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drawings/drawing12.xml" ContentType="application/vnd.openxmlformats-officedocument.drawing+xml"/>
  <Override PartName="/xl/tables/table2.xml" ContentType="application/vnd.openxmlformats-officedocument.spreadsheetml.table+xml"/>
  <Override PartName="/xl/drawings/drawing1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1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PLR\minhas financas\planilha empresarial\entregavel\"/>
    </mc:Choice>
  </mc:AlternateContent>
  <xr:revisionPtr revIDLastSave="0" documentId="13_ncr:1_{2C7442A5-7CA1-4AE5-B1AC-177800F61BEC}" xr6:coauthVersionLast="47" xr6:coauthVersionMax="47" xr10:uidLastSave="{00000000-0000-0000-0000-000000000000}"/>
  <bookViews>
    <workbookView showSheetTabs="0" xWindow="-120" yWindow="-120" windowWidth="38640" windowHeight="15720" tabRatio="781" activeTab="14" xr2:uid="{3B37EDBA-5E1F-4C3C-8D6D-44C9EF548191}"/>
  </bookViews>
  <sheets>
    <sheet name="COMO UTILIZAR" sheetId="22" r:id="rId1"/>
    <sheet name="PLANO DE CONTAS" sheetId="23" r:id="rId2"/>
    <sheet name="METAS" sheetId="1" r:id="rId3"/>
    <sheet name="BANCOS" sheetId="2" r:id="rId4"/>
    <sheet name="CLIENTES" sheetId="25" r:id="rId5"/>
    <sheet name="FORNECEDORES" sheetId="26" r:id="rId6"/>
    <sheet name="PREVISTO VS REALIZADO" sheetId="5" r:id="rId7"/>
    <sheet name="RESULTADO MÊS" sheetId="7" r:id="rId8"/>
    <sheet name="DRE DETALHADO" sheetId="27" r:id="rId9"/>
    <sheet name="MOVIMENTAÇÃO" sheetId="4" r:id="rId10"/>
    <sheet name="SAÍDAS" sheetId="31" r:id="rId11"/>
    <sheet name="AUX" sheetId="19" r:id="rId12"/>
    <sheet name="FLUXO DIARIO" sheetId="28" r:id="rId13"/>
    <sheet name="FLUXO MENSAL" sheetId="29" r:id="rId14"/>
    <sheet name="DASHBOARD" sheetId="20" r:id="rId15"/>
  </sheets>
  <definedNames>
    <definedName name="Cliente">CLIENTES!$B$4:$B$3000</definedName>
    <definedName name="Despesa1">'PLANO DE CONTAS'!$D$95:$D$114</definedName>
    <definedName name="Despesa10">'PLANO DE CONTAS'!$L$117:$L$136</definedName>
    <definedName name="Despesa11">'PLANO DE CONTAS'!$D$139:$D$158</definedName>
    <definedName name="Despesa12">'PLANO DE CONTAS'!$F$139:$F$158</definedName>
    <definedName name="Despesa13">'PLANO DE CONTAS'!$H$139:$H$158</definedName>
    <definedName name="Despesa14">'PLANO DE CONTAS'!$J$139:$J$158</definedName>
    <definedName name="Despesa15">'PLANO DE CONTAS'!$L$139:$L$158</definedName>
    <definedName name="Despesa16">'PLANO DE CONTAS'!$D$161:$D$180</definedName>
    <definedName name="Despesa17">'PLANO DE CONTAS'!$F$161:$F$180</definedName>
    <definedName name="Despesa18">'PLANO DE CONTAS'!$H$161:$H$180</definedName>
    <definedName name="Despesa19">'PLANO DE CONTAS'!$J$161:$J$180</definedName>
    <definedName name="Despesa2">'PLANO DE CONTAS'!$F$95:$F$114</definedName>
    <definedName name="Despesa20">'PLANO DE CONTAS'!$L$161:$L$180</definedName>
    <definedName name="Despesa3">'PLANO DE CONTAS'!$H$95:$H$114</definedName>
    <definedName name="Despesa4">'PLANO DE CONTAS'!$J$95:$J$114</definedName>
    <definedName name="Despesa5">'PLANO DE CONTAS'!$L$95:$L$114</definedName>
    <definedName name="Despesa6">'PLANO DE CONTAS'!$D$117:$D$136</definedName>
    <definedName name="Despesa7">'PLANO DE CONTAS'!$F$117:$F$136</definedName>
    <definedName name="Despesa8">'PLANO DE CONTAS'!$H$117:$H$136</definedName>
    <definedName name="Despesa9">'PLANO DE CONTAS'!$J$117:$J$136</definedName>
    <definedName name="Entrada">'PLANO DE CONTAS'!$B$7:$B$26</definedName>
    <definedName name="Fornecedor">FORNECEDORES!$B$4:$B$3000</definedName>
    <definedName name="Gasto">METAS!$B$29:$B$38</definedName>
    <definedName name="Recebimento">METAS!$B$7:$B$16</definedName>
    <definedName name="Receita1">'PLANO DE CONTAS'!$D$7:$D$26</definedName>
    <definedName name="Receita10">'PLANO DE CONTAS'!$L$29:$L$48</definedName>
    <definedName name="Receita11">'PLANO DE CONTAS'!$D$51:$D$70</definedName>
    <definedName name="Receita12">'PLANO DE CONTAS'!$F$51:$F$70</definedName>
    <definedName name="Receita13">'PLANO DE CONTAS'!$H$51:$H$70</definedName>
    <definedName name="Receita14">'PLANO DE CONTAS'!$J$51:$J$70</definedName>
    <definedName name="Receita15">'PLANO DE CONTAS'!$L$51:$L$70</definedName>
    <definedName name="Receita16">'PLANO DE CONTAS'!$D$73:$D$92</definedName>
    <definedName name="Receita17">'PLANO DE CONTAS'!$F$73:$F$92</definedName>
    <definedName name="Receita18">'PLANO DE CONTAS'!$H$73:$H$92</definedName>
    <definedName name="Receita19">'PLANO DE CONTAS'!$J$73:$J$92</definedName>
    <definedName name="Receita2">'PLANO DE CONTAS'!$F$7:$F$26</definedName>
    <definedName name="Receita20">'PLANO DE CONTAS'!$L$73:$L$92</definedName>
    <definedName name="Receita3">'PLANO DE CONTAS'!$H$7:$H$26</definedName>
    <definedName name="Receita4">'PLANO DE CONTAS'!$J$7:$J$26</definedName>
    <definedName name="Receita5">'PLANO DE CONTAS'!$L$7:$L$26</definedName>
    <definedName name="Receita6">'PLANO DE CONTAS'!$D$29:$D$48</definedName>
    <definedName name="Receita7">'PLANO DE CONTAS'!$F$29:$F$48</definedName>
    <definedName name="Receita8">'PLANO DE CONTAS'!$H$29:$H$48</definedName>
    <definedName name="Receita9">'PLANO DE CONTAS'!$J$29:$J$48</definedName>
    <definedName name="Saída">'PLANO DE CONTAS'!$B$95:$B$1114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32" i="27" l="1"/>
  <c r="M132" i="27"/>
  <c r="L132" i="27"/>
  <c r="K132" i="27"/>
  <c r="J132" i="27"/>
  <c r="I132" i="27"/>
  <c r="H132" i="27"/>
  <c r="G132" i="27"/>
  <c r="F132" i="27"/>
  <c r="E132" i="27"/>
  <c r="D132" i="27"/>
  <c r="C132" i="27"/>
  <c r="N131" i="27"/>
  <c r="M131" i="27"/>
  <c r="L131" i="27"/>
  <c r="K131" i="27"/>
  <c r="J131" i="27"/>
  <c r="I131" i="27"/>
  <c r="H131" i="27"/>
  <c r="G131" i="27"/>
  <c r="F131" i="27"/>
  <c r="E131" i="27"/>
  <c r="D131" i="27"/>
  <c r="C131" i="27"/>
  <c r="N130" i="27"/>
  <c r="M130" i="27"/>
  <c r="L130" i="27"/>
  <c r="K130" i="27"/>
  <c r="J130" i="27"/>
  <c r="I130" i="27"/>
  <c r="H130" i="27"/>
  <c r="G130" i="27"/>
  <c r="F130" i="27"/>
  <c r="E130" i="27"/>
  <c r="D130" i="27"/>
  <c r="C130" i="27"/>
  <c r="N129" i="27"/>
  <c r="M129" i="27"/>
  <c r="L129" i="27"/>
  <c r="K129" i="27"/>
  <c r="J129" i="27"/>
  <c r="I129" i="27"/>
  <c r="H129" i="27"/>
  <c r="G129" i="27"/>
  <c r="F129" i="27"/>
  <c r="E129" i="27"/>
  <c r="D129" i="27"/>
  <c r="C129" i="27"/>
  <c r="N128" i="27"/>
  <c r="M128" i="27"/>
  <c r="L128" i="27"/>
  <c r="K128" i="27"/>
  <c r="J128" i="27"/>
  <c r="I128" i="27"/>
  <c r="H128" i="27"/>
  <c r="G128" i="27"/>
  <c r="F128" i="27"/>
  <c r="E128" i="27"/>
  <c r="D128" i="27"/>
  <c r="C128" i="27"/>
  <c r="N127" i="27"/>
  <c r="M127" i="27"/>
  <c r="L127" i="27"/>
  <c r="K127" i="27"/>
  <c r="J127" i="27"/>
  <c r="I127" i="27"/>
  <c r="H127" i="27"/>
  <c r="G127" i="27"/>
  <c r="F127" i="27"/>
  <c r="E127" i="27"/>
  <c r="D127" i="27"/>
  <c r="C127" i="27"/>
  <c r="N126" i="27"/>
  <c r="M126" i="27"/>
  <c r="L126" i="27"/>
  <c r="K126" i="27"/>
  <c r="J126" i="27"/>
  <c r="I126" i="27"/>
  <c r="H126" i="27"/>
  <c r="G126" i="27"/>
  <c r="F126" i="27"/>
  <c r="E126" i="27"/>
  <c r="D126" i="27"/>
  <c r="C126" i="27"/>
  <c r="N125" i="27"/>
  <c r="M125" i="27"/>
  <c r="L125" i="27"/>
  <c r="K125" i="27"/>
  <c r="J125" i="27"/>
  <c r="I125" i="27"/>
  <c r="H125" i="27"/>
  <c r="G125" i="27"/>
  <c r="F125" i="27"/>
  <c r="E125" i="27"/>
  <c r="D125" i="27"/>
  <c r="C125" i="27"/>
  <c r="N124" i="27"/>
  <c r="M124" i="27"/>
  <c r="L124" i="27"/>
  <c r="K124" i="27"/>
  <c r="J124" i="27"/>
  <c r="I124" i="27"/>
  <c r="H124" i="27"/>
  <c r="G124" i="27"/>
  <c r="F124" i="27"/>
  <c r="E124" i="27"/>
  <c r="D124" i="27"/>
  <c r="C124" i="27"/>
  <c r="N123" i="27"/>
  <c r="M123" i="27"/>
  <c r="L123" i="27"/>
  <c r="K123" i="27"/>
  <c r="J123" i="27"/>
  <c r="I123" i="27"/>
  <c r="H123" i="27"/>
  <c r="G123" i="27"/>
  <c r="F123" i="27"/>
  <c r="E123" i="27"/>
  <c r="D123" i="27"/>
  <c r="C123" i="27"/>
  <c r="N122" i="27"/>
  <c r="M122" i="27"/>
  <c r="L122" i="27"/>
  <c r="K122" i="27"/>
  <c r="J122" i="27"/>
  <c r="I122" i="27"/>
  <c r="H122" i="27"/>
  <c r="G122" i="27"/>
  <c r="F122" i="27"/>
  <c r="E122" i="27"/>
  <c r="D122" i="27"/>
  <c r="C122" i="27"/>
  <c r="N121" i="27"/>
  <c r="M121" i="27"/>
  <c r="L121" i="27"/>
  <c r="K121" i="27"/>
  <c r="J121" i="27"/>
  <c r="I121" i="27"/>
  <c r="H121" i="27"/>
  <c r="G121" i="27"/>
  <c r="F121" i="27"/>
  <c r="E121" i="27"/>
  <c r="D121" i="27"/>
  <c r="C121" i="27"/>
  <c r="N120" i="27"/>
  <c r="M120" i="27"/>
  <c r="L120" i="27"/>
  <c r="K120" i="27"/>
  <c r="J120" i="27"/>
  <c r="I120" i="27"/>
  <c r="H120" i="27"/>
  <c r="G120" i="27"/>
  <c r="F120" i="27"/>
  <c r="E120" i="27"/>
  <c r="D120" i="27"/>
  <c r="C120" i="27"/>
  <c r="N119" i="27"/>
  <c r="M119" i="27"/>
  <c r="L119" i="27"/>
  <c r="K119" i="27"/>
  <c r="J119" i="27"/>
  <c r="I119" i="27"/>
  <c r="H119" i="27"/>
  <c r="G119" i="27"/>
  <c r="F119" i="27"/>
  <c r="E119" i="27"/>
  <c r="D119" i="27"/>
  <c r="C119" i="27"/>
  <c r="N118" i="27"/>
  <c r="M118" i="27"/>
  <c r="L118" i="27"/>
  <c r="K118" i="27"/>
  <c r="J118" i="27"/>
  <c r="I118" i="27"/>
  <c r="H118" i="27"/>
  <c r="G118" i="27"/>
  <c r="F118" i="27"/>
  <c r="E118" i="27"/>
  <c r="D118" i="27"/>
  <c r="C118" i="27"/>
  <c r="N117" i="27"/>
  <c r="M117" i="27"/>
  <c r="L117" i="27"/>
  <c r="K117" i="27"/>
  <c r="J117" i="27"/>
  <c r="I117" i="27"/>
  <c r="H117" i="27"/>
  <c r="G117" i="27"/>
  <c r="F117" i="27"/>
  <c r="E117" i="27"/>
  <c r="D117" i="27"/>
  <c r="C117" i="27"/>
  <c r="N116" i="27"/>
  <c r="M116" i="27"/>
  <c r="L116" i="27"/>
  <c r="K116" i="27"/>
  <c r="J116" i="27"/>
  <c r="I116" i="27"/>
  <c r="H116" i="27"/>
  <c r="G116" i="27"/>
  <c r="F116" i="27"/>
  <c r="E116" i="27"/>
  <c r="D116" i="27"/>
  <c r="C116" i="27"/>
  <c r="N115" i="27"/>
  <c r="M115" i="27"/>
  <c r="L115" i="27"/>
  <c r="K115" i="27"/>
  <c r="J115" i="27"/>
  <c r="I115" i="27"/>
  <c r="H115" i="27"/>
  <c r="G115" i="27"/>
  <c r="F115" i="27"/>
  <c r="E115" i="27"/>
  <c r="D115" i="27"/>
  <c r="C115" i="27"/>
  <c r="N114" i="27"/>
  <c r="M114" i="27"/>
  <c r="L114" i="27"/>
  <c r="K114" i="27"/>
  <c r="J114" i="27"/>
  <c r="I114" i="27"/>
  <c r="H114" i="27"/>
  <c r="G114" i="27"/>
  <c r="F114" i="27"/>
  <c r="E114" i="27"/>
  <c r="D114" i="27"/>
  <c r="C114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N153" i="27"/>
  <c r="M153" i="27"/>
  <c r="L153" i="27"/>
  <c r="K153" i="27"/>
  <c r="J153" i="27"/>
  <c r="I153" i="27"/>
  <c r="H153" i="27"/>
  <c r="G153" i="27"/>
  <c r="F153" i="27"/>
  <c r="E153" i="27"/>
  <c r="D153" i="27"/>
  <c r="C153" i="27"/>
  <c r="N152" i="27"/>
  <c r="M152" i="27"/>
  <c r="L152" i="27"/>
  <c r="K152" i="27"/>
  <c r="J152" i="27"/>
  <c r="I152" i="27"/>
  <c r="H152" i="27"/>
  <c r="G152" i="27"/>
  <c r="F152" i="27"/>
  <c r="E152" i="27"/>
  <c r="D152" i="27"/>
  <c r="C152" i="27"/>
  <c r="N151" i="27"/>
  <c r="M151" i="27"/>
  <c r="L151" i="27"/>
  <c r="K151" i="27"/>
  <c r="J151" i="27"/>
  <c r="I151" i="27"/>
  <c r="H151" i="27"/>
  <c r="G151" i="27"/>
  <c r="F151" i="27"/>
  <c r="E151" i="27"/>
  <c r="D151" i="27"/>
  <c r="C151" i="27"/>
  <c r="N150" i="27"/>
  <c r="M150" i="27"/>
  <c r="L150" i="27"/>
  <c r="K150" i="27"/>
  <c r="J150" i="27"/>
  <c r="I150" i="27"/>
  <c r="H150" i="27"/>
  <c r="G150" i="27"/>
  <c r="F150" i="27"/>
  <c r="E150" i="27"/>
  <c r="D150" i="27"/>
  <c r="C150" i="27"/>
  <c r="N149" i="27"/>
  <c r="M149" i="27"/>
  <c r="L149" i="27"/>
  <c r="K149" i="27"/>
  <c r="J149" i="27"/>
  <c r="I149" i="27"/>
  <c r="H149" i="27"/>
  <c r="G149" i="27"/>
  <c r="F149" i="27"/>
  <c r="E149" i="27"/>
  <c r="D149" i="27"/>
  <c r="C149" i="27"/>
  <c r="N148" i="27"/>
  <c r="M148" i="27"/>
  <c r="L148" i="27"/>
  <c r="K148" i="27"/>
  <c r="J148" i="27"/>
  <c r="I148" i="27"/>
  <c r="H148" i="27"/>
  <c r="G148" i="27"/>
  <c r="F148" i="27"/>
  <c r="E148" i="27"/>
  <c r="D148" i="27"/>
  <c r="C148" i="27"/>
  <c r="N147" i="27"/>
  <c r="M147" i="27"/>
  <c r="L147" i="27"/>
  <c r="K147" i="27"/>
  <c r="J147" i="27"/>
  <c r="I147" i="27"/>
  <c r="H147" i="27"/>
  <c r="G147" i="27"/>
  <c r="F147" i="27"/>
  <c r="E147" i="27"/>
  <c r="D147" i="27"/>
  <c r="C147" i="27"/>
  <c r="N146" i="27"/>
  <c r="M146" i="27"/>
  <c r="L146" i="27"/>
  <c r="K146" i="27"/>
  <c r="J146" i="27"/>
  <c r="I146" i="27"/>
  <c r="H146" i="27"/>
  <c r="G146" i="27"/>
  <c r="F146" i="27"/>
  <c r="E146" i="27"/>
  <c r="D146" i="27"/>
  <c r="C146" i="27"/>
  <c r="N145" i="27"/>
  <c r="M145" i="27"/>
  <c r="L145" i="27"/>
  <c r="K145" i="27"/>
  <c r="J145" i="27"/>
  <c r="I145" i="27"/>
  <c r="H145" i="27"/>
  <c r="G145" i="27"/>
  <c r="F145" i="27"/>
  <c r="E145" i="27"/>
  <c r="D145" i="27"/>
  <c r="C145" i="27"/>
  <c r="N144" i="27"/>
  <c r="M144" i="27"/>
  <c r="L144" i="27"/>
  <c r="K144" i="27"/>
  <c r="J144" i="27"/>
  <c r="I144" i="27"/>
  <c r="H144" i="27"/>
  <c r="G144" i="27"/>
  <c r="F144" i="27"/>
  <c r="E144" i="27"/>
  <c r="D144" i="27"/>
  <c r="C144" i="27"/>
  <c r="N143" i="27"/>
  <c r="M143" i="27"/>
  <c r="L143" i="27"/>
  <c r="K143" i="27"/>
  <c r="J143" i="27"/>
  <c r="I143" i="27"/>
  <c r="H143" i="27"/>
  <c r="G143" i="27"/>
  <c r="F143" i="27"/>
  <c r="E143" i="27"/>
  <c r="D143" i="27"/>
  <c r="C143" i="27"/>
  <c r="N142" i="27"/>
  <c r="M142" i="27"/>
  <c r="L142" i="27"/>
  <c r="K142" i="27"/>
  <c r="J142" i="27"/>
  <c r="I142" i="27"/>
  <c r="H142" i="27"/>
  <c r="G142" i="27"/>
  <c r="F142" i="27"/>
  <c r="E142" i="27"/>
  <c r="D142" i="27"/>
  <c r="C142" i="27"/>
  <c r="N141" i="27"/>
  <c r="M141" i="27"/>
  <c r="L141" i="27"/>
  <c r="K141" i="27"/>
  <c r="J141" i="27"/>
  <c r="I141" i="27"/>
  <c r="H141" i="27"/>
  <c r="G141" i="27"/>
  <c r="F141" i="27"/>
  <c r="E141" i="27"/>
  <c r="D141" i="27"/>
  <c r="C141" i="27"/>
  <c r="N140" i="27"/>
  <c r="M140" i="27"/>
  <c r="L140" i="27"/>
  <c r="K140" i="27"/>
  <c r="J140" i="27"/>
  <c r="I140" i="27"/>
  <c r="H140" i="27"/>
  <c r="G140" i="27"/>
  <c r="F140" i="27"/>
  <c r="E140" i="27"/>
  <c r="D140" i="27"/>
  <c r="C140" i="27"/>
  <c r="N139" i="27"/>
  <c r="M139" i="27"/>
  <c r="L139" i="27"/>
  <c r="K139" i="27"/>
  <c r="J139" i="27"/>
  <c r="I139" i="27"/>
  <c r="H139" i="27"/>
  <c r="G139" i="27"/>
  <c r="F139" i="27"/>
  <c r="E139" i="27"/>
  <c r="D139" i="27"/>
  <c r="C139" i="27"/>
  <c r="N138" i="27"/>
  <c r="M138" i="27"/>
  <c r="L138" i="27"/>
  <c r="K138" i="27"/>
  <c r="J138" i="27"/>
  <c r="I138" i="27"/>
  <c r="H138" i="27"/>
  <c r="G138" i="27"/>
  <c r="F138" i="27"/>
  <c r="E138" i="27"/>
  <c r="D138" i="27"/>
  <c r="C138" i="27"/>
  <c r="N137" i="27"/>
  <c r="M137" i="27"/>
  <c r="L137" i="27"/>
  <c r="K137" i="27"/>
  <c r="J137" i="27"/>
  <c r="I137" i="27"/>
  <c r="H137" i="27"/>
  <c r="G137" i="27"/>
  <c r="F137" i="27"/>
  <c r="E137" i="27"/>
  <c r="D137" i="27"/>
  <c r="C137" i="27"/>
  <c r="N136" i="27"/>
  <c r="M136" i="27"/>
  <c r="L136" i="27"/>
  <c r="K136" i="27"/>
  <c r="J136" i="27"/>
  <c r="I136" i="27"/>
  <c r="H136" i="27"/>
  <c r="G136" i="27"/>
  <c r="F136" i="27"/>
  <c r="E136" i="27"/>
  <c r="D136" i="27"/>
  <c r="C136" i="27"/>
  <c r="N135" i="27"/>
  <c r="M135" i="27"/>
  <c r="L135" i="27"/>
  <c r="K135" i="27"/>
  <c r="J135" i="27"/>
  <c r="I135" i="27"/>
  <c r="H135" i="27"/>
  <c r="G135" i="27"/>
  <c r="F135" i="27"/>
  <c r="E135" i="27"/>
  <c r="D135" i="27"/>
  <c r="C135" i="27"/>
  <c r="N134" i="27"/>
  <c r="M134" i="27"/>
  <c r="L134" i="27"/>
  <c r="K134" i="27"/>
  <c r="J134" i="27"/>
  <c r="I134" i="27"/>
  <c r="H134" i="27"/>
  <c r="G134" i="27"/>
  <c r="F134" i="27"/>
  <c r="E134" i="27"/>
  <c r="D134" i="27"/>
  <c r="C134" i="27"/>
  <c r="N174" i="27"/>
  <c r="M174" i="27"/>
  <c r="L174" i="27"/>
  <c r="K174" i="27"/>
  <c r="J174" i="27"/>
  <c r="I174" i="27"/>
  <c r="H174" i="27"/>
  <c r="G174" i="27"/>
  <c r="F174" i="27"/>
  <c r="E174" i="27"/>
  <c r="D174" i="27"/>
  <c r="C174" i="27"/>
  <c r="N173" i="27"/>
  <c r="M173" i="27"/>
  <c r="L173" i="27"/>
  <c r="K173" i="27"/>
  <c r="J173" i="27"/>
  <c r="I173" i="27"/>
  <c r="H173" i="27"/>
  <c r="G173" i="27"/>
  <c r="F173" i="27"/>
  <c r="E173" i="27"/>
  <c r="D173" i="27"/>
  <c r="C173" i="27"/>
  <c r="N172" i="27"/>
  <c r="M172" i="27"/>
  <c r="L172" i="27"/>
  <c r="K172" i="27"/>
  <c r="J172" i="27"/>
  <c r="I172" i="27"/>
  <c r="H172" i="27"/>
  <c r="G172" i="27"/>
  <c r="F172" i="27"/>
  <c r="E172" i="27"/>
  <c r="D172" i="27"/>
  <c r="C172" i="27"/>
  <c r="N171" i="27"/>
  <c r="M171" i="27"/>
  <c r="L171" i="27"/>
  <c r="K171" i="27"/>
  <c r="J171" i="27"/>
  <c r="I171" i="27"/>
  <c r="H171" i="27"/>
  <c r="G171" i="27"/>
  <c r="F171" i="27"/>
  <c r="E171" i="27"/>
  <c r="D171" i="27"/>
  <c r="C171" i="27"/>
  <c r="N170" i="27"/>
  <c r="M170" i="27"/>
  <c r="L170" i="27"/>
  <c r="K170" i="27"/>
  <c r="J170" i="27"/>
  <c r="I170" i="27"/>
  <c r="H170" i="27"/>
  <c r="G170" i="27"/>
  <c r="F170" i="27"/>
  <c r="E170" i="27"/>
  <c r="D170" i="27"/>
  <c r="C170" i="27"/>
  <c r="N169" i="27"/>
  <c r="M169" i="27"/>
  <c r="L169" i="27"/>
  <c r="K169" i="27"/>
  <c r="J169" i="27"/>
  <c r="I169" i="27"/>
  <c r="H169" i="27"/>
  <c r="G169" i="27"/>
  <c r="F169" i="27"/>
  <c r="E169" i="27"/>
  <c r="D169" i="27"/>
  <c r="C169" i="27"/>
  <c r="N168" i="27"/>
  <c r="M168" i="27"/>
  <c r="L168" i="27"/>
  <c r="K168" i="27"/>
  <c r="J168" i="27"/>
  <c r="I168" i="27"/>
  <c r="H168" i="27"/>
  <c r="G168" i="27"/>
  <c r="F168" i="27"/>
  <c r="E168" i="27"/>
  <c r="D168" i="27"/>
  <c r="C168" i="27"/>
  <c r="N167" i="27"/>
  <c r="M167" i="27"/>
  <c r="L167" i="27"/>
  <c r="K167" i="27"/>
  <c r="J167" i="27"/>
  <c r="I167" i="27"/>
  <c r="H167" i="27"/>
  <c r="G167" i="27"/>
  <c r="F167" i="27"/>
  <c r="E167" i="27"/>
  <c r="D167" i="27"/>
  <c r="C167" i="27"/>
  <c r="N166" i="27"/>
  <c r="M166" i="27"/>
  <c r="L166" i="27"/>
  <c r="K166" i="27"/>
  <c r="J166" i="27"/>
  <c r="I166" i="27"/>
  <c r="H166" i="27"/>
  <c r="G166" i="27"/>
  <c r="F166" i="27"/>
  <c r="E166" i="27"/>
  <c r="D166" i="27"/>
  <c r="C166" i="27"/>
  <c r="N165" i="27"/>
  <c r="M165" i="27"/>
  <c r="L165" i="27"/>
  <c r="K165" i="27"/>
  <c r="J165" i="27"/>
  <c r="I165" i="27"/>
  <c r="H165" i="27"/>
  <c r="G165" i="27"/>
  <c r="F165" i="27"/>
  <c r="E165" i="27"/>
  <c r="D165" i="27"/>
  <c r="C165" i="27"/>
  <c r="N164" i="27"/>
  <c r="M164" i="27"/>
  <c r="L164" i="27"/>
  <c r="K164" i="27"/>
  <c r="J164" i="27"/>
  <c r="I164" i="27"/>
  <c r="H164" i="27"/>
  <c r="G164" i="27"/>
  <c r="F164" i="27"/>
  <c r="E164" i="27"/>
  <c r="D164" i="27"/>
  <c r="C164" i="27"/>
  <c r="N163" i="27"/>
  <c r="M163" i="27"/>
  <c r="L163" i="27"/>
  <c r="K163" i="27"/>
  <c r="J163" i="27"/>
  <c r="I163" i="27"/>
  <c r="H163" i="27"/>
  <c r="G163" i="27"/>
  <c r="F163" i="27"/>
  <c r="E163" i="27"/>
  <c r="D163" i="27"/>
  <c r="C163" i="27"/>
  <c r="N162" i="27"/>
  <c r="M162" i="27"/>
  <c r="L162" i="27"/>
  <c r="K162" i="27"/>
  <c r="J162" i="27"/>
  <c r="I162" i="27"/>
  <c r="H162" i="27"/>
  <c r="G162" i="27"/>
  <c r="F162" i="27"/>
  <c r="E162" i="27"/>
  <c r="D162" i="27"/>
  <c r="C162" i="27"/>
  <c r="N161" i="27"/>
  <c r="M161" i="27"/>
  <c r="L161" i="27"/>
  <c r="K161" i="27"/>
  <c r="J161" i="27"/>
  <c r="I161" i="27"/>
  <c r="H161" i="27"/>
  <c r="G161" i="27"/>
  <c r="F161" i="27"/>
  <c r="E161" i="27"/>
  <c r="D161" i="27"/>
  <c r="C161" i="27"/>
  <c r="N160" i="27"/>
  <c r="M160" i="27"/>
  <c r="L160" i="27"/>
  <c r="K160" i="27"/>
  <c r="J160" i="27"/>
  <c r="I160" i="27"/>
  <c r="H160" i="27"/>
  <c r="G160" i="27"/>
  <c r="F160" i="27"/>
  <c r="E160" i="27"/>
  <c r="D160" i="27"/>
  <c r="C160" i="27"/>
  <c r="N159" i="27"/>
  <c r="M159" i="27"/>
  <c r="L159" i="27"/>
  <c r="K159" i="27"/>
  <c r="J159" i="27"/>
  <c r="I159" i="27"/>
  <c r="H159" i="27"/>
  <c r="G159" i="27"/>
  <c r="F159" i="27"/>
  <c r="E159" i="27"/>
  <c r="D159" i="27"/>
  <c r="C159" i="27"/>
  <c r="N158" i="27"/>
  <c r="M158" i="27"/>
  <c r="L158" i="27"/>
  <c r="K158" i="27"/>
  <c r="J158" i="27"/>
  <c r="I158" i="27"/>
  <c r="H158" i="27"/>
  <c r="G158" i="27"/>
  <c r="F158" i="27"/>
  <c r="E158" i="27"/>
  <c r="D158" i="27"/>
  <c r="C158" i="27"/>
  <c r="N157" i="27"/>
  <c r="M157" i="27"/>
  <c r="L157" i="27"/>
  <c r="K157" i="27"/>
  <c r="J157" i="27"/>
  <c r="I157" i="27"/>
  <c r="H157" i="27"/>
  <c r="G157" i="27"/>
  <c r="F157" i="27"/>
  <c r="E157" i="27"/>
  <c r="D157" i="27"/>
  <c r="C157" i="27"/>
  <c r="N156" i="27"/>
  <c r="M156" i="27"/>
  <c r="L156" i="27"/>
  <c r="K156" i="27"/>
  <c r="J156" i="27"/>
  <c r="I156" i="27"/>
  <c r="H156" i="27"/>
  <c r="G156" i="27"/>
  <c r="F156" i="27"/>
  <c r="E156" i="27"/>
  <c r="D156" i="27"/>
  <c r="C156" i="27"/>
  <c r="N155" i="27"/>
  <c r="M155" i="27"/>
  <c r="L155" i="27"/>
  <c r="K155" i="27"/>
  <c r="J155" i="27"/>
  <c r="I155" i="27"/>
  <c r="H155" i="27"/>
  <c r="G155" i="27"/>
  <c r="F155" i="27"/>
  <c r="E155" i="27"/>
  <c r="D155" i="27"/>
  <c r="C155" i="27"/>
  <c r="N384" i="27"/>
  <c r="M384" i="27"/>
  <c r="L384" i="27"/>
  <c r="K384" i="27"/>
  <c r="J384" i="27"/>
  <c r="I384" i="27"/>
  <c r="H384" i="27"/>
  <c r="G384" i="27"/>
  <c r="F384" i="27"/>
  <c r="E384" i="27"/>
  <c r="D384" i="27"/>
  <c r="C384" i="27"/>
  <c r="N383" i="27"/>
  <c r="M383" i="27"/>
  <c r="L383" i="27"/>
  <c r="K383" i="27"/>
  <c r="J383" i="27"/>
  <c r="I383" i="27"/>
  <c r="H383" i="27"/>
  <c r="G383" i="27"/>
  <c r="F383" i="27"/>
  <c r="E383" i="27"/>
  <c r="D383" i="27"/>
  <c r="C383" i="27"/>
  <c r="N382" i="27"/>
  <c r="M382" i="27"/>
  <c r="L382" i="27"/>
  <c r="K382" i="27"/>
  <c r="J382" i="27"/>
  <c r="I382" i="27"/>
  <c r="H382" i="27"/>
  <c r="G382" i="27"/>
  <c r="F382" i="27"/>
  <c r="E382" i="27"/>
  <c r="D382" i="27"/>
  <c r="C382" i="27"/>
  <c r="N381" i="27"/>
  <c r="M381" i="27"/>
  <c r="L381" i="27"/>
  <c r="K381" i="27"/>
  <c r="J381" i="27"/>
  <c r="I381" i="27"/>
  <c r="H381" i="27"/>
  <c r="G381" i="27"/>
  <c r="F381" i="27"/>
  <c r="E381" i="27"/>
  <c r="D381" i="27"/>
  <c r="C381" i="27"/>
  <c r="N380" i="27"/>
  <c r="M380" i="27"/>
  <c r="L380" i="27"/>
  <c r="K380" i="27"/>
  <c r="J380" i="27"/>
  <c r="I380" i="27"/>
  <c r="H380" i="27"/>
  <c r="G380" i="27"/>
  <c r="F380" i="27"/>
  <c r="E380" i="27"/>
  <c r="D380" i="27"/>
  <c r="C380" i="27"/>
  <c r="N379" i="27"/>
  <c r="M379" i="27"/>
  <c r="L379" i="27"/>
  <c r="K379" i="27"/>
  <c r="J379" i="27"/>
  <c r="I379" i="27"/>
  <c r="H379" i="27"/>
  <c r="G379" i="27"/>
  <c r="F379" i="27"/>
  <c r="E379" i="27"/>
  <c r="D379" i="27"/>
  <c r="C379" i="27"/>
  <c r="N378" i="27"/>
  <c r="M378" i="27"/>
  <c r="L378" i="27"/>
  <c r="K378" i="27"/>
  <c r="J378" i="27"/>
  <c r="I378" i="27"/>
  <c r="H378" i="27"/>
  <c r="G378" i="27"/>
  <c r="F378" i="27"/>
  <c r="E378" i="27"/>
  <c r="D378" i="27"/>
  <c r="C378" i="27"/>
  <c r="N377" i="27"/>
  <c r="M377" i="27"/>
  <c r="L377" i="27"/>
  <c r="K377" i="27"/>
  <c r="J377" i="27"/>
  <c r="I377" i="27"/>
  <c r="H377" i="27"/>
  <c r="G377" i="27"/>
  <c r="F377" i="27"/>
  <c r="E377" i="27"/>
  <c r="D377" i="27"/>
  <c r="C377" i="27"/>
  <c r="N376" i="27"/>
  <c r="M376" i="27"/>
  <c r="L376" i="27"/>
  <c r="K376" i="27"/>
  <c r="J376" i="27"/>
  <c r="I376" i="27"/>
  <c r="H376" i="27"/>
  <c r="G376" i="27"/>
  <c r="F376" i="27"/>
  <c r="E376" i="27"/>
  <c r="D376" i="27"/>
  <c r="C376" i="27"/>
  <c r="N375" i="27"/>
  <c r="M375" i="27"/>
  <c r="L375" i="27"/>
  <c r="K375" i="27"/>
  <c r="J375" i="27"/>
  <c r="I375" i="27"/>
  <c r="H375" i="27"/>
  <c r="G375" i="27"/>
  <c r="F375" i="27"/>
  <c r="E375" i="27"/>
  <c r="D375" i="27"/>
  <c r="C375" i="27"/>
  <c r="N374" i="27"/>
  <c r="M374" i="27"/>
  <c r="L374" i="27"/>
  <c r="K374" i="27"/>
  <c r="J374" i="27"/>
  <c r="I374" i="27"/>
  <c r="H374" i="27"/>
  <c r="G374" i="27"/>
  <c r="F374" i="27"/>
  <c r="E374" i="27"/>
  <c r="D374" i="27"/>
  <c r="C374" i="27"/>
  <c r="N373" i="27"/>
  <c r="M373" i="27"/>
  <c r="L373" i="27"/>
  <c r="K373" i="27"/>
  <c r="J373" i="27"/>
  <c r="I373" i="27"/>
  <c r="H373" i="27"/>
  <c r="G373" i="27"/>
  <c r="F373" i="27"/>
  <c r="E373" i="27"/>
  <c r="D373" i="27"/>
  <c r="C373" i="27"/>
  <c r="N372" i="27"/>
  <c r="M372" i="27"/>
  <c r="L372" i="27"/>
  <c r="K372" i="27"/>
  <c r="J372" i="27"/>
  <c r="I372" i="27"/>
  <c r="H372" i="27"/>
  <c r="G372" i="27"/>
  <c r="F372" i="27"/>
  <c r="E372" i="27"/>
  <c r="D372" i="27"/>
  <c r="C372" i="27"/>
  <c r="N371" i="27"/>
  <c r="M371" i="27"/>
  <c r="L371" i="27"/>
  <c r="K371" i="27"/>
  <c r="J371" i="27"/>
  <c r="I371" i="27"/>
  <c r="H371" i="27"/>
  <c r="G371" i="27"/>
  <c r="F371" i="27"/>
  <c r="E371" i="27"/>
  <c r="D371" i="27"/>
  <c r="C371" i="27"/>
  <c r="N370" i="27"/>
  <c r="M370" i="27"/>
  <c r="L370" i="27"/>
  <c r="K370" i="27"/>
  <c r="J370" i="27"/>
  <c r="I370" i="27"/>
  <c r="H370" i="27"/>
  <c r="G370" i="27"/>
  <c r="F370" i="27"/>
  <c r="E370" i="27"/>
  <c r="D370" i="27"/>
  <c r="C370" i="27"/>
  <c r="N369" i="27"/>
  <c r="M369" i="27"/>
  <c r="L369" i="27"/>
  <c r="K369" i="27"/>
  <c r="J369" i="27"/>
  <c r="I369" i="27"/>
  <c r="H369" i="27"/>
  <c r="G369" i="27"/>
  <c r="F369" i="27"/>
  <c r="E369" i="27"/>
  <c r="D369" i="27"/>
  <c r="C369" i="27"/>
  <c r="N368" i="27"/>
  <c r="M368" i="27"/>
  <c r="L368" i="27"/>
  <c r="K368" i="27"/>
  <c r="J368" i="27"/>
  <c r="I368" i="27"/>
  <c r="H368" i="27"/>
  <c r="G368" i="27"/>
  <c r="F368" i="27"/>
  <c r="E368" i="27"/>
  <c r="D368" i="27"/>
  <c r="C368" i="27"/>
  <c r="N367" i="27"/>
  <c r="M367" i="27"/>
  <c r="L367" i="27"/>
  <c r="K367" i="27"/>
  <c r="J367" i="27"/>
  <c r="I367" i="27"/>
  <c r="H367" i="27"/>
  <c r="G367" i="27"/>
  <c r="F367" i="27"/>
  <c r="E367" i="27"/>
  <c r="D367" i="27"/>
  <c r="C367" i="27"/>
  <c r="N366" i="27"/>
  <c r="M366" i="27"/>
  <c r="L366" i="27"/>
  <c r="K366" i="27"/>
  <c r="J366" i="27"/>
  <c r="I366" i="27"/>
  <c r="H366" i="27"/>
  <c r="G366" i="27"/>
  <c r="F366" i="27"/>
  <c r="E366" i="27"/>
  <c r="D366" i="27"/>
  <c r="C366" i="27"/>
  <c r="N365" i="27"/>
  <c r="M365" i="27"/>
  <c r="L365" i="27"/>
  <c r="K365" i="27"/>
  <c r="J365" i="27"/>
  <c r="I365" i="27"/>
  <c r="H365" i="27"/>
  <c r="G365" i="27"/>
  <c r="F365" i="27"/>
  <c r="E365" i="27"/>
  <c r="D365" i="27"/>
  <c r="C365" i="27"/>
  <c r="N405" i="27"/>
  <c r="M405" i="27"/>
  <c r="L405" i="27"/>
  <c r="K405" i="27"/>
  <c r="J405" i="27"/>
  <c r="I405" i="27"/>
  <c r="H405" i="27"/>
  <c r="G405" i="27"/>
  <c r="F405" i="27"/>
  <c r="E405" i="27"/>
  <c r="D405" i="27"/>
  <c r="C405" i="27"/>
  <c r="N404" i="27"/>
  <c r="M404" i="27"/>
  <c r="L404" i="27"/>
  <c r="K404" i="27"/>
  <c r="J404" i="27"/>
  <c r="I404" i="27"/>
  <c r="H404" i="27"/>
  <c r="G404" i="27"/>
  <c r="F404" i="27"/>
  <c r="E404" i="27"/>
  <c r="D404" i="27"/>
  <c r="C404" i="27"/>
  <c r="N403" i="27"/>
  <c r="M403" i="27"/>
  <c r="L403" i="27"/>
  <c r="K403" i="27"/>
  <c r="J403" i="27"/>
  <c r="I403" i="27"/>
  <c r="H403" i="27"/>
  <c r="G403" i="27"/>
  <c r="F403" i="27"/>
  <c r="E403" i="27"/>
  <c r="D403" i="27"/>
  <c r="C403" i="27"/>
  <c r="N402" i="27"/>
  <c r="M402" i="27"/>
  <c r="L402" i="27"/>
  <c r="K402" i="27"/>
  <c r="J402" i="27"/>
  <c r="I402" i="27"/>
  <c r="H402" i="27"/>
  <c r="G402" i="27"/>
  <c r="F402" i="27"/>
  <c r="E402" i="27"/>
  <c r="D402" i="27"/>
  <c r="C402" i="27"/>
  <c r="N401" i="27"/>
  <c r="M401" i="27"/>
  <c r="L401" i="27"/>
  <c r="K401" i="27"/>
  <c r="J401" i="27"/>
  <c r="I401" i="27"/>
  <c r="H401" i="27"/>
  <c r="G401" i="27"/>
  <c r="F401" i="27"/>
  <c r="E401" i="27"/>
  <c r="D401" i="27"/>
  <c r="C401" i="27"/>
  <c r="N400" i="27"/>
  <c r="M400" i="27"/>
  <c r="L400" i="27"/>
  <c r="K400" i="27"/>
  <c r="J400" i="27"/>
  <c r="I400" i="27"/>
  <c r="H400" i="27"/>
  <c r="G400" i="27"/>
  <c r="F400" i="27"/>
  <c r="E400" i="27"/>
  <c r="D400" i="27"/>
  <c r="C400" i="27"/>
  <c r="N399" i="27"/>
  <c r="M399" i="27"/>
  <c r="L399" i="27"/>
  <c r="K399" i="27"/>
  <c r="J399" i="27"/>
  <c r="I399" i="27"/>
  <c r="H399" i="27"/>
  <c r="G399" i="27"/>
  <c r="F399" i="27"/>
  <c r="E399" i="27"/>
  <c r="D399" i="27"/>
  <c r="C399" i="27"/>
  <c r="N398" i="27"/>
  <c r="M398" i="27"/>
  <c r="L398" i="27"/>
  <c r="K398" i="27"/>
  <c r="J398" i="27"/>
  <c r="I398" i="27"/>
  <c r="H398" i="27"/>
  <c r="G398" i="27"/>
  <c r="F398" i="27"/>
  <c r="E398" i="27"/>
  <c r="D398" i="27"/>
  <c r="C398" i="27"/>
  <c r="N397" i="27"/>
  <c r="M397" i="27"/>
  <c r="L397" i="27"/>
  <c r="K397" i="27"/>
  <c r="J397" i="27"/>
  <c r="I397" i="27"/>
  <c r="H397" i="27"/>
  <c r="G397" i="27"/>
  <c r="F397" i="27"/>
  <c r="E397" i="27"/>
  <c r="D397" i="27"/>
  <c r="C397" i="27"/>
  <c r="N396" i="27"/>
  <c r="M396" i="27"/>
  <c r="L396" i="27"/>
  <c r="K396" i="27"/>
  <c r="J396" i="27"/>
  <c r="I396" i="27"/>
  <c r="H396" i="27"/>
  <c r="G396" i="27"/>
  <c r="F396" i="27"/>
  <c r="E396" i="27"/>
  <c r="D396" i="27"/>
  <c r="C396" i="27"/>
  <c r="N395" i="27"/>
  <c r="M395" i="27"/>
  <c r="L395" i="27"/>
  <c r="K395" i="27"/>
  <c r="J395" i="27"/>
  <c r="I395" i="27"/>
  <c r="H395" i="27"/>
  <c r="G395" i="27"/>
  <c r="F395" i="27"/>
  <c r="E395" i="27"/>
  <c r="D395" i="27"/>
  <c r="C395" i="27"/>
  <c r="N394" i="27"/>
  <c r="M394" i="27"/>
  <c r="L394" i="27"/>
  <c r="K394" i="27"/>
  <c r="J394" i="27"/>
  <c r="I394" i="27"/>
  <c r="H394" i="27"/>
  <c r="G394" i="27"/>
  <c r="F394" i="27"/>
  <c r="E394" i="27"/>
  <c r="D394" i="27"/>
  <c r="C394" i="27"/>
  <c r="N393" i="27"/>
  <c r="M393" i="27"/>
  <c r="L393" i="27"/>
  <c r="K393" i="27"/>
  <c r="J393" i="27"/>
  <c r="I393" i="27"/>
  <c r="H393" i="27"/>
  <c r="G393" i="27"/>
  <c r="F393" i="27"/>
  <c r="E393" i="27"/>
  <c r="D393" i="27"/>
  <c r="C393" i="27"/>
  <c r="N392" i="27"/>
  <c r="M392" i="27"/>
  <c r="L392" i="27"/>
  <c r="K392" i="27"/>
  <c r="J392" i="27"/>
  <c r="I392" i="27"/>
  <c r="H392" i="27"/>
  <c r="G392" i="27"/>
  <c r="F392" i="27"/>
  <c r="E392" i="27"/>
  <c r="D392" i="27"/>
  <c r="C392" i="27"/>
  <c r="N391" i="27"/>
  <c r="M391" i="27"/>
  <c r="L391" i="27"/>
  <c r="K391" i="27"/>
  <c r="J391" i="27"/>
  <c r="I391" i="27"/>
  <c r="H391" i="27"/>
  <c r="G391" i="27"/>
  <c r="F391" i="27"/>
  <c r="E391" i="27"/>
  <c r="D391" i="27"/>
  <c r="C391" i="27"/>
  <c r="N390" i="27"/>
  <c r="M390" i="27"/>
  <c r="L390" i="27"/>
  <c r="K390" i="27"/>
  <c r="J390" i="27"/>
  <c r="I390" i="27"/>
  <c r="H390" i="27"/>
  <c r="G390" i="27"/>
  <c r="F390" i="27"/>
  <c r="E390" i="27"/>
  <c r="D390" i="27"/>
  <c r="C390" i="27"/>
  <c r="N389" i="27"/>
  <c r="M389" i="27"/>
  <c r="L389" i="27"/>
  <c r="K389" i="27"/>
  <c r="J389" i="27"/>
  <c r="I389" i="27"/>
  <c r="H389" i="27"/>
  <c r="G389" i="27"/>
  <c r="F389" i="27"/>
  <c r="E389" i="27"/>
  <c r="D389" i="27"/>
  <c r="C389" i="27"/>
  <c r="N388" i="27"/>
  <c r="M388" i="27"/>
  <c r="L388" i="27"/>
  <c r="K388" i="27"/>
  <c r="J388" i="27"/>
  <c r="I388" i="27"/>
  <c r="H388" i="27"/>
  <c r="G388" i="27"/>
  <c r="F388" i="27"/>
  <c r="E388" i="27"/>
  <c r="D388" i="27"/>
  <c r="C388" i="27"/>
  <c r="N387" i="27"/>
  <c r="M387" i="27"/>
  <c r="L387" i="27"/>
  <c r="K387" i="27"/>
  <c r="J387" i="27"/>
  <c r="I387" i="27"/>
  <c r="H387" i="27"/>
  <c r="G387" i="27"/>
  <c r="F387" i="27"/>
  <c r="E387" i="27"/>
  <c r="D387" i="27"/>
  <c r="C387" i="27"/>
  <c r="N386" i="27"/>
  <c r="M386" i="27"/>
  <c r="L386" i="27"/>
  <c r="K386" i="27"/>
  <c r="J386" i="27"/>
  <c r="I386" i="27"/>
  <c r="H386" i="27"/>
  <c r="G386" i="27"/>
  <c r="F386" i="27"/>
  <c r="E386" i="27"/>
  <c r="D386" i="27"/>
  <c r="C386" i="27"/>
  <c r="N426" i="27"/>
  <c r="M426" i="27"/>
  <c r="L426" i="27"/>
  <c r="K426" i="27"/>
  <c r="J426" i="27"/>
  <c r="I426" i="27"/>
  <c r="H426" i="27"/>
  <c r="G426" i="27"/>
  <c r="F426" i="27"/>
  <c r="E426" i="27"/>
  <c r="D426" i="27"/>
  <c r="C426" i="27"/>
  <c r="N425" i="27"/>
  <c r="M425" i="27"/>
  <c r="L425" i="27"/>
  <c r="K425" i="27"/>
  <c r="J425" i="27"/>
  <c r="I425" i="27"/>
  <c r="H425" i="27"/>
  <c r="G425" i="27"/>
  <c r="F425" i="27"/>
  <c r="E425" i="27"/>
  <c r="D425" i="27"/>
  <c r="C425" i="27"/>
  <c r="N424" i="27"/>
  <c r="M424" i="27"/>
  <c r="L424" i="27"/>
  <c r="K424" i="27"/>
  <c r="J424" i="27"/>
  <c r="I424" i="27"/>
  <c r="H424" i="27"/>
  <c r="G424" i="27"/>
  <c r="F424" i="27"/>
  <c r="E424" i="27"/>
  <c r="D424" i="27"/>
  <c r="C424" i="27"/>
  <c r="N423" i="27"/>
  <c r="M423" i="27"/>
  <c r="L423" i="27"/>
  <c r="K423" i="27"/>
  <c r="J423" i="27"/>
  <c r="I423" i="27"/>
  <c r="H423" i="27"/>
  <c r="G423" i="27"/>
  <c r="F423" i="27"/>
  <c r="E423" i="27"/>
  <c r="D423" i="27"/>
  <c r="C423" i="27"/>
  <c r="N422" i="27"/>
  <c r="M422" i="27"/>
  <c r="L422" i="27"/>
  <c r="K422" i="27"/>
  <c r="J422" i="27"/>
  <c r="I422" i="27"/>
  <c r="H422" i="27"/>
  <c r="G422" i="27"/>
  <c r="F422" i="27"/>
  <c r="E422" i="27"/>
  <c r="D422" i="27"/>
  <c r="C422" i="27"/>
  <c r="N421" i="27"/>
  <c r="M421" i="27"/>
  <c r="L421" i="27"/>
  <c r="K421" i="27"/>
  <c r="J421" i="27"/>
  <c r="I421" i="27"/>
  <c r="H421" i="27"/>
  <c r="G421" i="27"/>
  <c r="F421" i="27"/>
  <c r="E421" i="27"/>
  <c r="D421" i="27"/>
  <c r="C421" i="27"/>
  <c r="N420" i="27"/>
  <c r="M420" i="27"/>
  <c r="L420" i="27"/>
  <c r="K420" i="27"/>
  <c r="J420" i="27"/>
  <c r="I420" i="27"/>
  <c r="H420" i="27"/>
  <c r="G420" i="27"/>
  <c r="F420" i="27"/>
  <c r="E420" i="27"/>
  <c r="D420" i="27"/>
  <c r="C420" i="27"/>
  <c r="N419" i="27"/>
  <c r="M419" i="27"/>
  <c r="L419" i="27"/>
  <c r="K419" i="27"/>
  <c r="J419" i="27"/>
  <c r="I419" i="27"/>
  <c r="H419" i="27"/>
  <c r="G419" i="27"/>
  <c r="F419" i="27"/>
  <c r="E419" i="27"/>
  <c r="D419" i="27"/>
  <c r="C419" i="27"/>
  <c r="N418" i="27"/>
  <c r="M418" i="27"/>
  <c r="L418" i="27"/>
  <c r="K418" i="27"/>
  <c r="J418" i="27"/>
  <c r="I418" i="27"/>
  <c r="H418" i="27"/>
  <c r="G418" i="27"/>
  <c r="F418" i="27"/>
  <c r="E418" i="27"/>
  <c r="D418" i="27"/>
  <c r="C418" i="27"/>
  <c r="N417" i="27"/>
  <c r="M417" i="27"/>
  <c r="L417" i="27"/>
  <c r="K417" i="27"/>
  <c r="J417" i="27"/>
  <c r="I417" i="27"/>
  <c r="H417" i="27"/>
  <c r="G417" i="27"/>
  <c r="F417" i="27"/>
  <c r="E417" i="27"/>
  <c r="D417" i="27"/>
  <c r="C417" i="27"/>
  <c r="N416" i="27"/>
  <c r="M416" i="27"/>
  <c r="L416" i="27"/>
  <c r="K416" i="27"/>
  <c r="J416" i="27"/>
  <c r="I416" i="27"/>
  <c r="H416" i="27"/>
  <c r="G416" i="27"/>
  <c r="F416" i="27"/>
  <c r="E416" i="27"/>
  <c r="D416" i="27"/>
  <c r="C416" i="27"/>
  <c r="N415" i="27"/>
  <c r="M415" i="27"/>
  <c r="L415" i="27"/>
  <c r="K415" i="27"/>
  <c r="J415" i="27"/>
  <c r="I415" i="27"/>
  <c r="H415" i="27"/>
  <c r="G415" i="27"/>
  <c r="F415" i="27"/>
  <c r="E415" i="27"/>
  <c r="D415" i="27"/>
  <c r="C415" i="27"/>
  <c r="N414" i="27"/>
  <c r="M414" i="27"/>
  <c r="L414" i="27"/>
  <c r="K414" i="27"/>
  <c r="J414" i="27"/>
  <c r="I414" i="27"/>
  <c r="H414" i="27"/>
  <c r="G414" i="27"/>
  <c r="F414" i="27"/>
  <c r="E414" i="27"/>
  <c r="D414" i="27"/>
  <c r="C414" i="27"/>
  <c r="N413" i="27"/>
  <c r="M413" i="27"/>
  <c r="L413" i="27"/>
  <c r="K413" i="27"/>
  <c r="J413" i="27"/>
  <c r="I413" i="27"/>
  <c r="H413" i="27"/>
  <c r="G413" i="27"/>
  <c r="F413" i="27"/>
  <c r="E413" i="27"/>
  <c r="D413" i="27"/>
  <c r="C413" i="27"/>
  <c r="N412" i="27"/>
  <c r="M412" i="27"/>
  <c r="L412" i="27"/>
  <c r="K412" i="27"/>
  <c r="J412" i="27"/>
  <c r="I412" i="27"/>
  <c r="H412" i="27"/>
  <c r="G412" i="27"/>
  <c r="F412" i="27"/>
  <c r="E412" i="27"/>
  <c r="D412" i="27"/>
  <c r="C412" i="27"/>
  <c r="N411" i="27"/>
  <c r="M411" i="27"/>
  <c r="L411" i="27"/>
  <c r="K411" i="27"/>
  <c r="J411" i="27"/>
  <c r="I411" i="27"/>
  <c r="H411" i="27"/>
  <c r="G411" i="27"/>
  <c r="F411" i="27"/>
  <c r="E411" i="27"/>
  <c r="D411" i="27"/>
  <c r="C411" i="27"/>
  <c r="N410" i="27"/>
  <c r="M410" i="27"/>
  <c r="L410" i="27"/>
  <c r="K410" i="27"/>
  <c r="J410" i="27"/>
  <c r="I410" i="27"/>
  <c r="H410" i="27"/>
  <c r="G410" i="27"/>
  <c r="F410" i="27"/>
  <c r="E410" i="27"/>
  <c r="D410" i="27"/>
  <c r="C410" i="27"/>
  <c r="N409" i="27"/>
  <c r="M409" i="27"/>
  <c r="L409" i="27"/>
  <c r="K409" i="27"/>
  <c r="J409" i="27"/>
  <c r="I409" i="27"/>
  <c r="H409" i="27"/>
  <c r="G409" i="27"/>
  <c r="F409" i="27"/>
  <c r="E409" i="27"/>
  <c r="D409" i="27"/>
  <c r="C409" i="27"/>
  <c r="N408" i="27"/>
  <c r="M408" i="27"/>
  <c r="L408" i="27"/>
  <c r="K408" i="27"/>
  <c r="J408" i="27"/>
  <c r="I408" i="27"/>
  <c r="H408" i="27"/>
  <c r="G408" i="27"/>
  <c r="F408" i="27"/>
  <c r="E408" i="27"/>
  <c r="D408" i="27"/>
  <c r="C408" i="27"/>
  <c r="N407" i="27"/>
  <c r="M407" i="27"/>
  <c r="L407" i="27"/>
  <c r="K407" i="27"/>
  <c r="J407" i="27"/>
  <c r="I407" i="27"/>
  <c r="H407" i="27"/>
  <c r="G407" i="27"/>
  <c r="F407" i="27"/>
  <c r="E407" i="27"/>
  <c r="D407" i="27"/>
  <c r="C407" i="27"/>
  <c r="N848" i="27"/>
  <c r="M848" i="27"/>
  <c r="L848" i="27"/>
  <c r="K848" i="27"/>
  <c r="J848" i="27"/>
  <c r="I848" i="27"/>
  <c r="H848" i="27"/>
  <c r="G848" i="27"/>
  <c r="F848" i="27"/>
  <c r="E848" i="27"/>
  <c r="D848" i="27"/>
  <c r="C848" i="27"/>
  <c r="N847" i="27"/>
  <c r="M847" i="27"/>
  <c r="L847" i="27"/>
  <c r="K847" i="27"/>
  <c r="J847" i="27"/>
  <c r="I847" i="27"/>
  <c r="H847" i="27"/>
  <c r="G847" i="27"/>
  <c r="F847" i="27"/>
  <c r="E847" i="27"/>
  <c r="D847" i="27"/>
  <c r="C847" i="27"/>
  <c r="N846" i="27"/>
  <c r="M846" i="27"/>
  <c r="L846" i="27"/>
  <c r="K846" i="27"/>
  <c r="J846" i="27"/>
  <c r="I846" i="27"/>
  <c r="H846" i="27"/>
  <c r="G846" i="27"/>
  <c r="F846" i="27"/>
  <c r="E846" i="27"/>
  <c r="D846" i="27"/>
  <c r="C846" i="27"/>
  <c r="N845" i="27"/>
  <c r="M845" i="27"/>
  <c r="L845" i="27"/>
  <c r="K845" i="27"/>
  <c r="J845" i="27"/>
  <c r="I845" i="27"/>
  <c r="H845" i="27"/>
  <c r="G845" i="27"/>
  <c r="F845" i="27"/>
  <c r="E845" i="27"/>
  <c r="D845" i="27"/>
  <c r="C845" i="27"/>
  <c r="N844" i="27"/>
  <c r="M844" i="27"/>
  <c r="L844" i="27"/>
  <c r="K844" i="27"/>
  <c r="J844" i="27"/>
  <c r="I844" i="27"/>
  <c r="H844" i="27"/>
  <c r="G844" i="27"/>
  <c r="F844" i="27"/>
  <c r="E844" i="27"/>
  <c r="D844" i="27"/>
  <c r="C844" i="27"/>
  <c r="N843" i="27"/>
  <c r="M843" i="27"/>
  <c r="L843" i="27"/>
  <c r="K843" i="27"/>
  <c r="J843" i="27"/>
  <c r="I843" i="27"/>
  <c r="H843" i="27"/>
  <c r="G843" i="27"/>
  <c r="F843" i="27"/>
  <c r="E843" i="27"/>
  <c r="D843" i="27"/>
  <c r="C843" i="27"/>
  <c r="N842" i="27"/>
  <c r="M842" i="27"/>
  <c r="L842" i="27"/>
  <c r="K842" i="27"/>
  <c r="J842" i="27"/>
  <c r="I842" i="27"/>
  <c r="H842" i="27"/>
  <c r="G842" i="27"/>
  <c r="F842" i="27"/>
  <c r="E842" i="27"/>
  <c r="D842" i="27"/>
  <c r="C842" i="27"/>
  <c r="N841" i="27"/>
  <c r="M841" i="27"/>
  <c r="L841" i="27"/>
  <c r="K841" i="27"/>
  <c r="J841" i="27"/>
  <c r="I841" i="27"/>
  <c r="H841" i="27"/>
  <c r="G841" i="27"/>
  <c r="F841" i="27"/>
  <c r="E841" i="27"/>
  <c r="D841" i="27"/>
  <c r="C841" i="27"/>
  <c r="N840" i="27"/>
  <c r="M840" i="27"/>
  <c r="L840" i="27"/>
  <c r="K840" i="27"/>
  <c r="J840" i="27"/>
  <c r="I840" i="27"/>
  <c r="H840" i="27"/>
  <c r="G840" i="27"/>
  <c r="F840" i="27"/>
  <c r="E840" i="27"/>
  <c r="D840" i="27"/>
  <c r="C840" i="27"/>
  <c r="N839" i="27"/>
  <c r="M839" i="27"/>
  <c r="L839" i="27"/>
  <c r="K839" i="27"/>
  <c r="J839" i="27"/>
  <c r="I839" i="27"/>
  <c r="H839" i="27"/>
  <c r="G839" i="27"/>
  <c r="F839" i="27"/>
  <c r="E839" i="27"/>
  <c r="D839" i="27"/>
  <c r="C839" i="27"/>
  <c r="N838" i="27"/>
  <c r="M838" i="27"/>
  <c r="L838" i="27"/>
  <c r="K838" i="27"/>
  <c r="J838" i="27"/>
  <c r="I838" i="27"/>
  <c r="H838" i="27"/>
  <c r="G838" i="27"/>
  <c r="F838" i="27"/>
  <c r="E838" i="27"/>
  <c r="D838" i="27"/>
  <c r="C838" i="27"/>
  <c r="N837" i="27"/>
  <c r="M837" i="27"/>
  <c r="L837" i="27"/>
  <c r="K837" i="27"/>
  <c r="J837" i="27"/>
  <c r="I837" i="27"/>
  <c r="H837" i="27"/>
  <c r="G837" i="27"/>
  <c r="F837" i="27"/>
  <c r="E837" i="27"/>
  <c r="D837" i="27"/>
  <c r="C837" i="27"/>
  <c r="N836" i="27"/>
  <c r="M836" i="27"/>
  <c r="L836" i="27"/>
  <c r="K836" i="27"/>
  <c r="J836" i="27"/>
  <c r="I836" i="27"/>
  <c r="H836" i="27"/>
  <c r="G836" i="27"/>
  <c r="F836" i="27"/>
  <c r="E836" i="27"/>
  <c r="D836" i="27"/>
  <c r="C836" i="27"/>
  <c r="N835" i="27"/>
  <c r="M835" i="27"/>
  <c r="L835" i="27"/>
  <c r="K835" i="27"/>
  <c r="J835" i="27"/>
  <c r="I835" i="27"/>
  <c r="H835" i="27"/>
  <c r="G835" i="27"/>
  <c r="F835" i="27"/>
  <c r="E835" i="27"/>
  <c r="D835" i="27"/>
  <c r="C835" i="27"/>
  <c r="N834" i="27"/>
  <c r="M834" i="27"/>
  <c r="L834" i="27"/>
  <c r="K834" i="27"/>
  <c r="J834" i="27"/>
  <c r="I834" i="27"/>
  <c r="H834" i="27"/>
  <c r="G834" i="27"/>
  <c r="F834" i="27"/>
  <c r="E834" i="27"/>
  <c r="D834" i="27"/>
  <c r="C834" i="27"/>
  <c r="N833" i="27"/>
  <c r="M833" i="27"/>
  <c r="L833" i="27"/>
  <c r="K833" i="27"/>
  <c r="J833" i="27"/>
  <c r="I833" i="27"/>
  <c r="H833" i="27"/>
  <c r="G833" i="27"/>
  <c r="F833" i="27"/>
  <c r="E833" i="27"/>
  <c r="D833" i="27"/>
  <c r="C833" i="27"/>
  <c r="N832" i="27"/>
  <c r="M832" i="27"/>
  <c r="L832" i="27"/>
  <c r="K832" i="27"/>
  <c r="J832" i="27"/>
  <c r="I832" i="27"/>
  <c r="H832" i="27"/>
  <c r="G832" i="27"/>
  <c r="F832" i="27"/>
  <c r="E832" i="27"/>
  <c r="D832" i="27"/>
  <c r="C832" i="27"/>
  <c r="N831" i="27"/>
  <c r="M831" i="27"/>
  <c r="L831" i="27"/>
  <c r="K831" i="27"/>
  <c r="J831" i="27"/>
  <c r="I831" i="27"/>
  <c r="H831" i="27"/>
  <c r="G831" i="27"/>
  <c r="F831" i="27"/>
  <c r="E831" i="27"/>
  <c r="D831" i="27"/>
  <c r="C831" i="27"/>
  <c r="N830" i="27"/>
  <c r="M830" i="27"/>
  <c r="L830" i="27"/>
  <c r="K830" i="27"/>
  <c r="J830" i="27"/>
  <c r="I830" i="27"/>
  <c r="H830" i="27"/>
  <c r="G830" i="27"/>
  <c r="F830" i="27"/>
  <c r="E830" i="27"/>
  <c r="D830" i="27"/>
  <c r="C830" i="27"/>
  <c r="N829" i="27"/>
  <c r="M829" i="27"/>
  <c r="L829" i="27"/>
  <c r="K829" i="27"/>
  <c r="J829" i="27"/>
  <c r="I829" i="27"/>
  <c r="H829" i="27"/>
  <c r="G829" i="27"/>
  <c r="F829" i="27"/>
  <c r="E829" i="27"/>
  <c r="D829" i="27"/>
  <c r="C829" i="27"/>
  <c r="N827" i="27"/>
  <c r="M827" i="27"/>
  <c r="L827" i="27"/>
  <c r="K827" i="27"/>
  <c r="J827" i="27"/>
  <c r="I827" i="27"/>
  <c r="H827" i="27"/>
  <c r="G827" i="27"/>
  <c r="F827" i="27"/>
  <c r="E827" i="27"/>
  <c r="D827" i="27"/>
  <c r="C827" i="27"/>
  <c r="N826" i="27"/>
  <c r="M826" i="27"/>
  <c r="L826" i="27"/>
  <c r="K826" i="27"/>
  <c r="J826" i="27"/>
  <c r="I826" i="27"/>
  <c r="H826" i="27"/>
  <c r="G826" i="27"/>
  <c r="F826" i="27"/>
  <c r="E826" i="27"/>
  <c r="D826" i="27"/>
  <c r="C826" i="27"/>
  <c r="N825" i="27"/>
  <c r="M825" i="27"/>
  <c r="L825" i="27"/>
  <c r="K825" i="27"/>
  <c r="J825" i="27"/>
  <c r="I825" i="27"/>
  <c r="H825" i="27"/>
  <c r="G825" i="27"/>
  <c r="F825" i="27"/>
  <c r="E825" i="27"/>
  <c r="D825" i="27"/>
  <c r="C825" i="27"/>
  <c r="N824" i="27"/>
  <c r="M824" i="27"/>
  <c r="L824" i="27"/>
  <c r="K824" i="27"/>
  <c r="J824" i="27"/>
  <c r="I824" i="27"/>
  <c r="H824" i="27"/>
  <c r="G824" i="27"/>
  <c r="F824" i="27"/>
  <c r="E824" i="27"/>
  <c r="D824" i="27"/>
  <c r="C824" i="27"/>
  <c r="N823" i="27"/>
  <c r="M823" i="27"/>
  <c r="L823" i="27"/>
  <c r="K823" i="27"/>
  <c r="J823" i="27"/>
  <c r="I823" i="27"/>
  <c r="H823" i="27"/>
  <c r="G823" i="27"/>
  <c r="F823" i="27"/>
  <c r="E823" i="27"/>
  <c r="D823" i="27"/>
  <c r="C823" i="27"/>
  <c r="N822" i="27"/>
  <c r="M822" i="27"/>
  <c r="L822" i="27"/>
  <c r="K822" i="27"/>
  <c r="J822" i="27"/>
  <c r="I822" i="27"/>
  <c r="H822" i="27"/>
  <c r="G822" i="27"/>
  <c r="F822" i="27"/>
  <c r="E822" i="27"/>
  <c r="D822" i="27"/>
  <c r="C822" i="27"/>
  <c r="N821" i="27"/>
  <c r="M821" i="27"/>
  <c r="L821" i="27"/>
  <c r="K821" i="27"/>
  <c r="J821" i="27"/>
  <c r="I821" i="27"/>
  <c r="H821" i="27"/>
  <c r="G821" i="27"/>
  <c r="F821" i="27"/>
  <c r="E821" i="27"/>
  <c r="D821" i="27"/>
  <c r="C821" i="27"/>
  <c r="N820" i="27"/>
  <c r="M820" i="27"/>
  <c r="L820" i="27"/>
  <c r="K820" i="27"/>
  <c r="J820" i="27"/>
  <c r="I820" i="27"/>
  <c r="H820" i="27"/>
  <c r="G820" i="27"/>
  <c r="F820" i="27"/>
  <c r="E820" i="27"/>
  <c r="D820" i="27"/>
  <c r="C820" i="27"/>
  <c r="N819" i="27"/>
  <c r="M819" i="27"/>
  <c r="L819" i="27"/>
  <c r="K819" i="27"/>
  <c r="J819" i="27"/>
  <c r="I819" i="27"/>
  <c r="H819" i="27"/>
  <c r="G819" i="27"/>
  <c r="F819" i="27"/>
  <c r="E819" i="27"/>
  <c r="D819" i="27"/>
  <c r="C819" i="27"/>
  <c r="N818" i="27"/>
  <c r="M818" i="27"/>
  <c r="L818" i="27"/>
  <c r="K818" i="27"/>
  <c r="J818" i="27"/>
  <c r="I818" i="27"/>
  <c r="H818" i="27"/>
  <c r="G818" i="27"/>
  <c r="F818" i="27"/>
  <c r="E818" i="27"/>
  <c r="D818" i="27"/>
  <c r="C818" i="27"/>
  <c r="N817" i="27"/>
  <c r="M817" i="27"/>
  <c r="L817" i="27"/>
  <c r="K817" i="27"/>
  <c r="J817" i="27"/>
  <c r="I817" i="27"/>
  <c r="H817" i="27"/>
  <c r="G817" i="27"/>
  <c r="F817" i="27"/>
  <c r="E817" i="27"/>
  <c r="D817" i="27"/>
  <c r="C817" i="27"/>
  <c r="N816" i="27"/>
  <c r="M816" i="27"/>
  <c r="L816" i="27"/>
  <c r="K816" i="27"/>
  <c r="J816" i="27"/>
  <c r="I816" i="27"/>
  <c r="H816" i="27"/>
  <c r="G816" i="27"/>
  <c r="F816" i="27"/>
  <c r="E816" i="27"/>
  <c r="D816" i="27"/>
  <c r="C816" i="27"/>
  <c r="N815" i="27"/>
  <c r="M815" i="27"/>
  <c r="L815" i="27"/>
  <c r="K815" i="27"/>
  <c r="J815" i="27"/>
  <c r="I815" i="27"/>
  <c r="H815" i="27"/>
  <c r="G815" i="27"/>
  <c r="F815" i="27"/>
  <c r="E815" i="27"/>
  <c r="D815" i="27"/>
  <c r="C815" i="27"/>
  <c r="N814" i="27"/>
  <c r="M814" i="27"/>
  <c r="L814" i="27"/>
  <c r="K814" i="27"/>
  <c r="J814" i="27"/>
  <c r="I814" i="27"/>
  <c r="H814" i="27"/>
  <c r="G814" i="27"/>
  <c r="F814" i="27"/>
  <c r="E814" i="27"/>
  <c r="D814" i="27"/>
  <c r="C814" i="27"/>
  <c r="N813" i="27"/>
  <c r="M813" i="27"/>
  <c r="L813" i="27"/>
  <c r="K813" i="27"/>
  <c r="J813" i="27"/>
  <c r="I813" i="27"/>
  <c r="H813" i="27"/>
  <c r="G813" i="27"/>
  <c r="F813" i="27"/>
  <c r="E813" i="27"/>
  <c r="D813" i="27"/>
  <c r="C813" i="27"/>
  <c r="N812" i="27"/>
  <c r="M812" i="27"/>
  <c r="L812" i="27"/>
  <c r="K812" i="27"/>
  <c r="J812" i="27"/>
  <c r="I812" i="27"/>
  <c r="H812" i="27"/>
  <c r="G812" i="27"/>
  <c r="F812" i="27"/>
  <c r="E812" i="27"/>
  <c r="D812" i="27"/>
  <c r="C812" i="27"/>
  <c r="N811" i="27"/>
  <c r="M811" i="27"/>
  <c r="L811" i="27"/>
  <c r="K811" i="27"/>
  <c r="J811" i="27"/>
  <c r="I811" i="27"/>
  <c r="H811" i="27"/>
  <c r="G811" i="27"/>
  <c r="F811" i="27"/>
  <c r="E811" i="27"/>
  <c r="D811" i="27"/>
  <c r="C811" i="27"/>
  <c r="N810" i="27"/>
  <c r="M810" i="27"/>
  <c r="L810" i="27"/>
  <c r="K810" i="27"/>
  <c r="J810" i="27"/>
  <c r="I810" i="27"/>
  <c r="H810" i="27"/>
  <c r="G810" i="27"/>
  <c r="F810" i="27"/>
  <c r="E810" i="27"/>
  <c r="D810" i="27"/>
  <c r="C810" i="27"/>
  <c r="N809" i="27"/>
  <c r="M809" i="27"/>
  <c r="L809" i="27"/>
  <c r="K809" i="27"/>
  <c r="J809" i="27"/>
  <c r="I809" i="27"/>
  <c r="H809" i="27"/>
  <c r="G809" i="27"/>
  <c r="F809" i="27"/>
  <c r="E809" i="27"/>
  <c r="D809" i="27"/>
  <c r="C809" i="27"/>
  <c r="N808" i="27"/>
  <c r="M808" i="27"/>
  <c r="L808" i="27"/>
  <c r="K808" i="27"/>
  <c r="J808" i="27"/>
  <c r="I808" i="27"/>
  <c r="H808" i="27"/>
  <c r="G808" i="27"/>
  <c r="F808" i="27"/>
  <c r="E808" i="27"/>
  <c r="D808" i="27"/>
  <c r="C808" i="27"/>
  <c r="N806" i="27"/>
  <c r="M806" i="27"/>
  <c r="L806" i="27"/>
  <c r="K806" i="27"/>
  <c r="J806" i="27"/>
  <c r="I806" i="27"/>
  <c r="H806" i="27"/>
  <c r="G806" i="27"/>
  <c r="F806" i="27"/>
  <c r="E806" i="27"/>
  <c r="D806" i="27"/>
  <c r="C806" i="27"/>
  <c r="N805" i="27"/>
  <c r="M805" i="27"/>
  <c r="L805" i="27"/>
  <c r="K805" i="27"/>
  <c r="J805" i="27"/>
  <c r="I805" i="27"/>
  <c r="H805" i="27"/>
  <c r="G805" i="27"/>
  <c r="F805" i="27"/>
  <c r="E805" i="27"/>
  <c r="D805" i="27"/>
  <c r="C805" i="27"/>
  <c r="N804" i="27"/>
  <c r="M804" i="27"/>
  <c r="L804" i="27"/>
  <c r="K804" i="27"/>
  <c r="J804" i="27"/>
  <c r="I804" i="27"/>
  <c r="H804" i="27"/>
  <c r="G804" i="27"/>
  <c r="F804" i="27"/>
  <c r="E804" i="27"/>
  <c r="D804" i="27"/>
  <c r="C804" i="27"/>
  <c r="N803" i="27"/>
  <c r="M803" i="27"/>
  <c r="L803" i="27"/>
  <c r="K803" i="27"/>
  <c r="J803" i="27"/>
  <c r="I803" i="27"/>
  <c r="H803" i="27"/>
  <c r="G803" i="27"/>
  <c r="F803" i="27"/>
  <c r="E803" i="27"/>
  <c r="D803" i="27"/>
  <c r="C803" i="27"/>
  <c r="N802" i="27"/>
  <c r="M802" i="27"/>
  <c r="L802" i="27"/>
  <c r="K802" i="27"/>
  <c r="J802" i="27"/>
  <c r="I802" i="27"/>
  <c r="H802" i="27"/>
  <c r="G802" i="27"/>
  <c r="F802" i="27"/>
  <c r="E802" i="27"/>
  <c r="D802" i="27"/>
  <c r="C802" i="27"/>
  <c r="N801" i="27"/>
  <c r="M801" i="27"/>
  <c r="L801" i="27"/>
  <c r="K801" i="27"/>
  <c r="J801" i="27"/>
  <c r="I801" i="27"/>
  <c r="H801" i="27"/>
  <c r="G801" i="27"/>
  <c r="F801" i="27"/>
  <c r="E801" i="27"/>
  <c r="D801" i="27"/>
  <c r="C801" i="27"/>
  <c r="N800" i="27"/>
  <c r="M800" i="27"/>
  <c r="L800" i="27"/>
  <c r="K800" i="27"/>
  <c r="J800" i="27"/>
  <c r="I800" i="27"/>
  <c r="H800" i="27"/>
  <c r="G800" i="27"/>
  <c r="F800" i="27"/>
  <c r="E800" i="27"/>
  <c r="D800" i="27"/>
  <c r="C800" i="27"/>
  <c r="N799" i="27"/>
  <c r="M799" i="27"/>
  <c r="L799" i="27"/>
  <c r="K799" i="27"/>
  <c r="J799" i="27"/>
  <c r="I799" i="27"/>
  <c r="H799" i="27"/>
  <c r="G799" i="27"/>
  <c r="F799" i="27"/>
  <c r="E799" i="27"/>
  <c r="D799" i="27"/>
  <c r="C799" i="27"/>
  <c r="N798" i="27"/>
  <c r="M798" i="27"/>
  <c r="L798" i="27"/>
  <c r="K798" i="27"/>
  <c r="J798" i="27"/>
  <c r="I798" i="27"/>
  <c r="H798" i="27"/>
  <c r="G798" i="27"/>
  <c r="F798" i="27"/>
  <c r="E798" i="27"/>
  <c r="D798" i="27"/>
  <c r="C798" i="27"/>
  <c r="N797" i="27"/>
  <c r="M797" i="27"/>
  <c r="L797" i="27"/>
  <c r="K797" i="27"/>
  <c r="J797" i="27"/>
  <c r="I797" i="27"/>
  <c r="H797" i="27"/>
  <c r="G797" i="27"/>
  <c r="F797" i="27"/>
  <c r="E797" i="27"/>
  <c r="D797" i="27"/>
  <c r="C797" i="27"/>
  <c r="N796" i="27"/>
  <c r="M796" i="27"/>
  <c r="L796" i="27"/>
  <c r="K796" i="27"/>
  <c r="J796" i="27"/>
  <c r="I796" i="27"/>
  <c r="H796" i="27"/>
  <c r="G796" i="27"/>
  <c r="F796" i="27"/>
  <c r="E796" i="27"/>
  <c r="D796" i="27"/>
  <c r="C796" i="27"/>
  <c r="N795" i="27"/>
  <c r="M795" i="27"/>
  <c r="L795" i="27"/>
  <c r="K795" i="27"/>
  <c r="J795" i="27"/>
  <c r="I795" i="27"/>
  <c r="H795" i="27"/>
  <c r="G795" i="27"/>
  <c r="F795" i="27"/>
  <c r="E795" i="27"/>
  <c r="D795" i="27"/>
  <c r="C795" i="27"/>
  <c r="N794" i="27"/>
  <c r="M794" i="27"/>
  <c r="L794" i="27"/>
  <c r="K794" i="27"/>
  <c r="J794" i="27"/>
  <c r="I794" i="27"/>
  <c r="H794" i="27"/>
  <c r="G794" i="27"/>
  <c r="F794" i="27"/>
  <c r="E794" i="27"/>
  <c r="D794" i="27"/>
  <c r="C794" i="27"/>
  <c r="N793" i="27"/>
  <c r="M793" i="27"/>
  <c r="L793" i="27"/>
  <c r="K793" i="27"/>
  <c r="J793" i="27"/>
  <c r="I793" i="27"/>
  <c r="H793" i="27"/>
  <c r="G793" i="27"/>
  <c r="F793" i="27"/>
  <c r="E793" i="27"/>
  <c r="D793" i="27"/>
  <c r="C793" i="27"/>
  <c r="N792" i="27"/>
  <c r="M792" i="27"/>
  <c r="L792" i="27"/>
  <c r="K792" i="27"/>
  <c r="J792" i="27"/>
  <c r="I792" i="27"/>
  <c r="H792" i="27"/>
  <c r="G792" i="27"/>
  <c r="F792" i="27"/>
  <c r="E792" i="27"/>
  <c r="D792" i="27"/>
  <c r="C792" i="27"/>
  <c r="N791" i="27"/>
  <c r="M791" i="27"/>
  <c r="L791" i="27"/>
  <c r="K791" i="27"/>
  <c r="J791" i="27"/>
  <c r="I791" i="27"/>
  <c r="H791" i="27"/>
  <c r="G791" i="27"/>
  <c r="F791" i="27"/>
  <c r="E791" i="27"/>
  <c r="D791" i="27"/>
  <c r="C791" i="27"/>
  <c r="N790" i="27"/>
  <c r="M790" i="27"/>
  <c r="L790" i="27"/>
  <c r="K790" i="27"/>
  <c r="J790" i="27"/>
  <c r="I790" i="27"/>
  <c r="H790" i="27"/>
  <c r="G790" i="27"/>
  <c r="F790" i="27"/>
  <c r="E790" i="27"/>
  <c r="D790" i="27"/>
  <c r="C790" i="27"/>
  <c r="N789" i="27"/>
  <c r="M789" i="27"/>
  <c r="L789" i="27"/>
  <c r="K789" i="27"/>
  <c r="J789" i="27"/>
  <c r="I789" i="27"/>
  <c r="H789" i="27"/>
  <c r="G789" i="27"/>
  <c r="F789" i="27"/>
  <c r="E789" i="27"/>
  <c r="D789" i="27"/>
  <c r="C789" i="27"/>
  <c r="N788" i="27"/>
  <c r="M788" i="27"/>
  <c r="L788" i="27"/>
  <c r="K788" i="27"/>
  <c r="J788" i="27"/>
  <c r="I788" i="27"/>
  <c r="H788" i="27"/>
  <c r="G788" i="27"/>
  <c r="F788" i="27"/>
  <c r="E788" i="27"/>
  <c r="D788" i="27"/>
  <c r="C788" i="27"/>
  <c r="N787" i="27"/>
  <c r="M787" i="27"/>
  <c r="L787" i="27"/>
  <c r="K787" i="27"/>
  <c r="J787" i="27"/>
  <c r="I787" i="27"/>
  <c r="H787" i="27"/>
  <c r="G787" i="27"/>
  <c r="F787" i="27"/>
  <c r="E787" i="27"/>
  <c r="D787" i="27"/>
  <c r="C787" i="27"/>
  <c r="N785" i="27"/>
  <c r="M785" i="27"/>
  <c r="L785" i="27"/>
  <c r="K785" i="27"/>
  <c r="J785" i="27"/>
  <c r="I785" i="27"/>
  <c r="H785" i="27"/>
  <c r="G785" i="27"/>
  <c r="F785" i="27"/>
  <c r="E785" i="27"/>
  <c r="D785" i="27"/>
  <c r="C785" i="27"/>
  <c r="N784" i="27"/>
  <c r="M784" i="27"/>
  <c r="L784" i="27"/>
  <c r="K784" i="27"/>
  <c r="J784" i="27"/>
  <c r="I784" i="27"/>
  <c r="H784" i="27"/>
  <c r="G784" i="27"/>
  <c r="F784" i="27"/>
  <c r="E784" i="27"/>
  <c r="D784" i="27"/>
  <c r="C784" i="27"/>
  <c r="N783" i="27"/>
  <c r="M783" i="27"/>
  <c r="L783" i="27"/>
  <c r="K783" i="27"/>
  <c r="J783" i="27"/>
  <c r="I783" i="27"/>
  <c r="H783" i="27"/>
  <c r="G783" i="27"/>
  <c r="F783" i="27"/>
  <c r="E783" i="27"/>
  <c r="D783" i="27"/>
  <c r="C783" i="27"/>
  <c r="N782" i="27"/>
  <c r="M782" i="27"/>
  <c r="L782" i="27"/>
  <c r="K782" i="27"/>
  <c r="J782" i="27"/>
  <c r="I782" i="27"/>
  <c r="H782" i="27"/>
  <c r="G782" i="27"/>
  <c r="F782" i="27"/>
  <c r="E782" i="27"/>
  <c r="D782" i="27"/>
  <c r="C782" i="27"/>
  <c r="N781" i="27"/>
  <c r="M781" i="27"/>
  <c r="L781" i="27"/>
  <c r="K781" i="27"/>
  <c r="J781" i="27"/>
  <c r="I781" i="27"/>
  <c r="H781" i="27"/>
  <c r="G781" i="27"/>
  <c r="F781" i="27"/>
  <c r="E781" i="27"/>
  <c r="D781" i="27"/>
  <c r="C781" i="27"/>
  <c r="N780" i="27"/>
  <c r="M780" i="27"/>
  <c r="L780" i="27"/>
  <c r="K780" i="27"/>
  <c r="J780" i="27"/>
  <c r="I780" i="27"/>
  <c r="H780" i="27"/>
  <c r="G780" i="27"/>
  <c r="F780" i="27"/>
  <c r="E780" i="27"/>
  <c r="D780" i="27"/>
  <c r="C780" i="27"/>
  <c r="N779" i="27"/>
  <c r="M779" i="27"/>
  <c r="L779" i="27"/>
  <c r="K779" i="27"/>
  <c r="J779" i="27"/>
  <c r="I779" i="27"/>
  <c r="H779" i="27"/>
  <c r="G779" i="27"/>
  <c r="F779" i="27"/>
  <c r="E779" i="27"/>
  <c r="D779" i="27"/>
  <c r="C779" i="27"/>
  <c r="N778" i="27"/>
  <c r="M778" i="27"/>
  <c r="L778" i="27"/>
  <c r="K778" i="27"/>
  <c r="J778" i="27"/>
  <c r="I778" i="27"/>
  <c r="H778" i="27"/>
  <c r="G778" i="27"/>
  <c r="F778" i="27"/>
  <c r="E778" i="27"/>
  <c r="D778" i="27"/>
  <c r="C778" i="27"/>
  <c r="N777" i="27"/>
  <c r="M777" i="27"/>
  <c r="L777" i="27"/>
  <c r="K777" i="27"/>
  <c r="J777" i="27"/>
  <c r="I777" i="27"/>
  <c r="H777" i="27"/>
  <c r="G777" i="27"/>
  <c r="F777" i="27"/>
  <c r="E777" i="27"/>
  <c r="D777" i="27"/>
  <c r="C777" i="27"/>
  <c r="N776" i="27"/>
  <c r="M776" i="27"/>
  <c r="L776" i="27"/>
  <c r="K776" i="27"/>
  <c r="J776" i="27"/>
  <c r="I776" i="27"/>
  <c r="H776" i="27"/>
  <c r="G776" i="27"/>
  <c r="F776" i="27"/>
  <c r="E776" i="27"/>
  <c r="D776" i="27"/>
  <c r="C776" i="27"/>
  <c r="N775" i="27"/>
  <c r="M775" i="27"/>
  <c r="L775" i="27"/>
  <c r="K775" i="27"/>
  <c r="J775" i="27"/>
  <c r="I775" i="27"/>
  <c r="H775" i="27"/>
  <c r="G775" i="27"/>
  <c r="F775" i="27"/>
  <c r="E775" i="27"/>
  <c r="D775" i="27"/>
  <c r="C775" i="27"/>
  <c r="N774" i="27"/>
  <c r="M774" i="27"/>
  <c r="L774" i="27"/>
  <c r="K774" i="27"/>
  <c r="J774" i="27"/>
  <c r="I774" i="27"/>
  <c r="H774" i="27"/>
  <c r="G774" i="27"/>
  <c r="F774" i="27"/>
  <c r="E774" i="27"/>
  <c r="D774" i="27"/>
  <c r="C774" i="27"/>
  <c r="N773" i="27"/>
  <c r="M773" i="27"/>
  <c r="L773" i="27"/>
  <c r="K773" i="27"/>
  <c r="J773" i="27"/>
  <c r="I773" i="27"/>
  <c r="H773" i="27"/>
  <c r="G773" i="27"/>
  <c r="F773" i="27"/>
  <c r="E773" i="27"/>
  <c r="D773" i="27"/>
  <c r="C773" i="27"/>
  <c r="N772" i="27"/>
  <c r="M772" i="27"/>
  <c r="L772" i="27"/>
  <c r="K772" i="27"/>
  <c r="J772" i="27"/>
  <c r="I772" i="27"/>
  <c r="H772" i="27"/>
  <c r="G772" i="27"/>
  <c r="F772" i="27"/>
  <c r="E772" i="27"/>
  <c r="D772" i="27"/>
  <c r="C772" i="27"/>
  <c r="N771" i="27"/>
  <c r="M771" i="27"/>
  <c r="L771" i="27"/>
  <c r="K771" i="27"/>
  <c r="J771" i="27"/>
  <c r="I771" i="27"/>
  <c r="H771" i="27"/>
  <c r="G771" i="27"/>
  <c r="F771" i="27"/>
  <c r="E771" i="27"/>
  <c r="D771" i="27"/>
  <c r="C771" i="27"/>
  <c r="N770" i="27"/>
  <c r="M770" i="27"/>
  <c r="L770" i="27"/>
  <c r="K770" i="27"/>
  <c r="J770" i="27"/>
  <c r="I770" i="27"/>
  <c r="H770" i="27"/>
  <c r="G770" i="27"/>
  <c r="F770" i="27"/>
  <c r="E770" i="27"/>
  <c r="D770" i="27"/>
  <c r="C770" i="27"/>
  <c r="N769" i="27"/>
  <c r="M769" i="27"/>
  <c r="L769" i="27"/>
  <c r="K769" i="27"/>
  <c r="J769" i="27"/>
  <c r="I769" i="27"/>
  <c r="H769" i="27"/>
  <c r="G769" i="27"/>
  <c r="F769" i="27"/>
  <c r="E769" i="27"/>
  <c r="D769" i="27"/>
  <c r="C769" i="27"/>
  <c r="N768" i="27"/>
  <c r="M768" i="27"/>
  <c r="L768" i="27"/>
  <c r="K768" i="27"/>
  <c r="J768" i="27"/>
  <c r="I768" i="27"/>
  <c r="H768" i="27"/>
  <c r="G768" i="27"/>
  <c r="F768" i="27"/>
  <c r="E768" i="27"/>
  <c r="D768" i="27"/>
  <c r="C768" i="27"/>
  <c r="N767" i="27"/>
  <c r="M767" i="27"/>
  <c r="L767" i="27"/>
  <c r="K767" i="27"/>
  <c r="J767" i="27"/>
  <c r="I767" i="27"/>
  <c r="H767" i="27"/>
  <c r="G767" i="27"/>
  <c r="F767" i="27"/>
  <c r="E767" i="27"/>
  <c r="D767" i="27"/>
  <c r="C767" i="27"/>
  <c r="N766" i="27"/>
  <c r="M766" i="27"/>
  <c r="L766" i="27"/>
  <c r="K766" i="27"/>
  <c r="J766" i="27"/>
  <c r="I766" i="27"/>
  <c r="H766" i="27"/>
  <c r="G766" i="27"/>
  <c r="F766" i="27"/>
  <c r="E766" i="27"/>
  <c r="D766" i="27"/>
  <c r="C766" i="27"/>
  <c r="N764" i="27"/>
  <c r="M764" i="27"/>
  <c r="L764" i="27"/>
  <c r="K764" i="27"/>
  <c r="J764" i="27"/>
  <c r="I764" i="27"/>
  <c r="H764" i="27"/>
  <c r="G764" i="27"/>
  <c r="F764" i="27"/>
  <c r="E764" i="27"/>
  <c r="D764" i="27"/>
  <c r="C764" i="27"/>
  <c r="N763" i="27"/>
  <c r="M763" i="27"/>
  <c r="L763" i="27"/>
  <c r="K763" i="27"/>
  <c r="J763" i="27"/>
  <c r="I763" i="27"/>
  <c r="H763" i="27"/>
  <c r="G763" i="27"/>
  <c r="F763" i="27"/>
  <c r="E763" i="27"/>
  <c r="D763" i="27"/>
  <c r="C763" i="27"/>
  <c r="N762" i="27"/>
  <c r="M762" i="27"/>
  <c r="L762" i="27"/>
  <c r="K762" i="27"/>
  <c r="J762" i="27"/>
  <c r="I762" i="27"/>
  <c r="H762" i="27"/>
  <c r="G762" i="27"/>
  <c r="F762" i="27"/>
  <c r="E762" i="27"/>
  <c r="D762" i="27"/>
  <c r="C762" i="27"/>
  <c r="N761" i="27"/>
  <c r="M761" i="27"/>
  <c r="L761" i="27"/>
  <c r="K761" i="27"/>
  <c r="J761" i="27"/>
  <c r="I761" i="27"/>
  <c r="H761" i="27"/>
  <c r="G761" i="27"/>
  <c r="F761" i="27"/>
  <c r="E761" i="27"/>
  <c r="D761" i="27"/>
  <c r="C761" i="27"/>
  <c r="N760" i="27"/>
  <c r="M760" i="27"/>
  <c r="L760" i="27"/>
  <c r="K760" i="27"/>
  <c r="J760" i="27"/>
  <c r="I760" i="27"/>
  <c r="H760" i="27"/>
  <c r="G760" i="27"/>
  <c r="F760" i="27"/>
  <c r="E760" i="27"/>
  <c r="D760" i="27"/>
  <c r="C760" i="27"/>
  <c r="N759" i="27"/>
  <c r="M759" i="27"/>
  <c r="L759" i="27"/>
  <c r="K759" i="27"/>
  <c r="J759" i="27"/>
  <c r="I759" i="27"/>
  <c r="H759" i="27"/>
  <c r="G759" i="27"/>
  <c r="F759" i="27"/>
  <c r="E759" i="27"/>
  <c r="D759" i="27"/>
  <c r="C759" i="27"/>
  <c r="N758" i="27"/>
  <c r="M758" i="27"/>
  <c r="L758" i="27"/>
  <c r="K758" i="27"/>
  <c r="J758" i="27"/>
  <c r="I758" i="27"/>
  <c r="H758" i="27"/>
  <c r="G758" i="27"/>
  <c r="F758" i="27"/>
  <c r="E758" i="27"/>
  <c r="D758" i="27"/>
  <c r="C758" i="27"/>
  <c r="N757" i="27"/>
  <c r="M757" i="27"/>
  <c r="L757" i="27"/>
  <c r="K757" i="27"/>
  <c r="J757" i="27"/>
  <c r="I757" i="27"/>
  <c r="H757" i="27"/>
  <c r="G757" i="27"/>
  <c r="F757" i="27"/>
  <c r="E757" i="27"/>
  <c r="D757" i="27"/>
  <c r="C757" i="27"/>
  <c r="N756" i="27"/>
  <c r="M756" i="27"/>
  <c r="L756" i="27"/>
  <c r="K756" i="27"/>
  <c r="J756" i="27"/>
  <c r="I756" i="27"/>
  <c r="H756" i="27"/>
  <c r="G756" i="27"/>
  <c r="F756" i="27"/>
  <c r="E756" i="27"/>
  <c r="D756" i="27"/>
  <c r="C756" i="27"/>
  <c r="N755" i="27"/>
  <c r="M755" i="27"/>
  <c r="L755" i="27"/>
  <c r="K755" i="27"/>
  <c r="J755" i="27"/>
  <c r="I755" i="27"/>
  <c r="H755" i="27"/>
  <c r="G755" i="27"/>
  <c r="F755" i="27"/>
  <c r="E755" i="27"/>
  <c r="D755" i="27"/>
  <c r="C755" i="27"/>
  <c r="N754" i="27"/>
  <c r="M754" i="27"/>
  <c r="L754" i="27"/>
  <c r="K754" i="27"/>
  <c r="J754" i="27"/>
  <c r="I754" i="27"/>
  <c r="H754" i="27"/>
  <c r="G754" i="27"/>
  <c r="F754" i="27"/>
  <c r="E754" i="27"/>
  <c r="D754" i="27"/>
  <c r="C754" i="27"/>
  <c r="N753" i="27"/>
  <c r="M753" i="27"/>
  <c r="L753" i="27"/>
  <c r="K753" i="27"/>
  <c r="J753" i="27"/>
  <c r="I753" i="27"/>
  <c r="H753" i="27"/>
  <c r="G753" i="27"/>
  <c r="F753" i="27"/>
  <c r="E753" i="27"/>
  <c r="D753" i="27"/>
  <c r="C753" i="27"/>
  <c r="N752" i="27"/>
  <c r="M752" i="27"/>
  <c r="L752" i="27"/>
  <c r="K752" i="27"/>
  <c r="J752" i="27"/>
  <c r="I752" i="27"/>
  <c r="H752" i="27"/>
  <c r="G752" i="27"/>
  <c r="F752" i="27"/>
  <c r="E752" i="27"/>
  <c r="D752" i="27"/>
  <c r="C752" i="27"/>
  <c r="N751" i="27"/>
  <c r="M751" i="27"/>
  <c r="L751" i="27"/>
  <c r="K751" i="27"/>
  <c r="J751" i="27"/>
  <c r="I751" i="27"/>
  <c r="H751" i="27"/>
  <c r="G751" i="27"/>
  <c r="F751" i="27"/>
  <c r="E751" i="27"/>
  <c r="D751" i="27"/>
  <c r="C751" i="27"/>
  <c r="N750" i="27"/>
  <c r="M750" i="27"/>
  <c r="L750" i="27"/>
  <c r="K750" i="27"/>
  <c r="J750" i="27"/>
  <c r="I750" i="27"/>
  <c r="H750" i="27"/>
  <c r="G750" i="27"/>
  <c r="F750" i="27"/>
  <c r="E750" i="27"/>
  <c r="D750" i="27"/>
  <c r="C750" i="27"/>
  <c r="N749" i="27"/>
  <c r="M749" i="27"/>
  <c r="L749" i="27"/>
  <c r="K749" i="27"/>
  <c r="J749" i="27"/>
  <c r="I749" i="27"/>
  <c r="H749" i="27"/>
  <c r="G749" i="27"/>
  <c r="F749" i="27"/>
  <c r="E749" i="27"/>
  <c r="D749" i="27"/>
  <c r="C749" i="27"/>
  <c r="N748" i="27"/>
  <c r="M748" i="27"/>
  <c r="L748" i="27"/>
  <c r="K748" i="27"/>
  <c r="J748" i="27"/>
  <c r="I748" i="27"/>
  <c r="H748" i="27"/>
  <c r="G748" i="27"/>
  <c r="F748" i="27"/>
  <c r="E748" i="27"/>
  <c r="D748" i="27"/>
  <c r="C748" i="27"/>
  <c r="N747" i="27"/>
  <c r="M747" i="27"/>
  <c r="L747" i="27"/>
  <c r="K747" i="27"/>
  <c r="J747" i="27"/>
  <c r="I747" i="27"/>
  <c r="H747" i="27"/>
  <c r="G747" i="27"/>
  <c r="F747" i="27"/>
  <c r="E747" i="27"/>
  <c r="D747" i="27"/>
  <c r="C747" i="27"/>
  <c r="N746" i="27"/>
  <c r="M746" i="27"/>
  <c r="L746" i="27"/>
  <c r="K746" i="27"/>
  <c r="J746" i="27"/>
  <c r="I746" i="27"/>
  <c r="H746" i="27"/>
  <c r="G746" i="27"/>
  <c r="F746" i="27"/>
  <c r="E746" i="27"/>
  <c r="D746" i="27"/>
  <c r="C746" i="27"/>
  <c r="N745" i="27"/>
  <c r="M745" i="27"/>
  <c r="L745" i="27"/>
  <c r="K745" i="27"/>
  <c r="J745" i="27"/>
  <c r="I745" i="27"/>
  <c r="H745" i="27"/>
  <c r="G745" i="27"/>
  <c r="F745" i="27"/>
  <c r="E745" i="27"/>
  <c r="D745" i="27"/>
  <c r="C745" i="27"/>
  <c r="N743" i="27"/>
  <c r="M743" i="27"/>
  <c r="L743" i="27"/>
  <c r="K743" i="27"/>
  <c r="J743" i="27"/>
  <c r="I743" i="27"/>
  <c r="H743" i="27"/>
  <c r="G743" i="27"/>
  <c r="F743" i="27"/>
  <c r="E743" i="27"/>
  <c r="D743" i="27"/>
  <c r="C743" i="27"/>
  <c r="N742" i="27"/>
  <c r="M742" i="27"/>
  <c r="L742" i="27"/>
  <c r="K742" i="27"/>
  <c r="J742" i="27"/>
  <c r="I742" i="27"/>
  <c r="H742" i="27"/>
  <c r="G742" i="27"/>
  <c r="F742" i="27"/>
  <c r="E742" i="27"/>
  <c r="D742" i="27"/>
  <c r="C742" i="27"/>
  <c r="N741" i="27"/>
  <c r="M741" i="27"/>
  <c r="L741" i="27"/>
  <c r="K741" i="27"/>
  <c r="J741" i="27"/>
  <c r="I741" i="27"/>
  <c r="H741" i="27"/>
  <c r="G741" i="27"/>
  <c r="F741" i="27"/>
  <c r="E741" i="27"/>
  <c r="D741" i="27"/>
  <c r="C741" i="27"/>
  <c r="N740" i="27"/>
  <c r="M740" i="27"/>
  <c r="L740" i="27"/>
  <c r="K740" i="27"/>
  <c r="J740" i="27"/>
  <c r="I740" i="27"/>
  <c r="H740" i="27"/>
  <c r="G740" i="27"/>
  <c r="F740" i="27"/>
  <c r="E740" i="27"/>
  <c r="D740" i="27"/>
  <c r="C740" i="27"/>
  <c r="N739" i="27"/>
  <c r="M739" i="27"/>
  <c r="L739" i="27"/>
  <c r="K739" i="27"/>
  <c r="J739" i="27"/>
  <c r="I739" i="27"/>
  <c r="H739" i="27"/>
  <c r="G739" i="27"/>
  <c r="F739" i="27"/>
  <c r="E739" i="27"/>
  <c r="D739" i="27"/>
  <c r="C739" i="27"/>
  <c r="N738" i="27"/>
  <c r="M738" i="27"/>
  <c r="L738" i="27"/>
  <c r="K738" i="27"/>
  <c r="J738" i="27"/>
  <c r="I738" i="27"/>
  <c r="H738" i="27"/>
  <c r="G738" i="27"/>
  <c r="F738" i="27"/>
  <c r="E738" i="27"/>
  <c r="D738" i="27"/>
  <c r="C738" i="27"/>
  <c r="N737" i="27"/>
  <c r="M737" i="27"/>
  <c r="L737" i="27"/>
  <c r="K737" i="27"/>
  <c r="J737" i="27"/>
  <c r="I737" i="27"/>
  <c r="H737" i="27"/>
  <c r="G737" i="27"/>
  <c r="F737" i="27"/>
  <c r="E737" i="27"/>
  <c r="D737" i="27"/>
  <c r="C737" i="27"/>
  <c r="N736" i="27"/>
  <c r="M736" i="27"/>
  <c r="L736" i="27"/>
  <c r="K736" i="27"/>
  <c r="J736" i="27"/>
  <c r="I736" i="27"/>
  <c r="H736" i="27"/>
  <c r="G736" i="27"/>
  <c r="F736" i="27"/>
  <c r="E736" i="27"/>
  <c r="D736" i="27"/>
  <c r="C736" i="27"/>
  <c r="N735" i="27"/>
  <c r="M735" i="27"/>
  <c r="L735" i="27"/>
  <c r="K735" i="27"/>
  <c r="J735" i="27"/>
  <c r="I735" i="27"/>
  <c r="H735" i="27"/>
  <c r="G735" i="27"/>
  <c r="F735" i="27"/>
  <c r="E735" i="27"/>
  <c r="D735" i="27"/>
  <c r="C735" i="27"/>
  <c r="N734" i="27"/>
  <c r="M734" i="27"/>
  <c r="L734" i="27"/>
  <c r="K734" i="27"/>
  <c r="J734" i="27"/>
  <c r="I734" i="27"/>
  <c r="H734" i="27"/>
  <c r="G734" i="27"/>
  <c r="F734" i="27"/>
  <c r="E734" i="27"/>
  <c r="D734" i="27"/>
  <c r="C734" i="27"/>
  <c r="N733" i="27"/>
  <c r="M733" i="27"/>
  <c r="L733" i="27"/>
  <c r="K733" i="27"/>
  <c r="J733" i="27"/>
  <c r="I733" i="27"/>
  <c r="H733" i="27"/>
  <c r="G733" i="27"/>
  <c r="F733" i="27"/>
  <c r="E733" i="27"/>
  <c r="D733" i="27"/>
  <c r="C733" i="27"/>
  <c r="N732" i="27"/>
  <c r="M732" i="27"/>
  <c r="L732" i="27"/>
  <c r="K732" i="27"/>
  <c r="J732" i="27"/>
  <c r="I732" i="27"/>
  <c r="H732" i="27"/>
  <c r="G732" i="27"/>
  <c r="F732" i="27"/>
  <c r="E732" i="27"/>
  <c r="D732" i="27"/>
  <c r="C732" i="27"/>
  <c r="N731" i="27"/>
  <c r="M731" i="27"/>
  <c r="L731" i="27"/>
  <c r="K731" i="27"/>
  <c r="J731" i="27"/>
  <c r="I731" i="27"/>
  <c r="H731" i="27"/>
  <c r="G731" i="27"/>
  <c r="F731" i="27"/>
  <c r="E731" i="27"/>
  <c r="D731" i="27"/>
  <c r="C731" i="27"/>
  <c r="N730" i="27"/>
  <c r="M730" i="27"/>
  <c r="L730" i="27"/>
  <c r="K730" i="27"/>
  <c r="J730" i="27"/>
  <c r="I730" i="27"/>
  <c r="H730" i="27"/>
  <c r="G730" i="27"/>
  <c r="F730" i="27"/>
  <c r="E730" i="27"/>
  <c r="D730" i="27"/>
  <c r="C730" i="27"/>
  <c r="N729" i="27"/>
  <c r="M729" i="27"/>
  <c r="L729" i="27"/>
  <c r="K729" i="27"/>
  <c r="J729" i="27"/>
  <c r="I729" i="27"/>
  <c r="H729" i="27"/>
  <c r="G729" i="27"/>
  <c r="F729" i="27"/>
  <c r="E729" i="27"/>
  <c r="D729" i="27"/>
  <c r="C729" i="27"/>
  <c r="N728" i="27"/>
  <c r="M728" i="27"/>
  <c r="L728" i="27"/>
  <c r="K728" i="27"/>
  <c r="J728" i="27"/>
  <c r="I728" i="27"/>
  <c r="H728" i="27"/>
  <c r="G728" i="27"/>
  <c r="F728" i="27"/>
  <c r="E728" i="27"/>
  <c r="D728" i="27"/>
  <c r="C728" i="27"/>
  <c r="N727" i="27"/>
  <c r="M727" i="27"/>
  <c r="L727" i="27"/>
  <c r="K727" i="27"/>
  <c r="J727" i="27"/>
  <c r="I727" i="27"/>
  <c r="H727" i="27"/>
  <c r="G727" i="27"/>
  <c r="F727" i="27"/>
  <c r="E727" i="27"/>
  <c r="D727" i="27"/>
  <c r="C727" i="27"/>
  <c r="N726" i="27"/>
  <c r="M726" i="27"/>
  <c r="L726" i="27"/>
  <c r="K726" i="27"/>
  <c r="J726" i="27"/>
  <c r="I726" i="27"/>
  <c r="H726" i="27"/>
  <c r="G726" i="27"/>
  <c r="F726" i="27"/>
  <c r="E726" i="27"/>
  <c r="D726" i="27"/>
  <c r="C726" i="27"/>
  <c r="N725" i="27"/>
  <c r="M725" i="27"/>
  <c r="L725" i="27"/>
  <c r="K725" i="27"/>
  <c r="J725" i="27"/>
  <c r="I725" i="27"/>
  <c r="H725" i="27"/>
  <c r="G725" i="27"/>
  <c r="F725" i="27"/>
  <c r="E725" i="27"/>
  <c r="D725" i="27"/>
  <c r="C725" i="27"/>
  <c r="N724" i="27"/>
  <c r="M724" i="27"/>
  <c r="L724" i="27"/>
  <c r="K724" i="27"/>
  <c r="J724" i="27"/>
  <c r="I724" i="27"/>
  <c r="H724" i="27"/>
  <c r="G724" i="27"/>
  <c r="F724" i="27"/>
  <c r="E724" i="27"/>
  <c r="D724" i="27"/>
  <c r="C724" i="27"/>
  <c r="N722" i="27"/>
  <c r="M722" i="27"/>
  <c r="L722" i="27"/>
  <c r="K722" i="27"/>
  <c r="J722" i="27"/>
  <c r="I722" i="27"/>
  <c r="H722" i="27"/>
  <c r="G722" i="27"/>
  <c r="F722" i="27"/>
  <c r="E722" i="27"/>
  <c r="D722" i="27"/>
  <c r="C722" i="27"/>
  <c r="N721" i="27"/>
  <c r="M721" i="27"/>
  <c r="L721" i="27"/>
  <c r="K721" i="27"/>
  <c r="J721" i="27"/>
  <c r="I721" i="27"/>
  <c r="H721" i="27"/>
  <c r="G721" i="27"/>
  <c r="F721" i="27"/>
  <c r="E721" i="27"/>
  <c r="D721" i="27"/>
  <c r="C721" i="27"/>
  <c r="N720" i="27"/>
  <c r="M720" i="27"/>
  <c r="L720" i="27"/>
  <c r="K720" i="27"/>
  <c r="J720" i="27"/>
  <c r="I720" i="27"/>
  <c r="H720" i="27"/>
  <c r="G720" i="27"/>
  <c r="F720" i="27"/>
  <c r="E720" i="27"/>
  <c r="D720" i="27"/>
  <c r="C720" i="27"/>
  <c r="N719" i="27"/>
  <c r="M719" i="27"/>
  <c r="L719" i="27"/>
  <c r="K719" i="27"/>
  <c r="J719" i="27"/>
  <c r="I719" i="27"/>
  <c r="H719" i="27"/>
  <c r="G719" i="27"/>
  <c r="F719" i="27"/>
  <c r="E719" i="27"/>
  <c r="D719" i="27"/>
  <c r="C719" i="27"/>
  <c r="N718" i="27"/>
  <c r="M718" i="27"/>
  <c r="L718" i="27"/>
  <c r="K718" i="27"/>
  <c r="J718" i="27"/>
  <c r="I718" i="27"/>
  <c r="H718" i="27"/>
  <c r="G718" i="27"/>
  <c r="F718" i="27"/>
  <c r="E718" i="27"/>
  <c r="D718" i="27"/>
  <c r="C718" i="27"/>
  <c r="N717" i="27"/>
  <c r="M717" i="27"/>
  <c r="L717" i="27"/>
  <c r="K717" i="27"/>
  <c r="J717" i="27"/>
  <c r="I717" i="27"/>
  <c r="H717" i="27"/>
  <c r="G717" i="27"/>
  <c r="F717" i="27"/>
  <c r="E717" i="27"/>
  <c r="D717" i="27"/>
  <c r="C717" i="27"/>
  <c r="N716" i="27"/>
  <c r="M716" i="27"/>
  <c r="L716" i="27"/>
  <c r="K716" i="27"/>
  <c r="J716" i="27"/>
  <c r="I716" i="27"/>
  <c r="H716" i="27"/>
  <c r="G716" i="27"/>
  <c r="F716" i="27"/>
  <c r="E716" i="27"/>
  <c r="D716" i="27"/>
  <c r="C716" i="27"/>
  <c r="N715" i="27"/>
  <c r="M715" i="27"/>
  <c r="L715" i="27"/>
  <c r="K715" i="27"/>
  <c r="J715" i="27"/>
  <c r="I715" i="27"/>
  <c r="H715" i="27"/>
  <c r="G715" i="27"/>
  <c r="F715" i="27"/>
  <c r="E715" i="27"/>
  <c r="D715" i="27"/>
  <c r="C715" i="27"/>
  <c r="N714" i="27"/>
  <c r="M714" i="27"/>
  <c r="L714" i="27"/>
  <c r="K714" i="27"/>
  <c r="J714" i="27"/>
  <c r="I714" i="27"/>
  <c r="H714" i="27"/>
  <c r="G714" i="27"/>
  <c r="F714" i="27"/>
  <c r="E714" i="27"/>
  <c r="D714" i="27"/>
  <c r="C714" i="27"/>
  <c r="N713" i="27"/>
  <c r="M713" i="27"/>
  <c r="L713" i="27"/>
  <c r="K713" i="27"/>
  <c r="J713" i="27"/>
  <c r="I713" i="27"/>
  <c r="H713" i="27"/>
  <c r="G713" i="27"/>
  <c r="F713" i="27"/>
  <c r="E713" i="27"/>
  <c r="D713" i="27"/>
  <c r="C713" i="27"/>
  <c r="N712" i="27"/>
  <c r="M712" i="27"/>
  <c r="L712" i="27"/>
  <c r="K712" i="27"/>
  <c r="J712" i="27"/>
  <c r="I712" i="27"/>
  <c r="H712" i="27"/>
  <c r="G712" i="27"/>
  <c r="F712" i="27"/>
  <c r="E712" i="27"/>
  <c r="D712" i="27"/>
  <c r="C712" i="27"/>
  <c r="N711" i="27"/>
  <c r="M711" i="27"/>
  <c r="L711" i="27"/>
  <c r="K711" i="27"/>
  <c r="J711" i="27"/>
  <c r="I711" i="27"/>
  <c r="H711" i="27"/>
  <c r="G711" i="27"/>
  <c r="F711" i="27"/>
  <c r="E711" i="27"/>
  <c r="D711" i="27"/>
  <c r="C711" i="27"/>
  <c r="N710" i="27"/>
  <c r="M710" i="27"/>
  <c r="L710" i="27"/>
  <c r="K710" i="27"/>
  <c r="J710" i="27"/>
  <c r="I710" i="27"/>
  <c r="H710" i="27"/>
  <c r="G710" i="27"/>
  <c r="F710" i="27"/>
  <c r="E710" i="27"/>
  <c r="D710" i="27"/>
  <c r="C710" i="27"/>
  <c r="N709" i="27"/>
  <c r="M709" i="27"/>
  <c r="L709" i="27"/>
  <c r="K709" i="27"/>
  <c r="J709" i="27"/>
  <c r="I709" i="27"/>
  <c r="H709" i="27"/>
  <c r="G709" i="27"/>
  <c r="F709" i="27"/>
  <c r="E709" i="27"/>
  <c r="D709" i="27"/>
  <c r="C709" i="27"/>
  <c r="N708" i="27"/>
  <c r="M708" i="27"/>
  <c r="L708" i="27"/>
  <c r="K708" i="27"/>
  <c r="J708" i="27"/>
  <c r="I708" i="27"/>
  <c r="H708" i="27"/>
  <c r="G708" i="27"/>
  <c r="F708" i="27"/>
  <c r="E708" i="27"/>
  <c r="D708" i="27"/>
  <c r="C708" i="27"/>
  <c r="N707" i="27"/>
  <c r="M707" i="27"/>
  <c r="L707" i="27"/>
  <c r="K707" i="27"/>
  <c r="J707" i="27"/>
  <c r="I707" i="27"/>
  <c r="H707" i="27"/>
  <c r="G707" i="27"/>
  <c r="F707" i="27"/>
  <c r="E707" i="27"/>
  <c r="D707" i="27"/>
  <c r="C707" i="27"/>
  <c r="N706" i="27"/>
  <c r="M706" i="27"/>
  <c r="L706" i="27"/>
  <c r="K706" i="27"/>
  <c r="J706" i="27"/>
  <c r="I706" i="27"/>
  <c r="H706" i="27"/>
  <c r="G706" i="27"/>
  <c r="F706" i="27"/>
  <c r="E706" i="27"/>
  <c r="D706" i="27"/>
  <c r="C706" i="27"/>
  <c r="N705" i="27"/>
  <c r="M705" i="27"/>
  <c r="L705" i="27"/>
  <c r="K705" i="27"/>
  <c r="J705" i="27"/>
  <c r="I705" i="27"/>
  <c r="H705" i="27"/>
  <c r="G705" i="27"/>
  <c r="F705" i="27"/>
  <c r="E705" i="27"/>
  <c r="D705" i="27"/>
  <c r="C705" i="27"/>
  <c r="N704" i="27"/>
  <c r="M704" i="27"/>
  <c r="L704" i="27"/>
  <c r="K704" i="27"/>
  <c r="J704" i="27"/>
  <c r="I704" i="27"/>
  <c r="H704" i="27"/>
  <c r="G704" i="27"/>
  <c r="F704" i="27"/>
  <c r="E704" i="27"/>
  <c r="D704" i="27"/>
  <c r="C704" i="27"/>
  <c r="N703" i="27"/>
  <c r="M703" i="27"/>
  <c r="L703" i="27"/>
  <c r="K703" i="27"/>
  <c r="J703" i="27"/>
  <c r="I703" i="27"/>
  <c r="H703" i="27"/>
  <c r="G703" i="27"/>
  <c r="F703" i="27"/>
  <c r="E703" i="27"/>
  <c r="D703" i="27"/>
  <c r="C703" i="27"/>
  <c r="N701" i="27"/>
  <c r="M701" i="27"/>
  <c r="L701" i="27"/>
  <c r="K701" i="27"/>
  <c r="J701" i="27"/>
  <c r="I701" i="27"/>
  <c r="H701" i="27"/>
  <c r="G701" i="27"/>
  <c r="F701" i="27"/>
  <c r="E701" i="27"/>
  <c r="D701" i="27"/>
  <c r="C701" i="27"/>
  <c r="N700" i="27"/>
  <c r="M700" i="27"/>
  <c r="L700" i="27"/>
  <c r="K700" i="27"/>
  <c r="J700" i="27"/>
  <c r="I700" i="27"/>
  <c r="H700" i="27"/>
  <c r="G700" i="27"/>
  <c r="F700" i="27"/>
  <c r="E700" i="27"/>
  <c r="D700" i="27"/>
  <c r="C700" i="27"/>
  <c r="N699" i="27"/>
  <c r="M699" i="27"/>
  <c r="L699" i="27"/>
  <c r="K699" i="27"/>
  <c r="J699" i="27"/>
  <c r="I699" i="27"/>
  <c r="H699" i="27"/>
  <c r="G699" i="27"/>
  <c r="F699" i="27"/>
  <c r="E699" i="27"/>
  <c r="D699" i="27"/>
  <c r="C699" i="27"/>
  <c r="N698" i="27"/>
  <c r="M698" i="27"/>
  <c r="L698" i="27"/>
  <c r="K698" i="27"/>
  <c r="J698" i="27"/>
  <c r="I698" i="27"/>
  <c r="H698" i="27"/>
  <c r="G698" i="27"/>
  <c r="F698" i="27"/>
  <c r="E698" i="27"/>
  <c r="D698" i="27"/>
  <c r="C698" i="27"/>
  <c r="N697" i="27"/>
  <c r="M697" i="27"/>
  <c r="L697" i="27"/>
  <c r="K697" i="27"/>
  <c r="J697" i="27"/>
  <c r="I697" i="27"/>
  <c r="H697" i="27"/>
  <c r="G697" i="27"/>
  <c r="F697" i="27"/>
  <c r="E697" i="27"/>
  <c r="D697" i="27"/>
  <c r="C697" i="27"/>
  <c r="N696" i="27"/>
  <c r="M696" i="27"/>
  <c r="L696" i="27"/>
  <c r="K696" i="27"/>
  <c r="J696" i="27"/>
  <c r="I696" i="27"/>
  <c r="H696" i="27"/>
  <c r="G696" i="27"/>
  <c r="F696" i="27"/>
  <c r="E696" i="27"/>
  <c r="D696" i="27"/>
  <c r="C696" i="27"/>
  <c r="N695" i="27"/>
  <c r="M695" i="27"/>
  <c r="L695" i="27"/>
  <c r="K695" i="27"/>
  <c r="J695" i="27"/>
  <c r="I695" i="27"/>
  <c r="H695" i="27"/>
  <c r="G695" i="27"/>
  <c r="F695" i="27"/>
  <c r="E695" i="27"/>
  <c r="D695" i="27"/>
  <c r="C695" i="27"/>
  <c r="N694" i="27"/>
  <c r="M694" i="27"/>
  <c r="L694" i="27"/>
  <c r="K694" i="27"/>
  <c r="J694" i="27"/>
  <c r="I694" i="27"/>
  <c r="H694" i="27"/>
  <c r="G694" i="27"/>
  <c r="F694" i="27"/>
  <c r="E694" i="27"/>
  <c r="D694" i="27"/>
  <c r="C694" i="27"/>
  <c r="N693" i="27"/>
  <c r="M693" i="27"/>
  <c r="L693" i="27"/>
  <c r="K693" i="27"/>
  <c r="J693" i="27"/>
  <c r="I693" i="27"/>
  <c r="H693" i="27"/>
  <c r="G693" i="27"/>
  <c r="F693" i="27"/>
  <c r="E693" i="27"/>
  <c r="D693" i="27"/>
  <c r="C693" i="27"/>
  <c r="N692" i="27"/>
  <c r="M692" i="27"/>
  <c r="L692" i="27"/>
  <c r="K692" i="27"/>
  <c r="J692" i="27"/>
  <c r="I692" i="27"/>
  <c r="H692" i="27"/>
  <c r="G692" i="27"/>
  <c r="F692" i="27"/>
  <c r="E692" i="27"/>
  <c r="D692" i="27"/>
  <c r="C692" i="27"/>
  <c r="N691" i="27"/>
  <c r="M691" i="27"/>
  <c r="L691" i="27"/>
  <c r="K691" i="27"/>
  <c r="J691" i="27"/>
  <c r="I691" i="27"/>
  <c r="H691" i="27"/>
  <c r="G691" i="27"/>
  <c r="F691" i="27"/>
  <c r="E691" i="27"/>
  <c r="D691" i="27"/>
  <c r="C691" i="27"/>
  <c r="N690" i="27"/>
  <c r="M690" i="27"/>
  <c r="L690" i="27"/>
  <c r="K690" i="27"/>
  <c r="J690" i="27"/>
  <c r="I690" i="27"/>
  <c r="H690" i="27"/>
  <c r="G690" i="27"/>
  <c r="F690" i="27"/>
  <c r="E690" i="27"/>
  <c r="D690" i="27"/>
  <c r="C690" i="27"/>
  <c r="N689" i="27"/>
  <c r="M689" i="27"/>
  <c r="L689" i="27"/>
  <c r="K689" i="27"/>
  <c r="J689" i="27"/>
  <c r="I689" i="27"/>
  <c r="H689" i="27"/>
  <c r="G689" i="27"/>
  <c r="F689" i="27"/>
  <c r="E689" i="27"/>
  <c r="D689" i="27"/>
  <c r="C689" i="27"/>
  <c r="N688" i="27"/>
  <c r="M688" i="27"/>
  <c r="L688" i="27"/>
  <c r="K688" i="27"/>
  <c r="J688" i="27"/>
  <c r="I688" i="27"/>
  <c r="H688" i="27"/>
  <c r="G688" i="27"/>
  <c r="F688" i="27"/>
  <c r="E688" i="27"/>
  <c r="D688" i="27"/>
  <c r="C688" i="27"/>
  <c r="N687" i="27"/>
  <c r="M687" i="27"/>
  <c r="L687" i="27"/>
  <c r="K687" i="27"/>
  <c r="J687" i="27"/>
  <c r="I687" i="27"/>
  <c r="H687" i="27"/>
  <c r="G687" i="27"/>
  <c r="F687" i="27"/>
  <c r="E687" i="27"/>
  <c r="D687" i="27"/>
  <c r="C687" i="27"/>
  <c r="N686" i="27"/>
  <c r="M686" i="27"/>
  <c r="L686" i="27"/>
  <c r="K686" i="27"/>
  <c r="J686" i="27"/>
  <c r="I686" i="27"/>
  <c r="H686" i="27"/>
  <c r="G686" i="27"/>
  <c r="F686" i="27"/>
  <c r="E686" i="27"/>
  <c r="D686" i="27"/>
  <c r="C686" i="27"/>
  <c r="N685" i="27"/>
  <c r="M685" i="27"/>
  <c r="L685" i="27"/>
  <c r="K685" i="27"/>
  <c r="J685" i="27"/>
  <c r="I685" i="27"/>
  <c r="H685" i="27"/>
  <c r="G685" i="27"/>
  <c r="F685" i="27"/>
  <c r="E685" i="27"/>
  <c r="D685" i="27"/>
  <c r="C685" i="27"/>
  <c r="N684" i="27"/>
  <c r="M684" i="27"/>
  <c r="L684" i="27"/>
  <c r="K684" i="27"/>
  <c r="J684" i="27"/>
  <c r="I684" i="27"/>
  <c r="H684" i="27"/>
  <c r="G684" i="27"/>
  <c r="F684" i="27"/>
  <c r="E684" i="27"/>
  <c r="D684" i="27"/>
  <c r="C684" i="27"/>
  <c r="N683" i="27"/>
  <c r="M683" i="27"/>
  <c r="L683" i="27"/>
  <c r="K683" i="27"/>
  <c r="J683" i="27"/>
  <c r="I683" i="27"/>
  <c r="H683" i="27"/>
  <c r="G683" i="27"/>
  <c r="F683" i="27"/>
  <c r="E683" i="27"/>
  <c r="D683" i="27"/>
  <c r="C683" i="27"/>
  <c r="N682" i="27"/>
  <c r="M682" i="27"/>
  <c r="L682" i="27"/>
  <c r="K682" i="27"/>
  <c r="J682" i="27"/>
  <c r="I682" i="27"/>
  <c r="H682" i="27"/>
  <c r="G682" i="27"/>
  <c r="F682" i="27"/>
  <c r="E682" i="27"/>
  <c r="D682" i="27"/>
  <c r="C682" i="27"/>
  <c r="N680" i="27"/>
  <c r="M680" i="27"/>
  <c r="L680" i="27"/>
  <c r="K680" i="27"/>
  <c r="J680" i="27"/>
  <c r="I680" i="27"/>
  <c r="H680" i="27"/>
  <c r="G680" i="27"/>
  <c r="F680" i="27"/>
  <c r="E680" i="27"/>
  <c r="D680" i="27"/>
  <c r="C680" i="27"/>
  <c r="N679" i="27"/>
  <c r="M679" i="27"/>
  <c r="L679" i="27"/>
  <c r="K679" i="27"/>
  <c r="J679" i="27"/>
  <c r="I679" i="27"/>
  <c r="H679" i="27"/>
  <c r="G679" i="27"/>
  <c r="F679" i="27"/>
  <c r="E679" i="27"/>
  <c r="D679" i="27"/>
  <c r="C679" i="27"/>
  <c r="N678" i="27"/>
  <c r="M678" i="27"/>
  <c r="L678" i="27"/>
  <c r="K678" i="27"/>
  <c r="J678" i="27"/>
  <c r="I678" i="27"/>
  <c r="H678" i="27"/>
  <c r="G678" i="27"/>
  <c r="F678" i="27"/>
  <c r="E678" i="27"/>
  <c r="D678" i="27"/>
  <c r="C678" i="27"/>
  <c r="N677" i="27"/>
  <c r="M677" i="27"/>
  <c r="L677" i="27"/>
  <c r="K677" i="27"/>
  <c r="J677" i="27"/>
  <c r="I677" i="27"/>
  <c r="H677" i="27"/>
  <c r="G677" i="27"/>
  <c r="F677" i="27"/>
  <c r="E677" i="27"/>
  <c r="D677" i="27"/>
  <c r="C677" i="27"/>
  <c r="N676" i="27"/>
  <c r="M676" i="27"/>
  <c r="L676" i="27"/>
  <c r="K676" i="27"/>
  <c r="J676" i="27"/>
  <c r="I676" i="27"/>
  <c r="H676" i="27"/>
  <c r="G676" i="27"/>
  <c r="F676" i="27"/>
  <c r="E676" i="27"/>
  <c r="D676" i="27"/>
  <c r="C676" i="27"/>
  <c r="N675" i="27"/>
  <c r="M675" i="27"/>
  <c r="L675" i="27"/>
  <c r="K675" i="27"/>
  <c r="J675" i="27"/>
  <c r="I675" i="27"/>
  <c r="H675" i="27"/>
  <c r="G675" i="27"/>
  <c r="F675" i="27"/>
  <c r="E675" i="27"/>
  <c r="D675" i="27"/>
  <c r="C675" i="27"/>
  <c r="N674" i="27"/>
  <c r="M674" i="27"/>
  <c r="L674" i="27"/>
  <c r="K674" i="27"/>
  <c r="J674" i="27"/>
  <c r="I674" i="27"/>
  <c r="H674" i="27"/>
  <c r="G674" i="27"/>
  <c r="F674" i="27"/>
  <c r="E674" i="27"/>
  <c r="D674" i="27"/>
  <c r="C674" i="27"/>
  <c r="N673" i="27"/>
  <c r="M673" i="27"/>
  <c r="L673" i="27"/>
  <c r="K673" i="27"/>
  <c r="J673" i="27"/>
  <c r="I673" i="27"/>
  <c r="H673" i="27"/>
  <c r="G673" i="27"/>
  <c r="F673" i="27"/>
  <c r="E673" i="27"/>
  <c r="D673" i="27"/>
  <c r="C673" i="27"/>
  <c r="N672" i="27"/>
  <c r="M672" i="27"/>
  <c r="L672" i="27"/>
  <c r="K672" i="27"/>
  <c r="J672" i="27"/>
  <c r="I672" i="27"/>
  <c r="H672" i="27"/>
  <c r="G672" i="27"/>
  <c r="F672" i="27"/>
  <c r="E672" i="27"/>
  <c r="D672" i="27"/>
  <c r="C672" i="27"/>
  <c r="N671" i="27"/>
  <c r="M671" i="27"/>
  <c r="L671" i="27"/>
  <c r="K671" i="27"/>
  <c r="J671" i="27"/>
  <c r="I671" i="27"/>
  <c r="H671" i="27"/>
  <c r="G671" i="27"/>
  <c r="F671" i="27"/>
  <c r="E671" i="27"/>
  <c r="D671" i="27"/>
  <c r="C671" i="27"/>
  <c r="N670" i="27"/>
  <c r="M670" i="27"/>
  <c r="L670" i="27"/>
  <c r="K670" i="27"/>
  <c r="J670" i="27"/>
  <c r="I670" i="27"/>
  <c r="H670" i="27"/>
  <c r="G670" i="27"/>
  <c r="F670" i="27"/>
  <c r="E670" i="27"/>
  <c r="D670" i="27"/>
  <c r="C670" i="27"/>
  <c r="N669" i="27"/>
  <c r="M669" i="27"/>
  <c r="L669" i="27"/>
  <c r="K669" i="27"/>
  <c r="J669" i="27"/>
  <c r="I669" i="27"/>
  <c r="H669" i="27"/>
  <c r="G669" i="27"/>
  <c r="F669" i="27"/>
  <c r="E669" i="27"/>
  <c r="D669" i="27"/>
  <c r="C669" i="27"/>
  <c r="N668" i="27"/>
  <c r="M668" i="27"/>
  <c r="L668" i="27"/>
  <c r="K668" i="27"/>
  <c r="J668" i="27"/>
  <c r="I668" i="27"/>
  <c r="H668" i="27"/>
  <c r="G668" i="27"/>
  <c r="F668" i="27"/>
  <c r="E668" i="27"/>
  <c r="D668" i="27"/>
  <c r="C668" i="27"/>
  <c r="N667" i="27"/>
  <c r="M667" i="27"/>
  <c r="L667" i="27"/>
  <c r="K667" i="27"/>
  <c r="J667" i="27"/>
  <c r="I667" i="27"/>
  <c r="H667" i="27"/>
  <c r="G667" i="27"/>
  <c r="F667" i="27"/>
  <c r="E667" i="27"/>
  <c r="D667" i="27"/>
  <c r="C667" i="27"/>
  <c r="N666" i="27"/>
  <c r="M666" i="27"/>
  <c r="L666" i="27"/>
  <c r="K666" i="27"/>
  <c r="J666" i="27"/>
  <c r="I666" i="27"/>
  <c r="H666" i="27"/>
  <c r="G666" i="27"/>
  <c r="F666" i="27"/>
  <c r="E666" i="27"/>
  <c r="D666" i="27"/>
  <c r="C666" i="27"/>
  <c r="N665" i="27"/>
  <c r="M665" i="27"/>
  <c r="L665" i="27"/>
  <c r="K665" i="27"/>
  <c r="J665" i="27"/>
  <c r="I665" i="27"/>
  <c r="H665" i="27"/>
  <c r="G665" i="27"/>
  <c r="F665" i="27"/>
  <c r="E665" i="27"/>
  <c r="D665" i="27"/>
  <c r="C665" i="27"/>
  <c r="N664" i="27"/>
  <c r="M664" i="27"/>
  <c r="L664" i="27"/>
  <c r="K664" i="27"/>
  <c r="J664" i="27"/>
  <c r="I664" i="27"/>
  <c r="H664" i="27"/>
  <c r="G664" i="27"/>
  <c r="F664" i="27"/>
  <c r="E664" i="27"/>
  <c r="D664" i="27"/>
  <c r="C664" i="27"/>
  <c r="N663" i="27"/>
  <c r="M663" i="27"/>
  <c r="L663" i="27"/>
  <c r="K663" i="27"/>
  <c r="J663" i="27"/>
  <c r="I663" i="27"/>
  <c r="H663" i="27"/>
  <c r="G663" i="27"/>
  <c r="F663" i="27"/>
  <c r="E663" i="27"/>
  <c r="D663" i="27"/>
  <c r="C663" i="27"/>
  <c r="N662" i="27"/>
  <c r="M662" i="27"/>
  <c r="L662" i="27"/>
  <c r="K662" i="27"/>
  <c r="J662" i="27"/>
  <c r="I662" i="27"/>
  <c r="H662" i="27"/>
  <c r="G662" i="27"/>
  <c r="F662" i="27"/>
  <c r="E662" i="27"/>
  <c r="D662" i="27"/>
  <c r="C662" i="27"/>
  <c r="N661" i="27"/>
  <c r="M661" i="27"/>
  <c r="L661" i="27"/>
  <c r="K661" i="27"/>
  <c r="J661" i="27"/>
  <c r="I661" i="27"/>
  <c r="H661" i="27"/>
  <c r="G661" i="27"/>
  <c r="F661" i="27"/>
  <c r="E661" i="27"/>
  <c r="D661" i="27"/>
  <c r="C661" i="27"/>
  <c r="N659" i="27"/>
  <c r="M659" i="27"/>
  <c r="L659" i="27"/>
  <c r="K659" i="27"/>
  <c r="J659" i="27"/>
  <c r="I659" i="27"/>
  <c r="H659" i="27"/>
  <c r="G659" i="27"/>
  <c r="F659" i="27"/>
  <c r="E659" i="27"/>
  <c r="D659" i="27"/>
  <c r="C659" i="27"/>
  <c r="N658" i="27"/>
  <c r="M658" i="27"/>
  <c r="L658" i="27"/>
  <c r="K658" i="27"/>
  <c r="J658" i="27"/>
  <c r="I658" i="27"/>
  <c r="H658" i="27"/>
  <c r="G658" i="27"/>
  <c r="F658" i="27"/>
  <c r="E658" i="27"/>
  <c r="D658" i="27"/>
  <c r="C658" i="27"/>
  <c r="N657" i="27"/>
  <c r="M657" i="27"/>
  <c r="L657" i="27"/>
  <c r="K657" i="27"/>
  <c r="J657" i="27"/>
  <c r="I657" i="27"/>
  <c r="H657" i="27"/>
  <c r="G657" i="27"/>
  <c r="F657" i="27"/>
  <c r="E657" i="27"/>
  <c r="D657" i="27"/>
  <c r="C657" i="27"/>
  <c r="N656" i="27"/>
  <c r="M656" i="27"/>
  <c r="L656" i="27"/>
  <c r="K656" i="27"/>
  <c r="J656" i="27"/>
  <c r="I656" i="27"/>
  <c r="H656" i="27"/>
  <c r="G656" i="27"/>
  <c r="F656" i="27"/>
  <c r="E656" i="27"/>
  <c r="D656" i="27"/>
  <c r="C656" i="27"/>
  <c r="N655" i="27"/>
  <c r="M655" i="27"/>
  <c r="L655" i="27"/>
  <c r="K655" i="27"/>
  <c r="J655" i="27"/>
  <c r="I655" i="27"/>
  <c r="H655" i="27"/>
  <c r="G655" i="27"/>
  <c r="F655" i="27"/>
  <c r="E655" i="27"/>
  <c r="D655" i="27"/>
  <c r="C655" i="27"/>
  <c r="N654" i="27"/>
  <c r="M654" i="27"/>
  <c r="L654" i="27"/>
  <c r="K654" i="27"/>
  <c r="J654" i="27"/>
  <c r="I654" i="27"/>
  <c r="H654" i="27"/>
  <c r="G654" i="27"/>
  <c r="F654" i="27"/>
  <c r="E654" i="27"/>
  <c r="D654" i="27"/>
  <c r="C654" i="27"/>
  <c r="N653" i="27"/>
  <c r="M653" i="27"/>
  <c r="L653" i="27"/>
  <c r="K653" i="27"/>
  <c r="J653" i="27"/>
  <c r="I653" i="27"/>
  <c r="H653" i="27"/>
  <c r="G653" i="27"/>
  <c r="F653" i="27"/>
  <c r="E653" i="27"/>
  <c r="D653" i="27"/>
  <c r="C653" i="27"/>
  <c r="N652" i="27"/>
  <c r="M652" i="27"/>
  <c r="L652" i="27"/>
  <c r="K652" i="27"/>
  <c r="J652" i="27"/>
  <c r="I652" i="27"/>
  <c r="H652" i="27"/>
  <c r="G652" i="27"/>
  <c r="F652" i="27"/>
  <c r="E652" i="27"/>
  <c r="D652" i="27"/>
  <c r="C652" i="27"/>
  <c r="N651" i="27"/>
  <c r="M651" i="27"/>
  <c r="L651" i="27"/>
  <c r="K651" i="27"/>
  <c r="J651" i="27"/>
  <c r="I651" i="27"/>
  <c r="H651" i="27"/>
  <c r="G651" i="27"/>
  <c r="F651" i="27"/>
  <c r="E651" i="27"/>
  <c r="D651" i="27"/>
  <c r="C651" i="27"/>
  <c r="N650" i="27"/>
  <c r="M650" i="27"/>
  <c r="L650" i="27"/>
  <c r="K650" i="27"/>
  <c r="J650" i="27"/>
  <c r="I650" i="27"/>
  <c r="H650" i="27"/>
  <c r="G650" i="27"/>
  <c r="F650" i="27"/>
  <c r="E650" i="27"/>
  <c r="D650" i="27"/>
  <c r="C650" i="27"/>
  <c r="N649" i="27"/>
  <c r="M649" i="27"/>
  <c r="L649" i="27"/>
  <c r="K649" i="27"/>
  <c r="J649" i="27"/>
  <c r="I649" i="27"/>
  <c r="H649" i="27"/>
  <c r="G649" i="27"/>
  <c r="F649" i="27"/>
  <c r="E649" i="27"/>
  <c r="D649" i="27"/>
  <c r="C649" i="27"/>
  <c r="N648" i="27"/>
  <c r="M648" i="27"/>
  <c r="L648" i="27"/>
  <c r="K648" i="27"/>
  <c r="J648" i="27"/>
  <c r="I648" i="27"/>
  <c r="H648" i="27"/>
  <c r="G648" i="27"/>
  <c r="F648" i="27"/>
  <c r="E648" i="27"/>
  <c r="D648" i="27"/>
  <c r="C648" i="27"/>
  <c r="N647" i="27"/>
  <c r="M647" i="27"/>
  <c r="L647" i="27"/>
  <c r="K647" i="27"/>
  <c r="J647" i="27"/>
  <c r="I647" i="27"/>
  <c r="H647" i="27"/>
  <c r="G647" i="27"/>
  <c r="F647" i="27"/>
  <c r="E647" i="27"/>
  <c r="D647" i="27"/>
  <c r="C647" i="27"/>
  <c r="N646" i="27"/>
  <c r="M646" i="27"/>
  <c r="L646" i="27"/>
  <c r="K646" i="27"/>
  <c r="J646" i="27"/>
  <c r="I646" i="27"/>
  <c r="H646" i="27"/>
  <c r="G646" i="27"/>
  <c r="F646" i="27"/>
  <c r="E646" i="27"/>
  <c r="D646" i="27"/>
  <c r="C646" i="27"/>
  <c r="N645" i="27"/>
  <c r="M645" i="27"/>
  <c r="L645" i="27"/>
  <c r="K645" i="27"/>
  <c r="J645" i="27"/>
  <c r="I645" i="27"/>
  <c r="H645" i="27"/>
  <c r="G645" i="27"/>
  <c r="F645" i="27"/>
  <c r="E645" i="27"/>
  <c r="D645" i="27"/>
  <c r="C645" i="27"/>
  <c r="N644" i="27"/>
  <c r="M644" i="27"/>
  <c r="L644" i="27"/>
  <c r="K644" i="27"/>
  <c r="J644" i="27"/>
  <c r="I644" i="27"/>
  <c r="H644" i="27"/>
  <c r="G644" i="27"/>
  <c r="F644" i="27"/>
  <c r="E644" i="27"/>
  <c r="D644" i="27"/>
  <c r="C644" i="27"/>
  <c r="N643" i="27"/>
  <c r="M643" i="27"/>
  <c r="L643" i="27"/>
  <c r="K643" i="27"/>
  <c r="J643" i="27"/>
  <c r="I643" i="27"/>
  <c r="H643" i="27"/>
  <c r="G643" i="27"/>
  <c r="F643" i="27"/>
  <c r="E643" i="27"/>
  <c r="D643" i="27"/>
  <c r="C643" i="27"/>
  <c r="N642" i="27"/>
  <c r="M642" i="27"/>
  <c r="L642" i="27"/>
  <c r="K642" i="27"/>
  <c r="J642" i="27"/>
  <c r="I642" i="27"/>
  <c r="H642" i="27"/>
  <c r="G642" i="27"/>
  <c r="F642" i="27"/>
  <c r="E642" i="27"/>
  <c r="D642" i="27"/>
  <c r="C642" i="27"/>
  <c r="N641" i="27"/>
  <c r="M641" i="27"/>
  <c r="L641" i="27"/>
  <c r="K641" i="27"/>
  <c r="J641" i="27"/>
  <c r="I641" i="27"/>
  <c r="H641" i="27"/>
  <c r="G641" i="27"/>
  <c r="F641" i="27"/>
  <c r="E641" i="27"/>
  <c r="D641" i="27"/>
  <c r="C641" i="27"/>
  <c r="N640" i="27"/>
  <c r="M640" i="27"/>
  <c r="L640" i="27"/>
  <c r="K640" i="27"/>
  <c r="J640" i="27"/>
  <c r="I640" i="27"/>
  <c r="H640" i="27"/>
  <c r="G640" i="27"/>
  <c r="F640" i="27"/>
  <c r="E640" i="27"/>
  <c r="D640" i="27"/>
  <c r="C640" i="27"/>
  <c r="N638" i="27"/>
  <c r="M638" i="27"/>
  <c r="L638" i="27"/>
  <c r="K638" i="27"/>
  <c r="J638" i="27"/>
  <c r="I638" i="27"/>
  <c r="H638" i="27"/>
  <c r="G638" i="27"/>
  <c r="F638" i="27"/>
  <c r="E638" i="27"/>
  <c r="D638" i="27"/>
  <c r="C638" i="27"/>
  <c r="N637" i="27"/>
  <c r="M637" i="27"/>
  <c r="L637" i="27"/>
  <c r="K637" i="27"/>
  <c r="J637" i="27"/>
  <c r="I637" i="27"/>
  <c r="H637" i="27"/>
  <c r="G637" i="27"/>
  <c r="F637" i="27"/>
  <c r="E637" i="27"/>
  <c r="D637" i="27"/>
  <c r="C637" i="27"/>
  <c r="N636" i="27"/>
  <c r="M636" i="27"/>
  <c r="L636" i="27"/>
  <c r="K636" i="27"/>
  <c r="J636" i="27"/>
  <c r="I636" i="27"/>
  <c r="H636" i="27"/>
  <c r="G636" i="27"/>
  <c r="F636" i="27"/>
  <c r="E636" i="27"/>
  <c r="D636" i="27"/>
  <c r="C636" i="27"/>
  <c r="N635" i="27"/>
  <c r="M635" i="27"/>
  <c r="L635" i="27"/>
  <c r="K635" i="27"/>
  <c r="J635" i="27"/>
  <c r="I635" i="27"/>
  <c r="H635" i="27"/>
  <c r="G635" i="27"/>
  <c r="F635" i="27"/>
  <c r="E635" i="27"/>
  <c r="D635" i="27"/>
  <c r="C635" i="27"/>
  <c r="N634" i="27"/>
  <c r="M634" i="27"/>
  <c r="L634" i="27"/>
  <c r="K634" i="27"/>
  <c r="J634" i="27"/>
  <c r="I634" i="27"/>
  <c r="H634" i="27"/>
  <c r="G634" i="27"/>
  <c r="F634" i="27"/>
  <c r="E634" i="27"/>
  <c r="D634" i="27"/>
  <c r="C634" i="27"/>
  <c r="N633" i="27"/>
  <c r="M633" i="27"/>
  <c r="L633" i="27"/>
  <c r="K633" i="27"/>
  <c r="J633" i="27"/>
  <c r="I633" i="27"/>
  <c r="H633" i="27"/>
  <c r="G633" i="27"/>
  <c r="F633" i="27"/>
  <c r="E633" i="27"/>
  <c r="D633" i="27"/>
  <c r="C633" i="27"/>
  <c r="N632" i="27"/>
  <c r="M632" i="27"/>
  <c r="L632" i="27"/>
  <c r="K632" i="27"/>
  <c r="J632" i="27"/>
  <c r="I632" i="27"/>
  <c r="H632" i="27"/>
  <c r="G632" i="27"/>
  <c r="F632" i="27"/>
  <c r="E632" i="27"/>
  <c r="D632" i="27"/>
  <c r="C632" i="27"/>
  <c r="N631" i="27"/>
  <c r="M631" i="27"/>
  <c r="L631" i="27"/>
  <c r="K631" i="27"/>
  <c r="J631" i="27"/>
  <c r="I631" i="27"/>
  <c r="H631" i="27"/>
  <c r="G631" i="27"/>
  <c r="F631" i="27"/>
  <c r="E631" i="27"/>
  <c r="D631" i="27"/>
  <c r="C631" i="27"/>
  <c r="N630" i="27"/>
  <c r="M630" i="27"/>
  <c r="L630" i="27"/>
  <c r="K630" i="27"/>
  <c r="J630" i="27"/>
  <c r="I630" i="27"/>
  <c r="H630" i="27"/>
  <c r="G630" i="27"/>
  <c r="F630" i="27"/>
  <c r="E630" i="27"/>
  <c r="D630" i="27"/>
  <c r="C630" i="27"/>
  <c r="N629" i="27"/>
  <c r="M629" i="27"/>
  <c r="L629" i="27"/>
  <c r="K629" i="27"/>
  <c r="J629" i="27"/>
  <c r="I629" i="27"/>
  <c r="H629" i="27"/>
  <c r="G629" i="27"/>
  <c r="F629" i="27"/>
  <c r="E629" i="27"/>
  <c r="D629" i="27"/>
  <c r="C629" i="27"/>
  <c r="N628" i="27"/>
  <c r="M628" i="27"/>
  <c r="L628" i="27"/>
  <c r="K628" i="27"/>
  <c r="J628" i="27"/>
  <c r="I628" i="27"/>
  <c r="H628" i="27"/>
  <c r="G628" i="27"/>
  <c r="F628" i="27"/>
  <c r="E628" i="27"/>
  <c r="D628" i="27"/>
  <c r="C628" i="27"/>
  <c r="N627" i="27"/>
  <c r="M627" i="27"/>
  <c r="L627" i="27"/>
  <c r="K627" i="27"/>
  <c r="J627" i="27"/>
  <c r="I627" i="27"/>
  <c r="H627" i="27"/>
  <c r="G627" i="27"/>
  <c r="F627" i="27"/>
  <c r="E627" i="27"/>
  <c r="D627" i="27"/>
  <c r="C627" i="27"/>
  <c r="N626" i="27"/>
  <c r="M626" i="27"/>
  <c r="L626" i="27"/>
  <c r="K626" i="27"/>
  <c r="J626" i="27"/>
  <c r="I626" i="27"/>
  <c r="H626" i="27"/>
  <c r="G626" i="27"/>
  <c r="F626" i="27"/>
  <c r="E626" i="27"/>
  <c r="D626" i="27"/>
  <c r="C626" i="27"/>
  <c r="N625" i="27"/>
  <c r="M625" i="27"/>
  <c r="L625" i="27"/>
  <c r="K625" i="27"/>
  <c r="J625" i="27"/>
  <c r="I625" i="27"/>
  <c r="H625" i="27"/>
  <c r="G625" i="27"/>
  <c r="F625" i="27"/>
  <c r="E625" i="27"/>
  <c r="D625" i="27"/>
  <c r="C625" i="27"/>
  <c r="N624" i="27"/>
  <c r="M624" i="27"/>
  <c r="L624" i="27"/>
  <c r="K624" i="27"/>
  <c r="J624" i="27"/>
  <c r="I624" i="27"/>
  <c r="H624" i="27"/>
  <c r="G624" i="27"/>
  <c r="F624" i="27"/>
  <c r="E624" i="27"/>
  <c r="D624" i="27"/>
  <c r="C624" i="27"/>
  <c r="N623" i="27"/>
  <c r="M623" i="27"/>
  <c r="L623" i="27"/>
  <c r="K623" i="27"/>
  <c r="J623" i="27"/>
  <c r="I623" i="27"/>
  <c r="H623" i="27"/>
  <c r="G623" i="27"/>
  <c r="F623" i="27"/>
  <c r="E623" i="27"/>
  <c r="D623" i="27"/>
  <c r="C623" i="27"/>
  <c r="N622" i="27"/>
  <c r="M622" i="27"/>
  <c r="L622" i="27"/>
  <c r="K622" i="27"/>
  <c r="J622" i="27"/>
  <c r="I622" i="27"/>
  <c r="H622" i="27"/>
  <c r="G622" i="27"/>
  <c r="F622" i="27"/>
  <c r="E622" i="27"/>
  <c r="D622" i="27"/>
  <c r="C622" i="27"/>
  <c r="N621" i="27"/>
  <c r="M621" i="27"/>
  <c r="L621" i="27"/>
  <c r="K621" i="27"/>
  <c r="J621" i="27"/>
  <c r="I621" i="27"/>
  <c r="H621" i="27"/>
  <c r="G621" i="27"/>
  <c r="F621" i="27"/>
  <c r="E621" i="27"/>
  <c r="D621" i="27"/>
  <c r="C621" i="27"/>
  <c r="N620" i="27"/>
  <c r="M620" i="27"/>
  <c r="L620" i="27"/>
  <c r="K620" i="27"/>
  <c r="J620" i="27"/>
  <c r="I620" i="27"/>
  <c r="H620" i="27"/>
  <c r="G620" i="27"/>
  <c r="F620" i="27"/>
  <c r="E620" i="27"/>
  <c r="D620" i="27"/>
  <c r="C620" i="27"/>
  <c r="N619" i="27"/>
  <c r="M619" i="27"/>
  <c r="L619" i="27"/>
  <c r="K619" i="27"/>
  <c r="J619" i="27"/>
  <c r="I619" i="27"/>
  <c r="H619" i="27"/>
  <c r="G619" i="27"/>
  <c r="F619" i="27"/>
  <c r="E619" i="27"/>
  <c r="D619" i="27"/>
  <c r="C619" i="27"/>
  <c r="N617" i="27"/>
  <c r="M617" i="27"/>
  <c r="L617" i="27"/>
  <c r="K617" i="27"/>
  <c r="J617" i="27"/>
  <c r="I617" i="27"/>
  <c r="H617" i="27"/>
  <c r="G617" i="27"/>
  <c r="F617" i="27"/>
  <c r="E617" i="27"/>
  <c r="D617" i="27"/>
  <c r="C617" i="27"/>
  <c r="N616" i="27"/>
  <c r="M616" i="27"/>
  <c r="L616" i="27"/>
  <c r="K616" i="27"/>
  <c r="J616" i="27"/>
  <c r="I616" i="27"/>
  <c r="H616" i="27"/>
  <c r="G616" i="27"/>
  <c r="F616" i="27"/>
  <c r="E616" i="27"/>
  <c r="D616" i="27"/>
  <c r="C616" i="27"/>
  <c r="N615" i="27"/>
  <c r="M615" i="27"/>
  <c r="L615" i="27"/>
  <c r="K615" i="27"/>
  <c r="J615" i="27"/>
  <c r="I615" i="27"/>
  <c r="H615" i="27"/>
  <c r="G615" i="27"/>
  <c r="F615" i="27"/>
  <c r="E615" i="27"/>
  <c r="D615" i="27"/>
  <c r="C615" i="27"/>
  <c r="N614" i="27"/>
  <c r="M614" i="27"/>
  <c r="L614" i="27"/>
  <c r="K614" i="27"/>
  <c r="J614" i="27"/>
  <c r="I614" i="27"/>
  <c r="H614" i="27"/>
  <c r="G614" i="27"/>
  <c r="F614" i="27"/>
  <c r="E614" i="27"/>
  <c r="D614" i="27"/>
  <c r="C614" i="27"/>
  <c r="N613" i="27"/>
  <c r="M613" i="27"/>
  <c r="L613" i="27"/>
  <c r="K613" i="27"/>
  <c r="J613" i="27"/>
  <c r="I613" i="27"/>
  <c r="H613" i="27"/>
  <c r="G613" i="27"/>
  <c r="F613" i="27"/>
  <c r="E613" i="27"/>
  <c r="D613" i="27"/>
  <c r="C613" i="27"/>
  <c r="N612" i="27"/>
  <c r="M612" i="27"/>
  <c r="L612" i="27"/>
  <c r="K612" i="27"/>
  <c r="J612" i="27"/>
  <c r="I612" i="27"/>
  <c r="H612" i="27"/>
  <c r="G612" i="27"/>
  <c r="F612" i="27"/>
  <c r="E612" i="27"/>
  <c r="D612" i="27"/>
  <c r="C612" i="27"/>
  <c r="N611" i="27"/>
  <c r="M611" i="27"/>
  <c r="L611" i="27"/>
  <c r="K611" i="27"/>
  <c r="J611" i="27"/>
  <c r="I611" i="27"/>
  <c r="H611" i="27"/>
  <c r="G611" i="27"/>
  <c r="F611" i="27"/>
  <c r="E611" i="27"/>
  <c r="D611" i="27"/>
  <c r="C611" i="27"/>
  <c r="N610" i="27"/>
  <c r="M610" i="27"/>
  <c r="L610" i="27"/>
  <c r="K610" i="27"/>
  <c r="J610" i="27"/>
  <c r="I610" i="27"/>
  <c r="H610" i="27"/>
  <c r="G610" i="27"/>
  <c r="F610" i="27"/>
  <c r="E610" i="27"/>
  <c r="D610" i="27"/>
  <c r="C610" i="27"/>
  <c r="N609" i="27"/>
  <c r="M609" i="27"/>
  <c r="L609" i="27"/>
  <c r="K609" i="27"/>
  <c r="J609" i="27"/>
  <c r="I609" i="27"/>
  <c r="H609" i="27"/>
  <c r="G609" i="27"/>
  <c r="F609" i="27"/>
  <c r="E609" i="27"/>
  <c r="D609" i="27"/>
  <c r="C609" i="27"/>
  <c r="N608" i="27"/>
  <c r="M608" i="27"/>
  <c r="L608" i="27"/>
  <c r="K608" i="27"/>
  <c r="J608" i="27"/>
  <c r="I608" i="27"/>
  <c r="H608" i="27"/>
  <c r="G608" i="27"/>
  <c r="F608" i="27"/>
  <c r="E608" i="27"/>
  <c r="D608" i="27"/>
  <c r="C608" i="27"/>
  <c r="N607" i="27"/>
  <c r="M607" i="27"/>
  <c r="L607" i="27"/>
  <c r="K607" i="27"/>
  <c r="J607" i="27"/>
  <c r="I607" i="27"/>
  <c r="H607" i="27"/>
  <c r="G607" i="27"/>
  <c r="F607" i="27"/>
  <c r="E607" i="27"/>
  <c r="D607" i="27"/>
  <c r="C607" i="27"/>
  <c r="N606" i="27"/>
  <c r="M606" i="27"/>
  <c r="L606" i="27"/>
  <c r="K606" i="27"/>
  <c r="J606" i="27"/>
  <c r="I606" i="27"/>
  <c r="H606" i="27"/>
  <c r="G606" i="27"/>
  <c r="F606" i="27"/>
  <c r="E606" i="27"/>
  <c r="D606" i="27"/>
  <c r="C606" i="27"/>
  <c r="N605" i="27"/>
  <c r="M605" i="27"/>
  <c r="L605" i="27"/>
  <c r="K605" i="27"/>
  <c r="J605" i="27"/>
  <c r="I605" i="27"/>
  <c r="H605" i="27"/>
  <c r="G605" i="27"/>
  <c r="F605" i="27"/>
  <c r="E605" i="27"/>
  <c r="D605" i="27"/>
  <c r="C605" i="27"/>
  <c r="N604" i="27"/>
  <c r="M604" i="27"/>
  <c r="L604" i="27"/>
  <c r="K604" i="27"/>
  <c r="J604" i="27"/>
  <c r="I604" i="27"/>
  <c r="H604" i="27"/>
  <c r="G604" i="27"/>
  <c r="F604" i="27"/>
  <c r="E604" i="27"/>
  <c r="D604" i="27"/>
  <c r="C604" i="27"/>
  <c r="N603" i="27"/>
  <c r="M603" i="27"/>
  <c r="L603" i="27"/>
  <c r="K603" i="27"/>
  <c r="J603" i="27"/>
  <c r="I603" i="27"/>
  <c r="H603" i="27"/>
  <c r="G603" i="27"/>
  <c r="F603" i="27"/>
  <c r="E603" i="27"/>
  <c r="D603" i="27"/>
  <c r="C603" i="27"/>
  <c r="N602" i="27"/>
  <c r="M602" i="27"/>
  <c r="L602" i="27"/>
  <c r="K602" i="27"/>
  <c r="J602" i="27"/>
  <c r="I602" i="27"/>
  <c r="H602" i="27"/>
  <c r="G602" i="27"/>
  <c r="F602" i="27"/>
  <c r="E602" i="27"/>
  <c r="D602" i="27"/>
  <c r="C602" i="27"/>
  <c r="N601" i="27"/>
  <c r="M601" i="27"/>
  <c r="L601" i="27"/>
  <c r="K601" i="27"/>
  <c r="J601" i="27"/>
  <c r="I601" i="27"/>
  <c r="H601" i="27"/>
  <c r="G601" i="27"/>
  <c r="F601" i="27"/>
  <c r="E601" i="27"/>
  <c r="D601" i="27"/>
  <c r="C601" i="27"/>
  <c r="N600" i="27"/>
  <c r="M600" i="27"/>
  <c r="L600" i="27"/>
  <c r="K600" i="27"/>
  <c r="J600" i="27"/>
  <c r="I600" i="27"/>
  <c r="H600" i="27"/>
  <c r="G600" i="27"/>
  <c r="F600" i="27"/>
  <c r="E600" i="27"/>
  <c r="D600" i="27"/>
  <c r="C600" i="27"/>
  <c r="N599" i="27"/>
  <c r="M599" i="27"/>
  <c r="L599" i="27"/>
  <c r="K599" i="27"/>
  <c r="J599" i="27"/>
  <c r="I599" i="27"/>
  <c r="H599" i="27"/>
  <c r="G599" i="27"/>
  <c r="F599" i="27"/>
  <c r="E599" i="27"/>
  <c r="D599" i="27"/>
  <c r="C599" i="27"/>
  <c r="N598" i="27"/>
  <c r="M598" i="27"/>
  <c r="L598" i="27"/>
  <c r="K598" i="27"/>
  <c r="J598" i="27"/>
  <c r="I598" i="27"/>
  <c r="H598" i="27"/>
  <c r="G598" i="27"/>
  <c r="F598" i="27"/>
  <c r="E598" i="27"/>
  <c r="D598" i="27"/>
  <c r="C598" i="27"/>
  <c r="N596" i="27"/>
  <c r="M596" i="27"/>
  <c r="L596" i="27"/>
  <c r="K596" i="27"/>
  <c r="J596" i="27"/>
  <c r="I596" i="27"/>
  <c r="H596" i="27"/>
  <c r="G596" i="27"/>
  <c r="F596" i="27"/>
  <c r="E596" i="27"/>
  <c r="D596" i="27"/>
  <c r="C596" i="27"/>
  <c r="N595" i="27"/>
  <c r="M595" i="27"/>
  <c r="L595" i="27"/>
  <c r="K595" i="27"/>
  <c r="J595" i="27"/>
  <c r="I595" i="27"/>
  <c r="H595" i="27"/>
  <c r="G595" i="27"/>
  <c r="F595" i="27"/>
  <c r="E595" i="27"/>
  <c r="D595" i="27"/>
  <c r="C595" i="27"/>
  <c r="N594" i="27"/>
  <c r="M594" i="27"/>
  <c r="L594" i="27"/>
  <c r="K594" i="27"/>
  <c r="J594" i="27"/>
  <c r="I594" i="27"/>
  <c r="H594" i="27"/>
  <c r="G594" i="27"/>
  <c r="F594" i="27"/>
  <c r="E594" i="27"/>
  <c r="D594" i="27"/>
  <c r="C594" i="27"/>
  <c r="N593" i="27"/>
  <c r="M593" i="27"/>
  <c r="L593" i="27"/>
  <c r="K593" i="27"/>
  <c r="J593" i="27"/>
  <c r="I593" i="27"/>
  <c r="H593" i="27"/>
  <c r="G593" i="27"/>
  <c r="F593" i="27"/>
  <c r="E593" i="27"/>
  <c r="D593" i="27"/>
  <c r="C593" i="27"/>
  <c r="N592" i="27"/>
  <c r="M592" i="27"/>
  <c r="L592" i="27"/>
  <c r="K592" i="27"/>
  <c r="J592" i="27"/>
  <c r="I592" i="27"/>
  <c r="H592" i="27"/>
  <c r="G592" i="27"/>
  <c r="F592" i="27"/>
  <c r="E592" i="27"/>
  <c r="D592" i="27"/>
  <c r="C592" i="27"/>
  <c r="N591" i="27"/>
  <c r="M591" i="27"/>
  <c r="L591" i="27"/>
  <c r="K591" i="27"/>
  <c r="J591" i="27"/>
  <c r="I591" i="27"/>
  <c r="H591" i="27"/>
  <c r="G591" i="27"/>
  <c r="F591" i="27"/>
  <c r="E591" i="27"/>
  <c r="D591" i="27"/>
  <c r="C591" i="27"/>
  <c r="N590" i="27"/>
  <c r="M590" i="27"/>
  <c r="L590" i="27"/>
  <c r="K590" i="27"/>
  <c r="J590" i="27"/>
  <c r="I590" i="27"/>
  <c r="H590" i="27"/>
  <c r="G590" i="27"/>
  <c r="F590" i="27"/>
  <c r="E590" i="27"/>
  <c r="D590" i="27"/>
  <c r="C590" i="27"/>
  <c r="N589" i="27"/>
  <c r="M589" i="27"/>
  <c r="L589" i="27"/>
  <c r="K589" i="27"/>
  <c r="J589" i="27"/>
  <c r="I589" i="27"/>
  <c r="H589" i="27"/>
  <c r="G589" i="27"/>
  <c r="F589" i="27"/>
  <c r="E589" i="27"/>
  <c r="D589" i="27"/>
  <c r="C589" i="27"/>
  <c r="N588" i="27"/>
  <c r="M588" i="27"/>
  <c r="L588" i="27"/>
  <c r="K588" i="27"/>
  <c r="J588" i="27"/>
  <c r="I588" i="27"/>
  <c r="H588" i="27"/>
  <c r="G588" i="27"/>
  <c r="F588" i="27"/>
  <c r="E588" i="27"/>
  <c r="D588" i="27"/>
  <c r="C588" i="27"/>
  <c r="N587" i="27"/>
  <c r="M587" i="27"/>
  <c r="L587" i="27"/>
  <c r="K587" i="27"/>
  <c r="J587" i="27"/>
  <c r="I587" i="27"/>
  <c r="H587" i="27"/>
  <c r="G587" i="27"/>
  <c r="F587" i="27"/>
  <c r="E587" i="27"/>
  <c r="D587" i="27"/>
  <c r="C587" i="27"/>
  <c r="N586" i="27"/>
  <c r="M586" i="27"/>
  <c r="L586" i="27"/>
  <c r="K586" i="27"/>
  <c r="J586" i="27"/>
  <c r="I586" i="27"/>
  <c r="H586" i="27"/>
  <c r="G586" i="27"/>
  <c r="F586" i="27"/>
  <c r="E586" i="27"/>
  <c r="D586" i="27"/>
  <c r="C586" i="27"/>
  <c r="N585" i="27"/>
  <c r="M585" i="27"/>
  <c r="L585" i="27"/>
  <c r="K585" i="27"/>
  <c r="J585" i="27"/>
  <c r="I585" i="27"/>
  <c r="H585" i="27"/>
  <c r="G585" i="27"/>
  <c r="F585" i="27"/>
  <c r="E585" i="27"/>
  <c r="D585" i="27"/>
  <c r="C585" i="27"/>
  <c r="N584" i="27"/>
  <c r="M584" i="27"/>
  <c r="L584" i="27"/>
  <c r="K584" i="27"/>
  <c r="J584" i="27"/>
  <c r="I584" i="27"/>
  <c r="H584" i="27"/>
  <c r="G584" i="27"/>
  <c r="F584" i="27"/>
  <c r="E584" i="27"/>
  <c r="D584" i="27"/>
  <c r="C584" i="27"/>
  <c r="N583" i="27"/>
  <c r="M583" i="27"/>
  <c r="L583" i="27"/>
  <c r="K583" i="27"/>
  <c r="J583" i="27"/>
  <c r="I583" i="27"/>
  <c r="H583" i="27"/>
  <c r="G583" i="27"/>
  <c r="F583" i="27"/>
  <c r="E583" i="27"/>
  <c r="D583" i="27"/>
  <c r="C583" i="27"/>
  <c r="N582" i="27"/>
  <c r="M582" i="27"/>
  <c r="L582" i="27"/>
  <c r="K582" i="27"/>
  <c r="J582" i="27"/>
  <c r="I582" i="27"/>
  <c r="H582" i="27"/>
  <c r="G582" i="27"/>
  <c r="F582" i="27"/>
  <c r="E582" i="27"/>
  <c r="D582" i="27"/>
  <c r="C582" i="27"/>
  <c r="N581" i="27"/>
  <c r="M581" i="27"/>
  <c r="L581" i="27"/>
  <c r="K581" i="27"/>
  <c r="J581" i="27"/>
  <c r="I581" i="27"/>
  <c r="H581" i="27"/>
  <c r="G581" i="27"/>
  <c r="F581" i="27"/>
  <c r="E581" i="27"/>
  <c r="D581" i="27"/>
  <c r="C581" i="27"/>
  <c r="N580" i="27"/>
  <c r="M580" i="27"/>
  <c r="L580" i="27"/>
  <c r="K580" i="27"/>
  <c r="J580" i="27"/>
  <c r="I580" i="27"/>
  <c r="H580" i="27"/>
  <c r="G580" i="27"/>
  <c r="F580" i="27"/>
  <c r="E580" i="27"/>
  <c r="D580" i="27"/>
  <c r="C580" i="27"/>
  <c r="N579" i="27"/>
  <c r="M579" i="27"/>
  <c r="L579" i="27"/>
  <c r="K579" i="27"/>
  <c r="J579" i="27"/>
  <c r="I579" i="27"/>
  <c r="H579" i="27"/>
  <c r="G579" i="27"/>
  <c r="F579" i="27"/>
  <c r="E579" i="27"/>
  <c r="D579" i="27"/>
  <c r="C579" i="27"/>
  <c r="N578" i="27"/>
  <c r="M578" i="27"/>
  <c r="L578" i="27"/>
  <c r="K578" i="27"/>
  <c r="J578" i="27"/>
  <c r="I578" i="27"/>
  <c r="H578" i="27"/>
  <c r="G578" i="27"/>
  <c r="F578" i="27"/>
  <c r="E578" i="27"/>
  <c r="D578" i="27"/>
  <c r="C578" i="27"/>
  <c r="N577" i="27"/>
  <c r="M577" i="27"/>
  <c r="L577" i="27"/>
  <c r="K577" i="27"/>
  <c r="J577" i="27"/>
  <c r="I577" i="27"/>
  <c r="H577" i="27"/>
  <c r="G577" i="27"/>
  <c r="F577" i="27"/>
  <c r="E577" i="27"/>
  <c r="D577" i="27"/>
  <c r="C577" i="27"/>
  <c r="N575" i="27"/>
  <c r="M575" i="27"/>
  <c r="L575" i="27"/>
  <c r="K575" i="27"/>
  <c r="J575" i="27"/>
  <c r="I575" i="27"/>
  <c r="H575" i="27"/>
  <c r="G575" i="27"/>
  <c r="F575" i="27"/>
  <c r="E575" i="27"/>
  <c r="D575" i="27"/>
  <c r="C575" i="27"/>
  <c r="N574" i="27"/>
  <c r="M574" i="27"/>
  <c r="L574" i="27"/>
  <c r="K574" i="27"/>
  <c r="J574" i="27"/>
  <c r="I574" i="27"/>
  <c r="H574" i="27"/>
  <c r="G574" i="27"/>
  <c r="F574" i="27"/>
  <c r="E574" i="27"/>
  <c r="D574" i="27"/>
  <c r="C574" i="27"/>
  <c r="N573" i="27"/>
  <c r="M573" i="27"/>
  <c r="L573" i="27"/>
  <c r="K573" i="27"/>
  <c r="J573" i="27"/>
  <c r="I573" i="27"/>
  <c r="H573" i="27"/>
  <c r="G573" i="27"/>
  <c r="F573" i="27"/>
  <c r="E573" i="27"/>
  <c r="D573" i="27"/>
  <c r="C573" i="27"/>
  <c r="N572" i="27"/>
  <c r="M572" i="27"/>
  <c r="L572" i="27"/>
  <c r="K572" i="27"/>
  <c r="J572" i="27"/>
  <c r="I572" i="27"/>
  <c r="H572" i="27"/>
  <c r="G572" i="27"/>
  <c r="F572" i="27"/>
  <c r="E572" i="27"/>
  <c r="D572" i="27"/>
  <c r="C572" i="27"/>
  <c r="N571" i="27"/>
  <c r="M571" i="27"/>
  <c r="L571" i="27"/>
  <c r="K571" i="27"/>
  <c r="J571" i="27"/>
  <c r="I571" i="27"/>
  <c r="H571" i="27"/>
  <c r="G571" i="27"/>
  <c r="F571" i="27"/>
  <c r="E571" i="27"/>
  <c r="D571" i="27"/>
  <c r="C571" i="27"/>
  <c r="N570" i="27"/>
  <c r="M570" i="27"/>
  <c r="L570" i="27"/>
  <c r="K570" i="27"/>
  <c r="J570" i="27"/>
  <c r="I570" i="27"/>
  <c r="H570" i="27"/>
  <c r="G570" i="27"/>
  <c r="F570" i="27"/>
  <c r="E570" i="27"/>
  <c r="D570" i="27"/>
  <c r="C570" i="27"/>
  <c r="N569" i="27"/>
  <c r="M569" i="27"/>
  <c r="L569" i="27"/>
  <c r="K569" i="27"/>
  <c r="J569" i="27"/>
  <c r="I569" i="27"/>
  <c r="H569" i="27"/>
  <c r="G569" i="27"/>
  <c r="F569" i="27"/>
  <c r="E569" i="27"/>
  <c r="D569" i="27"/>
  <c r="C569" i="27"/>
  <c r="N568" i="27"/>
  <c r="M568" i="27"/>
  <c r="L568" i="27"/>
  <c r="K568" i="27"/>
  <c r="J568" i="27"/>
  <c r="I568" i="27"/>
  <c r="H568" i="27"/>
  <c r="G568" i="27"/>
  <c r="F568" i="27"/>
  <c r="E568" i="27"/>
  <c r="D568" i="27"/>
  <c r="C568" i="27"/>
  <c r="N567" i="27"/>
  <c r="M567" i="27"/>
  <c r="L567" i="27"/>
  <c r="K567" i="27"/>
  <c r="J567" i="27"/>
  <c r="I567" i="27"/>
  <c r="H567" i="27"/>
  <c r="G567" i="27"/>
  <c r="F567" i="27"/>
  <c r="E567" i="27"/>
  <c r="D567" i="27"/>
  <c r="C567" i="27"/>
  <c r="N566" i="27"/>
  <c r="M566" i="27"/>
  <c r="L566" i="27"/>
  <c r="K566" i="27"/>
  <c r="J566" i="27"/>
  <c r="I566" i="27"/>
  <c r="H566" i="27"/>
  <c r="G566" i="27"/>
  <c r="F566" i="27"/>
  <c r="E566" i="27"/>
  <c r="D566" i="27"/>
  <c r="C566" i="27"/>
  <c r="N565" i="27"/>
  <c r="M565" i="27"/>
  <c r="L565" i="27"/>
  <c r="K565" i="27"/>
  <c r="J565" i="27"/>
  <c r="I565" i="27"/>
  <c r="H565" i="27"/>
  <c r="G565" i="27"/>
  <c r="F565" i="27"/>
  <c r="E565" i="27"/>
  <c r="D565" i="27"/>
  <c r="C565" i="27"/>
  <c r="N564" i="27"/>
  <c r="M564" i="27"/>
  <c r="L564" i="27"/>
  <c r="K564" i="27"/>
  <c r="J564" i="27"/>
  <c r="I564" i="27"/>
  <c r="H564" i="27"/>
  <c r="G564" i="27"/>
  <c r="F564" i="27"/>
  <c r="E564" i="27"/>
  <c r="D564" i="27"/>
  <c r="C564" i="27"/>
  <c r="N563" i="27"/>
  <c r="M563" i="27"/>
  <c r="L563" i="27"/>
  <c r="K563" i="27"/>
  <c r="J563" i="27"/>
  <c r="I563" i="27"/>
  <c r="H563" i="27"/>
  <c r="G563" i="27"/>
  <c r="F563" i="27"/>
  <c r="E563" i="27"/>
  <c r="D563" i="27"/>
  <c r="C563" i="27"/>
  <c r="N562" i="27"/>
  <c r="M562" i="27"/>
  <c r="L562" i="27"/>
  <c r="K562" i="27"/>
  <c r="J562" i="27"/>
  <c r="I562" i="27"/>
  <c r="H562" i="27"/>
  <c r="G562" i="27"/>
  <c r="F562" i="27"/>
  <c r="E562" i="27"/>
  <c r="D562" i="27"/>
  <c r="C562" i="27"/>
  <c r="N561" i="27"/>
  <c r="M561" i="27"/>
  <c r="L561" i="27"/>
  <c r="K561" i="27"/>
  <c r="J561" i="27"/>
  <c r="I561" i="27"/>
  <c r="H561" i="27"/>
  <c r="G561" i="27"/>
  <c r="F561" i="27"/>
  <c r="E561" i="27"/>
  <c r="D561" i="27"/>
  <c r="C561" i="27"/>
  <c r="N560" i="27"/>
  <c r="M560" i="27"/>
  <c r="L560" i="27"/>
  <c r="K560" i="27"/>
  <c r="J560" i="27"/>
  <c r="I560" i="27"/>
  <c r="H560" i="27"/>
  <c r="G560" i="27"/>
  <c r="F560" i="27"/>
  <c r="E560" i="27"/>
  <c r="D560" i="27"/>
  <c r="C560" i="27"/>
  <c r="N559" i="27"/>
  <c r="M559" i="27"/>
  <c r="L559" i="27"/>
  <c r="K559" i="27"/>
  <c r="J559" i="27"/>
  <c r="I559" i="27"/>
  <c r="H559" i="27"/>
  <c r="G559" i="27"/>
  <c r="F559" i="27"/>
  <c r="E559" i="27"/>
  <c r="D559" i="27"/>
  <c r="C559" i="27"/>
  <c r="N558" i="27"/>
  <c r="M558" i="27"/>
  <c r="L558" i="27"/>
  <c r="K558" i="27"/>
  <c r="J558" i="27"/>
  <c r="I558" i="27"/>
  <c r="H558" i="27"/>
  <c r="G558" i="27"/>
  <c r="F558" i="27"/>
  <c r="E558" i="27"/>
  <c r="D558" i="27"/>
  <c r="C558" i="27"/>
  <c r="N557" i="27"/>
  <c r="M557" i="27"/>
  <c r="L557" i="27"/>
  <c r="K557" i="27"/>
  <c r="J557" i="27"/>
  <c r="I557" i="27"/>
  <c r="H557" i="27"/>
  <c r="G557" i="27"/>
  <c r="F557" i="27"/>
  <c r="E557" i="27"/>
  <c r="D557" i="27"/>
  <c r="C557" i="27"/>
  <c r="N556" i="27"/>
  <c r="M556" i="27"/>
  <c r="L556" i="27"/>
  <c r="K556" i="27"/>
  <c r="J556" i="27"/>
  <c r="I556" i="27"/>
  <c r="H556" i="27"/>
  <c r="G556" i="27"/>
  <c r="F556" i="27"/>
  <c r="E556" i="27"/>
  <c r="D556" i="27"/>
  <c r="C556" i="27"/>
  <c r="N554" i="27"/>
  <c r="M554" i="27"/>
  <c r="L554" i="27"/>
  <c r="K554" i="27"/>
  <c r="J554" i="27"/>
  <c r="I554" i="27"/>
  <c r="H554" i="27"/>
  <c r="G554" i="27"/>
  <c r="F554" i="27"/>
  <c r="E554" i="27"/>
  <c r="D554" i="27"/>
  <c r="C554" i="27"/>
  <c r="N553" i="27"/>
  <c r="M553" i="27"/>
  <c r="L553" i="27"/>
  <c r="K553" i="27"/>
  <c r="J553" i="27"/>
  <c r="I553" i="27"/>
  <c r="H553" i="27"/>
  <c r="G553" i="27"/>
  <c r="F553" i="27"/>
  <c r="E553" i="27"/>
  <c r="D553" i="27"/>
  <c r="C553" i="27"/>
  <c r="N552" i="27"/>
  <c r="M552" i="27"/>
  <c r="L552" i="27"/>
  <c r="K552" i="27"/>
  <c r="J552" i="27"/>
  <c r="I552" i="27"/>
  <c r="H552" i="27"/>
  <c r="G552" i="27"/>
  <c r="F552" i="27"/>
  <c r="E552" i="27"/>
  <c r="D552" i="27"/>
  <c r="C552" i="27"/>
  <c r="N551" i="27"/>
  <c r="M551" i="27"/>
  <c r="L551" i="27"/>
  <c r="K551" i="27"/>
  <c r="J551" i="27"/>
  <c r="I551" i="27"/>
  <c r="H551" i="27"/>
  <c r="G551" i="27"/>
  <c r="F551" i="27"/>
  <c r="E551" i="27"/>
  <c r="D551" i="27"/>
  <c r="C551" i="27"/>
  <c r="N550" i="27"/>
  <c r="M550" i="27"/>
  <c r="L550" i="27"/>
  <c r="K550" i="27"/>
  <c r="J550" i="27"/>
  <c r="I550" i="27"/>
  <c r="H550" i="27"/>
  <c r="G550" i="27"/>
  <c r="F550" i="27"/>
  <c r="E550" i="27"/>
  <c r="D550" i="27"/>
  <c r="C550" i="27"/>
  <c r="N549" i="27"/>
  <c r="M549" i="27"/>
  <c r="L549" i="27"/>
  <c r="K549" i="27"/>
  <c r="J549" i="27"/>
  <c r="I549" i="27"/>
  <c r="H549" i="27"/>
  <c r="G549" i="27"/>
  <c r="F549" i="27"/>
  <c r="E549" i="27"/>
  <c r="D549" i="27"/>
  <c r="C549" i="27"/>
  <c r="N548" i="27"/>
  <c r="M548" i="27"/>
  <c r="L548" i="27"/>
  <c r="K548" i="27"/>
  <c r="J548" i="27"/>
  <c r="I548" i="27"/>
  <c r="H548" i="27"/>
  <c r="G548" i="27"/>
  <c r="F548" i="27"/>
  <c r="E548" i="27"/>
  <c r="D548" i="27"/>
  <c r="C548" i="27"/>
  <c r="N547" i="27"/>
  <c r="M547" i="27"/>
  <c r="L547" i="27"/>
  <c r="K547" i="27"/>
  <c r="J547" i="27"/>
  <c r="I547" i="27"/>
  <c r="H547" i="27"/>
  <c r="G547" i="27"/>
  <c r="F547" i="27"/>
  <c r="E547" i="27"/>
  <c r="D547" i="27"/>
  <c r="C547" i="27"/>
  <c r="N546" i="27"/>
  <c r="M546" i="27"/>
  <c r="L546" i="27"/>
  <c r="K546" i="27"/>
  <c r="J546" i="27"/>
  <c r="I546" i="27"/>
  <c r="H546" i="27"/>
  <c r="G546" i="27"/>
  <c r="F546" i="27"/>
  <c r="E546" i="27"/>
  <c r="D546" i="27"/>
  <c r="C546" i="27"/>
  <c r="N545" i="27"/>
  <c r="M545" i="27"/>
  <c r="L545" i="27"/>
  <c r="K545" i="27"/>
  <c r="J545" i="27"/>
  <c r="I545" i="27"/>
  <c r="H545" i="27"/>
  <c r="G545" i="27"/>
  <c r="F545" i="27"/>
  <c r="E545" i="27"/>
  <c r="D545" i="27"/>
  <c r="C545" i="27"/>
  <c r="N544" i="27"/>
  <c r="M544" i="27"/>
  <c r="L544" i="27"/>
  <c r="K544" i="27"/>
  <c r="J544" i="27"/>
  <c r="I544" i="27"/>
  <c r="H544" i="27"/>
  <c r="G544" i="27"/>
  <c r="F544" i="27"/>
  <c r="E544" i="27"/>
  <c r="D544" i="27"/>
  <c r="C544" i="27"/>
  <c r="N543" i="27"/>
  <c r="M543" i="27"/>
  <c r="L543" i="27"/>
  <c r="K543" i="27"/>
  <c r="J543" i="27"/>
  <c r="I543" i="27"/>
  <c r="H543" i="27"/>
  <c r="G543" i="27"/>
  <c r="F543" i="27"/>
  <c r="E543" i="27"/>
  <c r="D543" i="27"/>
  <c r="C543" i="27"/>
  <c r="N542" i="27"/>
  <c r="M542" i="27"/>
  <c r="L542" i="27"/>
  <c r="K542" i="27"/>
  <c r="J542" i="27"/>
  <c r="I542" i="27"/>
  <c r="H542" i="27"/>
  <c r="G542" i="27"/>
  <c r="F542" i="27"/>
  <c r="E542" i="27"/>
  <c r="D542" i="27"/>
  <c r="C542" i="27"/>
  <c r="N541" i="27"/>
  <c r="M541" i="27"/>
  <c r="L541" i="27"/>
  <c r="K541" i="27"/>
  <c r="J541" i="27"/>
  <c r="I541" i="27"/>
  <c r="H541" i="27"/>
  <c r="G541" i="27"/>
  <c r="F541" i="27"/>
  <c r="E541" i="27"/>
  <c r="D541" i="27"/>
  <c r="C541" i="27"/>
  <c r="N540" i="27"/>
  <c r="M540" i="27"/>
  <c r="L540" i="27"/>
  <c r="K540" i="27"/>
  <c r="J540" i="27"/>
  <c r="I540" i="27"/>
  <c r="H540" i="27"/>
  <c r="G540" i="27"/>
  <c r="F540" i="27"/>
  <c r="E540" i="27"/>
  <c r="D540" i="27"/>
  <c r="C540" i="27"/>
  <c r="N539" i="27"/>
  <c r="M539" i="27"/>
  <c r="L539" i="27"/>
  <c r="K539" i="27"/>
  <c r="J539" i="27"/>
  <c r="I539" i="27"/>
  <c r="H539" i="27"/>
  <c r="G539" i="27"/>
  <c r="F539" i="27"/>
  <c r="E539" i="27"/>
  <c r="D539" i="27"/>
  <c r="C539" i="27"/>
  <c r="N538" i="27"/>
  <c r="M538" i="27"/>
  <c r="L538" i="27"/>
  <c r="K538" i="27"/>
  <c r="J538" i="27"/>
  <c r="I538" i="27"/>
  <c r="H538" i="27"/>
  <c r="G538" i="27"/>
  <c r="F538" i="27"/>
  <c r="E538" i="27"/>
  <c r="D538" i="27"/>
  <c r="C538" i="27"/>
  <c r="N537" i="27"/>
  <c r="M537" i="27"/>
  <c r="L537" i="27"/>
  <c r="K537" i="27"/>
  <c r="J537" i="27"/>
  <c r="I537" i="27"/>
  <c r="H537" i="27"/>
  <c r="G537" i="27"/>
  <c r="F537" i="27"/>
  <c r="E537" i="27"/>
  <c r="D537" i="27"/>
  <c r="C537" i="27"/>
  <c r="N536" i="27"/>
  <c r="M536" i="27"/>
  <c r="L536" i="27"/>
  <c r="K536" i="27"/>
  <c r="J536" i="27"/>
  <c r="I536" i="27"/>
  <c r="H536" i="27"/>
  <c r="G536" i="27"/>
  <c r="F536" i="27"/>
  <c r="E536" i="27"/>
  <c r="D536" i="27"/>
  <c r="C536" i="27"/>
  <c r="N535" i="27"/>
  <c r="M535" i="27"/>
  <c r="L535" i="27"/>
  <c r="K535" i="27"/>
  <c r="J535" i="27"/>
  <c r="I535" i="27"/>
  <c r="H535" i="27"/>
  <c r="G535" i="27"/>
  <c r="F535" i="27"/>
  <c r="E535" i="27"/>
  <c r="D535" i="27"/>
  <c r="C535" i="27"/>
  <c r="N533" i="27"/>
  <c r="M533" i="27"/>
  <c r="L533" i="27"/>
  <c r="K533" i="27"/>
  <c r="J533" i="27"/>
  <c r="I533" i="27"/>
  <c r="H533" i="27"/>
  <c r="G533" i="27"/>
  <c r="F533" i="27"/>
  <c r="E533" i="27"/>
  <c r="D533" i="27"/>
  <c r="C533" i="27"/>
  <c r="N532" i="27"/>
  <c r="M532" i="27"/>
  <c r="L532" i="27"/>
  <c r="K532" i="27"/>
  <c r="J532" i="27"/>
  <c r="I532" i="27"/>
  <c r="H532" i="27"/>
  <c r="G532" i="27"/>
  <c r="F532" i="27"/>
  <c r="E532" i="27"/>
  <c r="D532" i="27"/>
  <c r="C532" i="27"/>
  <c r="N531" i="27"/>
  <c r="M531" i="27"/>
  <c r="L531" i="27"/>
  <c r="K531" i="27"/>
  <c r="J531" i="27"/>
  <c r="I531" i="27"/>
  <c r="H531" i="27"/>
  <c r="G531" i="27"/>
  <c r="F531" i="27"/>
  <c r="E531" i="27"/>
  <c r="D531" i="27"/>
  <c r="C531" i="27"/>
  <c r="N530" i="27"/>
  <c r="M530" i="27"/>
  <c r="L530" i="27"/>
  <c r="K530" i="27"/>
  <c r="J530" i="27"/>
  <c r="I530" i="27"/>
  <c r="H530" i="27"/>
  <c r="G530" i="27"/>
  <c r="F530" i="27"/>
  <c r="E530" i="27"/>
  <c r="D530" i="27"/>
  <c r="C530" i="27"/>
  <c r="N529" i="27"/>
  <c r="M529" i="27"/>
  <c r="L529" i="27"/>
  <c r="K529" i="27"/>
  <c r="J529" i="27"/>
  <c r="I529" i="27"/>
  <c r="H529" i="27"/>
  <c r="G529" i="27"/>
  <c r="F529" i="27"/>
  <c r="E529" i="27"/>
  <c r="D529" i="27"/>
  <c r="C529" i="27"/>
  <c r="N528" i="27"/>
  <c r="M528" i="27"/>
  <c r="L528" i="27"/>
  <c r="K528" i="27"/>
  <c r="J528" i="27"/>
  <c r="I528" i="27"/>
  <c r="H528" i="27"/>
  <c r="G528" i="27"/>
  <c r="F528" i="27"/>
  <c r="E528" i="27"/>
  <c r="D528" i="27"/>
  <c r="C528" i="27"/>
  <c r="N527" i="27"/>
  <c r="M527" i="27"/>
  <c r="L527" i="27"/>
  <c r="K527" i="27"/>
  <c r="J527" i="27"/>
  <c r="I527" i="27"/>
  <c r="H527" i="27"/>
  <c r="G527" i="27"/>
  <c r="F527" i="27"/>
  <c r="E527" i="27"/>
  <c r="D527" i="27"/>
  <c r="C527" i="27"/>
  <c r="N526" i="27"/>
  <c r="M526" i="27"/>
  <c r="L526" i="27"/>
  <c r="K526" i="27"/>
  <c r="J526" i="27"/>
  <c r="I526" i="27"/>
  <c r="H526" i="27"/>
  <c r="G526" i="27"/>
  <c r="F526" i="27"/>
  <c r="E526" i="27"/>
  <c r="D526" i="27"/>
  <c r="C526" i="27"/>
  <c r="N525" i="27"/>
  <c r="M525" i="27"/>
  <c r="L525" i="27"/>
  <c r="K525" i="27"/>
  <c r="J525" i="27"/>
  <c r="I525" i="27"/>
  <c r="H525" i="27"/>
  <c r="G525" i="27"/>
  <c r="F525" i="27"/>
  <c r="E525" i="27"/>
  <c r="D525" i="27"/>
  <c r="C525" i="27"/>
  <c r="N524" i="27"/>
  <c r="M524" i="27"/>
  <c r="L524" i="27"/>
  <c r="K524" i="27"/>
  <c r="J524" i="27"/>
  <c r="I524" i="27"/>
  <c r="H524" i="27"/>
  <c r="G524" i="27"/>
  <c r="F524" i="27"/>
  <c r="E524" i="27"/>
  <c r="D524" i="27"/>
  <c r="C524" i="27"/>
  <c r="N523" i="27"/>
  <c r="M523" i="27"/>
  <c r="L523" i="27"/>
  <c r="K523" i="27"/>
  <c r="J523" i="27"/>
  <c r="I523" i="27"/>
  <c r="H523" i="27"/>
  <c r="G523" i="27"/>
  <c r="F523" i="27"/>
  <c r="E523" i="27"/>
  <c r="D523" i="27"/>
  <c r="C523" i="27"/>
  <c r="N522" i="27"/>
  <c r="M522" i="27"/>
  <c r="L522" i="27"/>
  <c r="K522" i="27"/>
  <c r="J522" i="27"/>
  <c r="I522" i="27"/>
  <c r="H522" i="27"/>
  <c r="G522" i="27"/>
  <c r="F522" i="27"/>
  <c r="E522" i="27"/>
  <c r="D522" i="27"/>
  <c r="C522" i="27"/>
  <c r="N521" i="27"/>
  <c r="M521" i="27"/>
  <c r="L521" i="27"/>
  <c r="K521" i="27"/>
  <c r="J521" i="27"/>
  <c r="I521" i="27"/>
  <c r="H521" i="27"/>
  <c r="G521" i="27"/>
  <c r="F521" i="27"/>
  <c r="E521" i="27"/>
  <c r="D521" i="27"/>
  <c r="C521" i="27"/>
  <c r="N520" i="27"/>
  <c r="M520" i="27"/>
  <c r="L520" i="27"/>
  <c r="K520" i="27"/>
  <c r="J520" i="27"/>
  <c r="I520" i="27"/>
  <c r="H520" i="27"/>
  <c r="G520" i="27"/>
  <c r="F520" i="27"/>
  <c r="E520" i="27"/>
  <c r="D520" i="27"/>
  <c r="C520" i="27"/>
  <c r="N519" i="27"/>
  <c r="M519" i="27"/>
  <c r="L519" i="27"/>
  <c r="K519" i="27"/>
  <c r="J519" i="27"/>
  <c r="I519" i="27"/>
  <c r="H519" i="27"/>
  <c r="G519" i="27"/>
  <c r="F519" i="27"/>
  <c r="E519" i="27"/>
  <c r="D519" i="27"/>
  <c r="C519" i="27"/>
  <c r="N518" i="27"/>
  <c r="M518" i="27"/>
  <c r="L518" i="27"/>
  <c r="K518" i="27"/>
  <c r="J518" i="27"/>
  <c r="I518" i="27"/>
  <c r="H518" i="27"/>
  <c r="G518" i="27"/>
  <c r="F518" i="27"/>
  <c r="E518" i="27"/>
  <c r="D518" i="27"/>
  <c r="C518" i="27"/>
  <c r="N517" i="27"/>
  <c r="M517" i="27"/>
  <c r="L517" i="27"/>
  <c r="K517" i="27"/>
  <c r="J517" i="27"/>
  <c r="I517" i="27"/>
  <c r="H517" i="27"/>
  <c r="G517" i="27"/>
  <c r="F517" i="27"/>
  <c r="E517" i="27"/>
  <c r="D517" i="27"/>
  <c r="C517" i="27"/>
  <c r="N516" i="27"/>
  <c r="M516" i="27"/>
  <c r="L516" i="27"/>
  <c r="K516" i="27"/>
  <c r="J516" i="27"/>
  <c r="I516" i="27"/>
  <c r="H516" i="27"/>
  <c r="G516" i="27"/>
  <c r="F516" i="27"/>
  <c r="E516" i="27"/>
  <c r="D516" i="27"/>
  <c r="C516" i="27"/>
  <c r="N515" i="27"/>
  <c r="M515" i="27"/>
  <c r="L515" i="27"/>
  <c r="K515" i="27"/>
  <c r="J515" i="27"/>
  <c r="I515" i="27"/>
  <c r="H515" i="27"/>
  <c r="G515" i="27"/>
  <c r="F515" i="27"/>
  <c r="E515" i="27"/>
  <c r="D515" i="27"/>
  <c r="C515" i="27"/>
  <c r="N514" i="27"/>
  <c r="M514" i="27"/>
  <c r="L514" i="27"/>
  <c r="K514" i="27"/>
  <c r="J514" i="27"/>
  <c r="I514" i="27"/>
  <c r="H514" i="27"/>
  <c r="G514" i="27"/>
  <c r="F514" i="27"/>
  <c r="E514" i="27"/>
  <c r="D514" i="27"/>
  <c r="C514" i="27"/>
  <c r="N512" i="27"/>
  <c r="M512" i="27"/>
  <c r="L512" i="27"/>
  <c r="K512" i="27"/>
  <c r="J512" i="27"/>
  <c r="I512" i="27"/>
  <c r="H512" i="27"/>
  <c r="G512" i="27"/>
  <c r="F512" i="27"/>
  <c r="E512" i="27"/>
  <c r="D512" i="27"/>
  <c r="C512" i="27"/>
  <c r="N511" i="27"/>
  <c r="M511" i="27"/>
  <c r="L511" i="27"/>
  <c r="K511" i="27"/>
  <c r="J511" i="27"/>
  <c r="I511" i="27"/>
  <c r="H511" i="27"/>
  <c r="G511" i="27"/>
  <c r="F511" i="27"/>
  <c r="E511" i="27"/>
  <c r="D511" i="27"/>
  <c r="C511" i="27"/>
  <c r="N510" i="27"/>
  <c r="M510" i="27"/>
  <c r="L510" i="27"/>
  <c r="K510" i="27"/>
  <c r="J510" i="27"/>
  <c r="I510" i="27"/>
  <c r="H510" i="27"/>
  <c r="G510" i="27"/>
  <c r="F510" i="27"/>
  <c r="E510" i="27"/>
  <c r="D510" i="27"/>
  <c r="C510" i="27"/>
  <c r="N509" i="27"/>
  <c r="M509" i="27"/>
  <c r="L509" i="27"/>
  <c r="K509" i="27"/>
  <c r="J509" i="27"/>
  <c r="I509" i="27"/>
  <c r="H509" i="27"/>
  <c r="G509" i="27"/>
  <c r="F509" i="27"/>
  <c r="E509" i="27"/>
  <c r="D509" i="27"/>
  <c r="C509" i="27"/>
  <c r="N508" i="27"/>
  <c r="M508" i="27"/>
  <c r="L508" i="27"/>
  <c r="K508" i="27"/>
  <c r="J508" i="27"/>
  <c r="I508" i="27"/>
  <c r="H508" i="27"/>
  <c r="G508" i="27"/>
  <c r="F508" i="27"/>
  <c r="E508" i="27"/>
  <c r="D508" i="27"/>
  <c r="C508" i="27"/>
  <c r="N507" i="27"/>
  <c r="M507" i="27"/>
  <c r="L507" i="27"/>
  <c r="K507" i="27"/>
  <c r="J507" i="27"/>
  <c r="I507" i="27"/>
  <c r="H507" i="27"/>
  <c r="G507" i="27"/>
  <c r="F507" i="27"/>
  <c r="E507" i="27"/>
  <c r="D507" i="27"/>
  <c r="C507" i="27"/>
  <c r="N506" i="27"/>
  <c r="M506" i="27"/>
  <c r="L506" i="27"/>
  <c r="K506" i="27"/>
  <c r="J506" i="27"/>
  <c r="I506" i="27"/>
  <c r="H506" i="27"/>
  <c r="G506" i="27"/>
  <c r="F506" i="27"/>
  <c r="E506" i="27"/>
  <c r="D506" i="27"/>
  <c r="C506" i="27"/>
  <c r="N505" i="27"/>
  <c r="M505" i="27"/>
  <c r="L505" i="27"/>
  <c r="K505" i="27"/>
  <c r="J505" i="27"/>
  <c r="I505" i="27"/>
  <c r="H505" i="27"/>
  <c r="G505" i="27"/>
  <c r="F505" i="27"/>
  <c r="E505" i="27"/>
  <c r="D505" i="27"/>
  <c r="C505" i="27"/>
  <c r="N504" i="27"/>
  <c r="M504" i="27"/>
  <c r="L504" i="27"/>
  <c r="K504" i="27"/>
  <c r="J504" i="27"/>
  <c r="I504" i="27"/>
  <c r="H504" i="27"/>
  <c r="G504" i="27"/>
  <c r="F504" i="27"/>
  <c r="E504" i="27"/>
  <c r="D504" i="27"/>
  <c r="C504" i="27"/>
  <c r="N503" i="27"/>
  <c r="M503" i="27"/>
  <c r="L503" i="27"/>
  <c r="K503" i="27"/>
  <c r="J503" i="27"/>
  <c r="I503" i="27"/>
  <c r="H503" i="27"/>
  <c r="G503" i="27"/>
  <c r="F503" i="27"/>
  <c r="E503" i="27"/>
  <c r="D503" i="27"/>
  <c r="C503" i="27"/>
  <c r="N502" i="27"/>
  <c r="M502" i="27"/>
  <c r="L502" i="27"/>
  <c r="K502" i="27"/>
  <c r="J502" i="27"/>
  <c r="I502" i="27"/>
  <c r="H502" i="27"/>
  <c r="G502" i="27"/>
  <c r="F502" i="27"/>
  <c r="E502" i="27"/>
  <c r="D502" i="27"/>
  <c r="C502" i="27"/>
  <c r="N501" i="27"/>
  <c r="M501" i="27"/>
  <c r="L501" i="27"/>
  <c r="K501" i="27"/>
  <c r="J501" i="27"/>
  <c r="I501" i="27"/>
  <c r="H501" i="27"/>
  <c r="G501" i="27"/>
  <c r="F501" i="27"/>
  <c r="E501" i="27"/>
  <c r="D501" i="27"/>
  <c r="C501" i="27"/>
  <c r="N500" i="27"/>
  <c r="M500" i="27"/>
  <c r="L500" i="27"/>
  <c r="K500" i="27"/>
  <c r="J500" i="27"/>
  <c r="I500" i="27"/>
  <c r="H500" i="27"/>
  <c r="G500" i="27"/>
  <c r="F500" i="27"/>
  <c r="E500" i="27"/>
  <c r="D500" i="27"/>
  <c r="C500" i="27"/>
  <c r="N499" i="27"/>
  <c r="M499" i="27"/>
  <c r="L499" i="27"/>
  <c r="K499" i="27"/>
  <c r="J499" i="27"/>
  <c r="I499" i="27"/>
  <c r="H499" i="27"/>
  <c r="G499" i="27"/>
  <c r="F499" i="27"/>
  <c r="E499" i="27"/>
  <c r="D499" i="27"/>
  <c r="C499" i="27"/>
  <c r="N498" i="27"/>
  <c r="M498" i="27"/>
  <c r="L498" i="27"/>
  <c r="K498" i="27"/>
  <c r="J498" i="27"/>
  <c r="I498" i="27"/>
  <c r="H498" i="27"/>
  <c r="G498" i="27"/>
  <c r="F498" i="27"/>
  <c r="E498" i="27"/>
  <c r="D498" i="27"/>
  <c r="C498" i="27"/>
  <c r="N497" i="27"/>
  <c r="M497" i="27"/>
  <c r="L497" i="27"/>
  <c r="K497" i="27"/>
  <c r="J497" i="27"/>
  <c r="I497" i="27"/>
  <c r="H497" i="27"/>
  <c r="G497" i="27"/>
  <c r="F497" i="27"/>
  <c r="E497" i="27"/>
  <c r="D497" i="27"/>
  <c r="C497" i="27"/>
  <c r="N496" i="27"/>
  <c r="M496" i="27"/>
  <c r="L496" i="27"/>
  <c r="K496" i="27"/>
  <c r="J496" i="27"/>
  <c r="I496" i="27"/>
  <c r="H496" i="27"/>
  <c r="G496" i="27"/>
  <c r="F496" i="27"/>
  <c r="E496" i="27"/>
  <c r="D496" i="27"/>
  <c r="C496" i="27"/>
  <c r="N495" i="27"/>
  <c r="M495" i="27"/>
  <c r="L495" i="27"/>
  <c r="K495" i="27"/>
  <c r="J495" i="27"/>
  <c r="I495" i="27"/>
  <c r="H495" i="27"/>
  <c r="G495" i="27"/>
  <c r="F495" i="27"/>
  <c r="E495" i="27"/>
  <c r="D495" i="27"/>
  <c r="C495" i="27"/>
  <c r="N494" i="27"/>
  <c r="M494" i="27"/>
  <c r="L494" i="27"/>
  <c r="K494" i="27"/>
  <c r="J494" i="27"/>
  <c r="I494" i="27"/>
  <c r="H494" i="27"/>
  <c r="G494" i="27"/>
  <c r="F494" i="27"/>
  <c r="E494" i="27"/>
  <c r="D494" i="27"/>
  <c r="C494" i="27"/>
  <c r="N493" i="27"/>
  <c r="M493" i="27"/>
  <c r="L493" i="27"/>
  <c r="K493" i="27"/>
  <c r="J493" i="27"/>
  <c r="I493" i="27"/>
  <c r="H493" i="27"/>
  <c r="G493" i="27"/>
  <c r="F493" i="27"/>
  <c r="E493" i="27"/>
  <c r="D493" i="27"/>
  <c r="C493" i="27"/>
  <c r="N491" i="27"/>
  <c r="M491" i="27"/>
  <c r="L491" i="27"/>
  <c r="K491" i="27"/>
  <c r="J491" i="27"/>
  <c r="I491" i="27"/>
  <c r="H491" i="27"/>
  <c r="G491" i="27"/>
  <c r="F491" i="27"/>
  <c r="E491" i="27"/>
  <c r="D491" i="27"/>
  <c r="C491" i="27"/>
  <c r="N490" i="27"/>
  <c r="M490" i="27"/>
  <c r="L490" i="27"/>
  <c r="K490" i="27"/>
  <c r="J490" i="27"/>
  <c r="I490" i="27"/>
  <c r="H490" i="27"/>
  <c r="G490" i="27"/>
  <c r="F490" i="27"/>
  <c r="E490" i="27"/>
  <c r="D490" i="27"/>
  <c r="C490" i="27"/>
  <c r="N489" i="27"/>
  <c r="M489" i="27"/>
  <c r="L489" i="27"/>
  <c r="K489" i="27"/>
  <c r="J489" i="27"/>
  <c r="I489" i="27"/>
  <c r="H489" i="27"/>
  <c r="G489" i="27"/>
  <c r="F489" i="27"/>
  <c r="E489" i="27"/>
  <c r="D489" i="27"/>
  <c r="C489" i="27"/>
  <c r="N488" i="27"/>
  <c r="M488" i="27"/>
  <c r="L488" i="27"/>
  <c r="K488" i="27"/>
  <c r="J488" i="27"/>
  <c r="I488" i="27"/>
  <c r="H488" i="27"/>
  <c r="G488" i="27"/>
  <c r="F488" i="27"/>
  <c r="E488" i="27"/>
  <c r="D488" i="27"/>
  <c r="C488" i="27"/>
  <c r="N487" i="27"/>
  <c r="M487" i="27"/>
  <c r="L487" i="27"/>
  <c r="K487" i="27"/>
  <c r="J487" i="27"/>
  <c r="I487" i="27"/>
  <c r="H487" i="27"/>
  <c r="G487" i="27"/>
  <c r="F487" i="27"/>
  <c r="E487" i="27"/>
  <c r="D487" i="27"/>
  <c r="C487" i="27"/>
  <c r="N486" i="27"/>
  <c r="M486" i="27"/>
  <c r="L486" i="27"/>
  <c r="K486" i="27"/>
  <c r="J486" i="27"/>
  <c r="I486" i="27"/>
  <c r="H486" i="27"/>
  <c r="G486" i="27"/>
  <c r="F486" i="27"/>
  <c r="E486" i="27"/>
  <c r="D486" i="27"/>
  <c r="C486" i="27"/>
  <c r="N485" i="27"/>
  <c r="M485" i="27"/>
  <c r="L485" i="27"/>
  <c r="K485" i="27"/>
  <c r="J485" i="27"/>
  <c r="I485" i="27"/>
  <c r="H485" i="27"/>
  <c r="G485" i="27"/>
  <c r="F485" i="27"/>
  <c r="E485" i="27"/>
  <c r="D485" i="27"/>
  <c r="C485" i="27"/>
  <c r="N484" i="27"/>
  <c r="M484" i="27"/>
  <c r="L484" i="27"/>
  <c r="K484" i="27"/>
  <c r="J484" i="27"/>
  <c r="I484" i="27"/>
  <c r="H484" i="27"/>
  <c r="G484" i="27"/>
  <c r="F484" i="27"/>
  <c r="E484" i="27"/>
  <c r="D484" i="27"/>
  <c r="C484" i="27"/>
  <c r="N483" i="27"/>
  <c r="M483" i="27"/>
  <c r="L483" i="27"/>
  <c r="K483" i="27"/>
  <c r="J483" i="27"/>
  <c r="I483" i="27"/>
  <c r="H483" i="27"/>
  <c r="G483" i="27"/>
  <c r="F483" i="27"/>
  <c r="E483" i="27"/>
  <c r="D483" i="27"/>
  <c r="C483" i="27"/>
  <c r="N482" i="27"/>
  <c r="M482" i="27"/>
  <c r="L482" i="27"/>
  <c r="K482" i="27"/>
  <c r="J482" i="27"/>
  <c r="I482" i="27"/>
  <c r="H482" i="27"/>
  <c r="G482" i="27"/>
  <c r="F482" i="27"/>
  <c r="E482" i="27"/>
  <c r="D482" i="27"/>
  <c r="C482" i="27"/>
  <c r="N481" i="27"/>
  <c r="M481" i="27"/>
  <c r="L481" i="27"/>
  <c r="K481" i="27"/>
  <c r="J481" i="27"/>
  <c r="I481" i="27"/>
  <c r="H481" i="27"/>
  <c r="G481" i="27"/>
  <c r="F481" i="27"/>
  <c r="E481" i="27"/>
  <c r="D481" i="27"/>
  <c r="C481" i="27"/>
  <c r="N480" i="27"/>
  <c r="M480" i="27"/>
  <c r="L480" i="27"/>
  <c r="K480" i="27"/>
  <c r="J480" i="27"/>
  <c r="I480" i="27"/>
  <c r="H480" i="27"/>
  <c r="G480" i="27"/>
  <c r="F480" i="27"/>
  <c r="E480" i="27"/>
  <c r="D480" i="27"/>
  <c r="C480" i="27"/>
  <c r="N479" i="27"/>
  <c r="M479" i="27"/>
  <c r="L479" i="27"/>
  <c r="K479" i="27"/>
  <c r="J479" i="27"/>
  <c r="I479" i="27"/>
  <c r="H479" i="27"/>
  <c r="G479" i="27"/>
  <c r="F479" i="27"/>
  <c r="E479" i="27"/>
  <c r="D479" i="27"/>
  <c r="C479" i="27"/>
  <c r="N478" i="27"/>
  <c r="M478" i="27"/>
  <c r="L478" i="27"/>
  <c r="K478" i="27"/>
  <c r="J478" i="27"/>
  <c r="I478" i="27"/>
  <c r="H478" i="27"/>
  <c r="G478" i="27"/>
  <c r="F478" i="27"/>
  <c r="E478" i="27"/>
  <c r="D478" i="27"/>
  <c r="C478" i="27"/>
  <c r="N477" i="27"/>
  <c r="M477" i="27"/>
  <c r="L477" i="27"/>
  <c r="K477" i="27"/>
  <c r="J477" i="27"/>
  <c r="I477" i="27"/>
  <c r="H477" i="27"/>
  <c r="G477" i="27"/>
  <c r="F477" i="27"/>
  <c r="E477" i="27"/>
  <c r="D477" i="27"/>
  <c r="C477" i="27"/>
  <c r="N476" i="27"/>
  <c r="M476" i="27"/>
  <c r="L476" i="27"/>
  <c r="K476" i="27"/>
  <c r="J476" i="27"/>
  <c r="I476" i="27"/>
  <c r="H476" i="27"/>
  <c r="G476" i="27"/>
  <c r="F476" i="27"/>
  <c r="E476" i="27"/>
  <c r="D476" i="27"/>
  <c r="C476" i="27"/>
  <c r="N475" i="27"/>
  <c r="M475" i="27"/>
  <c r="L475" i="27"/>
  <c r="K475" i="27"/>
  <c r="J475" i="27"/>
  <c r="I475" i="27"/>
  <c r="H475" i="27"/>
  <c r="G475" i="27"/>
  <c r="F475" i="27"/>
  <c r="E475" i="27"/>
  <c r="D475" i="27"/>
  <c r="C475" i="27"/>
  <c r="N474" i="27"/>
  <c r="M474" i="27"/>
  <c r="L474" i="27"/>
  <c r="K474" i="27"/>
  <c r="J474" i="27"/>
  <c r="I474" i="27"/>
  <c r="H474" i="27"/>
  <c r="G474" i="27"/>
  <c r="F474" i="27"/>
  <c r="E474" i="27"/>
  <c r="D474" i="27"/>
  <c r="C474" i="27"/>
  <c r="N473" i="27"/>
  <c r="M473" i="27"/>
  <c r="L473" i="27"/>
  <c r="K473" i="27"/>
  <c r="J473" i="27"/>
  <c r="I473" i="27"/>
  <c r="H473" i="27"/>
  <c r="G473" i="27"/>
  <c r="F473" i="27"/>
  <c r="E473" i="27"/>
  <c r="D473" i="27"/>
  <c r="C473" i="27"/>
  <c r="N472" i="27"/>
  <c r="M472" i="27"/>
  <c r="L472" i="27"/>
  <c r="K472" i="27"/>
  <c r="J472" i="27"/>
  <c r="I472" i="27"/>
  <c r="H472" i="27"/>
  <c r="G472" i="27"/>
  <c r="F472" i="27"/>
  <c r="E472" i="27"/>
  <c r="D472" i="27"/>
  <c r="C472" i="27"/>
  <c r="N470" i="27"/>
  <c r="M470" i="27"/>
  <c r="L470" i="27"/>
  <c r="K470" i="27"/>
  <c r="J470" i="27"/>
  <c r="I470" i="27"/>
  <c r="H470" i="27"/>
  <c r="G470" i="27"/>
  <c r="F470" i="27"/>
  <c r="E470" i="27"/>
  <c r="D470" i="27"/>
  <c r="C470" i="27"/>
  <c r="N469" i="27"/>
  <c r="M469" i="27"/>
  <c r="L469" i="27"/>
  <c r="K469" i="27"/>
  <c r="J469" i="27"/>
  <c r="I469" i="27"/>
  <c r="H469" i="27"/>
  <c r="G469" i="27"/>
  <c r="F469" i="27"/>
  <c r="E469" i="27"/>
  <c r="D469" i="27"/>
  <c r="C469" i="27"/>
  <c r="N468" i="27"/>
  <c r="M468" i="27"/>
  <c r="L468" i="27"/>
  <c r="K468" i="27"/>
  <c r="J468" i="27"/>
  <c r="I468" i="27"/>
  <c r="H468" i="27"/>
  <c r="G468" i="27"/>
  <c r="F468" i="27"/>
  <c r="E468" i="27"/>
  <c r="D468" i="27"/>
  <c r="C468" i="27"/>
  <c r="N467" i="27"/>
  <c r="M467" i="27"/>
  <c r="L467" i="27"/>
  <c r="K467" i="27"/>
  <c r="J467" i="27"/>
  <c r="I467" i="27"/>
  <c r="H467" i="27"/>
  <c r="G467" i="27"/>
  <c r="F467" i="27"/>
  <c r="E467" i="27"/>
  <c r="D467" i="27"/>
  <c r="C467" i="27"/>
  <c r="N466" i="27"/>
  <c r="M466" i="27"/>
  <c r="L466" i="27"/>
  <c r="K466" i="27"/>
  <c r="J466" i="27"/>
  <c r="I466" i="27"/>
  <c r="H466" i="27"/>
  <c r="G466" i="27"/>
  <c r="F466" i="27"/>
  <c r="E466" i="27"/>
  <c r="D466" i="27"/>
  <c r="C466" i="27"/>
  <c r="N465" i="27"/>
  <c r="M465" i="27"/>
  <c r="L465" i="27"/>
  <c r="K465" i="27"/>
  <c r="J465" i="27"/>
  <c r="I465" i="27"/>
  <c r="H465" i="27"/>
  <c r="G465" i="27"/>
  <c r="F465" i="27"/>
  <c r="E465" i="27"/>
  <c r="D465" i="27"/>
  <c r="C465" i="27"/>
  <c r="N464" i="27"/>
  <c r="M464" i="27"/>
  <c r="L464" i="27"/>
  <c r="K464" i="27"/>
  <c r="J464" i="27"/>
  <c r="I464" i="27"/>
  <c r="H464" i="27"/>
  <c r="G464" i="27"/>
  <c r="F464" i="27"/>
  <c r="E464" i="27"/>
  <c r="D464" i="27"/>
  <c r="C464" i="27"/>
  <c r="N463" i="27"/>
  <c r="M463" i="27"/>
  <c r="L463" i="27"/>
  <c r="K463" i="27"/>
  <c r="J463" i="27"/>
  <c r="I463" i="27"/>
  <c r="H463" i="27"/>
  <c r="G463" i="27"/>
  <c r="F463" i="27"/>
  <c r="E463" i="27"/>
  <c r="D463" i="27"/>
  <c r="C463" i="27"/>
  <c r="N462" i="27"/>
  <c r="M462" i="27"/>
  <c r="L462" i="27"/>
  <c r="K462" i="27"/>
  <c r="J462" i="27"/>
  <c r="I462" i="27"/>
  <c r="H462" i="27"/>
  <c r="G462" i="27"/>
  <c r="F462" i="27"/>
  <c r="E462" i="27"/>
  <c r="D462" i="27"/>
  <c r="C462" i="27"/>
  <c r="N461" i="27"/>
  <c r="M461" i="27"/>
  <c r="L461" i="27"/>
  <c r="K461" i="27"/>
  <c r="J461" i="27"/>
  <c r="I461" i="27"/>
  <c r="H461" i="27"/>
  <c r="G461" i="27"/>
  <c r="F461" i="27"/>
  <c r="E461" i="27"/>
  <c r="D461" i="27"/>
  <c r="C461" i="27"/>
  <c r="N460" i="27"/>
  <c r="M460" i="27"/>
  <c r="L460" i="27"/>
  <c r="K460" i="27"/>
  <c r="J460" i="27"/>
  <c r="I460" i="27"/>
  <c r="H460" i="27"/>
  <c r="G460" i="27"/>
  <c r="F460" i="27"/>
  <c r="E460" i="27"/>
  <c r="D460" i="27"/>
  <c r="C460" i="27"/>
  <c r="N459" i="27"/>
  <c r="M459" i="27"/>
  <c r="L459" i="27"/>
  <c r="K459" i="27"/>
  <c r="J459" i="27"/>
  <c r="I459" i="27"/>
  <c r="H459" i="27"/>
  <c r="G459" i="27"/>
  <c r="F459" i="27"/>
  <c r="E459" i="27"/>
  <c r="D459" i="27"/>
  <c r="C459" i="27"/>
  <c r="N458" i="27"/>
  <c r="M458" i="27"/>
  <c r="L458" i="27"/>
  <c r="K458" i="27"/>
  <c r="J458" i="27"/>
  <c r="I458" i="27"/>
  <c r="H458" i="27"/>
  <c r="G458" i="27"/>
  <c r="F458" i="27"/>
  <c r="E458" i="27"/>
  <c r="D458" i="27"/>
  <c r="C458" i="27"/>
  <c r="N457" i="27"/>
  <c r="M457" i="27"/>
  <c r="L457" i="27"/>
  <c r="K457" i="27"/>
  <c r="J457" i="27"/>
  <c r="I457" i="27"/>
  <c r="H457" i="27"/>
  <c r="G457" i="27"/>
  <c r="F457" i="27"/>
  <c r="E457" i="27"/>
  <c r="D457" i="27"/>
  <c r="C457" i="27"/>
  <c r="N456" i="27"/>
  <c r="M456" i="27"/>
  <c r="L456" i="27"/>
  <c r="K456" i="27"/>
  <c r="J456" i="27"/>
  <c r="I456" i="27"/>
  <c r="H456" i="27"/>
  <c r="G456" i="27"/>
  <c r="F456" i="27"/>
  <c r="E456" i="27"/>
  <c r="D456" i="27"/>
  <c r="C456" i="27"/>
  <c r="N455" i="27"/>
  <c r="M455" i="27"/>
  <c r="L455" i="27"/>
  <c r="K455" i="27"/>
  <c r="J455" i="27"/>
  <c r="I455" i="27"/>
  <c r="H455" i="27"/>
  <c r="G455" i="27"/>
  <c r="F455" i="27"/>
  <c r="E455" i="27"/>
  <c r="D455" i="27"/>
  <c r="C455" i="27"/>
  <c r="N454" i="27"/>
  <c r="M454" i="27"/>
  <c r="L454" i="27"/>
  <c r="K454" i="27"/>
  <c r="J454" i="27"/>
  <c r="I454" i="27"/>
  <c r="H454" i="27"/>
  <c r="G454" i="27"/>
  <c r="F454" i="27"/>
  <c r="E454" i="27"/>
  <c r="D454" i="27"/>
  <c r="C454" i="27"/>
  <c r="N453" i="27"/>
  <c r="M453" i="27"/>
  <c r="L453" i="27"/>
  <c r="K453" i="27"/>
  <c r="J453" i="27"/>
  <c r="I453" i="27"/>
  <c r="H453" i="27"/>
  <c r="G453" i="27"/>
  <c r="F453" i="27"/>
  <c r="E453" i="27"/>
  <c r="D453" i="27"/>
  <c r="C453" i="27"/>
  <c r="N452" i="27"/>
  <c r="M452" i="27"/>
  <c r="L452" i="27"/>
  <c r="K452" i="27"/>
  <c r="J452" i="27"/>
  <c r="I452" i="27"/>
  <c r="H452" i="27"/>
  <c r="G452" i="27"/>
  <c r="F452" i="27"/>
  <c r="E452" i="27"/>
  <c r="D452" i="27"/>
  <c r="C452" i="27"/>
  <c r="N451" i="27"/>
  <c r="M451" i="27"/>
  <c r="L451" i="27"/>
  <c r="K451" i="27"/>
  <c r="J451" i="27"/>
  <c r="I451" i="27"/>
  <c r="H451" i="27"/>
  <c r="G451" i="27"/>
  <c r="F451" i="27"/>
  <c r="E451" i="27"/>
  <c r="D451" i="27"/>
  <c r="C451" i="27"/>
  <c r="N449" i="27"/>
  <c r="M449" i="27"/>
  <c r="L449" i="27"/>
  <c r="K449" i="27"/>
  <c r="J449" i="27"/>
  <c r="I449" i="27"/>
  <c r="H449" i="27"/>
  <c r="G449" i="27"/>
  <c r="F449" i="27"/>
  <c r="E449" i="27"/>
  <c r="D449" i="27"/>
  <c r="N448" i="27"/>
  <c r="M448" i="27"/>
  <c r="L448" i="27"/>
  <c r="K448" i="27"/>
  <c r="J448" i="27"/>
  <c r="I448" i="27"/>
  <c r="H448" i="27"/>
  <c r="G448" i="27"/>
  <c r="F448" i="27"/>
  <c r="E448" i="27"/>
  <c r="D448" i="27"/>
  <c r="N447" i="27"/>
  <c r="M447" i="27"/>
  <c r="L447" i="27"/>
  <c r="K447" i="27"/>
  <c r="J447" i="27"/>
  <c r="I447" i="27"/>
  <c r="H447" i="27"/>
  <c r="G447" i="27"/>
  <c r="F447" i="27"/>
  <c r="E447" i="27"/>
  <c r="D447" i="27"/>
  <c r="N446" i="27"/>
  <c r="M446" i="27"/>
  <c r="L446" i="27"/>
  <c r="K446" i="27"/>
  <c r="J446" i="27"/>
  <c r="I446" i="27"/>
  <c r="H446" i="27"/>
  <c r="G446" i="27"/>
  <c r="F446" i="27"/>
  <c r="E446" i="27"/>
  <c r="D446" i="27"/>
  <c r="N445" i="27"/>
  <c r="M445" i="27"/>
  <c r="L445" i="27"/>
  <c r="K445" i="27"/>
  <c r="J445" i="27"/>
  <c r="I445" i="27"/>
  <c r="H445" i="27"/>
  <c r="G445" i="27"/>
  <c r="F445" i="27"/>
  <c r="E445" i="27"/>
  <c r="D445" i="27"/>
  <c r="N444" i="27"/>
  <c r="M444" i="27"/>
  <c r="L444" i="27"/>
  <c r="K444" i="27"/>
  <c r="J444" i="27"/>
  <c r="I444" i="27"/>
  <c r="H444" i="27"/>
  <c r="G444" i="27"/>
  <c r="F444" i="27"/>
  <c r="E444" i="27"/>
  <c r="D444" i="27"/>
  <c r="N443" i="27"/>
  <c r="M443" i="27"/>
  <c r="L443" i="27"/>
  <c r="K443" i="27"/>
  <c r="J443" i="27"/>
  <c r="I443" i="27"/>
  <c r="H443" i="27"/>
  <c r="G443" i="27"/>
  <c r="F443" i="27"/>
  <c r="E443" i="27"/>
  <c r="D443" i="27"/>
  <c r="N442" i="27"/>
  <c r="M442" i="27"/>
  <c r="L442" i="27"/>
  <c r="K442" i="27"/>
  <c r="J442" i="27"/>
  <c r="I442" i="27"/>
  <c r="H442" i="27"/>
  <c r="G442" i="27"/>
  <c r="F442" i="27"/>
  <c r="E442" i="27"/>
  <c r="D442" i="27"/>
  <c r="N441" i="27"/>
  <c r="M441" i="27"/>
  <c r="L441" i="27"/>
  <c r="K441" i="27"/>
  <c r="J441" i="27"/>
  <c r="I441" i="27"/>
  <c r="H441" i="27"/>
  <c r="G441" i="27"/>
  <c r="F441" i="27"/>
  <c r="E441" i="27"/>
  <c r="D441" i="27"/>
  <c r="N440" i="27"/>
  <c r="M440" i="27"/>
  <c r="L440" i="27"/>
  <c r="K440" i="27"/>
  <c r="J440" i="27"/>
  <c r="I440" i="27"/>
  <c r="H440" i="27"/>
  <c r="G440" i="27"/>
  <c r="F440" i="27"/>
  <c r="E440" i="27"/>
  <c r="D440" i="27"/>
  <c r="N439" i="27"/>
  <c r="M439" i="27"/>
  <c r="L439" i="27"/>
  <c r="K439" i="27"/>
  <c r="J439" i="27"/>
  <c r="I439" i="27"/>
  <c r="H439" i="27"/>
  <c r="G439" i="27"/>
  <c r="F439" i="27"/>
  <c r="E439" i="27"/>
  <c r="D439" i="27"/>
  <c r="N438" i="27"/>
  <c r="M438" i="27"/>
  <c r="L438" i="27"/>
  <c r="K438" i="27"/>
  <c r="J438" i="27"/>
  <c r="I438" i="27"/>
  <c r="H438" i="27"/>
  <c r="G438" i="27"/>
  <c r="F438" i="27"/>
  <c r="E438" i="27"/>
  <c r="D438" i="27"/>
  <c r="N437" i="27"/>
  <c r="M437" i="27"/>
  <c r="L437" i="27"/>
  <c r="K437" i="27"/>
  <c r="J437" i="27"/>
  <c r="I437" i="27"/>
  <c r="H437" i="27"/>
  <c r="G437" i="27"/>
  <c r="F437" i="27"/>
  <c r="E437" i="27"/>
  <c r="D437" i="27"/>
  <c r="N436" i="27"/>
  <c r="M436" i="27"/>
  <c r="L436" i="27"/>
  <c r="K436" i="27"/>
  <c r="J436" i="27"/>
  <c r="I436" i="27"/>
  <c r="H436" i="27"/>
  <c r="G436" i="27"/>
  <c r="F436" i="27"/>
  <c r="E436" i="27"/>
  <c r="D436" i="27"/>
  <c r="N435" i="27"/>
  <c r="M435" i="27"/>
  <c r="L435" i="27"/>
  <c r="K435" i="27"/>
  <c r="J435" i="27"/>
  <c r="I435" i="27"/>
  <c r="H435" i="27"/>
  <c r="G435" i="27"/>
  <c r="F435" i="27"/>
  <c r="E435" i="27"/>
  <c r="D435" i="27"/>
  <c r="N434" i="27"/>
  <c r="M434" i="27"/>
  <c r="L434" i="27"/>
  <c r="K434" i="27"/>
  <c r="J434" i="27"/>
  <c r="I434" i="27"/>
  <c r="H434" i="27"/>
  <c r="G434" i="27"/>
  <c r="F434" i="27"/>
  <c r="E434" i="27"/>
  <c r="D434" i="27"/>
  <c r="C434" i="27"/>
  <c r="C435" i="27"/>
  <c r="C436" i="27"/>
  <c r="C437" i="27"/>
  <c r="C438" i="27"/>
  <c r="C439" i="27"/>
  <c r="C440" i="27"/>
  <c r="C441" i="27"/>
  <c r="C442" i="27"/>
  <c r="C443" i="27"/>
  <c r="C444" i="27"/>
  <c r="C445" i="27"/>
  <c r="C446" i="27"/>
  <c r="C447" i="27"/>
  <c r="C448" i="27"/>
  <c r="C449" i="27"/>
  <c r="N363" i="27"/>
  <c r="M363" i="27"/>
  <c r="L363" i="27"/>
  <c r="K363" i="27"/>
  <c r="J363" i="27"/>
  <c r="I363" i="27"/>
  <c r="H363" i="27"/>
  <c r="G363" i="27"/>
  <c r="F363" i="27"/>
  <c r="E363" i="27"/>
  <c r="D363" i="27"/>
  <c r="C363" i="27"/>
  <c r="N362" i="27"/>
  <c r="M362" i="27"/>
  <c r="L362" i="27"/>
  <c r="K362" i="27"/>
  <c r="J362" i="27"/>
  <c r="I362" i="27"/>
  <c r="H362" i="27"/>
  <c r="G362" i="27"/>
  <c r="F362" i="27"/>
  <c r="E362" i="27"/>
  <c r="D362" i="27"/>
  <c r="C362" i="27"/>
  <c r="N361" i="27"/>
  <c r="M361" i="27"/>
  <c r="L361" i="27"/>
  <c r="K361" i="27"/>
  <c r="J361" i="27"/>
  <c r="I361" i="27"/>
  <c r="H361" i="27"/>
  <c r="G361" i="27"/>
  <c r="F361" i="27"/>
  <c r="E361" i="27"/>
  <c r="D361" i="27"/>
  <c r="C361" i="27"/>
  <c r="N360" i="27"/>
  <c r="M360" i="27"/>
  <c r="L360" i="27"/>
  <c r="K360" i="27"/>
  <c r="J360" i="27"/>
  <c r="I360" i="27"/>
  <c r="H360" i="27"/>
  <c r="G360" i="27"/>
  <c r="F360" i="27"/>
  <c r="E360" i="27"/>
  <c r="D360" i="27"/>
  <c r="C360" i="27"/>
  <c r="N359" i="27"/>
  <c r="M359" i="27"/>
  <c r="L359" i="27"/>
  <c r="K359" i="27"/>
  <c r="J359" i="27"/>
  <c r="I359" i="27"/>
  <c r="H359" i="27"/>
  <c r="G359" i="27"/>
  <c r="F359" i="27"/>
  <c r="E359" i="27"/>
  <c r="D359" i="27"/>
  <c r="C359" i="27"/>
  <c r="N358" i="27"/>
  <c r="M358" i="27"/>
  <c r="L358" i="27"/>
  <c r="K358" i="27"/>
  <c r="J358" i="27"/>
  <c r="I358" i="27"/>
  <c r="H358" i="27"/>
  <c r="G358" i="27"/>
  <c r="F358" i="27"/>
  <c r="E358" i="27"/>
  <c r="D358" i="27"/>
  <c r="C358" i="27"/>
  <c r="N357" i="27"/>
  <c r="M357" i="27"/>
  <c r="L357" i="27"/>
  <c r="K357" i="27"/>
  <c r="J357" i="27"/>
  <c r="I357" i="27"/>
  <c r="H357" i="27"/>
  <c r="G357" i="27"/>
  <c r="F357" i="27"/>
  <c r="E357" i="27"/>
  <c r="D357" i="27"/>
  <c r="C357" i="27"/>
  <c r="N356" i="27"/>
  <c r="M356" i="27"/>
  <c r="L356" i="27"/>
  <c r="K356" i="27"/>
  <c r="J356" i="27"/>
  <c r="I356" i="27"/>
  <c r="H356" i="27"/>
  <c r="G356" i="27"/>
  <c r="F356" i="27"/>
  <c r="E356" i="27"/>
  <c r="D356" i="27"/>
  <c r="C356" i="27"/>
  <c r="N355" i="27"/>
  <c r="M355" i="27"/>
  <c r="L355" i="27"/>
  <c r="K355" i="27"/>
  <c r="J355" i="27"/>
  <c r="I355" i="27"/>
  <c r="H355" i="27"/>
  <c r="G355" i="27"/>
  <c r="F355" i="27"/>
  <c r="E355" i="27"/>
  <c r="D355" i="27"/>
  <c r="C355" i="27"/>
  <c r="N354" i="27"/>
  <c r="M354" i="27"/>
  <c r="L354" i="27"/>
  <c r="K354" i="27"/>
  <c r="J354" i="27"/>
  <c r="I354" i="27"/>
  <c r="H354" i="27"/>
  <c r="G354" i="27"/>
  <c r="F354" i="27"/>
  <c r="E354" i="27"/>
  <c r="D354" i="27"/>
  <c r="C354" i="27"/>
  <c r="N353" i="27"/>
  <c r="M353" i="27"/>
  <c r="L353" i="27"/>
  <c r="K353" i="27"/>
  <c r="J353" i="27"/>
  <c r="I353" i="27"/>
  <c r="H353" i="27"/>
  <c r="G353" i="27"/>
  <c r="F353" i="27"/>
  <c r="E353" i="27"/>
  <c r="D353" i="27"/>
  <c r="C353" i="27"/>
  <c r="N352" i="27"/>
  <c r="M352" i="27"/>
  <c r="L352" i="27"/>
  <c r="K352" i="27"/>
  <c r="J352" i="27"/>
  <c r="I352" i="27"/>
  <c r="H352" i="27"/>
  <c r="G352" i="27"/>
  <c r="F352" i="27"/>
  <c r="E352" i="27"/>
  <c r="D352" i="27"/>
  <c r="C352" i="27"/>
  <c r="N351" i="27"/>
  <c r="M351" i="27"/>
  <c r="L351" i="27"/>
  <c r="K351" i="27"/>
  <c r="J351" i="27"/>
  <c r="I351" i="27"/>
  <c r="H351" i="27"/>
  <c r="G351" i="27"/>
  <c r="F351" i="27"/>
  <c r="E351" i="27"/>
  <c r="D351" i="27"/>
  <c r="C351" i="27"/>
  <c r="N350" i="27"/>
  <c r="M350" i="27"/>
  <c r="L350" i="27"/>
  <c r="K350" i="27"/>
  <c r="J350" i="27"/>
  <c r="I350" i="27"/>
  <c r="H350" i="27"/>
  <c r="G350" i="27"/>
  <c r="F350" i="27"/>
  <c r="E350" i="27"/>
  <c r="D350" i="27"/>
  <c r="C350" i="27"/>
  <c r="N349" i="27"/>
  <c r="M349" i="27"/>
  <c r="L349" i="27"/>
  <c r="K349" i="27"/>
  <c r="J349" i="27"/>
  <c r="I349" i="27"/>
  <c r="H349" i="27"/>
  <c r="G349" i="27"/>
  <c r="F349" i="27"/>
  <c r="E349" i="27"/>
  <c r="D349" i="27"/>
  <c r="C349" i="27"/>
  <c r="N348" i="27"/>
  <c r="M348" i="27"/>
  <c r="L348" i="27"/>
  <c r="K348" i="27"/>
  <c r="J348" i="27"/>
  <c r="I348" i="27"/>
  <c r="H348" i="27"/>
  <c r="G348" i="27"/>
  <c r="F348" i="27"/>
  <c r="E348" i="27"/>
  <c r="D348" i="27"/>
  <c r="C348" i="27"/>
  <c r="N347" i="27"/>
  <c r="M347" i="27"/>
  <c r="L347" i="27"/>
  <c r="K347" i="27"/>
  <c r="J347" i="27"/>
  <c r="I347" i="27"/>
  <c r="H347" i="27"/>
  <c r="G347" i="27"/>
  <c r="F347" i="27"/>
  <c r="E347" i="27"/>
  <c r="D347" i="27"/>
  <c r="C347" i="27"/>
  <c r="N346" i="27"/>
  <c r="M346" i="27"/>
  <c r="L346" i="27"/>
  <c r="K346" i="27"/>
  <c r="J346" i="27"/>
  <c r="I346" i="27"/>
  <c r="H346" i="27"/>
  <c r="G346" i="27"/>
  <c r="F346" i="27"/>
  <c r="E346" i="27"/>
  <c r="D346" i="27"/>
  <c r="C346" i="27"/>
  <c r="N345" i="27"/>
  <c r="M345" i="27"/>
  <c r="L345" i="27"/>
  <c r="K345" i="27"/>
  <c r="J345" i="27"/>
  <c r="I345" i="27"/>
  <c r="H345" i="27"/>
  <c r="G345" i="27"/>
  <c r="F345" i="27"/>
  <c r="E345" i="27"/>
  <c r="D345" i="27"/>
  <c r="C345" i="27"/>
  <c r="N344" i="27"/>
  <c r="M344" i="27"/>
  <c r="L344" i="27"/>
  <c r="K344" i="27"/>
  <c r="J344" i="27"/>
  <c r="I344" i="27"/>
  <c r="H344" i="27"/>
  <c r="G344" i="27"/>
  <c r="F344" i="27"/>
  <c r="E344" i="27"/>
  <c r="D344" i="27"/>
  <c r="C344" i="27"/>
  <c r="N342" i="27"/>
  <c r="M342" i="27"/>
  <c r="L342" i="27"/>
  <c r="K342" i="27"/>
  <c r="J342" i="27"/>
  <c r="I342" i="27"/>
  <c r="H342" i="27"/>
  <c r="G342" i="27"/>
  <c r="F342" i="27"/>
  <c r="E342" i="27"/>
  <c r="D342" i="27"/>
  <c r="C342" i="27"/>
  <c r="N341" i="27"/>
  <c r="M341" i="27"/>
  <c r="L341" i="27"/>
  <c r="K341" i="27"/>
  <c r="J341" i="27"/>
  <c r="I341" i="27"/>
  <c r="H341" i="27"/>
  <c r="G341" i="27"/>
  <c r="F341" i="27"/>
  <c r="E341" i="27"/>
  <c r="D341" i="27"/>
  <c r="C341" i="27"/>
  <c r="N340" i="27"/>
  <c r="M340" i="27"/>
  <c r="L340" i="27"/>
  <c r="K340" i="27"/>
  <c r="J340" i="27"/>
  <c r="I340" i="27"/>
  <c r="H340" i="27"/>
  <c r="G340" i="27"/>
  <c r="F340" i="27"/>
  <c r="E340" i="27"/>
  <c r="D340" i="27"/>
  <c r="C340" i="27"/>
  <c r="N339" i="27"/>
  <c r="M339" i="27"/>
  <c r="L339" i="27"/>
  <c r="K339" i="27"/>
  <c r="J339" i="27"/>
  <c r="I339" i="27"/>
  <c r="H339" i="27"/>
  <c r="G339" i="27"/>
  <c r="F339" i="27"/>
  <c r="E339" i="27"/>
  <c r="D339" i="27"/>
  <c r="C339" i="27"/>
  <c r="N338" i="27"/>
  <c r="M338" i="27"/>
  <c r="L338" i="27"/>
  <c r="K338" i="27"/>
  <c r="J338" i="27"/>
  <c r="I338" i="27"/>
  <c r="H338" i="27"/>
  <c r="G338" i="27"/>
  <c r="F338" i="27"/>
  <c r="E338" i="27"/>
  <c r="D338" i="27"/>
  <c r="C338" i="27"/>
  <c r="N337" i="27"/>
  <c r="M337" i="27"/>
  <c r="L337" i="27"/>
  <c r="K337" i="27"/>
  <c r="J337" i="27"/>
  <c r="I337" i="27"/>
  <c r="H337" i="27"/>
  <c r="G337" i="27"/>
  <c r="F337" i="27"/>
  <c r="E337" i="27"/>
  <c r="D337" i="27"/>
  <c r="C337" i="27"/>
  <c r="N336" i="27"/>
  <c r="M336" i="27"/>
  <c r="L336" i="27"/>
  <c r="K336" i="27"/>
  <c r="J336" i="27"/>
  <c r="I336" i="27"/>
  <c r="H336" i="27"/>
  <c r="G336" i="27"/>
  <c r="F336" i="27"/>
  <c r="E336" i="27"/>
  <c r="D336" i="27"/>
  <c r="C336" i="27"/>
  <c r="N335" i="27"/>
  <c r="M335" i="27"/>
  <c r="L335" i="27"/>
  <c r="K335" i="27"/>
  <c r="J335" i="27"/>
  <c r="I335" i="27"/>
  <c r="H335" i="27"/>
  <c r="G335" i="27"/>
  <c r="F335" i="27"/>
  <c r="E335" i="27"/>
  <c r="D335" i="27"/>
  <c r="C335" i="27"/>
  <c r="N334" i="27"/>
  <c r="M334" i="27"/>
  <c r="L334" i="27"/>
  <c r="K334" i="27"/>
  <c r="J334" i="27"/>
  <c r="I334" i="27"/>
  <c r="H334" i="27"/>
  <c r="G334" i="27"/>
  <c r="F334" i="27"/>
  <c r="E334" i="27"/>
  <c r="D334" i="27"/>
  <c r="C334" i="27"/>
  <c r="N333" i="27"/>
  <c r="M333" i="27"/>
  <c r="L333" i="27"/>
  <c r="K333" i="27"/>
  <c r="J333" i="27"/>
  <c r="I333" i="27"/>
  <c r="H333" i="27"/>
  <c r="G333" i="27"/>
  <c r="F333" i="27"/>
  <c r="E333" i="27"/>
  <c r="D333" i="27"/>
  <c r="C333" i="27"/>
  <c r="N332" i="27"/>
  <c r="M332" i="27"/>
  <c r="L332" i="27"/>
  <c r="K332" i="27"/>
  <c r="J332" i="27"/>
  <c r="I332" i="27"/>
  <c r="H332" i="27"/>
  <c r="G332" i="27"/>
  <c r="F332" i="27"/>
  <c r="E332" i="27"/>
  <c r="D332" i="27"/>
  <c r="C332" i="27"/>
  <c r="N331" i="27"/>
  <c r="M331" i="27"/>
  <c r="L331" i="27"/>
  <c r="K331" i="27"/>
  <c r="J331" i="27"/>
  <c r="I331" i="27"/>
  <c r="H331" i="27"/>
  <c r="G331" i="27"/>
  <c r="F331" i="27"/>
  <c r="E331" i="27"/>
  <c r="D331" i="27"/>
  <c r="C331" i="27"/>
  <c r="N330" i="27"/>
  <c r="M330" i="27"/>
  <c r="L330" i="27"/>
  <c r="K330" i="27"/>
  <c r="J330" i="27"/>
  <c r="I330" i="27"/>
  <c r="H330" i="27"/>
  <c r="G330" i="27"/>
  <c r="F330" i="27"/>
  <c r="E330" i="27"/>
  <c r="D330" i="27"/>
  <c r="C330" i="27"/>
  <c r="N329" i="27"/>
  <c r="M329" i="27"/>
  <c r="L329" i="27"/>
  <c r="K329" i="27"/>
  <c r="J329" i="27"/>
  <c r="I329" i="27"/>
  <c r="H329" i="27"/>
  <c r="G329" i="27"/>
  <c r="F329" i="27"/>
  <c r="E329" i="27"/>
  <c r="D329" i="27"/>
  <c r="C329" i="27"/>
  <c r="N328" i="27"/>
  <c r="M328" i="27"/>
  <c r="L328" i="27"/>
  <c r="K328" i="27"/>
  <c r="J328" i="27"/>
  <c r="I328" i="27"/>
  <c r="H328" i="27"/>
  <c r="G328" i="27"/>
  <c r="F328" i="27"/>
  <c r="E328" i="27"/>
  <c r="D328" i="27"/>
  <c r="C328" i="27"/>
  <c r="N327" i="27"/>
  <c r="M327" i="27"/>
  <c r="L327" i="27"/>
  <c r="K327" i="27"/>
  <c r="J327" i="27"/>
  <c r="I327" i="27"/>
  <c r="H327" i="27"/>
  <c r="G327" i="27"/>
  <c r="F327" i="27"/>
  <c r="E327" i="27"/>
  <c r="D327" i="27"/>
  <c r="C327" i="27"/>
  <c r="N326" i="27"/>
  <c r="M326" i="27"/>
  <c r="L326" i="27"/>
  <c r="K326" i="27"/>
  <c r="J326" i="27"/>
  <c r="I326" i="27"/>
  <c r="H326" i="27"/>
  <c r="G326" i="27"/>
  <c r="F326" i="27"/>
  <c r="E326" i="27"/>
  <c r="D326" i="27"/>
  <c r="C326" i="27"/>
  <c r="N325" i="27"/>
  <c r="M325" i="27"/>
  <c r="L325" i="27"/>
  <c r="K325" i="27"/>
  <c r="J325" i="27"/>
  <c r="I325" i="27"/>
  <c r="H325" i="27"/>
  <c r="G325" i="27"/>
  <c r="F325" i="27"/>
  <c r="E325" i="27"/>
  <c r="D325" i="27"/>
  <c r="C325" i="27"/>
  <c r="N324" i="27"/>
  <c r="M324" i="27"/>
  <c r="L324" i="27"/>
  <c r="K324" i="27"/>
  <c r="J324" i="27"/>
  <c r="I324" i="27"/>
  <c r="H324" i="27"/>
  <c r="G324" i="27"/>
  <c r="F324" i="27"/>
  <c r="E324" i="27"/>
  <c r="D324" i="27"/>
  <c r="C324" i="27"/>
  <c r="N323" i="27"/>
  <c r="M323" i="27"/>
  <c r="L323" i="27"/>
  <c r="K323" i="27"/>
  <c r="J323" i="27"/>
  <c r="I323" i="27"/>
  <c r="H323" i="27"/>
  <c r="G323" i="27"/>
  <c r="F323" i="27"/>
  <c r="E323" i="27"/>
  <c r="D323" i="27"/>
  <c r="C323" i="27"/>
  <c r="N321" i="27"/>
  <c r="M321" i="27"/>
  <c r="L321" i="27"/>
  <c r="K321" i="27"/>
  <c r="J321" i="27"/>
  <c r="I321" i="27"/>
  <c r="H321" i="27"/>
  <c r="G321" i="27"/>
  <c r="F321" i="27"/>
  <c r="E321" i="27"/>
  <c r="D321" i="27"/>
  <c r="C321" i="27"/>
  <c r="N320" i="27"/>
  <c r="M320" i="27"/>
  <c r="L320" i="27"/>
  <c r="K320" i="27"/>
  <c r="J320" i="27"/>
  <c r="I320" i="27"/>
  <c r="H320" i="27"/>
  <c r="G320" i="27"/>
  <c r="F320" i="27"/>
  <c r="E320" i="27"/>
  <c r="D320" i="27"/>
  <c r="C320" i="27"/>
  <c r="N319" i="27"/>
  <c r="M319" i="27"/>
  <c r="L319" i="27"/>
  <c r="K319" i="27"/>
  <c r="J319" i="27"/>
  <c r="I319" i="27"/>
  <c r="H319" i="27"/>
  <c r="G319" i="27"/>
  <c r="F319" i="27"/>
  <c r="E319" i="27"/>
  <c r="D319" i="27"/>
  <c r="C319" i="27"/>
  <c r="N318" i="27"/>
  <c r="M318" i="27"/>
  <c r="L318" i="27"/>
  <c r="K318" i="27"/>
  <c r="J318" i="27"/>
  <c r="I318" i="27"/>
  <c r="H318" i="27"/>
  <c r="G318" i="27"/>
  <c r="F318" i="27"/>
  <c r="E318" i="27"/>
  <c r="D318" i="27"/>
  <c r="C318" i="27"/>
  <c r="N317" i="27"/>
  <c r="M317" i="27"/>
  <c r="L317" i="27"/>
  <c r="K317" i="27"/>
  <c r="J317" i="27"/>
  <c r="I317" i="27"/>
  <c r="H317" i="27"/>
  <c r="G317" i="27"/>
  <c r="F317" i="27"/>
  <c r="E317" i="27"/>
  <c r="D317" i="27"/>
  <c r="C317" i="27"/>
  <c r="N316" i="27"/>
  <c r="M316" i="27"/>
  <c r="L316" i="27"/>
  <c r="K316" i="27"/>
  <c r="J316" i="27"/>
  <c r="I316" i="27"/>
  <c r="H316" i="27"/>
  <c r="G316" i="27"/>
  <c r="F316" i="27"/>
  <c r="E316" i="27"/>
  <c r="D316" i="27"/>
  <c r="C316" i="27"/>
  <c r="N315" i="27"/>
  <c r="M315" i="27"/>
  <c r="L315" i="27"/>
  <c r="K315" i="27"/>
  <c r="J315" i="27"/>
  <c r="I315" i="27"/>
  <c r="H315" i="27"/>
  <c r="G315" i="27"/>
  <c r="F315" i="27"/>
  <c r="E315" i="27"/>
  <c r="D315" i="27"/>
  <c r="C315" i="27"/>
  <c r="N314" i="27"/>
  <c r="M314" i="27"/>
  <c r="L314" i="27"/>
  <c r="K314" i="27"/>
  <c r="J314" i="27"/>
  <c r="I314" i="27"/>
  <c r="H314" i="27"/>
  <c r="G314" i="27"/>
  <c r="F314" i="27"/>
  <c r="E314" i="27"/>
  <c r="D314" i="27"/>
  <c r="C314" i="27"/>
  <c r="N313" i="27"/>
  <c r="M313" i="27"/>
  <c r="L313" i="27"/>
  <c r="K313" i="27"/>
  <c r="J313" i="27"/>
  <c r="I313" i="27"/>
  <c r="H313" i="27"/>
  <c r="G313" i="27"/>
  <c r="F313" i="27"/>
  <c r="E313" i="27"/>
  <c r="D313" i="27"/>
  <c r="C313" i="27"/>
  <c r="N312" i="27"/>
  <c r="M312" i="27"/>
  <c r="L312" i="27"/>
  <c r="K312" i="27"/>
  <c r="J312" i="27"/>
  <c r="I312" i="27"/>
  <c r="H312" i="27"/>
  <c r="G312" i="27"/>
  <c r="F312" i="27"/>
  <c r="E312" i="27"/>
  <c r="D312" i="27"/>
  <c r="C312" i="27"/>
  <c r="N311" i="27"/>
  <c r="M311" i="27"/>
  <c r="L311" i="27"/>
  <c r="K311" i="27"/>
  <c r="J311" i="27"/>
  <c r="I311" i="27"/>
  <c r="H311" i="27"/>
  <c r="G311" i="27"/>
  <c r="F311" i="27"/>
  <c r="E311" i="27"/>
  <c r="D311" i="27"/>
  <c r="C311" i="27"/>
  <c r="N310" i="27"/>
  <c r="M310" i="27"/>
  <c r="L310" i="27"/>
  <c r="K310" i="27"/>
  <c r="J310" i="27"/>
  <c r="I310" i="27"/>
  <c r="H310" i="27"/>
  <c r="G310" i="27"/>
  <c r="F310" i="27"/>
  <c r="E310" i="27"/>
  <c r="D310" i="27"/>
  <c r="C310" i="27"/>
  <c r="N309" i="27"/>
  <c r="M309" i="27"/>
  <c r="L309" i="27"/>
  <c r="K309" i="27"/>
  <c r="J309" i="27"/>
  <c r="I309" i="27"/>
  <c r="H309" i="27"/>
  <c r="G309" i="27"/>
  <c r="F309" i="27"/>
  <c r="E309" i="27"/>
  <c r="D309" i="27"/>
  <c r="C309" i="27"/>
  <c r="N308" i="27"/>
  <c r="M308" i="27"/>
  <c r="L308" i="27"/>
  <c r="K308" i="27"/>
  <c r="J308" i="27"/>
  <c r="I308" i="27"/>
  <c r="H308" i="27"/>
  <c r="G308" i="27"/>
  <c r="F308" i="27"/>
  <c r="E308" i="27"/>
  <c r="D308" i="27"/>
  <c r="C308" i="27"/>
  <c r="N307" i="27"/>
  <c r="M307" i="27"/>
  <c r="L307" i="27"/>
  <c r="K307" i="27"/>
  <c r="J307" i="27"/>
  <c r="I307" i="27"/>
  <c r="H307" i="27"/>
  <c r="G307" i="27"/>
  <c r="F307" i="27"/>
  <c r="E307" i="27"/>
  <c r="D307" i="27"/>
  <c r="C307" i="27"/>
  <c r="N306" i="27"/>
  <c r="M306" i="27"/>
  <c r="L306" i="27"/>
  <c r="K306" i="27"/>
  <c r="J306" i="27"/>
  <c r="I306" i="27"/>
  <c r="H306" i="27"/>
  <c r="G306" i="27"/>
  <c r="F306" i="27"/>
  <c r="E306" i="27"/>
  <c r="D306" i="27"/>
  <c r="C306" i="27"/>
  <c r="N305" i="27"/>
  <c r="M305" i="27"/>
  <c r="L305" i="27"/>
  <c r="K305" i="27"/>
  <c r="J305" i="27"/>
  <c r="I305" i="27"/>
  <c r="H305" i="27"/>
  <c r="G305" i="27"/>
  <c r="F305" i="27"/>
  <c r="E305" i="27"/>
  <c r="D305" i="27"/>
  <c r="C305" i="27"/>
  <c r="N304" i="27"/>
  <c r="M304" i="27"/>
  <c r="L304" i="27"/>
  <c r="K304" i="27"/>
  <c r="J304" i="27"/>
  <c r="I304" i="27"/>
  <c r="H304" i="27"/>
  <c r="G304" i="27"/>
  <c r="F304" i="27"/>
  <c r="E304" i="27"/>
  <c r="D304" i="27"/>
  <c r="C304" i="27"/>
  <c r="N303" i="27"/>
  <c r="M303" i="27"/>
  <c r="L303" i="27"/>
  <c r="K303" i="27"/>
  <c r="J303" i="27"/>
  <c r="I303" i="27"/>
  <c r="H303" i="27"/>
  <c r="G303" i="27"/>
  <c r="F303" i="27"/>
  <c r="E303" i="27"/>
  <c r="D303" i="27"/>
  <c r="C303" i="27"/>
  <c r="N302" i="27"/>
  <c r="M302" i="27"/>
  <c r="L302" i="27"/>
  <c r="K302" i="27"/>
  <c r="J302" i="27"/>
  <c r="I302" i="27"/>
  <c r="H302" i="27"/>
  <c r="G302" i="27"/>
  <c r="F302" i="27"/>
  <c r="E302" i="27"/>
  <c r="D302" i="27"/>
  <c r="C302" i="27"/>
  <c r="N300" i="27"/>
  <c r="M300" i="27"/>
  <c r="L300" i="27"/>
  <c r="K300" i="27"/>
  <c r="J300" i="27"/>
  <c r="I300" i="27"/>
  <c r="H300" i="27"/>
  <c r="G300" i="27"/>
  <c r="F300" i="27"/>
  <c r="E300" i="27"/>
  <c r="D300" i="27"/>
  <c r="C300" i="27"/>
  <c r="N299" i="27"/>
  <c r="M299" i="27"/>
  <c r="L299" i="27"/>
  <c r="K299" i="27"/>
  <c r="J299" i="27"/>
  <c r="I299" i="27"/>
  <c r="H299" i="27"/>
  <c r="G299" i="27"/>
  <c r="F299" i="27"/>
  <c r="E299" i="27"/>
  <c r="D299" i="27"/>
  <c r="C299" i="27"/>
  <c r="N298" i="27"/>
  <c r="M298" i="27"/>
  <c r="L298" i="27"/>
  <c r="K298" i="27"/>
  <c r="J298" i="27"/>
  <c r="I298" i="27"/>
  <c r="H298" i="27"/>
  <c r="G298" i="27"/>
  <c r="F298" i="27"/>
  <c r="E298" i="27"/>
  <c r="D298" i="27"/>
  <c r="C298" i="27"/>
  <c r="N297" i="27"/>
  <c r="M297" i="27"/>
  <c r="L297" i="27"/>
  <c r="K297" i="27"/>
  <c r="J297" i="27"/>
  <c r="I297" i="27"/>
  <c r="H297" i="27"/>
  <c r="G297" i="27"/>
  <c r="F297" i="27"/>
  <c r="E297" i="27"/>
  <c r="D297" i="27"/>
  <c r="C297" i="27"/>
  <c r="N296" i="27"/>
  <c r="M296" i="27"/>
  <c r="L296" i="27"/>
  <c r="K296" i="27"/>
  <c r="J296" i="27"/>
  <c r="I296" i="27"/>
  <c r="H296" i="27"/>
  <c r="G296" i="27"/>
  <c r="F296" i="27"/>
  <c r="E296" i="27"/>
  <c r="D296" i="27"/>
  <c r="C296" i="27"/>
  <c r="N295" i="27"/>
  <c r="M295" i="27"/>
  <c r="L295" i="27"/>
  <c r="K295" i="27"/>
  <c r="J295" i="27"/>
  <c r="I295" i="27"/>
  <c r="H295" i="27"/>
  <c r="G295" i="27"/>
  <c r="F295" i="27"/>
  <c r="E295" i="27"/>
  <c r="D295" i="27"/>
  <c r="C295" i="27"/>
  <c r="N294" i="27"/>
  <c r="M294" i="27"/>
  <c r="L294" i="27"/>
  <c r="K294" i="27"/>
  <c r="J294" i="27"/>
  <c r="I294" i="27"/>
  <c r="H294" i="27"/>
  <c r="G294" i="27"/>
  <c r="F294" i="27"/>
  <c r="E294" i="27"/>
  <c r="D294" i="27"/>
  <c r="C294" i="27"/>
  <c r="N293" i="27"/>
  <c r="M293" i="27"/>
  <c r="L293" i="27"/>
  <c r="K293" i="27"/>
  <c r="J293" i="27"/>
  <c r="I293" i="27"/>
  <c r="H293" i="27"/>
  <c r="G293" i="27"/>
  <c r="F293" i="27"/>
  <c r="E293" i="27"/>
  <c r="D293" i="27"/>
  <c r="C293" i="27"/>
  <c r="N292" i="27"/>
  <c r="M292" i="27"/>
  <c r="L292" i="27"/>
  <c r="K292" i="27"/>
  <c r="J292" i="27"/>
  <c r="I292" i="27"/>
  <c r="H292" i="27"/>
  <c r="G292" i="27"/>
  <c r="F292" i="27"/>
  <c r="E292" i="27"/>
  <c r="D292" i="27"/>
  <c r="C292" i="27"/>
  <c r="N291" i="27"/>
  <c r="M291" i="27"/>
  <c r="L291" i="27"/>
  <c r="K291" i="27"/>
  <c r="J291" i="27"/>
  <c r="I291" i="27"/>
  <c r="H291" i="27"/>
  <c r="G291" i="27"/>
  <c r="F291" i="27"/>
  <c r="E291" i="27"/>
  <c r="D291" i="27"/>
  <c r="C291" i="27"/>
  <c r="N290" i="27"/>
  <c r="M290" i="27"/>
  <c r="L290" i="27"/>
  <c r="K290" i="27"/>
  <c r="J290" i="27"/>
  <c r="I290" i="27"/>
  <c r="H290" i="27"/>
  <c r="G290" i="27"/>
  <c r="F290" i="27"/>
  <c r="E290" i="27"/>
  <c r="D290" i="27"/>
  <c r="C290" i="27"/>
  <c r="N289" i="27"/>
  <c r="M289" i="27"/>
  <c r="L289" i="27"/>
  <c r="K289" i="27"/>
  <c r="J289" i="27"/>
  <c r="I289" i="27"/>
  <c r="H289" i="27"/>
  <c r="G289" i="27"/>
  <c r="F289" i="27"/>
  <c r="E289" i="27"/>
  <c r="D289" i="27"/>
  <c r="C289" i="27"/>
  <c r="N288" i="27"/>
  <c r="M288" i="27"/>
  <c r="L288" i="27"/>
  <c r="K288" i="27"/>
  <c r="J288" i="27"/>
  <c r="I288" i="27"/>
  <c r="H288" i="27"/>
  <c r="G288" i="27"/>
  <c r="F288" i="27"/>
  <c r="E288" i="27"/>
  <c r="D288" i="27"/>
  <c r="C288" i="27"/>
  <c r="N287" i="27"/>
  <c r="M287" i="27"/>
  <c r="L287" i="27"/>
  <c r="K287" i="27"/>
  <c r="J287" i="27"/>
  <c r="I287" i="27"/>
  <c r="H287" i="27"/>
  <c r="G287" i="27"/>
  <c r="F287" i="27"/>
  <c r="E287" i="27"/>
  <c r="D287" i="27"/>
  <c r="C287" i="27"/>
  <c r="N286" i="27"/>
  <c r="M286" i="27"/>
  <c r="L286" i="27"/>
  <c r="K286" i="27"/>
  <c r="J286" i="27"/>
  <c r="I286" i="27"/>
  <c r="H286" i="27"/>
  <c r="G286" i="27"/>
  <c r="F286" i="27"/>
  <c r="E286" i="27"/>
  <c r="D286" i="27"/>
  <c r="C286" i="27"/>
  <c r="N285" i="27"/>
  <c r="M285" i="27"/>
  <c r="L285" i="27"/>
  <c r="K285" i="27"/>
  <c r="J285" i="27"/>
  <c r="I285" i="27"/>
  <c r="H285" i="27"/>
  <c r="G285" i="27"/>
  <c r="F285" i="27"/>
  <c r="E285" i="27"/>
  <c r="D285" i="27"/>
  <c r="C285" i="27"/>
  <c r="N284" i="27"/>
  <c r="M284" i="27"/>
  <c r="L284" i="27"/>
  <c r="K284" i="27"/>
  <c r="J284" i="27"/>
  <c r="I284" i="27"/>
  <c r="H284" i="27"/>
  <c r="G284" i="27"/>
  <c r="F284" i="27"/>
  <c r="E284" i="27"/>
  <c r="D284" i="27"/>
  <c r="C284" i="27"/>
  <c r="N283" i="27"/>
  <c r="M283" i="27"/>
  <c r="L283" i="27"/>
  <c r="K283" i="27"/>
  <c r="J283" i="27"/>
  <c r="I283" i="27"/>
  <c r="H283" i="27"/>
  <c r="G283" i="27"/>
  <c r="F283" i="27"/>
  <c r="E283" i="27"/>
  <c r="D283" i="27"/>
  <c r="C283" i="27"/>
  <c r="N282" i="27"/>
  <c r="M282" i="27"/>
  <c r="L282" i="27"/>
  <c r="K282" i="27"/>
  <c r="J282" i="27"/>
  <c r="I282" i="27"/>
  <c r="H282" i="27"/>
  <c r="G282" i="27"/>
  <c r="F282" i="27"/>
  <c r="E282" i="27"/>
  <c r="D282" i="27"/>
  <c r="C282" i="27"/>
  <c r="N281" i="27"/>
  <c r="M281" i="27"/>
  <c r="L281" i="27"/>
  <c r="K281" i="27"/>
  <c r="J281" i="27"/>
  <c r="I281" i="27"/>
  <c r="H281" i="27"/>
  <c r="G281" i="27"/>
  <c r="F281" i="27"/>
  <c r="E281" i="27"/>
  <c r="D281" i="27"/>
  <c r="C281" i="27"/>
  <c r="N279" i="27"/>
  <c r="M279" i="27"/>
  <c r="L279" i="27"/>
  <c r="K279" i="27"/>
  <c r="J279" i="27"/>
  <c r="I279" i="27"/>
  <c r="H279" i="27"/>
  <c r="G279" i="27"/>
  <c r="F279" i="27"/>
  <c r="E279" i="27"/>
  <c r="D279" i="27"/>
  <c r="C279" i="27"/>
  <c r="N278" i="27"/>
  <c r="M278" i="27"/>
  <c r="L278" i="27"/>
  <c r="K278" i="27"/>
  <c r="J278" i="27"/>
  <c r="I278" i="27"/>
  <c r="H278" i="27"/>
  <c r="G278" i="27"/>
  <c r="F278" i="27"/>
  <c r="E278" i="27"/>
  <c r="D278" i="27"/>
  <c r="C278" i="27"/>
  <c r="N277" i="27"/>
  <c r="M277" i="27"/>
  <c r="L277" i="27"/>
  <c r="K277" i="27"/>
  <c r="J277" i="27"/>
  <c r="I277" i="27"/>
  <c r="H277" i="27"/>
  <c r="G277" i="27"/>
  <c r="F277" i="27"/>
  <c r="E277" i="27"/>
  <c r="D277" i="27"/>
  <c r="C277" i="27"/>
  <c r="N276" i="27"/>
  <c r="M276" i="27"/>
  <c r="L276" i="27"/>
  <c r="K276" i="27"/>
  <c r="J276" i="27"/>
  <c r="I276" i="27"/>
  <c r="H276" i="27"/>
  <c r="G276" i="27"/>
  <c r="F276" i="27"/>
  <c r="E276" i="27"/>
  <c r="D276" i="27"/>
  <c r="C276" i="27"/>
  <c r="N275" i="27"/>
  <c r="M275" i="27"/>
  <c r="L275" i="27"/>
  <c r="K275" i="27"/>
  <c r="J275" i="27"/>
  <c r="I275" i="27"/>
  <c r="H275" i="27"/>
  <c r="G275" i="27"/>
  <c r="F275" i="27"/>
  <c r="E275" i="27"/>
  <c r="D275" i="27"/>
  <c r="C275" i="27"/>
  <c r="N274" i="27"/>
  <c r="M274" i="27"/>
  <c r="L274" i="27"/>
  <c r="K274" i="27"/>
  <c r="J274" i="27"/>
  <c r="I274" i="27"/>
  <c r="H274" i="27"/>
  <c r="G274" i="27"/>
  <c r="F274" i="27"/>
  <c r="E274" i="27"/>
  <c r="D274" i="27"/>
  <c r="C274" i="27"/>
  <c r="N273" i="27"/>
  <c r="M273" i="27"/>
  <c r="L273" i="27"/>
  <c r="K273" i="27"/>
  <c r="J273" i="27"/>
  <c r="I273" i="27"/>
  <c r="H273" i="27"/>
  <c r="G273" i="27"/>
  <c r="F273" i="27"/>
  <c r="E273" i="27"/>
  <c r="D273" i="27"/>
  <c r="C273" i="27"/>
  <c r="N272" i="27"/>
  <c r="M272" i="27"/>
  <c r="L272" i="27"/>
  <c r="K272" i="27"/>
  <c r="J272" i="27"/>
  <c r="I272" i="27"/>
  <c r="H272" i="27"/>
  <c r="G272" i="27"/>
  <c r="F272" i="27"/>
  <c r="E272" i="27"/>
  <c r="D272" i="27"/>
  <c r="C272" i="27"/>
  <c r="N271" i="27"/>
  <c r="M271" i="27"/>
  <c r="L271" i="27"/>
  <c r="K271" i="27"/>
  <c r="J271" i="27"/>
  <c r="I271" i="27"/>
  <c r="H271" i="27"/>
  <c r="G271" i="27"/>
  <c r="F271" i="27"/>
  <c r="E271" i="27"/>
  <c r="D271" i="27"/>
  <c r="C271" i="27"/>
  <c r="N270" i="27"/>
  <c r="M270" i="27"/>
  <c r="L270" i="27"/>
  <c r="K270" i="27"/>
  <c r="J270" i="27"/>
  <c r="I270" i="27"/>
  <c r="H270" i="27"/>
  <c r="G270" i="27"/>
  <c r="F270" i="27"/>
  <c r="E270" i="27"/>
  <c r="D270" i="27"/>
  <c r="C270" i="27"/>
  <c r="N269" i="27"/>
  <c r="M269" i="27"/>
  <c r="L269" i="27"/>
  <c r="K269" i="27"/>
  <c r="J269" i="27"/>
  <c r="I269" i="27"/>
  <c r="H269" i="27"/>
  <c r="G269" i="27"/>
  <c r="F269" i="27"/>
  <c r="E269" i="27"/>
  <c r="D269" i="27"/>
  <c r="C269" i="27"/>
  <c r="N268" i="27"/>
  <c r="M268" i="27"/>
  <c r="L268" i="27"/>
  <c r="K268" i="27"/>
  <c r="J268" i="27"/>
  <c r="I268" i="27"/>
  <c r="H268" i="27"/>
  <c r="G268" i="27"/>
  <c r="F268" i="27"/>
  <c r="E268" i="27"/>
  <c r="D268" i="27"/>
  <c r="C268" i="27"/>
  <c r="N267" i="27"/>
  <c r="M267" i="27"/>
  <c r="L267" i="27"/>
  <c r="K267" i="27"/>
  <c r="J267" i="27"/>
  <c r="I267" i="27"/>
  <c r="H267" i="27"/>
  <c r="G267" i="27"/>
  <c r="F267" i="27"/>
  <c r="E267" i="27"/>
  <c r="D267" i="27"/>
  <c r="C267" i="27"/>
  <c r="N266" i="27"/>
  <c r="M266" i="27"/>
  <c r="L266" i="27"/>
  <c r="K266" i="27"/>
  <c r="J266" i="27"/>
  <c r="I266" i="27"/>
  <c r="H266" i="27"/>
  <c r="G266" i="27"/>
  <c r="F266" i="27"/>
  <c r="E266" i="27"/>
  <c r="D266" i="27"/>
  <c r="C266" i="27"/>
  <c r="N265" i="27"/>
  <c r="M265" i="27"/>
  <c r="L265" i="27"/>
  <c r="K265" i="27"/>
  <c r="J265" i="27"/>
  <c r="I265" i="27"/>
  <c r="H265" i="27"/>
  <c r="G265" i="27"/>
  <c r="F265" i="27"/>
  <c r="E265" i="27"/>
  <c r="D265" i="27"/>
  <c r="C265" i="27"/>
  <c r="N264" i="27"/>
  <c r="M264" i="27"/>
  <c r="L264" i="27"/>
  <c r="K264" i="27"/>
  <c r="J264" i="27"/>
  <c r="I264" i="27"/>
  <c r="H264" i="27"/>
  <c r="G264" i="27"/>
  <c r="F264" i="27"/>
  <c r="E264" i="27"/>
  <c r="D264" i="27"/>
  <c r="C264" i="27"/>
  <c r="N263" i="27"/>
  <c r="M263" i="27"/>
  <c r="L263" i="27"/>
  <c r="K263" i="27"/>
  <c r="J263" i="27"/>
  <c r="I263" i="27"/>
  <c r="H263" i="27"/>
  <c r="G263" i="27"/>
  <c r="F263" i="27"/>
  <c r="E263" i="27"/>
  <c r="D263" i="27"/>
  <c r="C263" i="27"/>
  <c r="N262" i="27"/>
  <c r="M262" i="27"/>
  <c r="L262" i="27"/>
  <c r="K262" i="27"/>
  <c r="J262" i="27"/>
  <c r="I262" i="27"/>
  <c r="H262" i="27"/>
  <c r="G262" i="27"/>
  <c r="F262" i="27"/>
  <c r="E262" i="27"/>
  <c r="D262" i="27"/>
  <c r="C262" i="27"/>
  <c r="N261" i="27"/>
  <c r="M261" i="27"/>
  <c r="L261" i="27"/>
  <c r="K261" i="27"/>
  <c r="J261" i="27"/>
  <c r="I261" i="27"/>
  <c r="H261" i="27"/>
  <c r="G261" i="27"/>
  <c r="F261" i="27"/>
  <c r="E261" i="27"/>
  <c r="D261" i="27"/>
  <c r="C261" i="27"/>
  <c r="N260" i="27"/>
  <c r="M260" i="27"/>
  <c r="L260" i="27"/>
  <c r="K260" i="27"/>
  <c r="J260" i="27"/>
  <c r="I260" i="27"/>
  <c r="H260" i="27"/>
  <c r="G260" i="27"/>
  <c r="F260" i="27"/>
  <c r="E260" i="27"/>
  <c r="D260" i="27"/>
  <c r="C260" i="27"/>
  <c r="N258" i="27"/>
  <c r="M258" i="27"/>
  <c r="L258" i="27"/>
  <c r="K258" i="27"/>
  <c r="J258" i="27"/>
  <c r="I258" i="27"/>
  <c r="H258" i="27"/>
  <c r="G258" i="27"/>
  <c r="F258" i="27"/>
  <c r="E258" i="27"/>
  <c r="D258" i="27"/>
  <c r="C258" i="27"/>
  <c r="N257" i="27"/>
  <c r="M257" i="27"/>
  <c r="L257" i="27"/>
  <c r="K257" i="27"/>
  <c r="J257" i="27"/>
  <c r="I257" i="27"/>
  <c r="H257" i="27"/>
  <c r="G257" i="27"/>
  <c r="F257" i="27"/>
  <c r="E257" i="27"/>
  <c r="D257" i="27"/>
  <c r="C257" i="27"/>
  <c r="N256" i="27"/>
  <c r="M256" i="27"/>
  <c r="L256" i="27"/>
  <c r="K256" i="27"/>
  <c r="J256" i="27"/>
  <c r="I256" i="27"/>
  <c r="H256" i="27"/>
  <c r="G256" i="27"/>
  <c r="F256" i="27"/>
  <c r="E256" i="27"/>
  <c r="D256" i="27"/>
  <c r="C256" i="27"/>
  <c r="N255" i="27"/>
  <c r="M255" i="27"/>
  <c r="L255" i="27"/>
  <c r="K255" i="27"/>
  <c r="J255" i="27"/>
  <c r="I255" i="27"/>
  <c r="H255" i="27"/>
  <c r="G255" i="27"/>
  <c r="F255" i="27"/>
  <c r="E255" i="27"/>
  <c r="D255" i="27"/>
  <c r="C255" i="27"/>
  <c r="N254" i="27"/>
  <c r="M254" i="27"/>
  <c r="L254" i="27"/>
  <c r="K254" i="27"/>
  <c r="J254" i="27"/>
  <c r="I254" i="27"/>
  <c r="H254" i="27"/>
  <c r="G254" i="27"/>
  <c r="F254" i="27"/>
  <c r="E254" i="27"/>
  <c r="D254" i="27"/>
  <c r="C254" i="27"/>
  <c r="N253" i="27"/>
  <c r="M253" i="27"/>
  <c r="L253" i="27"/>
  <c r="K253" i="27"/>
  <c r="J253" i="27"/>
  <c r="I253" i="27"/>
  <c r="H253" i="27"/>
  <c r="G253" i="27"/>
  <c r="F253" i="27"/>
  <c r="E253" i="27"/>
  <c r="D253" i="27"/>
  <c r="C253" i="27"/>
  <c r="N252" i="27"/>
  <c r="M252" i="27"/>
  <c r="L252" i="27"/>
  <c r="K252" i="27"/>
  <c r="J252" i="27"/>
  <c r="I252" i="27"/>
  <c r="H252" i="27"/>
  <c r="G252" i="27"/>
  <c r="F252" i="27"/>
  <c r="E252" i="27"/>
  <c r="D252" i="27"/>
  <c r="C252" i="27"/>
  <c r="N251" i="27"/>
  <c r="M251" i="27"/>
  <c r="L251" i="27"/>
  <c r="K251" i="27"/>
  <c r="J251" i="27"/>
  <c r="I251" i="27"/>
  <c r="H251" i="27"/>
  <c r="G251" i="27"/>
  <c r="F251" i="27"/>
  <c r="E251" i="27"/>
  <c r="D251" i="27"/>
  <c r="C251" i="27"/>
  <c r="N250" i="27"/>
  <c r="M250" i="27"/>
  <c r="L250" i="27"/>
  <c r="K250" i="27"/>
  <c r="J250" i="27"/>
  <c r="I250" i="27"/>
  <c r="H250" i="27"/>
  <c r="G250" i="27"/>
  <c r="F250" i="27"/>
  <c r="E250" i="27"/>
  <c r="D250" i="27"/>
  <c r="C250" i="27"/>
  <c r="N249" i="27"/>
  <c r="M249" i="27"/>
  <c r="L249" i="27"/>
  <c r="K249" i="27"/>
  <c r="J249" i="27"/>
  <c r="I249" i="27"/>
  <c r="H249" i="27"/>
  <c r="G249" i="27"/>
  <c r="F249" i="27"/>
  <c r="E249" i="27"/>
  <c r="D249" i="27"/>
  <c r="C249" i="27"/>
  <c r="N248" i="27"/>
  <c r="M248" i="27"/>
  <c r="L248" i="27"/>
  <c r="K248" i="27"/>
  <c r="J248" i="27"/>
  <c r="I248" i="27"/>
  <c r="H248" i="27"/>
  <c r="G248" i="27"/>
  <c r="F248" i="27"/>
  <c r="E248" i="27"/>
  <c r="D248" i="27"/>
  <c r="C248" i="27"/>
  <c r="N247" i="27"/>
  <c r="M247" i="27"/>
  <c r="L247" i="27"/>
  <c r="K247" i="27"/>
  <c r="J247" i="27"/>
  <c r="I247" i="27"/>
  <c r="H247" i="27"/>
  <c r="G247" i="27"/>
  <c r="F247" i="27"/>
  <c r="E247" i="27"/>
  <c r="D247" i="27"/>
  <c r="C247" i="27"/>
  <c r="N246" i="27"/>
  <c r="M246" i="27"/>
  <c r="L246" i="27"/>
  <c r="K246" i="27"/>
  <c r="J246" i="27"/>
  <c r="I246" i="27"/>
  <c r="H246" i="27"/>
  <c r="G246" i="27"/>
  <c r="F246" i="27"/>
  <c r="E246" i="27"/>
  <c r="D246" i="27"/>
  <c r="C246" i="27"/>
  <c r="N245" i="27"/>
  <c r="M245" i="27"/>
  <c r="L245" i="27"/>
  <c r="K245" i="27"/>
  <c r="J245" i="27"/>
  <c r="I245" i="27"/>
  <c r="H245" i="27"/>
  <c r="G245" i="27"/>
  <c r="F245" i="27"/>
  <c r="E245" i="27"/>
  <c r="D245" i="27"/>
  <c r="C245" i="27"/>
  <c r="N244" i="27"/>
  <c r="M244" i="27"/>
  <c r="L244" i="27"/>
  <c r="K244" i="27"/>
  <c r="J244" i="27"/>
  <c r="I244" i="27"/>
  <c r="H244" i="27"/>
  <c r="G244" i="27"/>
  <c r="F244" i="27"/>
  <c r="E244" i="27"/>
  <c r="D244" i="27"/>
  <c r="C244" i="27"/>
  <c r="N243" i="27"/>
  <c r="M243" i="27"/>
  <c r="L243" i="27"/>
  <c r="K243" i="27"/>
  <c r="J243" i="27"/>
  <c r="I243" i="27"/>
  <c r="H243" i="27"/>
  <c r="G243" i="27"/>
  <c r="F243" i="27"/>
  <c r="E243" i="27"/>
  <c r="D243" i="27"/>
  <c r="C243" i="27"/>
  <c r="N242" i="27"/>
  <c r="M242" i="27"/>
  <c r="L242" i="27"/>
  <c r="K242" i="27"/>
  <c r="J242" i="27"/>
  <c r="I242" i="27"/>
  <c r="H242" i="27"/>
  <c r="G242" i="27"/>
  <c r="F242" i="27"/>
  <c r="E242" i="27"/>
  <c r="D242" i="27"/>
  <c r="C242" i="27"/>
  <c r="N241" i="27"/>
  <c r="M241" i="27"/>
  <c r="L241" i="27"/>
  <c r="K241" i="27"/>
  <c r="J241" i="27"/>
  <c r="I241" i="27"/>
  <c r="H241" i="27"/>
  <c r="G241" i="27"/>
  <c r="F241" i="27"/>
  <c r="E241" i="27"/>
  <c r="D241" i="27"/>
  <c r="C241" i="27"/>
  <c r="N240" i="27"/>
  <c r="M240" i="27"/>
  <c r="L240" i="27"/>
  <c r="K240" i="27"/>
  <c r="J240" i="27"/>
  <c r="I240" i="27"/>
  <c r="H240" i="27"/>
  <c r="G240" i="27"/>
  <c r="F240" i="27"/>
  <c r="E240" i="27"/>
  <c r="D240" i="27"/>
  <c r="C240" i="27"/>
  <c r="N239" i="27"/>
  <c r="M239" i="27"/>
  <c r="L239" i="27"/>
  <c r="K239" i="27"/>
  <c r="J239" i="27"/>
  <c r="I239" i="27"/>
  <c r="H239" i="27"/>
  <c r="G239" i="27"/>
  <c r="F239" i="27"/>
  <c r="E239" i="27"/>
  <c r="D239" i="27"/>
  <c r="C239" i="27"/>
  <c r="N237" i="27"/>
  <c r="M237" i="27"/>
  <c r="L237" i="27"/>
  <c r="K237" i="27"/>
  <c r="J237" i="27"/>
  <c r="I237" i="27"/>
  <c r="H237" i="27"/>
  <c r="G237" i="27"/>
  <c r="F237" i="27"/>
  <c r="E237" i="27"/>
  <c r="D237" i="27"/>
  <c r="C237" i="27"/>
  <c r="N236" i="27"/>
  <c r="M236" i="27"/>
  <c r="L236" i="27"/>
  <c r="K236" i="27"/>
  <c r="J236" i="27"/>
  <c r="I236" i="27"/>
  <c r="H236" i="27"/>
  <c r="G236" i="27"/>
  <c r="F236" i="27"/>
  <c r="E236" i="27"/>
  <c r="D236" i="27"/>
  <c r="C236" i="27"/>
  <c r="N235" i="27"/>
  <c r="M235" i="27"/>
  <c r="L235" i="27"/>
  <c r="K235" i="27"/>
  <c r="J235" i="27"/>
  <c r="I235" i="27"/>
  <c r="H235" i="27"/>
  <c r="G235" i="27"/>
  <c r="F235" i="27"/>
  <c r="E235" i="27"/>
  <c r="D235" i="27"/>
  <c r="C235" i="27"/>
  <c r="N234" i="27"/>
  <c r="M234" i="27"/>
  <c r="L234" i="27"/>
  <c r="K234" i="27"/>
  <c r="J234" i="27"/>
  <c r="I234" i="27"/>
  <c r="H234" i="27"/>
  <c r="G234" i="27"/>
  <c r="F234" i="27"/>
  <c r="E234" i="27"/>
  <c r="D234" i="27"/>
  <c r="C234" i="27"/>
  <c r="N233" i="27"/>
  <c r="M233" i="27"/>
  <c r="L233" i="27"/>
  <c r="K233" i="27"/>
  <c r="J233" i="27"/>
  <c r="I233" i="27"/>
  <c r="H233" i="27"/>
  <c r="G233" i="27"/>
  <c r="F233" i="27"/>
  <c r="E233" i="27"/>
  <c r="D233" i="27"/>
  <c r="C233" i="27"/>
  <c r="N232" i="27"/>
  <c r="M232" i="27"/>
  <c r="L232" i="27"/>
  <c r="K232" i="27"/>
  <c r="J232" i="27"/>
  <c r="I232" i="27"/>
  <c r="H232" i="27"/>
  <c r="G232" i="27"/>
  <c r="F232" i="27"/>
  <c r="E232" i="27"/>
  <c r="D232" i="27"/>
  <c r="C232" i="27"/>
  <c r="N231" i="27"/>
  <c r="M231" i="27"/>
  <c r="L231" i="27"/>
  <c r="K231" i="27"/>
  <c r="J231" i="27"/>
  <c r="I231" i="27"/>
  <c r="H231" i="27"/>
  <c r="G231" i="27"/>
  <c r="F231" i="27"/>
  <c r="E231" i="27"/>
  <c r="D231" i="27"/>
  <c r="C231" i="27"/>
  <c r="N230" i="27"/>
  <c r="M230" i="27"/>
  <c r="L230" i="27"/>
  <c r="K230" i="27"/>
  <c r="J230" i="27"/>
  <c r="I230" i="27"/>
  <c r="H230" i="27"/>
  <c r="G230" i="27"/>
  <c r="F230" i="27"/>
  <c r="E230" i="27"/>
  <c r="D230" i="27"/>
  <c r="C230" i="27"/>
  <c r="N229" i="27"/>
  <c r="M229" i="27"/>
  <c r="L229" i="27"/>
  <c r="K229" i="27"/>
  <c r="J229" i="27"/>
  <c r="I229" i="27"/>
  <c r="H229" i="27"/>
  <c r="G229" i="27"/>
  <c r="F229" i="27"/>
  <c r="E229" i="27"/>
  <c r="D229" i="27"/>
  <c r="C229" i="27"/>
  <c r="N228" i="27"/>
  <c r="M228" i="27"/>
  <c r="L228" i="27"/>
  <c r="K228" i="27"/>
  <c r="J228" i="27"/>
  <c r="I228" i="27"/>
  <c r="H228" i="27"/>
  <c r="G228" i="27"/>
  <c r="F228" i="27"/>
  <c r="E228" i="27"/>
  <c r="D228" i="27"/>
  <c r="C228" i="27"/>
  <c r="N227" i="27"/>
  <c r="M227" i="27"/>
  <c r="L227" i="27"/>
  <c r="K227" i="27"/>
  <c r="J227" i="27"/>
  <c r="I227" i="27"/>
  <c r="H227" i="27"/>
  <c r="G227" i="27"/>
  <c r="F227" i="27"/>
  <c r="E227" i="27"/>
  <c r="D227" i="27"/>
  <c r="C227" i="27"/>
  <c r="N226" i="27"/>
  <c r="M226" i="27"/>
  <c r="L226" i="27"/>
  <c r="K226" i="27"/>
  <c r="J226" i="27"/>
  <c r="I226" i="27"/>
  <c r="H226" i="27"/>
  <c r="G226" i="27"/>
  <c r="F226" i="27"/>
  <c r="E226" i="27"/>
  <c r="D226" i="27"/>
  <c r="C226" i="27"/>
  <c r="N225" i="27"/>
  <c r="M225" i="27"/>
  <c r="L225" i="27"/>
  <c r="K225" i="27"/>
  <c r="J225" i="27"/>
  <c r="I225" i="27"/>
  <c r="H225" i="27"/>
  <c r="G225" i="27"/>
  <c r="F225" i="27"/>
  <c r="E225" i="27"/>
  <c r="D225" i="27"/>
  <c r="C225" i="27"/>
  <c r="N224" i="27"/>
  <c r="M224" i="27"/>
  <c r="L224" i="27"/>
  <c r="K224" i="27"/>
  <c r="J224" i="27"/>
  <c r="I224" i="27"/>
  <c r="H224" i="27"/>
  <c r="G224" i="27"/>
  <c r="F224" i="27"/>
  <c r="E224" i="27"/>
  <c r="D224" i="27"/>
  <c r="C224" i="27"/>
  <c r="N223" i="27"/>
  <c r="M223" i="27"/>
  <c r="L223" i="27"/>
  <c r="K223" i="27"/>
  <c r="J223" i="27"/>
  <c r="I223" i="27"/>
  <c r="H223" i="27"/>
  <c r="G223" i="27"/>
  <c r="F223" i="27"/>
  <c r="E223" i="27"/>
  <c r="D223" i="27"/>
  <c r="C223" i="27"/>
  <c r="N222" i="27"/>
  <c r="M222" i="27"/>
  <c r="L222" i="27"/>
  <c r="K222" i="27"/>
  <c r="J222" i="27"/>
  <c r="I222" i="27"/>
  <c r="H222" i="27"/>
  <c r="G222" i="27"/>
  <c r="F222" i="27"/>
  <c r="E222" i="27"/>
  <c r="D222" i="27"/>
  <c r="C222" i="27"/>
  <c r="N221" i="27"/>
  <c r="M221" i="27"/>
  <c r="L221" i="27"/>
  <c r="K221" i="27"/>
  <c r="J221" i="27"/>
  <c r="I221" i="27"/>
  <c r="H221" i="27"/>
  <c r="G221" i="27"/>
  <c r="F221" i="27"/>
  <c r="E221" i="27"/>
  <c r="D221" i="27"/>
  <c r="C221" i="27"/>
  <c r="N220" i="27"/>
  <c r="M220" i="27"/>
  <c r="L220" i="27"/>
  <c r="K220" i="27"/>
  <c r="J220" i="27"/>
  <c r="I220" i="27"/>
  <c r="H220" i="27"/>
  <c r="G220" i="27"/>
  <c r="F220" i="27"/>
  <c r="E220" i="27"/>
  <c r="D220" i="27"/>
  <c r="C220" i="27"/>
  <c r="N219" i="27"/>
  <c r="M219" i="27"/>
  <c r="L219" i="27"/>
  <c r="K219" i="27"/>
  <c r="J219" i="27"/>
  <c r="I219" i="27"/>
  <c r="H219" i="27"/>
  <c r="G219" i="27"/>
  <c r="F219" i="27"/>
  <c r="E219" i="27"/>
  <c r="D219" i="27"/>
  <c r="C219" i="27"/>
  <c r="N218" i="27"/>
  <c r="M218" i="27"/>
  <c r="L218" i="27"/>
  <c r="K218" i="27"/>
  <c r="J218" i="27"/>
  <c r="I218" i="27"/>
  <c r="H218" i="27"/>
  <c r="G218" i="27"/>
  <c r="F218" i="27"/>
  <c r="E218" i="27"/>
  <c r="D218" i="27"/>
  <c r="C218" i="27"/>
  <c r="N216" i="27"/>
  <c r="M216" i="27"/>
  <c r="L216" i="27"/>
  <c r="K216" i="27"/>
  <c r="J216" i="27"/>
  <c r="I216" i="27"/>
  <c r="H216" i="27"/>
  <c r="G216" i="27"/>
  <c r="F216" i="27"/>
  <c r="E216" i="27"/>
  <c r="D216" i="27"/>
  <c r="C216" i="27"/>
  <c r="N215" i="27"/>
  <c r="M215" i="27"/>
  <c r="L215" i="27"/>
  <c r="K215" i="27"/>
  <c r="J215" i="27"/>
  <c r="I215" i="27"/>
  <c r="H215" i="27"/>
  <c r="G215" i="27"/>
  <c r="F215" i="27"/>
  <c r="E215" i="27"/>
  <c r="D215" i="27"/>
  <c r="C215" i="27"/>
  <c r="N214" i="27"/>
  <c r="M214" i="27"/>
  <c r="L214" i="27"/>
  <c r="K214" i="27"/>
  <c r="J214" i="27"/>
  <c r="I214" i="27"/>
  <c r="H214" i="27"/>
  <c r="G214" i="27"/>
  <c r="F214" i="27"/>
  <c r="E214" i="27"/>
  <c r="D214" i="27"/>
  <c r="C214" i="27"/>
  <c r="N213" i="27"/>
  <c r="M213" i="27"/>
  <c r="L213" i="27"/>
  <c r="K213" i="27"/>
  <c r="J213" i="27"/>
  <c r="I213" i="27"/>
  <c r="H213" i="27"/>
  <c r="G213" i="27"/>
  <c r="F213" i="27"/>
  <c r="E213" i="27"/>
  <c r="D213" i="27"/>
  <c r="C213" i="27"/>
  <c r="N212" i="27"/>
  <c r="M212" i="27"/>
  <c r="L212" i="27"/>
  <c r="K212" i="27"/>
  <c r="J212" i="27"/>
  <c r="I212" i="27"/>
  <c r="H212" i="27"/>
  <c r="G212" i="27"/>
  <c r="F212" i="27"/>
  <c r="E212" i="27"/>
  <c r="D212" i="27"/>
  <c r="C212" i="27"/>
  <c r="N211" i="27"/>
  <c r="M211" i="27"/>
  <c r="L211" i="27"/>
  <c r="K211" i="27"/>
  <c r="J211" i="27"/>
  <c r="I211" i="27"/>
  <c r="H211" i="27"/>
  <c r="G211" i="27"/>
  <c r="F211" i="27"/>
  <c r="E211" i="27"/>
  <c r="D211" i="27"/>
  <c r="C211" i="27"/>
  <c r="N210" i="27"/>
  <c r="M210" i="27"/>
  <c r="L210" i="27"/>
  <c r="K210" i="27"/>
  <c r="J210" i="27"/>
  <c r="I210" i="27"/>
  <c r="H210" i="27"/>
  <c r="G210" i="27"/>
  <c r="F210" i="27"/>
  <c r="E210" i="27"/>
  <c r="D210" i="27"/>
  <c r="C210" i="27"/>
  <c r="N209" i="27"/>
  <c r="M209" i="27"/>
  <c r="L209" i="27"/>
  <c r="K209" i="27"/>
  <c r="J209" i="27"/>
  <c r="I209" i="27"/>
  <c r="H209" i="27"/>
  <c r="G209" i="27"/>
  <c r="F209" i="27"/>
  <c r="E209" i="27"/>
  <c r="D209" i="27"/>
  <c r="C209" i="27"/>
  <c r="N208" i="27"/>
  <c r="M208" i="27"/>
  <c r="L208" i="27"/>
  <c r="K208" i="27"/>
  <c r="J208" i="27"/>
  <c r="I208" i="27"/>
  <c r="H208" i="27"/>
  <c r="G208" i="27"/>
  <c r="F208" i="27"/>
  <c r="E208" i="27"/>
  <c r="D208" i="27"/>
  <c r="C208" i="27"/>
  <c r="N207" i="27"/>
  <c r="M207" i="27"/>
  <c r="L207" i="27"/>
  <c r="K207" i="27"/>
  <c r="J207" i="27"/>
  <c r="I207" i="27"/>
  <c r="H207" i="27"/>
  <c r="G207" i="27"/>
  <c r="F207" i="27"/>
  <c r="E207" i="27"/>
  <c r="D207" i="27"/>
  <c r="C207" i="27"/>
  <c r="N206" i="27"/>
  <c r="M206" i="27"/>
  <c r="L206" i="27"/>
  <c r="K206" i="27"/>
  <c r="J206" i="27"/>
  <c r="I206" i="27"/>
  <c r="H206" i="27"/>
  <c r="G206" i="27"/>
  <c r="F206" i="27"/>
  <c r="E206" i="27"/>
  <c r="D206" i="27"/>
  <c r="C206" i="27"/>
  <c r="N205" i="27"/>
  <c r="M205" i="27"/>
  <c r="L205" i="27"/>
  <c r="K205" i="27"/>
  <c r="J205" i="27"/>
  <c r="I205" i="27"/>
  <c r="H205" i="27"/>
  <c r="G205" i="27"/>
  <c r="F205" i="27"/>
  <c r="E205" i="27"/>
  <c r="D205" i="27"/>
  <c r="C205" i="27"/>
  <c r="N204" i="27"/>
  <c r="M204" i="27"/>
  <c r="L204" i="27"/>
  <c r="K204" i="27"/>
  <c r="J204" i="27"/>
  <c r="I204" i="27"/>
  <c r="H204" i="27"/>
  <c r="G204" i="27"/>
  <c r="F204" i="27"/>
  <c r="E204" i="27"/>
  <c r="D204" i="27"/>
  <c r="C204" i="27"/>
  <c r="N203" i="27"/>
  <c r="M203" i="27"/>
  <c r="L203" i="27"/>
  <c r="K203" i="27"/>
  <c r="J203" i="27"/>
  <c r="I203" i="27"/>
  <c r="H203" i="27"/>
  <c r="G203" i="27"/>
  <c r="F203" i="27"/>
  <c r="E203" i="27"/>
  <c r="D203" i="27"/>
  <c r="C203" i="27"/>
  <c r="N202" i="27"/>
  <c r="M202" i="27"/>
  <c r="L202" i="27"/>
  <c r="K202" i="27"/>
  <c r="J202" i="27"/>
  <c r="I202" i="27"/>
  <c r="H202" i="27"/>
  <c r="G202" i="27"/>
  <c r="F202" i="27"/>
  <c r="E202" i="27"/>
  <c r="D202" i="27"/>
  <c r="C202" i="27"/>
  <c r="N201" i="27"/>
  <c r="M201" i="27"/>
  <c r="L201" i="27"/>
  <c r="K201" i="27"/>
  <c r="J201" i="27"/>
  <c r="I201" i="27"/>
  <c r="H201" i="27"/>
  <c r="G201" i="27"/>
  <c r="F201" i="27"/>
  <c r="E201" i="27"/>
  <c r="D201" i="27"/>
  <c r="C201" i="27"/>
  <c r="N200" i="27"/>
  <c r="M200" i="27"/>
  <c r="L200" i="27"/>
  <c r="K200" i="27"/>
  <c r="J200" i="27"/>
  <c r="I200" i="27"/>
  <c r="H200" i="27"/>
  <c r="G200" i="27"/>
  <c r="F200" i="27"/>
  <c r="E200" i="27"/>
  <c r="D200" i="27"/>
  <c r="C200" i="27"/>
  <c r="N199" i="27"/>
  <c r="M199" i="27"/>
  <c r="L199" i="27"/>
  <c r="K199" i="27"/>
  <c r="J199" i="27"/>
  <c r="I199" i="27"/>
  <c r="H199" i="27"/>
  <c r="G199" i="27"/>
  <c r="F199" i="27"/>
  <c r="E199" i="27"/>
  <c r="D199" i="27"/>
  <c r="C199" i="27"/>
  <c r="N198" i="27"/>
  <c r="M198" i="27"/>
  <c r="L198" i="27"/>
  <c r="K198" i="27"/>
  <c r="J198" i="27"/>
  <c r="I198" i="27"/>
  <c r="H198" i="27"/>
  <c r="G198" i="27"/>
  <c r="F198" i="27"/>
  <c r="E198" i="27"/>
  <c r="D198" i="27"/>
  <c r="C198" i="27"/>
  <c r="N197" i="27"/>
  <c r="M197" i="27"/>
  <c r="L197" i="27"/>
  <c r="K197" i="27"/>
  <c r="J197" i="27"/>
  <c r="I197" i="27"/>
  <c r="H197" i="27"/>
  <c r="G197" i="27"/>
  <c r="F197" i="27"/>
  <c r="E197" i="27"/>
  <c r="D197" i="27"/>
  <c r="C197" i="27"/>
  <c r="N195" i="27"/>
  <c r="M195" i="27"/>
  <c r="L195" i="27"/>
  <c r="K195" i="27"/>
  <c r="J195" i="27"/>
  <c r="I195" i="27"/>
  <c r="H195" i="27"/>
  <c r="G195" i="27"/>
  <c r="F195" i="27"/>
  <c r="E195" i="27"/>
  <c r="D195" i="27"/>
  <c r="C195" i="27"/>
  <c r="N194" i="27"/>
  <c r="M194" i="27"/>
  <c r="L194" i="27"/>
  <c r="K194" i="27"/>
  <c r="J194" i="27"/>
  <c r="I194" i="27"/>
  <c r="H194" i="27"/>
  <c r="G194" i="27"/>
  <c r="F194" i="27"/>
  <c r="E194" i="27"/>
  <c r="D194" i="27"/>
  <c r="C194" i="27"/>
  <c r="N193" i="27"/>
  <c r="M193" i="27"/>
  <c r="L193" i="27"/>
  <c r="K193" i="27"/>
  <c r="J193" i="27"/>
  <c r="I193" i="27"/>
  <c r="H193" i="27"/>
  <c r="G193" i="27"/>
  <c r="F193" i="27"/>
  <c r="E193" i="27"/>
  <c r="D193" i="27"/>
  <c r="C193" i="27"/>
  <c r="N192" i="27"/>
  <c r="M192" i="27"/>
  <c r="L192" i="27"/>
  <c r="K192" i="27"/>
  <c r="J192" i="27"/>
  <c r="I192" i="27"/>
  <c r="H192" i="27"/>
  <c r="G192" i="27"/>
  <c r="F192" i="27"/>
  <c r="E192" i="27"/>
  <c r="D192" i="27"/>
  <c r="C192" i="27"/>
  <c r="N191" i="27"/>
  <c r="M191" i="27"/>
  <c r="L191" i="27"/>
  <c r="K191" i="27"/>
  <c r="J191" i="27"/>
  <c r="I191" i="27"/>
  <c r="H191" i="27"/>
  <c r="G191" i="27"/>
  <c r="F191" i="27"/>
  <c r="E191" i="27"/>
  <c r="D191" i="27"/>
  <c r="C191" i="27"/>
  <c r="N190" i="27"/>
  <c r="M190" i="27"/>
  <c r="L190" i="27"/>
  <c r="K190" i="27"/>
  <c r="J190" i="27"/>
  <c r="I190" i="27"/>
  <c r="H190" i="27"/>
  <c r="G190" i="27"/>
  <c r="F190" i="27"/>
  <c r="E190" i="27"/>
  <c r="D190" i="27"/>
  <c r="C190" i="27"/>
  <c r="N189" i="27"/>
  <c r="M189" i="27"/>
  <c r="L189" i="27"/>
  <c r="K189" i="27"/>
  <c r="J189" i="27"/>
  <c r="I189" i="27"/>
  <c r="H189" i="27"/>
  <c r="G189" i="27"/>
  <c r="F189" i="27"/>
  <c r="E189" i="27"/>
  <c r="D189" i="27"/>
  <c r="C189" i="27"/>
  <c r="N188" i="27"/>
  <c r="M188" i="27"/>
  <c r="L188" i="27"/>
  <c r="K188" i="27"/>
  <c r="J188" i="27"/>
  <c r="I188" i="27"/>
  <c r="H188" i="27"/>
  <c r="G188" i="27"/>
  <c r="F188" i="27"/>
  <c r="E188" i="27"/>
  <c r="D188" i="27"/>
  <c r="C188" i="27"/>
  <c r="N187" i="27"/>
  <c r="M187" i="27"/>
  <c r="L187" i="27"/>
  <c r="K187" i="27"/>
  <c r="J187" i="27"/>
  <c r="I187" i="27"/>
  <c r="H187" i="27"/>
  <c r="G187" i="27"/>
  <c r="F187" i="27"/>
  <c r="E187" i="27"/>
  <c r="D187" i="27"/>
  <c r="C187" i="27"/>
  <c r="N186" i="27"/>
  <c r="M186" i="27"/>
  <c r="L186" i="27"/>
  <c r="K186" i="27"/>
  <c r="J186" i="27"/>
  <c r="I186" i="27"/>
  <c r="H186" i="27"/>
  <c r="G186" i="27"/>
  <c r="F186" i="27"/>
  <c r="E186" i="27"/>
  <c r="D186" i="27"/>
  <c r="C186" i="27"/>
  <c r="N185" i="27"/>
  <c r="M185" i="27"/>
  <c r="L185" i="27"/>
  <c r="K185" i="27"/>
  <c r="J185" i="27"/>
  <c r="I185" i="27"/>
  <c r="H185" i="27"/>
  <c r="G185" i="27"/>
  <c r="F185" i="27"/>
  <c r="E185" i="27"/>
  <c r="D185" i="27"/>
  <c r="C185" i="27"/>
  <c r="N184" i="27"/>
  <c r="M184" i="27"/>
  <c r="L184" i="27"/>
  <c r="K184" i="27"/>
  <c r="J184" i="27"/>
  <c r="I184" i="27"/>
  <c r="H184" i="27"/>
  <c r="G184" i="27"/>
  <c r="F184" i="27"/>
  <c r="E184" i="27"/>
  <c r="D184" i="27"/>
  <c r="C184" i="27"/>
  <c r="N183" i="27"/>
  <c r="M183" i="27"/>
  <c r="L183" i="27"/>
  <c r="K183" i="27"/>
  <c r="J183" i="27"/>
  <c r="I183" i="27"/>
  <c r="H183" i="27"/>
  <c r="G183" i="27"/>
  <c r="F183" i="27"/>
  <c r="E183" i="27"/>
  <c r="D183" i="27"/>
  <c r="C183" i="27"/>
  <c r="N182" i="27"/>
  <c r="M182" i="27"/>
  <c r="L182" i="27"/>
  <c r="K182" i="27"/>
  <c r="J182" i="27"/>
  <c r="I182" i="27"/>
  <c r="H182" i="27"/>
  <c r="G182" i="27"/>
  <c r="F182" i="27"/>
  <c r="E182" i="27"/>
  <c r="D182" i="27"/>
  <c r="C182" i="27"/>
  <c r="N181" i="27"/>
  <c r="M181" i="27"/>
  <c r="L181" i="27"/>
  <c r="K181" i="27"/>
  <c r="J181" i="27"/>
  <c r="I181" i="27"/>
  <c r="H181" i="27"/>
  <c r="G181" i="27"/>
  <c r="F181" i="27"/>
  <c r="E181" i="27"/>
  <c r="D181" i="27"/>
  <c r="C181" i="27"/>
  <c r="N180" i="27"/>
  <c r="M180" i="27"/>
  <c r="L180" i="27"/>
  <c r="K180" i="27"/>
  <c r="J180" i="27"/>
  <c r="I180" i="27"/>
  <c r="H180" i="27"/>
  <c r="G180" i="27"/>
  <c r="F180" i="27"/>
  <c r="E180" i="27"/>
  <c r="D180" i="27"/>
  <c r="C180" i="27"/>
  <c r="N179" i="27"/>
  <c r="M179" i="27"/>
  <c r="L179" i="27"/>
  <c r="K179" i="27"/>
  <c r="J179" i="27"/>
  <c r="I179" i="27"/>
  <c r="H179" i="27"/>
  <c r="G179" i="27"/>
  <c r="F179" i="27"/>
  <c r="E179" i="27"/>
  <c r="D179" i="27"/>
  <c r="C179" i="27"/>
  <c r="N178" i="27"/>
  <c r="M178" i="27"/>
  <c r="L178" i="27"/>
  <c r="K178" i="27"/>
  <c r="J178" i="27"/>
  <c r="I178" i="27"/>
  <c r="H178" i="27"/>
  <c r="G178" i="27"/>
  <c r="F178" i="27"/>
  <c r="E178" i="27"/>
  <c r="D178" i="27"/>
  <c r="C178" i="27"/>
  <c r="N177" i="27"/>
  <c r="M177" i="27"/>
  <c r="L177" i="27"/>
  <c r="K177" i="27"/>
  <c r="J177" i="27"/>
  <c r="I177" i="27"/>
  <c r="H177" i="27"/>
  <c r="G177" i="27"/>
  <c r="F177" i="27"/>
  <c r="E177" i="27"/>
  <c r="D177" i="27"/>
  <c r="C177" i="27"/>
  <c r="N176" i="27"/>
  <c r="M176" i="27"/>
  <c r="L176" i="27"/>
  <c r="K176" i="27"/>
  <c r="J176" i="27"/>
  <c r="I176" i="27"/>
  <c r="H176" i="27"/>
  <c r="G176" i="27"/>
  <c r="F176" i="27"/>
  <c r="E176" i="27"/>
  <c r="D176" i="27"/>
  <c r="C176" i="27"/>
  <c r="N111" i="27"/>
  <c r="M111" i="27"/>
  <c r="L111" i="27"/>
  <c r="K111" i="27"/>
  <c r="J111" i="27"/>
  <c r="I111" i="27"/>
  <c r="H111" i="27"/>
  <c r="G111" i="27"/>
  <c r="F111" i="27"/>
  <c r="E111" i="27"/>
  <c r="D111" i="27"/>
  <c r="C111" i="27"/>
  <c r="N110" i="27"/>
  <c r="M110" i="27"/>
  <c r="L110" i="27"/>
  <c r="K110" i="27"/>
  <c r="J110" i="27"/>
  <c r="I110" i="27"/>
  <c r="H110" i="27"/>
  <c r="G110" i="27"/>
  <c r="F110" i="27"/>
  <c r="E110" i="27"/>
  <c r="D110" i="27"/>
  <c r="C110" i="27"/>
  <c r="N109" i="27"/>
  <c r="M109" i="27"/>
  <c r="L109" i="27"/>
  <c r="K109" i="27"/>
  <c r="J109" i="27"/>
  <c r="I109" i="27"/>
  <c r="H109" i="27"/>
  <c r="G109" i="27"/>
  <c r="F109" i="27"/>
  <c r="E109" i="27"/>
  <c r="D109" i="27"/>
  <c r="C109" i="27"/>
  <c r="N108" i="27"/>
  <c r="M108" i="27"/>
  <c r="L108" i="27"/>
  <c r="K108" i="27"/>
  <c r="J108" i="27"/>
  <c r="I108" i="27"/>
  <c r="H108" i="27"/>
  <c r="G108" i="27"/>
  <c r="F108" i="27"/>
  <c r="E108" i="27"/>
  <c r="D108" i="27"/>
  <c r="C108" i="27"/>
  <c r="N107" i="27"/>
  <c r="M107" i="27"/>
  <c r="L107" i="27"/>
  <c r="K107" i="27"/>
  <c r="J107" i="27"/>
  <c r="I107" i="27"/>
  <c r="H107" i="27"/>
  <c r="G107" i="27"/>
  <c r="F107" i="27"/>
  <c r="E107" i="27"/>
  <c r="D107" i="27"/>
  <c r="C107" i="27"/>
  <c r="N106" i="27"/>
  <c r="M106" i="27"/>
  <c r="L106" i="27"/>
  <c r="K106" i="27"/>
  <c r="J106" i="27"/>
  <c r="I106" i="27"/>
  <c r="H106" i="27"/>
  <c r="G106" i="27"/>
  <c r="F106" i="27"/>
  <c r="E106" i="27"/>
  <c r="D106" i="27"/>
  <c r="C106" i="27"/>
  <c r="N105" i="27"/>
  <c r="M105" i="27"/>
  <c r="L105" i="27"/>
  <c r="K105" i="27"/>
  <c r="J105" i="27"/>
  <c r="I105" i="27"/>
  <c r="H105" i="27"/>
  <c r="G105" i="27"/>
  <c r="F105" i="27"/>
  <c r="E105" i="27"/>
  <c r="D105" i="27"/>
  <c r="C105" i="27"/>
  <c r="N104" i="27"/>
  <c r="M104" i="27"/>
  <c r="L104" i="27"/>
  <c r="K104" i="27"/>
  <c r="J104" i="27"/>
  <c r="I104" i="27"/>
  <c r="H104" i="27"/>
  <c r="G104" i="27"/>
  <c r="F104" i="27"/>
  <c r="E104" i="27"/>
  <c r="D104" i="27"/>
  <c r="C104" i="27"/>
  <c r="N103" i="27"/>
  <c r="M103" i="27"/>
  <c r="L103" i="27"/>
  <c r="K103" i="27"/>
  <c r="J103" i="27"/>
  <c r="I103" i="27"/>
  <c r="H103" i="27"/>
  <c r="G103" i="27"/>
  <c r="F103" i="27"/>
  <c r="E103" i="27"/>
  <c r="D103" i="27"/>
  <c r="C103" i="27"/>
  <c r="N102" i="27"/>
  <c r="M102" i="27"/>
  <c r="L102" i="27"/>
  <c r="K102" i="27"/>
  <c r="J102" i="27"/>
  <c r="I102" i="27"/>
  <c r="H102" i="27"/>
  <c r="G102" i="27"/>
  <c r="F102" i="27"/>
  <c r="E102" i="27"/>
  <c r="D102" i="27"/>
  <c r="C102" i="27"/>
  <c r="N101" i="27"/>
  <c r="M101" i="27"/>
  <c r="L101" i="27"/>
  <c r="K101" i="27"/>
  <c r="J101" i="27"/>
  <c r="I101" i="27"/>
  <c r="H101" i="27"/>
  <c r="G101" i="27"/>
  <c r="F101" i="27"/>
  <c r="E101" i="27"/>
  <c r="D101" i="27"/>
  <c r="C101" i="27"/>
  <c r="N100" i="27"/>
  <c r="M100" i="27"/>
  <c r="L100" i="27"/>
  <c r="K100" i="27"/>
  <c r="J100" i="27"/>
  <c r="I100" i="27"/>
  <c r="H100" i="27"/>
  <c r="G100" i="27"/>
  <c r="F100" i="27"/>
  <c r="E100" i="27"/>
  <c r="D100" i="27"/>
  <c r="C100" i="27"/>
  <c r="N99" i="27"/>
  <c r="M99" i="27"/>
  <c r="L99" i="27"/>
  <c r="K99" i="27"/>
  <c r="J99" i="27"/>
  <c r="I99" i="27"/>
  <c r="H99" i="27"/>
  <c r="G99" i="27"/>
  <c r="F99" i="27"/>
  <c r="E99" i="27"/>
  <c r="D99" i="27"/>
  <c r="C99" i="27"/>
  <c r="N98" i="27"/>
  <c r="M98" i="27"/>
  <c r="L98" i="27"/>
  <c r="K98" i="27"/>
  <c r="J98" i="27"/>
  <c r="I98" i="27"/>
  <c r="H98" i="27"/>
  <c r="G98" i="27"/>
  <c r="F98" i="27"/>
  <c r="E98" i="27"/>
  <c r="D98" i="27"/>
  <c r="C98" i="27"/>
  <c r="N97" i="27"/>
  <c r="M97" i="27"/>
  <c r="L97" i="27"/>
  <c r="K97" i="27"/>
  <c r="J97" i="27"/>
  <c r="I97" i="27"/>
  <c r="H97" i="27"/>
  <c r="G97" i="27"/>
  <c r="F97" i="27"/>
  <c r="E97" i="27"/>
  <c r="D97" i="27"/>
  <c r="C97" i="27"/>
  <c r="N96" i="27"/>
  <c r="M96" i="27"/>
  <c r="L96" i="27"/>
  <c r="K96" i="27"/>
  <c r="J96" i="27"/>
  <c r="I96" i="27"/>
  <c r="H96" i="27"/>
  <c r="G96" i="27"/>
  <c r="F96" i="27"/>
  <c r="E96" i="27"/>
  <c r="D96" i="27"/>
  <c r="C96" i="27"/>
  <c r="N95" i="27"/>
  <c r="M95" i="27"/>
  <c r="L95" i="27"/>
  <c r="K95" i="27"/>
  <c r="J95" i="27"/>
  <c r="I95" i="27"/>
  <c r="H95" i="27"/>
  <c r="G95" i="27"/>
  <c r="F95" i="27"/>
  <c r="E95" i="27"/>
  <c r="D95" i="27"/>
  <c r="C95" i="27"/>
  <c r="N94" i="27"/>
  <c r="M94" i="27"/>
  <c r="L94" i="27"/>
  <c r="K94" i="27"/>
  <c r="J94" i="27"/>
  <c r="I94" i="27"/>
  <c r="H94" i="27"/>
  <c r="G94" i="27"/>
  <c r="F94" i="27"/>
  <c r="E94" i="27"/>
  <c r="D94" i="27"/>
  <c r="C94" i="27"/>
  <c r="N93" i="27"/>
  <c r="M93" i="27"/>
  <c r="L93" i="27"/>
  <c r="K93" i="27"/>
  <c r="J93" i="27"/>
  <c r="I93" i="27"/>
  <c r="H93" i="27"/>
  <c r="G93" i="27"/>
  <c r="F93" i="27"/>
  <c r="E93" i="27"/>
  <c r="D93" i="27"/>
  <c r="C93" i="27"/>
  <c r="N92" i="27"/>
  <c r="M92" i="27"/>
  <c r="L92" i="27"/>
  <c r="K92" i="27"/>
  <c r="J92" i="27"/>
  <c r="I92" i="27"/>
  <c r="H92" i="27"/>
  <c r="G92" i="27"/>
  <c r="F92" i="27"/>
  <c r="E92" i="27"/>
  <c r="D92" i="27"/>
  <c r="C92" i="27"/>
  <c r="N90" i="27"/>
  <c r="M90" i="27"/>
  <c r="L90" i="27"/>
  <c r="K90" i="27"/>
  <c r="J90" i="27"/>
  <c r="I90" i="27"/>
  <c r="H90" i="27"/>
  <c r="G90" i="27"/>
  <c r="F90" i="27"/>
  <c r="E90" i="27"/>
  <c r="D90" i="27"/>
  <c r="C90" i="27"/>
  <c r="N89" i="27"/>
  <c r="M89" i="27"/>
  <c r="L89" i="27"/>
  <c r="K89" i="27"/>
  <c r="J89" i="27"/>
  <c r="I89" i="27"/>
  <c r="H89" i="27"/>
  <c r="G89" i="27"/>
  <c r="F89" i="27"/>
  <c r="E89" i="27"/>
  <c r="D89" i="27"/>
  <c r="C89" i="27"/>
  <c r="N88" i="27"/>
  <c r="M88" i="27"/>
  <c r="L88" i="27"/>
  <c r="K88" i="27"/>
  <c r="J88" i="27"/>
  <c r="I88" i="27"/>
  <c r="H88" i="27"/>
  <c r="G88" i="27"/>
  <c r="F88" i="27"/>
  <c r="E88" i="27"/>
  <c r="D88" i="27"/>
  <c r="C88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N86" i="27"/>
  <c r="M86" i="27"/>
  <c r="L86" i="27"/>
  <c r="K86" i="27"/>
  <c r="J86" i="27"/>
  <c r="I86" i="27"/>
  <c r="H86" i="27"/>
  <c r="G86" i="27"/>
  <c r="F86" i="27"/>
  <c r="E86" i="27"/>
  <c r="D86" i="27"/>
  <c r="C86" i="27"/>
  <c r="N85" i="27"/>
  <c r="M85" i="27"/>
  <c r="L85" i="27"/>
  <c r="K85" i="27"/>
  <c r="J85" i="27"/>
  <c r="I85" i="27"/>
  <c r="H85" i="27"/>
  <c r="G85" i="27"/>
  <c r="F85" i="27"/>
  <c r="E85" i="27"/>
  <c r="D85" i="27"/>
  <c r="C85" i="27"/>
  <c r="N84" i="27"/>
  <c r="M84" i="27"/>
  <c r="L84" i="27"/>
  <c r="K84" i="27"/>
  <c r="J84" i="27"/>
  <c r="I84" i="27"/>
  <c r="H84" i="27"/>
  <c r="G84" i="27"/>
  <c r="F84" i="27"/>
  <c r="E84" i="27"/>
  <c r="D84" i="27"/>
  <c r="C84" i="27"/>
  <c r="N83" i="27"/>
  <c r="M83" i="27"/>
  <c r="L83" i="27"/>
  <c r="K83" i="27"/>
  <c r="J83" i="27"/>
  <c r="I83" i="27"/>
  <c r="H83" i="27"/>
  <c r="G83" i="27"/>
  <c r="F83" i="27"/>
  <c r="E83" i="27"/>
  <c r="D83" i="27"/>
  <c r="C83" i="27"/>
  <c r="N82" i="27"/>
  <c r="M82" i="27"/>
  <c r="L82" i="27"/>
  <c r="K82" i="27"/>
  <c r="J82" i="27"/>
  <c r="I82" i="27"/>
  <c r="H82" i="27"/>
  <c r="G82" i="27"/>
  <c r="F82" i="27"/>
  <c r="E82" i="27"/>
  <c r="D82" i="27"/>
  <c r="C82" i="27"/>
  <c r="N81" i="27"/>
  <c r="M81" i="27"/>
  <c r="L81" i="27"/>
  <c r="K81" i="27"/>
  <c r="J81" i="27"/>
  <c r="I81" i="27"/>
  <c r="H81" i="27"/>
  <c r="G81" i="27"/>
  <c r="F81" i="27"/>
  <c r="E81" i="27"/>
  <c r="D81" i="27"/>
  <c r="C81" i="27"/>
  <c r="N80" i="27"/>
  <c r="M80" i="27"/>
  <c r="L80" i="27"/>
  <c r="K80" i="27"/>
  <c r="J80" i="27"/>
  <c r="I80" i="27"/>
  <c r="H80" i="27"/>
  <c r="G80" i="27"/>
  <c r="F80" i="27"/>
  <c r="E80" i="27"/>
  <c r="D80" i="27"/>
  <c r="C80" i="27"/>
  <c r="N79" i="27"/>
  <c r="M79" i="27"/>
  <c r="L79" i="27"/>
  <c r="K79" i="27"/>
  <c r="J79" i="27"/>
  <c r="I79" i="27"/>
  <c r="H79" i="27"/>
  <c r="G79" i="27"/>
  <c r="F79" i="27"/>
  <c r="E79" i="27"/>
  <c r="D79" i="27"/>
  <c r="C79" i="27"/>
  <c r="N78" i="27"/>
  <c r="M78" i="27"/>
  <c r="L78" i="27"/>
  <c r="K78" i="27"/>
  <c r="J78" i="27"/>
  <c r="I78" i="27"/>
  <c r="H78" i="27"/>
  <c r="G78" i="27"/>
  <c r="F78" i="27"/>
  <c r="E78" i="27"/>
  <c r="D78" i="27"/>
  <c r="C78" i="27"/>
  <c r="N77" i="27"/>
  <c r="M77" i="27"/>
  <c r="L77" i="27"/>
  <c r="K77" i="27"/>
  <c r="J77" i="27"/>
  <c r="I77" i="27"/>
  <c r="H77" i="27"/>
  <c r="G77" i="27"/>
  <c r="F77" i="27"/>
  <c r="E77" i="27"/>
  <c r="D77" i="27"/>
  <c r="C77" i="27"/>
  <c r="N76" i="27"/>
  <c r="M76" i="27"/>
  <c r="L76" i="27"/>
  <c r="K76" i="27"/>
  <c r="J76" i="27"/>
  <c r="I76" i="27"/>
  <c r="H76" i="27"/>
  <c r="G76" i="27"/>
  <c r="F76" i="27"/>
  <c r="E76" i="27"/>
  <c r="D76" i="27"/>
  <c r="C76" i="27"/>
  <c r="N75" i="27"/>
  <c r="M75" i="27"/>
  <c r="L75" i="27"/>
  <c r="K75" i="27"/>
  <c r="J75" i="27"/>
  <c r="I75" i="27"/>
  <c r="H75" i="27"/>
  <c r="G75" i="27"/>
  <c r="F75" i="27"/>
  <c r="E75" i="27"/>
  <c r="D75" i="27"/>
  <c r="C75" i="27"/>
  <c r="N74" i="27"/>
  <c r="M74" i="27"/>
  <c r="L74" i="27"/>
  <c r="K74" i="27"/>
  <c r="J74" i="27"/>
  <c r="I74" i="27"/>
  <c r="H74" i="27"/>
  <c r="G74" i="27"/>
  <c r="F74" i="27"/>
  <c r="E74" i="27"/>
  <c r="D74" i="27"/>
  <c r="C74" i="27"/>
  <c r="N73" i="27"/>
  <c r="M73" i="27"/>
  <c r="L73" i="27"/>
  <c r="K73" i="27"/>
  <c r="J73" i="27"/>
  <c r="I73" i="27"/>
  <c r="H73" i="27"/>
  <c r="G73" i="27"/>
  <c r="F73" i="27"/>
  <c r="E73" i="27"/>
  <c r="D73" i="27"/>
  <c r="C73" i="27"/>
  <c r="N72" i="27"/>
  <c r="M72" i="27"/>
  <c r="L72" i="27"/>
  <c r="K72" i="27"/>
  <c r="J72" i="27"/>
  <c r="I72" i="27"/>
  <c r="H72" i="27"/>
  <c r="G72" i="27"/>
  <c r="F72" i="27"/>
  <c r="E72" i="27"/>
  <c r="D72" i="27"/>
  <c r="C72" i="27"/>
  <c r="N71" i="27"/>
  <c r="M71" i="27"/>
  <c r="L71" i="27"/>
  <c r="K71" i="27"/>
  <c r="J71" i="27"/>
  <c r="I71" i="27"/>
  <c r="H71" i="27"/>
  <c r="G71" i="27"/>
  <c r="F71" i="27"/>
  <c r="E71" i="27"/>
  <c r="D71" i="27"/>
  <c r="C71" i="27"/>
  <c r="N69" i="27"/>
  <c r="M69" i="27"/>
  <c r="L69" i="27"/>
  <c r="K69" i="27"/>
  <c r="J69" i="27"/>
  <c r="I69" i="27"/>
  <c r="H69" i="27"/>
  <c r="G69" i="27"/>
  <c r="F69" i="27"/>
  <c r="E69" i="27"/>
  <c r="D69" i="27"/>
  <c r="C69" i="27"/>
  <c r="N68" i="27"/>
  <c r="M68" i="27"/>
  <c r="L68" i="27"/>
  <c r="K68" i="27"/>
  <c r="J68" i="27"/>
  <c r="I68" i="27"/>
  <c r="H68" i="27"/>
  <c r="G68" i="27"/>
  <c r="F68" i="27"/>
  <c r="E68" i="27"/>
  <c r="D68" i="27"/>
  <c r="C68" i="27"/>
  <c r="N67" i="27"/>
  <c r="M67" i="27"/>
  <c r="L67" i="27"/>
  <c r="K67" i="27"/>
  <c r="J67" i="27"/>
  <c r="I67" i="27"/>
  <c r="H67" i="27"/>
  <c r="G67" i="27"/>
  <c r="F67" i="27"/>
  <c r="E67" i="27"/>
  <c r="D67" i="27"/>
  <c r="C67" i="27"/>
  <c r="N66" i="27"/>
  <c r="M66" i="27"/>
  <c r="L66" i="27"/>
  <c r="K66" i="27"/>
  <c r="J66" i="27"/>
  <c r="I66" i="27"/>
  <c r="H66" i="27"/>
  <c r="G66" i="27"/>
  <c r="F66" i="27"/>
  <c r="E66" i="27"/>
  <c r="D66" i="27"/>
  <c r="C66" i="27"/>
  <c r="N65" i="27"/>
  <c r="M65" i="27"/>
  <c r="L65" i="27"/>
  <c r="K65" i="27"/>
  <c r="J65" i="27"/>
  <c r="I65" i="27"/>
  <c r="H65" i="27"/>
  <c r="G65" i="27"/>
  <c r="F65" i="27"/>
  <c r="E65" i="27"/>
  <c r="D65" i="27"/>
  <c r="C65" i="27"/>
  <c r="N64" i="27"/>
  <c r="M64" i="27"/>
  <c r="L64" i="27"/>
  <c r="K64" i="27"/>
  <c r="J64" i="27"/>
  <c r="I64" i="27"/>
  <c r="H64" i="27"/>
  <c r="G64" i="27"/>
  <c r="F64" i="27"/>
  <c r="E64" i="27"/>
  <c r="D64" i="27"/>
  <c r="C64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N62" i="27"/>
  <c r="M62" i="27"/>
  <c r="L62" i="27"/>
  <c r="K62" i="27"/>
  <c r="J62" i="27"/>
  <c r="I62" i="27"/>
  <c r="H62" i="27"/>
  <c r="G62" i="27"/>
  <c r="F62" i="27"/>
  <c r="E62" i="27"/>
  <c r="D62" i="27"/>
  <c r="C62" i="27"/>
  <c r="N61" i="27"/>
  <c r="M61" i="27"/>
  <c r="L61" i="27"/>
  <c r="K61" i="27"/>
  <c r="J61" i="27"/>
  <c r="I61" i="27"/>
  <c r="H61" i="27"/>
  <c r="G61" i="27"/>
  <c r="F61" i="27"/>
  <c r="E61" i="27"/>
  <c r="D61" i="27"/>
  <c r="C61" i="27"/>
  <c r="N60" i="27"/>
  <c r="M60" i="27"/>
  <c r="L60" i="27"/>
  <c r="K60" i="27"/>
  <c r="J60" i="27"/>
  <c r="I60" i="27"/>
  <c r="H60" i="27"/>
  <c r="G60" i="27"/>
  <c r="F60" i="27"/>
  <c r="E60" i="27"/>
  <c r="D60" i="27"/>
  <c r="C60" i="27"/>
  <c r="N59" i="27"/>
  <c r="M59" i="27"/>
  <c r="L59" i="27"/>
  <c r="K59" i="27"/>
  <c r="J59" i="27"/>
  <c r="I59" i="27"/>
  <c r="H59" i="27"/>
  <c r="G59" i="27"/>
  <c r="F59" i="27"/>
  <c r="E59" i="27"/>
  <c r="D59" i="27"/>
  <c r="C59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N57" i="27"/>
  <c r="M57" i="27"/>
  <c r="L57" i="27"/>
  <c r="K57" i="27"/>
  <c r="J57" i="27"/>
  <c r="I57" i="27"/>
  <c r="H57" i="27"/>
  <c r="G57" i="27"/>
  <c r="F57" i="27"/>
  <c r="E57" i="27"/>
  <c r="D57" i="27"/>
  <c r="C57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N54" i="27"/>
  <c r="M54" i="27"/>
  <c r="L54" i="27"/>
  <c r="K54" i="27"/>
  <c r="J54" i="27"/>
  <c r="I54" i="27"/>
  <c r="H54" i="27"/>
  <c r="G54" i="27"/>
  <c r="F54" i="27"/>
  <c r="E54" i="27"/>
  <c r="D54" i="27"/>
  <c r="C54" i="27"/>
  <c r="N53" i="27"/>
  <c r="M53" i="27"/>
  <c r="L53" i="27"/>
  <c r="K53" i="27"/>
  <c r="J53" i="27"/>
  <c r="I53" i="27"/>
  <c r="H53" i="27"/>
  <c r="G53" i="27"/>
  <c r="F53" i="27"/>
  <c r="E53" i="27"/>
  <c r="D53" i="27"/>
  <c r="C53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N51" i="27"/>
  <c r="M51" i="27"/>
  <c r="L51" i="27"/>
  <c r="K51" i="27"/>
  <c r="J51" i="27"/>
  <c r="I51" i="27"/>
  <c r="H51" i="27"/>
  <c r="G51" i="27"/>
  <c r="F51" i="27"/>
  <c r="E51" i="27"/>
  <c r="D51" i="27"/>
  <c r="C51" i="27"/>
  <c r="N50" i="27"/>
  <c r="M50" i="27"/>
  <c r="L50" i="27"/>
  <c r="K50" i="27"/>
  <c r="J50" i="27"/>
  <c r="I50" i="27"/>
  <c r="H50" i="27"/>
  <c r="G50" i="27"/>
  <c r="F50" i="27"/>
  <c r="E50" i="27"/>
  <c r="D50" i="27"/>
  <c r="C50" i="27"/>
  <c r="N48" i="27"/>
  <c r="M48" i="27"/>
  <c r="L48" i="27"/>
  <c r="K48" i="27"/>
  <c r="J48" i="27"/>
  <c r="I48" i="27"/>
  <c r="H48" i="27"/>
  <c r="G48" i="27"/>
  <c r="F48" i="27"/>
  <c r="E48" i="27"/>
  <c r="D48" i="27"/>
  <c r="C48" i="27"/>
  <c r="N47" i="27"/>
  <c r="M47" i="27"/>
  <c r="L47" i="27"/>
  <c r="K47" i="27"/>
  <c r="J47" i="27"/>
  <c r="I47" i="27"/>
  <c r="H47" i="27"/>
  <c r="G47" i="27"/>
  <c r="F47" i="27"/>
  <c r="E47" i="27"/>
  <c r="D47" i="27"/>
  <c r="C47" i="27"/>
  <c r="N46" i="27"/>
  <c r="M46" i="27"/>
  <c r="L46" i="27"/>
  <c r="K46" i="27"/>
  <c r="J46" i="27"/>
  <c r="I46" i="27"/>
  <c r="H46" i="27"/>
  <c r="G46" i="27"/>
  <c r="F46" i="27"/>
  <c r="E46" i="27"/>
  <c r="D46" i="27"/>
  <c r="C46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N44" i="27"/>
  <c r="M44" i="27"/>
  <c r="L44" i="27"/>
  <c r="K44" i="27"/>
  <c r="J44" i="27"/>
  <c r="I44" i="27"/>
  <c r="H44" i="27"/>
  <c r="G44" i="27"/>
  <c r="F44" i="27"/>
  <c r="E44" i="27"/>
  <c r="D44" i="27"/>
  <c r="C44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N33" i="27"/>
  <c r="M33" i="27"/>
  <c r="L33" i="27"/>
  <c r="K33" i="27"/>
  <c r="J33" i="27"/>
  <c r="I33" i="27"/>
  <c r="H33" i="27"/>
  <c r="G33" i="27"/>
  <c r="F33" i="27"/>
  <c r="E33" i="27"/>
  <c r="D33" i="27"/>
  <c r="C33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E28" i="5"/>
  <c r="G28" i="5"/>
  <c r="I28" i="5"/>
  <c r="K28" i="5"/>
  <c r="M28" i="5"/>
  <c r="O28" i="5"/>
  <c r="Q28" i="5"/>
  <c r="S28" i="5"/>
  <c r="U28" i="5"/>
  <c r="W28" i="5"/>
  <c r="Y28" i="5"/>
  <c r="AA28" i="5"/>
  <c r="C28" i="5"/>
  <c r="C6" i="5"/>
  <c r="C56" i="7"/>
  <c r="D56" i="7" s="1"/>
  <c r="C62" i="7"/>
  <c r="D62" i="7" s="1"/>
  <c r="C29" i="7"/>
  <c r="D29" i="7" s="1"/>
  <c r="C33" i="7"/>
  <c r="D33" i="7" s="1"/>
  <c r="B20" i="19"/>
  <c r="B21" i="19"/>
  <c r="B22" i="19"/>
  <c r="B23" i="19"/>
  <c r="B19" i="19"/>
  <c r="F38" i="19"/>
  <c r="F72" i="19"/>
  <c r="B848" i="27"/>
  <c r="B847" i="27"/>
  <c r="B846" i="27"/>
  <c r="B845" i="27"/>
  <c r="B844" i="27"/>
  <c r="B843" i="27"/>
  <c r="B842" i="27"/>
  <c r="B841" i="27"/>
  <c r="B840" i="27"/>
  <c r="B839" i="27"/>
  <c r="B838" i="27"/>
  <c r="B837" i="27"/>
  <c r="B836" i="27"/>
  <c r="B835" i="27"/>
  <c r="B834" i="27"/>
  <c r="B833" i="27"/>
  <c r="B832" i="27"/>
  <c r="B831" i="27"/>
  <c r="B830" i="27"/>
  <c r="B827" i="27"/>
  <c r="B826" i="27"/>
  <c r="B825" i="27"/>
  <c r="B824" i="27"/>
  <c r="B823" i="27"/>
  <c r="B822" i="27"/>
  <c r="B821" i="27"/>
  <c r="B820" i="27"/>
  <c r="B819" i="27"/>
  <c r="B818" i="27"/>
  <c r="B817" i="27"/>
  <c r="B816" i="27"/>
  <c r="B815" i="27"/>
  <c r="B814" i="27"/>
  <c r="B813" i="27"/>
  <c r="B812" i="27"/>
  <c r="B811" i="27"/>
  <c r="B810" i="27"/>
  <c r="B809" i="27"/>
  <c r="B806" i="27"/>
  <c r="B805" i="27"/>
  <c r="B804" i="27"/>
  <c r="B803" i="27"/>
  <c r="B802" i="27"/>
  <c r="B801" i="27"/>
  <c r="B800" i="27"/>
  <c r="B799" i="27"/>
  <c r="B798" i="27"/>
  <c r="B797" i="27"/>
  <c r="B796" i="27"/>
  <c r="B795" i="27"/>
  <c r="B794" i="27"/>
  <c r="B793" i="27"/>
  <c r="B792" i="27"/>
  <c r="B791" i="27"/>
  <c r="B790" i="27"/>
  <c r="B789" i="27"/>
  <c r="B788" i="27"/>
  <c r="B785" i="27"/>
  <c r="B784" i="27"/>
  <c r="B783" i="27"/>
  <c r="B782" i="27"/>
  <c r="B781" i="27"/>
  <c r="B780" i="27"/>
  <c r="B779" i="27"/>
  <c r="B778" i="27"/>
  <c r="B777" i="27"/>
  <c r="B776" i="27"/>
  <c r="B775" i="27"/>
  <c r="B774" i="27"/>
  <c r="B773" i="27"/>
  <c r="B772" i="27"/>
  <c r="B771" i="27"/>
  <c r="B770" i="27"/>
  <c r="B769" i="27"/>
  <c r="B768" i="27"/>
  <c r="B767" i="27"/>
  <c r="B764" i="27"/>
  <c r="B763" i="27"/>
  <c r="B762" i="27"/>
  <c r="B761" i="27"/>
  <c r="B760" i="27"/>
  <c r="B759" i="27"/>
  <c r="B758" i="27"/>
  <c r="B757" i="27"/>
  <c r="B756" i="27"/>
  <c r="B755" i="27"/>
  <c r="B754" i="27"/>
  <c r="B753" i="27"/>
  <c r="B752" i="27"/>
  <c r="B751" i="27"/>
  <c r="B750" i="27"/>
  <c r="B749" i="27"/>
  <c r="B748" i="27"/>
  <c r="B747" i="27"/>
  <c r="B746" i="27"/>
  <c r="B743" i="27"/>
  <c r="B742" i="27"/>
  <c r="B741" i="27"/>
  <c r="B740" i="27"/>
  <c r="B739" i="27"/>
  <c r="B738" i="27"/>
  <c r="B737" i="27"/>
  <c r="B736" i="27"/>
  <c r="B735" i="27"/>
  <c r="B734" i="27"/>
  <c r="B733" i="27"/>
  <c r="B732" i="27"/>
  <c r="B731" i="27"/>
  <c r="B730" i="27"/>
  <c r="B729" i="27"/>
  <c r="B728" i="27"/>
  <c r="B727" i="27"/>
  <c r="B726" i="27"/>
  <c r="B725" i="27"/>
  <c r="B722" i="27"/>
  <c r="B721" i="27"/>
  <c r="B720" i="27"/>
  <c r="B719" i="27"/>
  <c r="B718" i="27"/>
  <c r="B717" i="27"/>
  <c r="B716" i="27"/>
  <c r="B715" i="27"/>
  <c r="B714" i="27"/>
  <c r="B713" i="27"/>
  <c r="B712" i="27"/>
  <c r="B711" i="27"/>
  <c r="B710" i="27"/>
  <c r="B709" i="27"/>
  <c r="B708" i="27"/>
  <c r="B707" i="27"/>
  <c r="B706" i="27"/>
  <c r="B705" i="27"/>
  <c r="B704" i="27"/>
  <c r="B701" i="27"/>
  <c r="B700" i="27"/>
  <c r="B699" i="27"/>
  <c r="B698" i="27"/>
  <c r="B697" i="27"/>
  <c r="B696" i="27"/>
  <c r="B695" i="27"/>
  <c r="B694" i="27"/>
  <c r="B693" i="27"/>
  <c r="B692" i="27"/>
  <c r="B691" i="27"/>
  <c r="B690" i="27"/>
  <c r="B689" i="27"/>
  <c r="B688" i="27"/>
  <c r="B687" i="27"/>
  <c r="B686" i="27"/>
  <c r="B685" i="27"/>
  <c r="B684" i="27"/>
  <c r="B683" i="27"/>
  <c r="B680" i="27"/>
  <c r="B679" i="27"/>
  <c r="B678" i="27"/>
  <c r="B677" i="27"/>
  <c r="B676" i="27"/>
  <c r="B675" i="27"/>
  <c r="B674" i="27"/>
  <c r="B673" i="27"/>
  <c r="B672" i="27"/>
  <c r="B671" i="27"/>
  <c r="B670" i="27"/>
  <c r="B669" i="27"/>
  <c r="B668" i="27"/>
  <c r="B667" i="27"/>
  <c r="B666" i="27"/>
  <c r="B665" i="27"/>
  <c r="B664" i="27"/>
  <c r="B663" i="27"/>
  <c r="B662" i="27"/>
  <c r="B659" i="27"/>
  <c r="B658" i="27"/>
  <c r="B657" i="27"/>
  <c r="B656" i="27"/>
  <c r="B655" i="27"/>
  <c r="B654" i="27"/>
  <c r="B653" i="27"/>
  <c r="B652" i="27"/>
  <c r="B651" i="27"/>
  <c r="B650" i="27"/>
  <c r="B649" i="27"/>
  <c r="B648" i="27"/>
  <c r="B647" i="27"/>
  <c r="B646" i="27"/>
  <c r="B645" i="27"/>
  <c r="B644" i="27"/>
  <c r="B643" i="27"/>
  <c r="B642" i="27"/>
  <c r="B641" i="27"/>
  <c r="B638" i="27"/>
  <c r="B637" i="27"/>
  <c r="B636" i="27"/>
  <c r="B635" i="27"/>
  <c r="B634" i="27"/>
  <c r="B633" i="27"/>
  <c r="B632" i="27"/>
  <c r="B631" i="27"/>
  <c r="B630" i="27"/>
  <c r="B629" i="27"/>
  <c r="B628" i="27"/>
  <c r="B627" i="27"/>
  <c r="B626" i="27"/>
  <c r="B625" i="27"/>
  <c r="B624" i="27"/>
  <c r="B623" i="27"/>
  <c r="B622" i="27"/>
  <c r="B621" i="27"/>
  <c r="B620" i="27"/>
  <c r="B617" i="27"/>
  <c r="B616" i="27"/>
  <c r="B615" i="27"/>
  <c r="B614" i="27"/>
  <c r="B613" i="27"/>
  <c r="B612" i="27"/>
  <c r="B611" i="27"/>
  <c r="B610" i="27"/>
  <c r="B609" i="27"/>
  <c r="B608" i="27"/>
  <c r="B607" i="27"/>
  <c r="B606" i="27"/>
  <c r="B605" i="27"/>
  <c r="B604" i="27"/>
  <c r="B603" i="27"/>
  <c r="B602" i="27"/>
  <c r="B601" i="27"/>
  <c r="B600" i="27"/>
  <c r="B599" i="27"/>
  <c r="B596" i="27"/>
  <c r="B595" i="27"/>
  <c r="B594" i="27"/>
  <c r="B593" i="27"/>
  <c r="B592" i="27"/>
  <c r="B591" i="27"/>
  <c r="B590" i="27"/>
  <c r="B589" i="27"/>
  <c r="B588" i="27"/>
  <c r="B587" i="27"/>
  <c r="B586" i="27"/>
  <c r="B585" i="27"/>
  <c r="B584" i="27"/>
  <c r="B583" i="27"/>
  <c r="B582" i="27"/>
  <c r="B581" i="27"/>
  <c r="B580" i="27"/>
  <c r="B579" i="27"/>
  <c r="B578" i="27"/>
  <c r="B575" i="27"/>
  <c r="B574" i="27"/>
  <c r="B573" i="27"/>
  <c r="B572" i="27"/>
  <c r="B571" i="27"/>
  <c r="B570" i="27"/>
  <c r="B569" i="27"/>
  <c r="B568" i="27"/>
  <c r="B567" i="27"/>
  <c r="B566" i="27"/>
  <c r="B565" i="27"/>
  <c r="B564" i="27"/>
  <c r="B563" i="27"/>
  <c r="B562" i="27"/>
  <c r="B561" i="27"/>
  <c r="B560" i="27"/>
  <c r="B559" i="27"/>
  <c r="B558" i="27"/>
  <c r="B557" i="27"/>
  <c r="B554" i="27"/>
  <c r="B553" i="27"/>
  <c r="B552" i="27"/>
  <c r="B551" i="27"/>
  <c r="B550" i="27"/>
  <c r="B549" i="27"/>
  <c r="B548" i="27"/>
  <c r="B547" i="27"/>
  <c r="B546" i="27"/>
  <c r="B545" i="27"/>
  <c r="B544" i="27"/>
  <c r="B543" i="27"/>
  <c r="B542" i="27"/>
  <c r="B541" i="27"/>
  <c r="B540" i="27"/>
  <c r="B539" i="27"/>
  <c r="B538" i="27"/>
  <c r="B537" i="27"/>
  <c r="B536" i="27"/>
  <c r="B533" i="27"/>
  <c r="B532" i="27"/>
  <c r="B531" i="27"/>
  <c r="B530" i="27"/>
  <c r="B529" i="27"/>
  <c r="B528" i="27"/>
  <c r="B527" i="27"/>
  <c r="B526" i="27"/>
  <c r="B525" i="27"/>
  <c r="B524" i="27"/>
  <c r="B523" i="27"/>
  <c r="B522" i="27"/>
  <c r="B521" i="27"/>
  <c r="B520" i="27"/>
  <c r="B519" i="27"/>
  <c r="B518" i="27"/>
  <c r="B517" i="27"/>
  <c r="B516" i="27"/>
  <c r="B515" i="27"/>
  <c r="B512" i="27"/>
  <c r="B511" i="27"/>
  <c r="B510" i="27"/>
  <c r="B509" i="27"/>
  <c r="B508" i="27"/>
  <c r="B507" i="27"/>
  <c r="B506" i="27"/>
  <c r="B505" i="27"/>
  <c r="B504" i="27"/>
  <c r="B503" i="27"/>
  <c r="B502" i="27"/>
  <c r="B501" i="27"/>
  <c r="B500" i="27"/>
  <c r="B499" i="27"/>
  <c r="B498" i="27"/>
  <c r="B497" i="27"/>
  <c r="B496" i="27"/>
  <c r="B495" i="27"/>
  <c r="B494" i="27"/>
  <c r="B491" i="27"/>
  <c r="B490" i="27"/>
  <c r="B489" i="27"/>
  <c r="B488" i="27"/>
  <c r="B487" i="27"/>
  <c r="B486" i="27"/>
  <c r="B485" i="27"/>
  <c r="B484" i="27"/>
  <c r="B483" i="27"/>
  <c r="B482" i="27"/>
  <c r="B481" i="27"/>
  <c r="B480" i="27"/>
  <c r="B479" i="27"/>
  <c r="B478" i="27"/>
  <c r="B477" i="27"/>
  <c r="B476" i="27"/>
  <c r="B475" i="27"/>
  <c r="B474" i="27"/>
  <c r="B473" i="27"/>
  <c r="B470" i="27"/>
  <c r="B469" i="27"/>
  <c r="B468" i="27"/>
  <c r="B467" i="27"/>
  <c r="B466" i="27"/>
  <c r="B465" i="27"/>
  <c r="B464" i="27"/>
  <c r="B463" i="27"/>
  <c r="B462" i="27"/>
  <c r="B461" i="27"/>
  <c r="B460" i="27"/>
  <c r="B459" i="27"/>
  <c r="B458" i="27"/>
  <c r="B457" i="27"/>
  <c r="B456" i="27"/>
  <c r="B455" i="27"/>
  <c r="B454" i="27"/>
  <c r="B453" i="27"/>
  <c r="B452" i="27"/>
  <c r="B449" i="27"/>
  <c r="B448" i="27"/>
  <c r="B447" i="27"/>
  <c r="B446" i="27"/>
  <c r="B445" i="27"/>
  <c r="B444" i="27"/>
  <c r="B443" i="27"/>
  <c r="B442" i="27"/>
  <c r="B441" i="27"/>
  <c r="B440" i="27"/>
  <c r="B439" i="27"/>
  <c r="B438" i="27"/>
  <c r="B437" i="27"/>
  <c r="B436" i="27"/>
  <c r="B435" i="27"/>
  <c r="B434" i="27"/>
  <c r="B433" i="27"/>
  <c r="J433" i="27" s="1"/>
  <c r="B432" i="27"/>
  <c r="B431" i="27"/>
  <c r="B829" i="27"/>
  <c r="B808" i="27"/>
  <c r="B787" i="27"/>
  <c r="B766" i="27"/>
  <c r="B745" i="27"/>
  <c r="B724" i="27"/>
  <c r="B703" i="27"/>
  <c r="B682" i="27"/>
  <c r="B661" i="27"/>
  <c r="B640" i="27"/>
  <c r="B408" i="27"/>
  <c r="B409" i="27"/>
  <c r="B410" i="27"/>
  <c r="B411" i="27"/>
  <c r="B412" i="27"/>
  <c r="B413" i="27"/>
  <c r="B414" i="27"/>
  <c r="B415" i="27"/>
  <c r="B416" i="27"/>
  <c r="B417" i="27"/>
  <c r="B418" i="27"/>
  <c r="B419" i="27"/>
  <c r="B420" i="27"/>
  <c r="B421" i="27"/>
  <c r="B422" i="27"/>
  <c r="B423" i="27"/>
  <c r="B424" i="27"/>
  <c r="B425" i="27"/>
  <c r="B426" i="27"/>
  <c r="B407" i="27"/>
  <c r="B387" i="27"/>
  <c r="B388" i="27"/>
  <c r="B389" i="27"/>
  <c r="B390" i="27"/>
  <c r="B391" i="27"/>
  <c r="B392" i="27"/>
  <c r="B393" i="27"/>
  <c r="B394" i="27"/>
  <c r="B395" i="27"/>
  <c r="B396" i="27"/>
  <c r="B397" i="27"/>
  <c r="B398" i="27"/>
  <c r="B399" i="27"/>
  <c r="B400" i="27"/>
  <c r="B401" i="27"/>
  <c r="B402" i="27"/>
  <c r="B403" i="27"/>
  <c r="B404" i="27"/>
  <c r="B405" i="27"/>
  <c r="B386" i="27"/>
  <c r="B385" i="27"/>
  <c r="B366" i="27"/>
  <c r="B367" i="27"/>
  <c r="B368" i="27"/>
  <c r="B369" i="27"/>
  <c r="B370" i="27"/>
  <c r="B371" i="27"/>
  <c r="B372" i="27"/>
  <c r="B373" i="27"/>
  <c r="B374" i="27"/>
  <c r="B375" i="27"/>
  <c r="B376" i="27"/>
  <c r="B377" i="27"/>
  <c r="B378" i="27"/>
  <c r="B379" i="27"/>
  <c r="B380" i="27"/>
  <c r="B381" i="27"/>
  <c r="B382" i="27"/>
  <c r="B383" i="27"/>
  <c r="B384" i="27"/>
  <c r="B365" i="27"/>
  <c r="B345" i="27"/>
  <c r="B346" i="27"/>
  <c r="B347" i="27"/>
  <c r="B348" i="27"/>
  <c r="B349" i="27"/>
  <c r="B350" i="27"/>
  <c r="B351" i="27"/>
  <c r="B352" i="27"/>
  <c r="B353" i="27"/>
  <c r="B354" i="27"/>
  <c r="B355" i="27"/>
  <c r="B356" i="27"/>
  <c r="B357" i="27"/>
  <c r="B358" i="27"/>
  <c r="B359" i="27"/>
  <c r="B360" i="27"/>
  <c r="B361" i="27"/>
  <c r="B362" i="27"/>
  <c r="B363" i="27"/>
  <c r="B344" i="27"/>
  <c r="B324" i="27"/>
  <c r="B325" i="27"/>
  <c r="B326" i="27"/>
  <c r="B327" i="27"/>
  <c r="B328" i="27"/>
  <c r="B329" i="27"/>
  <c r="B330" i="27"/>
  <c r="B331" i="27"/>
  <c r="B332" i="27"/>
  <c r="B333" i="27"/>
  <c r="B334" i="27"/>
  <c r="B335" i="27"/>
  <c r="B336" i="27"/>
  <c r="B337" i="27"/>
  <c r="B338" i="27"/>
  <c r="B339" i="27"/>
  <c r="B340" i="27"/>
  <c r="B341" i="27"/>
  <c r="B342" i="27"/>
  <c r="B323" i="27"/>
  <c r="B303" i="27"/>
  <c r="B304" i="27"/>
  <c r="B305" i="27"/>
  <c r="B306" i="27"/>
  <c r="B307" i="27"/>
  <c r="B308" i="27"/>
  <c r="B309" i="27"/>
  <c r="B310" i="27"/>
  <c r="B311" i="27"/>
  <c r="B312" i="27"/>
  <c r="B313" i="27"/>
  <c r="B314" i="27"/>
  <c r="B315" i="27"/>
  <c r="B316" i="27"/>
  <c r="B317" i="27"/>
  <c r="B318" i="27"/>
  <c r="B319" i="27"/>
  <c r="B320" i="27"/>
  <c r="B321" i="27"/>
  <c r="B302" i="27"/>
  <c r="B282" i="27"/>
  <c r="B283" i="27"/>
  <c r="B284" i="27"/>
  <c r="B285" i="27"/>
  <c r="B286" i="27"/>
  <c r="B287" i="27"/>
  <c r="B288" i="27"/>
  <c r="B289" i="27"/>
  <c r="B290" i="27"/>
  <c r="B291" i="27"/>
  <c r="B292" i="27"/>
  <c r="B293" i="27"/>
  <c r="B294" i="27"/>
  <c r="B295" i="27"/>
  <c r="B296" i="27"/>
  <c r="B297" i="27"/>
  <c r="B298" i="27"/>
  <c r="B299" i="27"/>
  <c r="B300" i="27"/>
  <c r="B281" i="27"/>
  <c r="B261" i="27"/>
  <c r="B262" i="27"/>
  <c r="B263" i="27"/>
  <c r="B264" i="27"/>
  <c r="B265" i="27"/>
  <c r="B266" i="27"/>
  <c r="B267" i="27"/>
  <c r="B268" i="27"/>
  <c r="B269" i="27"/>
  <c r="B270" i="27"/>
  <c r="B271" i="27"/>
  <c r="B272" i="27"/>
  <c r="B273" i="27"/>
  <c r="B274" i="27"/>
  <c r="B275" i="27"/>
  <c r="B276" i="27"/>
  <c r="B277" i="27"/>
  <c r="B278" i="27"/>
  <c r="B279" i="27"/>
  <c r="B260" i="27"/>
  <c r="B240" i="27"/>
  <c r="B241" i="27"/>
  <c r="B242" i="27"/>
  <c r="B243" i="27"/>
  <c r="B244" i="27"/>
  <c r="B245" i="27"/>
  <c r="B246" i="27"/>
  <c r="B247" i="27"/>
  <c r="B248" i="27"/>
  <c r="B249" i="27"/>
  <c r="B250" i="27"/>
  <c r="B251" i="27"/>
  <c r="B252" i="27"/>
  <c r="B253" i="27"/>
  <c r="B254" i="27"/>
  <c r="B255" i="27"/>
  <c r="B256" i="27"/>
  <c r="B257" i="27"/>
  <c r="B258" i="27"/>
  <c r="B239" i="27"/>
  <c r="B219" i="27"/>
  <c r="B220" i="27"/>
  <c r="B221" i="27"/>
  <c r="B222" i="27"/>
  <c r="B223" i="27"/>
  <c r="B224" i="27"/>
  <c r="B225" i="27"/>
  <c r="B226" i="27"/>
  <c r="B227" i="27"/>
  <c r="B228" i="27"/>
  <c r="B229" i="27"/>
  <c r="B230" i="27"/>
  <c r="B231" i="27"/>
  <c r="B232" i="27"/>
  <c r="B233" i="27"/>
  <c r="B234" i="27"/>
  <c r="B235" i="27"/>
  <c r="B236" i="27"/>
  <c r="B237" i="27"/>
  <c r="B218" i="27"/>
  <c r="B217" i="27"/>
  <c r="B216" i="27"/>
  <c r="B215" i="27"/>
  <c r="B214" i="27"/>
  <c r="B213" i="27"/>
  <c r="B212" i="27"/>
  <c r="B211" i="27"/>
  <c r="B210" i="27"/>
  <c r="B209" i="27"/>
  <c r="B208" i="27"/>
  <c r="B207" i="27"/>
  <c r="B206" i="27"/>
  <c r="B205" i="27"/>
  <c r="B204" i="27"/>
  <c r="B203" i="27"/>
  <c r="B202" i="27"/>
  <c r="B201" i="27"/>
  <c r="B200" i="27"/>
  <c r="B199" i="27"/>
  <c r="B198" i="27"/>
  <c r="B195" i="27"/>
  <c r="B194" i="27"/>
  <c r="B193" i="27"/>
  <c r="B192" i="27"/>
  <c r="B191" i="27"/>
  <c r="B190" i="27"/>
  <c r="B189" i="27"/>
  <c r="B188" i="27"/>
  <c r="B187" i="27"/>
  <c r="B186" i="27"/>
  <c r="B185" i="27"/>
  <c r="B184" i="27"/>
  <c r="B183" i="27"/>
  <c r="B182" i="27"/>
  <c r="B181" i="27"/>
  <c r="B180" i="27"/>
  <c r="B179" i="27"/>
  <c r="B178" i="27"/>
  <c r="B177" i="27"/>
  <c r="B174" i="27"/>
  <c r="B173" i="27"/>
  <c r="B172" i="27"/>
  <c r="B171" i="27"/>
  <c r="B170" i="27"/>
  <c r="B169" i="27"/>
  <c r="B168" i="27"/>
  <c r="B167" i="27"/>
  <c r="B166" i="27"/>
  <c r="B165" i="27"/>
  <c r="B164" i="27"/>
  <c r="B163" i="27"/>
  <c r="B162" i="27"/>
  <c r="B161" i="27"/>
  <c r="B160" i="27"/>
  <c r="B159" i="27"/>
  <c r="B158" i="27"/>
  <c r="B157" i="27"/>
  <c r="B156" i="27"/>
  <c r="B153" i="27"/>
  <c r="B152" i="27"/>
  <c r="B151" i="27"/>
  <c r="B150" i="27"/>
  <c r="B149" i="27"/>
  <c r="B148" i="27"/>
  <c r="B147" i="27"/>
  <c r="B146" i="27"/>
  <c r="B145" i="27"/>
  <c r="B144" i="27"/>
  <c r="B143" i="27"/>
  <c r="B142" i="27"/>
  <c r="B141" i="27"/>
  <c r="B140" i="27"/>
  <c r="B139" i="27"/>
  <c r="B138" i="27"/>
  <c r="B137" i="27"/>
  <c r="B136" i="27"/>
  <c r="B135" i="27"/>
  <c r="B132" i="27"/>
  <c r="B131" i="27"/>
  <c r="B130" i="27"/>
  <c r="B129" i="27"/>
  <c r="B128" i="27"/>
  <c r="B127" i="27"/>
  <c r="B126" i="27"/>
  <c r="B125" i="27"/>
  <c r="B124" i="27"/>
  <c r="B123" i="27"/>
  <c r="B122" i="27"/>
  <c r="B121" i="27"/>
  <c r="B120" i="27"/>
  <c r="B119" i="27"/>
  <c r="B118" i="27"/>
  <c r="B117" i="27"/>
  <c r="B116" i="27"/>
  <c r="B115" i="27"/>
  <c r="B114" i="27"/>
  <c r="B111" i="27"/>
  <c r="B110" i="27"/>
  <c r="B109" i="27"/>
  <c r="B108" i="27"/>
  <c r="B107" i="27"/>
  <c r="B106" i="27"/>
  <c r="B105" i="27"/>
  <c r="B104" i="27"/>
  <c r="B103" i="27"/>
  <c r="B102" i="27"/>
  <c r="B101" i="27"/>
  <c r="B100" i="27"/>
  <c r="B99" i="27"/>
  <c r="B98" i="27"/>
  <c r="B97" i="27"/>
  <c r="B96" i="27"/>
  <c r="B95" i="27"/>
  <c r="B94" i="27"/>
  <c r="B93" i="27"/>
  <c r="B90" i="27"/>
  <c r="B89" i="27"/>
  <c r="B88" i="27"/>
  <c r="B87" i="27"/>
  <c r="B86" i="27"/>
  <c r="B85" i="27"/>
  <c r="B84" i="27"/>
  <c r="B83" i="27"/>
  <c r="B82" i="27"/>
  <c r="B81" i="27"/>
  <c r="B80" i="27"/>
  <c r="B79" i="27"/>
  <c r="B78" i="27"/>
  <c r="B77" i="27"/>
  <c r="B76" i="27"/>
  <c r="B75" i="27"/>
  <c r="B74" i="27"/>
  <c r="B73" i="27"/>
  <c r="B72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Y48" i="5"/>
  <c r="W48" i="5"/>
  <c r="U48" i="5"/>
  <c r="S48" i="5"/>
  <c r="Q48" i="5"/>
  <c r="O48" i="5"/>
  <c r="M48" i="5"/>
  <c r="K48" i="5"/>
  <c r="I48" i="5"/>
  <c r="G48" i="5"/>
  <c r="E48" i="5"/>
  <c r="C48" i="5"/>
  <c r="AA48" i="5" s="1"/>
  <c r="Y47" i="5"/>
  <c r="W47" i="5"/>
  <c r="U47" i="5"/>
  <c r="S47" i="5"/>
  <c r="Q47" i="5"/>
  <c r="O47" i="5"/>
  <c r="M47" i="5"/>
  <c r="K47" i="5"/>
  <c r="I47" i="5"/>
  <c r="G47" i="5"/>
  <c r="E47" i="5"/>
  <c r="C47" i="5"/>
  <c r="AA47" i="5" s="1"/>
  <c r="B47" i="5"/>
  <c r="Y46" i="5"/>
  <c r="W46" i="5"/>
  <c r="U46" i="5"/>
  <c r="S46" i="5"/>
  <c r="Q46" i="5"/>
  <c r="O46" i="5"/>
  <c r="M46" i="5"/>
  <c r="K46" i="5"/>
  <c r="I46" i="5"/>
  <c r="G46" i="5"/>
  <c r="E46" i="5"/>
  <c r="C46" i="5"/>
  <c r="AA46" i="5" s="1"/>
  <c r="Y45" i="5"/>
  <c r="W45" i="5"/>
  <c r="U45" i="5"/>
  <c r="S45" i="5"/>
  <c r="Q45" i="5"/>
  <c r="O45" i="5"/>
  <c r="M45" i="5"/>
  <c r="K45" i="5"/>
  <c r="I45" i="5"/>
  <c r="G45" i="5"/>
  <c r="E45" i="5"/>
  <c r="C45" i="5"/>
  <c r="AA45" i="5" s="1"/>
  <c r="Y44" i="5"/>
  <c r="W44" i="5"/>
  <c r="U44" i="5"/>
  <c r="S44" i="5"/>
  <c r="Q44" i="5"/>
  <c r="O44" i="5"/>
  <c r="M44" i="5"/>
  <c r="K44" i="5"/>
  <c r="I44" i="5"/>
  <c r="G44" i="5"/>
  <c r="E44" i="5"/>
  <c r="C44" i="5"/>
  <c r="AA44" i="5" s="1"/>
  <c r="B44" i="5"/>
  <c r="Y43" i="5"/>
  <c r="W43" i="5"/>
  <c r="U43" i="5"/>
  <c r="S43" i="5"/>
  <c r="Q43" i="5"/>
  <c r="O43" i="5"/>
  <c r="M43" i="5"/>
  <c r="K43" i="5"/>
  <c r="I43" i="5"/>
  <c r="G43" i="5"/>
  <c r="E43" i="5"/>
  <c r="C43" i="5"/>
  <c r="AA43" i="5" s="1"/>
  <c r="Y42" i="5"/>
  <c r="W42" i="5"/>
  <c r="U42" i="5"/>
  <c r="S42" i="5"/>
  <c r="Q42" i="5"/>
  <c r="O42" i="5"/>
  <c r="M42" i="5"/>
  <c r="K42" i="5"/>
  <c r="I42" i="5"/>
  <c r="G42" i="5"/>
  <c r="E42" i="5"/>
  <c r="C42" i="5"/>
  <c r="AA42" i="5" s="1"/>
  <c r="Y41" i="5"/>
  <c r="W41" i="5"/>
  <c r="U41" i="5"/>
  <c r="S41" i="5"/>
  <c r="Q41" i="5"/>
  <c r="O41" i="5"/>
  <c r="M41" i="5"/>
  <c r="K41" i="5"/>
  <c r="I41" i="5"/>
  <c r="G41" i="5"/>
  <c r="E41" i="5"/>
  <c r="C41" i="5"/>
  <c r="AA41" i="5" s="1"/>
  <c r="Y40" i="5"/>
  <c r="W40" i="5"/>
  <c r="U40" i="5"/>
  <c r="S40" i="5"/>
  <c r="Q40" i="5"/>
  <c r="O40" i="5"/>
  <c r="M40" i="5"/>
  <c r="K40" i="5"/>
  <c r="I40" i="5"/>
  <c r="G40" i="5"/>
  <c r="E40" i="5"/>
  <c r="C40" i="5"/>
  <c r="AA40" i="5" s="1"/>
  <c r="Y39" i="5"/>
  <c r="W39" i="5"/>
  <c r="U39" i="5"/>
  <c r="S39" i="5"/>
  <c r="Q39" i="5"/>
  <c r="O39" i="5"/>
  <c r="M39" i="5"/>
  <c r="K39" i="5"/>
  <c r="I39" i="5"/>
  <c r="G39" i="5"/>
  <c r="E39" i="5"/>
  <c r="C39" i="5"/>
  <c r="AA39" i="5" s="1"/>
  <c r="Y26" i="5"/>
  <c r="W26" i="5"/>
  <c r="U26" i="5"/>
  <c r="S26" i="5"/>
  <c r="Q26" i="5"/>
  <c r="O26" i="5"/>
  <c r="M26" i="5"/>
  <c r="K26" i="5"/>
  <c r="I26" i="5"/>
  <c r="G26" i="5"/>
  <c r="E26" i="5"/>
  <c r="C26" i="5"/>
  <c r="Y25" i="5"/>
  <c r="W25" i="5"/>
  <c r="U25" i="5"/>
  <c r="S25" i="5"/>
  <c r="Q25" i="5"/>
  <c r="O25" i="5"/>
  <c r="M25" i="5"/>
  <c r="K25" i="5"/>
  <c r="I25" i="5"/>
  <c r="G25" i="5"/>
  <c r="E25" i="5"/>
  <c r="C25" i="5"/>
  <c r="Y24" i="5"/>
  <c r="W24" i="5"/>
  <c r="U24" i="5"/>
  <c r="S24" i="5"/>
  <c r="Q24" i="5"/>
  <c r="O24" i="5"/>
  <c r="M24" i="5"/>
  <c r="K24" i="5"/>
  <c r="I24" i="5"/>
  <c r="G24" i="5"/>
  <c r="E24" i="5"/>
  <c r="C24" i="5"/>
  <c r="Y23" i="5"/>
  <c r="W23" i="5"/>
  <c r="U23" i="5"/>
  <c r="S23" i="5"/>
  <c r="Q23" i="5"/>
  <c r="O23" i="5"/>
  <c r="M23" i="5"/>
  <c r="K23" i="5"/>
  <c r="I23" i="5"/>
  <c r="G23" i="5"/>
  <c r="E23" i="5"/>
  <c r="C23" i="5"/>
  <c r="Y22" i="5"/>
  <c r="W22" i="5"/>
  <c r="U22" i="5"/>
  <c r="S22" i="5"/>
  <c r="Q22" i="5"/>
  <c r="O22" i="5"/>
  <c r="M22" i="5"/>
  <c r="K22" i="5"/>
  <c r="I22" i="5"/>
  <c r="G22" i="5"/>
  <c r="E22" i="5"/>
  <c r="C22" i="5"/>
  <c r="Y21" i="5"/>
  <c r="W21" i="5"/>
  <c r="U21" i="5"/>
  <c r="S21" i="5"/>
  <c r="Q21" i="5"/>
  <c r="O21" i="5"/>
  <c r="M21" i="5"/>
  <c r="K21" i="5"/>
  <c r="I21" i="5"/>
  <c r="G21" i="5"/>
  <c r="E21" i="5"/>
  <c r="C21" i="5"/>
  <c r="Y20" i="5"/>
  <c r="W20" i="5"/>
  <c r="U20" i="5"/>
  <c r="S20" i="5"/>
  <c r="Q20" i="5"/>
  <c r="O20" i="5"/>
  <c r="M20" i="5"/>
  <c r="K20" i="5"/>
  <c r="I20" i="5"/>
  <c r="G20" i="5"/>
  <c r="E20" i="5"/>
  <c r="C20" i="5"/>
  <c r="Y19" i="5"/>
  <c r="W19" i="5"/>
  <c r="U19" i="5"/>
  <c r="S19" i="5"/>
  <c r="Q19" i="5"/>
  <c r="O19" i="5"/>
  <c r="M19" i="5"/>
  <c r="K19" i="5"/>
  <c r="I19" i="5"/>
  <c r="G19" i="5"/>
  <c r="E19" i="5"/>
  <c r="C19" i="5"/>
  <c r="B19" i="5"/>
  <c r="Y18" i="5"/>
  <c r="W18" i="5"/>
  <c r="U18" i="5"/>
  <c r="S18" i="5"/>
  <c r="Q18" i="5"/>
  <c r="O18" i="5"/>
  <c r="M18" i="5"/>
  <c r="K18" i="5"/>
  <c r="I18" i="5"/>
  <c r="G18" i="5"/>
  <c r="E18" i="5"/>
  <c r="C18" i="5"/>
  <c r="Y17" i="5"/>
  <c r="W17" i="5"/>
  <c r="U17" i="5"/>
  <c r="S17" i="5"/>
  <c r="Q17" i="5"/>
  <c r="O17" i="5"/>
  <c r="M17" i="5"/>
  <c r="K17" i="5"/>
  <c r="I17" i="5"/>
  <c r="G17" i="5"/>
  <c r="E17" i="5"/>
  <c r="C17" i="5"/>
  <c r="D28" i="1"/>
  <c r="E28" i="1"/>
  <c r="F28" i="1"/>
  <c r="G28" i="1"/>
  <c r="H28" i="1"/>
  <c r="I28" i="1"/>
  <c r="J28" i="1"/>
  <c r="K28" i="1"/>
  <c r="L28" i="1"/>
  <c r="M28" i="1"/>
  <c r="N28" i="1"/>
  <c r="O28" i="1"/>
  <c r="C28" i="1"/>
  <c r="O48" i="1"/>
  <c r="B48" i="1"/>
  <c r="B48" i="5" s="1"/>
  <c r="O47" i="1"/>
  <c r="B47" i="1"/>
  <c r="F71" i="19" s="1"/>
  <c r="O46" i="1"/>
  <c r="B46" i="1"/>
  <c r="F70" i="19" s="1"/>
  <c r="O45" i="1"/>
  <c r="B45" i="1"/>
  <c r="C59" i="7" s="1"/>
  <c r="D59" i="7" s="1"/>
  <c r="O44" i="1"/>
  <c r="B44" i="1"/>
  <c r="C58" i="7" s="1"/>
  <c r="D58" i="7" s="1"/>
  <c r="O43" i="1"/>
  <c r="B43" i="1"/>
  <c r="B43" i="5" s="1"/>
  <c r="O42" i="1"/>
  <c r="B42" i="1"/>
  <c r="B42" i="5" s="1"/>
  <c r="O41" i="1"/>
  <c r="B41" i="1"/>
  <c r="F65" i="19" s="1"/>
  <c r="O40" i="1"/>
  <c r="B40" i="1"/>
  <c r="F64" i="19" s="1"/>
  <c r="O39" i="1"/>
  <c r="B39" i="1"/>
  <c r="F63" i="19" s="1"/>
  <c r="D6" i="1"/>
  <c r="E6" i="1"/>
  <c r="F6" i="1"/>
  <c r="G6" i="1"/>
  <c r="H6" i="1"/>
  <c r="I6" i="1"/>
  <c r="J6" i="1"/>
  <c r="K6" i="1"/>
  <c r="L6" i="1"/>
  <c r="M6" i="1"/>
  <c r="N6" i="1"/>
  <c r="O6" i="1"/>
  <c r="C6" i="1"/>
  <c r="O26" i="1"/>
  <c r="B26" i="1"/>
  <c r="F39" i="19" s="1"/>
  <c r="O25" i="1"/>
  <c r="B25" i="1"/>
  <c r="C32" i="7" s="1"/>
  <c r="D32" i="7" s="1"/>
  <c r="O24" i="1"/>
  <c r="B24" i="1"/>
  <c r="C31" i="7" s="1"/>
  <c r="D31" i="7" s="1"/>
  <c r="O23" i="1"/>
  <c r="B23" i="1"/>
  <c r="C30" i="7" s="1"/>
  <c r="D30" i="7" s="1"/>
  <c r="O22" i="1"/>
  <c r="B22" i="1"/>
  <c r="F35" i="19" s="1"/>
  <c r="O21" i="1"/>
  <c r="B21" i="1"/>
  <c r="F34" i="19" s="1"/>
  <c r="O20" i="1"/>
  <c r="B20" i="1"/>
  <c r="F33" i="19" s="1"/>
  <c r="O19" i="1"/>
  <c r="B19" i="1"/>
  <c r="F32" i="19" s="1"/>
  <c r="O18" i="1"/>
  <c r="B18" i="1"/>
  <c r="B18" i="5" s="1"/>
  <c r="O17" i="1"/>
  <c r="B17" i="1"/>
  <c r="B17" i="5" s="1"/>
  <c r="P5" i="31"/>
  <c r="P6" i="31"/>
  <c r="P7" i="31"/>
  <c r="P8" i="31"/>
  <c r="P9" i="31"/>
  <c r="P10" i="31"/>
  <c r="P11" i="31"/>
  <c r="P12" i="31"/>
  <c r="P13" i="31"/>
  <c r="P14" i="31"/>
  <c r="P15" i="31"/>
  <c r="P16" i="31"/>
  <c r="P17" i="31"/>
  <c r="P18" i="31"/>
  <c r="P19" i="31"/>
  <c r="P20" i="31"/>
  <c r="P21" i="31"/>
  <c r="P22" i="31"/>
  <c r="P23" i="31"/>
  <c r="P24" i="31"/>
  <c r="P25" i="31"/>
  <c r="P26" i="31"/>
  <c r="P27" i="31"/>
  <c r="P28" i="31"/>
  <c r="P29" i="31"/>
  <c r="P30" i="31"/>
  <c r="P31" i="31"/>
  <c r="P32" i="31"/>
  <c r="P33" i="31"/>
  <c r="P34" i="31"/>
  <c r="P35" i="31"/>
  <c r="P36" i="31"/>
  <c r="P37" i="31"/>
  <c r="P38" i="31"/>
  <c r="P39" i="31"/>
  <c r="P40" i="31"/>
  <c r="P41" i="31"/>
  <c r="P42" i="31"/>
  <c r="P43" i="31"/>
  <c r="P44" i="31"/>
  <c r="P45" i="31"/>
  <c r="P46" i="31"/>
  <c r="P47" i="31"/>
  <c r="P48" i="31"/>
  <c r="P49" i="31"/>
  <c r="P50" i="31"/>
  <c r="P51" i="31"/>
  <c r="P52" i="31"/>
  <c r="P53" i="31"/>
  <c r="P54" i="31"/>
  <c r="P55" i="31"/>
  <c r="P56" i="31"/>
  <c r="P57" i="31"/>
  <c r="P58" i="31"/>
  <c r="P59" i="31"/>
  <c r="P60" i="31"/>
  <c r="P61" i="31"/>
  <c r="P62" i="31"/>
  <c r="P63" i="31"/>
  <c r="P64" i="31"/>
  <c r="P65" i="31"/>
  <c r="P66" i="31"/>
  <c r="P67" i="31"/>
  <c r="P68" i="31"/>
  <c r="P69" i="31"/>
  <c r="P70" i="31"/>
  <c r="P71" i="31"/>
  <c r="P72" i="31"/>
  <c r="P73" i="31"/>
  <c r="P74" i="31"/>
  <c r="P75" i="31"/>
  <c r="P76" i="31"/>
  <c r="P77" i="31"/>
  <c r="P78" i="31"/>
  <c r="P79" i="31"/>
  <c r="P80" i="31"/>
  <c r="P81" i="31"/>
  <c r="P82" i="31"/>
  <c r="P83" i="31"/>
  <c r="P84" i="31"/>
  <c r="P85" i="31"/>
  <c r="P86" i="31"/>
  <c r="P87" i="31"/>
  <c r="P88" i="31"/>
  <c r="P89" i="31"/>
  <c r="P90" i="31"/>
  <c r="P91" i="31"/>
  <c r="P92" i="31"/>
  <c r="P93" i="31"/>
  <c r="P94" i="31"/>
  <c r="P95" i="31"/>
  <c r="P96" i="31"/>
  <c r="P97" i="31"/>
  <c r="P98" i="31"/>
  <c r="P99" i="31"/>
  <c r="P100" i="31"/>
  <c r="P101" i="31"/>
  <c r="P102" i="31"/>
  <c r="P103" i="31"/>
  <c r="P104" i="31"/>
  <c r="P105" i="31"/>
  <c r="P106" i="31"/>
  <c r="P107" i="31"/>
  <c r="P108" i="31"/>
  <c r="P109" i="31"/>
  <c r="P110" i="31"/>
  <c r="P111" i="31"/>
  <c r="P112" i="31"/>
  <c r="P113" i="31"/>
  <c r="P114" i="31"/>
  <c r="P115" i="31"/>
  <c r="P116" i="31"/>
  <c r="P117" i="31"/>
  <c r="P118" i="31"/>
  <c r="P119" i="31"/>
  <c r="P120" i="31"/>
  <c r="P121" i="31"/>
  <c r="P122" i="31"/>
  <c r="P123" i="31"/>
  <c r="P124" i="31"/>
  <c r="P125" i="31"/>
  <c r="P126" i="31"/>
  <c r="P127" i="31"/>
  <c r="P128" i="31"/>
  <c r="P129" i="31"/>
  <c r="P130" i="31"/>
  <c r="P131" i="31"/>
  <c r="P132" i="31"/>
  <c r="P133" i="31"/>
  <c r="P134" i="31"/>
  <c r="P135" i="31"/>
  <c r="P136" i="31"/>
  <c r="P137" i="31"/>
  <c r="P138" i="31"/>
  <c r="P139" i="31"/>
  <c r="P140" i="31"/>
  <c r="P141" i="31"/>
  <c r="P142" i="31"/>
  <c r="P143" i="31"/>
  <c r="P144" i="31"/>
  <c r="P145" i="31"/>
  <c r="P146" i="31"/>
  <c r="P147" i="31"/>
  <c r="P148" i="31"/>
  <c r="P149" i="31"/>
  <c r="P150" i="31"/>
  <c r="P151" i="31"/>
  <c r="P152" i="31"/>
  <c r="P153" i="31"/>
  <c r="P154" i="31"/>
  <c r="P155" i="31"/>
  <c r="P156" i="31"/>
  <c r="P157" i="31"/>
  <c r="P158" i="31"/>
  <c r="P159" i="31"/>
  <c r="P160" i="31"/>
  <c r="P161" i="31"/>
  <c r="P162" i="31"/>
  <c r="P163" i="31"/>
  <c r="P164" i="31"/>
  <c r="P165" i="31"/>
  <c r="P166" i="31"/>
  <c r="P167" i="31"/>
  <c r="P168" i="31"/>
  <c r="P169" i="31"/>
  <c r="P170" i="31"/>
  <c r="P171" i="31"/>
  <c r="P172" i="31"/>
  <c r="P173" i="31"/>
  <c r="P174" i="31"/>
  <c r="P175" i="31"/>
  <c r="P176" i="31"/>
  <c r="P177" i="31"/>
  <c r="P178" i="31"/>
  <c r="P179" i="31"/>
  <c r="P180" i="31"/>
  <c r="P181" i="31"/>
  <c r="P182" i="31"/>
  <c r="P183" i="31"/>
  <c r="P184" i="31"/>
  <c r="P185" i="31"/>
  <c r="P186" i="31"/>
  <c r="P187" i="31"/>
  <c r="P188" i="31"/>
  <c r="P189" i="31"/>
  <c r="P190" i="31"/>
  <c r="P191" i="31"/>
  <c r="P192" i="31"/>
  <c r="P193" i="31"/>
  <c r="P194" i="31"/>
  <c r="P195" i="31"/>
  <c r="P196" i="31"/>
  <c r="P197" i="31"/>
  <c r="P198" i="31"/>
  <c r="P199" i="31"/>
  <c r="P200" i="31"/>
  <c r="P201" i="31"/>
  <c r="P202" i="31"/>
  <c r="P203" i="31"/>
  <c r="P204" i="31"/>
  <c r="P205" i="31"/>
  <c r="P206" i="31"/>
  <c r="P207" i="31"/>
  <c r="P208" i="31"/>
  <c r="P209" i="31"/>
  <c r="P210" i="31"/>
  <c r="P211" i="31"/>
  <c r="P212" i="31"/>
  <c r="P213" i="31"/>
  <c r="P214" i="31"/>
  <c r="P215" i="31"/>
  <c r="P216" i="31"/>
  <c r="P217" i="31"/>
  <c r="P218" i="31"/>
  <c r="P219" i="31"/>
  <c r="P220" i="31"/>
  <c r="P221" i="31"/>
  <c r="P222" i="31"/>
  <c r="P223" i="31"/>
  <c r="P224" i="31"/>
  <c r="P225" i="31"/>
  <c r="P226" i="31"/>
  <c r="P227" i="31"/>
  <c r="P228" i="31"/>
  <c r="P229" i="31"/>
  <c r="P230" i="31"/>
  <c r="P231" i="31"/>
  <c r="P232" i="31"/>
  <c r="P233" i="31"/>
  <c r="P234" i="31"/>
  <c r="P235" i="31"/>
  <c r="P236" i="31"/>
  <c r="P237" i="31"/>
  <c r="P238" i="31"/>
  <c r="P239" i="31"/>
  <c r="P240" i="31"/>
  <c r="P241" i="31"/>
  <c r="P242" i="31"/>
  <c r="P243" i="31"/>
  <c r="P244" i="31"/>
  <c r="P245" i="31"/>
  <c r="P246" i="31"/>
  <c r="P247" i="31"/>
  <c r="P248" i="31"/>
  <c r="P249" i="31"/>
  <c r="P250" i="31"/>
  <c r="P251" i="31"/>
  <c r="P252" i="31"/>
  <c r="P253" i="31"/>
  <c r="P254" i="31"/>
  <c r="P255" i="31"/>
  <c r="P256" i="31"/>
  <c r="P257" i="31"/>
  <c r="P258" i="31"/>
  <c r="P259" i="31"/>
  <c r="P260" i="31"/>
  <c r="P261" i="31"/>
  <c r="P262" i="31"/>
  <c r="P263" i="31"/>
  <c r="P264" i="31"/>
  <c r="P265" i="31"/>
  <c r="P266" i="31"/>
  <c r="P267" i="31"/>
  <c r="P268" i="31"/>
  <c r="P269" i="31"/>
  <c r="P270" i="31"/>
  <c r="P271" i="31"/>
  <c r="P272" i="31"/>
  <c r="P273" i="31"/>
  <c r="P274" i="31"/>
  <c r="P275" i="31"/>
  <c r="P276" i="31"/>
  <c r="P277" i="31"/>
  <c r="P278" i="31"/>
  <c r="P279" i="31"/>
  <c r="P280" i="31"/>
  <c r="P281" i="31"/>
  <c r="P282" i="31"/>
  <c r="P283" i="31"/>
  <c r="P284" i="31"/>
  <c r="P285" i="31"/>
  <c r="P286" i="31"/>
  <c r="P287" i="31"/>
  <c r="P288" i="31"/>
  <c r="P289" i="31"/>
  <c r="P290" i="31"/>
  <c r="P291" i="31"/>
  <c r="P292" i="31"/>
  <c r="P293" i="31"/>
  <c r="P294" i="31"/>
  <c r="P295" i="31"/>
  <c r="P296" i="31"/>
  <c r="P297" i="31"/>
  <c r="P298" i="31"/>
  <c r="P299" i="31"/>
  <c r="P300" i="31"/>
  <c r="P301" i="31"/>
  <c r="P302" i="31"/>
  <c r="P303" i="31"/>
  <c r="P304" i="31"/>
  <c r="P305" i="31"/>
  <c r="P306" i="31"/>
  <c r="P307" i="31"/>
  <c r="P308" i="31"/>
  <c r="P309" i="31"/>
  <c r="P310" i="31"/>
  <c r="P311" i="31"/>
  <c r="P312" i="31"/>
  <c r="P313" i="31"/>
  <c r="P314" i="31"/>
  <c r="P315" i="31"/>
  <c r="P316" i="31"/>
  <c r="P317" i="31"/>
  <c r="P318" i="31"/>
  <c r="P319" i="31"/>
  <c r="P320" i="31"/>
  <c r="P321" i="31"/>
  <c r="P322" i="31"/>
  <c r="P323" i="31"/>
  <c r="P324" i="31"/>
  <c r="P325" i="31"/>
  <c r="P326" i="31"/>
  <c r="P327" i="31"/>
  <c r="P328" i="31"/>
  <c r="P329" i="31"/>
  <c r="P330" i="31"/>
  <c r="P331" i="31"/>
  <c r="P332" i="31"/>
  <c r="P333" i="31"/>
  <c r="P334" i="31"/>
  <c r="P335" i="31"/>
  <c r="P336" i="31"/>
  <c r="P337" i="31"/>
  <c r="P338" i="31"/>
  <c r="P339" i="31"/>
  <c r="P340" i="31"/>
  <c r="P341" i="31"/>
  <c r="P342" i="31"/>
  <c r="P343" i="31"/>
  <c r="P344" i="31"/>
  <c r="P345" i="31"/>
  <c r="P346" i="31"/>
  <c r="P347" i="31"/>
  <c r="P348" i="31"/>
  <c r="P349" i="31"/>
  <c r="P350" i="31"/>
  <c r="P351" i="31"/>
  <c r="P352" i="31"/>
  <c r="P353" i="31"/>
  <c r="P354" i="31"/>
  <c r="P355" i="31"/>
  <c r="P356" i="31"/>
  <c r="P357" i="31"/>
  <c r="P358" i="31"/>
  <c r="P359" i="31"/>
  <c r="P360" i="31"/>
  <c r="P361" i="31"/>
  <c r="P362" i="31"/>
  <c r="P363" i="31"/>
  <c r="P364" i="31"/>
  <c r="P365" i="31"/>
  <c r="P366" i="31"/>
  <c r="P367" i="31"/>
  <c r="P368" i="31"/>
  <c r="P369" i="31"/>
  <c r="P370" i="31"/>
  <c r="P371" i="31"/>
  <c r="P372" i="31"/>
  <c r="P373" i="31"/>
  <c r="P374" i="31"/>
  <c r="P375" i="31"/>
  <c r="P376" i="31"/>
  <c r="P377" i="31"/>
  <c r="P378" i="31"/>
  <c r="P379" i="31"/>
  <c r="P380" i="31"/>
  <c r="P381" i="31"/>
  <c r="P382" i="31"/>
  <c r="P383" i="31"/>
  <c r="P384" i="31"/>
  <c r="P385" i="31"/>
  <c r="P386" i="31"/>
  <c r="P387" i="31"/>
  <c r="P388" i="31"/>
  <c r="P389" i="31"/>
  <c r="P390" i="31"/>
  <c r="P391" i="31"/>
  <c r="P392" i="31"/>
  <c r="P393" i="31"/>
  <c r="P394" i="31"/>
  <c r="P395" i="31"/>
  <c r="P396" i="31"/>
  <c r="P397" i="31"/>
  <c r="P398" i="31"/>
  <c r="P399" i="31"/>
  <c r="P400" i="31"/>
  <c r="P401" i="31"/>
  <c r="P402" i="31"/>
  <c r="P403" i="31"/>
  <c r="P404" i="31"/>
  <c r="P405" i="31"/>
  <c r="P406" i="31"/>
  <c r="P407" i="31"/>
  <c r="P408" i="31"/>
  <c r="P409" i="31"/>
  <c r="P410" i="31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AW36" i="19"/>
  <c r="AW37" i="19"/>
  <c r="AW38" i="19"/>
  <c r="AW39" i="19"/>
  <c r="AW40" i="19"/>
  <c r="AW41" i="19"/>
  <c r="AW42" i="19"/>
  <c r="AW43" i="19"/>
  <c r="AW44" i="19"/>
  <c r="AW45" i="19"/>
  <c r="AW11" i="19"/>
  <c r="AW12" i="19"/>
  <c r="AW13" i="19"/>
  <c r="AW14" i="19"/>
  <c r="AW15" i="19"/>
  <c r="AW16" i="19"/>
  <c r="AW17" i="19"/>
  <c r="AW18" i="19"/>
  <c r="AW19" i="19"/>
  <c r="AW20" i="19"/>
  <c r="L160" i="23"/>
  <c r="B828" i="27" s="1"/>
  <c r="J160" i="23"/>
  <c r="B807" i="27" s="1"/>
  <c r="H160" i="23"/>
  <c r="B786" i="27" s="1"/>
  <c r="F160" i="23"/>
  <c r="B765" i="27" s="1"/>
  <c r="D160" i="23"/>
  <c r="B744" i="27" s="1"/>
  <c r="L72" i="23"/>
  <c r="B406" i="27" s="1"/>
  <c r="J72" i="23"/>
  <c r="H72" i="23"/>
  <c r="B364" i="27" s="1"/>
  <c r="F72" i="23"/>
  <c r="B343" i="27" s="1"/>
  <c r="D72" i="23"/>
  <c r="B322" i="27" s="1"/>
  <c r="L138" i="23"/>
  <c r="B723" i="27" s="1"/>
  <c r="J138" i="23"/>
  <c r="B702" i="27" s="1"/>
  <c r="H138" i="23"/>
  <c r="B681" i="27" s="1"/>
  <c r="F138" i="23"/>
  <c r="B660" i="27" s="1"/>
  <c r="D138" i="23"/>
  <c r="B639" i="27" s="1"/>
  <c r="L50" i="23"/>
  <c r="B301" i="27" s="1"/>
  <c r="J50" i="23"/>
  <c r="B280" i="27" s="1"/>
  <c r="H50" i="23"/>
  <c r="B259" i="27" s="1"/>
  <c r="F50" i="23"/>
  <c r="B238" i="27" s="1"/>
  <c r="D50" i="23"/>
  <c r="L56" i="4"/>
  <c r="O56" i="4" s="1"/>
  <c r="L57" i="4"/>
  <c r="L58" i="4"/>
  <c r="L59" i="4"/>
  <c r="N59" i="4" s="1"/>
  <c r="L60" i="4"/>
  <c r="O60" i="4" s="1"/>
  <c r="L61" i="4"/>
  <c r="N61" i="4" s="1"/>
  <c r="L62" i="4"/>
  <c r="O62" i="4" s="1"/>
  <c r="L63" i="4"/>
  <c r="N63" i="4" s="1"/>
  <c r="L64" i="4"/>
  <c r="N64" i="4" s="1"/>
  <c r="L65" i="4"/>
  <c r="N65" i="4" s="1"/>
  <c r="L66" i="4"/>
  <c r="N66" i="4" s="1"/>
  <c r="L67" i="4"/>
  <c r="O67" i="4" s="1"/>
  <c r="L68" i="4"/>
  <c r="O68" i="4" s="1"/>
  <c r="L69" i="4"/>
  <c r="L70" i="4"/>
  <c r="N70" i="4" s="1"/>
  <c r="L71" i="4"/>
  <c r="O71" i="4" s="1"/>
  <c r="L72" i="4"/>
  <c r="N72" i="4" s="1"/>
  <c r="L73" i="4"/>
  <c r="N73" i="4" s="1"/>
  <c r="L74" i="4"/>
  <c r="O74" i="4" s="1"/>
  <c r="L75" i="4"/>
  <c r="N75" i="4" s="1"/>
  <c r="L76" i="4"/>
  <c r="N76" i="4" s="1"/>
  <c r="L77" i="4"/>
  <c r="N77" i="4" s="1"/>
  <c r="L78" i="4"/>
  <c r="N78" i="4" s="1"/>
  <c r="L79" i="4"/>
  <c r="O79" i="4" s="1"/>
  <c r="L80" i="4"/>
  <c r="N80" i="4" s="1"/>
  <c r="L81" i="4"/>
  <c r="N81" i="4" s="1"/>
  <c r="L82" i="4"/>
  <c r="N82" i="4" s="1"/>
  <c r="L83" i="4"/>
  <c r="N83" i="4" s="1"/>
  <c r="L84" i="4"/>
  <c r="O84" i="4" s="1"/>
  <c r="L85" i="4"/>
  <c r="O85" i="4" s="1"/>
  <c r="L86" i="4"/>
  <c r="O86" i="4" s="1"/>
  <c r="L87" i="4"/>
  <c r="O87" i="4" s="1"/>
  <c r="L88" i="4"/>
  <c r="O88" i="4" s="1"/>
  <c r="L89" i="4"/>
  <c r="N89" i="4" s="1"/>
  <c r="L90" i="4"/>
  <c r="N90" i="4" s="1"/>
  <c r="L91" i="4"/>
  <c r="O91" i="4" s="1"/>
  <c r="L92" i="4"/>
  <c r="O92" i="4" s="1"/>
  <c r="L93" i="4"/>
  <c r="N93" i="4" s="1"/>
  <c r="L94" i="4"/>
  <c r="O94" i="4" s="1"/>
  <c r="L95" i="4"/>
  <c r="O95" i="4" s="1"/>
  <c r="L96" i="4"/>
  <c r="O96" i="4" s="1"/>
  <c r="L97" i="4"/>
  <c r="N97" i="4" s="1"/>
  <c r="L98" i="4"/>
  <c r="N98" i="4" s="1"/>
  <c r="L99" i="4"/>
  <c r="N99" i="4" s="1"/>
  <c r="L100" i="4"/>
  <c r="N100" i="4" s="1"/>
  <c r="L101" i="4"/>
  <c r="O101" i="4" s="1"/>
  <c r="L102" i="4"/>
  <c r="N102" i="4" s="1"/>
  <c r="L103" i="4"/>
  <c r="O103" i="4" s="1"/>
  <c r="L104" i="4"/>
  <c r="N104" i="4" s="1"/>
  <c r="L105" i="4"/>
  <c r="L106" i="4"/>
  <c r="O106" i="4" s="1"/>
  <c r="L107" i="4"/>
  <c r="N107" i="4" s="1"/>
  <c r="L108" i="4"/>
  <c r="N108" i="4" s="1"/>
  <c r="L109" i="4"/>
  <c r="O109" i="4" s="1"/>
  <c r="L110" i="4"/>
  <c r="N110" i="4" s="1"/>
  <c r="L111" i="4"/>
  <c r="N111" i="4" s="1"/>
  <c r="L112" i="4"/>
  <c r="N112" i="4" s="1"/>
  <c r="L113" i="4"/>
  <c r="N113" i="4" s="1"/>
  <c r="L114" i="4"/>
  <c r="N114" i="4" s="1"/>
  <c r="L115" i="4"/>
  <c r="O115" i="4" s="1"/>
  <c r="L116" i="4"/>
  <c r="O116" i="4" s="1"/>
  <c r="L117" i="4"/>
  <c r="N117" i="4" s="1"/>
  <c r="L118" i="4"/>
  <c r="N118" i="4" s="1"/>
  <c r="L119" i="4"/>
  <c r="O119" i="4" s="1"/>
  <c r="L120" i="4"/>
  <c r="O120" i="4" s="1"/>
  <c r="L121" i="4"/>
  <c r="N121" i="4" s="1"/>
  <c r="L122" i="4"/>
  <c r="N122" i="4" s="1"/>
  <c r="L123" i="4"/>
  <c r="O123" i="4" s="1"/>
  <c r="L124" i="4"/>
  <c r="N124" i="4" s="1"/>
  <c r="L125" i="4"/>
  <c r="N125" i="4" s="1"/>
  <c r="L126" i="4"/>
  <c r="N126" i="4" s="1"/>
  <c r="L127" i="4"/>
  <c r="O127" i="4" s="1"/>
  <c r="L128" i="4"/>
  <c r="N128" i="4" s="1"/>
  <c r="L129" i="4"/>
  <c r="L130" i="4"/>
  <c r="N130" i="4" s="1"/>
  <c r="L131" i="4"/>
  <c r="O131" i="4" s="1"/>
  <c r="L132" i="4"/>
  <c r="O132" i="4" s="1"/>
  <c r="L133" i="4"/>
  <c r="N133" i="4" s="1"/>
  <c r="L134" i="4"/>
  <c r="N134" i="4" s="1"/>
  <c r="L135" i="4"/>
  <c r="O135" i="4" s="1"/>
  <c r="L136" i="4"/>
  <c r="N136" i="4" s="1"/>
  <c r="L137" i="4"/>
  <c r="N137" i="4" s="1"/>
  <c r="L138" i="4"/>
  <c r="N138" i="4" s="1"/>
  <c r="L139" i="4"/>
  <c r="O139" i="4" s="1"/>
  <c r="L140" i="4"/>
  <c r="O140" i="4" s="1"/>
  <c r="L141" i="4"/>
  <c r="L142" i="4"/>
  <c r="O142" i="4" s="1"/>
  <c r="L143" i="4"/>
  <c r="N143" i="4" s="1"/>
  <c r="L144" i="4"/>
  <c r="N144" i="4" s="1"/>
  <c r="L145" i="4"/>
  <c r="N145" i="4" s="1"/>
  <c r="L146" i="4"/>
  <c r="N146" i="4" s="1"/>
  <c r="L147" i="4"/>
  <c r="O147" i="4" s="1"/>
  <c r="L148" i="4"/>
  <c r="N148" i="4" s="1"/>
  <c r="L149" i="4"/>
  <c r="N149" i="4" s="1"/>
  <c r="L150" i="4"/>
  <c r="N150" i="4" s="1"/>
  <c r="L151" i="4"/>
  <c r="O151" i="4" s="1"/>
  <c r="L152" i="4"/>
  <c r="N152" i="4" s="1"/>
  <c r="L153" i="4"/>
  <c r="L154" i="4"/>
  <c r="O154" i="4" s="1"/>
  <c r="L155" i="4"/>
  <c r="N155" i="4" s="1"/>
  <c r="L156" i="4"/>
  <c r="O156" i="4" s="1"/>
  <c r="L157" i="4"/>
  <c r="N157" i="4" s="1"/>
  <c r="L158" i="4"/>
  <c r="O158" i="4" s="1"/>
  <c r="L159" i="4"/>
  <c r="N159" i="4" s="1"/>
  <c r="L160" i="4"/>
  <c r="N160" i="4" s="1"/>
  <c r="L161" i="4"/>
  <c r="N161" i="4" s="1"/>
  <c r="L162" i="4"/>
  <c r="N162" i="4" s="1"/>
  <c r="L163" i="4"/>
  <c r="O163" i="4" s="1"/>
  <c r="L164" i="4"/>
  <c r="N164" i="4" s="1"/>
  <c r="L165" i="4"/>
  <c r="N165" i="4" s="1"/>
  <c r="L166" i="4"/>
  <c r="O166" i="4" s="1"/>
  <c r="L167" i="4"/>
  <c r="O167" i="4" s="1"/>
  <c r="L168" i="4"/>
  <c r="O168" i="4" s="1"/>
  <c r="L169" i="4"/>
  <c r="N169" i="4" s="1"/>
  <c r="L170" i="4"/>
  <c r="O170" i="4" s="1"/>
  <c r="L171" i="4"/>
  <c r="N171" i="4" s="1"/>
  <c r="L172" i="4"/>
  <c r="N172" i="4" s="1"/>
  <c r="L173" i="4"/>
  <c r="N173" i="4" s="1"/>
  <c r="L174" i="4"/>
  <c r="O174" i="4" s="1"/>
  <c r="L175" i="4"/>
  <c r="O175" i="4" s="1"/>
  <c r="L176" i="4"/>
  <c r="N176" i="4" s="1"/>
  <c r="L177" i="4"/>
  <c r="L178" i="4"/>
  <c r="O178" i="4" s="1"/>
  <c r="L179" i="4"/>
  <c r="N179" i="4" s="1"/>
  <c r="L180" i="4"/>
  <c r="N180" i="4" s="1"/>
  <c r="L181" i="4"/>
  <c r="N181" i="4" s="1"/>
  <c r="L182" i="4"/>
  <c r="N182" i="4" s="1"/>
  <c r="L183" i="4"/>
  <c r="N183" i="4" s="1"/>
  <c r="L184" i="4"/>
  <c r="N184" i="4" s="1"/>
  <c r="L185" i="4"/>
  <c r="N185" i="4" s="1"/>
  <c r="L186" i="4"/>
  <c r="N186" i="4" s="1"/>
  <c r="L187" i="4"/>
  <c r="O187" i="4" s="1"/>
  <c r="L188" i="4"/>
  <c r="L189" i="4"/>
  <c r="N189" i="4" s="1"/>
  <c r="L190" i="4"/>
  <c r="O190" i="4" s="1"/>
  <c r="L191" i="4"/>
  <c r="O191" i="4" s="1"/>
  <c r="L192" i="4"/>
  <c r="O192" i="4" s="1"/>
  <c r="L193" i="4"/>
  <c r="N193" i="4" s="1"/>
  <c r="L194" i="4"/>
  <c r="O194" i="4" s="1"/>
  <c r="L195" i="4"/>
  <c r="O195" i="4" s="1"/>
  <c r="L196" i="4"/>
  <c r="O196" i="4" s="1"/>
  <c r="L197" i="4"/>
  <c r="O197" i="4" s="1"/>
  <c r="L198" i="4"/>
  <c r="N198" i="4" s="1"/>
  <c r="L199" i="4"/>
  <c r="O199" i="4" s="1"/>
  <c r="L200" i="4"/>
  <c r="N200" i="4" s="1"/>
  <c r="L201" i="4"/>
  <c r="N201" i="4" s="1"/>
  <c r="L202" i="4"/>
  <c r="O202" i="4" s="1"/>
  <c r="L203" i="4"/>
  <c r="O203" i="4" s="1"/>
  <c r="L204" i="4"/>
  <c r="O204" i="4" s="1"/>
  <c r="L205" i="4"/>
  <c r="N205" i="4" s="1"/>
  <c r="L206" i="4"/>
  <c r="O206" i="4" s="1"/>
  <c r="L207" i="4"/>
  <c r="O207" i="4" s="1"/>
  <c r="L208" i="4"/>
  <c r="N208" i="4" s="1"/>
  <c r="L209" i="4"/>
  <c r="N209" i="4" s="1"/>
  <c r="L210" i="4"/>
  <c r="N210" i="4" s="1"/>
  <c r="L211" i="4"/>
  <c r="O211" i="4" s="1"/>
  <c r="L212" i="4"/>
  <c r="N212" i="4" s="1"/>
  <c r="L213" i="4"/>
  <c r="L214" i="4"/>
  <c r="N214" i="4" s="1"/>
  <c r="L215" i="4"/>
  <c r="O215" i="4" s="1"/>
  <c r="L216" i="4"/>
  <c r="O216" i="4" s="1"/>
  <c r="L217" i="4"/>
  <c r="N217" i="4" s="1"/>
  <c r="L218" i="4"/>
  <c r="N218" i="4" s="1"/>
  <c r="L219" i="4"/>
  <c r="N219" i="4" s="1"/>
  <c r="L220" i="4"/>
  <c r="N220" i="4" s="1"/>
  <c r="L221" i="4"/>
  <c r="N221" i="4" s="1"/>
  <c r="L222" i="4"/>
  <c r="N222" i="4" s="1"/>
  <c r="L223" i="4"/>
  <c r="O223" i="4" s="1"/>
  <c r="L224" i="4"/>
  <c r="O224" i="4" s="1"/>
  <c r="L225" i="4"/>
  <c r="N225" i="4" s="1"/>
  <c r="L226" i="4"/>
  <c r="N226" i="4" s="1"/>
  <c r="L227" i="4"/>
  <c r="N227" i="4" s="1"/>
  <c r="L228" i="4"/>
  <c r="N228" i="4" s="1"/>
  <c r="L229" i="4"/>
  <c r="N229" i="4" s="1"/>
  <c r="L230" i="4"/>
  <c r="N230" i="4" s="1"/>
  <c r="L231" i="4"/>
  <c r="N231" i="4" s="1"/>
  <c r="L232" i="4"/>
  <c r="N232" i="4" s="1"/>
  <c r="L233" i="4"/>
  <c r="N233" i="4" s="1"/>
  <c r="L234" i="4"/>
  <c r="N234" i="4" s="1"/>
  <c r="L235" i="4"/>
  <c r="O235" i="4" s="1"/>
  <c r="L236" i="4"/>
  <c r="N236" i="4" s="1"/>
  <c r="L237" i="4"/>
  <c r="O237" i="4" s="1"/>
  <c r="L238" i="4"/>
  <c r="N238" i="4" s="1"/>
  <c r="L239" i="4"/>
  <c r="N239" i="4" s="1"/>
  <c r="L240" i="4"/>
  <c r="O240" i="4" s="1"/>
  <c r="L241" i="4"/>
  <c r="O241" i="4" s="1"/>
  <c r="L242" i="4"/>
  <c r="N242" i="4" s="1"/>
  <c r="L243" i="4"/>
  <c r="N243" i="4" s="1"/>
  <c r="L244" i="4"/>
  <c r="N244" i="4" s="1"/>
  <c r="L245" i="4"/>
  <c r="N245" i="4" s="1"/>
  <c r="L246" i="4"/>
  <c r="N246" i="4" s="1"/>
  <c r="L247" i="4"/>
  <c r="O247" i="4" s="1"/>
  <c r="L248" i="4"/>
  <c r="N248" i="4" s="1"/>
  <c r="L249" i="4"/>
  <c r="N249" i="4" s="1"/>
  <c r="L250" i="4"/>
  <c r="N250" i="4" s="1"/>
  <c r="L251" i="4"/>
  <c r="O251" i="4" s="1"/>
  <c r="L252" i="4"/>
  <c r="O252" i="4" s="1"/>
  <c r="L253" i="4"/>
  <c r="O253" i="4" s="1"/>
  <c r="L254" i="4"/>
  <c r="N254" i="4" s="1"/>
  <c r="L255" i="4"/>
  <c r="O255" i="4" s="1"/>
  <c r="L256" i="4"/>
  <c r="O256" i="4" s="1"/>
  <c r="L257" i="4"/>
  <c r="N257" i="4" s="1"/>
  <c r="L258" i="4"/>
  <c r="N258" i="4" s="1"/>
  <c r="L259" i="4"/>
  <c r="O259" i="4" s="1"/>
  <c r="L260" i="4"/>
  <c r="O260" i="4" s="1"/>
  <c r="L261" i="4"/>
  <c r="N261" i="4" s="1"/>
  <c r="L262" i="4"/>
  <c r="N262" i="4" s="1"/>
  <c r="L263" i="4"/>
  <c r="N263" i="4" s="1"/>
  <c r="L264" i="4"/>
  <c r="O264" i="4" s="1"/>
  <c r="L265" i="4"/>
  <c r="N265" i="4" s="1"/>
  <c r="L266" i="4"/>
  <c r="O266" i="4" s="1"/>
  <c r="L267" i="4"/>
  <c r="N267" i="4" s="1"/>
  <c r="L268" i="4"/>
  <c r="N268" i="4" s="1"/>
  <c r="L269" i="4"/>
  <c r="N269" i="4" s="1"/>
  <c r="L270" i="4"/>
  <c r="N270" i="4" s="1"/>
  <c r="L271" i="4"/>
  <c r="O271" i="4" s="1"/>
  <c r="L272" i="4"/>
  <c r="O272" i="4" s="1"/>
  <c r="L273" i="4"/>
  <c r="L274" i="4"/>
  <c r="N274" i="4" s="1"/>
  <c r="L275" i="4"/>
  <c r="N275" i="4" s="1"/>
  <c r="L276" i="4"/>
  <c r="O276" i="4" s="1"/>
  <c r="L277" i="4"/>
  <c r="N277" i="4" s="1"/>
  <c r="L278" i="4"/>
  <c r="N278" i="4" s="1"/>
  <c r="L279" i="4"/>
  <c r="N279" i="4" s="1"/>
  <c r="L280" i="4"/>
  <c r="O280" i="4" s="1"/>
  <c r="L281" i="4"/>
  <c r="N281" i="4" s="1"/>
  <c r="L282" i="4"/>
  <c r="N282" i="4" s="1"/>
  <c r="L283" i="4"/>
  <c r="O283" i="4" s="1"/>
  <c r="L284" i="4"/>
  <c r="O284" i="4" s="1"/>
  <c r="L285" i="4"/>
  <c r="O285" i="4" s="1"/>
  <c r="L286" i="4"/>
  <c r="N286" i="4" s="1"/>
  <c r="L287" i="4"/>
  <c r="N287" i="4" s="1"/>
  <c r="L288" i="4"/>
  <c r="O288" i="4" s="1"/>
  <c r="L289" i="4"/>
  <c r="N289" i="4" s="1"/>
  <c r="L290" i="4"/>
  <c r="N290" i="4" s="1"/>
  <c r="L291" i="4"/>
  <c r="N291" i="4" s="1"/>
  <c r="L292" i="4"/>
  <c r="N292" i="4" s="1"/>
  <c r="L293" i="4"/>
  <c r="N293" i="4" s="1"/>
  <c r="L294" i="4"/>
  <c r="N294" i="4" s="1"/>
  <c r="L295" i="4"/>
  <c r="O295" i="4" s="1"/>
  <c r="L296" i="4"/>
  <c r="N296" i="4" s="1"/>
  <c r="L297" i="4"/>
  <c r="O297" i="4" s="1"/>
  <c r="L298" i="4"/>
  <c r="N298" i="4" s="1"/>
  <c r="L299" i="4"/>
  <c r="O299" i="4" s="1"/>
  <c r="L300" i="4"/>
  <c r="O300" i="4" s="1"/>
  <c r="L301" i="4"/>
  <c r="N301" i="4" s="1"/>
  <c r="L302" i="4"/>
  <c r="O302" i="4" s="1"/>
  <c r="L303" i="4"/>
  <c r="N303" i="4" s="1"/>
  <c r="L304" i="4"/>
  <c r="N304" i="4" s="1"/>
  <c r="L305" i="4"/>
  <c r="N305" i="4" s="1"/>
  <c r="L306" i="4"/>
  <c r="N306" i="4" s="1"/>
  <c r="L307" i="4"/>
  <c r="O307" i="4" s="1"/>
  <c r="L308" i="4"/>
  <c r="N308" i="4" s="1"/>
  <c r="L309" i="4"/>
  <c r="N309" i="4" s="1"/>
  <c r="L310" i="4"/>
  <c r="O310" i="4" s="1"/>
  <c r="L311" i="4"/>
  <c r="N311" i="4" s="1"/>
  <c r="L312" i="4"/>
  <c r="N312" i="4" s="1"/>
  <c r="L313" i="4"/>
  <c r="O313" i="4" s="1"/>
  <c r="L314" i="4"/>
  <c r="N314" i="4" s="1"/>
  <c r="L315" i="4"/>
  <c r="N315" i="4" s="1"/>
  <c r="L316" i="4"/>
  <c r="N316" i="4" s="1"/>
  <c r="L317" i="4"/>
  <c r="N317" i="4" s="1"/>
  <c r="L318" i="4"/>
  <c r="O318" i="4" s="1"/>
  <c r="L319" i="4"/>
  <c r="O319" i="4" s="1"/>
  <c r="L320" i="4"/>
  <c r="O320" i="4" s="1"/>
  <c r="L321" i="4"/>
  <c r="N321" i="4" s="1"/>
  <c r="L322" i="4"/>
  <c r="N322" i="4" s="1"/>
  <c r="L323" i="4"/>
  <c r="O323" i="4" s="1"/>
  <c r="L324" i="4"/>
  <c r="O324" i="4" s="1"/>
  <c r="L325" i="4"/>
  <c r="O325" i="4" s="1"/>
  <c r="L326" i="4"/>
  <c r="O326" i="4" s="1"/>
  <c r="L327" i="4"/>
  <c r="N327" i="4" s="1"/>
  <c r="L328" i="4"/>
  <c r="N328" i="4" s="1"/>
  <c r="L329" i="4"/>
  <c r="N329" i="4" s="1"/>
  <c r="L330" i="4"/>
  <c r="N330" i="4" s="1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L80" i="31"/>
  <c r="N80" i="31" s="1"/>
  <c r="L81" i="31"/>
  <c r="N81" i="31" s="1"/>
  <c r="L82" i="31"/>
  <c r="L83" i="31"/>
  <c r="N83" i="31" s="1"/>
  <c r="L84" i="31"/>
  <c r="N84" i="31" s="1"/>
  <c r="L85" i="31"/>
  <c r="O85" i="31" s="1"/>
  <c r="L86" i="31"/>
  <c r="N86" i="31" s="1"/>
  <c r="L87" i="31"/>
  <c r="O87" i="31" s="1"/>
  <c r="L88" i="31"/>
  <c r="N88" i="31" s="1"/>
  <c r="L89" i="31"/>
  <c r="O89" i="31" s="1"/>
  <c r="L90" i="31"/>
  <c r="N90" i="31" s="1"/>
  <c r="L91" i="31"/>
  <c r="N91" i="31" s="1"/>
  <c r="L92" i="31"/>
  <c r="N92" i="31" s="1"/>
  <c r="L93" i="31"/>
  <c r="N93" i="31" s="1"/>
  <c r="L94" i="31"/>
  <c r="N94" i="31" s="1"/>
  <c r="L95" i="31"/>
  <c r="O95" i="31" s="1"/>
  <c r="L96" i="31"/>
  <c r="N96" i="31" s="1"/>
  <c r="L97" i="31"/>
  <c r="N97" i="31" s="1"/>
  <c r="L98" i="31"/>
  <c r="N98" i="31" s="1"/>
  <c r="L99" i="31"/>
  <c r="O99" i="31" s="1"/>
  <c r="L100" i="31"/>
  <c r="N100" i="31" s="1"/>
  <c r="L101" i="31"/>
  <c r="O101" i="31" s="1"/>
  <c r="L102" i="31"/>
  <c r="O102" i="31" s="1"/>
  <c r="L103" i="31"/>
  <c r="N103" i="31" s="1"/>
  <c r="L104" i="31"/>
  <c r="N104" i="31" s="1"/>
  <c r="L105" i="31"/>
  <c r="N105" i="31" s="1"/>
  <c r="L106" i="31"/>
  <c r="N106" i="31" s="1"/>
  <c r="L107" i="31"/>
  <c r="L108" i="31"/>
  <c r="O108" i="31" s="1"/>
  <c r="L109" i="31"/>
  <c r="O109" i="31" s="1"/>
  <c r="L110" i="31"/>
  <c r="N110" i="31" s="1"/>
  <c r="L111" i="31"/>
  <c r="O111" i="31" s="1"/>
  <c r="L112" i="31"/>
  <c r="N112" i="31" s="1"/>
  <c r="L113" i="31"/>
  <c r="O113" i="31" s="1"/>
  <c r="L114" i="31"/>
  <c r="O114" i="31" s="1"/>
  <c r="L115" i="31"/>
  <c r="N115" i="31" s="1"/>
  <c r="L116" i="31"/>
  <c r="N116" i="31" s="1"/>
  <c r="L117" i="31"/>
  <c r="N117" i="31" s="1"/>
  <c r="L118" i="31"/>
  <c r="N118" i="31" s="1"/>
  <c r="L119" i="31"/>
  <c r="N119" i="31" s="1"/>
  <c r="L120" i="31"/>
  <c r="N120" i="31" s="1"/>
  <c r="L121" i="31"/>
  <c r="N121" i="31" s="1"/>
  <c r="L122" i="31"/>
  <c r="N122" i="31" s="1"/>
  <c r="L123" i="31"/>
  <c r="N123" i="31" s="1"/>
  <c r="L124" i="31"/>
  <c r="N124" i="31" s="1"/>
  <c r="L125" i="31"/>
  <c r="O125" i="31" s="1"/>
  <c r="L126" i="31"/>
  <c r="O126" i="31" s="1"/>
  <c r="L127" i="31"/>
  <c r="N127" i="31" s="1"/>
  <c r="L128" i="31"/>
  <c r="N128" i="31" s="1"/>
  <c r="L129" i="31"/>
  <c r="N129" i="31" s="1"/>
  <c r="L130" i="31"/>
  <c r="O130" i="31" s="1"/>
  <c r="L131" i="31"/>
  <c r="O131" i="31" s="1"/>
  <c r="L132" i="31"/>
  <c r="N132" i="31" s="1"/>
  <c r="L133" i="31"/>
  <c r="N133" i="31" s="1"/>
  <c r="L134" i="31"/>
  <c r="N134" i="31" s="1"/>
  <c r="L135" i="31"/>
  <c r="N135" i="31" s="1"/>
  <c r="L136" i="31"/>
  <c r="N136" i="31" s="1"/>
  <c r="L137" i="31"/>
  <c r="N137" i="31" s="1"/>
  <c r="L138" i="31"/>
  <c r="O138" i="31" s="1"/>
  <c r="L139" i="31"/>
  <c r="N139" i="31" s="1"/>
  <c r="L140" i="31"/>
  <c r="N140" i="31" s="1"/>
  <c r="L141" i="31"/>
  <c r="N141" i="31" s="1"/>
  <c r="L142" i="31"/>
  <c r="O142" i="31" s="1"/>
  <c r="L143" i="31"/>
  <c r="N143" i="31" s="1"/>
  <c r="L144" i="31"/>
  <c r="N144" i="31" s="1"/>
  <c r="L145" i="31"/>
  <c r="O145" i="31" s="1"/>
  <c r="L146" i="31"/>
  <c r="N146" i="31" s="1"/>
  <c r="L147" i="31"/>
  <c r="O147" i="31" s="1"/>
  <c r="L148" i="31"/>
  <c r="N148" i="31" s="1"/>
  <c r="L149" i="31"/>
  <c r="N149" i="31" s="1"/>
  <c r="L150" i="31"/>
  <c r="N150" i="31" s="1"/>
  <c r="L151" i="31"/>
  <c r="N151" i="31" s="1"/>
  <c r="L152" i="31"/>
  <c r="N152" i="31" s="1"/>
  <c r="L153" i="31"/>
  <c r="N153" i="31" s="1"/>
  <c r="L154" i="31"/>
  <c r="O154" i="31" s="1"/>
  <c r="L155" i="31"/>
  <c r="N155" i="31" s="1"/>
  <c r="L156" i="31"/>
  <c r="N156" i="31" s="1"/>
  <c r="L157" i="31"/>
  <c r="N157" i="31" s="1"/>
  <c r="L158" i="31"/>
  <c r="N158" i="31" s="1"/>
  <c r="L159" i="31"/>
  <c r="N159" i="31" s="1"/>
  <c r="L160" i="31"/>
  <c r="N160" i="31" s="1"/>
  <c r="L161" i="31"/>
  <c r="N161" i="31" s="1"/>
  <c r="L162" i="31"/>
  <c r="N162" i="31" s="1"/>
  <c r="L163" i="31"/>
  <c r="N163" i="31" s="1"/>
  <c r="L164" i="31"/>
  <c r="O164" i="31" s="1"/>
  <c r="L165" i="31"/>
  <c r="N165" i="31" s="1"/>
  <c r="L166" i="31"/>
  <c r="O166" i="31" s="1"/>
  <c r="L167" i="31"/>
  <c r="O167" i="31" s="1"/>
  <c r="L168" i="31"/>
  <c r="O168" i="31" s="1"/>
  <c r="L169" i="31"/>
  <c r="O169" i="31" s="1"/>
  <c r="L170" i="31"/>
  <c r="O170" i="31" s="1"/>
  <c r="L171" i="31"/>
  <c r="N171" i="31" s="1"/>
  <c r="L172" i="31"/>
  <c r="N172" i="31" s="1"/>
  <c r="L173" i="31"/>
  <c r="N173" i="31" s="1"/>
  <c r="L174" i="31"/>
  <c r="N174" i="31" s="1"/>
  <c r="L175" i="31"/>
  <c r="N175" i="31" s="1"/>
  <c r="L176" i="31"/>
  <c r="O176" i="31" s="1"/>
  <c r="L177" i="31"/>
  <c r="N177" i="31" s="1"/>
  <c r="L178" i="31"/>
  <c r="N178" i="31" s="1"/>
  <c r="L179" i="31"/>
  <c r="O179" i="31" s="1"/>
  <c r="L180" i="31"/>
  <c r="O180" i="31" s="1"/>
  <c r="L181" i="31"/>
  <c r="N181" i="31" s="1"/>
  <c r="L182" i="31"/>
  <c r="N182" i="31" s="1"/>
  <c r="L183" i="31"/>
  <c r="O183" i="31" s="1"/>
  <c r="L184" i="31"/>
  <c r="O184" i="31" s="1"/>
  <c r="L185" i="31"/>
  <c r="N185" i="31" s="1"/>
  <c r="L186" i="31"/>
  <c r="O186" i="31" s="1"/>
  <c r="L187" i="31"/>
  <c r="N187" i="31" s="1"/>
  <c r="L188" i="31"/>
  <c r="O188" i="31" s="1"/>
  <c r="L189" i="31"/>
  <c r="O189" i="31" s="1"/>
  <c r="L190" i="31"/>
  <c r="O190" i="31" s="1"/>
  <c r="L191" i="31"/>
  <c r="O191" i="31" s="1"/>
  <c r="L192" i="31"/>
  <c r="O192" i="31" s="1"/>
  <c r="L193" i="31"/>
  <c r="N193" i="31" s="1"/>
  <c r="L194" i="31"/>
  <c r="O194" i="31" s="1"/>
  <c r="L195" i="31"/>
  <c r="O195" i="31" s="1"/>
  <c r="L196" i="31"/>
  <c r="O196" i="31" s="1"/>
  <c r="L197" i="31"/>
  <c r="N197" i="31" s="1"/>
  <c r="L198" i="31"/>
  <c r="N198" i="31" s="1"/>
  <c r="L199" i="31"/>
  <c r="N199" i="31" s="1"/>
  <c r="L200" i="31"/>
  <c r="N200" i="31" s="1"/>
  <c r="L201" i="31"/>
  <c r="O201" i="31" s="1"/>
  <c r="L202" i="31"/>
  <c r="N202" i="31" s="1"/>
  <c r="L203" i="31"/>
  <c r="N203" i="31" s="1"/>
  <c r="L204" i="31"/>
  <c r="O204" i="31" s="1"/>
  <c r="L205" i="31"/>
  <c r="N205" i="31" s="1"/>
  <c r="L206" i="31"/>
  <c r="N206" i="31" s="1"/>
  <c r="L207" i="31"/>
  <c r="N207" i="31" s="1"/>
  <c r="L208" i="31"/>
  <c r="N208" i="31" s="1"/>
  <c r="L209" i="31"/>
  <c r="N209" i="31" s="1"/>
  <c r="L210" i="31"/>
  <c r="N210" i="31" s="1"/>
  <c r="L211" i="31"/>
  <c r="N211" i="31" s="1"/>
  <c r="L212" i="31"/>
  <c r="N212" i="31" s="1"/>
  <c r="L213" i="31"/>
  <c r="N213" i="31" s="1"/>
  <c r="L214" i="31"/>
  <c r="N214" i="31" s="1"/>
  <c r="L215" i="31"/>
  <c r="N215" i="31" s="1"/>
  <c r="L216" i="31"/>
  <c r="N216" i="31" s="1"/>
  <c r="L217" i="31"/>
  <c r="O217" i="31" s="1"/>
  <c r="L218" i="31"/>
  <c r="O218" i="31" s="1"/>
  <c r="L219" i="31"/>
  <c r="N219" i="31" s="1"/>
  <c r="L220" i="31"/>
  <c r="O220" i="31" s="1"/>
  <c r="L221" i="31"/>
  <c r="N221" i="31" s="1"/>
  <c r="L222" i="31"/>
  <c r="N222" i="31" s="1"/>
  <c r="L223" i="31"/>
  <c r="N223" i="31" s="1"/>
  <c r="L224" i="31"/>
  <c r="N224" i="31" s="1"/>
  <c r="L225" i="31"/>
  <c r="N225" i="31" s="1"/>
  <c r="L226" i="31"/>
  <c r="N226" i="31" s="1"/>
  <c r="L227" i="31"/>
  <c r="N227" i="31" s="1"/>
  <c r="L228" i="31"/>
  <c r="N228" i="31" s="1"/>
  <c r="L229" i="31"/>
  <c r="N229" i="31" s="1"/>
  <c r="L230" i="31"/>
  <c r="O230" i="31" s="1"/>
  <c r="L231" i="31"/>
  <c r="O231" i="31" s="1"/>
  <c r="L232" i="31"/>
  <c r="N232" i="31" s="1"/>
  <c r="L233" i="31"/>
  <c r="O233" i="31" s="1"/>
  <c r="L234" i="31"/>
  <c r="N234" i="31" s="1"/>
  <c r="L235" i="31"/>
  <c r="N235" i="31" s="1"/>
  <c r="L236" i="31"/>
  <c r="N236" i="31" s="1"/>
  <c r="L237" i="31"/>
  <c r="N237" i="31" s="1"/>
  <c r="L238" i="31"/>
  <c r="N238" i="31" s="1"/>
  <c r="L239" i="31"/>
  <c r="N239" i="31" s="1"/>
  <c r="L240" i="31"/>
  <c r="N240" i="31" s="1"/>
  <c r="L241" i="31"/>
  <c r="O241" i="31" s="1"/>
  <c r="L242" i="31"/>
  <c r="N242" i="31" s="1"/>
  <c r="L243" i="31"/>
  <c r="O243" i="31" s="1"/>
  <c r="L244" i="31"/>
  <c r="O244" i="31" s="1"/>
  <c r="L245" i="31"/>
  <c r="O245" i="31" s="1"/>
  <c r="L246" i="31"/>
  <c r="O246" i="31" s="1"/>
  <c r="L247" i="31"/>
  <c r="N247" i="31" s="1"/>
  <c r="L248" i="31"/>
  <c r="N248" i="31" s="1"/>
  <c r="L249" i="31"/>
  <c r="N249" i="31" s="1"/>
  <c r="L250" i="31"/>
  <c r="N250" i="31" s="1"/>
  <c r="L251" i="31"/>
  <c r="O251" i="31" s="1"/>
  <c r="L252" i="31"/>
  <c r="O252" i="31" s="1"/>
  <c r="L253" i="31"/>
  <c r="N253" i="31" s="1"/>
  <c r="L254" i="31"/>
  <c r="O254" i="31" s="1"/>
  <c r="L255" i="31"/>
  <c r="N255" i="31" s="1"/>
  <c r="L256" i="31"/>
  <c r="O256" i="31" s="1"/>
  <c r="L257" i="31"/>
  <c r="O257" i="31" s="1"/>
  <c r="L258" i="31"/>
  <c r="O258" i="31" s="1"/>
  <c r="L259" i="31"/>
  <c r="N259" i="31" s="1"/>
  <c r="L260" i="31"/>
  <c r="O260" i="31" s="1"/>
  <c r="L261" i="31"/>
  <c r="N261" i="31" s="1"/>
  <c r="L262" i="31"/>
  <c r="N262" i="31" s="1"/>
  <c r="L263" i="31"/>
  <c r="N263" i="31" s="1"/>
  <c r="L264" i="31"/>
  <c r="N264" i="31" s="1"/>
  <c r="L265" i="31"/>
  <c r="N265" i="31" s="1"/>
  <c r="L266" i="31"/>
  <c r="N266" i="31" s="1"/>
  <c r="L267" i="31"/>
  <c r="O267" i="31" s="1"/>
  <c r="L268" i="31"/>
  <c r="N268" i="31" s="1"/>
  <c r="L269" i="31"/>
  <c r="O269" i="31" s="1"/>
  <c r="L270" i="31"/>
  <c r="O270" i="31" s="1"/>
  <c r="L271" i="31"/>
  <c r="N271" i="31" s="1"/>
  <c r="L272" i="31"/>
  <c r="N272" i="31" s="1"/>
  <c r="L273" i="31"/>
  <c r="N273" i="31" s="1"/>
  <c r="L274" i="31"/>
  <c r="N274" i="31" s="1"/>
  <c r="L275" i="31"/>
  <c r="N275" i="31" s="1"/>
  <c r="L276" i="31"/>
  <c r="N276" i="31" s="1"/>
  <c r="L277" i="31"/>
  <c r="O277" i="31" s="1"/>
  <c r="L278" i="31"/>
  <c r="N278" i="31" s="1"/>
  <c r="L279" i="31"/>
  <c r="O279" i="31" s="1"/>
  <c r="L280" i="31"/>
  <c r="N280" i="31" s="1"/>
  <c r="L281" i="31"/>
  <c r="N281" i="31" s="1"/>
  <c r="L282" i="31"/>
  <c r="O282" i="31" s="1"/>
  <c r="L283" i="31"/>
  <c r="N283" i="31" s="1"/>
  <c r="L284" i="31"/>
  <c r="O284" i="31" s="1"/>
  <c r="L285" i="31"/>
  <c r="N285" i="31" s="1"/>
  <c r="L286" i="31"/>
  <c r="N286" i="31" s="1"/>
  <c r="L287" i="31"/>
  <c r="O287" i="31" s="1"/>
  <c r="L288" i="31"/>
  <c r="N288" i="31" s="1"/>
  <c r="L289" i="31"/>
  <c r="N289" i="31" s="1"/>
  <c r="L290" i="31"/>
  <c r="N290" i="31" s="1"/>
  <c r="L291" i="31"/>
  <c r="O291" i="31" s="1"/>
  <c r="L292" i="31"/>
  <c r="N292" i="31" s="1"/>
  <c r="L293" i="31"/>
  <c r="N293" i="31" s="1"/>
  <c r="L294" i="31"/>
  <c r="N294" i="31" s="1"/>
  <c r="L295" i="31"/>
  <c r="N295" i="31" s="1"/>
  <c r="L296" i="31"/>
  <c r="N296" i="31" s="1"/>
  <c r="L297" i="31"/>
  <c r="N297" i="31" s="1"/>
  <c r="L298" i="31"/>
  <c r="N298" i="31" s="1"/>
  <c r="L299" i="31"/>
  <c r="N299" i="31" s="1"/>
  <c r="L300" i="31"/>
  <c r="N300" i="31" s="1"/>
  <c r="L301" i="31"/>
  <c r="O301" i="31" s="1"/>
  <c r="L302" i="31"/>
  <c r="N302" i="31" s="1"/>
  <c r="L303" i="31"/>
  <c r="N303" i="31" s="1"/>
  <c r="L304" i="31"/>
  <c r="N304" i="31" s="1"/>
  <c r="L305" i="31"/>
  <c r="N305" i="31" s="1"/>
  <c r="L306" i="31"/>
  <c r="N306" i="31" s="1"/>
  <c r="L307" i="31"/>
  <c r="N307" i="31" s="1"/>
  <c r="L308" i="31"/>
  <c r="O308" i="31" s="1"/>
  <c r="L309" i="31"/>
  <c r="O309" i="31" s="1"/>
  <c r="L310" i="31"/>
  <c r="N310" i="31" s="1"/>
  <c r="L311" i="31"/>
  <c r="O311" i="31" s="1"/>
  <c r="L312" i="31"/>
  <c r="O312" i="31" s="1"/>
  <c r="L313" i="31"/>
  <c r="O313" i="31" s="1"/>
  <c r="L314" i="31"/>
  <c r="N314" i="31" s="1"/>
  <c r="L315" i="31"/>
  <c r="N315" i="31" s="1"/>
  <c r="L316" i="31"/>
  <c r="N316" i="31" s="1"/>
  <c r="L317" i="31"/>
  <c r="N317" i="31" s="1"/>
  <c r="L318" i="31"/>
  <c r="N318" i="31" s="1"/>
  <c r="L319" i="31"/>
  <c r="N319" i="31" s="1"/>
  <c r="L320" i="31"/>
  <c r="N320" i="31" s="1"/>
  <c r="L321" i="31"/>
  <c r="N321" i="31" s="1"/>
  <c r="L322" i="31"/>
  <c r="N322" i="31" s="1"/>
  <c r="L323" i="31"/>
  <c r="O323" i="31" s="1"/>
  <c r="L324" i="31"/>
  <c r="O324" i="31" s="1"/>
  <c r="L325" i="31"/>
  <c r="N325" i="31" s="1"/>
  <c r="L326" i="31"/>
  <c r="N326" i="31" s="1"/>
  <c r="L327" i="31"/>
  <c r="O327" i="31" s="1"/>
  <c r="L328" i="31"/>
  <c r="N328" i="31" s="1"/>
  <c r="L329" i="31"/>
  <c r="N329" i="31" s="1"/>
  <c r="L330" i="31"/>
  <c r="N330" i="31" s="1"/>
  <c r="L331" i="31"/>
  <c r="N331" i="31" s="1"/>
  <c r="L332" i="31"/>
  <c r="O332" i="31" s="1"/>
  <c r="L333" i="31"/>
  <c r="O333" i="31" s="1"/>
  <c r="L334" i="31"/>
  <c r="N334" i="31" s="1"/>
  <c r="L335" i="31"/>
  <c r="N335" i="31" s="1"/>
  <c r="L336" i="31"/>
  <c r="O336" i="31" s="1"/>
  <c r="L337" i="31"/>
  <c r="O337" i="31" s="1"/>
  <c r="L338" i="31"/>
  <c r="O338" i="31" s="1"/>
  <c r="L339" i="31"/>
  <c r="O339" i="31" s="1"/>
  <c r="L340" i="31"/>
  <c r="O340" i="31" s="1"/>
  <c r="L341" i="31"/>
  <c r="N341" i="31" s="1"/>
  <c r="L342" i="31"/>
  <c r="N342" i="31" s="1"/>
  <c r="L343" i="31"/>
  <c r="N343" i="31" s="1"/>
  <c r="L344" i="31"/>
  <c r="N344" i="31" s="1"/>
  <c r="L345" i="31"/>
  <c r="N345" i="31" s="1"/>
  <c r="L346" i="31"/>
  <c r="N346" i="31" s="1"/>
  <c r="L347" i="31"/>
  <c r="O347" i="31" s="1"/>
  <c r="L348" i="31"/>
  <c r="O348" i="31" s="1"/>
  <c r="L349" i="31"/>
  <c r="O349" i="31" s="1"/>
  <c r="L350" i="31"/>
  <c r="O350" i="31" s="1"/>
  <c r="L351" i="31"/>
  <c r="N351" i="31" s="1"/>
  <c r="L352" i="31"/>
  <c r="N352" i="31" s="1"/>
  <c r="L353" i="31"/>
  <c r="N353" i="31" s="1"/>
  <c r="L354" i="31"/>
  <c r="N354" i="31" s="1"/>
  <c r="L355" i="31"/>
  <c r="N355" i="31" s="1"/>
  <c r="L356" i="31"/>
  <c r="N356" i="31" s="1"/>
  <c r="L357" i="31"/>
  <c r="N357" i="31" s="1"/>
  <c r="L358" i="31"/>
  <c r="N358" i="31" s="1"/>
  <c r="L359" i="31"/>
  <c r="N359" i="31" s="1"/>
  <c r="L360" i="31"/>
  <c r="N360" i="31" s="1"/>
  <c r="L361" i="31"/>
  <c r="N361" i="31" s="1"/>
  <c r="L362" i="31"/>
  <c r="O362" i="31" s="1"/>
  <c r="L363" i="31"/>
  <c r="N363" i="31" s="1"/>
  <c r="L364" i="31"/>
  <c r="N364" i="31" s="1"/>
  <c r="L365" i="31"/>
  <c r="N365" i="31" s="1"/>
  <c r="L366" i="31"/>
  <c r="N366" i="31" s="1"/>
  <c r="L367" i="31"/>
  <c r="N367" i="31" s="1"/>
  <c r="L368" i="31"/>
  <c r="N368" i="31" s="1"/>
  <c r="L369" i="31"/>
  <c r="N369" i="31" s="1"/>
  <c r="L370" i="31"/>
  <c r="N370" i="31" s="1"/>
  <c r="L371" i="31"/>
  <c r="N371" i="31" s="1"/>
  <c r="L372" i="31"/>
  <c r="N372" i="31" s="1"/>
  <c r="L373" i="31"/>
  <c r="N373" i="31" s="1"/>
  <c r="L374" i="31"/>
  <c r="O374" i="31" s="1"/>
  <c r="L375" i="31"/>
  <c r="O375" i="31" s="1"/>
  <c r="L376" i="31"/>
  <c r="O376" i="31" s="1"/>
  <c r="L377" i="31"/>
  <c r="O377" i="31" s="1"/>
  <c r="L378" i="31"/>
  <c r="N378" i="31" s="1"/>
  <c r="L379" i="31"/>
  <c r="N379" i="31" s="1"/>
  <c r="L380" i="31"/>
  <c r="N380" i="31" s="1"/>
  <c r="L381" i="31"/>
  <c r="N381" i="31" s="1"/>
  <c r="L382" i="31"/>
  <c r="N382" i="31" s="1"/>
  <c r="L383" i="31"/>
  <c r="N383" i="31" s="1"/>
  <c r="L384" i="31"/>
  <c r="N384" i="31" s="1"/>
  <c r="L385" i="31"/>
  <c r="N385" i="31" s="1"/>
  <c r="L386" i="31"/>
  <c r="N386" i="31" s="1"/>
  <c r="L387" i="31"/>
  <c r="N387" i="31" s="1"/>
  <c r="L388" i="31"/>
  <c r="O388" i="31" s="1"/>
  <c r="L389" i="31"/>
  <c r="O389" i="31" s="1"/>
  <c r="L390" i="31"/>
  <c r="O390" i="31" s="1"/>
  <c r="L391" i="31"/>
  <c r="N391" i="31" s="1"/>
  <c r="L392" i="31"/>
  <c r="N392" i="31" s="1"/>
  <c r="L393" i="31"/>
  <c r="N393" i="31" s="1"/>
  <c r="L394" i="31"/>
  <c r="N394" i="31" s="1"/>
  <c r="L395" i="31"/>
  <c r="N395" i="31" s="1"/>
  <c r="L396" i="31"/>
  <c r="O396" i="31" s="1"/>
  <c r="L397" i="31"/>
  <c r="N397" i="31" s="1"/>
  <c r="L398" i="31"/>
  <c r="N398" i="31" s="1"/>
  <c r="L399" i="31"/>
  <c r="N399" i="31" s="1"/>
  <c r="L400" i="31"/>
  <c r="O400" i="31" s="1"/>
  <c r="L401" i="31"/>
  <c r="O401" i="31" s="1"/>
  <c r="L402" i="31"/>
  <c r="O402" i="31" s="1"/>
  <c r="L403" i="31"/>
  <c r="N403" i="31" s="1"/>
  <c r="L404" i="31"/>
  <c r="N404" i="31" s="1"/>
  <c r="L405" i="31"/>
  <c r="N405" i="31" s="1"/>
  <c r="L406" i="31"/>
  <c r="O406" i="31" s="1"/>
  <c r="L407" i="31"/>
  <c r="N407" i="31" s="1"/>
  <c r="L408" i="31"/>
  <c r="N408" i="31" s="1"/>
  <c r="L409" i="31"/>
  <c r="O409" i="31" s="1"/>
  <c r="L410" i="31"/>
  <c r="N410" i="31" s="1"/>
  <c r="M80" i="31"/>
  <c r="M81" i="31"/>
  <c r="M82" i="31"/>
  <c r="M83" i="31"/>
  <c r="M84" i="31"/>
  <c r="M85" i="31"/>
  <c r="M86" i="31"/>
  <c r="M87" i="31"/>
  <c r="M88" i="31"/>
  <c r="M89" i="31"/>
  <c r="M90" i="31"/>
  <c r="M91" i="31"/>
  <c r="M92" i="31"/>
  <c r="M93" i="31"/>
  <c r="M94" i="31"/>
  <c r="M95" i="31"/>
  <c r="M96" i="31"/>
  <c r="M97" i="31"/>
  <c r="M98" i="31"/>
  <c r="M99" i="31"/>
  <c r="M100" i="31"/>
  <c r="M101" i="31"/>
  <c r="M102" i="31"/>
  <c r="M103" i="31"/>
  <c r="M104" i="31"/>
  <c r="M105" i="31"/>
  <c r="M106" i="31"/>
  <c r="M107" i="31"/>
  <c r="M108" i="31"/>
  <c r="M109" i="31"/>
  <c r="M110" i="31"/>
  <c r="M111" i="31"/>
  <c r="M112" i="31"/>
  <c r="M113" i="31"/>
  <c r="M114" i="31"/>
  <c r="M115" i="31"/>
  <c r="M116" i="31"/>
  <c r="M117" i="31"/>
  <c r="M118" i="31"/>
  <c r="M119" i="31"/>
  <c r="M120" i="31"/>
  <c r="M121" i="31"/>
  <c r="M122" i="31"/>
  <c r="M123" i="31"/>
  <c r="M124" i="31"/>
  <c r="M125" i="31"/>
  <c r="M126" i="31"/>
  <c r="M127" i="31"/>
  <c r="M128" i="31"/>
  <c r="M129" i="31"/>
  <c r="M130" i="31"/>
  <c r="M131" i="31"/>
  <c r="M132" i="31"/>
  <c r="M133" i="31"/>
  <c r="M134" i="31"/>
  <c r="M135" i="31"/>
  <c r="M136" i="31"/>
  <c r="M137" i="31"/>
  <c r="M138" i="31"/>
  <c r="M139" i="31"/>
  <c r="M140" i="31"/>
  <c r="M141" i="31"/>
  <c r="M142" i="31"/>
  <c r="M143" i="31"/>
  <c r="M144" i="31"/>
  <c r="M145" i="31"/>
  <c r="M146" i="31"/>
  <c r="M147" i="31"/>
  <c r="M148" i="31"/>
  <c r="M149" i="31"/>
  <c r="M150" i="31"/>
  <c r="M151" i="31"/>
  <c r="M152" i="31"/>
  <c r="M153" i="31"/>
  <c r="M154" i="31"/>
  <c r="M155" i="31"/>
  <c r="M156" i="31"/>
  <c r="M157" i="31"/>
  <c r="M158" i="31"/>
  <c r="M159" i="31"/>
  <c r="M160" i="31"/>
  <c r="M161" i="31"/>
  <c r="M162" i="31"/>
  <c r="M163" i="31"/>
  <c r="M164" i="31"/>
  <c r="M165" i="31"/>
  <c r="M166" i="31"/>
  <c r="M167" i="31"/>
  <c r="M168" i="31"/>
  <c r="M169" i="31"/>
  <c r="M170" i="31"/>
  <c r="M171" i="31"/>
  <c r="M172" i="31"/>
  <c r="M173" i="31"/>
  <c r="M174" i="31"/>
  <c r="M175" i="31"/>
  <c r="M176" i="31"/>
  <c r="M177" i="31"/>
  <c r="M178" i="31"/>
  <c r="M179" i="31"/>
  <c r="M180" i="31"/>
  <c r="M181" i="31"/>
  <c r="M182" i="31"/>
  <c r="M183" i="31"/>
  <c r="M184" i="31"/>
  <c r="M185" i="31"/>
  <c r="M186" i="31"/>
  <c r="M187" i="31"/>
  <c r="M188" i="31"/>
  <c r="M189" i="31"/>
  <c r="M190" i="31"/>
  <c r="M191" i="31"/>
  <c r="M192" i="31"/>
  <c r="M193" i="31"/>
  <c r="M194" i="31"/>
  <c r="M195" i="31"/>
  <c r="M196" i="31"/>
  <c r="M197" i="31"/>
  <c r="M198" i="31"/>
  <c r="M199" i="31"/>
  <c r="M200" i="31"/>
  <c r="M201" i="31"/>
  <c r="M202" i="31"/>
  <c r="M203" i="31"/>
  <c r="M204" i="31"/>
  <c r="M205" i="31"/>
  <c r="M206" i="31"/>
  <c r="M207" i="31"/>
  <c r="M208" i="31"/>
  <c r="M209" i="31"/>
  <c r="M210" i="31"/>
  <c r="M211" i="31"/>
  <c r="M212" i="31"/>
  <c r="M213" i="31"/>
  <c r="M214" i="31"/>
  <c r="M215" i="31"/>
  <c r="M216" i="31"/>
  <c r="M217" i="31"/>
  <c r="M218" i="31"/>
  <c r="M219" i="31"/>
  <c r="M220" i="31"/>
  <c r="M221" i="31"/>
  <c r="M222" i="31"/>
  <c r="M223" i="31"/>
  <c r="M224" i="31"/>
  <c r="M225" i="31"/>
  <c r="M226" i="31"/>
  <c r="M227" i="31"/>
  <c r="M228" i="31"/>
  <c r="M229" i="31"/>
  <c r="M230" i="31"/>
  <c r="M231" i="31"/>
  <c r="M232" i="31"/>
  <c r="M233" i="31"/>
  <c r="M234" i="31"/>
  <c r="M235" i="31"/>
  <c r="M236" i="31"/>
  <c r="M237" i="31"/>
  <c r="M238" i="31"/>
  <c r="M239" i="31"/>
  <c r="M240" i="31"/>
  <c r="M241" i="31"/>
  <c r="M242" i="31"/>
  <c r="M243" i="31"/>
  <c r="M244" i="31"/>
  <c r="M245" i="31"/>
  <c r="M246" i="31"/>
  <c r="M247" i="31"/>
  <c r="M248" i="31"/>
  <c r="M249" i="31"/>
  <c r="M250" i="31"/>
  <c r="M251" i="31"/>
  <c r="M252" i="31"/>
  <c r="M253" i="31"/>
  <c r="M254" i="31"/>
  <c r="M255" i="31"/>
  <c r="M256" i="31"/>
  <c r="M257" i="31"/>
  <c r="M258" i="31"/>
  <c r="M259" i="31"/>
  <c r="M260" i="31"/>
  <c r="M261" i="31"/>
  <c r="M262" i="31"/>
  <c r="M263" i="31"/>
  <c r="M264" i="31"/>
  <c r="M265" i="31"/>
  <c r="M266" i="31"/>
  <c r="M267" i="31"/>
  <c r="M268" i="31"/>
  <c r="M269" i="31"/>
  <c r="M270" i="31"/>
  <c r="M271" i="31"/>
  <c r="M272" i="31"/>
  <c r="M273" i="31"/>
  <c r="M274" i="31"/>
  <c r="M275" i="31"/>
  <c r="M276" i="31"/>
  <c r="M277" i="31"/>
  <c r="M278" i="31"/>
  <c r="M279" i="31"/>
  <c r="M280" i="31"/>
  <c r="M281" i="31"/>
  <c r="M282" i="31"/>
  <c r="M283" i="31"/>
  <c r="M284" i="31"/>
  <c r="M285" i="31"/>
  <c r="M286" i="31"/>
  <c r="M287" i="31"/>
  <c r="M288" i="31"/>
  <c r="M289" i="31"/>
  <c r="M290" i="31"/>
  <c r="M291" i="31"/>
  <c r="M292" i="31"/>
  <c r="M293" i="31"/>
  <c r="M294" i="31"/>
  <c r="M295" i="31"/>
  <c r="M296" i="31"/>
  <c r="M297" i="31"/>
  <c r="M298" i="31"/>
  <c r="M299" i="31"/>
  <c r="M300" i="31"/>
  <c r="M301" i="31"/>
  <c r="M302" i="31"/>
  <c r="M303" i="31"/>
  <c r="M304" i="31"/>
  <c r="M305" i="31"/>
  <c r="M306" i="31"/>
  <c r="M307" i="31"/>
  <c r="M308" i="31"/>
  <c r="M309" i="31"/>
  <c r="M310" i="31"/>
  <c r="M311" i="31"/>
  <c r="M312" i="31"/>
  <c r="M313" i="31"/>
  <c r="M314" i="31"/>
  <c r="M315" i="31"/>
  <c r="M316" i="31"/>
  <c r="M317" i="31"/>
  <c r="M318" i="31"/>
  <c r="M319" i="31"/>
  <c r="M320" i="31"/>
  <c r="M321" i="31"/>
  <c r="M322" i="31"/>
  <c r="M323" i="31"/>
  <c r="M324" i="31"/>
  <c r="M325" i="31"/>
  <c r="M326" i="31"/>
  <c r="M327" i="31"/>
  <c r="M328" i="31"/>
  <c r="M329" i="31"/>
  <c r="M330" i="31"/>
  <c r="M331" i="31"/>
  <c r="M332" i="31"/>
  <c r="M333" i="31"/>
  <c r="M334" i="31"/>
  <c r="M335" i="31"/>
  <c r="M336" i="31"/>
  <c r="M337" i="31"/>
  <c r="M338" i="31"/>
  <c r="M339" i="31"/>
  <c r="M340" i="31"/>
  <c r="M341" i="31"/>
  <c r="M342" i="31"/>
  <c r="M343" i="31"/>
  <c r="M344" i="31"/>
  <c r="M345" i="31"/>
  <c r="M346" i="31"/>
  <c r="M347" i="31"/>
  <c r="M348" i="31"/>
  <c r="M349" i="31"/>
  <c r="M350" i="31"/>
  <c r="M351" i="31"/>
  <c r="M352" i="31"/>
  <c r="M353" i="31"/>
  <c r="M354" i="31"/>
  <c r="M355" i="31"/>
  <c r="M356" i="31"/>
  <c r="M357" i="31"/>
  <c r="M358" i="31"/>
  <c r="M359" i="31"/>
  <c r="M360" i="31"/>
  <c r="M361" i="31"/>
  <c r="M362" i="31"/>
  <c r="M363" i="31"/>
  <c r="M364" i="31"/>
  <c r="M365" i="31"/>
  <c r="M366" i="31"/>
  <c r="M367" i="31"/>
  <c r="M368" i="31"/>
  <c r="M369" i="31"/>
  <c r="M370" i="31"/>
  <c r="M371" i="31"/>
  <c r="M372" i="31"/>
  <c r="M373" i="31"/>
  <c r="M374" i="31"/>
  <c r="M375" i="31"/>
  <c r="M376" i="31"/>
  <c r="M377" i="31"/>
  <c r="M378" i="31"/>
  <c r="M379" i="31"/>
  <c r="M380" i="31"/>
  <c r="M381" i="31"/>
  <c r="M382" i="31"/>
  <c r="M383" i="31"/>
  <c r="M384" i="31"/>
  <c r="M385" i="31"/>
  <c r="M386" i="31"/>
  <c r="M387" i="31"/>
  <c r="M388" i="31"/>
  <c r="M389" i="31"/>
  <c r="M390" i="31"/>
  <c r="M391" i="31"/>
  <c r="M392" i="31"/>
  <c r="M393" i="31"/>
  <c r="M394" i="31"/>
  <c r="M395" i="31"/>
  <c r="M396" i="31"/>
  <c r="M397" i="31"/>
  <c r="M398" i="31"/>
  <c r="M399" i="31"/>
  <c r="M400" i="31"/>
  <c r="M401" i="31"/>
  <c r="M402" i="31"/>
  <c r="M403" i="31"/>
  <c r="M404" i="31"/>
  <c r="M405" i="31"/>
  <c r="M406" i="31"/>
  <c r="M407" i="31"/>
  <c r="M408" i="31"/>
  <c r="M409" i="31"/>
  <c r="M410" i="31"/>
  <c r="E13" i="2"/>
  <c r="E12" i="2"/>
  <c r="E11" i="2"/>
  <c r="E10" i="2"/>
  <c r="E9" i="2"/>
  <c r="E8" i="2"/>
  <c r="E7" i="2"/>
  <c r="E6" i="2"/>
  <c r="E5" i="2"/>
  <c r="E4" i="2"/>
  <c r="F1" i="19"/>
  <c r="AJ3" i="19" a="1"/>
  <c r="AJ3" i="19" s="1"/>
  <c r="AJ2" i="19" a="1"/>
  <c r="AJ2" i="19" s="1"/>
  <c r="AC38" i="19"/>
  <c r="AC30" i="19"/>
  <c r="AC31" i="19"/>
  <c r="AC32" i="19"/>
  <c r="AC33" i="19"/>
  <c r="AC34" i="19"/>
  <c r="AC35" i="19"/>
  <c r="AC36" i="19"/>
  <c r="AC37" i="19"/>
  <c r="AC29" i="19"/>
  <c r="M79" i="31"/>
  <c r="L79" i="31"/>
  <c r="M78" i="31"/>
  <c r="L78" i="31"/>
  <c r="M77" i="31"/>
  <c r="L77" i="31"/>
  <c r="M76" i="31"/>
  <c r="L76" i="31"/>
  <c r="M75" i="31"/>
  <c r="L75" i="31"/>
  <c r="M74" i="31"/>
  <c r="L74" i="31"/>
  <c r="M73" i="31"/>
  <c r="L73" i="31"/>
  <c r="M72" i="31"/>
  <c r="L72" i="31"/>
  <c r="M71" i="31"/>
  <c r="L71" i="31"/>
  <c r="M70" i="31"/>
  <c r="L70" i="31"/>
  <c r="M69" i="31"/>
  <c r="L69" i="31"/>
  <c r="M68" i="31"/>
  <c r="L68" i="31"/>
  <c r="M67" i="31"/>
  <c r="L67" i="31"/>
  <c r="M66" i="31"/>
  <c r="L66" i="31"/>
  <c r="M65" i="31"/>
  <c r="L65" i="31"/>
  <c r="M64" i="31"/>
  <c r="L64" i="31"/>
  <c r="M63" i="31"/>
  <c r="L63" i="31"/>
  <c r="M62" i="31"/>
  <c r="L62" i="31"/>
  <c r="M61" i="31"/>
  <c r="L61" i="31"/>
  <c r="M60" i="31"/>
  <c r="L60" i="31"/>
  <c r="M59" i="31"/>
  <c r="L59" i="31"/>
  <c r="M58" i="31"/>
  <c r="L58" i="31"/>
  <c r="M57" i="31"/>
  <c r="L57" i="31"/>
  <c r="M56" i="31"/>
  <c r="L56" i="31"/>
  <c r="M55" i="31"/>
  <c r="L55" i="31"/>
  <c r="M54" i="31"/>
  <c r="L54" i="31"/>
  <c r="M53" i="31"/>
  <c r="L53" i="31"/>
  <c r="M52" i="31"/>
  <c r="L52" i="31"/>
  <c r="M51" i="31"/>
  <c r="L51" i="31"/>
  <c r="M50" i="31"/>
  <c r="L50" i="31"/>
  <c r="M49" i="31"/>
  <c r="L49" i="31"/>
  <c r="M48" i="31"/>
  <c r="L48" i="31"/>
  <c r="M47" i="31"/>
  <c r="L47" i="31"/>
  <c r="M46" i="31"/>
  <c r="L46" i="31"/>
  <c r="M45" i="31"/>
  <c r="L45" i="31"/>
  <c r="M44" i="31"/>
  <c r="L44" i="31"/>
  <c r="M43" i="31"/>
  <c r="L43" i="31"/>
  <c r="M42" i="31"/>
  <c r="L42" i="31"/>
  <c r="M41" i="31"/>
  <c r="L41" i="31"/>
  <c r="M40" i="31"/>
  <c r="L40" i="31"/>
  <c r="M39" i="31"/>
  <c r="L39" i="31"/>
  <c r="M38" i="31"/>
  <c r="L38" i="31"/>
  <c r="M37" i="31"/>
  <c r="L37" i="31"/>
  <c r="M36" i="31"/>
  <c r="L36" i="31"/>
  <c r="M35" i="31"/>
  <c r="L35" i="31"/>
  <c r="M34" i="31"/>
  <c r="L34" i="31"/>
  <c r="M33" i="31"/>
  <c r="L33" i="31"/>
  <c r="M32" i="31"/>
  <c r="L32" i="31"/>
  <c r="M31" i="31"/>
  <c r="L31" i="31"/>
  <c r="M30" i="31"/>
  <c r="L30" i="31"/>
  <c r="M29" i="31"/>
  <c r="L29" i="31"/>
  <c r="M28" i="31"/>
  <c r="L28" i="31"/>
  <c r="M27" i="31"/>
  <c r="L27" i="31"/>
  <c r="M26" i="31"/>
  <c r="L26" i="31"/>
  <c r="M25" i="31"/>
  <c r="L25" i="31"/>
  <c r="M24" i="31"/>
  <c r="L24" i="31"/>
  <c r="M23" i="31"/>
  <c r="L23" i="31"/>
  <c r="M22" i="31"/>
  <c r="L22" i="31"/>
  <c r="M21" i="31"/>
  <c r="L21" i="31"/>
  <c r="M20" i="31"/>
  <c r="L20" i="31"/>
  <c r="M19" i="31"/>
  <c r="L19" i="31"/>
  <c r="M18" i="31"/>
  <c r="L18" i="31"/>
  <c r="M17" i="31"/>
  <c r="L17" i="31"/>
  <c r="M16" i="31"/>
  <c r="L16" i="31"/>
  <c r="M15" i="31"/>
  <c r="L15" i="31"/>
  <c r="M14" i="31"/>
  <c r="L14" i="31"/>
  <c r="M13" i="31"/>
  <c r="L13" i="31"/>
  <c r="M12" i="31"/>
  <c r="L12" i="31"/>
  <c r="M11" i="31"/>
  <c r="L11" i="31"/>
  <c r="M10" i="31"/>
  <c r="L10" i="31"/>
  <c r="M9" i="31"/>
  <c r="L9" i="31"/>
  <c r="M8" i="31"/>
  <c r="L8" i="31"/>
  <c r="M7" i="31"/>
  <c r="L7" i="31"/>
  <c r="M6" i="31"/>
  <c r="L6" i="31"/>
  <c r="M5" i="31"/>
  <c r="L5" i="31"/>
  <c r="F2" i="19"/>
  <c r="U30" i="19" s="1"/>
  <c r="L5" i="4"/>
  <c r="L6" i="4"/>
  <c r="L7" i="4"/>
  <c r="L8" i="4"/>
  <c r="L9" i="4"/>
  <c r="L10" i="4"/>
  <c r="L11" i="4"/>
  <c r="L12" i="4"/>
  <c r="L13" i="4"/>
  <c r="L14" i="4"/>
  <c r="L15" i="4"/>
  <c r="O15" i="4" s="1"/>
  <c r="L16" i="4"/>
  <c r="O16" i="4" s="1"/>
  <c r="L17" i="4"/>
  <c r="N17" i="4" s="1"/>
  <c r="L18" i="4"/>
  <c r="O18" i="4" s="1"/>
  <c r="L19" i="4"/>
  <c r="O19" i="4" s="1"/>
  <c r="L20" i="4"/>
  <c r="O20" i="4" s="1"/>
  <c r="L21" i="4"/>
  <c r="O21" i="4" s="1"/>
  <c r="L22" i="4"/>
  <c r="O22" i="4" s="1"/>
  <c r="L23" i="4"/>
  <c r="O23" i="4" s="1"/>
  <c r="L24" i="4"/>
  <c r="O24" i="4" s="1"/>
  <c r="L25" i="4"/>
  <c r="N25" i="4" s="1"/>
  <c r="L26" i="4"/>
  <c r="O26" i="4" s="1"/>
  <c r="L27" i="4"/>
  <c r="O27" i="4" s="1"/>
  <c r="L28" i="4"/>
  <c r="O28" i="4" s="1"/>
  <c r="L29" i="4"/>
  <c r="N29" i="4" s="1"/>
  <c r="L30" i="4"/>
  <c r="O30" i="4" s="1"/>
  <c r="L31" i="4"/>
  <c r="O31" i="4" s="1"/>
  <c r="L32" i="4"/>
  <c r="O32" i="4" s="1"/>
  <c r="L33" i="4"/>
  <c r="N33" i="4" s="1"/>
  <c r="L34" i="4"/>
  <c r="O34" i="4" s="1"/>
  <c r="L35" i="4"/>
  <c r="O35" i="4" s="1"/>
  <c r="L36" i="4"/>
  <c r="O36" i="4" s="1"/>
  <c r="L37" i="4"/>
  <c r="O37" i="4" s="1"/>
  <c r="L38" i="4"/>
  <c r="O38" i="4" s="1"/>
  <c r="L39" i="4"/>
  <c r="O39" i="4" s="1"/>
  <c r="L40" i="4"/>
  <c r="O40" i="4" s="1"/>
  <c r="L41" i="4"/>
  <c r="N41" i="4" s="1"/>
  <c r="L42" i="4"/>
  <c r="O42" i="4" s="1"/>
  <c r="L43" i="4"/>
  <c r="O43" i="4" s="1"/>
  <c r="L44" i="4"/>
  <c r="O44" i="4" s="1"/>
  <c r="L45" i="4"/>
  <c r="N45" i="4" s="1"/>
  <c r="L46" i="4"/>
  <c r="O46" i="4" s="1"/>
  <c r="L47" i="4"/>
  <c r="O47" i="4" s="1"/>
  <c r="L48" i="4"/>
  <c r="O48" i="4" s="1"/>
  <c r="L49" i="4"/>
  <c r="N49" i="4" s="1"/>
  <c r="L50" i="4"/>
  <c r="O50" i="4" s="1"/>
  <c r="L51" i="4"/>
  <c r="O51" i="4" s="1"/>
  <c r="L52" i="4"/>
  <c r="O52" i="4" s="1"/>
  <c r="L53" i="4"/>
  <c r="O53" i="4" s="1"/>
  <c r="L54" i="4"/>
  <c r="O54" i="4" s="1"/>
  <c r="L55" i="4"/>
  <c r="O55" i="4" s="1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T18" i="19"/>
  <c r="AA17" i="5" l="1"/>
  <c r="AA18" i="5"/>
  <c r="AA19" i="5"/>
  <c r="AA20" i="5"/>
  <c r="AA21" i="5"/>
  <c r="AA22" i="5"/>
  <c r="AA23" i="5"/>
  <c r="AA24" i="5"/>
  <c r="AA25" i="5"/>
  <c r="AA26" i="5"/>
  <c r="K433" i="27"/>
  <c r="L433" i="27"/>
  <c r="M433" i="27"/>
  <c r="N433" i="27"/>
  <c r="C433" i="27"/>
  <c r="D433" i="27"/>
  <c r="E433" i="27"/>
  <c r="F433" i="27"/>
  <c r="G433" i="27"/>
  <c r="H433" i="27"/>
  <c r="I433" i="27"/>
  <c r="B45" i="5"/>
  <c r="F69" i="19"/>
  <c r="B46" i="5"/>
  <c r="C61" i="7"/>
  <c r="D61" i="7" s="1"/>
  <c r="C55" i="7"/>
  <c r="D55" i="7" s="1"/>
  <c r="C60" i="7"/>
  <c r="D60" i="7" s="1"/>
  <c r="C54" i="7"/>
  <c r="D54" i="7" s="1"/>
  <c r="F68" i="19"/>
  <c r="C53" i="7"/>
  <c r="D53" i="7" s="1"/>
  <c r="B39" i="5"/>
  <c r="F67" i="19"/>
  <c r="B32" i="19" s="1"/>
  <c r="B40" i="5"/>
  <c r="F66" i="19"/>
  <c r="B41" i="5"/>
  <c r="C57" i="7"/>
  <c r="D57" i="7" s="1"/>
  <c r="B20" i="5"/>
  <c r="F37" i="19"/>
  <c r="C28" i="7"/>
  <c r="D28" i="7" s="1"/>
  <c r="B21" i="5"/>
  <c r="F36" i="19"/>
  <c r="B22" i="5"/>
  <c r="C27" i="7"/>
  <c r="D27" i="7" s="1"/>
  <c r="B23" i="5"/>
  <c r="B24" i="5"/>
  <c r="C26" i="7"/>
  <c r="D26" i="7" s="1"/>
  <c r="B25" i="5"/>
  <c r="B26" i="5"/>
  <c r="F31" i="19"/>
  <c r="C25" i="7"/>
  <c r="D25" i="7" s="1"/>
  <c r="F30" i="19"/>
  <c r="C24" i="7"/>
  <c r="D24" i="7" s="1"/>
  <c r="E53" i="7"/>
  <c r="F53" i="7" s="1"/>
  <c r="E54" i="7"/>
  <c r="F54" i="7" s="1"/>
  <c r="E55" i="7"/>
  <c r="F55" i="7" s="1"/>
  <c r="E56" i="7"/>
  <c r="F56" i="7" s="1"/>
  <c r="E57" i="7"/>
  <c r="F57" i="7" s="1"/>
  <c r="E58" i="7"/>
  <c r="F58" i="7" s="1"/>
  <c r="E59" i="7"/>
  <c r="F59" i="7" s="1"/>
  <c r="E60" i="7"/>
  <c r="F60" i="7" s="1"/>
  <c r="E61" i="7"/>
  <c r="F61" i="7" s="1"/>
  <c r="E62" i="7"/>
  <c r="F62" i="7" s="1"/>
  <c r="E24" i="7"/>
  <c r="F24" i="7" s="1"/>
  <c r="E25" i="7"/>
  <c r="F25" i="7" s="1"/>
  <c r="E26" i="7"/>
  <c r="F26" i="7" s="1"/>
  <c r="E27" i="7"/>
  <c r="F27" i="7" s="1"/>
  <c r="E28" i="7"/>
  <c r="F28" i="7" s="1"/>
  <c r="E29" i="7"/>
  <c r="F29" i="7" s="1"/>
  <c r="E30" i="7"/>
  <c r="F30" i="7" s="1"/>
  <c r="E31" i="7"/>
  <c r="F31" i="7" s="1"/>
  <c r="E32" i="7"/>
  <c r="F32" i="7" s="1"/>
  <c r="E33" i="7"/>
  <c r="F33" i="7" s="1"/>
  <c r="O848" i="27"/>
  <c r="O847" i="27"/>
  <c r="O846" i="27"/>
  <c r="O845" i="27"/>
  <c r="O844" i="27"/>
  <c r="O843" i="27"/>
  <c r="O842" i="27"/>
  <c r="O841" i="27"/>
  <c r="O840" i="27"/>
  <c r="O839" i="27"/>
  <c r="O838" i="27"/>
  <c r="O837" i="27"/>
  <c r="O836" i="27"/>
  <c r="O835" i="27"/>
  <c r="O834" i="27"/>
  <c r="O833" i="27"/>
  <c r="O832" i="27"/>
  <c r="O831" i="27"/>
  <c r="O830" i="27"/>
  <c r="O827" i="27"/>
  <c r="O826" i="27"/>
  <c r="O825" i="27"/>
  <c r="O824" i="27"/>
  <c r="O823" i="27"/>
  <c r="O822" i="27"/>
  <c r="O821" i="27"/>
  <c r="O820" i="27"/>
  <c r="O819" i="27"/>
  <c r="O818" i="27"/>
  <c r="O817" i="27"/>
  <c r="O816" i="27"/>
  <c r="O815" i="27"/>
  <c r="O814" i="27"/>
  <c r="O813" i="27"/>
  <c r="O812" i="27"/>
  <c r="O811" i="27"/>
  <c r="O810" i="27"/>
  <c r="O809" i="27"/>
  <c r="O806" i="27"/>
  <c r="O805" i="27"/>
  <c r="O804" i="27"/>
  <c r="O803" i="27"/>
  <c r="O802" i="27"/>
  <c r="O801" i="27"/>
  <c r="O800" i="27"/>
  <c r="O799" i="27"/>
  <c r="O798" i="27"/>
  <c r="O797" i="27"/>
  <c r="O796" i="27"/>
  <c r="O795" i="27"/>
  <c r="O794" i="27"/>
  <c r="O793" i="27"/>
  <c r="O792" i="27"/>
  <c r="O791" i="27"/>
  <c r="O790" i="27"/>
  <c r="O789" i="27"/>
  <c r="O788" i="27"/>
  <c r="O785" i="27"/>
  <c r="O784" i="27"/>
  <c r="O783" i="27"/>
  <c r="O782" i="27"/>
  <c r="O781" i="27"/>
  <c r="O780" i="27"/>
  <c r="O779" i="27"/>
  <c r="O778" i="27"/>
  <c r="O777" i="27"/>
  <c r="O776" i="27"/>
  <c r="O775" i="27"/>
  <c r="O774" i="27"/>
  <c r="O773" i="27"/>
  <c r="O772" i="27"/>
  <c r="O771" i="27"/>
  <c r="O770" i="27"/>
  <c r="O769" i="27"/>
  <c r="O768" i="27"/>
  <c r="O767" i="27"/>
  <c r="O764" i="27"/>
  <c r="O763" i="27"/>
  <c r="O762" i="27"/>
  <c r="O761" i="27"/>
  <c r="O760" i="27"/>
  <c r="O759" i="27"/>
  <c r="O758" i="27"/>
  <c r="O757" i="27"/>
  <c r="O756" i="27"/>
  <c r="O755" i="27"/>
  <c r="O754" i="27"/>
  <c r="O753" i="27"/>
  <c r="O752" i="27"/>
  <c r="O751" i="27"/>
  <c r="O750" i="27"/>
  <c r="O749" i="27"/>
  <c r="O748" i="27"/>
  <c r="O747" i="27"/>
  <c r="O746" i="27"/>
  <c r="O743" i="27"/>
  <c r="O742" i="27"/>
  <c r="O741" i="27"/>
  <c r="O740" i="27"/>
  <c r="O739" i="27"/>
  <c r="O738" i="27"/>
  <c r="O737" i="27"/>
  <c r="O736" i="27"/>
  <c r="O735" i="27"/>
  <c r="O734" i="27"/>
  <c r="O733" i="27"/>
  <c r="O732" i="27"/>
  <c r="O731" i="27"/>
  <c r="O730" i="27"/>
  <c r="O729" i="27"/>
  <c r="O728" i="27"/>
  <c r="O727" i="27"/>
  <c r="O726" i="27"/>
  <c r="O725" i="27"/>
  <c r="O722" i="27"/>
  <c r="O721" i="27"/>
  <c r="O720" i="27"/>
  <c r="O719" i="27"/>
  <c r="O718" i="27"/>
  <c r="O717" i="27"/>
  <c r="O716" i="27"/>
  <c r="O715" i="27"/>
  <c r="O714" i="27"/>
  <c r="O713" i="27"/>
  <c r="O712" i="27"/>
  <c r="O711" i="27"/>
  <c r="O710" i="27"/>
  <c r="O709" i="27"/>
  <c r="O708" i="27"/>
  <c r="O707" i="27"/>
  <c r="O706" i="27"/>
  <c r="O705" i="27"/>
  <c r="O704" i="27"/>
  <c r="O701" i="27"/>
  <c r="O700" i="27"/>
  <c r="O699" i="27"/>
  <c r="O698" i="27"/>
  <c r="O697" i="27"/>
  <c r="O696" i="27"/>
  <c r="O695" i="27"/>
  <c r="O694" i="27"/>
  <c r="O693" i="27"/>
  <c r="O692" i="27"/>
  <c r="O691" i="27"/>
  <c r="O690" i="27"/>
  <c r="O689" i="27"/>
  <c r="O688" i="27"/>
  <c r="O687" i="27"/>
  <c r="O686" i="27"/>
  <c r="O685" i="27"/>
  <c r="O684" i="27"/>
  <c r="O683" i="27"/>
  <c r="O680" i="27"/>
  <c r="O679" i="27"/>
  <c r="O678" i="27"/>
  <c r="O677" i="27"/>
  <c r="O676" i="27"/>
  <c r="O675" i="27"/>
  <c r="O674" i="27"/>
  <c r="O673" i="27"/>
  <c r="O672" i="27"/>
  <c r="O671" i="27"/>
  <c r="O670" i="27"/>
  <c r="O669" i="27"/>
  <c r="O668" i="27"/>
  <c r="O667" i="27"/>
  <c r="O666" i="27"/>
  <c r="O665" i="27"/>
  <c r="O664" i="27"/>
  <c r="O663" i="27"/>
  <c r="O662" i="27"/>
  <c r="O659" i="27"/>
  <c r="O658" i="27"/>
  <c r="O657" i="27"/>
  <c r="O656" i="27"/>
  <c r="O655" i="27"/>
  <c r="O654" i="27"/>
  <c r="O653" i="27"/>
  <c r="O652" i="27"/>
  <c r="O651" i="27"/>
  <c r="O650" i="27"/>
  <c r="O649" i="27"/>
  <c r="O648" i="27"/>
  <c r="O647" i="27"/>
  <c r="O646" i="27"/>
  <c r="O645" i="27"/>
  <c r="O644" i="27"/>
  <c r="O643" i="27"/>
  <c r="O642" i="27"/>
  <c r="O641" i="27"/>
  <c r="O638" i="27"/>
  <c r="O637" i="27"/>
  <c r="O636" i="27"/>
  <c r="O635" i="27"/>
  <c r="O634" i="27"/>
  <c r="O633" i="27"/>
  <c r="O632" i="27"/>
  <c r="O631" i="27"/>
  <c r="O630" i="27"/>
  <c r="O629" i="27"/>
  <c r="O628" i="27"/>
  <c r="O627" i="27"/>
  <c r="O626" i="27"/>
  <c r="O625" i="27"/>
  <c r="O624" i="27"/>
  <c r="O623" i="27"/>
  <c r="O622" i="27"/>
  <c r="O621" i="27"/>
  <c r="O620" i="27"/>
  <c r="O617" i="27"/>
  <c r="O616" i="27"/>
  <c r="O615" i="27"/>
  <c r="O614" i="27"/>
  <c r="O613" i="27"/>
  <c r="O612" i="27"/>
  <c r="O611" i="27"/>
  <c r="O610" i="27"/>
  <c r="O609" i="27"/>
  <c r="O608" i="27"/>
  <c r="O607" i="27"/>
  <c r="O606" i="27"/>
  <c r="O605" i="27"/>
  <c r="O604" i="27"/>
  <c r="O603" i="27"/>
  <c r="O602" i="27"/>
  <c r="O601" i="27"/>
  <c r="O600" i="27"/>
  <c r="O599" i="27"/>
  <c r="O596" i="27"/>
  <c r="O595" i="27"/>
  <c r="O594" i="27"/>
  <c r="O593" i="27"/>
  <c r="O592" i="27"/>
  <c r="O591" i="27"/>
  <c r="O590" i="27"/>
  <c r="O589" i="27"/>
  <c r="O588" i="27"/>
  <c r="O587" i="27"/>
  <c r="O586" i="27"/>
  <c r="O585" i="27"/>
  <c r="O584" i="27"/>
  <c r="O583" i="27"/>
  <c r="O582" i="27"/>
  <c r="O581" i="27"/>
  <c r="O580" i="27"/>
  <c r="O579" i="27"/>
  <c r="O578" i="27"/>
  <c r="O575" i="27"/>
  <c r="O574" i="27"/>
  <c r="O573" i="27"/>
  <c r="O572" i="27"/>
  <c r="O571" i="27"/>
  <c r="O570" i="27"/>
  <c r="O569" i="27"/>
  <c r="O568" i="27"/>
  <c r="O567" i="27"/>
  <c r="O566" i="27"/>
  <c r="O565" i="27"/>
  <c r="O564" i="27"/>
  <c r="O563" i="27"/>
  <c r="O562" i="27"/>
  <c r="O561" i="27"/>
  <c r="O560" i="27"/>
  <c r="O559" i="27"/>
  <c r="O558" i="27"/>
  <c r="O557" i="27"/>
  <c r="O554" i="27"/>
  <c r="O553" i="27"/>
  <c r="O552" i="27"/>
  <c r="O551" i="27"/>
  <c r="O550" i="27"/>
  <c r="O549" i="27"/>
  <c r="O548" i="27"/>
  <c r="O547" i="27"/>
  <c r="O546" i="27"/>
  <c r="O545" i="27"/>
  <c r="O544" i="27"/>
  <c r="O543" i="27"/>
  <c r="O542" i="27"/>
  <c r="O541" i="27"/>
  <c r="O540" i="27"/>
  <c r="O539" i="27"/>
  <c r="O538" i="27"/>
  <c r="O537" i="27"/>
  <c r="O536" i="27"/>
  <c r="O533" i="27"/>
  <c r="O532" i="27"/>
  <c r="O531" i="27"/>
  <c r="O530" i="27"/>
  <c r="O529" i="27"/>
  <c r="O528" i="27"/>
  <c r="O527" i="27"/>
  <c r="O526" i="27"/>
  <c r="O525" i="27"/>
  <c r="O524" i="27"/>
  <c r="O523" i="27"/>
  <c r="O522" i="27"/>
  <c r="O521" i="27"/>
  <c r="O520" i="27"/>
  <c r="O519" i="27"/>
  <c r="O518" i="27"/>
  <c r="O517" i="27"/>
  <c r="O516" i="27"/>
  <c r="O515" i="27"/>
  <c r="O512" i="27"/>
  <c r="O511" i="27"/>
  <c r="O510" i="27"/>
  <c r="O509" i="27"/>
  <c r="O508" i="27"/>
  <c r="O507" i="27"/>
  <c r="O506" i="27"/>
  <c r="O505" i="27"/>
  <c r="O504" i="27"/>
  <c r="O503" i="27"/>
  <c r="O502" i="27"/>
  <c r="O501" i="27"/>
  <c r="O500" i="27"/>
  <c r="O499" i="27"/>
  <c r="O498" i="27"/>
  <c r="O497" i="27"/>
  <c r="O496" i="27"/>
  <c r="O495" i="27"/>
  <c r="O494" i="27"/>
  <c r="O491" i="27"/>
  <c r="O490" i="27"/>
  <c r="O489" i="27"/>
  <c r="O488" i="27"/>
  <c r="O487" i="27"/>
  <c r="O486" i="27"/>
  <c r="O485" i="27"/>
  <c r="O484" i="27"/>
  <c r="O483" i="27"/>
  <c r="O482" i="27"/>
  <c r="O481" i="27"/>
  <c r="O480" i="27"/>
  <c r="O479" i="27"/>
  <c r="O478" i="27"/>
  <c r="O477" i="27"/>
  <c r="O476" i="27"/>
  <c r="O475" i="27"/>
  <c r="O474" i="27"/>
  <c r="O473" i="27"/>
  <c r="O470" i="27"/>
  <c r="O469" i="27"/>
  <c r="O468" i="27"/>
  <c r="O467" i="27"/>
  <c r="O466" i="27"/>
  <c r="O465" i="27"/>
  <c r="O464" i="27"/>
  <c r="O463" i="27"/>
  <c r="O462" i="27"/>
  <c r="O461" i="27"/>
  <c r="O460" i="27"/>
  <c r="O459" i="27"/>
  <c r="O458" i="27"/>
  <c r="O457" i="27"/>
  <c r="O456" i="27"/>
  <c r="O455" i="27"/>
  <c r="O454" i="27"/>
  <c r="O453" i="27"/>
  <c r="O452" i="27"/>
  <c r="O449" i="27"/>
  <c r="O448" i="27"/>
  <c r="O447" i="27"/>
  <c r="O446" i="27"/>
  <c r="O445" i="27"/>
  <c r="O444" i="27"/>
  <c r="O443" i="27"/>
  <c r="O442" i="27"/>
  <c r="O441" i="27"/>
  <c r="O440" i="27"/>
  <c r="O439" i="27"/>
  <c r="O438" i="27"/>
  <c r="O437" i="27"/>
  <c r="O436" i="27"/>
  <c r="O435" i="27"/>
  <c r="O434" i="27"/>
  <c r="O433" i="27"/>
  <c r="O829" i="27"/>
  <c r="N828" i="27"/>
  <c r="M828" i="27"/>
  <c r="L828" i="27"/>
  <c r="K828" i="27"/>
  <c r="J828" i="27"/>
  <c r="I828" i="27"/>
  <c r="H828" i="27"/>
  <c r="G828" i="27"/>
  <c r="F828" i="27"/>
  <c r="E828" i="27"/>
  <c r="D828" i="27"/>
  <c r="C828" i="27"/>
  <c r="O808" i="27"/>
  <c r="N807" i="27"/>
  <c r="M807" i="27"/>
  <c r="L807" i="27"/>
  <c r="K807" i="27"/>
  <c r="J807" i="27"/>
  <c r="I807" i="27"/>
  <c r="H807" i="27"/>
  <c r="G807" i="27"/>
  <c r="F807" i="27"/>
  <c r="E807" i="27"/>
  <c r="D807" i="27"/>
  <c r="C807" i="27"/>
  <c r="N786" i="27"/>
  <c r="M786" i="27"/>
  <c r="L786" i="27"/>
  <c r="K786" i="27"/>
  <c r="J786" i="27"/>
  <c r="I786" i="27"/>
  <c r="H786" i="27"/>
  <c r="G786" i="27"/>
  <c r="F786" i="27"/>
  <c r="E786" i="27"/>
  <c r="D786" i="27"/>
  <c r="C786" i="27"/>
  <c r="N765" i="27"/>
  <c r="M765" i="27"/>
  <c r="L765" i="27"/>
  <c r="K765" i="27"/>
  <c r="J765" i="27"/>
  <c r="I765" i="27"/>
  <c r="H765" i="27"/>
  <c r="G765" i="27"/>
  <c r="F765" i="27"/>
  <c r="E765" i="27"/>
  <c r="D765" i="27"/>
  <c r="C765" i="27"/>
  <c r="O745" i="27"/>
  <c r="N744" i="27"/>
  <c r="M744" i="27"/>
  <c r="L744" i="27"/>
  <c r="K744" i="27"/>
  <c r="J744" i="27"/>
  <c r="I744" i="27"/>
  <c r="H744" i="27"/>
  <c r="G744" i="27"/>
  <c r="F744" i="27"/>
  <c r="E744" i="27"/>
  <c r="D744" i="27"/>
  <c r="C744" i="27"/>
  <c r="O724" i="27"/>
  <c r="N723" i="27"/>
  <c r="M723" i="27"/>
  <c r="L723" i="27"/>
  <c r="K723" i="27"/>
  <c r="J723" i="27"/>
  <c r="I723" i="27"/>
  <c r="H723" i="27"/>
  <c r="G723" i="27"/>
  <c r="F723" i="27"/>
  <c r="E723" i="27"/>
  <c r="D723" i="27"/>
  <c r="C723" i="27"/>
  <c r="O703" i="27"/>
  <c r="N702" i="27"/>
  <c r="M702" i="27"/>
  <c r="L702" i="27"/>
  <c r="K702" i="27"/>
  <c r="J702" i="27"/>
  <c r="I702" i="27"/>
  <c r="H702" i="27"/>
  <c r="G702" i="27"/>
  <c r="F702" i="27"/>
  <c r="E702" i="27"/>
  <c r="D702" i="27"/>
  <c r="C702" i="27"/>
  <c r="O682" i="27"/>
  <c r="N681" i="27"/>
  <c r="M681" i="27"/>
  <c r="L681" i="27"/>
  <c r="K681" i="27"/>
  <c r="J681" i="27"/>
  <c r="I681" i="27"/>
  <c r="H681" i="27"/>
  <c r="G681" i="27"/>
  <c r="F681" i="27"/>
  <c r="E681" i="27"/>
  <c r="D681" i="27"/>
  <c r="C681" i="27"/>
  <c r="O661" i="27"/>
  <c r="N660" i="27"/>
  <c r="M660" i="27"/>
  <c r="L660" i="27"/>
  <c r="K660" i="27"/>
  <c r="J660" i="27"/>
  <c r="I660" i="27"/>
  <c r="H660" i="27"/>
  <c r="G660" i="27"/>
  <c r="F660" i="27"/>
  <c r="E660" i="27"/>
  <c r="D660" i="27"/>
  <c r="C660" i="27"/>
  <c r="O640" i="27"/>
  <c r="N639" i="27"/>
  <c r="M639" i="27"/>
  <c r="L639" i="27"/>
  <c r="K639" i="27"/>
  <c r="J639" i="27"/>
  <c r="I639" i="27"/>
  <c r="H639" i="27"/>
  <c r="G639" i="27"/>
  <c r="F639" i="27"/>
  <c r="E639" i="27"/>
  <c r="D639" i="27"/>
  <c r="C639" i="27"/>
  <c r="O426" i="27"/>
  <c r="O425" i="27"/>
  <c r="O424" i="27"/>
  <c r="O423" i="27"/>
  <c r="O422" i="27"/>
  <c r="O421" i="27"/>
  <c r="O420" i="27"/>
  <c r="O419" i="27"/>
  <c r="O418" i="27"/>
  <c r="O417" i="27"/>
  <c r="O416" i="27"/>
  <c r="O415" i="27"/>
  <c r="O414" i="27"/>
  <c r="O413" i="27"/>
  <c r="O412" i="27"/>
  <c r="O411" i="27"/>
  <c r="O410" i="27"/>
  <c r="O409" i="27"/>
  <c r="O408" i="27"/>
  <c r="O407" i="27"/>
  <c r="N406" i="27"/>
  <c r="M406" i="27"/>
  <c r="L406" i="27"/>
  <c r="K406" i="27"/>
  <c r="J406" i="27"/>
  <c r="I406" i="27"/>
  <c r="H406" i="27"/>
  <c r="G406" i="27"/>
  <c r="F406" i="27"/>
  <c r="E406" i="27"/>
  <c r="D406" i="27"/>
  <c r="C406" i="27"/>
  <c r="O405" i="27"/>
  <c r="O404" i="27"/>
  <c r="O403" i="27"/>
  <c r="O402" i="27"/>
  <c r="O401" i="27"/>
  <c r="O400" i="27"/>
  <c r="O399" i="27"/>
  <c r="O397" i="27"/>
  <c r="O396" i="27"/>
  <c r="O395" i="27"/>
  <c r="O394" i="27"/>
  <c r="O392" i="27"/>
  <c r="O391" i="27"/>
  <c r="O390" i="27"/>
  <c r="O389" i="27"/>
  <c r="O388" i="27"/>
  <c r="O387" i="27"/>
  <c r="O386" i="27"/>
  <c r="N385" i="27"/>
  <c r="M385" i="27"/>
  <c r="L385" i="27"/>
  <c r="K385" i="27"/>
  <c r="J385" i="27"/>
  <c r="I385" i="27"/>
  <c r="H385" i="27"/>
  <c r="G385" i="27"/>
  <c r="F385" i="27"/>
  <c r="E385" i="27"/>
  <c r="D385" i="27"/>
  <c r="C385" i="27"/>
  <c r="O384" i="27"/>
  <c r="O383" i="27"/>
  <c r="O382" i="27"/>
  <c r="O381" i="27"/>
  <c r="O380" i="27"/>
  <c r="O379" i="27"/>
  <c r="O377" i="27"/>
  <c r="O376" i="27"/>
  <c r="O375" i="27"/>
  <c r="O374" i="27"/>
  <c r="O373" i="27"/>
  <c r="O372" i="27"/>
  <c r="O371" i="27"/>
  <c r="O370" i="27"/>
  <c r="O369" i="27"/>
  <c r="O368" i="27"/>
  <c r="O367" i="27"/>
  <c r="O366" i="27"/>
  <c r="O365" i="27"/>
  <c r="N364" i="27"/>
  <c r="M364" i="27"/>
  <c r="L364" i="27"/>
  <c r="K364" i="27"/>
  <c r="J364" i="27"/>
  <c r="I364" i="27"/>
  <c r="H364" i="27"/>
  <c r="G364" i="27"/>
  <c r="F364" i="27"/>
  <c r="E364" i="27"/>
  <c r="D364" i="27"/>
  <c r="C364" i="27"/>
  <c r="O363" i="27"/>
  <c r="O362" i="27"/>
  <c r="O361" i="27"/>
  <c r="O360" i="27"/>
  <c r="O359" i="27"/>
  <c r="O358" i="27"/>
  <c r="O357" i="27"/>
  <c r="O356" i="27"/>
  <c r="O355" i="27"/>
  <c r="O354" i="27"/>
  <c r="O353" i="27"/>
  <c r="O352" i="27"/>
  <c r="O351" i="27"/>
  <c r="O350" i="27"/>
  <c r="O349" i="27"/>
  <c r="O348" i="27"/>
  <c r="O347" i="27"/>
  <c r="O345" i="27"/>
  <c r="O344" i="27"/>
  <c r="N343" i="27"/>
  <c r="M343" i="27"/>
  <c r="L343" i="27"/>
  <c r="K343" i="27"/>
  <c r="J343" i="27"/>
  <c r="I343" i="27"/>
  <c r="H343" i="27"/>
  <c r="G343" i="27"/>
  <c r="F343" i="27"/>
  <c r="E343" i="27"/>
  <c r="D343" i="27"/>
  <c r="C343" i="27"/>
  <c r="O342" i="27"/>
  <c r="O341" i="27"/>
  <c r="O340" i="27"/>
  <c r="O339" i="27"/>
  <c r="O338" i="27"/>
  <c r="O337" i="27"/>
  <c r="O336" i="27"/>
  <c r="O335" i="27"/>
  <c r="O332" i="27"/>
  <c r="O330" i="27"/>
  <c r="O329" i="27"/>
  <c r="O328" i="27"/>
  <c r="O327" i="27"/>
  <c r="O326" i="27"/>
  <c r="O325" i="27"/>
  <c r="O324" i="27"/>
  <c r="O323" i="27"/>
  <c r="N322" i="27"/>
  <c r="M322" i="27"/>
  <c r="L322" i="27"/>
  <c r="K322" i="27"/>
  <c r="J322" i="27"/>
  <c r="I322" i="27"/>
  <c r="H322" i="27"/>
  <c r="G322" i="27"/>
  <c r="F322" i="27"/>
  <c r="E322" i="27"/>
  <c r="D322" i="27"/>
  <c r="C322" i="27"/>
  <c r="O321" i="27"/>
  <c r="O320" i="27"/>
  <c r="O318" i="27"/>
  <c r="O317" i="27"/>
  <c r="O316" i="27"/>
  <c r="O315" i="27"/>
  <c r="O314" i="27"/>
  <c r="O313" i="27"/>
  <c r="O312" i="27"/>
  <c r="O311" i="27"/>
  <c r="O310" i="27"/>
  <c r="O309" i="27"/>
  <c r="O308" i="27"/>
  <c r="O307" i="27"/>
  <c r="O306" i="27"/>
  <c r="O305" i="27"/>
  <c r="O304" i="27"/>
  <c r="O303" i="27"/>
  <c r="O302" i="27"/>
  <c r="N301" i="27"/>
  <c r="M301" i="27"/>
  <c r="L301" i="27"/>
  <c r="K301" i="27"/>
  <c r="J301" i="27"/>
  <c r="I301" i="27"/>
  <c r="H301" i="27"/>
  <c r="G301" i="27"/>
  <c r="F301" i="27"/>
  <c r="E301" i="27"/>
  <c r="D301" i="27"/>
  <c r="C301" i="27"/>
  <c r="O300" i="27"/>
  <c r="O299" i="27"/>
  <c r="O298" i="27"/>
  <c r="O297" i="27"/>
  <c r="O296" i="27"/>
  <c r="O295" i="27"/>
  <c r="O293" i="27"/>
  <c r="O291" i="27"/>
  <c r="O290" i="27"/>
  <c r="O289" i="27"/>
  <c r="O288" i="27"/>
  <c r="O287" i="27"/>
  <c r="O286" i="27"/>
  <c r="O285" i="27"/>
  <c r="O283" i="27"/>
  <c r="O282" i="27"/>
  <c r="O281" i="27"/>
  <c r="N280" i="27"/>
  <c r="M280" i="27"/>
  <c r="L280" i="27"/>
  <c r="K280" i="27"/>
  <c r="J280" i="27"/>
  <c r="I280" i="27"/>
  <c r="H280" i="27"/>
  <c r="G280" i="27"/>
  <c r="F280" i="27"/>
  <c r="E280" i="27"/>
  <c r="D280" i="27"/>
  <c r="C280" i="27"/>
  <c r="O279" i="27"/>
  <c r="O278" i="27"/>
  <c r="O277" i="27"/>
  <c r="O276" i="27"/>
  <c r="O275" i="27"/>
  <c r="O274" i="27"/>
  <c r="O273" i="27"/>
  <c r="O271" i="27"/>
  <c r="O270" i="27"/>
  <c r="O269" i="27"/>
  <c r="O268" i="27"/>
  <c r="O267" i="27"/>
  <c r="O265" i="27"/>
  <c r="O264" i="27"/>
  <c r="O263" i="27"/>
  <c r="O262" i="27"/>
  <c r="O261" i="27"/>
  <c r="O260" i="27"/>
  <c r="N259" i="27"/>
  <c r="M259" i="27"/>
  <c r="L259" i="27"/>
  <c r="K259" i="27"/>
  <c r="J259" i="27"/>
  <c r="I259" i="27"/>
  <c r="H259" i="27"/>
  <c r="G259" i="27"/>
  <c r="F259" i="27"/>
  <c r="E259" i="27"/>
  <c r="D259" i="27"/>
  <c r="C259" i="27"/>
  <c r="O258" i="27"/>
  <c r="O257" i="27"/>
  <c r="O256" i="27"/>
  <c r="O255" i="27"/>
  <c r="O254" i="27"/>
  <c r="O253" i="27"/>
  <c r="O252" i="27"/>
  <c r="O251" i="27"/>
  <c r="O250" i="27"/>
  <c r="O249" i="27"/>
  <c r="O248" i="27"/>
  <c r="O247" i="27"/>
  <c r="O243" i="27"/>
  <c r="O242" i="27"/>
  <c r="O241" i="27"/>
  <c r="O240" i="27"/>
  <c r="O239" i="27"/>
  <c r="N238" i="27"/>
  <c r="M238" i="27"/>
  <c r="L238" i="27"/>
  <c r="K238" i="27"/>
  <c r="J238" i="27"/>
  <c r="I238" i="27"/>
  <c r="H238" i="27"/>
  <c r="G238" i="27"/>
  <c r="F238" i="27"/>
  <c r="E238" i="27"/>
  <c r="D238" i="27"/>
  <c r="C238" i="27"/>
  <c r="O237" i="27"/>
  <c r="O236" i="27"/>
  <c r="O235" i="27"/>
  <c r="O234" i="27"/>
  <c r="O233" i="27"/>
  <c r="O232" i="27"/>
  <c r="O231" i="27"/>
  <c r="O230" i="27"/>
  <c r="O229" i="27"/>
  <c r="O228" i="27"/>
  <c r="O227" i="27"/>
  <c r="O226" i="27"/>
  <c r="O225" i="27"/>
  <c r="O224" i="27"/>
  <c r="O223" i="27"/>
  <c r="O222" i="27"/>
  <c r="O221" i="27"/>
  <c r="O220" i="27"/>
  <c r="O219" i="27"/>
  <c r="O218" i="27"/>
  <c r="N217" i="27"/>
  <c r="M217" i="27"/>
  <c r="L217" i="27"/>
  <c r="K217" i="27"/>
  <c r="J217" i="27"/>
  <c r="I217" i="27"/>
  <c r="H217" i="27"/>
  <c r="G217" i="27"/>
  <c r="F217" i="27"/>
  <c r="E217" i="27"/>
  <c r="D217" i="27"/>
  <c r="C217" i="27"/>
  <c r="O216" i="27"/>
  <c r="O215" i="27"/>
  <c r="O214" i="27"/>
  <c r="O213" i="27"/>
  <c r="O212" i="27"/>
  <c r="O211" i="27"/>
  <c r="O210" i="27"/>
  <c r="O209" i="27"/>
  <c r="O208" i="27"/>
  <c r="O207" i="27"/>
  <c r="O206" i="27"/>
  <c r="O205" i="27"/>
  <c r="O204" i="27"/>
  <c r="O203" i="27"/>
  <c r="O202" i="27"/>
  <c r="O201" i="27"/>
  <c r="O200" i="27"/>
  <c r="O199" i="27"/>
  <c r="O198" i="27"/>
  <c r="O195" i="27"/>
  <c r="O194" i="27"/>
  <c r="O193" i="27"/>
  <c r="O192" i="27"/>
  <c r="O191" i="27"/>
  <c r="O190" i="27"/>
  <c r="O189" i="27"/>
  <c r="O187" i="27"/>
  <c r="O184" i="27"/>
  <c r="O183" i="27"/>
  <c r="O182" i="27"/>
  <c r="O181" i="27"/>
  <c r="O180" i="27"/>
  <c r="O179" i="27"/>
  <c r="O178" i="27"/>
  <c r="O177" i="27"/>
  <c r="O174" i="27"/>
  <c r="O173" i="27"/>
  <c r="O172" i="27"/>
  <c r="O171" i="27"/>
  <c r="O170" i="27"/>
  <c r="O169" i="27"/>
  <c r="O168" i="27"/>
  <c r="O167" i="27"/>
  <c r="O166" i="27"/>
  <c r="O165" i="27"/>
  <c r="O164" i="27"/>
  <c r="O163" i="27"/>
  <c r="O162" i="27"/>
  <c r="O161" i="27"/>
  <c r="O160" i="27"/>
  <c r="O158" i="27"/>
  <c r="O157" i="27"/>
  <c r="O156" i="27"/>
  <c r="O153" i="27"/>
  <c r="O152" i="27"/>
  <c r="O150" i="27"/>
  <c r="O149" i="27"/>
  <c r="O148" i="27"/>
  <c r="O147" i="27"/>
  <c r="O146" i="27"/>
  <c r="O145" i="27"/>
  <c r="O144" i="27"/>
  <c r="O143" i="27"/>
  <c r="O142" i="27"/>
  <c r="O141" i="27"/>
  <c r="O140" i="27"/>
  <c r="O139" i="27"/>
  <c r="O138" i="27"/>
  <c r="O137" i="27"/>
  <c r="O136" i="27"/>
  <c r="O135" i="27"/>
  <c r="O116" i="27"/>
  <c r="O115" i="27"/>
  <c r="O111" i="27"/>
  <c r="O110" i="27"/>
  <c r="O109" i="27"/>
  <c r="O108" i="27"/>
  <c r="O107" i="27"/>
  <c r="O106" i="27"/>
  <c r="O105" i="27"/>
  <c r="O104" i="27"/>
  <c r="O103" i="27"/>
  <c r="O102" i="27"/>
  <c r="O101" i="27"/>
  <c r="O100" i="27"/>
  <c r="O99" i="27"/>
  <c r="O98" i="27"/>
  <c r="O97" i="27"/>
  <c r="O96" i="27"/>
  <c r="O95" i="27"/>
  <c r="O94" i="27"/>
  <c r="O93" i="27"/>
  <c r="O90" i="27"/>
  <c r="O89" i="27"/>
  <c r="O88" i="27"/>
  <c r="O87" i="27"/>
  <c r="O86" i="27"/>
  <c r="O85" i="27"/>
  <c r="O84" i="27"/>
  <c r="O83" i="27"/>
  <c r="O82" i="27"/>
  <c r="O81" i="27"/>
  <c r="O80" i="27"/>
  <c r="O79" i="27"/>
  <c r="O78" i="27"/>
  <c r="O77" i="27"/>
  <c r="O76" i="27"/>
  <c r="O75" i="27"/>
  <c r="O74" i="27"/>
  <c r="O73" i="27"/>
  <c r="O72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48" i="27"/>
  <c r="O47" i="27"/>
  <c r="O46" i="27"/>
  <c r="O45" i="27"/>
  <c r="O44" i="27"/>
  <c r="O43" i="27"/>
  <c r="O42" i="27"/>
  <c r="O41" i="27"/>
  <c r="O40" i="27"/>
  <c r="O39" i="27"/>
  <c r="O38" i="27"/>
  <c r="O37" i="27"/>
  <c r="O36" i="27"/>
  <c r="O35" i="27"/>
  <c r="O34" i="27"/>
  <c r="O33" i="27"/>
  <c r="O32" i="27"/>
  <c r="O31" i="27"/>
  <c r="O30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Z48" i="5"/>
  <c r="X48" i="5"/>
  <c r="V48" i="5"/>
  <c r="T48" i="5"/>
  <c r="R48" i="5"/>
  <c r="P48" i="5"/>
  <c r="N48" i="5"/>
  <c r="L48" i="5"/>
  <c r="J48" i="5"/>
  <c r="H48" i="5"/>
  <c r="F48" i="5"/>
  <c r="D48" i="5"/>
  <c r="Z47" i="5"/>
  <c r="X47" i="5"/>
  <c r="V47" i="5"/>
  <c r="T47" i="5"/>
  <c r="R47" i="5"/>
  <c r="P47" i="5"/>
  <c r="N47" i="5"/>
  <c r="L47" i="5"/>
  <c r="J47" i="5"/>
  <c r="H47" i="5"/>
  <c r="F47" i="5"/>
  <c r="D47" i="5"/>
  <c r="Z46" i="5"/>
  <c r="X46" i="5"/>
  <c r="V46" i="5"/>
  <c r="T46" i="5"/>
  <c r="R46" i="5"/>
  <c r="P46" i="5"/>
  <c r="N46" i="5"/>
  <c r="L46" i="5"/>
  <c r="J46" i="5"/>
  <c r="H46" i="5"/>
  <c r="F46" i="5"/>
  <c r="D46" i="5"/>
  <c r="Z45" i="5"/>
  <c r="X45" i="5"/>
  <c r="V45" i="5"/>
  <c r="T45" i="5"/>
  <c r="R45" i="5"/>
  <c r="P45" i="5"/>
  <c r="N45" i="5"/>
  <c r="L45" i="5"/>
  <c r="J45" i="5"/>
  <c r="H45" i="5"/>
  <c r="F45" i="5"/>
  <c r="D45" i="5"/>
  <c r="Z44" i="5"/>
  <c r="X44" i="5"/>
  <c r="V44" i="5"/>
  <c r="T44" i="5"/>
  <c r="R44" i="5"/>
  <c r="P44" i="5"/>
  <c r="N44" i="5"/>
  <c r="L44" i="5"/>
  <c r="J44" i="5"/>
  <c r="H44" i="5"/>
  <c r="F44" i="5"/>
  <c r="D44" i="5"/>
  <c r="Z43" i="5"/>
  <c r="X43" i="5"/>
  <c r="V43" i="5"/>
  <c r="T43" i="5"/>
  <c r="R43" i="5"/>
  <c r="P43" i="5"/>
  <c r="N43" i="5"/>
  <c r="L43" i="5"/>
  <c r="J43" i="5"/>
  <c r="H43" i="5"/>
  <c r="F43" i="5"/>
  <c r="D43" i="5"/>
  <c r="Z42" i="5"/>
  <c r="X42" i="5"/>
  <c r="V42" i="5"/>
  <c r="T42" i="5"/>
  <c r="R42" i="5"/>
  <c r="P42" i="5"/>
  <c r="N42" i="5"/>
  <c r="L42" i="5"/>
  <c r="J42" i="5"/>
  <c r="H42" i="5"/>
  <c r="F42" i="5"/>
  <c r="D42" i="5"/>
  <c r="Z41" i="5"/>
  <c r="X41" i="5"/>
  <c r="V41" i="5"/>
  <c r="T41" i="5"/>
  <c r="R41" i="5"/>
  <c r="P41" i="5"/>
  <c r="N41" i="5"/>
  <c r="L41" i="5"/>
  <c r="J41" i="5"/>
  <c r="H41" i="5"/>
  <c r="F41" i="5"/>
  <c r="D41" i="5"/>
  <c r="Z40" i="5"/>
  <c r="X40" i="5"/>
  <c r="V40" i="5"/>
  <c r="T40" i="5"/>
  <c r="R40" i="5"/>
  <c r="P40" i="5"/>
  <c r="N40" i="5"/>
  <c r="L40" i="5"/>
  <c r="J40" i="5"/>
  <c r="H40" i="5"/>
  <c r="F40" i="5"/>
  <c r="D40" i="5"/>
  <c r="Z39" i="5"/>
  <c r="X39" i="5"/>
  <c r="V39" i="5"/>
  <c r="T39" i="5"/>
  <c r="R39" i="5"/>
  <c r="P39" i="5"/>
  <c r="N39" i="5"/>
  <c r="L39" i="5"/>
  <c r="J39" i="5"/>
  <c r="H39" i="5"/>
  <c r="F39" i="5"/>
  <c r="D39" i="5"/>
  <c r="Z26" i="5"/>
  <c r="X26" i="5"/>
  <c r="V26" i="5"/>
  <c r="T26" i="5"/>
  <c r="R26" i="5"/>
  <c r="P26" i="5"/>
  <c r="N26" i="5"/>
  <c r="L26" i="5"/>
  <c r="J26" i="5"/>
  <c r="H26" i="5"/>
  <c r="F26" i="5"/>
  <c r="D26" i="5"/>
  <c r="Z25" i="5"/>
  <c r="X25" i="5"/>
  <c r="V25" i="5"/>
  <c r="T25" i="5"/>
  <c r="R25" i="5"/>
  <c r="P25" i="5"/>
  <c r="N25" i="5"/>
  <c r="L25" i="5"/>
  <c r="J25" i="5"/>
  <c r="H25" i="5"/>
  <c r="F25" i="5"/>
  <c r="D25" i="5"/>
  <c r="Z24" i="5"/>
  <c r="X24" i="5"/>
  <c r="V24" i="5"/>
  <c r="T24" i="5"/>
  <c r="R24" i="5"/>
  <c r="P24" i="5"/>
  <c r="N24" i="5"/>
  <c r="L24" i="5"/>
  <c r="J24" i="5"/>
  <c r="H24" i="5"/>
  <c r="F24" i="5"/>
  <c r="D24" i="5"/>
  <c r="Z23" i="5"/>
  <c r="X23" i="5"/>
  <c r="V23" i="5"/>
  <c r="T23" i="5"/>
  <c r="R23" i="5"/>
  <c r="P23" i="5"/>
  <c r="N23" i="5"/>
  <c r="L23" i="5"/>
  <c r="J23" i="5"/>
  <c r="H23" i="5"/>
  <c r="F23" i="5"/>
  <c r="D23" i="5"/>
  <c r="Z22" i="5"/>
  <c r="X22" i="5"/>
  <c r="V22" i="5"/>
  <c r="T22" i="5"/>
  <c r="R22" i="5"/>
  <c r="P22" i="5"/>
  <c r="N22" i="5"/>
  <c r="L22" i="5"/>
  <c r="J22" i="5"/>
  <c r="H22" i="5"/>
  <c r="F22" i="5"/>
  <c r="D22" i="5"/>
  <c r="Z21" i="5"/>
  <c r="X21" i="5"/>
  <c r="V21" i="5"/>
  <c r="T21" i="5"/>
  <c r="R21" i="5"/>
  <c r="P21" i="5"/>
  <c r="N21" i="5"/>
  <c r="L21" i="5"/>
  <c r="J21" i="5"/>
  <c r="H21" i="5"/>
  <c r="F21" i="5"/>
  <c r="D21" i="5"/>
  <c r="Z20" i="5"/>
  <c r="X20" i="5"/>
  <c r="V20" i="5"/>
  <c r="T20" i="5"/>
  <c r="R20" i="5"/>
  <c r="P20" i="5"/>
  <c r="N20" i="5"/>
  <c r="L20" i="5"/>
  <c r="J20" i="5"/>
  <c r="H20" i="5"/>
  <c r="F20" i="5"/>
  <c r="D20" i="5"/>
  <c r="Z19" i="5"/>
  <c r="X19" i="5"/>
  <c r="V19" i="5"/>
  <c r="T19" i="5"/>
  <c r="R19" i="5"/>
  <c r="P19" i="5"/>
  <c r="N19" i="5"/>
  <c r="L19" i="5"/>
  <c r="J19" i="5"/>
  <c r="H19" i="5"/>
  <c r="F19" i="5"/>
  <c r="D19" i="5"/>
  <c r="Z18" i="5"/>
  <c r="X18" i="5"/>
  <c r="V18" i="5"/>
  <c r="T18" i="5"/>
  <c r="R18" i="5"/>
  <c r="P18" i="5"/>
  <c r="N18" i="5"/>
  <c r="L18" i="5"/>
  <c r="J18" i="5"/>
  <c r="H18" i="5"/>
  <c r="F18" i="5"/>
  <c r="D18" i="5"/>
  <c r="Z17" i="5"/>
  <c r="X17" i="5"/>
  <c r="V17" i="5"/>
  <c r="T17" i="5"/>
  <c r="R17" i="5"/>
  <c r="P17" i="5"/>
  <c r="N17" i="5"/>
  <c r="L17" i="5"/>
  <c r="J17" i="5"/>
  <c r="H17" i="5"/>
  <c r="F17" i="5"/>
  <c r="D17" i="5"/>
  <c r="O57" i="4"/>
  <c r="N57" i="4"/>
  <c r="O58" i="4"/>
  <c r="N58" i="4"/>
  <c r="N69" i="4"/>
  <c r="O69" i="4"/>
  <c r="O141" i="4"/>
  <c r="N141" i="4"/>
  <c r="O213" i="4"/>
  <c r="N213" i="4"/>
  <c r="N105" i="4"/>
  <c r="O105" i="4"/>
  <c r="N129" i="4"/>
  <c r="O129" i="4"/>
  <c r="N153" i="4"/>
  <c r="O153" i="4"/>
  <c r="N177" i="4"/>
  <c r="O177" i="4"/>
  <c r="N188" i="4"/>
  <c r="O188" i="4"/>
  <c r="N273" i="4"/>
  <c r="O273" i="4"/>
  <c r="O82" i="31"/>
  <c r="N82" i="31"/>
  <c r="N107" i="31"/>
  <c r="O107" i="31"/>
  <c r="O117" i="4"/>
  <c r="N285" i="4"/>
  <c r="O287" i="4"/>
  <c r="O82" i="4"/>
  <c r="O70" i="4"/>
  <c r="O263" i="4"/>
  <c r="O183" i="4"/>
  <c r="O182" i="4"/>
  <c r="O181" i="4"/>
  <c r="N203" i="4"/>
  <c r="N264" i="4"/>
  <c r="O143" i="4"/>
  <c r="O108" i="4"/>
  <c r="N131" i="4"/>
  <c r="N158" i="4"/>
  <c r="O184" i="4"/>
  <c r="O83" i="4"/>
  <c r="N260" i="4"/>
  <c r="N224" i="4"/>
  <c r="O296" i="4"/>
  <c r="O292" i="4"/>
  <c r="N280" i="4"/>
  <c r="O291" i="4"/>
  <c r="N147" i="4"/>
  <c r="O279" i="4"/>
  <c r="N135" i="4"/>
  <c r="N120" i="4"/>
  <c r="O104" i="4"/>
  <c r="O80" i="4"/>
  <c r="O111" i="4"/>
  <c r="N272" i="4"/>
  <c r="O232" i="4"/>
  <c r="O75" i="4"/>
  <c r="N207" i="4"/>
  <c r="N86" i="4"/>
  <c r="N88" i="4"/>
  <c r="O231" i="4"/>
  <c r="O73" i="4"/>
  <c r="N204" i="4"/>
  <c r="N85" i="4"/>
  <c r="O76" i="4"/>
  <c r="O229" i="4"/>
  <c r="O243" i="4"/>
  <c r="N87" i="4"/>
  <c r="N195" i="4"/>
  <c r="O268" i="4"/>
  <c r="O171" i="4"/>
  <c r="O99" i="4"/>
  <c r="N255" i="4"/>
  <c r="O328" i="4"/>
  <c r="O267" i="4"/>
  <c r="O212" i="4"/>
  <c r="O169" i="4"/>
  <c r="O128" i="4"/>
  <c r="O93" i="4"/>
  <c r="O61" i="4"/>
  <c r="O220" i="4"/>
  <c r="O219" i="4"/>
  <c r="O100" i="4"/>
  <c r="N123" i="4"/>
  <c r="O327" i="4"/>
  <c r="O209" i="4"/>
  <c r="O165" i="4"/>
  <c r="O124" i="4"/>
  <c r="N237" i="4"/>
  <c r="N109" i="4"/>
  <c r="N68" i="4"/>
  <c r="O136" i="4"/>
  <c r="O63" i="4"/>
  <c r="O321" i="4"/>
  <c r="O164" i="4"/>
  <c r="N326" i="4"/>
  <c r="O315" i="4"/>
  <c r="O254" i="4"/>
  <c r="O160" i="4"/>
  <c r="O122" i="4"/>
  <c r="N62" i="4"/>
  <c r="O303" i="4"/>
  <c r="O249" i="4"/>
  <c r="O193" i="4"/>
  <c r="O159" i="4"/>
  <c r="O121" i="4"/>
  <c r="O81" i="4"/>
  <c r="O98" i="4"/>
  <c r="N299" i="4"/>
  <c r="N170" i="4"/>
  <c r="N95" i="4"/>
  <c r="O311" i="4"/>
  <c r="O157" i="4"/>
  <c r="O97" i="4"/>
  <c r="O59" i="4"/>
  <c r="N167" i="4"/>
  <c r="N94" i="4"/>
  <c r="O64" i="4"/>
  <c r="O248" i="4"/>
  <c r="O200" i="4"/>
  <c r="N194" i="4"/>
  <c r="N142" i="4"/>
  <c r="N74" i="4"/>
  <c r="O308" i="4"/>
  <c r="O244" i="4"/>
  <c r="O218" i="4"/>
  <c r="O176" i="4"/>
  <c r="O155" i="4"/>
  <c r="O134" i="4"/>
  <c r="O112" i="4"/>
  <c r="N251" i="4"/>
  <c r="N191" i="4"/>
  <c r="N166" i="4"/>
  <c r="N116" i="4"/>
  <c r="N56" i="4"/>
  <c r="O179" i="4"/>
  <c r="O275" i="4"/>
  <c r="N119" i="4"/>
  <c r="O304" i="4"/>
  <c r="O217" i="4"/>
  <c r="O172" i="4"/>
  <c r="O133" i="4"/>
  <c r="N215" i="4"/>
  <c r="N190" i="4"/>
  <c r="N140" i="4"/>
  <c r="N92" i="4"/>
  <c r="N71" i="4"/>
  <c r="O239" i="4"/>
  <c r="O152" i="4"/>
  <c r="O110" i="4"/>
  <c r="O236" i="4"/>
  <c r="O148" i="4"/>
  <c r="N284" i="4"/>
  <c r="O146" i="4"/>
  <c r="O107" i="4"/>
  <c r="N323" i="4"/>
  <c r="N206" i="4"/>
  <c r="O230" i="4"/>
  <c r="O208" i="4"/>
  <c r="O145" i="4"/>
  <c r="N320" i="4"/>
  <c r="O227" i="4"/>
  <c r="O316" i="4"/>
  <c r="O250" i="4"/>
  <c r="O205" i="4"/>
  <c r="O180" i="4"/>
  <c r="N196" i="4"/>
  <c r="N256" i="4"/>
  <c r="O274" i="4"/>
  <c r="O226" i="4"/>
  <c r="N310" i="4"/>
  <c r="O298" i="4"/>
  <c r="O130" i="4"/>
  <c r="N202" i="4"/>
  <c r="N178" i="4"/>
  <c r="N154" i="4"/>
  <c r="O322" i="4"/>
  <c r="O238" i="4"/>
  <c r="N106" i="4"/>
  <c r="O262" i="4"/>
  <c r="O286" i="4"/>
  <c r="O214" i="4"/>
  <c r="O118" i="4"/>
  <c r="O309" i="4"/>
  <c r="O265" i="4"/>
  <c r="O225" i="4"/>
  <c r="N297" i="4"/>
  <c r="O189" i="4"/>
  <c r="O261" i="4"/>
  <c r="O301" i="4"/>
  <c r="O277" i="4"/>
  <c r="O201" i="4"/>
  <c r="N241" i="4"/>
  <c r="N101" i="4"/>
  <c r="O149" i="4"/>
  <c r="O293" i="4"/>
  <c r="N288" i="4"/>
  <c r="O245" i="4"/>
  <c r="O278" i="4"/>
  <c r="O242" i="4"/>
  <c r="O314" i="4"/>
  <c r="N302" i="4"/>
  <c r="N266" i="4"/>
  <c r="O290" i="4"/>
  <c r="N313" i="4"/>
  <c r="O329" i="4"/>
  <c r="N197" i="4"/>
  <c r="O161" i="4"/>
  <c r="O113" i="4"/>
  <c r="O257" i="4"/>
  <c r="O65" i="4"/>
  <c r="O305" i="4"/>
  <c r="O221" i="4"/>
  <c r="O173" i="4"/>
  <c r="O125" i="4"/>
  <c r="O269" i="4"/>
  <c r="O77" i="4"/>
  <c r="O233" i="4"/>
  <c r="O185" i="4"/>
  <c r="O317" i="4"/>
  <c r="O137" i="4"/>
  <c r="O281" i="4"/>
  <c r="O89" i="4"/>
  <c r="O186" i="4"/>
  <c r="O228" i="4"/>
  <c r="O144" i="4"/>
  <c r="O72" i="4"/>
  <c r="N156" i="4"/>
  <c r="N84" i="4"/>
  <c r="O198" i="4"/>
  <c r="N240" i="4"/>
  <c r="N300" i="4"/>
  <c r="N168" i="4"/>
  <c r="N96" i="4"/>
  <c r="O330" i="4"/>
  <c r="N252" i="4"/>
  <c r="N192" i="4"/>
  <c r="O312" i="4"/>
  <c r="N324" i="4"/>
  <c r="N216" i="4"/>
  <c r="N174" i="4"/>
  <c r="N132" i="4"/>
  <c r="N60" i="4"/>
  <c r="N276" i="4"/>
  <c r="N325" i="4"/>
  <c r="N253" i="4"/>
  <c r="O289" i="4"/>
  <c r="N318" i="4"/>
  <c r="O210" i="4"/>
  <c r="O66" i="4"/>
  <c r="O222" i="4"/>
  <c r="O78" i="4"/>
  <c r="O234" i="4"/>
  <c r="O90" i="4"/>
  <c r="O246" i="4"/>
  <c r="O102" i="4"/>
  <c r="O258" i="4"/>
  <c r="O114" i="4"/>
  <c r="O270" i="4"/>
  <c r="O126" i="4"/>
  <c r="O282" i="4"/>
  <c r="O138" i="4"/>
  <c r="O294" i="4"/>
  <c r="O150" i="4"/>
  <c r="O306" i="4"/>
  <c r="O162" i="4"/>
  <c r="N319" i="4"/>
  <c r="N307" i="4"/>
  <c r="N295" i="4"/>
  <c r="N283" i="4"/>
  <c r="N271" i="4"/>
  <c r="N259" i="4"/>
  <c r="N247" i="4"/>
  <c r="N235" i="4"/>
  <c r="N223" i="4"/>
  <c r="N211" i="4"/>
  <c r="N199" i="4"/>
  <c r="N187" i="4"/>
  <c r="N175" i="4"/>
  <c r="N163" i="4"/>
  <c r="N151" i="4"/>
  <c r="N139" i="4"/>
  <c r="N127" i="4"/>
  <c r="N115" i="4"/>
  <c r="N103" i="4"/>
  <c r="N91" i="4"/>
  <c r="N79" i="4"/>
  <c r="N67" i="4"/>
  <c r="O143" i="31"/>
  <c r="O250" i="31"/>
  <c r="O118" i="31"/>
  <c r="O394" i="31"/>
  <c r="O382" i="31"/>
  <c r="O238" i="31"/>
  <c r="O370" i="31"/>
  <c r="O226" i="31"/>
  <c r="O106" i="31"/>
  <c r="O358" i="31"/>
  <c r="O214" i="31"/>
  <c r="O94" i="31"/>
  <c r="O346" i="31"/>
  <c r="O202" i="31"/>
  <c r="N190" i="31"/>
  <c r="O334" i="31"/>
  <c r="N406" i="31"/>
  <c r="N166" i="31"/>
  <c r="O322" i="31"/>
  <c r="O178" i="31"/>
  <c r="N154" i="31"/>
  <c r="O310" i="31"/>
  <c r="N142" i="31"/>
  <c r="O298" i="31"/>
  <c r="N130" i="31"/>
  <c r="O286" i="31"/>
  <c r="O274" i="31"/>
  <c r="O262" i="31"/>
  <c r="O112" i="31"/>
  <c r="O326" i="31"/>
  <c r="O305" i="31"/>
  <c r="N291" i="31"/>
  <c r="O219" i="31"/>
  <c r="O315" i="31"/>
  <c r="N147" i="31"/>
  <c r="N254" i="31"/>
  <c r="O410" i="31"/>
  <c r="N362" i="31"/>
  <c r="O122" i="31"/>
  <c r="N220" i="31"/>
  <c r="O232" i="31"/>
  <c r="O160" i="31"/>
  <c r="N196" i="31"/>
  <c r="O100" i="31"/>
  <c r="O148" i="31"/>
  <c r="N256" i="31"/>
  <c r="N184" i="31"/>
  <c r="O88" i="31"/>
  <c r="O172" i="31"/>
  <c r="O363" i="31"/>
  <c r="O208" i="31"/>
  <c r="N251" i="31"/>
  <c r="O268" i="31"/>
  <c r="O136" i="31"/>
  <c r="O352" i="31"/>
  <c r="N244" i="31"/>
  <c r="O124" i="31"/>
  <c r="O365" i="31"/>
  <c r="N113" i="31"/>
  <c r="N257" i="31"/>
  <c r="N375" i="31"/>
  <c r="O317" i="31"/>
  <c r="O173" i="31"/>
  <c r="N258" i="31"/>
  <c r="O221" i="31"/>
  <c r="O293" i="31"/>
  <c r="O161" i="31"/>
  <c r="O116" i="31"/>
  <c r="N101" i="31"/>
  <c r="N245" i="31"/>
  <c r="O341" i="31"/>
  <c r="O149" i="31"/>
  <c r="O197" i="31"/>
  <c r="N287" i="31"/>
  <c r="N311" i="31"/>
  <c r="O84" i="31"/>
  <c r="N195" i="31"/>
  <c r="N99" i="31"/>
  <c r="O255" i="31"/>
  <c r="O171" i="31"/>
  <c r="O135" i="31"/>
  <c r="O351" i="31"/>
  <c r="O303" i="31"/>
  <c r="O207" i="31"/>
  <c r="N279" i="31"/>
  <c r="N243" i="31"/>
  <c r="N267" i="31"/>
  <c r="N183" i="31"/>
  <c r="N87" i="31"/>
  <c r="O399" i="31"/>
  <c r="O123" i="31"/>
  <c r="N339" i="31"/>
  <c r="O159" i="31"/>
  <c r="N231" i="31"/>
  <c r="O387" i="31"/>
  <c r="N327" i="31"/>
  <c r="N111" i="31"/>
  <c r="O372" i="31"/>
  <c r="O157" i="31"/>
  <c r="O228" i="31"/>
  <c r="O156" i="31"/>
  <c r="N277" i="31"/>
  <c r="N324" i="31"/>
  <c r="O397" i="31"/>
  <c r="O300" i="31"/>
  <c r="N252" i="31"/>
  <c r="N108" i="31"/>
  <c r="O133" i="31"/>
  <c r="N170" i="31"/>
  <c r="O278" i="31"/>
  <c r="O242" i="31"/>
  <c r="O86" i="31"/>
  <c r="N218" i="31"/>
  <c r="O398" i="31"/>
  <c r="O206" i="31"/>
  <c r="N350" i="31"/>
  <c r="O110" i="31"/>
  <c r="O266" i="31"/>
  <c r="O386" i="31"/>
  <c r="O302" i="31"/>
  <c r="O134" i="31"/>
  <c r="O158" i="31"/>
  <c r="O98" i="31"/>
  <c r="N374" i="31"/>
  <c r="N230" i="31"/>
  <c r="O182" i="31"/>
  <c r="O361" i="31"/>
  <c r="O265" i="31"/>
  <c r="O181" i="31"/>
  <c r="N409" i="31"/>
  <c r="N313" i="31"/>
  <c r="N145" i="31"/>
  <c r="O325" i="31"/>
  <c r="N217" i="31"/>
  <c r="N85" i="31"/>
  <c r="O229" i="31"/>
  <c r="O205" i="31"/>
  <c r="N109" i="31"/>
  <c r="O385" i="31"/>
  <c r="O289" i="31"/>
  <c r="N241" i="31"/>
  <c r="O121" i="31"/>
  <c r="O97" i="31"/>
  <c r="N349" i="31"/>
  <c r="N301" i="31"/>
  <c r="N169" i="31"/>
  <c r="O253" i="31"/>
  <c r="O373" i="31"/>
  <c r="N337" i="31"/>
  <c r="O193" i="31"/>
  <c r="O140" i="31"/>
  <c r="N284" i="31"/>
  <c r="O356" i="31"/>
  <c r="N176" i="31"/>
  <c r="O380" i="31"/>
  <c r="O92" i="31"/>
  <c r="O272" i="31"/>
  <c r="O248" i="31"/>
  <c r="O224" i="31"/>
  <c r="O404" i="31"/>
  <c r="O200" i="31"/>
  <c r="O320" i="31"/>
  <c r="O296" i="31"/>
  <c r="N308" i="31"/>
  <c r="O152" i="31"/>
  <c r="O368" i="31"/>
  <c r="O344" i="31"/>
  <c r="O128" i="31"/>
  <c r="N164" i="31"/>
  <c r="O104" i="31"/>
  <c r="N260" i="31"/>
  <c r="O392" i="31"/>
  <c r="O236" i="31"/>
  <c r="O80" i="31"/>
  <c r="N332" i="31"/>
  <c r="N188" i="31"/>
  <c r="O212" i="31"/>
  <c r="O213" i="31"/>
  <c r="N189" i="31"/>
  <c r="O273" i="31"/>
  <c r="O297" i="31"/>
  <c r="O153" i="31"/>
  <c r="N309" i="31"/>
  <c r="O405" i="31"/>
  <c r="O381" i="31"/>
  <c r="O249" i="31"/>
  <c r="O93" i="31"/>
  <c r="O357" i="31"/>
  <c r="N333" i="31"/>
  <c r="O225" i="31"/>
  <c r="O165" i="31"/>
  <c r="O129" i="31"/>
  <c r="O285" i="31"/>
  <c r="N201" i="31"/>
  <c r="O261" i="31"/>
  <c r="O105" i="31"/>
  <c r="O393" i="31"/>
  <c r="O369" i="31"/>
  <c r="O237" i="31"/>
  <c r="O177" i="31"/>
  <c r="O141" i="31"/>
  <c r="O345" i="31"/>
  <c r="O321" i="31"/>
  <c r="O81" i="31"/>
  <c r="O117" i="31"/>
  <c r="O359" i="31"/>
  <c r="O263" i="31"/>
  <c r="O227" i="31"/>
  <c r="N191" i="31"/>
  <c r="N131" i="31"/>
  <c r="N95" i="31"/>
  <c r="O395" i="31"/>
  <c r="O299" i="31"/>
  <c r="O335" i="31"/>
  <c r="O155" i="31"/>
  <c r="O119" i="31"/>
  <c r="N167" i="31"/>
  <c r="O371" i="31"/>
  <c r="O275" i="31"/>
  <c r="O239" i="31"/>
  <c r="O83" i="31"/>
  <c r="O203" i="31"/>
  <c r="N347" i="31"/>
  <c r="N323" i="31"/>
  <c r="O407" i="31"/>
  <c r="N180" i="31"/>
  <c r="N179" i="31"/>
  <c r="O383" i="31"/>
  <c r="O215" i="31"/>
  <c r="O316" i="31"/>
  <c r="N340" i="31"/>
  <c r="O280" i="31"/>
  <c r="N400" i="31"/>
  <c r="O364" i="31"/>
  <c r="O328" i="31"/>
  <c r="N376" i="31"/>
  <c r="O292" i="31"/>
  <c r="O304" i="31"/>
  <c r="N388" i="31"/>
  <c r="O306" i="31"/>
  <c r="N396" i="31"/>
  <c r="N389" i="31"/>
  <c r="N401" i="31"/>
  <c r="O162" i="31"/>
  <c r="N114" i="31"/>
  <c r="N402" i="31"/>
  <c r="N186" i="31"/>
  <c r="O360" i="31"/>
  <c r="O294" i="31"/>
  <c r="O281" i="31"/>
  <c r="O216" i="31"/>
  <c r="O150" i="31"/>
  <c r="O137" i="31"/>
  <c r="N390" i="31"/>
  <c r="N377" i="31"/>
  <c r="N338" i="31"/>
  <c r="N312" i="31"/>
  <c r="N246" i="31"/>
  <c r="N233" i="31"/>
  <c r="N194" i="31"/>
  <c r="N168" i="31"/>
  <c r="N102" i="31"/>
  <c r="N89" i="31"/>
  <c r="O384" i="31"/>
  <c r="O318" i="31"/>
  <c r="O240" i="31"/>
  <c r="O174" i="31"/>
  <c r="O96" i="31"/>
  <c r="N336" i="31"/>
  <c r="N270" i="31"/>
  <c r="N192" i="31"/>
  <c r="N126" i="31"/>
  <c r="O330" i="31"/>
  <c r="N348" i="31"/>
  <c r="N282" i="31"/>
  <c r="N269" i="31"/>
  <c r="N204" i="31"/>
  <c r="N138" i="31"/>
  <c r="N125" i="31"/>
  <c r="O408" i="31"/>
  <c r="O342" i="31"/>
  <c r="O329" i="31"/>
  <c r="O290" i="31"/>
  <c r="O264" i="31"/>
  <c r="O198" i="31"/>
  <c r="O185" i="31"/>
  <c r="O146" i="31"/>
  <c r="O120" i="31"/>
  <c r="O354" i="31"/>
  <c r="O276" i="31"/>
  <c r="O210" i="31"/>
  <c r="O132" i="31"/>
  <c r="O366" i="31"/>
  <c r="O353" i="31"/>
  <c r="O314" i="31"/>
  <c r="O288" i="31"/>
  <c r="O222" i="31"/>
  <c r="O209" i="31"/>
  <c r="O144" i="31"/>
  <c r="O378" i="31"/>
  <c r="O234" i="31"/>
  <c r="O90" i="31"/>
  <c r="O403" i="31"/>
  <c r="O391" i="31"/>
  <c r="O379" i="31"/>
  <c r="O367" i="31"/>
  <c r="O355" i="31"/>
  <c r="O343" i="31"/>
  <c r="O331" i="31"/>
  <c r="O319" i="31"/>
  <c r="O307" i="31"/>
  <c r="O295" i="31"/>
  <c r="O283" i="31"/>
  <c r="O271" i="31"/>
  <c r="O259" i="31"/>
  <c r="O247" i="31"/>
  <c r="O235" i="31"/>
  <c r="O223" i="31"/>
  <c r="O211" i="31"/>
  <c r="O199" i="31"/>
  <c r="O187" i="31"/>
  <c r="O175" i="31"/>
  <c r="O163" i="31"/>
  <c r="O151" i="31"/>
  <c r="O139" i="31"/>
  <c r="O127" i="31"/>
  <c r="O115" i="31"/>
  <c r="O103" i="31"/>
  <c r="O91" i="31"/>
  <c r="U22" i="19"/>
  <c r="U21" i="19"/>
  <c r="O79" i="31"/>
  <c r="N79" i="31"/>
  <c r="O78" i="31"/>
  <c r="N78" i="31"/>
  <c r="O77" i="31"/>
  <c r="N77" i="31"/>
  <c r="O76" i="31"/>
  <c r="N76" i="31"/>
  <c r="O75" i="31"/>
  <c r="N75" i="31"/>
  <c r="O74" i="31"/>
  <c r="N74" i="31"/>
  <c r="O73" i="31"/>
  <c r="N73" i="31"/>
  <c r="O72" i="31"/>
  <c r="N72" i="31"/>
  <c r="O71" i="31"/>
  <c r="N71" i="31"/>
  <c r="O70" i="31"/>
  <c r="N70" i="31"/>
  <c r="O69" i="31"/>
  <c r="N69" i="31"/>
  <c r="O68" i="31"/>
  <c r="N68" i="31"/>
  <c r="O67" i="31"/>
  <c r="N67" i="31"/>
  <c r="O66" i="31"/>
  <c r="N66" i="31"/>
  <c r="O65" i="31"/>
  <c r="N65" i="31"/>
  <c r="O64" i="31"/>
  <c r="N64" i="31"/>
  <c r="O63" i="31"/>
  <c r="N63" i="31"/>
  <c r="O62" i="31"/>
  <c r="N62" i="31"/>
  <c r="O61" i="31"/>
  <c r="N61" i="31"/>
  <c r="O60" i="31"/>
  <c r="N60" i="31"/>
  <c r="O59" i="31"/>
  <c r="N59" i="31"/>
  <c r="O58" i="31"/>
  <c r="N58" i="31"/>
  <c r="O57" i="31"/>
  <c r="N57" i="31"/>
  <c r="O56" i="31"/>
  <c r="N56" i="31"/>
  <c r="O55" i="31"/>
  <c r="N55" i="31"/>
  <c r="O54" i="31"/>
  <c r="N54" i="31"/>
  <c r="O53" i="31"/>
  <c r="N53" i="31"/>
  <c r="O52" i="31"/>
  <c r="N52" i="31"/>
  <c r="O51" i="31"/>
  <c r="N51" i="31"/>
  <c r="O50" i="31"/>
  <c r="N50" i="31"/>
  <c r="O49" i="31"/>
  <c r="N49" i="31"/>
  <c r="O48" i="31"/>
  <c r="N48" i="31"/>
  <c r="O47" i="31"/>
  <c r="N47" i="31"/>
  <c r="O46" i="31"/>
  <c r="N46" i="31"/>
  <c r="O45" i="31"/>
  <c r="N45" i="31"/>
  <c r="O44" i="31"/>
  <c r="N44" i="31"/>
  <c r="O43" i="31"/>
  <c r="N43" i="31"/>
  <c r="O42" i="31"/>
  <c r="N42" i="31"/>
  <c r="O41" i="31"/>
  <c r="N41" i="31"/>
  <c r="O40" i="31"/>
  <c r="N40" i="31"/>
  <c r="O39" i="31"/>
  <c r="N39" i="31"/>
  <c r="O38" i="31"/>
  <c r="N38" i="31"/>
  <c r="O37" i="31"/>
  <c r="N37" i="31"/>
  <c r="O36" i="31"/>
  <c r="N36" i="31"/>
  <c r="O35" i="31"/>
  <c r="N35" i="31"/>
  <c r="O34" i="31"/>
  <c r="N34" i="31"/>
  <c r="O33" i="31"/>
  <c r="N33" i="31"/>
  <c r="O32" i="31"/>
  <c r="N32" i="31"/>
  <c r="O31" i="31"/>
  <c r="N31" i="31"/>
  <c r="O30" i="31"/>
  <c r="N30" i="31"/>
  <c r="O29" i="31"/>
  <c r="N29" i="31"/>
  <c r="O28" i="31"/>
  <c r="N28" i="31"/>
  <c r="O27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O20" i="31"/>
  <c r="N20" i="31"/>
  <c r="O19" i="31"/>
  <c r="N19" i="31"/>
  <c r="O18" i="31"/>
  <c r="N18" i="31"/>
  <c r="O17" i="31"/>
  <c r="N17" i="31"/>
  <c r="O16" i="31"/>
  <c r="N16" i="31"/>
  <c r="O15" i="31"/>
  <c r="N15" i="31"/>
  <c r="O14" i="31"/>
  <c r="N14" i="31"/>
  <c r="O13" i="31"/>
  <c r="N13" i="31"/>
  <c r="O12" i="31"/>
  <c r="N12" i="31"/>
  <c r="O11" i="31"/>
  <c r="N11" i="31"/>
  <c r="O10" i="31"/>
  <c r="N10" i="31"/>
  <c r="O9" i="31"/>
  <c r="N9" i="31"/>
  <c r="O8" i="31"/>
  <c r="N8" i="31"/>
  <c r="O7" i="31"/>
  <c r="N7" i="31"/>
  <c r="O6" i="31"/>
  <c r="N6" i="31"/>
  <c r="O5" i="31"/>
  <c r="N5" i="31"/>
  <c r="J432" i="27" s="1"/>
  <c r="N10" i="27"/>
  <c r="O5" i="4"/>
  <c r="N5" i="4"/>
  <c r="O6" i="4"/>
  <c r="N6" i="4"/>
  <c r="O7" i="4"/>
  <c r="N7" i="4"/>
  <c r="O8" i="4"/>
  <c r="N8" i="4"/>
  <c r="O9" i="4"/>
  <c r="N9" i="4"/>
  <c r="O10" i="4"/>
  <c r="N10" i="4"/>
  <c r="O11" i="4"/>
  <c r="N11" i="4"/>
  <c r="O12" i="4"/>
  <c r="N12" i="4"/>
  <c r="O13" i="4"/>
  <c r="N13" i="4"/>
  <c r="O14" i="4"/>
  <c r="N14" i="4"/>
  <c r="O29" i="4"/>
  <c r="O33" i="4"/>
  <c r="N37" i="4"/>
  <c r="O49" i="4"/>
  <c r="O17" i="4"/>
  <c r="O41" i="4"/>
  <c r="N21" i="4"/>
  <c r="N20" i="4"/>
  <c r="N40" i="4"/>
  <c r="N16" i="4"/>
  <c r="N48" i="4"/>
  <c r="N36" i="4"/>
  <c r="N24" i="4"/>
  <c r="N52" i="4"/>
  <c r="N28" i="4"/>
  <c r="N44" i="4"/>
  <c r="N32" i="4"/>
  <c r="O45" i="4"/>
  <c r="O25" i="4"/>
  <c r="N53" i="4"/>
  <c r="N47" i="4"/>
  <c r="N43" i="4"/>
  <c r="N35" i="4"/>
  <c r="N31" i="4"/>
  <c r="N19" i="4"/>
  <c r="N54" i="4"/>
  <c r="N50" i="4"/>
  <c r="N46" i="4"/>
  <c r="N42" i="4"/>
  <c r="N38" i="4"/>
  <c r="N34" i="4"/>
  <c r="N30" i="4"/>
  <c r="N26" i="4"/>
  <c r="N22" i="4"/>
  <c r="N18" i="4"/>
  <c r="N55" i="4"/>
  <c r="N51" i="4"/>
  <c r="N39" i="4"/>
  <c r="N27" i="4"/>
  <c r="N23" i="4"/>
  <c r="N15" i="4"/>
  <c r="D5" i="29"/>
  <c r="E5" i="29"/>
  <c r="F5" i="29"/>
  <c r="G5" i="29"/>
  <c r="H5" i="29"/>
  <c r="I5" i="29"/>
  <c r="J5" i="29"/>
  <c r="K5" i="29"/>
  <c r="L5" i="29"/>
  <c r="M5" i="29"/>
  <c r="N5" i="29"/>
  <c r="C5" i="29"/>
  <c r="B7" i="28"/>
  <c r="B8" i="28" s="1"/>
  <c r="B9" i="28" s="1"/>
  <c r="B10" i="28" s="1"/>
  <c r="B11" i="28" s="1"/>
  <c r="B12" i="28" s="1"/>
  <c r="B13" i="28" s="1"/>
  <c r="B14" i="28" s="1"/>
  <c r="B15" i="28" s="1"/>
  <c r="B16" i="28" s="1"/>
  <c r="B17" i="28" s="1"/>
  <c r="B18" i="28" s="1"/>
  <c r="B19" i="28" s="1"/>
  <c r="B20" i="28" s="1"/>
  <c r="B21" i="28" s="1"/>
  <c r="B22" i="28" s="1"/>
  <c r="B23" i="28" s="1"/>
  <c r="B24" i="28" s="1"/>
  <c r="B25" i="28" s="1"/>
  <c r="B26" i="28" s="1"/>
  <c r="B27" i="28" s="1"/>
  <c r="B28" i="28" s="1"/>
  <c r="B29" i="28" s="1"/>
  <c r="B30" i="28" s="1"/>
  <c r="B31" i="28" s="1"/>
  <c r="B32" i="28" s="1"/>
  <c r="B33" i="28" s="1"/>
  <c r="B34" i="28" s="1"/>
  <c r="B35" i="28" s="1"/>
  <c r="B36" i="28" s="1"/>
  <c r="B37" i="28" s="1"/>
  <c r="AW27" i="19"/>
  <c r="AW28" i="19"/>
  <c r="AW29" i="19"/>
  <c r="AW30" i="19"/>
  <c r="AW31" i="19"/>
  <c r="AW32" i="19"/>
  <c r="AW33" i="19"/>
  <c r="AW34" i="19"/>
  <c r="AW35" i="19"/>
  <c r="AW26" i="19"/>
  <c r="AW2" i="19"/>
  <c r="AW3" i="19"/>
  <c r="AW4" i="19"/>
  <c r="AW5" i="19"/>
  <c r="AW6" i="19"/>
  <c r="AW7" i="19"/>
  <c r="AW8" i="19"/>
  <c r="AW9" i="19"/>
  <c r="AW10" i="19"/>
  <c r="AW1" i="19"/>
  <c r="D431" i="27" l="1"/>
  <c r="L431" i="27"/>
  <c r="H432" i="27"/>
  <c r="D432" i="27"/>
  <c r="L432" i="27"/>
  <c r="G431" i="27"/>
  <c r="C431" i="27"/>
  <c r="K431" i="27"/>
  <c r="G432" i="27"/>
  <c r="N431" i="27"/>
  <c r="K432" i="27"/>
  <c r="F431" i="27"/>
  <c r="C432" i="27"/>
  <c r="J431" i="27"/>
  <c r="N432" i="27"/>
  <c r="F432" i="27"/>
  <c r="M431" i="27"/>
  <c r="I431" i="27"/>
  <c r="E431" i="27"/>
  <c r="I432" i="27"/>
  <c r="H431" i="27"/>
  <c r="E432" i="27"/>
  <c r="M432" i="27"/>
  <c r="O765" i="27"/>
  <c r="O786" i="27"/>
  <c r="C9" i="27"/>
  <c r="C10" i="27"/>
  <c r="D9" i="27"/>
  <c r="D10" i="27"/>
  <c r="E9" i="27"/>
  <c r="E10" i="27"/>
  <c r="F9" i="27"/>
  <c r="F10" i="27"/>
  <c r="G9" i="27"/>
  <c r="G10" i="27"/>
  <c r="H9" i="27"/>
  <c r="H10" i="27"/>
  <c r="I9" i="27"/>
  <c r="I10" i="27"/>
  <c r="J9" i="27"/>
  <c r="J10" i="27"/>
  <c r="K9" i="27"/>
  <c r="K10" i="27"/>
  <c r="L9" i="27"/>
  <c r="L10" i="27"/>
  <c r="E14" i="7"/>
  <c r="M9" i="27"/>
  <c r="M10" i="27"/>
  <c r="N9" i="27"/>
  <c r="O639" i="27"/>
  <c r="O660" i="27"/>
  <c r="O681" i="27"/>
  <c r="AB39" i="5"/>
  <c r="AB40" i="5"/>
  <c r="AB41" i="5"/>
  <c r="AB42" i="5"/>
  <c r="AB44" i="5"/>
  <c r="AB45" i="5"/>
  <c r="AB46" i="5"/>
  <c r="AB47" i="5"/>
  <c r="AB48" i="5"/>
  <c r="O702" i="27"/>
  <c r="O723" i="27"/>
  <c r="O807" i="27"/>
  <c r="O828" i="27"/>
  <c r="O217" i="27"/>
  <c r="O301" i="27"/>
  <c r="O343" i="27"/>
  <c r="AB17" i="5"/>
  <c r="AB19" i="5"/>
  <c r="AB20" i="5"/>
  <c r="AB21" i="5"/>
  <c r="AB22" i="5"/>
  <c r="AB23" i="5"/>
  <c r="AB24" i="5"/>
  <c r="AB25" i="5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322" i="27"/>
  <c r="O238" i="27"/>
  <c r="O406" i="27"/>
  <c r="O244" i="27"/>
  <c r="O744" i="27"/>
  <c r="O272" i="27"/>
  <c r="O787" i="27"/>
  <c r="O319" i="27"/>
  <c r="O151" i="27"/>
  <c r="O292" i="27"/>
  <c r="O766" i="27"/>
  <c r="O280" i="27"/>
  <c r="O364" i="27"/>
  <c r="O334" i="27"/>
  <c r="O266" i="27"/>
  <c r="O385" i="27"/>
  <c r="O333" i="27"/>
  <c r="O245" i="27"/>
  <c r="O259" i="27"/>
  <c r="O346" i="27"/>
  <c r="O284" i="27"/>
  <c r="O398" i="27"/>
  <c r="O378" i="27"/>
  <c r="O393" i="27"/>
  <c r="O294" i="27"/>
  <c r="O246" i="27"/>
  <c r="O188" i="27"/>
  <c r="O186" i="27"/>
  <c r="O331" i="27"/>
  <c r="AB26" i="5"/>
  <c r="O159" i="27"/>
  <c r="O131" i="27"/>
  <c r="O130" i="27"/>
  <c r="O128" i="27"/>
  <c r="O127" i="27"/>
  <c r="O124" i="27"/>
  <c r="O122" i="27"/>
  <c r="O120" i="27"/>
  <c r="O119" i="27"/>
  <c r="O118" i="27"/>
  <c r="O117" i="27"/>
  <c r="O185" i="27"/>
  <c r="O132" i="27"/>
  <c r="O126" i="27"/>
  <c r="O125" i="27"/>
  <c r="O123" i="27"/>
  <c r="O114" i="27"/>
  <c r="O129" i="27"/>
  <c r="O121" i="27"/>
  <c r="AB43" i="5"/>
  <c r="AB18" i="5"/>
  <c r="H14" i="19"/>
  <c r="H11" i="19"/>
  <c r="H9" i="19"/>
  <c r="H7" i="19"/>
  <c r="H13" i="19"/>
  <c r="H12" i="19"/>
  <c r="H10" i="19"/>
  <c r="H8" i="19"/>
  <c r="H6" i="19"/>
  <c r="H5" i="19"/>
  <c r="H4" i="19"/>
  <c r="H3" i="19"/>
  <c r="AK6" i="19"/>
  <c r="O432" i="27" l="1"/>
  <c r="O431" i="27"/>
  <c r="O9" i="27"/>
  <c r="O10" i="27"/>
  <c r="AO6" i="19"/>
  <c r="AM6" i="19"/>
  <c r="Q48" i="19"/>
  <c r="AL6" i="19"/>
  <c r="AI6" i="19"/>
  <c r="AH6" i="19"/>
  <c r="AK7" i="19"/>
  <c r="AO7" i="19" l="1"/>
  <c r="AJ6" i="19"/>
  <c r="AK8" i="19"/>
  <c r="AH7" i="19"/>
  <c r="AI7" i="19"/>
  <c r="AL7" i="19"/>
  <c r="AK9" i="19" l="1"/>
  <c r="AO8" i="19"/>
  <c r="AJ7" i="19"/>
  <c r="AL8" i="19"/>
  <c r="AI8" i="19"/>
  <c r="AH8" i="19"/>
  <c r="AO9" i="19" l="1"/>
  <c r="AH9" i="19"/>
  <c r="AI9" i="19"/>
  <c r="AK10" i="19"/>
  <c r="AL9" i="19"/>
  <c r="AJ8" i="19"/>
  <c r="AI10" i="19" l="1"/>
  <c r="AH10" i="19"/>
  <c r="AJ9" i="19"/>
  <c r="AO10" i="19"/>
  <c r="AL10" i="19"/>
  <c r="AK11" i="19"/>
  <c r="AJ10" i="19" l="1"/>
  <c r="AI11" i="19"/>
  <c r="AH11" i="19"/>
  <c r="AO11" i="19"/>
  <c r="AL11" i="19"/>
  <c r="AK12" i="19"/>
  <c r="AJ11" i="19" l="1"/>
  <c r="AI12" i="19"/>
  <c r="AH12" i="19"/>
  <c r="AO12" i="19"/>
  <c r="AK13" i="19"/>
  <c r="AL12" i="19"/>
  <c r="AJ12" i="19" l="1"/>
  <c r="AO13" i="19"/>
  <c r="AH13" i="19"/>
  <c r="AI13" i="19"/>
  <c r="AK14" i="19"/>
  <c r="AL13" i="19"/>
  <c r="AJ13" i="19" l="1"/>
  <c r="AI14" i="19"/>
  <c r="AH14" i="19"/>
  <c r="AO14" i="19"/>
  <c r="AK15" i="19"/>
  <c r="AL14" i="19"/>
  <c r="AJ14" i="19" l="1"/>
  <c r="AO15" i="19"/>
  <c r="AH15" i="19"/>
  <c r="AI15" i="19"/>
  <c r="AL15" i="19"/>
  <c r="AK16" i="19"/>
  <c r="AJ15" i="19" l="1"/>
  <c r="AO16" i="19"/>
  <c r="AI16" i="19"/>
  <c r="AH16" i="19"/>
  <c r="AL16" i="19"/>
  <c r="AK17" i="19"/>
  <c r="AJ16" i="19" l="1"/>
  <c r="AO17" i="19"/>
  <c r="AH17" i="19"/>
  <c r="AI17" i="19"/>
  <c r="AL17" i="19"/>
  <c r="AK18" i="19"/>
  <c r="AJ17" i="19" l="1"/>
  <c r="AO18" i="19"/>
  <c r="AI18" i="19"/>
  <c r="AH18" i="19"/>
  <c r="AL18" i="19"/>
  <c r="AK19" i="19"/>
  <c r="AJ18" i="19" l="1"/>
  <c r="AO19" i="19"/>
  <c r="AH19" i="19"/>
  <c r="AI19" i="19"/>
  <c r="AK20" i="19"/>
  <c r="AL19" i="19"/>
  <c r="AJ19" i="19" l="1"/>
  <c r="AO20" i="19"/>
  <c r="AI20" i="19"/>
  <c r="AH20" i="19"/>
  <c r="AL20" i="19"/>
  <c r="AK21" i="19"/>
  <c r="AJ20" i="19" l="1"/>
  <c r="AO21" i="19"/>
  <c r="AH21" i="19"/>
  <c r="AI21" i="19"/>
  <c r="AL21" i="19"/>
  <c r="AK22" i="19"/>
  <c r="AJ21" i="19" l="1"/>
  <c r="AO22" i="19"/>
  <c r="AI22" i="19"/>
  <c r="AH22" i="19"/>
  <c r="AL22" i="19"/>
  <c r="AK23" i="19"/>
  <c r="AH23" i="19" l="1"/>
  <c r="AI23" i="19"/>
  <c r="AJ22" i="19"/>
  <c r="AO23" i="19"/>
  <c r="AL23" i="19"/>
  <c r="AK24" i="19"/>
  <c r="AJ23" i="19" l="1"/>
  <c r="AK25" i="19"/>
  <c r="AI24" i="19"/>
  <c r="AH24" i="19"/>
  <c r="AO24" i="19"/>
  <c r="AL24" i="19"/>
  <c r="AH25" i="19" l="1"/>
  <c r="AI25" i="19"/>
  <c r="AO25" i="19"/>
  <c r="AL25" i="19"/>
  <c r="AK26" i="19"/>
  <c r="AJ24" i="19"/>
  <c r="AJ25" i="19" l="1"/>
  <c r="AI26" i="19"/>
  <c r="AH26" i="19"/>
  <c r="AO26" i="19"/>
  <c r="AL26" i="19"/>
  <c r="AK27" i="19"/>
  <c r="AH27" i="19" l="1"/>
  <c r="AJ26" i="19"/>
  <c r="AO27" i="19"/>
  <c r="AI27" i="19"/>
  <c r="AL27" i="19"/>
  <c r="AK28" i="19"/>
  <c r="AJ27" i="19" l="1"/>
  <c r="AO28" i="19"/>
  <c r="AI28" i="19"/>
  <c r="AH28" i="19"/>
  <c r="AL28" i="19"/>
  <c r="AK29" i="19"/>
  <c r="AJ28" i="19" l="1"/>
  <c r="AO29" i="19"/>
  <c r="AH29" i="19"/>
  <c r="AI29" i="19"/>
  <c r="AK30" i="19"/>
  <c r="AL29" i="19"/>
  <c r="AJ29" i="19" l="1"/>
  <c r="AO30" i="19"/>
  <c r="AI30" i="19"/>
  <c r="AH30" i="19"/>
  <c r="AK31" i="19"/>
  <c r="AL30" i="19"/>
  <c r="AJ30" i="19" l="1"/>
  <c r="AO31" i="19"/>
  <c r="AH31" i="19"/>
  <c r="AI31" i="19"/>
  <c r="AK32" i="19"/>
  <c r="AL31" i="19"/>
  <c r="AI32" i="19" l="1"/>
  <c r="AJ31" i="19"/>
  <c r="AO32" i="19"/>
  <c r="AH32" i="19"/>
  <c r="AK33" i="19"/>
  <c r="AL32" i="19"/>
  <c r="AJ32" i="19" l="1"/>
  <c r="AH33" i="19"/>
  <c r="AI33" i="19"/>
  <c r="AO33" i="19"/>
  <c r="AK34" i="19"/>
  <c r="AL33" i="19"/>
  <c r="AJ33" i="19" l="1"/>
  <c r="AI34" i="19"/>
  <c r="AH34" i="19"/>
  <c r="AO34" i="19"/>
  <c r="AK35" i="19"/>
  <c r="AL34" i="19"/>
  <c r="AJ34" i="19" l="1"/>
  <c r="AO35" i="19"/>
  <c r="AH35" i="19"/>
  <c r="AI35" i="19"/>
  <c r="AK36" i="19"/>
  <c r="AL35" i="19"/>
  <c r="AJ35" i="19" l="1"/>
  <c r="AO36" i="19"/>
  <c r="AI36" i="19"/>
  <c r="AH36" i="19"/>
  <c r="AK37" i="19"/>
  <c r="AL36" i="19"/>
  <c r="AJ36" i="19" l="1"/>
  <c r="AH37" i="19"/>
  <c r="AI37" i="19"/>
  <c r="AO37" i="19"/>
  <c r="AK38" i="19"/>
  <c r="AL37" i="19"/>
  <c r="AH38" i="19" l="1"/>
  <c r="AJ37" i="19"/>
  <c r="AO38" i="19"/>
  <c r="AI38" i="19"/>
  <c r="AL38" i="19"/>
  <c r="AK39" i="19"/>
  <c r="AJ38" i="19" l="1"/>
  <c r="AH39" i="19"/>
  <c r="AI39" i="19"/>
  <c r="AO39" i="19"/>
  <c r="AK40" i="19"/>
  <c r="AL39" i="19"/>
  <c r="AJ39" i="19" l="1"/>
  <c r="AO40" i="19"/>
  <c r="AI40" i="19"/>
  <c r="AH40" i="19"/>
  <c r="AL40" i="19"/>
  <c r="AK41" i="19"/>
  <c r="AJ40" i="19" l="1"/>
  <c r="AK42" i="19"/>
  <c r="AO41" i="19"/>
  <c r="AH41" i="19"/>
  <c r="AI41" i="19"/>
  <c r="AL41" i="19"/>
  <c r="AO42" i="19" l="1"/>
  <c r="AK43" i="19"/>
  <c r="AJ41" i="19"/>
  <c r="AH42" i="19"/>
  <c r="AI42" i="19"/>
  <c r="AL42" i="19"/>
  <c r="AO43" i="19" l="1"/>
  <c r="AK44" i="19"/>
  <c r="AI43" i="19"/>
  <c r="AH43" i="19"/>
  <c r="AL43" i="19"/>
  <c r="AJ42" i="19"/>
  <c r="AJ43" i="19" l="1"/>
  <c r="AO44" i="19"/>
  <c r="AK45" i="19"/>
  <c r="AH44" i="19"/>
  <c r="AI44" i="19"/>
  <c r="AL44" i="19"/>
  <c r="AJ44" i="19" l="1"/>
  <c r="AO45" i="19"/>
  <c r="AK46" i="19"/>
  <c r="AI45" i="19"/>
  <c r="AH45" i="19"/>
  <c r="AL45" i="19"/>
  <c r="AJ45" i="19" l="1"/>
  <c r="AO46" i="19"/>
  <c r="AK47" i="19"/>
  <c r="AH46" i="19"/>
  <c r="AI46" i="19"/>
  <c r="AL46" i="19"/>
  <c r="AJ46" i="19" l="1"/>
  <c r="AO47" i="19"/>
  <c r="AK48" i="19"/>
  <c r="AI47" i="19"/>
  <c r="AH47" i="19"/>
  <c r="AL47" i="19"/>
  <c r="AJ47" i="19" l="1"/>
  <c r="AO48" i="19"/>
  <c r="AK49" i="19"/>
  <c r="AH48" i="19"/>
  <c r="AI48" i="19"/>
  <c r="AL48" i="19"/>
  <c r="AJ48" i="19" l="1"/>
  <c r="AO49" i="19"/>
  <c r="AK50" i="19"/>
  <c r="AI49" i="19"/>
  <c r="AH49" i="19"/>
  <c r="AL49" i="19"/>
  <c r="AJ49" i="19" l="1"/>
  <c r="AO50" i="19"/>
  <c r="AK51" i="19"/>
  <c r="AH50" i="19"/>
  <c r="AI50" i="19"/>
  <c r="AL50" i="19"/>
  <c r="AJ50" i="19" l="1"/>
  <c r="AO51" i="19"/>
  <c r="AK52" i="19"/>
  <c r="AI51" i="19"/>
  <c r="AH51" i="19"/>
  <c r="AL51" i="19"/>
  <c r="AJ51" i="19" l="1"/>
  <c r="AO52" i="19"/>
  <c r="AK53" i="19"/>
  <c r="AH52" i="19"/>
  <c r="AI52" i="19"/>
  <c r="AL52" i="19"/>
  <c r="AJ52" i="19" l="1"/>
  <c r="AO53" i="19"/>
  <c r="AK54" i="19"/>
  <c r="AI53" i="19"/>
  <c r="AH53" i="19"/>
  <c r="AL53" i="19"/>
  <c r="AJ53" i="19" l="1"/>
  <c r="AO54" i="19"/>
  <c r="AK55" i="19"/>
  <c r="AH54" i="19"/>
  <c r="AI54" i="19"/>
  <c r="AL54" i="19"/>
  <c r="AJ54" i="19" l="1"/>
  <c r="AO55" i="19"/>
  <c r="AK56" i="19"/>
  <c r="AI55" i="19"/>
  <c r="AH55" i="19"/>
  <c r="AL55" i="19"/>
  <c r="AJ55" i="19" l="1"/>
  <c r="AO56" i="19"/>
  <c r="AK57" i="19"/>
  <c r="AH56" i="19"/>
  <c r="AI56" i="19"/>
  <c r="AL56" i="19"/>
  <c r="AO57" i="19" l="1"/>
  <c r="AK58" i="19"/>
  <c r="AJ56" i="19"/>
  <c r="AI57" i="19"/>
  <c r="AH57" i="19"/>
  <c r="AL57" i="19"/>
  <c r="AJ57" i="19" l="1"/>
  <c r="AO58" i="19"/>
  <c r="AK59" i="19"/>
  <c r="AH58" i="19"/>
  <c r="AI58" i="19"/>
  <c r="AL58" i="19"/>
  <c r="AJ58" i="19" l="1"/>
  <c r="AO59" i="19"/>
  <c r="AK60" i="19"/>
  <c r="AI59" i="19"/>
  <c r="AH59" i="19"/>
  <c r="AL59" i="19"/>
  <c r="AJ59" i="19" l="1"/>
  <c r="AO60" i="19"/>
  <c r="AK61" i="19"/>
  <c r="AH60" i="19"/>
  <c r="AI60" i="19"/>
  <c r="AL60" i="19"/>
  <c r="AJ60" i="19" l="1"/>
  <c r="AO61" i="19"/>
  <c r="AK62" i="19"/>
  <c r="AI61" i="19"/>
  <c r="AH61" i="19"/>
  <c r="AL61" i="19"/>
  <c r="AJ61" i="19" l="1"/>
  <c r="AO62" i="19"/>
  <c r="AK63" i="19"/>
  <c r="AH62" i="19"/>
  <c r="AI62" i="19"/>
  <c r="AL62" i="19"/>
  <c r="AJ62" i="19" l="1"/>
  <c r="AO63" i="19"/>
  <c r="AK64" i="19"/>
  <c r="AI63" i="19"/>
  <c r="AH63" i="19"/>
  <c r="AL63" i="19"/>
  <c r="AJ63" i="19" l="1"/>
  <c r="AO64" i="19"/>
  <c r="AK65" i="19"/>
  <c r="AH64" i="19"/>
  <c r="AI64" i="19"/>
  <c r="AL64" i="19"/>
  <c r="AJ64" i="19" l="1"/>
  <c r="AO65" i="19"/>
  <c r="AK66" i="19"/>
  <c r="AI65" i="19"/>
  <c r="AH65" i="19"/>
  <c r="AL65" i="19"/>
  <c r="AJ65" i="19" l="1"/>
  <c r="AO66" i="19"/>
  <c r="AK67" i="19"/>
  <c r="AH66" i="19"/>
  <c r="AI66" i="19"/>
  <c r="AL66" i="19"/>
  <c r="AO67" i="19" l="1"/>
  <c r="AJ66" i="19"/>
  <c r="AK68" i="19"/>
  <c r="AI67" i="19"/>
  <c r="AH67" i="19"/>
  <c r="AL67" i="19"/>
  <c r="AJ67" i="19" l="1"/>
  <c r="AO68" i="19"/>
  <c r="AK69" i="19"/>
  <c r="AH68" i="19"/>
  <c r="AI68" i="19"/>
  <c r="AL68" i="19"/>
  <c r="AK70" i="19" l="1"/>
  <c r="AO69" i="19"/>
  <c r="AJ68" i="19"/>
  <c r="AI69" i="19"/>
  <c r="AH69" i="19"/>
  <c r="AL69" i="19"/>
  <c r="AO70" i="19" l="1"/>
  <c r="AK71" i="19"/>
  <c r="AH70" i="19"/>
  <c r="AI70" i="19"/>
  <c r="AL70" i="19"/>
  <c r="AJ69" i="19"/>
  <c r="AO71" i="19" l="1"/>
  <c r="AJ70" i="19"/>
  <c r="AK72" i="19"/>
  <c r="AI71" i="19"/>
  <c r="AH71" i="19"/>
  <c r="AL71" i="19"/>
  <c r="AJ71" i="19" l="1"/>
  <c r="AO72" i="19"/>
  <c r="AK73" i="19"/>
  <c r="AH72" i="19"/>
  <c r="AI72" i="19"/>
  <c r="AL72" i="19"/>
  <c r="AJ72" i="19" l="1"/>
  <c r="AO73" i="19"/>
  <c r="AK74" i="19"/>
  <c r="AI73" i="19"/>
  <c r="AH73" i="19"/>
  <c r="AL73" i="19"/>
  <c r="AJ73" i="19" l="1"/>
  <c r="AO74" i="19"/>
  <c r="AK75" i="19"/>
  <c r="AH74" i="19"/>
  <c r="AI74" i="19"/>
  <c r="AL74" i="19"/>
  <c r="AO75" i="19" l="1"/>
  <c r="AJ74" i="19"/>
  <c r="AK76" i="19"/>
  <c r="AI75" i="19"/>
  <c r="AL75" i="19"/>
  <c r="AH75" i="19"/>
  <c r="AJ75" i="19" l="1"/>
  <c r="AO76" i="19"/>
  <c r="AK77" i="19"/>
  <c r="AH76" i="19"/>
  <c r="AI76" i="19"/>
  <c r="AL76" i="19"/>
  <c r="AJ76" i="19" l="1"/>
  <c r="AO77" i="19"/>
  <c r="AK78" i="19"/>
  <c r="AI77" i="19"/>
  <c r="AH77" i="19"/>
  <c r="AL77" i="19"/>
  <c r="AJ77" i="19" l="1"/>
  <c r="AK79" i="19"/>
  <c r="AO78" i="19"/>
  <c r="AH78" i="19"/>
  <c r="AI78" i="19"/>
  <c r="AL78" i="19"/>
  <c r="AO79" i="19" l="1"/>
  <c r="AH79" i="19"/>
  <c r="AL79" i="19"/>
  <c r="AI79" i="19"/>
  <c r="AK80" i="19"/>
  <c r="AJ78" i="19"/>
  <c r="AK81" i="19" l="1"/>
  <c r="AO80" i="19"/>
  <c r="AJ79" i="19"/>
  <c r="AH80" i="19"/>
  <c r="AI80" i="19"/>
  <c r="AL80" i="19"/>
  <c r="AO81" i="19" l="1"/>
  <c r="AK82" i="19"/>
  <c r="AI81" i="19"/>
  <c r="AH81" i="19"/>
  <c r="AL81" i="19"/>
  <c r="AJ80" i="19"/>
  <c r="AJ81" i="19" l="1"/>
  <c r="AO82" i="19"/>
  <c r="AK83" i="19"/>
  <c r="AH82" i="19"/>
  <c r="AI82" i="19"/>
  <c r="AL82" i="19"/>
  <c r="AJ82" i="19" l="1"/>
  <c r="AO83" i="19"/>
  <c r="AK84" i="19"/>
  <c r="AI83" i="19"/>
  <c r="AH83" i="19"/>
  <c r="AL83" i="19"/>
  <c r="AJ83" i="19" l="1"/>
  <c r="AO84" i="19"/>
  <c r="AK85" i="19"/>
  <c r="AH84" i="19"/>
  <c r="AI84" i="19"/>
  <c r="AL84" i="19"/>
  <c r="AO85" i="19" l="1"/>
  <c r="AK86" i="19"/>
  <c r="AJ84" i="19"/>
  <c r="AI85" i="19"/>
  <c r="AH85" i="19"/>
  <c r="AL85" i="19"/>
  <c r="AO86" i="19" l="1"/>
  <c r="AK87" i="19"/>
  <c r="AH86" i="19"/>
  <c r="AI86" i="19"/>
  <c r="AL86" i="19"/>
  <c r="AJ85" i="19"/>
  <c r="AJ86" i="19" l="1"/>
  <c r="AK88" i="19"/>
  <c r="AO87" i="19"/>
  <c r="AI87" i="19"/>
  <c r="AH87" i="19"/>
  <c r="AL87" i="19"/>
  <c r="AJ87" i="19" l="1"/>
  <c r="AO88" i="19"/>
  <c r="AK89" i="19"/>
  <c r="AH88" i="19"/>
  <c r="AI88" i="19"/>
  <c r="AL88" i="19"/>
  <c r="AJ88" i="19" l="1"/>
  <c r="AO89" i="19"/>
  <c r="AK90" i="19"/>
  <c r="AI89" i="19"/>
  <c r="AH89" i="19"/>
  <c r="AL89" i="19"/>
  <c r="AJ89" i="19" l="1"/>
  <c r="AO90" i="19"/>
  <c r="AK91" i="19"/>
  <c r="AH90" i="19"/>
  <c r="AI90" i="19"/>
  <c r="AL90" i="19"/>
  <c r="AJ90" i="19" l="1"/>
  <c r="AO91" i="19"/>
  <c r="AK92" i="19"/>
  <c r="AI91" i="19"/>
  <c r="AH91" i="19"/>
  <c r="AL91" i="19"/>
  <c r="AJ91" i="19" l="1"/>
  <c r="AK93" i="19"/>
  <c r="AO92" i="19"/>
  <c r="AH92" i="19"/>
  <c r="AI92" i="19"/>
  <c r="AL92" i="19"/>
  <c r="AO93" i="19" l="1"/>
  <c r="AI93" i="19"/>
  <c r="AK94" i="19"/>
  <c r="AH93" i="19"/>
  <c r="AL93" i="19"/>
  <c r="AJ92" i="19"/>
  <c r="AJ93" i="19" l="1"/>
  <c r="AO94" i="19"/>
  <c r="AK95" i="19"/>
  <c r="AH94" i="19"/>
  <c r="AI94" i="19"/>
  <c r="AL94" i="19"/>
  <c r="AJ94" i="19" l="1"/>
  <c r="AO95" i="19"/>
  <c r="AK96" i="19"/>
  <c r="AI95" i="19"/>
  <c r="AH95" i="19"/>
  <c r="AL95" i="19"/>
  <c r="AJ95" i="19" l="1"/>
  <c r="AO96" i="19"/>
  <c r="AK97" i="19"/>
  <c r="AH96" i="19"/>
  <c r="AI96" i="19"/>
  <c r="AL96" i="19"/>
  <c r="AO97" i="19" l="1"/>
  <c r="AK98" i="19"/>
  <c r="AJ96" i="19"/>
  <c r="AI97" i="19"/>
  <c r="AH97" i="19"/>
  <c r="AL97" i="19"/>
  <c r="AK99" i="19" l="1"/>
  <c r="AH98" i="19"/>
  <c r="AI98" i="19"/>
  <c r="AO98" i="19"/>
  <c r="AL98" i="19"/>
  <c r="AJ97" i="19"/>
  <c r="AK100" i="19" l="1"/>
  <c r="AO100" i="19" s="1"/>
  <c r="AJ98" i="19"/>
  <c r="AO99" i="19"/>
  <c r="AI99" i="19"/>
  <c r="AH99" i="19"/>
  <c r="AL99" i="19"/>
  <c r="AL100" i="19" l="1"/>
  <c r="AI100" i="19"/>
  <c r="AH100" i="19"/>
  <c r="AK101" i="19"/>
  <c r="AO101" i="19" s="1"/>
  <c r="AJ99" i="19"/>
  <c r="AJ100" i="19" l="1"/>
  <c r="AL101" i="19"/>
  <c r="AH101" i="19"/>
  <c r="AI101" i="19"/>
  <c r="AK102" i="19"/>
  <c r="AO102" i="19" s="1"/>
  <c r="AK103" i="19" l="1"/>
  <c r="AH102" i="19"/>
  <c r="AI102" i="19"/>
  <c r="AL102" i="19"/>
  <c r="AJ101" i="19"/>
  <c r="AO103" i="19"/>
  <c r="AJ102" i="19" l="1"/>
  <c r="AK104" i="19"/>
  <c r="AI104" i="19" s="1"/>
  <c r="AI103" i="19"/>
  <c r="AH103" i="19"/>
  <c r="AL103" i="19"/>
  <c r="AO104" i="19"/>
  <c r="AJ103" i="19" l="1"/>
  <c r="AL104" i="19"/>
  <c r="AK105" i="19"/>
  <c r="AK106" i="19" s="1"/>
  <c r="AH104" i="19"/>
  <c r="AJ104" i="19" s="1"/>
  <c r="AL105" i="19" l="1"/>
  <c r="AH105" i="19"/>
  <c r="AO105" i="19"/>
  <c r="AI105" i="19"/>
  <c r="AO106" i="19"/>
  <c r="AK107" i="19"/>
  <c r="AH106" i="19"/>
  <c r="AI106" i="19"/>
  <c r="AL106" i="19"/>
  <c r="AJ105" i="19" l="1"/>
  <c r="AO107" i="19"/>
  <c r="AK108" i="19"/>
  <c r="AJ106" i="19"/>
  <c r="AI107" i="19"/>
  <c r="AH107" i="19"/>
  <c r="AL107" i="19"/>
  <c r="AO108" i="19" l="1"/>
  <c r="AK109" i="19"/>
  <c r="AJ107" i="19"/>
  <c r="AH108" i="19"/>
  <c r="AI108" i="19"/>
  <c r="AL108" i="19"/>
  <c r="AO109" i="19" l="1"/>
  <c r="AK110" i="19"/>
  <c r="AJ108" i="19"/>
  <c r="AI109" i="19"/>
  <c r="AH109" i="19"/>
  <c r="AL109" i="19"/>
  <c r="AJ109" i="19" l="1"/>
  <c r="AO110" i="19"/>
  <c r="AK111" i="19"/>
  <c r="AH110" i="19"/>
  <c r="AI110" i="19"/>
  <c r="AL110" i="19"/>
  <c r="AO111" i="19" l="1"/>
  <c r="AK112" i="19"/>
  <c r="AI111" i="19"/>
  <c r="AH111" i="19"/>
  <c r="AJ110" i="19"/>
  <c r="AL111" i="19"/>
  <c r="AJ111" i="19" l="1"/>
  <c r="AO112" i="19"/>
  <c r="AK113" i="19"/>
  <c r="AH112" i="19"/>
  <c r="AI112" i="19"/>
  <c r="AL112" i="19"/>
  <c r="AO113" i="19" l="1"/>
  <c r="AK114" i="19"/>
  <c r="AJ112" i="19"/>
  <c r="AI113" i="19"/>
  <c r="AH113" i="19"/>
  <c r="AL113" i="19"/>
  <c r="AO114" i="19" l="1"/>
  <c r="AK115" i="19"/>
  <c r="AJ113" i="19"/>
  <c r="AH114" i="19"/>
  <c r="AI114" i="19"/>
  <c r="AL114" i="19"/>
  <c r="AO115" i="19" l="1"/>
  <c r="AK116" i="19"/>
  <c r="AJ114" i="19"/>
  <c r="AI115" i="19"/>
  <c r="AH115" i="19"/>
  <c r="AL115" i="19"/>
  <c r="AO116" i="19" l="1"/>
  <c r="AK117" i="19"/>
  <c r="AJ115" i="19"/>
  <c r="AH116" i="19"/>
  <c r="AI116" i="19"/>
  <c r="AL116" i="19"/>
  <c r="AO117" i="19" l="1"/>
  <c r="AK118" i="19"/>
  <c r="AJ116" i="19"/>
  <c r="AI117" i="19"/>
  <c r="AH117" i="19"/>
  <c r="AL117" i="19"/>
  <c r="AJ117" i="19" l="1"/>
  <c r="AO118" i="19"/>
  <c r="AK119" i="19"/>
  <c r="AH118" i="19"/>
  <c r="AI118" i="19"/>
  <c r="AL118" i="19"/>
  <c r="AJ118" i="19" l="1"/>
  <c r="AO119" i="19"/>
  <c r="AK120" i="19"/>
  <c r="AI119" i="19"/>
  <c r="AH119" i="19"/>
  <c r="AL119" i="19"/>
  <c r="AJ119" i="19" l="1"/>
  <c r="AO120" i="19"/>
  <c r="AK121" i="19"/>
  <c r="AH120" i="19"/>
  <c r="AI120" i="19"/>
  <c r="AL120" i="19"/>
  <c r="AO121" i="19" l="1"/>
  <c r="AK122" i="19"/>
  <c r="AJ120" i="19"/>
  <c r="AI121" i="19"/>
  <c r="AH121" i="19"/>
  <c r="AL121" i="19"/>
  <c r="AO122" i="19" l="1"/>
  <c r="AK123" i="19"/>
  <c r="AJ121" i="19"/>
  <c r="AH122" i="19"/>
  <c r="AI122" i="19"/>
  <c r="AL122" i="19"/>
  <c r="AO123" i="19" l="1"/>
  <c r="AK124" i="19"/>
  <c r="AJ122" i="19"/>
  <c r="AI123" i="19"/>
  <c r="AH123" i="19"/>
  <c r="AL123" i="19"/>
  <c r="AO124" i="19" l="1"/>
  <c r="AK125" i="19"/>
  <c r="AJ123" i="19"/>
  <c r="AH124" i="19"/>
  <c r="AI124" i="19"/>
  <c r="AL124" i="19"/>
  <c r="AO125" i="19" l="1"/>
  <c r="AK126" i="19"/>
  <c r="AJ124" i="19"/>
  <c r="AI125" i="19"/>
  <c r="AH125" i="19"/>
  <c r="AL125" i="19"/>
  <c r="AO126" i="19" l="1"/>
  <c r="AK127" i="19"/>
  <c r="AJ125" i="19"/>
  <c r="AH126" i="19"/>
  <c r="AI126" i="19"/>
  <c r="AL126" i="19"/>
  <c r="AO127" i="19" l="1"/>
  <c r="AK128" i="19"/>
  <c r="AJ126" i="19"/>
  <c r="AI127" i="19"/>
  <c r="AH127" i="19"/>
  <c r="AL127" i="19"/>
  <c r="AO128" i="19" l="1"/>
  <c r="AK129" i="19"/>
  <c r="AJ127" i="19"/>
  <c r="AH128" i="19"/>
  <c r="AI128" i="19"/>
  <c r="AL128" i="19"/>
  <c r="AO129" i="19" l="1"/>
  <c r="AK130" i="19"/>
  <c r="AJ128" i="19"/>
  <c r="AI129" i="19"/>
  <c r="AH129" i="19"/>
  <c r="AL129" i="19"/>
  <c r="AO130" i="19" l="1"/>
  <c r="AK131" i="19"/>
  <c r="AJ129" i="19"/>
  <c r="AH130" i="19"/>
  <c r="AI130" i="19"/>
  <c r="AL130" i="19"/>
  <c r="AO131" i="19" l="1"/>
  <c r="AK132" i="19"/>
  <c r="AJ130" i="19"/>
  <c r="AI131" i="19"/>
  <c r="AH131" i="19"/>
  <c r="AL131" i="19"/>
  <c r="AO132" i="19" l="1"/>
  <c r="AK133" i="19"/>
  <c r="AJ131" i="19"/>
  <c r="AH132" i="19"/>
  <c r="AI132" i="19"/>
  <c r="AL132" i="19"/>
  <c r="AO133" i="19" l="1"/>
  <c r="AK134" i="19"/>
  <c r="AJ132" i="19"/>
  <c r="AI133" i="19"/>
  <c r="AH133" i="19"/>
  <c r="AL133" i="19"/>
  <c r="AO134" i="19" l="1"/>
  <c r="AK135" i="19"/>
  <c r="AJ133" i="19"/>
  <c r="AH134" i="19"/>
  <c r="AI134" i="19"/>
  <c r="AL134" i="19"/>
  <c r="AO135" i="19" l="1"/>
  <c r="AK136" i="19"/>
  <c r="AJ134" i="19"/>
  <c r="AI135" i="19"/>
  <c r="AH135" i="19"/>
  <c r="AL135" i="19"/>
  <c r="AO136" i="19" l="1"/>
  <c r="AK137" i="19"/>
  <c r="AJ135" i="19"/>
  <c r="AH136" i="19"/>
  <c r="AI136" i="19"/>
  <c r="AL136" i="19"/>
  <c r="AO137" i="19" l="1"/>
  <c r="AK138" i="19"/>
  <c r="AJ136" i="19"/>
  <c r="AI137" i="19"/>
  <c r="AH137" i="19"/>
  <c r="AL137" i="19"/>
  <c r="AO138" i="19" l="1"/>
  <c r="AK139" i="19"/>
  <c r="AJ137" i="19"/>
  <c r="AH138" i="19"/>
  <c r="AI138" i="19"/>
  <c r="AL138" i="19"/>
  <c r="AO139" i="19" l="1"/>
  <c r="AK140" i="19"/>
  <c r="AJ138" i="19"/>
  <c r="AI139" i="19"/>
  <c r="AH139" i="19"/>
  <c r="AL139" i="19"/>
  <c r="AO140" i="19" l="1"/>
  <c r="AK141" i="19"/>
  <c r="AJ139" i="19"/>
  <c r="AH140" i="19"/>
  <c r="AI140" i="19"/>
  <c r="AL140" i="19"/>
  <c r="AO141" i="19" l="1"/>
  <c r="AK142" i="19"/>
  <c r="AJ140" i="19"/>
  <c r="AI141" i="19"/>
  <c r="AH141" i="19"/>
  <c r="AJ141" i="19" s="1"/>
  <c r="AL141" i="19"/>
  <c r="AO142" i="19" l="1"/>
  <c r="AK143" i="19"/>
  <c r="AH142" i="19"/>
  <c r="AI142" i="19"/>
  <c r="AL142" i="19"/>
  <c r="AO143" i="19" l="1"/>
  <c r="AK144" i="19"/>
  <c r="AJ142" i="19"/>
  <c r="AI143" i="19"/>
  <c r="AH143" i="19"/>
  <c r="AL143" i="19"/>
  <c r="AJ143" i="19" l="1"/>
  <c r="AO144" i="19"/>
  <c r="AK145" i="19"/>
  <c r="AH144" i="19"/>
  <c r="AI144" i="19"/>
  <c r="AL144" i="19"/>
  <c r="AO145" i="19" l="1"/>
  <c r="AK146" i="19"/>
  <c r="AJ144" i="19"/>
  <c r="AI145" i="19"/>
  <c r="AH145" i="19"/>
  <c r="AL145" i="19"/>
  <c r="AJ145" i="19" l="1"/>
  <c r="AO146" i="19"/>
  <c r="AK147" i="19"/>
  <c r="AH146" i="19"/>
  <c r="AI146" i="19"/>
  <c r="AL146" i="19"/>
  <c r="AO147" i="19" l="1"/>
  <c r="AK148" i="19"/>
  <c r="AJ146" i="19"/>
  <c r="AI147" i="19"/>
  <c r="AH147" i="19"/>
  <c r="AL147" i="19"/>
  <c r="AJ147" i="19" l="1"/>
  <c r="AO148" i="19"/>
  <c r="AK149" i="19"/>
  <c r="AH148" i="19"/>
  <c r="AI148" i="19"/>
  <c r="AL148" i="19"/>
  <c r="AO149" i="19" l="1"/>
  <c r="AK150" i="19"/>
  <c r="AJ148" i="19"/>
  <c r="AI149" i="19"/>
  <c r="AH149" i="19"/>
  <c r="AL149" i="19"/>
  <c r="AO150" i="19" l="1"/>
  <c r="AK151" i="19"/>
  <c r="AJ149" i="19"/>
  <c r="AH150" i="19"/>
  <c r="AI150" i="19"/>
  <c r="AL150" i="19"/>
  <c r="AO151" i="19" l="1"/>
  <c r="AK152" i="19"/>
  <c r="AJ150" i="19"/>
  <c r="AI151" i="19"/>
  <c r="AH151" i="19"/>
  <c r="AL151" i="19"/>
  <c r="AO152" i="19" l="1"/>
  <c r="AK153" i="19"/>
  <c r="AJ151" i="19"/>
  <c r="AH152" i="19"/>
  <c r="AI152" i="19"/>
  <c r="AL152" i="19"/>
  <c r="AO153" i="19" l="1"/>
  <c r="AK154" i="19"/>
  <c r="AJ152" i="19"/>
  <c r="AI153" i="19"/>
  <c r="AH153" i="19"/>
  <c r="AL153" i="19"/>
  <c r="AJ153" i="19" l="1"/>
  <c r="AO154" i="19"/>
  <c r="AK155" i="19"/>
  <c r="AH154" i="19"/>
  <c r="AI154" i="19"/>
  <c r="AL154" i="19"/>
  <c r="AJ154" i="19" l="1"/>
  <c r="AO155" i="19"/>
  <c r="AK156" i="19"/>
  <c r="AI155" i="19"/>
  <c r="AH155" i="19"/>
  <c r="AL155" i="19"/>
  <c r="AO156" i="19" l="1"/>
  <c r="AK157" i="19"/>
  <c r="AJ155" i="19"/>
  <c r="AH156" i="19"/>
  <c r="AI156" i="19"/>
  <c r="AL156" i="19"/>
  <c r="AO157" i="19" l="1"/>
  <c r="AK158" i="19"/>
  <c r="AJ156" i="19"/>
  <c r="AI157" i="19"/>
  <c r="AH157" i="19"/>
  <c r="AL157" i="19"/>
  <c r="AJ157" i="19" l="1"/>
  <c r="AO158" i="19"/>
  <c r="AK159" i="19"/>
  <c r="AH158" i="19"/>
  <c r="AI158" i="19"/>
  <c r="AL158" i="19"/>
  <c r="AO159" i="19" l="1"/>
  <c r="AK160" i="19"/>
  <c r="AJ158" i="19"/>
  <c r="AI159" i="19"/>
  <c r="AH159" i="19"/>
  <c r="AL159" i="19"/>
  <c r="AO160" i="19" l="1"/>
  <c r="AK161" i="19"/>
  <c r="AJ159" i="19"/>
  <c r="AH160" i="19"/>
  <c r="AI160" i="19"/>
  <c r="AL160" i="19"/>
  <c r="AO161" i="19" l="1"/>
  <c r="AK162" i="19"/>
  <c r="AJ160" i="19"/>
  <c r="AI161" i="19"/>
  <c r="AH161" i="19"/>
  <c r="AL161" i="19"/>
  <c r="AO162" i="19" l="1"/>
  <c r="AK163" i="19"/>
  <c r="AJ161" i="19"/>
  <c r="AH162" i="19"/>
  <c r="AI162" i="19"/>
  <c r="AL162" i="19"/>
  <c r="AO163" i="19" l="1"/>
  <c r="AK164" i="19"/>
  <c r="AJ162" i="19"/>
  <c r="AI163" i="19"/>
  <c r="AH163" i="19"/>
  <c r="AL163" i="19"/>
  <c r="AO164" i="19" l="1"/>
  <c r="AK165" i="19"/>
  <c r="AJ163" i="19"/>
  <c r="AH164" i="19"/>
  <c r="AI164" i="19"/>
  <c r="AL164" i="19"/>
  <c r="AO165" i="19" l="1"/>
  <c r="AK166" i="19"/>
  <c r="AI165" i="19"/>
  <c r="AH165" i="19"/>
  <c r="AJ164" i="19"/>
  <c r="AL165" i="19"/>
  <c r="AJ165" i="19" l="1"/>
  <c r="AO166" i="19"/>
  <c r="AK167" i="19"/>
  <c r="AH166" i="19"/>
  <c r="AI166" i="19"/>
  <c r="AL166" i="19"/>
  <c r="AO167" i="19" l="1"/>
  <c r="AK168" i="19"/>
  <c r="AJ166" i="19"/>
  <c r="AI167" i="19"/>
  <c r="AH167" i="19"/>
  <c r="AL167" i="19"/>
  <c r="AO168" i="19" l="1"/>
  <c r="AK169" i="19"/>
  <c r="AJ167" i="19"/>
  <c r="AH168" i="19"/>
  <c r="AI168" i="19"/>
  <c r="AL168" i="19"/>
  <c r="AO169" i="19" l="1"/>
  <c r="AK170" i="19"/>
  <c r="AJ168" i="19"/>
  <c r="AI169" i="19"/>
  <c r="AH169" i="19"/>
  <c r="AL169" i="19"/>
  <c r="AO170" i="19" l="1"/>
  <c r="AK171" i="19"/>
  <c r="AJ169" i="19"/>
  <c r="AH170" i="19"/>
  <c r="AI170" i="19"/>
  <c r="AL170" i="19"/>
  <c r="AO171" i="19" l="1"/>
  <c r="AK172" i="19"/>
  <c r="AJ170" i="19"/>
  <c r="AI171" i="19"/>
  <c r="AH171" i="19"/>
  <c r="AL171" i="19"/>
  <c r="AO172" i="19" l="1"/>
  <c r="AK173" i="19"/>
  <c r="AJ171" i="19"/>
  <c r="AH172" i="19"/>
  <c r="AI172" i="19"/>
  <c r="AL172" i="19"/>
  <c r="AO173" i="19" l="1"/>
  <c r="AK174" i="19"/>
  <c r="AJ172" i="19"/>
  <c r="AI173" i="19"/>
  <c r="AH173" i="19"/>
  <c r="AL173" i="19"/>
  <c r="AO174" i="19" l="1"/>
  <c r="AK175" i="19"/>
  <c r="AJ173" i="19"/>
  <c r="AH174" i="19"/>
  <c r="AI174" i="19"/>
  <c r="AL174" i="19"/>
  <c r="AO175" i="19" l="1"/>
  <c r="AK176" i="19"/>
  <c r="AJ174" i="19"/>
  <c r="AI175" i="19"/>
  <c r="AH175" i="19"/>
  <c r="AL175" i="19"/>
  <c r="AO176" i="19" l="1"/>
  <c r="AK177" i="19"/>
  <c r="AJ175" i="19"/>
  <c r="AH176" i="19"/>
  <c r="AI176" i="19"/>
  <c r="AL176" i="19"/>
  <c r="AO177" i="19" l="1"/>
  <c r="AK178" i="19"/>
  <c r="AJ176" i="19"/>
  <c r="AI177" i="19"/>
  <c r="AH177" i="19"/>
  <c r="AL177" i="19"/>
  <c r="AO178" i="19" l="1"/>
  <c r="AK179" i="19"/>
  <c r="AJ177" i="19"/>
  <c r="AH178" i="19"/>
  <c r="AI178" i="19"/>
  <c r="AL178" i="19"/>
  <c r="AO179" i="19" l="1"/>
  <c r="AK180" i="19"/>
  <c r="AJ178" i="19"/>
  <c r="AI179" i="19"/>
  <c r="AH179" i="19"/>
  <c r="AL179" i="19"/>
  <c r="AO180" i="19" l="1"/>
  <c r="AK181" i="19"/>
  <c r="AJ179" i="19"/>
  <c r="AH180" i="19"/>
  <c r="AI180" i="19"/>
  <c r="AL180" i="19"/>
  <c r="AJ180" i="19" l="1"/>
  <c r="AO181" i="19"/>
  <c r="AK182" i="19"/>
  <c r="AI181" i="19"/>
  <c r="AH181" i="19"/>
  <c r="AL181" i="19"/>
  <c r="AJ181" i="19" l="1"/>
  <c r="AO182" i="19"/>
  <c r="AK183" i="19"/>
  <c r="AH182" i="19"/>
  <c r="AI182" i="19"/>
  <c r="AL182" i="19"/>
  <c r="AJ182" i="19" l="1"/>
  <c r="AO183" i="19"/>
  <c r="AK184" i="19"/>
  <c r="AI183" i="19"/>
  <c r="AH183" i="19"/>
  <c r="AL183" i="19"/>
  <c r="AJ183" i="19" l="1"/>
  <c r="AO184" i="19"/>
  <c r="AK185" i="19"/>
  <c r="AH184" i="19"/>
  <c r="AI184" i="19"/>
  <c r="AL184" i="19"/>
  <c r="AJ184" i="19" l="1"/>
  <c r="AO185" i="19"/>
  <c r="AK186" i="19"/>
  <c r="AI185" i="19"/>
  <c r="AH185" i="19"/>
  <c r="AL185" i="19"/>
  <c r="AJ185" i="19" l="1"/>
  <c r="AO186" i="19"/>
  <c r="AK187" i="19"/>
  <c r="AH186" i="19"/>
  <c r="AI186" i="19"/>
  <c r="AL186" i="19"/>
  <c r="AJ186" i="19" l="1"/>
  <c r="AO187" i="19"/>
  <c r="AK188" i="19"/>
  <c r="AI187" i="19"/>
  <c r="AH187" i="19"/>
  <c r="AL187" i="19"/>
  <c r="AO188" i="19" l="1"/>
  <c r="AK189" i="19"/>
  <c r="AJ187" i="19"/>
  <c r="AH188" i="19"/>
  <c r="AI188" i="19"/>
  <c r="AL188" i="19"/>
  <c r="AJ188" i="19" l="1"/>
  <c r="AO189" i="19"/>
  <c r="AK190" i="19"/>
  <c r="AI189" i="19"/>
  <c r="AH189" i="19"/>
  <c r="AL189" i="19"/>
  <c r="AJ189" i="19" l="1"/>
  <c r="AO190" i="19"/>
  <c r="AK191" i="19"/>
  <c r="AH190" i="19"/>
  <c r="AI190" i="19"/>
  <c r="AL190" i="19"/>
  <c r="AO191" i="19" l="1"/>
  <c r="AK192" i="19"/>
  <c r="AJ190" i="19"/>
  <c r="AI191" i="19"/>
  <c r="AH191" i="19"/>
  <c r="AL191" i="19"/>
  <c r="AO192" i="19" l="1"/>
  <c r="AK193" i="19"/>
  <c r="AJ191" i="19"/>
  <c r="AH192" i="19"/>
  <c r="AI192" i="19"/>
  <c r="AL192" i="19"/>
  <c r="AO193" i="19" l="1"/>
  <c r="AK194" i="19"/>
  <c r="AJ192" i="19"/>
  <c r="AI193" i="19"/>
  <c r="AH193" i="19"/>
  <c r="AL193" i="19"/>
  <c r="AO194" i="19" l="1"/>
  <c r="AK195" i="19"/>
  <c r="AJ193" i="19"/>
  <c r="AH194" i="19"/>
  <c r="AI194" i="19"/>
  <c r="AL194" i="19"/>
  <c r="AO195" i="19" l="1"/>
  <c r="AK196" i="19"/>
  <c r="AJ194" i="19"/>
  <c r="AI195" i="19"/>
  <c r="AH195" i="19"/>
  <c r="AL195" i="19"/>
  <c r="AO196" i="19" l="1"/>
  <c r="AK197" i="19"/>
  <c r="AJ195" i="19"/>
  <c r="AH196" i="19"/>
  <c r="AI196" i="19"/>
  <c r="AL196" i="19"/>
  <c r="AJ196" i="19" l="1"/>
  <c r="AO197" i="19"/>
  <c r="AK198" i="19"/>
  <c r="AI197" i="19"/>
  <c r="AH197" i="19"/>
  <c r="AL197" i="19"/>
  <c r="AO198" i="19" l="1"/>
  <c r="AK199" i="19"/>
  <c r="AJ197" i="19"/>
  <c r="AH198" i="19"/>
  <c r="AI198" i="19"/>
  <c r="AL198" i="19"/>
  <c r="AO199" i="19" l="1"/>
  <c r="AK200" i="19"/>
  <c r="AJ198" i="19"/>
  <c r="AI199" i="19"/>
  <c r="AH199" i="19"/>
  <c r="AL199" i="19"/>
  <c r="AO200" i="19" l="1"/>
  <c r="AK201" i="19"/>
  <c r="AJ199" i="19"/>
  <c r="AH200" i="19"/>
  <c r="AI200" i="19"/>
  <c r="AL200" i="19"/>
  <c r="AO201" i="19" l="1"/>
  <c r="AK202" i="19"/>
  <c r="AJ200" i="19"/>
  <c r="AI201" i="19"/>
  <c r="AH201" i="19"/>
  <c r="AJ201" i="19" s="1"/>
  <c r="AL201" i="19"/>
  <c r="AO202" i="19" l="1"/>
  <c r="AK203" i="19"/>
  <c r="AH202" i="19"/>
  <c r="AI202" i="19"/>
  <c r="AL202" i="19"/>
  <c r="AO203" i="19" l="1"/>
  <c r="AK204" i="19"/>
  <c r="AJ202" i="19"/>
  <c r="AI203" i="19"/>
  <c r="AH203" i="19"/>
  <c r="AL203" i="19"/>
  <c r="AO204" i="19" l="1"/>
  <c r="AK205" i="19"/>
  <c r="AJ203" i="19"/>
  <c r="AH204" i="19"/>
  <c r="AI204" i="19"/>
  <c r="AL204" i="19"/>
  <c r="AO205" i="19" l="1"/>
  <c r="AK206" i="19"/>
  <c r="AJ204" i="19"/>
  <c r="AI205" i="19"/>
  <c r="AH205" i="19"/>
  <c r="AL205" i="19"/>
  <c r="AJ205" i="19" l="1"/>
  <c r="AO206" i="19"/>
  <c r="AK207" i="19"/>
  <c r="AH206" i="19"/>
  <c r="AI206" i="19"/>
  <c r="AL206" i="19"/>
  <c r="AO207" i="19" l="1"/>
  <c r="AK208" i="19"/>
  <c r="AJ206" i="19"/>
  <c r="AI207" i="19"/>
  <c r="AH207" i="19"/>
  <c r="AL207" i="19"/>
  <c r="AJ207" i="19" l="1"/>
  <c r="AO208" i="19"/>
  <c r="AK209" i="19"/>
  <c r="AH208" i="19"/>
  <c r="AI208" i="19"/>
  <c r="AL208" i="19"/>
  <c r="AO209" i="19" l="1"/>
  <c r="AK210" i="19"/>
  <c r="AJ208" i="19"/>
  <c r="AI209" i="19"/>
  <c r="AH209" i="19"/>
  <c r="AL209" i="19"/>
  <c r="AO210" i="19" l="1"/>
  <c r="AK211" i="19"/>
  <c r="AH210" i="19"/>
  <c r="AI210" i="19"/>
  <c r="AJ209" i="19"/>
  <c r="AL210" i="19"/>
  <c r="AO211" i="19" l="1"/>
  <c r="AK212" i="19"/>
  <c r="AI211" i="19"/>
  <c r="AH211" i="19"/>
  <c r="AJ210" i="19"/>
  <c r="AL211" i="19"/>
  <c r="AJ211" i="19" l="1"/>
  <c r="AO212" i="19"/>
  <c r="AK213" i="19"/>
  <c r="AH212" i="19"/>
  <c r="AI212" i="19"/>
  <c r="AL212" i="19"/>
  <c r="AO213" i="19" l="1"/>
  <c r="AK214" i="19"/>
  <c r="AJ212" i="19"/>
  <c r="AI213" i="19"/>
  <c r="AH213" i="19"/>
  <c r="AL213" i="19"/>
  <c r="AO214" i="19" l="1"/>
  <c r="AK215" i="19"/>
  <c r="AJ213" i="19"/>
  <c r="AH214" i="19"/>
  <c r="AI214" i="19"/>
  <c r="AL214" i="19"/>
  <c r="AO215" i="19" l="1"/>
  <c r="AK216" i="19"/>
  <c r="AJ214" i="19"/>
  <c r="AI215" i="19"/>
  <c r="AH215" i="19"/>
  <c r="AL215" i="19"/>
  <c r="AO216" i="19" l="1"/>
  <c r="AK217" i="19"/>
  <c r="AJ215" i="19"/>
  <c r="AH216" i="19"/>
  <c r="AI216" i="19"/>
  <c r="AL216" i="19"/>
  <c r="AO217" i="19" l="1"/>
  <c r="AK218" i="19"/>
  <c r="AJ216" i="19"/>
  <c r="AI217" i="19"/>
  <c r="AH217" i="19"/>
  <c r="AL217" i="19"/>
  <c r="AO218" i="19" l="1"/>
  <c r="AK219" i="19"/>
  <c r="AJ217" i="19"/>
  <c r="AH218" i="19"/>
  <c r="AI218" i="19"/>
  <c r="AL218" i="19"/>
  <c r="AO219" i="19" l="1"/>
  <c r="AK220" i="19"/>
  <c r="AJ218" i="19"/>
  <c r="AI219" i="19"/>
  <c r="AH219" i="19"/>
  <c r="AL219" i="19"/>
  <c r="AO220" i="19" l="1"/>
  <c r="AK221" i="19"/>
  <c r="AJ219" i="19"/>
  <c r="AH220" i="19"/>
  <c r="AI220" i="19"/>
  <c r="AL220" i="19"/>
  <c r="AO221" i="19" l="1"/>
  <c r="AK222" i="19"/>
  <c r="AJ220" i="19"/>
  <c r="AI221" i="19"/>
  <c r="AH221" i="19"/>
  <c r="AL221" i="19"/>
  <c r="AO222" i="19" l="1"/>
  <c r="AK223" i="19"/>
  <c r="AJ221" i="19"/>
  <c r="AH222" i="19"/>
  <c r="AI222" i="19"/>
  <c r="AL222" i="19"/>
  <c r="AO223" i="19" l="1"/>
  <c r="AK224" i="19"/>
  <c r="AJ222" i="19"/>
  <c r="AI223" i="19"/>
  <c r="AH223" i="19"/>
  <c r="AL223" i="19"/>
  <c r="AJ223" i="19" l="1"/>
  <c r="AO224" i="19"/>
  <c r="AK225" i="19"/>
  <c r="AH224" i="19"/>
  <c r="AI224" i="19"/>
  <c r="AL224" i="19"/>
  <c r="AO225" i="19" l="1"/>
  <c r="AK226" i="19"/>
  <c r="AJ224" i="19"/>
  <c r="AI225" i="19"/>
  <c r="AH225" i="19"/>
  <c r="AL225" i="19"/>
  <c r="AO226" i="19" l="1"/>
  <c r="AK227" i="19"/>
  <c r="AJ225" i="19"/>
  <c r="AH226" i="19"/>
  <c r="AI226" i="19"/>
  <c r="AL226" i="19"/>
  <c r="AO227" i="19" l="1"/>
  <c r="AK228" i="19"/>
  <c r="AJ226" i="19"/>
  <c r="AI227" i="19"/>
  <c r="AH227" i="19"/>
  <c r="AL227" i="19"/>
  <c r="AO228" i="19" l="1"/>
  <c r="AK229" i="19"/>
  <c r="AJ227" i="19"/>
  <c r="AH228" i="19"/>
  <c r="AI228" i="19"/>
  <c r="AL228" i="19"/>
  <c r="AO229" i="19" l="1"/>
  <c r="AK230" i="19"/>
  <c r="AJ228" i="19"/>
  <c r="AI229" i="19"/>
  <c r="AH229" i="19"/>
  <c r="AL229" i="19"/>
  <c r="AO230" i="19" l="1"/>
  <c r="AK231" i="19"/>
  <c r="AJ229" i="19"/>
  <c r="AH230" i="19"/>
  <c r="AI230" i="19"/>
  <c r="AL230" i="19"/>
  <c r="AO231" i="19" l="1"/>
  <c r="AK232" i="19"/>
  <c r="AJ230" i="19"/>
  <c r="AI231" i="19"/>
  <c r="AH231" i="19"/>
  <c r="AL231" i="19"/>
  <c r="AO232" i="19" l="1"/>
  <c r="AK233" i="19"/>
  <c r="AJ231" i="19"/>
  <c r="AH232" i="19"/>
  <c r="AI232" i="19"/>
  <c r="AL232" i="19"/>
  <c r="AO233" i="19" l="1"/>
  <c r="AK234" i="19"/>
  <c r="AJ232" i="19"/>
  <c r="AI233" i="19"/>
  <c r="AH233" i="19"/>
  <c r="AL233" i="19"/>
  <c r="AO234" i="19" l="1"/>
  <c r="AK235" i="19"/>
  <c r="AJ233" i="19"/>
  <c r="AH234" i="19"/>
  <c r="AI234" i="19"/>
  <c r="AL234" i="19"/>
  <c r="AO235" i="19" l="1"/>
  <c r="AK236" i="19"/>
  <c r="AJ234" i="19"/>
  <c r="AI235" i="19"/>
  <c r="AH235" i="19"/>
  <c r="AL235" i="19"/>
  <c r="AJ235" i="19" l="1"/>
  <c r="AO236" i="19"/>
  <c r="AK237" i="19"/>
  <c r="AH236" i="19"/>
  <c r="AI236" i="19"/>
  <c r="AL236" i="19"/>
  <c r="AO237" i="19" l="1"/>
  <c r="AK238" i="19"/>
  <c r="AJ236" i="19"/>
  <c r="AI237" i="19"/>
  <c r="AH237" i="19"/>
  <c r="AL237" i="19"/>
  <c r="AO238" i="19" l="1"/>
  <c r="AK239" i="19"/>
  <c r="AJ237" i="19"/>
  <c r="AH238" i="19"/>
  <c r="AI238" i="19"/>
  <c r="AL238" i="19"/>
  <c r="AO239" i="19" l="1"/>
  <c r="AK240" i="19"/>
  <c r="AJ238" i="19"/>
  <c r="AI239" i="19"/>
  <c r="AH239" i="19"/>
  <c r="AL239" i="19"/>
  <c r="AO240" i="19" l="1"/>
  <c r="AK241" i="19"/>
  <c r="AJ239" i="19"/>
  <c r="AH240" i="19"/>
  <c r="AI240" i="19"/>
  <c r="AL240" i="19"/>
  <c r="AO241" i="19" l="1"/>
  <c r="AK242" i="19"/>
  <c r="AJ240" i="19"/>
  <c r="AI241" i="19"/>
  <c r="AH241" i="19"/>
  <c r="AL241" i="19"/>
  <c r="AO242" i="19" l="1"/>
  <c r="AK243" i="19"/>
  <c r="AJ241" i="19"/>
  <c r="AH242" i="19"/>
  <c r="AI242" i="19"/>
  <c r="AL242" i="19"/>
  <c r="AO243" i="19" l="1"/>
  <c r="AK244" i="19"/>
  <c r="AJ242" i="19"/>
  <c r="AI243" i="19"/>
  <c r="AH243" i="19"/>
  <c r="AL243" i="19"/>
  <c r="AO244" i="19" l="1"/>
  <c r="AK245" i="19"/>
  <c r="AJ243" i="19"/>
  <c r="AH244" i="19"/>
  <c r="AI244" i="19"/>
  <c r="AL244" i="19"/>
  <c r="AO245" i="19" l="1"/>
  <c r="AK246" i="19"/>
  <c r="AJ244" i="19"/>
  <c r="AI245" i="19"/>
  <c r="AH245" i="19"/>
  <c r="AL245" i="19"/>
  <c r="AJ245" i="19" l="1"/>
  <c r="AO246" i="19"/>
  <c r="AK247" i="19"/>
  <c r="AH246" i="19"/>
  <c r="AI246" i="19"/>
  <c r="AL246" i="19"/>
  <c r="AO247" i="19" l="1"/>
  <c r="AK248" i="19"/>
  <c r="AJ246" i="19"/>
  <c r="AI247" i="19"/>
  <c r="AH247" i="19"/>
  <c r="AL247" i="19"/>
  <c r="AO248" i="19" l="1"/>
  <c r="AK249" i="19"/>
  <c r="AJ247" i="19"/>
  <c r="AH248" i="19"/>
  <c r="AI248" i="19"/>
  <c r="AL248" i="19"/>
  <c r="AO249" i="19" l="1"/>
  <c r="AK250" i="19"/>
  <c r="AJ248" i="19"/>
  <c r="AI249" i="19"/>
  <c r="AH249" i="19"/>
  <c r="AL249" i="19"/>
  <c r="AO250" i="19" l="1"/>
  <c r="AK251" i="19"/>
  <c r="AJ249" i="19"/>
  <c r="AH250" i="19"/>
  <c r="AI250" i="19"/>
  <c r="AL250" i="19"/>
  <c r="AO251" i="19" l="1"/>
  <c r="AK252" i="19"/>
  <c r="AJ250" i="19"/>
  <c r="AI251" i="19"/>
  <c r="AH251" i="19"/>
  <c r="AL251" i="19"/>
  <c r="AO252" i="19" l="1"/>
  <c r="AK253" i="19"/>
  <c r="AJ251" i="19"/>
  <c r="AH252" i="19"/>
  <c r="AI252" i="19"/>
  <c r="AL252" i="19"/>
  <c r="AO253" i="19" l="1"/>
  <c r="AK254" i="19"/>
  <c r="AJ252" i="19"/>
  <c r="AI253" i="19"/>
  <c r="AH253" i="19"/>
  <c r="AL253" i="19"/>
  <c r="AO254" i="19" l="1"/>
  <c r="AK255" i="19"/>
  <c r="AJ253" i="19"/>
  <c r="AH254" i="19"/>
  <c r="AI254" i="19"/>
  <c r="AL254" i="19"/>
  <c r="AO255" i="19" l="1"/>
  <c r="AK256" i="19"/>
  <c r="AJ254" i="19"/>
  <c r="AI255" i="19"/>
  <c r="AH255" i="19"/>
  <c r="AL255" i="19"/>
  <c r="AJ255" i="19" l="1"/>
  <c r="AO256" i="19"/>
  <c r="AK257" i="19"/>
  <c r="AH256" i="19"/>
  <c r="AI256" i="19"/>
  <c r="AL256" i="19"/>
  <c r="AJ256" i="19" l="1"/>
  <c r="AO257" i="19"/>
  <c r="AK258" i="19"/>
  <c r="AI257" i="19"/>
  <c r="AH257" i="19"/>
  <c r="AL257" i="19"/>
  <c r="AO258" i="19" l="1"/>
  <c r="AK259" i="19"/>
  <c r="AJ257" i="19"/>
  <c r="AH258" i="19"/>
  <c r="AI258" i="19"/>
  <c r="AL258" i="19"/>
  <c r="AO259" i="19" l="1"/>
  <c r="AK260" i="19"/>
  <c r="AJ258" i="19"/>
  <c r="AI259" i="19"/>
  <c r="AH259" i="19"/>
  <c r="AL259" i="19"/>
  <c r="AJ259" i="19" l="1"/>
  <c r="AO260" i="19"/>
  <c r="AK261" i="19"/>
  <c r="AH260" i="19"/>
  <c r="AI260" i="19"/>
  <c r="AL260" i="19"/>
  <c r="AO261" i="19" l="1"/>
  <c r="AK262" i="19"/>
  <c r="AJ260" i="19"/>
  <c r="AI261" i="19"/>
  <c r="AH261" i="19"/>
  <c r="AL261" i="19"/>
  <c r="AJ261" i="19" l="1"/>
  <c r="AO262" i="19"/>
  <c r="AK263" i="19"/>
  <c r="AH262" i="19"/>
  <c r="AI262" i="19"/>
  <c r="AL262" i="19"/>
  <c r="AO263" i="19" l="1"/>
  <c r="AK264" i="19"/>
  <c r="AJ262" i="19"/>
  <c r="AI263" i="19"/>
  <c r="AH263" i="19"/>
  <c r="AL263" i="19"/>
  <c r="AO264" i="19" l="1"/>
  <c r="AK265" i="19"/>
  <c r="AJ263" i="19"/>
  <c r="AH264" i="19"/>
  <c r="AI264" i="19"/>
  <c r="AL264" i="19"/>
  <c r="AO265" i="19" l="1"/>
  <c r="AK266" i="19"/>
  <c r="AJ264" i="19"/>
  <c r="AI265" i="19"/>
  <c r="AH265" i="19"/>
  <c r="AL265" i="19"/>
  <c r="AO266" i="19" l="1"/>
  <c r="AK267" i="19"/>
  <c r="AJ265" i="19"/>
  <c r="AH266" i="19"/>
  <c r="AI266" i="19"/>
  <c r="AL266" i="19"/>
  <c r="AO267" i="19" l="1"/>
  <c r="AK268" i="19"/>
  <c r="AJ266" i="19"/>
  <c r="AI267" i="19"/>
  <c r="AH267" i="19"/>
  <c r="AL267" i="19"/>
  <c r="AJ267" i="19" l="1"/>
  <c r="AO268" i="19"/>
  <c r="AK269" i="19"/>
  <c r="AH268" i="19"/>
  <c r="AI268" i="19"/>
  <c r="AL268" i="19"/>
  <c r="AO269" i="19" l="1"/>
  <c r="AK270" i="19"/>
  <c r="AJ268" i="19"/>
  <c r="AI269" i="19"/>
  <c r="AH269" i="19"/>
  <c r="AL269" i="19"/>
  <c r="AO270" i="19" l="1"/>
  <c r="AK271" i="19"/>
  <c r="AJ269" i="19"/>
  <c r="AH270" i="19"/>
  <c r="AI270" i="19"/>
  <c r="AL270" i="19"/>
  <c r="AO271" i="19" l="1"/>
  <c r="AK272" i="19"/>
  <c r="AJ270" i="19"/>
  <c r="AI271" i="19"/>
  <c r="AH271" i="19"/>
  <c r="AL271" i="19"/>
  <c r="AJ271" i="19" l="1"/>
  <c r="AO272" i="19"/>
  <c r="AK273" i="19"/>
  <c r="AH272" i="19"/>
  <c r="AI272" i="19"/>
  <c r="AL272" i="19"/>
  <c r="AO273" i="19" l="1"/>
  <c r="AK274" i="19"/>
  <c r="AJ272" i="19"/>
  <c r="AI273" i="19"/>
  <c r="AH273" i="19"/>
  <c r="AL273" i="19"/>
  <c r="AJ273" i="19" l="1"/>
  <c r="AO274" i="19"/>
  <c r="AK275" i="19"/>
  <c r="AH274" i="19"/>
  <c r="AI274" i="19"/>
  <c r="AL274" i="19"/>
  <c r="AO275" i="19" l="1"/>
  <c r="AK276" i="19"/>
  <c r="AJ274" i="19"/>
  <c r="AI275" i="19"/>
  <c r="AH275" i="19"/>
  <c r="AJ275" i="19" s="1"/>
  <c r="AL275" i="19"/>
  <c r="AO276" i="19" l="1"/>
  <c r="AK277" i="19"/>
  <c r="AH276" i="19"/>
  <c r="AI276" i="19"/>
  <c r="AL276" i="19"/>
  <c r="AO277" i="19" l="1"/>
  <c r="AK278" i="19"/>
  <c r="AJ276" i="19"/>
  <c r="AI277" i="19"/>
  <c r="AH277" i="19"/>
  <c r="AL277" i="19"/>
  <c r="AO278" i="19" l="1"/>
  <c r="AK279" i="19"/>
  <c r="AJ277" i="19"/>
  <c r="AH278" i="19"/>
  <c r="AI278" i="19"/>
  <c r="AL278" i="19"/>
  <c r="AO279" i="19" l="1"/>
  <c r="AK280" i="19"/>
  <c r="AJ278" i="19"/>
  <c r="AI279" i="19"/>
  <c r="AH279" i="19"/>
  <c r="AL279" i="19"/>
  <c r="AO280" i="19" l="1"/>
  <c r="AK281" i="19"/>
  <c r="AJ279" i="19"/>
  <c r="AH280" i="19"/>
  <c r="AI280" i="19"/>
  <c r="AL280" i="19"/>
  <c r="AJ280" i="19" l="1"/>
  <c r="AO281" i="19"/>
  <c r="AK282" i="19"/>
  <c r="AI281" i="19"/>
  <c r="AH281" i="19"/>
  <c r="AL281" i="19"/>
  <c r="AJ281" i="19" l="1"/>
  <c r="AO282" i="19"/>
  <c r="AK283" i="19"/>
  <c r="AH282" i="19"/>
  <c r="AI282" i="19"/>
  <c r="AL282" i="19"/>
  <c r="AO283" i="19" l="1"/>
  <c r="AK284" i="19"/>
  <c r="AJ282" i="19"/>
  <c r="AI283" i="19"/>
  <c r="AH283" i="19"/>
  <c r="AL283" i="19"/>
  <c r="AO284" i="19" l="1"/>
  <c r="AK285" i="19"/>
  <c r="AJ283" i="19"/>
  <c r="AH284" i="19"/>
  <c r="AI284" i="19"/>
  <c r="AL284" i="19"/>
  <c r="AJ284" i="19" l="1"/>
  <c r="AO285" i="19"/>
  <c r="AK286" i="19"/>
  <c r="AI285" i="19"/>
  <c r="AH285" i="19"/>
  <c r="AL285" i="19"/>
  <c r="AJ285" i="19" l="1"/>
  <c r="AO286" i="19"/>
  <c r="AK287" i="19"/>
  <c r="AH286" i="19"/>
  <c r="AI286" i="19"/>
  <c r="AL286" i="19"/>
  <c r="AO287" i="19" l="1"/>
  <c r="AK288" i="19"/>
  <c r="AJ286" i="19"/>
  <c r="AI287" i="19"/>
  <c r="AH287" i="19"/>
  <c r="AL287" i="19"/>
  <c r="AJ287" i="19" l="1"/>
  <c r="AO288" i="19"/>
  <c r="AK289" i="19"/>
  <c r="AH288" i="19"/>
  <c r="AI288" i="19"/>
  <c r="AL288" i="19"/>
  <c r="AO289" i="19" l="1"/>
  <c r="AK290" i="19"/>
  <c r="AJ288" i="19"/>
  <c r="AI289" i="19"/>
  <c r="AH289" i="19"/>
  <c r="AL289" i="19"/>
  <c r="AO290" i="19" l="1"/>
  <c r="AK291" i="19"/>
  <c r="AJ289" i="19"/>
  <c r="AH290" i="19"/>
  <c r="AI290" i="19"/>
  <c r="AL290" i="19"/>
  <c r="AJ290" i="19" l="1"/>
  <c r="AO291" i="19"/>
  <c r="AK292" i="19"/>
  <c r="AI291" i="19"/>
  <c r="AH291" i="19"/>
  <c r="AL291" i="19"/>
  <c r="AJ291" i="19" l="1"/>
  <c r="AO292" i="19"/>
  <c r="AK293" i="19"/>
  <c r="AH292" i="19"/>
  <c r="AI292" i="19"/>
  <c r="AL292" i="19"/>
  <c r="AO293" i="19" l="1"/>
  <c r="AK294" i="19"/>
  <c r="AJ292" i="19"/>
  <c r="AI293" i="19"/>
  <c r="AH293" i="19"/>
  <c r="AL293" i="19"/>
  <c r="AO294" i="19" l="1"/>
  <c r="AK295" i="19"/>
  <c r="AJ293" i="19"/>
  <c r="AH294" i="19"/>
  <c r="AI294" i="19"/>
  <c r="AL294" i="19"/>
  <c r="AO295" i="19" l="1"/>
  <c r="AK296" i="19"/>
  <c r="AJ294" i="19"/>
  <c r="AI295" i="19"/>
  <c r="AH295" i="19"/>
  <c r="AL295" i="19"/>
  <c r="AO296" i="19" l="1"/>
  <c r="AK297" i="19"/>
  <c r="AJ295" i="19"/>
  <c r="AH296" i="19"/>
  <c r="AI296" i="19"/>
  <c r="AL296" i="19"/>
  <c r="AJ296" i="19" l="1"/>
  <c r="AO297" i="19"/>
  <c r="AK298" i="19"/>
  <c r="AI297" i="19"/>
  <c r="AH297" i="19"/>
  <c r="AL297" i="19"/>
  <c r="AO298" i="19" l="1"/>
  <c r="AK299" i="19"/>
  <c r="AJ297" i="19"/>
  <c r="AH298" i="19"/>
  <c r="AI298" i="19"/>
  <c r="AL298" i="19"/>
  <c r="AO299" i="19" l="1"/>
  <c r="AK300" i="19"/>
  <c r="AJ298" i="19"/>
  <c r="AI299" i="19"/>
  <c r="AH299" i="19"/>
  <c r="AL299" i="19"/>
  <c r="AO300" i="19" l="1"/>
  <c r="AK301" i="19"/>
  <c r="AJ299" i="19"/>
  <c r="AH300" i="19"/>
  <c r="AI300" i="19"/>
  <c r="AL300" i="19"/>
  <c r="AO301" i="19" l="1"/>
  <c r="AK302" i="19"/>
  <c r="AJ300" i="19"/>
  <c r="AI301" i="19"/>
  <c r="AH301" i="19"/>
  <c r="AL301" i="19"/>
  <c r="AJ301" i="19" l="1"/>
  <c r="AO302" i="19"/>
  <c r="AK303" i="19"/>
  <c r="AH302" i="19"/>
  <c r="AI302" i="19"/>
  <c r="AL302" i="19"/>
  <c r="AO303" i="19" l="1"/>
  <c r="AK304" i="19"/>
  <c r="AJ302" i="19"/>
  <c r="AI303" i="19"/>
  <c r="AH303" i="19"/>
  <c r="AL303" i="19"/>
  <c r="AO304" i="19" l="1"/>
  <c r="AK305" i="19"/>
  <c r="AJ303" i="19"/>
  <c r="AH304" i="19"/>
  <c r="AI304" i="19"/>
  <c r="AL304" i="19"/>
  <c r="AO305" i="19" l="1"/>
  <c r="AK306" i="19"/>
  <c r="AJ304" i="19"/>
  <c r="AI305" i="19"/>
  <c r="AH305" i="19"/>
  <c r="AL305" i="19"/>
  <c r="AO306" i="19" l="1"/>
  <c r="AK307" i="19"/>
  <c r="AJ305" i="19"/>
  <c r="AH306" i="19"/>
  <c r="AI306" i="19"/>
  <c r="AL306" i="19"/>
  <c r="AO307" i="19" l="1"/>
  <c r="AK308" i="19"/>
  <c r="AJ306" i="19"/>
  <c r="AI307" i="19"/>
  <c r="AH307" i="19"/>
  <c r="AL307" i="19"/>
  <c r="AO308" i="19" l="1"/>
  <c r="AK309" i="19"/>
  <c r="AJ307" i="19"/>
  <c r="AH308" i="19"/>
  <c r="AI308" i="19"/>
  <c r="AL308" i="19"/>
  <c r="AJ308" i="19" l="1"/>
  <c r="AO309" i="19"/>
  <c r="AK310" i="19"/>
  <c r="AI309" i="19"/>
  <c r="AH309" i="19"/>
  <c r="AL309" i="19"/>
  <c r="AJ309" i="19" l="1"/>
  <c r="AO310" i="19"/>
  <c r="AK311" i="19"/>
  <c r="AH310" i="19"/>
  <c r="AI310" i="19"/>
  <c r="AL310" i="19"/>
  <c r="AO311" i="19" l="1"/>
  <c r="AK312" i="19"/>
  <c r="AJ310" i="19"/>
  <c r="AI311" i="19"/>
  <c r="AH311" i="19"/>
  <c r="AL311" i="19"/>
  <c r="AJ311" i="19" l="1"/>
  <c r="AO312" i="19"/>
  <c r="AK313" i="19"/>
  <c r="AH312" i="19"/>
  <c r="AI312" i="19"/>
  <c r="AL312" i="19"/>
  <c r="AO313" i="19" l="1"/>
  <c r="AK314" i="19"/>
  <c r="AJ312" i="19"/>
  <c r="AI313" i="19"/>
  <c r="AH313" i="19"/>
  <c r="AL313" i="19"/>
  <c r="AO314" i="19" l="1"/>
  <c r="AK315" i="19"/>
  <c r="AJ313" i="19"/>
  <c r="AH314" i="19"/>
  <c r="AI314" i="19"/>
  <c r="AL314" i="19"/>
  <c r="AJ314" i="19" l="1"/>
  <c r="AO315" i="19"/>
  <c r="AK316" i="19"/>
  <c r="AI315" i="19"/>
  <c r="AH315" i="19"/>
  <c r="AL315" i="19"/>
  <c r="AJ315" i="19" l="1"/>
  <c r="AO316" i="19"/>
  <c r="AK317" i="19"/>
  <c r="AH316" i="19"/>
  <c r="AI316" i="19"/>
  <c r="AL316" i="19"/>
  <c r="AO317" i="19" l="1"/>
  <c r="AK318" i="19"/>
  <c r="AI317" i="19"/>
  <c r="AH317" i="19"/>
  <c r="AJ316" i="19"/>
  <c r="AL317" i="19"/>
  <c r="AJ317" i="19" l="1"/>
  <c r="AO318" i="19"/>
  <c r="AK319" i="19"/>
  <c r="AH318" i="19"/>
  <c r="AI318" i="19"/>
  <c r="AL318" i="19"/>
  <c r="AJ318" i="19" l="1"/>
  <c r="AO319" i="19"/>
  <c r="AK320" i="19"/>
  <c r="AI319" i="19"/>
  <c r="AH319" i="19"/>
  <c r="AL319" i="19"/>
  <c r="AO320" i="19" l="1"/>
  <c r="AK321" i="19"/>
  <c r="AJ319" i="19"/>
  <c r="AH320" i="19"/>
  <c r="AI320" i="19"/>
  <c r="AL320" i="19"/>
  <c r="AO321" i="19" l="1"/>
  <c r="AK322" i="19"/>
  <c r="AJ320" i="19"/>
  <c r="AI321" i="19"/>
  <c r="AH321" i="19"/>
  <c r="AL321" i="19"/>
  <c r="AO322" i="19" l="1"/>
  <c r="AK323" i="19"/>
  <c r="AJ321" i="19"/>
  <c r="AH322" i="19"/>
  <c r="AI322" i="19"/>
  <c r="AL322" i="19"/>
  <c r="AO323" i="19" l="1"/>
  <c r="AK324" i="19"/>
  <c r="AJ322" i="19"/>
  <c r="AI323" i="19"/>
  <c r="AH323" i="19"/>
  <c r="AL323" i="19"/>
  <c r="AJ323" i="19" l="1"/>
  <c r="AO324" i="19"/>
  <c r="AK325" i="19"/>
  <c r="AH324" i="19"/>
  <c r="AI324" i="19"/>
  <c r="AL324" i="19"/>
  <c r="AO325" i="19" l="1"/>
  <c r="AK326" i="19"/>
  <c r="AJ324" i="19"/>
  <c r="AI325" i="19"/>
  <c r="AH325" i="19"/>
  <c r="AL325" i="19"/>
  <c r="AO326" i="19" l="1"/>
  <c r="AK327" i="19"/>
  <c r="AJ325" i="19"/>
  <c r="AH326" i="19"/>
  <c r="AI326" i="19"/>
  <c r="AL326" i="19"/>
  <c r="AO327" i="19" l="1"/>
  <c r="AK328" i="19"/>
  <c r="AJ326" i="19"/>
  <c r="AI327" i="19"/>
  <c r="AH327" i="19"/>
  <c r="AL327" i="19"/>
  <c r="AO328" i="19" l="1"/>
  <c r="AK329" i="19"/>
  <c r="AJ327" i="19"/>
  <c r="AH328" i="19"/>
  <c r="AI328" i="19"/>
  <c r="AL328" i="19"/>
  <c r="AO329" i="19" l="1"/>
  <c r="AK330" i="19"/>
  <c r="AJ328" i="19"/>
  <c r="AI329" i="19"/>
  <c r="AH329" i="19"/>
  <c r="AL329" i="19"/>
  <c r="AJ329" i="19" l="1"/>
  <c r="AO330" i="19"/>
  <c r="AK331" i="19"/>
  <c r="AH330" i="19"/>
  <c r="AI330" i="19"/>
  <c r="AL330" i="19"/>
  <c r="AJ330" i="19" l="1"/>
  <c r="AO331" i="19"/>
  <c r="AK332" i="19"/>
  <c r="AI331" i="19"/>
  <c r="AH331" i="19"/>
  <c r="AL331" i="19"/>
  <c r="AJ331" i="19" l="1"/>
  <c r="AO332" i="19"/>
  <c r="AK333" i="19"/>
  <c r="AH332" i="19"/>
  <c r="AI332" i="19"/>
  <c r="AL332" i="19"/>
  <c r="AO333" i="19" l="1"/>
  <c r="AK334" i="19"/>
  <c r="AJ332" i="19"/>
  <c r="AI333" i="19"/>
  <c r="AH333" i="19"/>
  <c r="AL333" i="19"/>
  <c r="AO334" i="19" l="1"/>
  <c r="AK335" i="19"/>
  <c r="AJ333" i="19"/>
  <c r="AH334" i="19"/>
  <c r="AI334" i="19"/>
  <c r="AL334" i="19"/>
  <c r="AO335" i="19" l="1"/>
  <c r="AK336" i="19"/>
  <c r="AJ334" i="19"/>
  <c r="AI335" i="19"/>
  <c r="AH335" i="19"/>
  <c r="AL335" i="19"/>
  <c r="AO336" i="19" l="1"/>
  <c r="AK337" i="19"/>
  <c r="AJ335" i="19"/>
  <c r="AH336" i="19"/>
  <c r="AI336" i="19"/>
  <c r="AL336" i="19"/>
  <c r="AO337" i="19" l="1"/>
  <c r="AK338" i="19"/>
  <c r="AJ336" i="19"/>
  <c r="AI337" i="19"/>
  <c r="AH337" i="19"/>
  <c r="AL337" i="19"/>
  <c r="AO338" i="19" l="1"/>
  <c r="AK339" i="19"/>
  <c r="AJ337" i="19"/>
  <c r="AH338" i="19"/>
  <c r="AI338" i="19"/>
  <c r="AL338" i="19"/>
  <c r="AO339" i="19" l="1"/>
  <c r="AK340" i="19"/>
  <c r="AJ338" i="19"/>
  <c r="AI339" i="19"/>
  <c r="AH339" i="19"/>
  <c r="AL339" i="19"/>
  <c r="AO340" i="19" l="1"/>
  <c r="AK341" i="19"/>
  <c r="AJ339" i="19"/>
  <c r="AH340" i="19"/>
  <c r="AI340" i="19"/>
  <c r="AL340" i="19"/>
  <c r="AO341" i="19" l="1"/>
  <c r="AK342" i="19"/>
  <c r="AJ340" i="19"/>
  <c r="AI341" i="19"/>
  <c r="AH341" i="19"/>
  <c r="AL341" i="19"/>
  <c r="AO342" i="19" l="1"/>
  <c r="AK343" i="19"/>
  <c r="AJ341" i="19"/>
  <c r="AI342" i="19"/>
  <c r="AH342" i="19"/>
  <c r="AL342" i="19"/>
  <c r="AO343" i="19" l="1"/>
  <c r="AK344" i="19"/>
  <c r="AJ342" i="19"/>
  <c r="AH343" i="19"/>
  <c r="AI343" i="19"/>
  <c r="AL343" i="19"/>
  <c r="AO344" i="19" l="1"/>
  <c r="AK345" i="19"/>
  <c r="AJ343" i="19"/>
  <c r="AI344" i="19"/>
  <c r="AH344" i="19"/>
  <c r="AL344" i="19"/>
  <c r="AJ344" i="19" l="1"/>
  <c r="AO345" i="19"/>
  <c r="AK346" i="19"/>
  <c r="AH345" i="19"/>
  <c r="AI345" i="19"/>
  <c r="AL345" i="19"/>
  <c r="AO346" i="19" l="1"/>
  <c r="AK347" i="19"/>
  <c r="AJ345" i="19"/>
  <c r="AI346" i="19"/>
  <c r="AH346" i="19"/>
  <c r="AL346" i="19"/>
  <c r="AO347" i="19" l="1"/>
  <c r="AK348" i="19"/>
  <c r="AJ346" i="19"/>
  <c r="AH347" i="19"/>
  <c r="AI347" i="19"/>
  <c r="AL347" i="19"/>
  <c r="AO348" i="19" l="1"/>
  <c r="AK349" i="19"/>
  <c r="AJ347" i="19"/>
  <c r="AI348" i="19"/>
  <c r="AH348" i="19"/>
  <c r="AL348" i="19"/>
  <c r="AO349" i="19" l="1"/>
  <c r="AK350" i="19"/>
  <c r="AJ348" i="19"/>
  <c r="AH349" i="19"/>
  <c r="AI349" i="19"/>
  <c r="AL349" i="19"/>
  <c r="AO350" i="19" l="1"/>
  <c r="AK351" i="19"/>
  <c r="AJ349" i="19"/>
  <c r="AI350" i="19"/>
  <c r="AH350" i="19"/>
  <c r="AL350" i="19"/>
  <c r="AO351" i="19" l="1"/>
  <c r="AK352" i="19"/>
  <c r="AJ350" i="19"/>
  <c r="AH351" i="19"/>
  <c r="AI351" i="19"/>
  <c r="AL351" i="19"/>
  <c r="AO352" i="19" l="1"/>
  <c r="AK353" i="19"/>
  <c r="AJ351" i="19"/>
  <c r="AI352" i="19"/>
  <c r="AH352" i="19"/>
  <c r="AL352" i="19"/>
  <c r="AO353" i="19" l="1"/>
  <c r="AK354" i="19"/>
  <c r="AJ352" i="19"/>
  <c r="AH353" i="19"/>
  <c r="AI353" i="19"/>
  <c r="AL353" i="19"/>
  <c r="AO354" i="19" l="1"/>
  <c r="AK355" i="19"/>
  <c r="AJ353" i="19"/>
  <c r="AI354" i="19"/>
  <c r="AH354" i="19"/>
  <c r="AL354" i="19"/>
  <c r="AO355" i="19" l="1"/>
  <c r="AK356" i="19"/>
  <c r="AJ354" i="19"/>
  <c r="AH355" i="19"/>
  <c r="AI355" i="19"/>
  <c r="AL355" i="19"/>
  <c r="AO356" i="19" l="1"/>
  <c r="AK357" i="19"/>
  <c r="AJ355" i="19"/>
  <c r="AI356" i="19"/>
  <c r="AH356" i="19"/>
  <c r="AL356" i="19"/>
  <c r="AJ356" i="19" l="1"/>
  <c r="AO357" i="19"/>
  <c r="AK358" i="19"/>
  <c r="AH357" i="19"/>
  <c r="AI357" i="19"/>
  <c r="AL357" i="19"/>
  <c r="AJ357" i="19" l="1"/>
  <c r="AO358" i="19"/>
  <c r="AK359" i="19"/>
  <c r="AI358" i="19"/>
  <c r="AH358" i="19"/>
  <c r="AL358" i="19"/>
  <c r="AO359" i="19" l="1"/>
  <c r="AK360" i="19"/>
  <c r="AJ358" i="19"/>
  <c r="AH359" i="19"/>
  <c r="AI359" i="19"/>
  <c r="AL359" i="19"/>
  <c r="AO360" i="19" l="1"/>
  <c r="AK361" i="19"/>
  <c r="AJ359" i="19"/>
  <c r="AI360" i="19"/>
  <c r="AH360" i="19"/>
  <c r="AL360" i="19"/>
  <c r="AJ360" i="19" l="1"/>
  <c r="AO361" i="19"/>
  <c r="AK362" i="19"/>
  <c r="AH361" i="19"/>
  <c r="AI361" i="19"/>
  <c r="AL361" i="19"/>
  <c r="AO362" i="19" l="1"/>
  <c r="AK363" i="19"/>
  <c r="AJ361" i="19"/>
  <c r="AI362" i="19"/>
  <c r="AH362" i="19"/>
  <c r="AJ362" i="19" s="1"/>
  <c r="AL362" i="19"/>
  <c r="AO363" i="19" l="1"/>
  <c r="AK364" i="19"/>
  <c r="AH363" i="19"/>
  <c r="AI363" i="19"/>
  <c r="AL363" i="19"/>
  <c r="AO364" i="19" l="1"/>
  <c r="AK365" i="19"/>
  <c r="AJ363" i="19"/>
  <c r="AI364" i="19"/>
  <c r="AH364" i="19"/>
  <c r="AJ364" i="19" s="1"/>
  <c r="AL364" i="19"/>
  <c r="AO365" i="19" l="1"/>
  <c r="AK366" i="19"/>
  <c r="AH365" i="19"/>
  <c r="AI365" i="19"/>
  <c r="AL365" i="19"/>
  <c r="AO366" i="19" l="1"/>
  <c r="AK367" i="19"/>
  <c r="AJ365" i="19"/>
  <c r="AI366" i="19"/>
  <c r="AH366" i="19"/>
  <c r="AJ366" i="19" s="1"/>
  <c r="AL366" i="19"/>
  <c r="AO367" i="19" l="1"/>
  <c r="AK368" i="19"/>
  <c r="AH367" i="19"/>
  <c r="AI367" i="19"/>
  <c r="AL367" i="19"/>
  <c r="AO368" i="19" l="1"/>
  <c r="AK369" i="19"/>
  <c r="AJ367" i="19"/>
  <c r="AI368" i="19"/>
  <c r="AH368" i="19"/>
  <c r="AL368" i="19"/>
  <c r="AO369" i="19" l="1"/>
  <c r="AK370" i="19"/>
  <c r="AJ368" i="19"/>
  <c r="AH369" i="19"/>
  <c r="AI369" i="19"/>
  <c r="AL369" i="19"/>
  <c r="AO370" i="19" l="1"/>
  <c r="AK371" i="19"/>
  <c r="AJ369" i="19"/>
  <c r="AI370" i="19"/>
  <c r="AH370" i="19"/>
  <c r="AL370" i="19"/>
  <c r="AO371" i="19" l="1"/>
  <c r="AK372" i="19"/>
  <c r="AJ370" i="19"/>
  <c r="AH371" i="19"/>
  <c r="AI371" i="19"/>
  <c r="AL371" i="19"/>
  <c r="AO372" i="19" l="1"/>
  <c r="AK373" i="19"/>
  <c r="AJ371" i="19"/>
  <c r="AI372" i="19"/>
  <c r="AH372" i="19"/>
  <c r="AL372" i="19"/>
  <c r="AO373" i="19" l="1"/>
  <c r="AK374" i="19"/>
  <c r="AJ372" i="19"/>
  <c r="AH373" i="19"/>
  <c r="AI373" i="19"/>
  <c r="AL373" i="19"/>
  <c r="AO374" i="19" l="1"/>
  <c r="AK375" i="19"/>
  <c r="AJ373" i="19"/>
  <c r="AI374" i="19"/>
  <c r="AH374" i="19"/>
  <c r="AL374" i="19"/>
  <c r="AO375" i="19" l="1"/>
  <c r="AK376" i="19"/>
  <c r="AJ374" i="19"/>
  <c r="AH375" i="19"/>
  <c r="AI375" i="19"/>
  <c r="AL375" i="19"/>
  <c r="AJ375" i="19" l="1"/>
  <c r="AO376" i="19"/>
  <c r="AK377" i="19"/>
  <c r="AI376" i="19"/>
  <c r="AH376" i="19"/>
  <c r="AL376" i="19"/>
  <c r="AO377" i="19" l="1"/>
  <c r="AK378" i="19"/>
  <c r="AJ376" i="19"/>
  <c r="AH377" i="19"/>
  <c r="AI377" i="19"/>
  <c r="AL377" i="19"/>
  <c r="AO378" i="19" l="1"/>
  <c r="AK379" i="19"/>
  <c r="AJ377" i="19"/>
  <c r="AI378" i="19"/>
  <c r="AH378" i="19"/>
  <c r="AJ378" i="19" s="1"/>
  <c r="AL378" i="19"/>
  <c r="AO379" i="19" l="1"/>
  <c r="AK380" i="19"/>
  <c r="AH379" i="19"/>
  <c r="AI379" i="19"/>
  <c r="AL379" i="19"/>
  <c r="AO380" i="19" l="1"/>
  <c r="AK381" i="19"/>
  <c r="AJ379" i="19"/>
  <c r="AI380" i="19"/>
  <c r="AH380" i="19"/>
  <c r="AL380" i="19"/>
  <c r="AJ380" i="19" l="1"/>
  <c r="AO381" i="19"/>
  <c r="AK382" i="19"/>
  <c r="AH381" i="19"/>
  <c r="AI381" i="19"/>
  <c r="AL381" i="19"/>
  <c r="AO382" i="19" l="1"/>
  <c r="AK383" i="19"/>
  <c r="AJ381" i="19"/>
  <c r="AI382" i="19"/>
  <c r="AH382" i="19"/>
  <c r="AL382" i="19"/>
  <c r="AO383" i="19" l="1"/>
  <c r="AK384" i="19"/>
  <c r="AJ382" i="19"/>
  <c r="AH383" i="19"/>
  <c r="AI383" i="19"/>
  <c r="AL383" i="19"/>
  <c r="AO384" i="19" l="1"/>
  <c r="AK385" i="19"/>
  <c r="AJ383" i="19"/>
  <c r="AI384" i="19"/>
  <c r="AH384" i="19"/>
  <c r="AL384" i="19"/>
  <c r="AO385" i="19" l="1"/>
  <c r="AK386" i="19"/>
  <c r="AJ384" i="19"/>
  <c r="AH385" i="19"/>
  <c r="AI385" i="19"/>
  <c r="AL385" i="19"/>
  <c r="AO386" i="19" l="1"/>
  <c r="AK387" i="19"/>
  <c r="AJ385" i="19"/>
  <c r="AI386" i="19"/>
  <c r="AH386" i="19"/>
  <c r="AL386" i="19"/>
  <c r="AO387" i="19" l="1"/>
  <c r="AK388" i="19"/>
  <c r="AJ386" i="19"/>
  <c r="AH387" i="19"/>
  <c r="AI387" i="19"/>
  <c r="AL387" i="19"/>
  <c r="AO388" i="19" l="1"/>
  <c r="AK389" i="19"/>
  <c r="AJ387" i="19"/>
  <c r="AI388" i="19"/>
  <c r="AH388" i="19"/>
  <c r="AL388" i="19"/>
  <c r="AO389" i="19" l="1"/>
  <c r="AK390" i="19"/>
  <c r="AJ388" i="19"/>
  <c r="AH389" i="19"/>
  <c r="AI389" i="19"/>
  <c r="AL389" i="19"/>
  <c r="AO390" i="19" l="1"/>
  <c r="AK391" i="19"/>
  <c r="AJ389" i="19"/>
  <c r="AI390" i="19"/>
  <c r="AH390" i="19"/>
  <c r="AJ390" i="19" s="1"/>
  <c r="AL390" i="19"/>
  <c r="AO391" i="19" l="1"/>
  <c r="AK392" i="19"/>
  <c r="AH391" i="19"/>
  <c r="AI391" i="19"/>
  <c r="AL391" i="19"/>
  <c r="AO392" i="19" l="1"/>
  <c r="AK393" i="19"/>
  <c r="AJ391" i="19"/>
  <c r="AI392" i="19"/>
  <c r="AH392" i="19"/>
  <c r="AL392" i="19"/>
  <c r="AJ392" i="19" l="1"/>
  <c r="AO393" i="19"/>
  <c r="AK394" i="19"/>
  <c r="AH393" i="19"/>
  <c r="AI393" i="19"/>
  <c r="AL393" i="19"/>
  <c r="AO394" i="19" l="1"/>
  <c r="AK395" i="19"/>
  <c r="AJ393" i="19"/>
  <c r="AI394" i="19"/>
  <c r="AH394" i="19"/>
  <c r="AL394" i="19"/>
  <c r="AJ394" i="19" l="1"/>
  <c r="AO395" i="19"/>
  <c r="AK396" i="19"/>
  <c r="AH395" i="19"/>
  <c r="AI395" i="19"/>
  <c r="AL395" i="19"/>
  <c r="AO396" i="19" l="1"/>
  <c r="AK397" i="19"/>
  <c r="AJ395" i="19"/>
  <c r="AI396" i="19"/>
  <c r="AH396" i="19"/>
  <c r="AL396" i="19"/>
  <c r="AJ396" i="19" l="1"/>
  <c r="AO397" i="19"/>
  <c r="AK398" i="19"/>
  <c r="AH397" i="19"/>
  <c r="AI397" i="19"/>
  <c r="AL397" i="19"/>
  <c r="AO398" i="19" l="1"/>
  <c r="AK399" i="19"/>
  <c r="AJ397" i="19"/>
  <c r="AI398" i="19"/>
  <c r="AH398" i="19"/>
  <c r="AJ398" i="19" s="1"/>
  <c r="AL398" i="19"/>
  <c r="AO399" i="19" l="1"/>
  <c r="AK400" i="19"/>
  <c r="AH399" i="19"/>
  <c r="AI399" i="19"/>
  <c r="AL399" i="19"/>
  <c r="AJ399" i="19" l="1"/>
  <c r="AO400" i="19"/>
  <c r="AK401" i="19"/>
  <c r="AI400" i="19"/>
  <c r="AH400" i="19"/>
  <c r="AL400" i="19"/>
  <c r="AJ400" i="19" l="1"/>
  <c r="AO401" i="19"/>
  <c r="AK402" i="19"/>
  <c r="AH401" i="19"/>
  <c r="AI401" i="19"/>
  <c r="AL401" i="19"/>
  <c r="AO402" i="19" l="1"/>
  <c r="AK403" i="19"/>
  <c r="AJ401" i="19"/>
  <c r="AI402" i="19"/>
  <c r="AH402" i="19"/>
  <c r="AL402" i="19"/>
  <c r="AJ402" i="19" l="1"/>
  <c r="AO403" i="19"/>
  <c r="AK404" i="19"/>
  <c r="AH403" i="19"/>
  <c r="AI403" i="19"/>
  <c r="AL403" i="19"/>
  <c r="AO404" i="19" l="1"/>
  <c r="AK405" i="19"/>
  <c r="AJ403" i="19"/>
  <c r="AI404" i="19"/>
  <c r="AH404" i="19"/>
  <c r="AL404" i="19"/>
  <c r="AJ404" i="19" l="1"/>
  <c r="AO405" i="19"/>
  <c r="AK406" i="19"/>
  <c r="AH405" i="19"/>
  <c r="AI405" i="19"/>
  <c r="AL405" i="19"/>
  <c r="AO406" i="19" l="1"/>
  <c r="AK407" i="19"/>
  <c r="AJ405" i="19"/>
  <c r="AI406" i="19"/>
  <c r="AH406" i="19"/>
  <c r="AL406" i="19"/>
  <c r="AO407" i="19" l="1"/>
  <c r="AK408" i="19"/>
  <c r="AJ406" i="19"/>
  <c r="AH407" i="19"/>
  <c r="AI407" i="19"/>
  <c r="AL407" i="19"/>
  <c r="AO408" i="19" l="1"/>
  <c r="AK409" i="19"/>
  <c r="AJ407" i="19"/>
  <c r="AI408" i="19"/>
  <c r="AH408" i="19"/>
  <c r="AL408" i="19"/>
  <c r="AO409" i="19" l="1"/>
  <c r="AK410" i="19"/>
  <c r="AJ408" i="19"/>
  <c r="AH409" i="19"/>
  <c r="AI409" i="19"/>
  <c r="AL409" i="19"/>
  <c r="AO410" i="19" l="1"/>
  <c r="AK411" i="19"/>
  <c r="AJ409" i="19"/>
  <c r="AI410" i="19"/>
  <c r="AH410" i="19"/>
  <c r="AL410" i="19"/>
  <c r="AO411" i="19" l="1"/>
  <c r="AK412" i="19"/>
  <c r="AJ410" i="19"/>
  <c r="AH411" i="19"/>
  <c r="AI411" i="19"/>
  <c r="AL411" i="19"/>
  <c r="AJ411" i="19" l="1"/>
  <c r="AO412" i="19"/>
  <c r="AK413" i="19"/>
  <c r="AI412" i="19"/>
  <c r="AH412" i="19"/>
  <c r="AL412" i="19"/>
  <c r="AJ412" i="19" l="1"/>
  <c r="AO413" i="19"/>
  <c r="AK414" i="19"/>
  <c r="AH413" i="19"/>
  <c r="AI413" i="19"/>
  <c r="AL413" i="19"/>
  <c r="AO414" i="19" l="1"/>
  <c r="AK415" i="19"/>
  <c r="AJ413" i="19"/>
  <c r="AI414" i="19"/>
  <c r="AH414" i="19"/>
  <c r="AL414" i="19"/>
  <c r="AO415" i="19" l="1"/>
  <c r="AK416" i="19"/>
  <c r="AJ414" i="19"/>
  <c r="AH415" i="19"/>
  <c r="AI415" i="19"/>
  <c r="AL415" i="19"/>
  <c r="AO416" i="19" l="1"/>
  <c r="AK417" i="19"/>
  <c r="AJ415" i="19"/>
  <c r="AI416" i="19"/>
  <c r="AH416" i="19"/>
  <c r="AL416" i="19"/>
  <c r="AO417" i="19" l="1"/>
  <c r="AK418" i="19"/>
  <c r="AJ416" i="19"/>
  <c r="AH417" i="19"/>
  <c r="AI417" i="19"/>
  <c r="AL417" i="19"/>
  <c r="AO418" i="19" l="1"/>
  <c r="AK419" i="19"/>
  <c r="AJ417" i="19"/>
  <c r="AI418" i="19"/>
  <c r="AH418" i="19"/>
  <c r="AL418" i="19"/>
  <c r="AO419" i="19" l="1"/>
  <c r="AK420" i="19"/>
  <c r="AJ418" i="19"/>
  <c r="AH419" i="19"/>
  <c r="AI419" i="19"/>
  <c r="AL419" i="19"/>
  <c r="AO420" i="19" l="1"/>
  <c r="AK421" i="19"/>
  <c r="AJ419" i="19"/>
  <c r="AI420" i="19"/>
  <c r="AH420" i="19"/>
  <c r="AL420" i="19"/>
  <c r="AJ420" i="19" l="1"/>
  <c r="AO421" i="19"/>
  <c r="AK422" i="19"/>
  <c r="AH421" i="19"/>
  <c r="AI421" i="19"/>
  <c r="AL421" i="19"/>
  <c r="AO422" i="19" l="1"/>
  <c r="AK423" i="19"/>
  <c r="AJ421" i="19"/>
  <c r="AI422" i="19"/>
  <c r="AH422" i="19"/>
  <c r="AL422" i="19"/>
  <c r="AO423" i="19" l="1"/>
  <c r="AK424" i="19"/>
  <c r="AJ422" i="19"/>
  <c r="AH423" i="19"/>
  <c r="AI423" i="19"/>
  <c r="AL423" i="19"/>
  <c r="AO424" i="19" l="1"/>
  <c r="AK425" i="19"/>
  <c r="AJ423" i="19"/>
  <c r="AI424" i="19"/>
  <c r="AH424" i="19"/>
  <c r="AL424" i="19"/>
  <c r="AJ424" i="19" l="1"/>
  <c r="AO425" i="19"/>
  <c r="AK426" i="19"/>
  <c r="AH425" i="19"/>
  <c r="AI425" i="19"/>
  <c r="AL425" i="19"/>
  <c r="AJ425" i="19" l="1"/>
  <c r="AO426" i="19"/>
  <c r="AK427" i="19"/>
  <c r="AI426" i="19"/>
  <c r="AH426" i="19"/>
  <c r="AL426" i="19"/>
  <c r="AJ426" i="19" l="1"/>
  <c r="AO427" i="19"/>
  <c r="AK428" i="19"/>
  <c r="AH427" i="19"/>
  <c r="AI427" i="19"/>
  <c r="AL427" i="19"/>
  <c r="AO428" i="19" l="1"/>
  <c r="AK429" i="19"/>
  <c r="AJ427" i="19"/>
  <c r="AI428" i="19"/>
  <c r="AH428" i="19"/>
  <c r="AL428" i="19"/>
  <c r="AO429" i="19" l="1"/>
  <c r="AK430" i="19"/>
  <c r="AJ428" i="19"/>
  <c r="AH429" i="19"/>
  <c r="AI429" i="19"/>
  <c r="AL429" i="19"/>
  <c r="AO430" i="19" l="1"/>
  <c r="AK431" i="19"/>
  <c r="AJ429" i="19"/>
  <c r="AI430" i="19"/>
  <c r="AH430" i="19"/>
  <c r="AL430" i="19"/>
  <c r="AJ430" i="19" l="1"/>
  <c r="AO431" i="19"/>
  <c r="AK432" i="19"/>
  <c r="AH431" i="19"/>
  <c r="AI431" i="19"/>
  <c r="AL431" i="19"/>
  <c r="AO432" i="19" l="1"/>
  <c r="AK433" i="19"/>
  <c r="AJ431" i="19"/>
  <c r="AI432" i="19"/>
  <c r="AH432" i="19"/>
  <c r="AL432" i="19"/>
  <c r="AJ432" i="19" l="1"/>
  <c r="AO433" i="19"/>
  <c r="AK434" i="19"/>
  <c r="AH433" i="19"/>
  <c r="AI433" i="19"/>
  <c r="AL433" i="19"/>
  <c r="AO434" i="19" l="1"/>
  <c r="AK435" i="19"/>
  <c r="AJ433" i="19"/>
  <c r="AI434" i="19"/>
  <c r="AH434" i="19"/>
  <c r="AL434" i="19"/>
  <c r="AO435" i="19" l="1"/>
  <c r="AK436" i="19"/>
  <c r="AJ434" i="19"/>
  <c r="AH435" i="19"/>
  <c r="AI435" i="19"/>
  <c r="AL435" i="19"/>
  <c r="AO436" i="19" l="1"/>
  <c r="AK437" i="19"/>
  <c r="AJ435" i="19"/>
  <c r="AI436" i="19"/>
  <c r="AH436" i="19"/>
  <c r="AL436" i="19"/>
  <c r="AO437" i="19" l="1"/>
  <c r="AK438" i="19"/>
  <c r="AH437" i="19"/>
  <c r="AI437" i="19"/>
  <c r="AJ436" i="19"/>
  <c r="AL437" i="19"/>
  <c r="AO438" i="19" l="1"/>
  <c r="AK439" i="19"/>
  <c r="AJ437" i="19"/>
  <c r="AI438" i="19"/>
  <c r="AH438" i="19"/>
  <c r="AL438" i="19"/>
  <c r="AJ438" i="19" l="1"/>
  <c r="AO439" i="19"/>
  <c r="AK440" i="19"/>
  <c r="AH439" i="19"/>
  <c r="AI439" i="19"/>
  <c r="AL439" i="19"/>
  <c r="AJ439" i="19" l="1"/>
  <c r="AO440" i="19"/>
  <c r="AK441" i="19"/>
  <c r="AI440" i="19"/>
  <c r="AH440" i="19"/>
  <c r="AL440" i="19"/>
  <c r="AJ440" i="19" l="1"/>
  <c r="AO441" i="19"/>
  <c r="AK442" i="19"/>
  <c r="AH441" i="19"/>
  <c r="AI441" i="19"/>
  <c r="AL441" i="19"/>
  <c r="AJ441" i="19" l="1"/>
  <c r="AO442" i="19"/>
  <c r="AK443" i="19"/>
  <c r="AI442" i="19"/>
  <c r="AH442" i="19"/>
  <c r="AL442" i="19"/>
  <c r="AJ442" i="19" l="1"/>
  <c r="AO443" i="19"/>
  <c r="AK444" i="19"/>
  <c r="AH443" i="19"/>
  <c r="AI443" i="19"/>
  <c r="AL443" i="19"/>
  <c r="AJ443" i="19" l="1"/>
  <c r="AO444" i="19"/>
  <c r="AK445" i="19"/>
  <c r="AI444" i="19"/>
  <c r="AH444" i="19"/>
  <c r="AL444" i="19"/>
  <c r="AJ444" i="19" l="1"/>
  <c r="AO445" i="19"/>
  <c r="AK446" i="19"/>
  <c r="AH445" i="19"/>
  <c r="AI445" i="19"/>
  <c r="AL445" i="19"/>
  <c r="AO446" i="19" l="1"/>
  <c r="AK447" i="19"/>
  <c r="AJ445" i="19"/>
  <c r="AI446" i="19"/>
  <c r="AH446" i="19"/>
  <c r="AL446" i="19"/>
  <c r="AJ446" i="19" l="1"/>
  <c r="AO447" i="19"/>
  <c r="AK448" i="19"/>
  <c r="AH447" i="19"/>
  <c r="AI447" i="19"/>
  <c r="AL447" i="19"/>
  <c r="AJ447" i="19" l="1"/>
  <c r="AO448" i="19"/>
  <c r="AK449" i="19"/>
  <c r="AI448" i="19"/>
  <c r="AH448" i="19"/>
  <c r="AL448" i="19"/>
  <c r="AJ448" i="19" l="1"/>
  <c r="AO449" i="19"/>
  <c r="AK450" i="19"/>
  <c r="AH449" i="19"/>
  <c r="AI449" i="19"/>
  <c r="AL449" i="19"/>
  <c r="AJ449" i="19" l="1"/>
  <c r="AO450" i="19"/>
  <c r="AK451" i="19"/>
  <c r="AI450" i="19"/>
  <c r="AH450" i="19"/>
  <c r="AL450" i="19"/>
  <c r="AJ450" i="19" l="1"/>
  <c r="AO451" i="19"/>
  <c r="AK452" i="19"/>
  <c r="AH451" i="19"/>
  <c r="AI451" i="19"/>
  <c r="AL451" i="19"/>
  <c r="AJ451" i="19" l="1"/>
  <c r="AO452" i="19"/>
  <c r="AK453" i="19"/>
  <c r="AI452" i="19"/>
  <c r="AH452" i="19"/>
  <c r="AL452" i="19"/>
  <c r="AJ452" i="19" l="1"/>
  <c r="AO453" i="19"/>
  <c r="AK454" i="19"/>
  <c r="AH453" i="19"/>
  <c r="AI453" i="19"/>
  <c r="AL453" i="19"/>
  <c r="AO454" i="19" l="1"/>
  <c r="AK455" i="19"/>
  <c r="AJ453" i="19"/>
  <c r="AI454" i="19"/>
  <c r="AH454" i="19"/>
  <c r="AL454" i="19"/>
  <c r="AO455" i="19" l="1"/>
  <c r="AK456" i="19"/>
  <c r="AJ454" i="19"/>
  <c r="AH455" i="19"/>
  <c r="AI455" i="19"/>
  <c r="AL455" i="19"/>
  <c r="AJ455" i="19" l="1"/>
  <c r="AO456" i="19"/>
  <c r="AK457" i="19"/>
  <c r="AI456" i="19"/>
  <c r="AH456" i="19"/>
  <c r="AL456" i="19"/>
  <c r="AJ456" i="19" l="1"/>
  <c r="AO457" i="19"/>
  <c r="AK458" i="19"/>
  <c r="AH457" i="19"/>
  <c r="AI457" i="19"/>
  <c r="AL457" i="19"/>
  <c r="AO458" i="19" l="1"/>
  <c r="AK459" i="19"/>
  <c r="AJ457" i="19"/>
  <c r="AI458" i="19"/>
  <c r="AH458" i="19"/>
  <c r="AL458" i="19"/>
  <c r="AJ458" i="19" l="1"/>
  <c r="AO459" i="19"/>
  <c r="AK460" i="19"/>
  <c r="AH459" i="19"/>
  <c r="AI459" i="19"/>
  <c r="AL459" i="19"/>
  <c r="AO460" i="19" l="1"/>
  <c r="AK461" i="19"/>
  <c r="AJ459" i="19"/>
  <c r="AI460" i="19"/>
  <c r="AH460" i="19"/>
  <c r="AL460" i="19"/>
  <c r="AO461" i="19" l="1"/>
  <c r="AK462" i="19"/>
  <c r="AJ460" i="19"/>
  <c r="AH461" i="19"/>
  <c r="AI461" i="19"/>
  <c r="AL461" i="19"/>
  <c r="AO462" i="19" l="1"/>
  <c r="AK463" i="19"/>
  <c r="AJ461" i="19"/>
  <c r="AI462" i="19"/>
  <c r="AH462" i="19"/>
  <c r="AJ462" i="19" s="1"/>
  <c r="AL462" i="19"/>
  <c r="AO463" i="19" l="1"/>
  <c r="AK464" i="19"/>
  <c r="AH463" i="19"/>
  <c r="AI463" i="19"/>
  <c r="AL463" i="19"/>
  <c r="AO464" i="19" l="1"/>
  <c r="AK465" i="19"/>
  <c r="AJ463" i="19"/>
  <c r="AI464" i="19"/>
  <c r="AH464" i="19"/>
  <c r="AL464" i="19"/>
  <c r="AJ464" i="19" l="1"/>
  <c r="AO465" i="19"/>
  <c r="AK466" i="19"/>
  <c r="AH465" i="19"/>
  <c r="AI465" i="19"/>
  <c r="AL465" i="19"/>
  <c r="AO466" i="19" l="1"/>
  <c r="AK467" i="19"/>
  <c r="AJ465" i="19"/>
  <c r="AI466" i="19"/>
  <c r="AH466" i="19"/>
  <c r="AJ466" i="19" s="1"/>
  <c r="AL466" i="19"/>
  <c r="AO467" i="19" l="1"/>
  <c r="AK468" i="19"/>
  <c r="AH467" i="19"/>
  <c r="AI467" i="19"/>
  <c r="AL467" i="19"/>
  <c r="AO468" i="19" l="1"/>
  <c r="AK469" i="19"/>
  <c r="AJ467" i="19"/>
  <c r="AI468" i="19"/>
  <c r="AH468" i="19"/>
  <c r="AL468" i="19"/>
  <c r="AO469" i="19" l="1"/>
  <c r="AK470" i="19"/>
  <c r="AJ468" i="19"/>
  <c r="AH469" i="19"/>
  <c r="AI469" i="19"/>
  <c r="AL469" i="19"/>
  <c r="AO470" i="19" l="1"/>
  <c r="AK471" i="19"/>
  <c r="AJ469" i="19"/>
  <c r="AI470" i="19"/>
  <c r="AH470" i="19"/>
  <c r="AL470" i="19"/>
  <c r="AJ470" i="19" l="1"/>
  <c r="AO471" i="19"/>
  <c r="AK472" i="19"/>
  <c r="AH471" i="19"/>
  <c r="AI471" i="19"/>
  <c r="AL471" i="19"/>
  <c r="AJ471" i="19" l="1"/>
  <c r="AO472" i="19"/>
  <c r="AK473" i="19"/>
  <c r="AI472" i="19"/>
  <c r="AH472" i="19"/>
  <c r="AL472" i="19"/>
  <c r="AJ472" i="19" l="1"/>
  <c r="AO473" i="19"/>
  <c r="AK474" i="19"/>
  <c r="AH473" i="19"/>
  <c r="AI473" i="19"/>
  <c r="AL473" i="19"/>
  <c r="AJ473" i="19" l="1"/>
  <c r="AO474" i="19"/>
  <c r="AK475" i="19"/>
  <c r="AI474" i="19"/>
  <c r="AH474" i="19"/>
  <c r="AL474" i="19"/>
  <c r="AJ474" i="19" l="1"/>
  <c r="AO475" i="19"/>
  <c r="AK476" i="19"/>
  <c r="AH475" i="19"/>
  <c r="AI475" i="19"/>
  <c r="AL475" i="19"/>
  <c r="AO476" i="19" l="1"/>
  <c r="AK477" i="19"/>
  <c r="AJ475" i="19"/>
  <c r="AI476" i="19"/>
  <c r="AH476" i="19"/>
  <c r="AL476" i="19"/>
  <c r="AO477" i="19" l="1"/>
  <c r="AK478" i="19"/>
  <c r="AJ476" i="19"/>
  <c r="AH477" i="19"/>
  <c r="AI477" i="19"/>
  <c r="AL477" i="19"/>
  <c r="AO478" i="19" l="1"/>
  <c r="AK479" i="19"/>
  <c r="AJ477" i="19"/>
  <c r="AI478" i="19"/>
  <c r="AH478" i="19"/>
  <c r="AL478" i="19"/>
  <c r="AO479" i="19" l="1"/>
  <c r="AK480" i="19"/>
  <c r="AJ478" i="19"/>
  <c r="AH479" i="19"/>
  <c r="AI479" i="19"/>
  <c r="AL479" i="19"/>
  <c r="AO480" i="19" l="1"/>
  <c r="AK481" i="19"/>
  <c r="AJ479" i="19"/>
  <c r="AI480" i="19"/>
  <c r="AH480" i="19"/>
  <c r="AJ480" i="19" s="1"/>
  <c r="AL480" i="19"/>
  <c r="AO481" i="19" l="1"/>
  <c r="AK482" i="19"/>
  <c r="AH481" i="19"/>
  <c r="AI481" i="19"/>
  <c r="AL481" i="19"/>
  <c r="AJ481" i="19" l="1"/>
  <c r="AO482" i="19"/>
  <c r="AK483" i="19"/>
  <c r="AI482" i="19"/>
  <c r="AH482" i="19"/>
  <c r="AL482" i="19"/>
  <c r="AJ482" i="19" l="1"/>
  <c r="AO483" i="19"/>
  <c r="AK484" i="19"/>
  <c r="AH483" i="19"/>
  <c r="AI483" i="19"/>
  <c r="AL483" i="19"/>
  <c r="AJ483" i="19" l="1"/>
  <c r="AO484" i="19"/>
  <c r="AK485" i="19"/>
  <c r="AI484" i="19"/>
  <c r="AH484" i="19"/>
  <c r="AL484" i="19"/>
  <c r="AO485" i="19" l="1"/>
  <c r="AK486" i="19"/>
  <c r="AJ484" i="19"/>
  <c r="AH485" i="19"/>
  <c r="AI485" i="19"/>
  <c r="AL485" i="19"/>
  <c r="AO486" i="19" l="1"/>
  <c r="AK487" i="19"/>
  <c r="AJ485" i="19"/>
  <c r="AI486" i="19"/>
  <c r="AH486" i="19"/>
  <c r="AJ486" i="19" s="1"/>
  <c r="AL486" i="19"/>
  <c r="AO487" i="19" l="1"/>
  <c r="AK488" i="19"/>
  <c r="AH487" i="19"/>
  <c r="AI487" i="19"/>
  <c r="AL487" i="19"/>
  <c r="AO488" i="19" l="1"/>
  <c r="AK489" i="19"/>
  <c r="AJ487" i="19"/>
  <c r="AI488" i="19"/>
  <c r="AH488" i="19"/>
  <c r="AL488" i="19"/>
  <c r="AJ488" i="19" l="1"/>
  <c r="AO489" i="19"/>
  <c r="AK490" i="19"/>
  <c r="AH489" i="19"/>
  <c r="AI489" i="19"/>
  <c r="AL489" i="19"/>
  <c r="AO490" i="19" l="1"/>
  <c r="AK491" i="19"/>
  <c r="AJ489" i="19"/>
  <c r="AI490" i="19"/>
  <c r="AH490" i="19"/>
  <c r="AL490" i="19"/>
  <c r="AO491" i="19" l="1"/>
  <c r="AK492" i="19"/>
  <c r="AJ490" i="19"/>
  <c r="AH491" i="19"/>
  <c r="AI491" i="19"/>
  <c r="AL491" i="19"/>
  <c r="AO492" i="19" l="1"/>
  <c r="AK493" i="19"/>
  <c r="AJ491" i="19"/>
  <c r="AI492" i="19"/>
  <c r="AH492" i="19"/>
  <c r="AL492" i="19"/>
  <c r="AO493" i="19" l="1"/>
  <c r="AK494" i="19"/>
  <c r="AJ492" i="19"/>
  <c r="AH493" i="19"/>
  <c r="AI493" i="19"/>
  <c r="AL493" i="19"/>
  <c r="AO494" i="19" l="1"/>
  <c r="AK495" i="19"/>
  <c r="AJ493" i="19"/>
  <c r="AI494" i="19"/>
  <c r="AH494" i="19"/>
  <c r="AL494" i="19"/>
  <c r="AO495" i="19" l="1"/>
  <c r="AK496" i="19"/>
  <c r="AJ494" i="19"/>
  <c r="AH495" i="19"/>
  <c r="AI495" i="19"/>
  <c r="AL495" i="19"/>
  <c r="AO496" i="19" l="1"/>
  <c r="AK497" i="19"/>
  <c r="AJ495" i="19"/>
  <c r="AI496" i="19"/>
  <c r="AH496" i="19"/>
  <c r="AJ496" i="19" s="1"/>
  <c r="AL496" i="19"/>
  <c r="AO497" i="19" l="1"/>
  <c r="AK498" i="19"/>
  <c r="AH497" i="19"/>
  <c r="AI497" i="19"/>
  <c r="AL497" i="19"/>
  <c r="AO498" i="19" l="1"/>
  <c r="AK499" i="19"/>
  <c r="AI498" i="19"/>
  <c r="AH498" i="19"/>
  <c r="AJ497" i="19"/>
  <c r="AL498" i="19"/>
  <c r="AJ498" i="19" l="1"/>
  <c r="AO499" i="19"/>
  <c r="AK500" i="19"/>
  <c r="AH499" i="19"/>
  <c r="AI499" i="19"/>
  <c r="AL499" i="19"/>
  <c r="AO500" i="19" l="1"/>
  <c r="AK501" i="19"/>
  <c r="AI500" i="19"/>
  <c r="AH500" i="19"/>
  <c r="AJ499" i="19"/>
  <c r="AL500" i="19"/>
  <c r="AJ500" i="19" l="1"/>
  <c r="AO501" i="19"/>
  <c r="AK502" i="19"/>
  <c r="AH501" i="19"/>
  <c r="AI501" i="19"/>
  <c r="AL501" i="19"/>
  <c r="AO502" i="19" l="1"/>
  <c r="AK503" i="19"/>
  <c r="AI502" i="19"/>
  <c r="AH502" i="19"/>
  <c r="AJ501" i="19"/>
  <c r="AL502" i="19"/>
  <c r="AJ502" i="19" l="1"/>
  <c r="AO503" i="19"/>
  <c r="AK504" i="19"/>
  <c r="AH503" i="19"/>
  <c r="AI503" i="19"/>
  <c r="AL503" i="19"/>
  <c r="AO504" i="19" l="1"/>
  <c r="AK505" i="19"/>
  <c r="AI504" i="19"/>
  <c r="AH504" i="19"/>
  <c r="AJ503" i="19"/>
  <c r="AL504" i="19"/>
  <c r="AJ504" i="19" l="1"/>
  <c r="AO505" i="19"/>
  <c r="AK506" i="19"/>
  <c r="AH505" i="19"/>
  <c r="AI505" i="19"/>
  <c r="AL505" i="19"/>
  <c r="AO506" i="19" l="1"/>
  <c r="AK507" i="19"/>
  <c r="AJ505" i="19"/>
  <c r="AI506" i="19"/>
  <c r="AH506" i="19"/>
  <c r="AL506" i="19"/>
  <c r="AO507" i="19" l="1"/>
  <c r="AK508" i="19"/>
  <c r="AJ506" i="19"/>
  <c r="AH507" i="19"/>
  <c r="AI507" i="19"/>
  <c r="AL507" i="19"/>
  <c r="AO508" i="19" l="1"/>
  <c r="AK509" i="19"/>
  <c r="AJ507" i="19"/>
  <c r="AI508" i="19"/>
  <c r="AH508" i="19"/>
  <c r="AL508" i="19"/>
  <c r="AO509" i="19" l="1"/>
  <c r="AK510" i="19"/>
  <c r="AJ508" i="19"/>
  <c r="AH509" i="19"/>
  <c r="AI509" i="19"/>
  <c r="AL509" i="19"/>
  <c r="AO510" i="19" l="1"/>
  <c r="AK511" i="19"/>
  <c r="AJ509" i="19"/>
  <c r="AI510" i="19"/>
  <c r="AH510" i="19"/>
  <c r="AL510" i="19"/>
  <c r="AJ510" i="19" l="1"/>
  <c r="AO511" i="19"/>
  <c r="AK512" i="19"/>
  <c r="AH511" i="19"/>
  <c r="AI511" i="19"/>
  <c r="AL511" i="19"/>
  <c r="AO512" i="19" l="1"/>
  <c r="AK513" i="19"/>
  <c r="AJ511" i="19"/>
  <c r="AI512" i="19"/>
  <c r="AH512" i="19"/>
  <c r="AL512" i="19"/>
  <c r="AJ512" i="19" l="1"/>
  <c r="AO513" i="19"/>
  <c r="AK514" i="19"/>
  <c r="AH513" i="19"/>
  <c r="AI513" i="19"/>
  <c r="AL513" i="19"/>
  <c r="AJ513" i="19" l="1"/>
  <c r="AO514" i="19"/>
  <c r="AK515" i="19"/>
  <c r="AI514" i="19"/>
  <c r="AH514" i="19"/>
  <c r="AL514" i="19"/>
  <c r="AO515" i="19" l="1"/>
  <c r="AK516" i="19"/>
  <c r="AJ514" i="19"/>
  <c r="AH515" i="19"/>
  <c r="AI515" i="19"/>
  <c r="AL515" i="19"/>
  <c r="AO516" i="19" l="1"/>
  <c r="AK517" i="19"/>
  <c r="AI516" i="19"/>
  <c r="AH516" i="19"/>
  <c r="AJ515" i="19"/>
  <c r="AL516" i="19"/>
  <c r="AJ516" i="19" l="1"/>
  <c r="AO517" i="19"/>
  <c r="AK518" i="19"/>
  <c r="AH517" i="19"/>
  <c r="AI517" i="19"/>
  <c r="AL517" i="19"/>
  <c r="AO518" i="19" l="1"/>
  <c r="AK519" i="19"/>
  <c r="AI518" i="19"/>
  <c r="AH518" i="19"/>
  <c r="AJ517" i="19"/>
  <c r="AL518" i="19"/>
  <c r="AJ518" i="19" l="1"/>
  <c r="AO519" i="19"/>
  <c r="AK520" i="19"/>
  <c r="AH519" i="19"/>
  <c r="AI519" i="19"/>
  <c r="AL519" i="19"/>
  <c r="AO520" i="19" l="1"/>
  <c r="AK521" i="19"/>
  <c r="AJ519" i="19"/>
  <c r="AI520" i="19"/>
  <c r="AH520" i="19"/>
  <c r="AL520" i="19"/>
  <c r="AO521" i="19" l="1"/>
  <c r="AK522" i="19"/>
  <c r="AJ520" i="19"/>
  <c r="AH521" i="19"/>
  <c r="AI521" i="19"/>
  <c r="AL521" i="19"/>
  <c r="AO522" i="19" l="1"/>
  <c r="AK523" i="19"/>
  <c r="AJ521" i="19"/>
  <c r="AI522" i="19"/>
  <c r="AH522" i="19"/>
  <c r="AL522" i="19"/>
  <c r="AO523" i="19" l="1"/>
  <c r="AK524" i="19"/>
  <c r="AJ522" i="19"/>
  <c r="AH523" i="19"/>
  <c r="AI523" i="19"/>
  <c r="AL523" i="19"/>
  <c r="AO524" i="19" l="1"/>
  <c r="AK525" i="19"/>
  <c r="AJ523" i="19"/>
  <c r="AI524" i="19"/>
  <c r="AH524" i="19"/>
  <c r="AL524" i="19"/>
  <c r="AO525" i="19" l="1"/>
  <c r="AK526" i="19"/>
  <c r="AJ524" i="19"/>
  <c r="AH525" i="19"/>
  <c r="AI525" i="19"/>
  <c r="AL525" i="19"/>
  <c r="AO526" i="19" l="1"/>
  <c r="AK527" i="19"/>
  <c r="AJ525" i="19"/>
  <c r="AI526" i="19"/>
  <c r="AH526" i="19"/>
  <c r="AL526" i="19"/>
  <c r="AO527" i="19" l="1"/>
  <c r="AK528" i="19"/>
  <c r="AH527" i="19"/>
  <c r="AI527" i="19"/>
  <c r="AJ526" i="19"/>
  <c r="AL527" i="19"/>
  <c r="AO528" i="19" l="1"/>
  <c r="AK529" i="19"/>
  <c r="AJ527" i="19"/>
  <c r="AI528" i="19"/>
  <c r="AH528" i="19"/>
  <c r="AL528" i="19"/>
  <c r="AO529" i="19" l="1"/>
  <c r="AK530" i="19"/>
  <c r="AJ528" i="19"/>
  <c r="AH529" i="19"/>
  <c r="AI529" i="19"/>
  <c r="AL529" i="19"/>
  <c r="AO530" i="19" l="1"/>
  <c r="AK531" i="19"/>
  <c r="AJ529" i="19"/>
  <c r="AI530" i="19"/>
  <c r="AH530" i="19"/>
  <c r="AL530" i="19"/>
  <c r="AO531" i="19" l="1"/>
  <c r="AK532" i="19"/>
  <c r="AH531" i="19"/>
  <c r="AI531" i="19"/>
  <c r="AJ530" i="19"/>
  <c r="AL531" i="19"/>
  <c r="AJ531" i="19" l="1"/>
  <c r="AO532" i="19"/>
  <c r="AK533" i="19"/>
  <c r="AI532" i="19"/>
  <c r="AH532" i="19"/>
  <c r="AL532" i="19"/>
  <c r="AO533" i="19" l="1"/>
  <c r="AK534" i="19"/>
  <c r="AJ532" i="19"/>
  <c r="AH533" i="19"/>
  <c r="AI533" i="19"/>
  <c r="AL533" i="19"/>
  <c r="AO534" i="19" l="1"/>
  <c r="AK535" i="19"/>
  <c r="AJ533" i="19"/>
  <c r="AI534" i="19"/>
  <c r="AH534" i="19"/>
  <c r="AL534" i="19"/>
  <c r="AO535" i="19" l="1"/>
  <c r="AK536" i="19"/>
  <c r="AJ534" i="19"/>
  <c r="AH535" i="19"/>
  <c r="AI535" i="19"/>
  <c r="AL535" i="19"/>
  <c r="AO536" i="19" l="1"/>
  <c r="AK537" i="19"/>
  <c r="AJ535" i="19"/>
  <c r="AI536" i="19"/>
  <c r="AH536" i="19"/>
  <c r="AL536" i="19"/>
  <c r="AO537" i="19" l="1"/>
  <c r="AK538" i="19"/>
  <c r="AJ536" i="19"/>
  <c r="AH537" i="19"/>
  <c r="AI537" i="19"/>
  <c r="AL537" i="19"/>
  <c r="AO538" i="19" l="1"/>
  <c r="AK539" i="19"/>
  <c r="AJ537" i="19"/>
  <c r="AI538" i="19"/>
  <c r="AH538" i="19"/>
  <c r="AL538" i="19"/>
  <c r="AO539" i="19" l="1"/>
  <c r="AK540" i="19"/>
  <c r="AJ538" i="19"/>
  <c r="AH539" i="19"/>
  <c r="AI539" i="19"/>
  <c r="AL539" i="19"/>
  <c r="AO540" i="19" l="1"/>
  <c r="AK541" i="19"/>
  <c r="AJ539" i="19"/>
  <c r="AI540" i="19"/>
  <c r="AH540" i="19"/>
  <c r="AL540" i="19"/>
  <c r="AO541" i="19" l="1"/>
  <c r="AK542" i="19"/>
  <c r="AJ540" i="19"/>
  <c r="AH541" i="19"/>
  <c r="AI541" i="19"/>
  <c r="AL541" i="19"/>
  <c r="AJ541" i="19" l="1"/>
  <c r="AO542" i="19"/>
  <c r="AK543" i="19"/>
  <c r="AI542" i="19"/>
  <c r="AH542" i="19"/>
  <c r="AL542" i="19"/>
  <c r="AO543" i="19" l="1"/>
  <c r="AK544" i="19"/>
  <c r="AJ542" i="19"/>
  <c r="AH543" i="19"/>
  <c r="AI543" i="19"/>
  <c r="AL543" i="19"/>
  <c r="AJ543" i="19" l="1"/>
  <c r="AO544" i="19"/>
  <c r="AK545" i="19"/>
  <c r="AI544" i="19"/>
  <c r="AH544" i="19"/>
  <c r="AL544" i="19"/>
  <c r="AO545" i="19" l="1"/>
  <c r="AK546" i="19"/>
  <c r="AJ544" i="19"/>
  <c r="AH545" i="19"/>
  <c r="AI545" i="19"/>
  <c r="AL545" i="19"/>
  <c r="AO546" i="19" l="1"/>
  <c r="AK547" i="19"/>
  <c r="AJ545" i="19"/>
  <c r="AI546" i="19"/>
  <c r="AH546" i="19"/>
  <c r="AL546" i="19"/>
  <c r="AO547" i="19" l="1"/>
  <c r="AK548" i="19"/>
  <c r="AJ546" i="19"/>
  <c r="AH547" i="19"/>
  <c r="AI547" i="19"/>
  <c r="AL547" i="19"/>
  <c r="AO548" i="19" l="1"/>
  <c r="AK549" i="19"/>
  <c r="AJ547" i="19"/>
  <c r="AI548" i="19"/>
  <c r="AH548" i="19"/>
  <c r="AL548" i="19"/>
  <c r="AO549" i="19" l="1"/>
  <c r="AK550" i="19"/>
  <c r="AJ548" i="19"/>
  <c r="AH549" i="19"/>
  <c r="AI549" i="19"/>
  <c r="AL549" i="19"/>
  <c r="AJ549" i="19" l="1"/>
  <c r="AO550" i="19"/>
  <c r="AK551" i="19"/>
  <c r="AI550" i="19"/>
  <c r="AH550" i="19"/>
  <c r="AL550" i="19"/>
  <c r="AO551" i="19" l="1"/>
  <c r="AK552" i="19"/>
  <c r="AJ550" i="19"/>
  <c r="AH551" i="19"/>
  <c r="AI551" i="19"/>
  <c r="AL551" i="19"/>
  <c r="AJ551" i="19" l="1"/>
  <c r="AO552" i="19"/>
  <c r="AK553" i="19"/>
  <c r="AI552" i="19"/>
  <c r="AH552" i="19"/>
  <c r="AL552" i="19"/>
  <c r="AO553" i="19" l="1"/>
  <c r="AK554" i="19"/>
  <c r="AJ552" i="19"/>
  <c r="AH553" i="19"/>
  <c r="AI553" i="19"/>
  <c r="AL553" i="19"/>
  <c r="AO554" i="19" l="1"/>
  <c r="AK555" i="19"/>
  <c r="AJ553" i="19"/>
  <c r="AI554" i="19"/>
  <c r="AH554" i="19"/>
  <c r="AL554" i="19"/>
  <c r="AO555" i="19" l="1"/>
  <c r="AK556" i="19"/>
  <c r="AJ554" i="19"/>
  <c r="AH555" i="19"/>
  <c r="AI555" i="19"/>
  <c r="AL555" i="19"/>
  <c r="AJ555" i="19" l="1"/>
  <c r="AO556" i="19"/>
  <c r="AK557" i="19"/>
  <c r="AI556" i="19"/>
  <c r="AH556" i="19"/>
  <c r="AL556" i="19"/>
  <c r="AO557" i="19" l="1"/>
  <c r="AK558" i="19"/>
  <c r="AJ556" i="19"/>
  <c r="AH557" i="19"/>
  <c r="AI557" i="19"/>
  <c r="AL557" i="19"/>
  <c r="AJ557" i="19" l="1"/>
  <c r="AO558" i="19"/>
  <c r="AK559" i="19"/>
  <c r="AI558" i="19"/>
  <c r="AH558" i="19"/>
  <c r="AL558" i="19"/>
  <c r="AJ558" i="19" l="1"/>
  <c r="AO559" i="19"/>
  <c r="AK560" i="19"/>
  <c r="AH559" i="19"/>
  <c r="AI559" i="19"/>
  <c r="AL559" i="19"/>
  <c r="AO560" i="19" l="1"/>
  <c r="AK561" i="19"/>
  <c r="AJ559" i="19"/>
  <c r="AI560" i="19"/>
  <c r="AH560" i="19"/>
  <c r="AL560" i="19"/>
  <c r="AO561" i="19" l="1"/>
  <c r="AK562" i="19"/>
  <c r="AJ560" i="19"/>
  <c r="AH561" i="19"/>
  <c r="AI561" i="19"/>
  <c r="AL561" i="19"/>
  <c r="AO562" i="19" l="1"/>
  <c r="AK563" i="19"/>
  <c r="AJ561" i="19"/>
  <c r="AI562" i="19"/>
  <c r="AH562" i="19"/>
  <c r="AL562" i="19"/>
  <c r="AJ562" i="19" l="1"/>
  <c r="AO563" i="19"/>
  <c r="AK564" i="19"/>
  <c r="AH563" i="19"/>
  <c r="AI563" i="19"/>
  <c r="AL563" i="19"/>
  <c r="AO564" i="19" l="1"/>
  <c r="AK565" i="19"/>
  <c r="AJ563" i="19"/>
  <c r="AI564" i="19"/>
  <c r="AH564" i="19"/>
  <c r="AL564" i="19"/>
  <c r="AJ564" i="19" l="1"/>
  <c r="AO565" i="19"/>
  <c r="AK566" i="19"/>
  <c r="AH565" i="19"/>
  <c r="AI565" i="19"/>
  <c r="AL565" i="19"/>
  <c r="AO566" i="19" l="1"/>
  <c r="AK567" i="19"/>
  <c r="AJ565" i="19"/>
  <c r="AI566" i="19"/>
  <c r="AH566" i="19"/>
  <c r="AJ566" i="19" s="1"/>
  <c r="AL566" i="19"/>
  <c r="AO567" i="19" l="1"/>
  <c r="AK568" i="19"/>
  <c r="AH567" i="19"/>
  <c r="AI567" i="19"/>
  <c r="AL567" i="19"/>
  <c r="AO568" i="19" l="1"/>
  <c r="AK569" i="19"/>
  <c r="AJ567" i="19"/>
  <c r="AI568" i="19"/>
  <c r="AH568" i="19"/>
  <c r="AL568" i="19"/>
  <c r="AO569" i="19" l="1"/>
  <c r="AK570" i="19"/>
  <c r="AJ568" i="19"/>
  <c r="AH569" i="19"/>
  <c r="AI569" i="19"/>
  <c r="AL569" i="19"/>
  <c r="AO570" i="19" l="1"/>
  <c r="AK571" i="19"/>
  <c r="AJ569" i="19"/>
  <c r="AI570" i="19"/>
  <c r="AH570" i="19"/>
  <c r="AL570" i="19"/>
  <c r="AO571" i="19" l="1"/>
  <c r="AK572" i="19"/>
  <c r="AJ570" i="19"/>
  <c r="AH571" i="19"/>
  <c r="AI571" i="19"/>
  <c r="AL571" i="19"/>
  <c r="AO572" i="19" l="1"/>
  <c r="AK573" i="19"/>
  <c r="AJ571" i="19"/>
  <c r="AI572" i="19"/>
  <c r="AH572" i="19"/>
  <c r="AL572" i="19"/>
  <c r="AJ572" i="19" l="1"/>
  <c r="AO573" i="19"/>
  <c r="AK574" i="19"/>
  <c r="AH573" i="19"/>
  <c r="AI573" i="19"/>
  <c r="AL573" i="19"/>
  <c r="AO574" i="19" l="1"/>
  <c r="AK575" i="19"/>
  <c r="AJ573" i="19"/>
  <c r="AI574" i="19"/>
  <c r="AH574" i="19"/>
  <c r="AL574" i="19"/>
  <c r="AO575" i="19" l="1"/>
  <c r="AK576" i="19"/>
  <c r="AJ574" i="19"/>
  <c r="AH575" i="19"/>
  <c r="AI575" i="19"/>
  <c r="AL575" i="19"/>
  <c r="AO576" i="19" l="1"/>
  <c r="AK577" i="19"/>
  <c r="AJ575" i="19"/>
  <c r="AI576" i="19"/>
  <c r="AH576" i="19"/>
  <c r="AJ576" i="19" s="1"/>
  <c r="AL576" i="19"/>
  <c r="AO577" i="19" l="1"/>
  <c r="AK578" i="19"/>
  <c r="AH577" i="19"/>
  <c r="AI577" i="19"/>
  <c r="AL577" i="19"/>
  <c r="AO578" i="19" l="1"/>
  <c r="AK579" i="19"/>
  <c r="AJ577" i="19"/>
  <c r="AI578" i="19"/>
  <c r="AH578" i="19"/>
  <c r="AL578" i="19"/>
  <c r="AJ578" i="19" l="1"/>
  <c r="AO579" i="19"/>
  <c r="AK580" i="19"/>
  <c r="AH579" i="19"/>
  <c r="AI579" i="19"/>
  <c r="AL579" i="19"/>
  <c r="AO580" i="19" l="1"/>
  <c r="AK581" i="19"/>
  <c r="AJ579" i="19"/>
  <c r="AI580" i="19"/>
  <c r="AH580" i="19"/>
  <c r="AL580" i="19"/>
  <c r="AO581" i="19" l="1"/>
  <c r="AK582" i="19"/>
  <c r="AJ580" i="19"/>
  <c r="AH581" i="19"/>
  <c r="AI581" i="19"/>
  <c r="AL581" i="19"/>
  <c r="AO582" i="19" l="1"/>
  <c r="AK583" i="19"/>
  <c r="AJ581" i="19"/>
  <c r="AI582" i="19"/>
  <c r="AH582" i="19"/>
  <c r="AL582" i="19"/>
  <c r="AJ582" i="19" l="1"/>
  <c r="AO583" i="19"/>
  <c r="AK584" i="19"/>
  <c r="AH583" i="19"/>
  <c r="AI583" i="19"/>
  <c r="AL583" i="19"/>
  <c r="AO584" i="19" l="1"/>
  <c r="AK585" i="19"/>
  <c r="AJ583" i="19"/>
  <c r="AI584" i="19"/>
  <c r="AH584" i="19"/>
  <c r="AJ584" i="19" s="1"/>
  <c r="AL584" i="19"/>
  <c r="AO585" i="19" l="1"/>
  <c r="AK586" i="19"/>
  <c r="AH585" i="19"/>
  <c r="AI585" i="19"/>
  <c r="AL585" i="19"/>
  <c r="AO586" i="19" l="1"/>
  <c r="AK587" i="19"/>
  <c r="AJ585" i="19"/>
  <c r="AI586" i="19"/>
  <c r="AH586" i="19"/>
  <c r="AL586" i="19"/>
  <c r="AO587" i="19" l="1"/>
  <c r="AK588" i="19"/>
  <c r="AJ586" i="19"/>
  <c r="AH587" i="19"/>
  <c r="AI587" i="19"/>
  <c r="AL587" i="19"/>
  <c r="AO588" i="19" l="1"/>
  <c r="AK589" i="19"/>
  <c r="AJ587" i="19"/>
  <c r="AI588" i="19"/>
  <c r="AH588" i="19"/>
  <c r="AJ588" i="19" s="1"/>
  <c r="AL588" i="19"/>
  <c r="AO589" i="19" l="1"/>
  <c r="AK590" i="19"/>
  <c r="AH589" i="19"/>
  <c r="AI589" i="19"/>
  <c r="AL589" i="19"/>
  <c r="AO590" i="19" l="1"/>
  <c r="AK591" i="19"/>
  <c r="AJ589" i="19"/>
  <c r="AI590" i="19"/>
  <c r="AH590" i="19"/>
  <c r="AL590" i="19"/>
  <c r="AJ590" i="19" l="1"/>
  <c r="AO591" i="19"/>
  <c r="AK592" i="19"/>
  <c r="AH591" i="19"/>
  <c r="AI591" i="19"/>
  <c r="AL591" i="19"/>
  <c r="AO592" i="19" l="1"/>
  <c r="AK593" i="19"/>
  <c r="AJ591" i="19"/>
  <c r="AI592" i="19"/>
  <c r="AH592" i="19"/>
  <c r="AL592" i="19"/>
  <c r="AJ592" i="19" l="1"/>
  <c r="AO593" i="19"/>
  <c r="AK594" i="19"/>
  <c r="AH593" i="19"/>
  <c r="AI593" i="19"/>
  <c r="AL593" i="19"/>
  <c r="AJ593" i="19" l="1"/>
  <c r="AO594" i="19"/>
  <c r="AK595" i="19"/>
  <c r="AI594" i="19"/>
  <c r="AH594" i="19"/>
  <c r="AL594" i="19"/>
  <c r="AJ594" i="19" l="1"/>
  <c r="AO595" i="19"/>
  <c r="AK596" i="19"/>
  <c r="AH595" i="19"/>
  <c r="AI595" i="19"/>
  <c r="AL595" i="19"/>
  <c r="AJ595" i="19" l="1"/>
  <c r="AO596" i="19"/>
  <c r="AK597" i="19"/>
  <c r="AI596" i="19"/>
  <c r="AH596" i="19"/>
  <c r="AL596" i="19"/>
  <c r="AJ596" i="19" l="1"/>
  <c r="AO597" i="19"/>
  <c r="AK598" i="19"/>
  <c r="AH597" i="19"/>
  <c r="AI597" i="19"/>
  <c r="AL597" i="19"/>
  <c r="AO598" i="19" l="1"/>
  <c r="AK599" i="19"/>
  <c r="AJ597" i="19"/>
  <c r="AI598" i="19"/>
  <c r="AH598" i="19"/>
  <c r="AJ598" i="19" s="1"/>
  <c r="AL598" i="19"/>
  <c r="AO599" i="19" l="1"/>
  <c r="AK600" i="19"/>
  <c r="AH599" i="19"/>
  <c r="AI599" i="19"/>
  <c r="AL599" i="19"/>
  <c r="AO600" i="19" l="1"/>
  <c r="AK601" i="19"/>
  <c r="AJ599" i="19"/>
  <c r="AI600" i="19"/>
  <c r="AH600" i="19"/>
  <c r="AL600" i="19"/>
  <c r="AO601" i="19" l="1"/>
  <c r="AK602" i="19"/>
  <c r="AJ600" i="19"/>
  <c r="AH601" i="19"/>
  <c r="AI601" i="19"/>
  <c r="AL601" i="19"/>
  <c r="AO602" i="19" l="1"/>
  <c r="AK603" i="19"/>
  <c r="AJ601" i="19"/>
  <c r="AI602" i="19"/>
  <c r="AH602" i="19"/>
  <c r="AL602" i="19"/>
  <c r="AJ602" i="19" l="1"/>
  <c r="AO603" i="19"/>
  <c r="AK604" i="19"/>
  <c r="AH603" i="19"/>
  <c r="AI603" i="19"/>
  <c r="AL603" i="19"/>
  <c r="AO604" i="19" l="1"/>
  <c r="AK605" i="19"/>
  <c r="AJ603" i="19"/>
  <c r="AI604" i="19"/>
  <c r="AH604" i="19"/>
  <c r="AL604" i="19"/>
  <c r="AO605" i="19" l="1"/>
  <c r="AK606" i="19"/>
  <c r="AJ604" i="19"/>
  <c r="AH605" i="19"/>
  <c r="AI605" i="19"/>
  <c r="AL605" i="19"/>
  <c r="AO606" i="19" l="1"/>
  <c r="AK607" i="19"/>
  <c r="AJ605" i="19"/>
  <c r="AI606" i="19"/>
  <c r="AH606" i="19"/>
  <c r="AJ606" i="19" s="1"/>
  <c r="AL606" i="19"/>
  <c r="AO607" i="19" l="1"/>
  <c r="AK608" i="19"/>
  <c r="AH607" i="19"/>
  <c r="AI607" i="19"/>
  <c r="AL607" i="19"/>
  <c r="AJ607" i="19" l="1"/>
  <c r="AO608" i="19"/>
  <c r="AK609" i="19"/>
  <c r="AI608" i="19"/>
  <c r="AH608" i="19"/>
  <c r="AL608" i="19"/>
  <c r="AJ608" i="19" l="1"/>
  <c r="AO609" i="19"/>
  <c r="AK610" i="19"/>
  <c r="AH609" i="19"/>
  <c r="AI609" i="19"/>
  <c r="AL609" i="19"/>
  <c r="AO610" i="19" l="1"/>
  <c r="AK611" i="19"/>
  <c r="AJ609" i="19"/>
  <c r="AI610" i="19"/>
  <c r="AH610" i="19"/>
  <c r="AL610" i="19"/>
  <c r="AJ610" i="19" l="1"/>
  <c r="AO611" i="19"/>
  <c r="AK612" i="19"/>
  <c r="AH611" i="19"/>
  <c r="AI611" i="19"/>
  <c r="AL611" i="19"/>
  <c r="AO612" i="19" l="1"/>
  <c r="AK613" i="19"/>
  <c r="AJ611" i="19"/>
  <c r="AI612" i="19"/>
  <c r="AH612" i="19"/>
  <c r="AL612" i="19"/>
  <c r="AO613" i="19" l="1"/>
  <c r="AK614" i="19"/>
  <c r="AJ612" i="19"/>
  <c r="AH613" i="19"/>
  <c r="AI613" i="19"/>
  <c r="AL613" i="19"/>
  <c r="AJ613" i="19" l="1"/>
  <c r="AO614" i="19"/>
  <c r="AK615" i="19"/>
  <c r="AI614" i="19"/>
  <c r="AH614" i="19"/>
  <c r="AL614" i="19"/>
  <c r="AO615" i="19" l="1"/>
  <c r="AK616" i="19"/>
  <c r="AJ614" i="19"/>
  <c r="AH615" i="19"/>
  <c r="AI615" i="19"/>
  <c r="AL615" i="19"/>
  <c r="AO616" i="19" l="1"/>
  <c r="AK617" i="19"/>
  <c r="AJ615" i="19"/>
  <c r="AI616" i="19"/>
  <c r="AH616" i="19"/>
  <c r="AL616" i="19"/>
  <c r="AJ616" i="19" l="1"/>
  <c r="AO617" i="19"/>
  <c r="AK618" i="19"/>
  <c r="AH617" i="19"/>
  <c r="AI617" i="19"/>
  <c r="AL617" i="19"/>
  <c r="AJ617" i="19" l="1"/>
  <c r="AO618" i="19"/>
  <c r="AK619" i="19"/>
  <c r="AI618" i="19"/>
  <c r="AH618" i="19"/>
  <c r="AL618" i="19"/>
  <c r="AO619" i="19" l="1"/>
  <c r="AK620" i="19"/>
  <c r="AJ618" i="19"/>
  <c r="AH619" i="19"/>
  <c r="AI619" i="19"/>
  <c r="AL619" i="19"/>
  <c r="AO620" i="19" l="1"/>
  <c r="AK621" i="19"/>
  <c r="AJ619" i="19"/>
  <c r="AI620" i="19"/>
  <c r="AH620" i="19"/>
  <c r="AL620" i="19"/>
  <c r="AO621" i="19" l="1"/>
  <c r="AK622" i="19"/>
  <c r="AJ620" i="19"/>
  <c r="AH621" i="19"/>
  <c r="AI621" i="19"/>
  <c r="AL621" i="19"/>
  <c r="AO622" i="19" l="1"/>
  <c r="AK623" i="19"/>
  <c r="AJ621" i="19"/>
  <c r="AI622" i="19"/>
  <c r="AH622" i="19"/>
  <c r="AJ622" i="19" s="1"/>
  <c r="AL622" i="19"/>
  <c r="AO623" i="19" l="1"/>
  <c r="AK624" i="19"/>
  <c r="AH623" i="19"/>
  <c r="AI623" i="19"/>
  <c r="AL623" i="19"/>
  <c r="AO624" i="19" l="1"/>
  <c r="AK625" i="19"/>
  <c r="AJ623" i="19"/>
  <c r="AI624" i="19"/>
  <c r="AH624" i="19"/>
  <c r="AL624" i="19"/>
  <c r="AO625" i="19" l="1"/>
  <c r="AK626" i="19"/>
  <c r="AJ624" i="19"/>
  <c r="AH625" i="19"/>
  <c r="AI625" i="19"/>
  <c r="AL625" i="19"/>
  <c r="AO626" i="19" l="1"/>
  <c r="AK627" i="19"/>
  <c r="AJ625" i="19"/>
  <c r="AI626" i="19"/>
  <c r="AH626" i="19"/>
  <c r="AJ626" i="19" s="1"/>
  <c r="AL626" i="19"/>
  <c r="AO627" i="19" l="1"/>
  <c r="AK628" i="19"/>
  <c r="AH627" i="19"/>
  <c r="AI627" i="19"/>
  <c r="AL627" i="19"/>
  <c r="AJ627" i="19" l="1"/>
  <c r="AO628" i="19"/>
  <c r="AK629" i="19"/>
  <c r="AI628" i="19"/>
  <c r="AH628" i="19"/>
  <c r="AL628" i="19"/>
  <c r="AO629" i="19" l="1"/>
  <c r="AK630" i="19"/>
  <c r="AJ628" i="19"/>
  <c r="AH629" i="19"/>
  <c r="AI629" i="19"/>
  <c r="AL629" i="19"/>
  <c r="AO630" i="19" l="1"/>
  <c r="AK631" i="19"/>
  <c r="AJ629" i="19"/>
  <c r="AI630" i="19"/>
  <c r="AH630" i="19"/>
  <c r="AJ630" i="19" s="1"/>
  <c r="AL630" i="19"/>
  <c r="AO631" i="19" l="1"/>
  <c r="AK632" i="19"/>
  <c r="AH631" i="19"/>
  <c r="AI631" i="19"/>
  <c r="AL631" i="19"/>
  <c r="AO632" i="19" l="1"/>
  <c r="AK633" i="19"/>
  <c r="AJ631" i="19"/>
  <c r="AI632" i="19"/>
  <c r="AH632" i="19"/>
  <c r="AL632" i="19"/>
  <c r="AJ632" i="19" l="1"/>
  <c r="AO633" i="19"/>
  <c r="AK634" i="19"/>
  <c r="AH633" i="19"/>
  <c r="AI633" i="19"/>
  <c r="AL633" i="19"/>
  <c r="AJ633" i="19" l="1"/>
  <c r="AO634" i="19"/>
  <c r="AK635" i="19"/>
  <c r="AI634" i="19"/>
  <c r="AH634" i="19"/>
  <c r="AL634" i="19"/>
  <c r="AO635" i="19" l="1"/>
  <c r="AK636" i="19"/>
  <c r="AJ634" i="19"/>
  <c r="AH635" i="19"/>
  <c r="AI635" i="19"/>
  <c r="AL635" i="19"/>
  <c r="AO636" i="19" l="1"/>
  <c r="AK637" i="19"/>
  <c r="AJ635" i="19"/>
  <c r="AI636" i="19"/>
  <c r="AH636" i="19"/>
  <c r="AL636" i="19"/>
  <c r="AJ636" i="19" l="1"/>
  <c r="AO637" i="19"/>
  <c r="AK638" i="19"/>
  <c r="AH637" i="19"/>
  <c r="AI637" i="19"/>
  <c r="AL637" i="19"/>
  <c r="AJ637" i="19" l="1"/>
  <c r="AO638" i="19"/>
  <c r="AK639" i="19"/>
  <c r="AI638" i="19"/>
  <c r="AH638" i="19"/>
  <c r="AL638" i="19"/>
  <c r="AJ638" i="19" l="1"/>
  <c r="AO639" i="19"/>
  <c r="AK640" i="19"/>
  <c r="AH639" i="19"/>
  <c r="AI639" i="19"/>
  <c r="AL639" i="19"/>
  <c r="AO640" i="19" l="1"/>
  <c r="AK641" i="19"/>
  <c r="AJ639" i="19"/>
  <c r="AI640" i="19"/>
  <c r="AH640" i="19"/>
  <c r="AL640" i="19"/>
  <c r="AO641" i="19" l="1"/>
  <c r="AK642" i="19"/>
  <c r="AJ640" i="19"/>
  <c r="AH641" i="19"/>
  <c r="AI641" i="19"/>
  <c r="AL641" i="19"/>
  <c r="AJ641" i="19" l="1"/>
  <c r="AO642" i="19"/>
  <c r="AK643" i="19"/>
  <c r="AI642" i="19"/>
  <c r="AH642" i="19"/>
  <c r="AL642" i="19"/>
  <c r="AJ642" i="19" l="1"/>
  <c r="AO643" i="19"/>
  <c r="AK644" i="19"/>
  <c r="AH643" i="19"/>
  <c r="AI643" i="19"/>
  <c r="AL643" i="19"/>
  <c r="AO644" i="19" l="1"/>
  <c r="AK645" i="19"/>
  <c r="AJ643" i="19"/>
  <c r="AI644" i="19"/>
  <c r="AH644" i="19"/>
  <c r="AL644" i="19"/>
  <c r="AO645" i="19" l="1"/>
  <c r="AK646" i="19"/>
  <c r="AJ644" i="19"/>
  <c r="AH645" i="19"/>
  <c r="AI645" i="19"/>
  <c r="AL645" i="19"/>
  <c r="AO646" i="19" l="1"/>
  <c r="AK647" i="19"/>
  <c r="AJ645" i="19"/>
  <c r="AI646" i="19"/>
  <c r="AH646" i="19"/>
  <c r="AL646" i="19"/>
  <c r="AJ646" i="19" l="1"/>
  <c r="AO647" i="19"/>
  <c r="AK648" i="19"/>
  <c r="AH647" i="19"/>
  <c r="AI647" i="19"/>
  <c r="AL647" i="19"/>
  <c r="AO648" i="19" l="1"/>
  <c r="AK649" i="19"/>
  <c r="AJ647" i="19"/>
  <c r="AI648" i="19"/>
  <c r="AH648" i="19"/>
  <c r="AL648" i="19"/>
  <c r="AO649" i="19" l="1"/>
  <c r="AK650" i="19"/>
  <c r="AJ648" i="19"/>
  <c r="AH649" i="19"/>
  <c r="AI649" i="19"/>
  <c r="AL649" i="19"/>
  <c r="AO650" i="19" l="1"/>
  <c r="AK651" i="19"/>
  <c r="AJ649" i="19"/>
  <c r="AI650" i="19"/>
  <c r="AH650" i="19"/>
  <c r="AL650" i="19"/>
  <c r="AO651" i="19" l="1"/>
  <c r="AK652" i="19"/>
  <c r="AJ650" i="19"/>
  <c r="AH651" i="19"/>
  <c r="AI651" i="19"/>
  <c r="AL651" i="19"/>
  <c r="AO652" i="19" l="1"/>
  <c r="AK653" i="19"/>
  <c r="AJ651" i="19"/>
  <c r="AI652" i="19"/>
  <c r="AH652" i="19"/>
  <c r="AJ652" i="19" s="1"/>
  <c r="AL652" i="19"/>
  <c r="AO653" i="19" l="1"/>
  <c r="AK654" i="19"/>
  <c r="AH653" i="19"/>
  <c r="AI653" i="19"/>
  <c r="AL653" i="19"/>
  <c r="AO654" i="19" l="1"/>
  <c r="AK655" i="19"/>
  <c r="AJ653" i="19"/>
  <c r="AI654" i="19"/>
  <c r="AH654" i="19"/>
  <c r="AL654" i="19"/>
  <c r="AJ654" i="19" l="1"/>
  <c r="AO655" i="19"/>
  <c r="AK656" i="19"/>
  <c r="AH655" i="19"/>
  <c r="AI655" i="19"/>
  <c r="AL655" i="19"/>
  <c r="AO656" i="19" l="1"/>
  <c r="AK657" i="19"/>
  <c r="AJ655" i="19"/>
  <c r="AI656" i="19"/>
  <c r="AH656" i="19"/>
  <c r="AL656" i="19"/>
  <c r="AO657" i="19" l="1"/>
  <c r="AK658" i="19"/>
  <c r="AJ656" i="19"/>
  <c r="AH657" i="19"/>
  <c r="AI657" i="19"/>
  <c r="AL657" i="19"/>
  <c r="AO658" i="19" l="1"/>
  <c r="AK659" i="19"/>
  <c r="AJ657" i="19"/>
  <c r="AI658" i="19"/>
  <c r="AH658" i="19"/>
  <c r="AJ658" i="19" s="1"/>
  <c r="AL658" i="19"/>
  <c r="AO659" i="19" l="1"/>
  <c r="AK660" i="19"/>
  <c r="AH659" i="19"/>
  <c r="AI659" i="19"/>
  <c r="AL659" i="19"/>
  <c r="AO660" i="19" l="1"/>
  <c r="AK661" i="19"/>
  <c r="AJ659" i="19"/>
  <c r="AI660" i="19"/>
  <c r="AH660" i="19"/>
  <c r="AL660" i="19"/>
  <c r="AO661" i="19" l="1"/>
  <c r="AK662" i="19"/>
  <c r="AJ660" i="19"/>
  <c r="AH661" i="19"/>
  <c r="AI661" i="19"/>
  <c r="AL661" i="19"/>
  <c r="AO662" i="19" l="1"/>
  <c r="AK663" i="19"/>
  <c r="AJ661" i="19"/>
  <c r="AI662" i="19"/>
  <c r="AH662" i="19"/>
  <c r="AJ662" i="19" s="1"/>
  <c r="AL662" i="19"/>
  <c r="AO663" i="19" l="1"/>
  <c r="AK664" i="19"/>
  <c r="AH663" i="19"/>
  <c r="AI663" i="19"/>
  <c r="AL663" i="19"/>
  <c r="AJ663" i="19" l="1"/>
  <c r="AO664" i="19"/>
  <c r="AK665" i="19"/>
  <c r="AI664" i="19"/>
  <c r="AH664" i="19"/>
  <c r="AL664" i="19"/>
  <c r="AJ664" i="19" l="1"/>
  <c r="AO665" i="19"/>
  <c r="AK666" i="19"/>
  <c r="AH665" i="19"/>
  <c r="AI665" i="19"/>
  <c r="AL665" i="19"/>
  <c r="AO666" i="19" l="1"/>
  <c r="AK667" i="19"/>
  <c r="AJ665" i="19"/>
  <c r="AI666" i="19"/>
  <c r="AH666" i="19"/>
  <c r="AL666" i="19"/>
  <c r="AJ666" i="19" l="1"/>
  <c r="AO667" i="19"/>
  <c r="AK668" i="19"/>
  <c r="AH667" i="19"/>
  <c r="AI667" i="19"/>
  <c r="AL667" i="19"/>
  <c r="AO668" i="19" l="1"/>
  <c r="AK669" i="19"/>
  <c r="AJ667" i="19"/>
  <c r="AI668" i="19"/>
  <c r="AH668" i="19"/>
  <c r="AL668" i="19"/>
  <c r="AO669" i="19" l="1"/>
  <c r="AK670" i="19"/>
  <c r="AJ668" i="19"/>
  <c r="AH669" i="19"/>
  <c r="AI669" i="19"/>
  <c r="AL669" i="19"/>
  <c r="AJ669" i="19" l="1"/>
  <c r="AO670" i="19"/>
  <c r="AK671" i="19"/>
  <c r="AI670" i="19"/>
  <c r="AH670" i="19"/>
  <c r="AL670" i="19"/>
  <c r="AJ670" i="19" l="1"/>
  <c r="AO671" i="19"/>
  <c r="AK672" i="19"/>
  <c r="AH671" i="19"/>
  <c r="AI671" i="19"/>
  <c r="AL671" i="19"/>
  <c r="AO672" i="19" l="1"/>
  <c r="AK673" i="19"/>
  <c r="AJ671" i="19"/>
  <c r="AI672" i="19"/>
  <c r="AH672" i="19"/>
  <c r="AL672" i="19"/>
  <c r="AJ672" i="19" l="1"/>
  <c r="AO673" i="19"/>
  <c r="AK674" i="19"/>
  <c r="AH673" i="19"/>
  <c r="AI673" i="19"/>
  <c r="AL673" i="19"/>
  <c r="AO674" i="19" l="1"/>
  <c r="AK675" i="19"/>
  <c r="AJ673" i="19"/>
  <c r="AI674" i="19"/>
  <c r="AH674" i="19"/>
  <c r="AL674" i="19"/>
  <c r="AO675" i="19" l="1"/>
  <c r="AK676" i="19"/>
  <c r="AJ674" i="19"/>
  <c r="AH675" i="19"/>
  <c r="AI675" i="19"/>
  <c r="AL675" i="19"/>
  <c r="AO676" i="19" l="1"/>
  <c r="AK677" i="19"/>
  <c r="AJ675" i="19"/>
  <c r="AI676" i="19"/>
  <c r="AH676" i="19"/>
  <c r="AJ676" i="19" s="1"/>
  <c r="AL676" i="19"/>
  <c r="AO677" i="19" l="1"/>
  <c r="AK678" i="19"/>
  <c r="AH677" i="19"/>
  <c r="AI677" i="19"/>
  <c r="AL677" i="19"/>
  <c r="AO678" i="19" l="1"/>
  <c r="AK679" i="19"/>
  <c r="AJ677" i="19"/>
  <c r="AI678" i="19"/>
  <c r="AH678" i="19"/>
  <c r="AJ678" i="19" s="1"/>
  <c r="AL678" i="19"/>
  <c r="AO679" i="19" l="1"/>
  <c r="AK680" i="19"/>
  <c r="AH679" i="19"/>
  <c r="AI679" i="19"/>
  <c r="AL679" i="19"/>
  <c r="AO680" i="19" l="1"/>
  <c r="AK681" i="19"/>
  <c r="AJ679" i="19"/>
  <c r="AI680" i="19"/>
  <c r="AH680" i="19"/>
  <c r="AL680" i="19"/>
  <c r="AJ680" i="19" l="1"/>
  <c r="AO681" i="19"/>
  <c r="AK682" i="19"/>
  <c r="AH681" i="19"/>
  <c r="AI681" i="19"/>
  <c r="AL681" i="19"/>
  <c r="AO682" i="19" l="1"/>
  <c r="AK683" i="19"/>
  <c r="AJ681" i="19"/>
  <c r="AI682" i="19"/>
  <c r="AH682" i="19"/>
  <c r="AL682" i="19"/>
  <c r="AO683" i="19" l="1"/>
  <c r="AK684" i="19"/>
  <c r="AJ682" i="19"/>
  <c r="AH683" i="19"/>
  <c r="AI683" i="19"/>
  <c r="AL683" i="19"/>
  <c r="AO684" i="19" l="1"/>
  <c r="AK685" i="19"/>
  <c r="AJ683" i="19"/>
  <c r="AI684" i="19"/>
  <c r="AH684" i="19"/>
  <c r="AL684" i="19"/>
  <c r="AO685" i="19" l="1"/>
  <c r="AK686" i="19"/>
  <c r="AJ684" i="19"/>
  <c r="AH685" i="19"/>
  <c r="AI685" i="19"/>
  <c r="AL685" i="19"/>
  <c r="AO686" i="19" l="1"/>
  <c r="AK687" i="19"/>
  <c r="AJ685" i="19"/>
  <c r="AI686" i="19"/>
  <c r="AH686" i="19"/>
  <c r="AL686" i="19"/>
  <c r="AJ686" i="19" l="1"/>
  <c r="AO687" i="19"/>
  <c r="AK688" i="19"/>
  <c r="AH687" i="19"/>
  <c r="AI687" i="19"/>
  <c r="AL687" i="19"/>
  <c r="AO688" i="19" l="1"/>
  <c r="AK689" i="19"/>
  <c r="AJ687" i="19"/>
  <c r="AI688" i="19"/>
  <c r="AH688" i="19"/>
  <c r="AJ688" i="19" s="1"/>
  <c r="AL688" i="19"/>
  <c r="AO689" i="19" l="1"/>
  <c r="AK690" i="19"/>
  <c r="AH689" i="19"/>
  <c r="AI689" i="19"/>
  <c r="AL689" i="19"/>
  <c r="AO690" i="19" l="1"/>
  <c r="AK691" i="19"/>
  <c r="AJ689" i="19"/>
  <c r="AI690" i="19"/>
  <c r="AH690" i="19"/>
  <c r="AL690" i="19"/>
  <c r="AJ690" i="19" l="1"/>
  <c r="AO691" i="19"/>
  <c r="AK692" i="19"/>
  <c r="AH691" i="19"/>
  <c r="AI691" i="19"/>
  <c r="AL691" i="19"/>
  <c r="AO692" i="19" l="1"/>
  <c r="AK693" i="19"/>
  <c r="AJ691" i="19"/>
  <c r="AI692" i="19"/>
  <c r="AH692" i="19"/>
  <c r="AL692" i="19"/>
  <c r="AJ692" i="19" l="1"/>
  <c r="AO693" i="19"/>
  <c r="AK694" i="19"/>
  <c r="AH693" i="19"/>
  <c r="AI693" i="19"/>
  <c r="AL693" i="19"/>
  <c r="AO694" i="19" l="1"/>
  <c r="AK695" i="19"/>
  <c r="AJ693" i="19"/>
  <c r="AI694" i="19"/>
  <c r="AH694" i="19"/>
  <c r="AL694" i="19"/>
  <c r="AJ694" i="19" l="1"/>
  <c r="AO695" i="19"/>
  <c r="AK696" i="19"/>
  <c r="AH695" i="19"/>
  <c r="AI695" i="19"/>
  <c r="AL695" i="19"/>
  <c r="AO696" i="19" l="1"/>
  <c r="AK697" i="19"/>
  <c r="AJ695" i="19"/>
  <c r="AI696" i="19"/>
  <c r="AH696" i="19"/>
  <c r="AL696" i="19"/>
  <c r="AJ696" i="19" l="1"/>
  <c r="AO697" i="19"/>
  <c r="AK698" i="19"/>
  <c r="AH697" i="19"/>
  <c r="AI697" i="19"/>
  <c r="AL697" i="19"/>
  <c r="AO698" i="19" l="1"/>
  <c r="AK699" i="19"/>
  <c r="AJ697" i="19"/>
  <c r="AI698" i="19"/>
  <c r="AH698" i="19"/>
  <c r="AJ698" i="19" s="1"/>
  <c r="AL698" i="19"/>
  <c r="AO699" i="19" l="1"/>
  <c r="AK700" i="19"/>
  <c r="AH699" i="19"/>
  <c r="AI699" i="19"/>
  <c r="AL699" i="19"/>
  <c r="AO700" i="19" l="1"/>
  <c r="AK701" i="19"/>
  <c r="AJ699" i="19"/>
  <c r="AI700" i="19"/>
  <c r="AH700" i="19"/>
  <c r="AL700" i="19"/>
  <c r="AJ700" i="19" l="1"/>
  <c r="AO701" i="19"/>
  <c r="AK702" i="19"/>
  <c r="AH701" i="19"/>
  <c r="AI701" i="19"/>
  <c r="AL701" i="19"/>
  <c r="AO702" i="19" l="1"/>
  <c r="AK703" i="19"/>
  <c r="AJ701" i="19"/>
  <c r="AI702" i="19"/>
  <c r="AH702" i="19"/>
  <c r="AJ702" i="19" s="1"/>
  <c r="AL702" i="19"/>
  <c r="AO703" i="19" l="1"/>
  <c r="AK704" i="19"/>
  <c r="AH703" i="19"/>
  <c r="AI703" i="19"/>
  <c r="AL703" i="19"/>
  <c r="AO704" i="19" l="1"/>
  <c r="AK705" i="19"/>
  <c r="AJ703" i="19"/>
  <c r="AI704" i="19"/>
  <c r="AH704" i="19"/>
  <c r="AJ704" i="19" s="1"/>
  <c r="AL704" i="19"/>
  <c r="AO705" i="19" l="1"/>
  <c r="AK706" i="19"/>
  <c r="AH705" i="19"/>
  <c r="AI705" i="19"/>
  <c r="AL705" i="19"/>
  <c r="AO706" i="19" l="1"/>
  <c r="AK707" i="19"/>
  <c r="AJ705" i="19"/>
  <c r="AI706" i="19"/>
  <c r="AH706" i="19"/>
  <c r="AJ706" i="19" s="1"/>
  <c r="AL706" i="19"/>
  <c r="AO707" i="19" l="1"/>
  <c r="AK708" i="19"/>
  <c r="AH707" i="19"/>
  <c r="AI707" i="19"/>
  <c r="AL707" i="19"/>
  <c r="AO708" i="19" l="1"/>
  <c r="AK709" i="19"/>
  <c r="AJ707" i="19"/>
  <c r="AI708" i="19"/>
  <c r="AH708" i="19"/>
  <c r="AL708" i="19"/>
  <c r="AJ708" i="19" l="1"/>
  <c r="AO709" i="19"/>
  <c r="AK710" i="19"/>
  <c r="AH709" i="19"/>
  <c r="AI709" i="19"/>
  <c r="AL709" i="19"/>
  <c r="AO710" i="19" l="1"/>
  <c r="AK711" i="19"/>
  <c r="AJ709" i="19"/>
  <c r="AI710" i="19"/>
  <c r="AH710" i="19"/>
  <c r="AL710" i="19"/>
  <c r="AJ710" i="19" l="1"/>
  <c r="AO711" i="19"/>
  <c r="AK712" i="19"/>
  <c r="AH711" i="19"/>
  <c r="AI711" i="19"/>
  <c r="AL711" i="19"/>
  <c r="AO712" i="19" l="1"/>
  <c r="AK713" i="19"/>
  <c r="AJ711" i="19"/>
  <c r="AI712" i="19"/>
  <c r="AH712" i="19"/>
  <c r="AJ712" i="19" s="1"/>
  <c r="AL712" i="19"/>
  <c r="AO713" i="19" l="1"/>
  <c r="AK714" i="19"/>
  <c r="AH713" i="19"/>
  <c r="AI713" i="19"/>
  <c r="AL713" i="19"/>
  <c r="AO714" i="19" l="1"/>
  <c r="AK715" i="19"/>
  <c r="AJ713" i="19"/>
  <c r="AI714" i="19"/>
  <c r="AH714" i="19"/>
  <c r="AL714" i="19"/>
  <c r="AJ714" i="19" l="1"/>
  <c r="AO715" i="19"/>
  <c r="AK716" i="19"/>
  <c r="AH715" i="19"/>
  <c r="AI715" i="19"/>
  <c r="AL715" i="19"/>
  <c r="AO716" i="19" l="1"/>
  <c r="AK717" i="19"/>
  <c r="AJ715" i="19"/>
  <c r="AI716" i="19"/>
  <c r="AH716" i="19"/>
  <c r="AJ716" i="19" s="1"/>
  <c r="AL716" i="19"/>
  <c r="AO717" i="19" l="1"/>
  <c r="AK718" i="19"/>
  <c r="AH717" i="19"/>
  <c r="AI717" i="19"/>
  <c r="AL717" i="19"/>
  <c r="AO718" i="19" l="1"/>
  <c r="AK719" i="19"/>
  <c r="AJ717" i="19"/>
  <c r="AI718" i="19"/>
  <c r="AH718" i="19"/>
  <c r="AL718" i="19"/>
  <c r="AJ718" i="19" l="1"/>
  <c r="AO719" i="19"/>
  <c r="AK720" i="19"/>
  <c r="AH719" i="19"/>
  <c r="AI719" i="19"/>
  <c r="AL719" i="19"/>
  <c r="AO720" i="19" l="1"/>
  <c r="AK721" i="19"/>
  <c r="AJ719" i="19"/>
  <c r="AI720" i="19"/>
  <c r="AH720" i="19"/>
  <c r="AL720" i="19"/>
  <c r="AO721" i="19" l="1"/>
  <c r="AK722" i="19"/>
  <c r="AJ720" i="19"/>
  <c r="AH721" i="19"/>
  <c r="AI721" i="19"/>
  <c r="AL721" i="19"/>
  <c r="AO722" i="19" l="1"/>
  <c r="AK723" i="19"/>
  <c r="AJ721" i="19"/>
  <c r="AI722" i="19"/>
  <c r="AH722" i="19"/>
  <c r="AL722" i="19"/>
  <c r="AJ722" i="19" l="1"/>
  <c r="AO723" i="19"/>
  <c r="AK724" i="19"/>
  <c r="AH723" i="19"/>
  <c r="AI723" i="19"/>
  <c r="AL723" i="19"/>
  <c r="AO724" i="19" l="1"/>
  <c r="AK725" i="19"/>
  <c r="AJ723" i="19"/>
  <c r="AI724" i="19"/>
  <c r="AH724" i="19"/>
  <c r="AL724" i="19"/>
  <c r="AO725" i="19" l="1"/>
  <c r="AK726" i="19"/>
  <c r="AJ724" i="19"/>
  <c r="AH725" i="19"/>
  <c r="AI725" i="19"/>
  <c r="AL725" i="19"/>
  <c r="AO726" i="19" l="1"/>
  <c r="AK727" i="19"/>
  <c r="AJ725" i="19"/>
  <c r="AI726" i="19"/>
  <c r="AH726" i="19"/>
  <c r="AL726" i="19"/>
  <c r="AJ726" i="19" l="1"/>
  <c r="AO727" i="19"/>
  <c r="AK728" i="19"/>
  <c r="AH727" i="19"/>
  <c r="AI727" i="19"/>
  <c r="AL727" i="19"/>
  <c r="AO728" i="19" l="1"/>
  <c r="AK729" i="19"/>
  <c r="AJ727" i="19"/>
  <c r="AI728" i="19"/>
  <c r="AH728" i="19"/>
  <c r="AL728" i="19"/>
  <c r="AJ728" i="19" l="1"/>
  <c r="AO729" i="19"/>
  <c r="AK730" i="19"/>
  <c r="AH729" i="19"/>
  <c r="AI729" i="19"/>
  <c r="AL729" i="19"/>
  <c r="AO730" i="19" l="1"/>
  <c r="AK731" i="19"/>
  <c r="AJ729" i="19"/>
  <c r="AI730" i="19"/>
  <c r="AH730" i="19"/>
  <c r="AL730" i="19"/>
  <c r="AO731" i="19" l="1"/>
  <c r="AK732" i="19"/>
  <c r="AJ730" i="19"/>
  <c r="AH731" i="19"/>
  <c r="AI731" i="19"/>
  <c r="AL731" i="19"/>
  <c r="AO732" i="19" l="1"/>
  <c r="AK733" i="19"/>
  <c r="AJ731" i="19"/>
  <c r="AI732" i="19"/>
  <c r="AH732" i="19"/>
  <c r="AL732" i="19"/>
  <c r="AO733" i="19" l="1"/>
  <c r="AK734" i="19"/>
  <c r="AJ732" i="19"/>
  <c r="AH733" i="19"/>
  <c r="AI733" i="19"/>
  <c r="AL733" i="19"/>
  <c r="AO734" i="19" l="1"/>
  <c r="AK735" i="19"/>
  <c r="AJ733" i="19"/>
  <c r="AI734" i="19"/>
  <c r="AH734" i="19"/>
  <c r="AJ734" i="19" s="1"/>
  <c r="AL734" i="19"/>
  <c r="AO735" i="19" l="1"/>
  <c r="AK736" i="19"/>
  <c r="AH735" i="19"/>
  <c r="AI735" i="19"/>
  <c r="AL735" i="19"/>
  <c r="AO736" i="19" l="1"/>
  <c r="AK737" i="19"/>
  <c r="AJ735" i="19"/>
  <c r="AI736" i="19"/>
  <c r="AH736" i="19"/>
  <c r="AL736" i="19"/>
  <c r="AJ736" i="19" l="1"/>
  <c r="AO737" i="19"/>
  <c r="AK738" i="19"/>
  <c r="AH737" i="19"/>
  <c r="AI737" i="19"/>
  <c r="AL737" i="19"/>
  <c r="AO738" i="19" l="1"/>
  <c r="AK739" i="19"/>
  <c r="AJ737" i="19"/>
  <c r="AI738" i="19"/>
  <c r="AH738" i="19"/>
  <c r="AL738" i="19"/>
  <c r="AO739" i="19" l="1"/>
  <c r="AK740" i="19"/>
  <c r="AJ738" i="19"/>
  <c r="AH739" i="19"/>
  <c r="AI739" i="19"/>
  <c r="AL739" i="19"/>
  <c r="AJ739" i="19" l="1"/>
  <c r="AO740" i="19"/>
  <c r="AK741" i="19"/>
  <c r="AI740" i="19"/>
  <c r="AH740" i="19"/>
  <c r="AL740" i="19"/>
  <c r="AO741" i="19" l="1"/>
  <c r="AK742" i="19"/>
  <c r="AJ740" i="19"/>
  <c r="AH741" i="19"/>
  <c r="AI741" i="19"/>
  <c r="AL741" i="19"/>
  <c r="AJ741" i="19" l="1"/>
  <c r="AO742" i="19"/>
  <c r="AK743" i="19"/>
  <c r="AI742" i="19"/>
  <c r="AH742" i="19"/>
  <c r="AL742" i="19"/>
  <c r="AJ742" i="19" l="1"/>
  <c r="AO743" i="19"/>
  <c r="AK744" i="19"/>
  <c r="AH743" i="19"/>
  <c r="AI743" i="19"/>
  <c r="AL743" i="19"/>
  <c r="AO744" i="19" l="1"/>
  <c r="AK745" i="19"/>
  <c r="AJ743" i="19"/>
  <c r="AI744" i="19"/>
  <c r="AH744" i="19"/>
  <c r="AL744" i="19"/>
  <c r="AO745" i="19" l="1"/>
  <c r="AK746" i="19"/>
  <c r="AJ744" i="19"/>
  <c r="AH745" i="19"/>
  <c r="AI745" i="19"/>
  <c r="AL745" i="19"/>
  <c r="AO746" i="19" l="1"/>
  <c r="AK747" i="19"/>
  <c r="AJ745" i="19"/>
  <c r="AI746" i="19"/>
  <c r="AH746" i="19"/>
  <c r="AL746" i="19"/>
  <c r="B619" i="27"/>
  <c r="B598" i="27"/>
  <c r="B577" i="27"/>
  <c r="B556" i="27"/>
  <c r="B535" i="27"/>
  <c r="B514" i="27"/>
  <c r="B493" i="27"/>
  <c r="B472" i="27"/>
  <c r="B451" i="27"/>
  <c r="B430" i="27"/>
  <c r="B197" i="27"/>
  <c r="B176" i="27"/>
  <c r="B155" i="27"/>
  <c r="B134" i="27"/>
  <c r="B113" i="27"/>
  <c r="B92" i="27"/>
  <c r="B71" i="27"/>
  <c r="B50" i="27"/>
  <c r="B29" i="27"/>
  <c r="B8" i="27"/>
  <c r="B428" i="27"/>
  <c r="G430" i="27" l="1"/>
  <c r="F430" i="27"/>
  <c r="E430" i="27"/>
  <c r="D430" i="27"/>
  <c r="N430" i="27"/>
  <c r="M430" i="27"/>
  <c r="L430" i="27"/>
  <c r="K430" i="27"/>
  <c r="J430" i="27"/>
  <c r="I430" i="27"/>
  <c r="H430" i="27"/>
  <c r="C430" i="27"/>
  <c r="AO747" i="19"/>
  <c r="AK748" i="19"/>
  <c r="AJ746" i="19"/>
  <c r="AH747" i="19"/>
  <c r="AI747" i="19"/>
  <c r="AL747" i="19"/>
  <c r="O493" i="27" l="1"/>
  <c r="O619" i="27"/>
  <c r="O598" i="27"/>
  <c r="O577" i="27"/>
  <c r="O556" i="27"/>
  <c r="O535" i="27"/>
  <c r="O514" i="27"/>
  <c r="O197" i="27"/>
  <c r="O176" i="27"/>
  <c r="O155" i="27"/>
  <c r="O134" i="27"/>
  <c r="O113" i="27"/>
  <c r="AO748" i="19"/>
  <c r="AK749" i="19"/>
  <c r="O92" i="27"/>
  <c r="AJ747" i="19"/>
  <c r="AI748" i="19"/>
  <c r="AH748" i="19"/>
  <c r="AL748" i="19"/>
  <c r="AO749" i="19" l="1"/>
  <c r="AK750" i="19"/>
  <c r="AJ748" i="19"/>
  <c r="AH749" i="19"/>
  <c r="AI749" i="19"/>
  <c r="AL749" i="19"/>
  <c r="B30" i="1"/>
  <c r="B31" i="1"/>
  <c r="B32" i="1"/>
  <c r="B33" i="1"/>
  <c r="B34" i="1"/>
  <c r="B35" i="1"/>
  <c r="B36" i="1"/>
  <c r="B37" i="1"/>
  <c r="B38" i="1"/>
  <c r="B29" i="1"/>
  <c r="B8" i="1"/>
  <c r="B9" i="1"/>
  <c r="B10" i="1"/>
  <c r="B11" i="1"/>
  <c r="B12" i="1"/>
  <c r="B13" i="1"/>
  <c r="B14" i="1"/>
  <c r="B15" i="1"/>
  <c r="B16" i="1"/>
  <c r="B7" i="1"/>
  <c r="L28" i="23"/>
  <c r="B196" i="27" s="1"/>
  <c r="J28" i="23"/>
  <c r="B175" i="27" s="1"/>
  <c r="H28" i="23"/>
  <c r="B154" i="27" s="1"/>
  <c r="F28" i="23"/>
  <c r="B133" i="27" s="1"/>
  <c r="D28" i="23"/>
  <c r="B112" i="27" s="1"/>
  <c r="L116" i="23"/>
  <c r="B618" i="27" s="1"/>
  <c r="J116" i="23"/>
  <c r="B597" i="27" s="1"/>
  <c r="H116" i="23"/>
  <c r="B576" i="27" s="1"/>
  <c r="F116" i="23"/>
  <c r="B555" i="27" s="1"/>
  <c r="D116" i="23"/>
  <c r="B534" i="27" s="1"/>
  <c r="L94" i="23"/>
  <c r="B513" i="27" s="1"/>
  <c r="J94" i="23"/>
  <c r="B492" i="27" s="1"/>
  <c r="H94" i="23"/>
  <c r="B471" i="27" s="1"/>
  <c r="F94" i="23"/>
  <c r="B450" i="27" s="1"/>
  <c r="D94" i="23"/>
  <c r="B429" i="27" s="1"/>
  <c r="L6" i="23"/>
  <c r="B91" i="27" s="1"/>
  <c r="J6" i="23"/>
  <c r="B70" i="27" s="1"/>
  <c r="H6" i="23"/>
  <c r="B49" i="27" s="1"/>
  <c r="F6" i="23"/>
  <c r="B28" i="27" s="1"/>
  <c r="D6" i="23"/>
  <c r="B7" i="27" s="1"/>
  <c r="G597" i="27" l="1"/>
  <c r="F597" i="27"/>
  <c r="E597" i="27"/>
  <c r="D597" i="27"/>
  <c r="C597" i="27"/>
  <c r="N597" i="27"/>
  <c r="M597" i="27"/>
  <c r="L597" i="27"/>
  <c r="K597" i="27"/>
  <c r="J597" i="27"/>
  <c r="I597" i="27"/>
  <c r="H597" i="27"/>
  <c r="G618" i="27"/>
  <c r="F618" i="27"/>
  <c r="E618" i="27"/>
  <c r="D618" i="27"/>
  <c r="C618" i="27"/>
  <c r="N618" i="27"/>
  <c r="M618" i="27"/>
  <c r="L618" i="27"/>
  <c r="K618" i="27"/>
  <c r="J618" i="27"/>
  <c r="I618" i="27"/>
  <c r="H618" i="27"/>
  <c r="G534" i="27"/>
  <c r="F534" i="27"/>
  <c r="E534" i="27"/>
  <c r="D534" i="27"/>
  <c r="C534" i="27"/>
  <c r="N534" i="27"/>
  <c r="M534" i="27"/>
  <c r="L534" i="27"/>
  <c r="K534" i="27"/>
  <c r="J534" i="27"/>
  <c r="I534" i="27"/>
  <c r="H534" i="27"/>
  <c r="G576" i="27"/>
  <c r="F576" i="27"/>
  <c r="E576" i="27"/>
  <c r="D576" i="27"/>
  <c r="C576" i="27"/>
  <c r="N576" i="27"/>
  <c r="M576" i="27"/>
  <c r="L576" i="27"/>
  <c r="K576" i="27"/>
  <c r="J576" i="27"/>
  <c r="I576" i="27"/>
  <c r="H576" i="27"/>
  <c r="G555" i="27"/>
  <c r="F555" i="27"/>
  <c r="E555" i="27"/>
  <c r="D555" i="27"/>
  <c r="C555" i="27"/>
  <c r="N555" i="27"/>
  <c r="M555" i="27"/>
  <c r="L555" i="27"/>
  <c r="K555" i="27"/>
  <c r="J555" i="27"/>
  <c r="I555" i="27"/>
  <c r="H555" i="27"/>
  <c r="G513" i="27"/>
  <c r="F513" i="27"/>
  <c r="E513" i="27"/>
  <c r="D513" i="27"/>
  <c r="C513" i="27"/>
  <c r="N513" i="27"/>
  <c r="M513" i="27"/>
  <c r="L513" i="27"/>
  <c r="K513" i="27"/>
  <c r="J513" i="27"/>
  <c r="I513" i="27"/>
  <c r="H513" i="27"/>
  <c r="E429" i="27"/>
  <c r="D429" i="27"/>
  <c r="F429" i="27"/>
  <c r="N429" i="27"/>
  <c r="L429" i="27"/>
  <c r="K429" i="27"/>
  <c r="J429" i="27"/>
  <c r="C429" i="27"/>
  <c r="I429" i="27"/>
  <c r="H429" i="27"/>
  <c r="M429" i="27"/>
  <c r="G429" i="27"/>
  <c r="G450" i="27"/>
  <c r="F450" i="27"/>
  <c r="H450" i="27"/>
  <c r="E450" i="27"/>
  <c r="D450" i="27"/>
  <c r="C450" i="27"/>
  <c r="N450" i="27"/>
  <c r="M450" i="27"/>
  <c r="L450" i="27"/>
  <c r="K450" i="27"/>
  <c r="J450" i="27"/>
  <c r="I450" i="27"/>
  <c r="G492" i="27"/>
  <c r="F492" i="27"/>
  <c r="E492" i="27"/>
  <c r="D492" i="27"/>
  <c r="C492" i="27"/>
  <c r="N492" i="27"/>
  <c r="M492" i="27"/>
  <c r="L492" i="27"/>
  <c r="K492" i="27"/>
  <c r="J492" i="27"/>
  <c r="H492" i="27"/>
  <c r="I492" i="27"/>
  <c r="G471" i="27"/>
  <c r="F471" i="27"/>
  <c r="E471" i="27"/>
  <c r="D471" i="27"/>
  <c r="C471" i="27"/>
  <c r="N471" i="27"/>
  <c r="M471" i="27"/>
  <c r="L471" i="27"/>
  <c r="K471" i="27"/>
  <c r="J471" i="27"/>
  <c r="I471" i="27"/>
  <c r="H471" i="27"/>
  <c r="AO750" i="19"/>
  <c r="AK751" i="19"/>
  <c r="AJ749" i="19"/>
  <c r="AI750" i="19"/>
  <c r="AH750" i="19"/>
  <c r="AL750" i="19"/>
  <c r="A33" i="19"/>
  <c r="B33" i="19" s="1"/>
  <c r="A20" i="19"/>
  <c r="F25" i="19"/>
  <c r="F26" i="19"/>
  <c r="F27" i="19"/>
  <c r="F28" i="19"/>
  <c r="F29" i="19"/>
  <c r="M1" i="19" a="1"/>
  <c r="M1" i="19" s="1"/>
  <c r="C44" i="7"/>
  <c r="D44" i="7" s="1"/>
  <c r="C45" i="7"/>
  <c r="D45" i="7" s="1"/>
  <c r="C46" i="7"/>
  <c r="D46" i="7" s="1"/>
  <c r="C47" i="7"/>
  <c r="D47" i="7" s="1"/>
  <c r="C48" i="7"/>
  <c r="D48" i="7" s="1"/>
  <c r="C49" i="7"/>
  <c r="D49" i="7" s="1"/>
  <c r="C50" i="7"/>
  <c r="D50" i="7" s="1"/>
  <c r="C51" i="7"/>
  <c r="D51" i="7" s="1"/>
  <c r="C52" i="7"/>
  <c r="D52" i="7" s="1"/>
  <c r="C19" i="7"/>
  <c r="D19" i="7" s="1"/>
  <c r="C20" i="7"/>
  <c r="D20" i="7" s="1"/>
  <c r="C21" i="7"/>
  <c r="D21" i="7" s="1"/>
  <c r="C22" i="7"/>
  <c r="D22" i="7" s="1"/>
  <c r="C23" i="7"/>
  <c r="D23" i="7" s="1"/>
  <c r="C12" i="5"/>
  <c r="E12" i="5"/>
  <c r="G12" i="5"/>
  <c r="I12" i="5"/>
  <c r="K12" i="5"/>
  <c r="M12" i="5"/>
  <c r="O12" i="5"/>
  <c r="Q12" i="5"/>
  <c r="S12" i="5"/>
  <c r="U12" i="5"/>
  <c r="W12" i="5"/>
  <c r="Y12" i="5"/>
  <c r="C13" i="5"/>
  <c r="E13" i="5"/>
  <c r="G13" i="5"/>
  <c r="I13" i="5"/>
  <c r="K13" i="5"/>
  <c r="M13" i="5"/>
  <c r="O13" i="5"/>
  <c r="Q13" i="5"/>
  <c r="S13" i="5"/>
  <c r="U13" i="5"/>
  <c r="W13" i="5"/>
  <c r="Y13" i="5"/>
  <c r="C14" i="5"/>
  <c r="E14" i="5"/>
  <c r="G14" i="5"/>
  <c r="I14" i="5"/>
  <c r="K14" i="5"/>
  <c r="M14" i="5"/>
  <c r="O14" i="5"/>
  <c r="Q14" i="5"/>
  <c r="S14" i="5"/>
  <c r="U14" i="5"/>
  <c r="W14" i="5"/>
  <c r="Y14" i="5"/>
  <c r="C15" i="5"/>
  <c r="E15" i="5"/>
  <c r="G15" i="5"/>
  <c r="I15" i="5"/>
  <c r="K15" i="5"/>
  <c r="M15" i="5"/>
  <c r="O15" i="5"/>
  <c r="Q15" i="5"/>
  <c r="S15" i="5"/>
  <c r="U15" i="5"/>
  <c r="W15" i="5"/>
  <c r="Y15" i="5"/>
  <c r="C16" i="5"/>
  <c r="E16" i="5"/>
  <c r="G16" i="5"/>
  <c r="I16" i="5"/>
  <c r="K16" i="5"/>
  <c r="M16" i="5"/>
  <c r="O16" i="5"/>
  <c r="Q16" i="5"/>
  <c r="S16" i="5"/>
  <c r="U16" i="5"/>
  <c r="W16" i="5"/>
  <c r="Y16" i="5"/>
  <c r="B12" i="5"/>
  <c r="B13" i="5"/>
  <c r="B14" i="5"/>
  <c r="B15" i="5"/>
  <c r="B16" i="5"/>
  <c r="O16" i="1"/>
  <c r="O15" i="1"/>
  <c r="O14" i="1"/>
  <c r="O13" i="1"/>
  <c r="O12" i="1"/>
  <c r="C43" i="7"/>
  <c r="D43" i="7" s="1"/>
  <c r="C15" i="7"/>
  <c r="D15" i="7" s="1"/>
  <c r="C16" i="7"/>
  <c r="D16" i="7" s="1"/>
  <c r="C17" i="7"/>
  <c r="D17" i="7" s="1"/>
  <c r="C18" i="7"/>
  <c r="D18" i="7" s="1"/>
  <c r="C14" i="7"/>
  <c r="D14" i="7" s="1"/>
  <c r="E8" i="5"/>
  <c r="G8" i="5"/>
  <c r="I8" i="5"/>
  <c r="K8" i="5"/>
  <c r="M8" i="5"/>
  <c r="O8" i="5"/>
  <c r="Q8" i="5"/>
  <c r="S8" i="5"/>
  <c r="U8" i="5"/>
  <c r="W8" i="5"/>
  <c r="Y8" i="5"/>
  <c r="E9" i="5"/>
  <c r="G9" i="5"/>
  <c r="I9" i="5"/>
  <c r="K9" i="5"/>
  <c r="M9" i="5"/>
  <c r="O9" i="5"/>
  <c r="Q9" i="5"/>
  <c r="S9" i="5"/>
  <c r="U9" i="5"/>
  <c r="W9" i="5"/>
  <c r="Y9" i="5"/>
  <c r="E10" i="5"/>
  <c r="G10" i="5"/>
  <c r="I10" i="5"/>
  <c r="K10" i="5"/>
  <c r="M10" i="5"/>
  <c r="O10" i="5"/>
  <c r="Q10" i="5"/>
  <c r="S10" i="5"/>
  <c r="U10" i="5"/>
  <c r="W10" i="5"/>
  <c r="Y10" i="5"/>
  <c r="E11" i="5"/>
  <c r="G11" i="5"/>
  <c r="I11" i="5"/>
  <c r="K11" i="5"/>
  <c r="M11" i="5"/>
  <c r="O11" i="5"/>
  <c r="Q11" i="5"/>
  <c r="S11" i="5"/>
  <c r="U11" i="5"/>
  <c r="W11" i="5"/>
  <c r="Y11" i="5"/>
  <c r="C9" i="5"/>
  <c r="C8" i="5"/>
  <c r="C10" i="5"/>
  <c r="C11" i="5"/>
  <c r="E7" i="5"/>
  <c r="G7" i="5"/>
  <c r="G6" i="5" s="1"/>
  <c r="I7" i="5"/>
  <c r="I6" i="5" s="1"/>
  <c r="K7" i="5"/>
  <c r="K6" i="5" s="1"/>
  <c r="M7" i="5"/>
  <c r="M6" i="5" s="1"/>
  <c r="O7" i="5"/>
  <c r="Q7" i="5"/>
  <c r="S7" i="5"/>
  <c r="U7" i="5"/>
  <c r="W7" i="5"/>
  <c r="W6" i="5" s="1"/>
  <c r="Y7" i="5"/>
  <c r="C7" i="5"/>
  <c r="F54" i="19"/>
  <c r="F55" i="19"/>
  <c r="F56" i="19"/>
  <c r="F57" i="19"/>
  <c r="F58" i="19"/>
  <c r="F59" i="19"/>
  <c r="F60" i="19"/>
  <c r="F61" i="19"/>
  <c r="F62" i="19"/>
  <c r="F53" i="19"/>
  <c r="W1" i="19"/>
  <c r="W2" i="19" s="1"/>
  <c r="X2" i="19" s="1"/>
  <c r="R1" i="19" a="1"/>
  <c r="R1" i="19" s="1"/>
  <c r="K5" i="19"/>
  <c r="P5" i="19" s="1"/>
  <c r="U5" i="19" s="1"/>
  <c r="T5" i="19" s="1"/>
  <c r="K6" i="19"/>
  <c r="P6" i="19" s="1"/>
  <c r="U6" i="19" s="1"/>
  <c r="T6" i="19" s="1"/>
  <c r="K7" i="19"/>
  <c r="P7" i="19" s="1"/>
  <c r="U7" i="19" s="1"/>
  <c r="T7" i="19" s="1"/>
  <c r="K8" i="19"/>
  <c r="P8" i="19" s="1"/>
  <c r="U8" i="19" s="1"/>
  <c r="T8" i="19" s="1"/>
  <c r="K9" i="19"/>
  <c r="P9" i="19" s="1"/>
  <c r="U9" i="19" s="1"/>
  <c r="T9" i="19" s="1"/>
  <c r="K10" i="19"/>
  <c r="P10" i="19" s="1"/>
  <c r="U10" i="19" s="1"/>
  <c r="T10" i="19" s="1"/>
  <c r="K11" i="19"/>
  <c r="P11" i="19" s="1"/>
  <c r="U11" i="19" s="1"/>
  <c r="T11" i="19" s="1"/>
  <c r="K12" i="19"/>
  <c r="P12" i="19" s="1"/>
  <c r="U12" i="19" s="1"/>
  <c r="T12" i="19" s="1"/>
  <c r="K13" i="19"/>
  <c r="P13" i="19" s="1"/>
  <c r="U13" i="19" s="1"/>
  <c r="T13" i="19" s="1"/>
  <c r="K14" i="19"/>
  <c r="P14" i="19" s="1"/>
  <c r="U14" i="19" s="1"/>
  <c r="T14" i="19" s="1"/>
  <c r="K15" i="19"/>
  <c r="P15" i="19" s="1"/>
  <c r="U15" i="19" s="1"/>
  <c r="T15" i="19" s="1"/>
  <c r="K4" i="19"/>
  <c r="P4" i="19" s="1"/>
  <c r="U4" i="19" s="1"/>
  <c r="T4" i="19" s="1"/>
  <c r="F21" i="19"/>
  <c r="F22" i="19"/>
  <c r="F23" i="19"/>
  <c r="F24" i="19"/>
  <c r="F20" i="19"/>
  <c r="Y38" i="5"/>
  <c r="W38" i="5"/>
  <c r="U38" i="5"/>
  <c r="S38" i="5"/>
  <c r="Q38" i="5"/>
  <c r="O38" i="5"/>
  <c r="M38" i="5"/>
  <c r="K38" i="5"/>
  <c r="I38" i="5"/>
  <c r="G38" i="5"/>
  <c r="E38" i="5"/>
  <c r="C38" i="5"/>
  <c r="B38" i="5"/>
  <c r="Y37" i="5"/>
  <c r="W37" i="5"/>
  <c r="U37" i="5"/>
  <c r="S37" i="5"/>
  <c r="Q37" i="5"/>
  <c r="O37" i="5"/>
  <c r="M37" i="5"/>
  <c r="K37" i="5"/>
  <c r="I37" i="5"/>
  <c r="G37" i="5"/>
  <c r="E37" i="5"/>
  <c r="C37" i="5"/>
  <c r="B37" i="5"/>
  <c r="Y36" i="5"/>
  <c r="W36" i="5"/>
  <c r="U36" i="5"/>
  <c r="S36" i="5"/>
  <c r="Q36" i="5"/>
  <c r="O36" i="5"/>
  <c r="M36" i="5"/>
  <c r="K36" i="5"/>
  <c r="I36" i="5"/>
  <c r="G36" i="5"/>
  <c r="E36" i="5"/>
  <c r="C36" i="5"/>
  <c r="B36" i="5"/>
  <c r="Y35" i="5"/>
  <c r="W35" i="5"/>
  <c r="U35" i="5"/>
  <c r="S35" i="5"/>
  <c r="Q35" i="5"/>
  <c r="O35" i="5"/>
  <c r="M35" i="5"/>
  <c r="K35" i="5"/>
  <c r="I35" i="5"/>
  <c r="G35" i="5"/>
  <c r="E35" i="5"/>
  <c r="C35" i="5"/>
  <c r="B35" i="5"/>
  <c r="Y34" i="5"/>
  <c r="W34" i="5"/>
  <c r="U34" i="5"/>
  <c r="S34" i="5"/>
  <c r="Q34" i="5"/>
  <c r="O34" i="5"/>
  <c r="M34" i="5"/>
  <c r="K34" i="5"/>
  <c r="I34" i="5"/>
  <c r="G34" i="5"/>
  <c r="E34" i="5"/>
  <c r="C34" i="5"/>
  <c r="B34" i="5"/>
  <c r="Y33" i="5"/>
  <c r="W33" i="5"/>
  <c r="U33" i="5"/>
  <c r="S33" i="5"/>
  <c r="Q33" i="5"/>
  <c r="O33" i="5"/>
  <c r="M33" i="5"/>
  <c r="K33" i="5"/>
  <c r="I33" i="5"/>
  <c r="G33" i="5"/>
  <c r="E33" i="5"/>
  <c r="C33" i="5"/>
  <c r="B33" i="5"/>
  <c r="Y32" i="5"/>
  <c r="W32" i="5"/>
  <c r="U32" i="5"/>
  <c r="S32" i="5"/>
  <c r="Q32" i="5"/>
  <c r="O32" i="5"/>
  <c r="M32" i="5"/>
  <c r="K32" i="5"/>
  <c r="I32" i="5"/>
  <c r="G32" i="5"/>
  <c r="E32" i="5"/>
  <c r="C32" i="5"/>
  <c r="B32" i="5"/>
  <c r="Y31" i="5"/>
  <c r="W31" i="5"/>
  <c r="U31" i="5"/>
  <c r="S31" i="5"/>
  <c r="Q31" i="5"/>
  <c r="O31" i="5"/>
  <c r="M31" i="5"/>
  <c r="K31" i="5"/>
  <c r="I31" i="5"/>
  <c r="G31" i="5"/>
  <c r="E31" i="5"/>
  <c r="C31" i="5"/>
  <c r="B31" i="5"/>
  <c r="Y30" i="5"/>
  <c r="W30" i="5"/>
  <c r="U30" i="5"/>
  <c r="S30" i="5"/>
  <c r="Q30" i="5"/>
  <c r="O30" i="5"/>
  <c r="M30" i="5"/>
  <c r="K30" i="5"/>
  <c r="I30" i="5"/>
  <c r="G30" i="5"/>
  <c r="E30" i="5"/>
  <c r="C30" i="5"/>
  <c r="B30" i="5"/>
  <c r="Y29" i="5"/>
  <c r="W29" i="5"/>
  <c r="U29" i="5"/>
  <c r="S29" i="5"/>
  <c r="Q29" i="5"/>
  <c r="O29" i="5"/>
  <c r="M29" i="5"/>
  <c r="K29" i="5"/>
  <c r="I29" i="5"/>
  <c r="G29" i="5"/>
  <c r="E29" i="5"/>
  <c r="C29" i="5"/>
  <c r="B29" i="5"/>
  <c r="B28" i="5"/>
  <c r="B11" i="5"/>
  <c r="B10" i="5"/>
  <c r="B9" i="5"/>
  <c r="B8" i="5"/>
  <c r="B7" i="5"/>
  <c r="O38" i="1"/>
  <c r="O37" i="1"/>
  <c r="O36" i="1"/>
  <c r="O35" i="1"/>
  <c r="O34" i="1"/>
  <c r="O33" i="1"/>
  <c r="O32" i="1"/>
  <c r="O31" i="1"/>
  <c r="O30" i="1"/>
  <c r="O29" i="1"/>
  <c r="O11" i="1"/>
  <c r="O10" i="1"/>
  <c r="O9" i="1"/>
  <c r="O8" i="1"/>
  <c r="O7" i="1"/>
  <c r="E6" i="5" l="1"/>
  <c r="Y6" i="5"/>
  <c r="U6" i="5"/>
  <c r="S6" i="5"/>
  <c r="Q6" i="5"/>
  <c r="O6" i="5"/>
  <c r="G428" i="27"/>
  <c r="M428" i="27"/>
  <c r="H428" i="27"/>
  <c r="I428" i="27"/>
  <c r="C428" i="27"/>
  <c r="J428" i="27"/>
  <c r="K428" i="27"/>
  <c r="L428" i="27"/>
  <c r="N428" i="27"/>
  <c r="F428" i="27"/>
  <c r="D428" i="27"/>
  <c r="E428" i="27"/>
  <c r="D10" i="7"/>
  <c r="F12" i="5"/>
  <c r="H12" i="5"/>
  <c r="J12" i="5"/>
  <c r="L12" i="5"/>
  <c r="N12" i="5"/>
  <c r="P12" i="5"/>
  <c r="R12" i="5"/>
  <c r="V12" i="5"/>
  <c r="X12" i="5"/>
  <c r="T12" i="5"/>
  <c r="D12" i="5"/>
  <c r="Z12" i="5"/>
  <c r="N13" i="5"/>
  <c r="D13" i="5"/>
  <c r="F13" i="5"/>
  <c r="H13" i="5"/>
  <c r="J13" i="5"/>
  <c r="L13" i="5"/>
  <c r="P13" i="5"/>
  <c r="R13" i="5"/>
  <c r="T13" i="5"/>
  <c r="V13" i="5"/>
  <c r="X13" i="5"/>
  <c r="Z13" i="5"/>
  <c r="D14" i="5"/>
  <c r="F14" i="5"/>
  <c r="H14" i="5"/>
  <c r="J14" i="5"/>
  <c r="L14" i="5"/>
  <c r="N14" i="5"/>
  <c r="P14" i="5"/>
  <c r="R14" i="5"/>
  <c r="T14" i="5"/>
  <c r="V14" i="5"/>
  <c r="Z14" i="5"/>
  <c r="X14" i="5"/>
  <c r="D15" i="5"/>
  <c r="F15" i="5"/>
  <c r="H15" i="5"/>
  <c r="J15" i="5"/>
  <c r="L15" i="5"/>
  <c r="N15" i="5"/>
  <c r="P15" i="5"/>
  <c r="R15" i="5"/>
  <c r="T15" i="5"/>
  <c r="V15" i="5"/>
  <c r="X15" i="5"/>
  <c r="Z15" i="5"/>
  <c r="X16" i="5"/>
  <c r="V16" i="5"/>
  <c r="T16" i="5"/>
  <c r="Z16" i="5"/>
  <c r="R16" i="5"/>
  <c r="N16" i="5"/>
  <c r="L16" i="5"/>
  <c r="J16" i="5"/>
  <c r="H16" i="5"/>
  <c r="F16" i="5"/>
  <c r="D16" i="5"/>
  <c r="P16" i="5"/>
  <c r="N38" i="5"/>
  <c r="Z38" i="5"/>
  <c r="X38" i="5"/>
  <c r="V38" i="5"/>
  <c r="T38" i="5"/>
  <c r="R38" i="5"/>
  <c r="P38" i="5"/>
  <c r="L38" i="5"/>
  <c r="J38" i="5"/>
  <c r="H38" i="5"/>
  <c r="F38" i="5"/>
  <c r="D38" i="5"/>
  <c r="Z37" i="5"/>
  <c r="F37" i="5"/>
  <c r="D37" i="5"/>
  <c r="H37" i="5"/>
  <c r="J37" i="5"/>
  <c r="L37" i="5"/>
  <c r="N37" i="5"/>
  <c r="P37" i="5"/>
  <c r="R37" i="5"/>
  <c r="T37" i="5"/>
  <c r="V37" i="5"/>
  <c r="X37" i="5"/>
  <c r="H36" i="5"/>
  <c r="J36" i="5"/>
  <c r="L36" i="5"/>
  <c r="N36" i="5"/>
  <c r="R36" i="5"/>
  <c r="P36" i="5"/>
  <c r="D36" i="5"/>
  <c r="F36" i="5"/>
  <c r="T36" i="5"/>
  <c r="V36" i="5"/>
  <c r="X36" i="5"/>
  <c r="Z36" i="5"/>
  <c r="Z35" i="5"/>
  <c r="H35" i="5"/>
  <c r="J35" i="5"/>
  <c r="N35" i="5"/>
  <c r="F35" i="5"/>
  <c r="L35" i="5"/>
  <c r="R35" i="5"/>
  <c r="T35" i="5"/>
  <c r="V35" i="5"/>
  <c r="X35" i="5"/>
  <c r="D35" i="5"/>
  <c r="P35" i="5"/>
  <c r="R34" i="5"/>
  <c r="T34" i="5"/>
  <c r="V34" i="5"/>
  <c r="X34" i="5"/>
  <c r="Z34" i="5"/>
  <c r="P34" i="5"/>
  <c r="D34" i="5"/>
  <c r="F34" i="5"/>
  <c r="H34" i="5"/>
  <c r="J34" i="5"/>
  <c r="L34" i="5"/>
  <c r="N34" i="5"/>
  <c r="Z33" i="5"/>
  <c r="X33" i="5"/>
  <c r="V33" i="5"/>
  <c r="T33" i="5"/>
  <c r="R33" i="5"/>
  <c r="P33" i="5"/>
  <c r="N33" i="5"/>
  <c r="L33" i="5"/>
  <c r="J33" i="5"/>
  <c r="H33" i="5"/>
  <c r="F33" i="5"/>
  <c r="D33" i="5"/>
  <c r="P32" i="5"/>
  <c r="N32" i="5"/>
  <c r="L32" i="5"/>
  <c r="J32" i="5"/>
  <c r="H32" i="5"/>
  <c r="F32" i="5"/>
  <c r="D32" i="5"/>
  <c r="Z32" i="5"/>
  <c r="X32" i="5"/>
  <c r="V32" i="5"/>
  <c r="T32" i="5"/>
  <c r="R32" i="5"/>
  <c r="Z29" i="5"/>
  <c r="X29" i="5"/>
  <c r="D29" i="5"/>
  <c r="V29" i="5"/>
  <c r="T29" i="5"/>
  <c r="R29" i="5"/>
  <c r="P29" i="5"/>
  <c r="N29" i="5"/>
  <c r="L29" i="5"/>
  <c r="J29" i="5"/>
  <c r="H29" i="5"/>
  <c r="F29" i="5"/>
  <c r="J30" i="5"/>
  <c r="V30" i="5"/>
  <c r="X30" i="5"/>
  <c r="Z30" i="5"/>
  <c r="T30" i="5"/>
  <c r="R30" i="5"/>
  <c r="P30" i="5"/>
  <c r="N30" i="5"/>
  <c r="L30" i="5"/>
  <c r="D30" i="5"/>
  <c r="H30" i="5"/>
  <c r="F30" i="5"/>
  <c r="T31" i="5"/>
  <c r="V31" i="5"/>
  <c r="X31" i="5"/>
  <c r="Z31" i="5"/>
  <c r="P31" i="5"/>
  <c r="N31" i="5"/>
  <c r="D31" i="5"/>
  <c r="L31" i="5"/>
  <c r="J31" i="5"/>
  <c r="R31" i="5"/>
  <c r="H31" i="5"/>
  <c r="F31" i="5"/>
  <c r="U20" i="19"/>
  <c r="AA36" i="5"/>
  <c r="E51" i="7"/>
  <c r="F51" i="7" s="1"/>
  <c r="E50" i="7"/>
  <c r="F50" i="7" s="1"/>
  <c r="E49" i="7"/>
  <c r="F49" i="7" s="1"/>
  <c r="E48" i="7"/>
  <c r="F48" i="7" s="1"/>
  <c r="E47" i="7"/>
  <c r="F47" i="7" s="1"/>
  <c r="E52" i="7"/>
  <c r="E46" i="7"/>
  <c r="E45" i="7"/>
  <c r="E44" i="7"/>
  <c r="E43" i="7"/>
  <c r="AO751" i="19"/>
  <c r="AK752" i="19"/>
  <c r="AA16" i="5"/>
  <c r="R14" i="19"/>
  <c r="R11" i="19"/>
  <c r="R9" i="19"/>
  <c r="R7" i="19"/>
  <c r="R15" i="19"/>
  <c r="R13" i="19"/>
  <c r="R12" i="19"/>
  <c r="R10" i="19"/>
  <c r="R8" i="19"/>
  <c r="R6" i="19"/>
  <c r="R5" i="19"/>
  <c r="R4" i="19"/>
  <c r="AN377" i="19"/>
  <c r="AN376" i="19"/>
  <c r="AN375" i="19"/>
  <c r="AN374" i="19"/>
  <c r="AN305" i="19"/>
  <c r="AN750" i="19"/>
  <c r="AN748" i="19"/>
  <c r="AN743" i="19"/>
  <c r="AN568" i="19"/>
  <c r="AN560" i="19"/>
  <c r="AN545" i="19"/>
  <c r="AN539" i="19"/>
  <c r="AN533" i="19"/>
  <c r="AN530" i="19"/>
  <c r="AN520" i="19"/>
  <c r="AN512" i="19"/>
  <c r="AN106" i="19"/>
  <c r="AN94" i="19"/>
  <c r="AN80" i="19"/>
  <c r="AN69" i="19"/>
  <c r="AN57" i="19"/>
  <c r="AN44" i="19"/>
  <c r="AN33" i="19"/>
  <c r="AN23" i="19"/>
  <c r="AN15" i="19"/>
  <c r="AN333" i="19"/>
  <c r="AN332" i="19"/>
  <c r="AN331" i="19"/>
  <c r="AN329" i="19"/>
  <c r="AN328" i="19"/>
  <c r="AN326" i="19"/>
  <c r="AN324" i="19"/>
  <c r="AN322" i="19"/>
  <c r="AN320" i="19"/>
  <c r="AN318" i="19"/>
  <c r="AN316" i="19"/>
  <c r="AN314" i="19"/>
  <c r="AN311" i="19"/>
  <c r="AN310" i="19"/>
  <c r="AN309" i="19"/>
  <c r="AN308" i="19"/>
  <c r="AN307" i="19"/>
  <c r="AN306" i="19"/>
  <c r="AN176" i="19"/>
  <c r="AN304" i="19"/>
  <c r="AN303" i="19"/>
  <c r="AN302" i="19"/>
  <c r="AN301" i="19"/>
  <c r="AN299" i="19"/>
  <c r="AN297" i="19"/>
  <c r="AN295" i="19"/>
  <c r="AN293" i="19"/>
  <c r="AN286" i="19"/>
  <c r="AN282" i="19"/>
  <c r="AN280" i="19"/>
  <c r="AN278" i="19"/>
  <c r="AN275" i="19"/>
  <c r="AN273" i="19"/>
  <c r="AN271" i="19"/>
  <c r="AN268" i="19"/>
  <c r="AN266" i="19"/>
  <c r="AN264" i="19"/>
  <c r="AN262" i="19"/>
  <c r="AN259" i="19"/>
  <c r="AN257" i="19"/>
  <c r="AN255" i="19"/>
  <c r="AN252" i="19"/>
  <c r="AN250" i="19"/>
  <c r="AN247" i="19"/>
  <c r="AN244" i="19"/>
  <c r="AN242" i="19"/>
  <c r="AN238" i="19"/>
  <c r="AN236" i="19"/>
  <c r="AN234" i="19"/>
  <c r="AN232" i="19"/>
  <c r="AN230" i="19"/>
  <c r="AN228" i="19"/>
  <c r="AN226" i="19"/>
  <c r="AN224" i="19"/>
  <c r="AN222" i="19"/>
  <c r="AN220" i="19"/>
  <c r="AN217" i="19"/>
  <c r="AN215" i="19"/>
  <c r="AN213" i="19"/>
  <c r="AN211" i="19"/>
  <c r="AN209" i="19"/>
  <c r="AN207" i="19"/>
  <c r="AN205" i="19"/>
  <c r="AN203" i="19"/>
  <c r="AN200" i="19"/>
  <c r="AN198" i="19"/>
  <c r="AN196" i="19"/>
  <c r="AN194" i="19"/>
  <c r="AN192" i="19"/>
  <c r="AN190" i="19"/>
  <c r="AN188" i="19"/>
  <c r="AN186" i="19"/>
  <c r="AN184" i="19"/>
  <c r="AN182" i="19"/>
  <c r="AN180" i="19"/>
  <c r="AN178" i="19"/>
  <c r="AN173" i="19"/>
  <c r="AN171" i="19"/>
  <c r="AN169" i="19"/>
  <c r="AN167" i="19"/>
  <c r="AN166" i="19"/>
  <c r="AN164" i="19"/>
  <c r="AN162" i="19"/>
  <c r="AN160" i="19"/>
  <c r="AN158" i="19"/>
  <c r="AN156" i="19"/>
  <c r="AN154" i="19"/>
  <c r="AN152" i="19"/>
  <c r="AN150" i="19"/>
  <c r="AN148" i="19"/>
  <c r="AN147" i="19"/>
  <c r="AN144" i="19"/>
  <c r="AN142" i="19"/>
  <c r="AN140" i="19"/>
  <c r="AN138" i="19"/>
  <c r="AN136" i="19"/>
  <c r="AN134" i="19"/>
  <c r="AN131" i="19"/>
  <c r="AN129" i="19"/>
  <c r="AN127" i="19"/>
  <c r="AN125" i="19"/>
  <c r="AN124" i="19"/>
  <c r="AN123" i="19"/>
  <c r="AN121" i="19"/>
  <c r="AN119" i="19"/>
  <c r="AN117" i="19"/>
  <c r="AN116" i="19"/>
  <c r="AN745" i="19"/>
  <c r="AN570" i="19"/>
  <c r="AN565" i="19"/>
  <c r="AN554" i="19"/>
  <c r="AN548" i="19"/>
  <c r="AN523" i="19"/>
  <c r="AN518" i="19"/>
  <c r="AN506" i="19"/>
  <c r="AN102" i="19"/>
  <c r="AN85" i="19"/>
  <c r="AN77" i="19"/>
  <c r="AN61" i="19"/>
  <c r="AN48" i="19"/>
  <c r="AN41" i="19"/>
  <c r="AN26" i="19"/>
  <c r="AN21" i="19"/>
  <c r="AN10" i="19"/>
  <c r="AN120" i="19"/>
  <c r="AN741" i="19"/>
  <c r="AN740" i="19"/>
  <c r="AN737" i="19"/>
  <c r="AN735" i="19"/>
  <c r="AN733" i="19"/>
  <c r="AN731" i="19"/>
  <c r="AN729" i="19"/>
  <c r="AN727" i="19"/>
  <c r="AN725" i="19"/>
  <c r="AN724" i="19"/>
  <c r="AN722" i="19"/>
  <c r="AN720" i="19"/>
  <c r="AN718" i="19"/>
  <c r="AN716" i="19"/>
  <c r="AN713" i="19"/>
  <c r="AN712" i="19"/>
  <c r="AN710" i="19"/>
  <c r="AN708" i="19"/>
  <c r="AN705" i="19"/>
  <c r="AN703" i="19"/>
  <c r="AN702" i="19"/>
  <c r="AN700" i="19"/>
  <c r="AN697" i="19"/>
  <c r="AN695" i="19"/>
  <c r="AN693" i="19"/>
  <c r="AN691" i="19"/>
  <c r="AN689" i="19"/>
  <c r="AN684" i="19"/>
  <c r="AN682" i="19"/>
  <c r="AN680" i="19"/>
  <c r="AN676" i="19"/>
  <c r="AN674" i="19"/>
  <c r="AN670" i="19"/>
  <c r="AN668" i="19"/>
  <c r="AN665" i="19"/>
  <c r="AN661" i="19"/>
  <c r="AN659" i="19"/>
  <c r="AN655" i="19"/>
  <c r="AN652" i="19"/>
  <c r="AN649" i="19"/>
  <c r="AN646" i="19"/>
  <c r="AN643" i="19"/>
  <c r="AN639" i="19"/>
  <c r="AN638" i="19"/>
  <c r="AN635" i="19"/>
  <c r="AN632" i="19"/>
  <c r="AN629" i="19"/>
  <c r="AN626" i="19"/>
  <c r="AN623" i="19"/>
  <c r="AN620" i="19"/>
  <c r="AN617" i="19"/>
  <c r="AN614" i="19"/>
  <c r="AN611" i="19"/>
  <c r="AN606" i="19"/>
  <c r="AN604" i="19"/>
  <c r="AN601" i="19"/>
  <c r="AN598" i="19"/>
  <c r="AN595" i="19"/>
  <c r="AN592" i="19"/>
  <c r="AN589" i="19"/>
  <c r="AN585" i="19"/>
  <c r="AN582" i="19"/>
  <c r="AN579" i="19"/>
  <c r="AN576" i="19"/>
  <c r="AN573" i="19"/>
  <c r="AN563" i="19"/>
  <c r="AN557" i="19"/>
  <c r="AN551" i="19"/>
  <c r="AN542" i="19"/>
  <c r="AN536" i="19"/>
  <c r="AN527" i="19"/>
  <c r="AN515" i="19"/>
  <c r="AN508" i="19"/>
  <c r="AN98" i="19"/>
  <c r="AN90" i="19"/>
  <c r="AN73" i="19"/>
  <c r="AN65" i="19"/>
  <c r="AN53" i="19"/>
  <c r="AN37" i="19"/>
  <c r="AN29" i="19"/>
  <c r="U19" i="19"/>
  <c r="AN12" i="19"/>
  <c r="AN8" i="19"/>
  <c r="AN330" i="19"/>
  <c r="AN327" i="19"/>
  <c r="AN325" i="19"/>
  <c r="AN323" i="19"/>
  <c r="AN321" i="19"/>
  <c r="AN319" i="19"/>
  <c r="AN317" i="19"/>
  <c r="AN315" i="19"/>
  <c r="AN313" i="19"/>
  <c r="AN312" i="19"/>
  <c r="AN300" i="19"/>
  <c r="AN298" i="19"/>
  <c r="AN296" i="19"/>
  <c r="AN294" i="19"/>
  <c r="AN292" i="19"/>
  <c r="AN291" i="19"/>
  <c r="AN290" i="19"/>
  <c r="AN289" i="19"/>
  <c r="AN288" i="19"/>
  <c r="AN287" i="19"/>
  <c r="AN285" i="19"/>
  <c r="AN284" i="19"/>
  <c r="AN283" i="19"/>
  <c r="AN281" i="19"/>
  <c r="AN279" i="19"/>
  <c r="AN277" i="19"/>
  <c r="AN276" i="19"/>
  <c r="AN274" i="19"/>
  <c r="AN272" i="19"/>
  <c r="AN270" i="19"/>
  <c r="AN269" i="19"/>
  <c r="AN267" i="19"/>
  <c r="AN265" i="19"/>
  <c r="AN263" i="19"/>
  <c r="AN261" i="19"/>
  <c r="AN260" i="19"/>
  <c r="AN258" i="19"/>
  <c r="AN256" i="19"/>
  <c r="AN254" i="19"/>
  <c r="AN253" i="19"/>
  <c r="AN251" i="19"/>
  <c r="AN249" i="19"/>
  <c r="AN248" i="19"/>
  <c r="AN246" i="19"/>
  <c r="AN245" i="19"/>
  <c r="AN243" i="19"/>
  <c r="AN241" i="19"/>
  <c r="AN240" i="19"/>
  <c r="AN239" i="19"/>
  <c r="AN237" i="19"/>
  <c r="AN233" i="19"/>
  <c r="AN231" i="19"/>
  <c r="AN229" i="19"/>
  <c r="AN227" i="19"/>
  <c r="AN225" i="19"/>
  <c r="AN223" i="19"/>
  <c r="AN221" i="19"/>
  <c r="AN219" i="19"/>
  <c r="AN218" i="19"/>
  <c r="AN216" i="19"/>
  <c r="AN214" i="19"/>
  <c r="AN212" i="19"/>
  <c r="AN210" i="19"/>
  <c r="AN208" i="19"/>
  <c r="AN206" i="19"/>
  <c r="AN204" i="19"/>
  <c r="AN202" i="19"/>
  <c r="AN201" i="19"/>
  <c r="AN199" i="19"/>
  <c r="AN197" i="19"/>
  <c r="AN195" i="19"/>
  <c r="AN193" i="19"/>
  <c r="AN191" i="19"/>
  <c r="AN189" i="19"/>
  <c r="AN187" i="19"/>
  <c r="AN185" i="19"/>
  <c r="AN183" i="19"/>
  <c r="AN181" i="19"/>
  <c r="AN179" i="19"/>
  <c r="AN177" i="19"/>
  <c r="AN175" i="19"/>
  <c r="AN174" i="19"/>
  <c r="AN172" i="19"/>
  <c r="AN170" i="19"/>
  <c r="AN168" i="19"/>
  <c r="AN165" i="19"/>
  <c r="AN163" i="19"/>
  <c r="AN161" i="19"/>
  <c r="AN159" i="19"/>
  <c r="AN157" i="19"/>
  <c r="AN155" i="19"/>
  <c r="AN153" i="19"/>
  <c r="AN151" i="19"/>
  <c r="AN149" i="19"/>
  <c r="AN146" i="19"/>
  <c r="AN145" i="19"/>
  <c r="AN143" i="19"/>
  <c r="AN141" i="19"/>
  <c r="AN139" i="19"/>
  <c r="AN137" i="19"/>
  <c r="AN135" i="19"/>
  <c r="AN133" i="19"/>
  <c r="AN132" i="19"/>
  <c r="AN130" i="19"/>
  <c r="AN128" i="19"/>
  <c r="AN126" i="19"/>
  <c r="AN122" i="19"/>
  <c r="AN235" i="19"/>
  <c r="AN118" i="19"/>
  <c r="AN372" i="19"/>
  <c r="AN371" i="19"/>
  <c r="AN370" i="19"/>
  <c r="AN369" i="19"/>
  <c r="AN368" i="19"/>
  <c r="AN367" i="19"/>
  <c r="AN366" i="19"/>
  <c r="AN365" i="19"/>
  <c r="AN364" i="19"/>
  <c r="AN363" i="19"/>
  <c r="AN362" i="19"/>
  <c r="AN361" i="19"/>
  <c r="AN373" i="19"/>
  <c r="AN360" i="19"/>
  <c r="AN359" i="19"/>
  <c r="AN358" i="19"/>
  <c r="AN357" i="19"/>
  <c r="AN356" i="19"/>
  <c r="AN349" i="19"/>
  <c r="AN348" i="19"/>
  <c r="AN347" i="19"/>
  <c r="AN346" i="19"/>
  <c r="AN345" i="19"/>
  <c r="AN344" i="19"/>
  <c r="AN343" i="19"/>
  <c r="AN342" i="19"/>
  <c r="AN341" i="19"/>
  <c r="AN340" i="19"/>
  <c r="AN339" i="19"/>
  <c r="AN351" i="19"/>
  <c r="AN337" i="19"/>
  <c r="AN336" i="19"/>
  <c r="AN335" i="19"/>
  <c r="AN334" i="19"/>
  <c r="AN350" i="19"/>
  <c r="AN352" i="19"/>
  <c r="AN353" i="19"/>
  <c r="AN354" i="19"/>
  <c r="AN355" i="19"/>
  <c r="AN338" i="19"/>
  <c r="AN467" i="19"/>
  <c r="AN466" i="19"/>
  <c r="AN465" i="19"/>
  <c r="AN464" i="19"/>
  <c r="AN463" i="19"/>
  <c r="AN462" i="19"/>
  <c r="AN461" i="19"/>
  <c r="AN460" i="19"/>
  <c r="AN459" i="19"/>
  <c r="AN458" i="19"/>
  <c r="AN457" i="19"/>
  <c r="AN456" i="19"/>
  <c r="AN455" i="19"/>
  <c r="AN454" i="19"/>
  <c r="AN453" i="19"/>
  <c r="AN452" i="19"/>
  <c r="AN451" i="19"/>
  <c r="AN450" i="19"/>
  <c r="AN449" i="19"/>
  <c r="AN448" i="19"/>
  <c r="AN447" i="19"/>
  <c r="AN446" i="19"/>
  <c r="AN445" i="19"/>
  <c r="AN444" i="19"/>
  <c r="AN443" i="19"/>
  <c r="AN442" i="19"/>
  <c r="AN441" i="19"/>
  <c r="AN440" i="19"/>
  <c r="AN439" i="19"/>
  <c r="AN438" i="19"/>
  <c r="AN437" i="19"/>
  <c r="AN436" i="19"/>
  <c r="AN435" i="19"/>
  <c r="AN434" i="19"/>
  <c r="AN433" i="19"/>
  <c r="AN432" i="19"/>
  <c r="AN431" i="19"/>
  <c r="AN430" i="19"/>
  <c r="AN429" i="19"/>
  <c r="AN428" i="19"/>
  <c r="AN427" i="19"/>
  <c r="AN426" i="19"/>
  <c r="AN425" i="19"/>
  <c r="AN424" i="19"/>
  <c r="AN423" i="19"/>
  <c r="AN422" i="19"/>
  <c r="AN421" i="19"/>
  <c r="AN420" i="19"/>
  <c r="AN419" i="19"/>
  <c r="AN418" i="19"/>
  <c r="AN417" i="19"/>
  <c r="AN416" i="19"/>
  <c r="AN415" i="19"/>
  <c r="AN414" i="19"/>
  <c r="AN413" i="19"/>
  <c r="AN412" i="19"/>
  <c r="AN411" i="19"/>
  <c r="AN410" i="19"/>
  <c r="AN409" i="19"/>
  <c r="AN408" i="19"/>
  <c r="AN738" i="19"/>
  <c r="AN407" i="19"/>
  <c r="AN406" i="19"/>
  <c r="AN405" i="19"/>
  <c r="AN404" i="19"/>
  <c r="AN403" i="19"/>
  <c r="AN402" i="19"/>
  <c r="AN401" i="19"/>
  <c r="AN400" i="19"/>
  <c r="AN399" i="19"/>
  <c r="AN398" i="19"/>
  <c r="AN397" i="19"/>
  <c r="AN396" i="19"/>
  <c r="AN395" i="19"/>
  <c r="AN394" i="19"/>
  <c r="AN393" i="19"/>
  <c r="AN392" i="19"/>
  <c r="AN391" i="19"/>
  <c r="AN390" i="19"/>
  <c r="AN389" i="19"/>
  <c r="AN388" i="19"/>
  <c r="AN387" i="19"/>
  <c r="AN386" i="19"/>
  <c r="AN385" i="19"/>
  <c r="AN384" i="19"/>
  <c r="AN383" i="19"/>
  <c r="AN382" i="19"/>
  <c r="AN381" i="19"/>
  <c r="AN380" i="19"/>
  <c r="AN379" i="19"/>
  <c r="AN378" i="19"/>
  <c r="AN751" i="19"/>
  <c r="AN749" i="19"/>
  <c r="AN747" i="19"/>
  <c r="AN746" i="19"/>
  <c r="AN744" i="19"/>
  <c r="AN742" i="19"/>
  <c r="AN739" i="19"/>
  <c r="AN562" i="19"/>
  <c r="AN736" i="19"/>
  <c r="AN734" i="19"/>
  <c r="AN732" i="19"/>
  <c r="AN730" i="19"/>
  <c r="AN728" i="19"/>
  <c r="AN726" i="19"/>
  <c r="AN723" i="19"/>
  <c r="AN721" i="19"/>
  <c r="AN719" i="19"/>
  <c r="AN717" i="19"/>
  <c r="AN715" i="19"/>
  <c r="AN714" i="19"/>
  <c r="AN711" i="19"/>
  <c r="AN709" i="19"/>
  <c r="AN707" i="19"/>
  <c r="AN706" i="19"/>
  <c r="AN704" i="19"/>
  <c r="AN701" i="19"/>
  <c r="AN699" i="19"/>
  <c r="AN698" i="19"/>
  <c r="AN694" i="19"/>
  <c r="AN692" i="19"/>
  <c r="AN690" i="19"/>
  <c r="AN688" i="19"/>
  <c r="AN686" i="19"/>
  <c r="AN683" i="19"/>
  <c r="AN679" i="19"/>
  <c r="AN677" i="19"/>
  <c r="AN673" i="19"/>
  <c r="AN671" i="19"/>
  <c r="AN667" i="19"/>
  <c r="AN664" i="19"/>
  <c r="AN662" i="19"/>
  <c r="AN658" i="19"/>
  <c r="AN656" i="19"/>
  <c r="AN651" i="19"/>
  <c r="AN648" i="19"/>
  <c r="AN645" i="19"/>
  <c r="AN642" i="19"/>
  <c r="AN641" i="19"/>
  <c r="AN637" i="19"/>
  <c r="AN634" i="19"/>
  <c r="AN630" i="19"/>
  <c r="AN627" i="19"/>
  <c r="AN625" i="19"/>
  <c r="AN622" i="19"/>
  <c r="AN618" i="19"/>
  <c r="AN616" i="19"/>
  <c r="AN613" i="19"/>
  <c r="AN610" i="19"/>
  <c r="AN607" i="19"/>
  <c r="AN603" i="19"/>
  <c r="AN600" i="19"/>
  <c r="AN597" i="19"/>
  <c r="AN594" i="19"/>
  <c r="AN591" i="19"/>
  <c r="AN588" i="19"/>
  <c r="AN586" i="19"/>
  <c r="AN583" i="19"/>
  <c r="AN580" i="19"/>
  <c r="AN577" i="19"/>
  <c r="AN574" i="19"/>
  <c r="AN571" i="19"/>
  <c r="AN567" i="19"/>
  <c r="AN559" i="19"/>
  <c r="AN556" i="19"/>
  <c r="AN553" i="19"/>
  <c r="AN550" i="19"/>
  <c r="AN547" i="19"/>
  <c r="AN544" i="19"/>
  <c r="AN541" i="19"/>
  <c r="AN538" i="19"/>
  <c r="AN535" i="19"/>
  <c r="AN532" i="19"/>
  <c r="AN529" i="19"/>
  <c r="AN526" i="19"/>
  <c r="AN524" i="19"/>
  <c r="AN521" i="19"/>
  <c r="AN517" i="19"/>
  <c r="AN514" i="19"/>
  <c r="AN511" i="19"/>
  <c r="AN509" i="19"/>
  <c r="AN505" i="19"/>
  <c r="AN107" i="19"/>
  <c r="AN101" i="19"/>
  <c r="AN96" i="19"/>
  <c r="AN92" i="19"/>
  <c r="AN88" i="19"/>
  <c r="AN84" i="19"/>
  <c r="AN81" i="19"/>
  <c r="AN76" i="19"/>
  <c r="AN72" i="19"/>
  <c r="AN68" i="19"/>
  <c r="AN64" i="19"/>
  <c r="AN60" i="19"/>
  <c r="AN56" i="19"/>
  <c r="AN52" i="19"/>
  <c r="AN49" i="19"/>
  <c r="AN45" i="19"/>
  <c r="AN40" i="19"/>
  <c r="AN36" i="19"/>
  <c r="AN32" i="19"/>
  <c r="AN27" i="19"/>
  <c r="AN24" i="19"/>
  <c r="AN20" i="19"/>
  <c r="AN18" i="19"/>
  <c r="AN16" i="19"/>
  <c r="AN13" i="19"/>
  <c r="AN6" i="19"/>
  <c r="AN100" i="19"/>
  <c r="AN97" i="19"/>
  <c r="AN93" i="19"/>
  <c r="AN89" i="19"/>
  <c r="AN86" i="19"/>
  <c r="AN82" i="19"/>
  <c r="AN78" i="19"/>
  <c r="AN74" i="19"/>
  <c r="AN71" i="19"/>
  <c r="AN67" i="19"/>
  <c r="AN63" i="19"/>
  <c r="AN58" i="19"/>
  <c r="AN54" i="19"/>
  <c r="AN50" i="19"/>
  <c r="AN46" i="19"/>
  <c r="AN43" i="19"/>
  <c r="AN39" i="19"/>
  <c r="AN35" i="19"/>
  <c r="AN31" i="19"/>
  <c r="AN28" i="19"/>
  <c r="AN25" i="19"/>
  <c r="AN7" i="19"/>
  <c r="AN503" i="19"/>
  <c r="AN502" i="19"/>
  <c r="AN501" i="19"/>
  <c r="AN500" i="19"/>
  <c r="AN499" i="19"/>
  <c r="AN498" i="19"/>
  <c r="AN497" i="19"/>
  <c r="AN496" i="19"/>
  <c r="AN495" i="19"/>
  <c r="AN494" i="19"/>
  <c r="AN493" i="19"/>
  <c r="AN492" i="19"/>
  <c r="AN491" i="19"/>
  <c r="AN490" i="19"/>
  <c r="AN489" i="19"/>
  <c r="AN488" i="19"/>
  <c r="AN487" i="19"/>
  <c r="AN486" i="19"/>
  <c r="AN485" i="19"/>
  <c r="AN484" i="19"/>
  <c r="AN483" i="19"/>
  <c r="AN482" i="19"/>
  <c r="AN481" i="19"/>
  <c r="AN480" i="19"/>
  <c r="AN479" i="19"/>
  <c r="AN478" i="19"/>
  <c r="AN477" i="19"/>
  <c r="AN476" i="19"/>
  <c r="AN475" i="19"/>
  <c r="AN474" i="19"/>
  <c r="AN473" i="19"/>
  <c r="AN472" i="19"/>
  <c r="AN471" i="19"/>
  <c r="AN470" i="19"/>
  <c r="AN469" i="19"/>
  <c r="AN468" i="19"/>
  <c r="AN696" i="19"/>
  <c r="AN687" i="19"/>
  <c r="AN685" i="19"/>
  <c r="AN681" i="19"/>
  <c r="AN678" i="19"/>
  <c r="AN675" i="19"/>
  <c r="AN672" i="19"/>
  <c r="AN669" i="19"/>
  <c r="AN666" i="19"/>
  <c r="AN663" i="19"/>
  <c r="AN660" i="19"/>
  <c r="AN657" i="19"/>
  <c r="AN654" i="19"/>
  <c r="AN653" i="19"/>
  <c r="AN650" i="19"/>
  <c r="AN647" i="19"/>
  <c r="AN644" i="19"/>
  <c r="AN640" i="19"/>
  <c r="AN636" i="19"/>
  <c r="AN633" i="19"/>
  <c r="AN631" i="19"/>
  <c r="AN628" i="19"/>
  <c r="AN624" i="19"/>
  <c r="AN621" i="19"/>
  <c r="AN619" i="19"/>
  <c r="AN615" i="19"/>
  <c r="AN612" i="19"/>
  <c r="AN609" i="19"/>
  <c r="AN608" i="19"/>
  <c r="AN605" i="19"/>
  <c r="AN602" i="19"/>
  <c r="AN599" i="19"/>
  <c r="AN596" i="19"/>
  <c r="AN593" i="19"/>
  <c r="AN590" i="19"/>
  <c r="AN587" i="19"/>
  <c r="AN584" i="19"/>
  <c r="AN581" i="19"/>
  <c r="AN578" i="19"/>
  <c r="AN575" i="19"/>
  <c r="AN572" i="19"/>
  <c r="AN115" i="19"/>
  <c r="AN114" i="19"/>
  <c r="AN113" i="19"/>
  <c r="AN112" i="19"/>
  <c r="AN111" i="19"/>
  <c r="AN110" i="19"/>
  <c r="AN109" i="19"/>
  <c r="AN108" i="19"/>
  <c r="AN105" i="19"/>
  <c r="AN103" i="19"/>
  <c r="AN99" i="19"/>
  <c r="AN95" i="19"/>
  <c r="AN91" i="19"/>
  <c r="AN87" i="19"/>
  <c r="AN83" i="19"/>
  <c r="AN79" i="19"/>
  <c r="AN75" i="19"/>
  <c r="AN70" i="19"/>
  <c r="AN66" i="19"/>
  <c r="AN62" i="19"/>
  <c r="AN59" i="19"/>
  <c r="AN55" i="19"/>
  <c r="AN51" i="19"/>
  <c r="AN47" i="19"/>
  <c r="AN42" i="19"/>
  <c r="AN38" i="19"/>
  <c r="AN34" i="19"/>
  <c r="AN30" i="19"/>
  <c r="AN22" i="19"/>
  <c r="AN19" i="19"/>
  <c r="AN17" i="19"/>
  <c r="AN14" i="19"/>
  <c r="AN11" i="19"/>
  <c r="AN9" i="19"/>
  <c r="AN569" i="19"/>
  <c r="AN566" i="19"/>
  <c r="AN564" i="19"/>
  <c r="AN561" i="19"/>
  <c r="AN504" i="19"/>
  <c r="AN507" i="19"/>
  <c r="AN510" i="19"/>
  <c r="AN513" i="19"/>
  <c r="AN516" i="19"/>
  <c r="AN519" i="19"/>
  <c r="AN522" i="19"/>
  <c r="AN525" i="19"/>
  <c r="AN528" i="19"/>
  <c r="AN531" i="19"/>
  <c r="AN534" i="19"/>
  <c r="AN537" i="19"/>
  <c r="AN540" i="19"/>
  <c r="AN543" i="19"/>
  <c r="AN546" i="19"/>
  <c r="AN549" i="19"/>
  <c r="AN552" i="19"/>
  <c r="AN555" i="19"/>
  <c r="AN558" i="19"/>
  <c r="AN104" i="19"/>
  <c r="AA35" i="5"/>
  <c r="AA33" i="5"/>
  <c r="AA37" i="5"/>
  <c r="AA34" i="5"/>
  <c r="AA38" i="5"/>
  <c r="AA8" i="5"/>
  <c r="AA15" i="5"/>
  <c r="AA14" i="5"/>
  <c r="AA13" i="5"/>
  <c r="AA12" i="5"/>
  <c r="O618" i="27"/>
  <c r="O555" i="27"/>
  <c r="O534" i="27"/>
  <c r="O576" i="27"/>
  <c r="O597" i="27"/>
  <c r="O513" i="27"/>
  <c r="AJ750" i="19"/>
  <c r="AA32" i="5"/>
  <c r="AA31" i="5"/>
  <c r="AA30" i="5"/>
  <c r="AA29" i="5"/>
  <c r="AA7" i="5"/>
  <c r="AA11" i="5"/>
  <c r="AA10" i="5"/>
  <c r="AA9" i="5"/>
  <c r="G17" i="19" a="1"/>
  <c r="G17" i="19" s="1"/>
  <c r="AH751" i="19"/>
  <c r="AI751" i="19"/>
  <c r="AL751" i="19"/>
  <c r="A34" i="19"/>
  <c r="B34" i="19" s="1"/>
  <c r="A21" i="19"/>
  <c r="L4" i="19"/>
  <c r="L5" i="19"/>
  <c r="L6" i="19"/>
  <c r="L7" i="19"/>
  <c r="L8" i="19"/>
  <c r="L9" i="19"/>
  <c r="L10" i="19"/>
  <c r="L11" i="19"/>
  <c r="L12" i="19"/>
  <c r="L13" i="19"/>
  <c r="L14" i="19"/>
  <c r="L15" i="19"/>
  <c r="Q4" i="19"/>
  <c r="Q5" i="19"/>
  <c r="Q6" i="19"/>
  <c r="Q7" i="19"/>
  <c r="Q8" i="19"/>
  <c r="Q9" i="19"/>
  <c r="Q10" i="19"/>
  <c r="Q11" i="19"/>
  <c r="Q12" i="19"/>
  <c r="Q13" i="19"/>
  <c r="Q14" i="19"/>
  <c r="Q15" i="19"/>
  <c r="AA6" i="5" l="1"/>
  <c r="H28" i="5"/>
  <c r="J28" i="5"/>
  <c r="L28" i="5"/>
  <c r="N28" i="5"/>
  <c r="P28" i="5"/>
  <c r="R28" i="5"/>
  <c r="T28" i="5"/>
  <c r="V28" i="5"/>
  <c r="O428" i="27"/>
  <c r="D28" i="5"/>
  <c r="X28" i="5"/>
  <c r="Z28" i="5"/>
  <c r="F28" i="5"/>
  <c r="G53" i="19"/>
  <c r="G30" i="19"/>
  <c r="G31" i="19"/>
  <c r="G32" i="19"/>
  <c r="G33" i="19"/>
  <c r="G34" i="19"/>
  <c r="G35" i="19"/>
  <c r="G36" i="19"/>
  <c r="G37" i="19"/>
  <c r="G38" i="19"/>
  <c r="G39" i="19"/>
  <c r="G69" i="19"/>
  <c r="G72" i="19"/>
  <c r="G63" i="19"/>
  <c r="G64" i="19"/>
  <c r="G65" i="19"/>
  <c r="G68" i="19"/>
  <c r="G70" i="19"/>
  <c r="G71" i="19"/>
  <c r="G67" i="19"/>
  <c r="G66" i="19"/>
  <c r="H30" i="19"/>
  <c r="H31" i="19"/>
  <c r="H32" i="19"/>
  <c r="H33" i="19"/>
  <c r="H34" i="19"/>
  <c r="H35" i="19"/>
  <c r="H36" i="19"/>
  <c r="H37" i="19"/>
  <c r="H38" i="19"/>
  <c r="H39" i="19"/>
  <c r="G25" i="19"/>
  <c r="G27" i="19"/>
  <c r="G28" i="19"/>
  <c r="G29" i="19"/>
  <c r="G62" i="19"/>
  <c r="G24" i="19"/>
  <c r="C23" i="19" s="1"/>
  <c r="G57" i="19"/>
  <c r="G23" i="19"/>
  <c r="C22" i="19" s="1"/>
  <c r="G54" i="19"/>
  <c r="G55" i="19"/>
  <c r="G56" i="19"/>
  <c r="G58" i="19"/>
  <c r="G59" i="19"/>
  <c r="G61" i="19"/>
  <c r="G21" i="19"/>
  <c r="C20" i="19" s="1"/>
  <c r="G20" i="19"/>
  <c r="G26" i="19"/>
  <c r="G60" i="19"/>
  <c r="G22" i="19"/>
  <c r="C21" i="19" s="1"/>
  <c r="H72" i="19"/>
  <c r="H63" i="19"/>
  <c r="H64" i="19"/>
  <c r="H65" i="19"/>
  <c r="H66" i="19"/>
  <c r="H67" i="19"/>
  <c r="H68" i="19"/>
  <c r="H69" i="19"/>
  <c r="H70" i="19"/>
  <c r="H71" i="19"/>
  <c r="N8" i="27"/>
  <c r="M8" i="27"/>
  <c r="L8" i="27"/>
  <c r="K8" i="27"/>
  <c r="J8" i="27"/>
  <c r="I8" i="27"/>
  <c r="H8" i="27"/>
  <c r="G8" i="27"/>
  <c r="F8" i="27"/>
  <c r="E8" i="27"/>
  <c r="D8" i="27"/>
  <c r="C8" i="27"/>
  <c r="AN752" i="19"/>
  <c r="F9" i="5"/>
  <c r="H9" i="5"/>
  <c r="J9" i="5"/>
  <c r="D9" i="5"/>
  <c r="Z11" i="5"/>
  <c r="X11" i="5"/>
  <c r="V11" i="5"/>
  <c r="T11" i="5"/>
  <c r="R11" i="5"/>
  <c r="P11" i="5"/>
  <c r="N11" i="5"/>
  <c r="L11" i="5"/>
  <c r="J11" i="5"/>
  <c r="H11" i="5"/>
  <c r="F11" i="5"/>
  <c r="D11" i="5"/>
  <c r="P7" i="5"/>
  <c r="N7" i="5"/>
  <c r="L7" i="5"/>
  <c r="X8" i="5"/>
  <c r="F8" i="5"/>
  <c r="J8" i="5"/>
  <c r="L8" i="5"/>
  <c r="H8" i="5"/>
  <c r="P8" i="5"/>
  <c r="N8" i="5"/>
  <c r="D8" i="5"/>
  <c r="Z8" i="5"/>
  <c r="V8" i="5"/>
  <c r="T8" i="5"/>
  <c r="R8" i="5"/>
  <c r="Z9" i="5"/>
  <c r="V9" i="5"/>
  <c r="T9" i="5"/>
  <c r="R9" i="5"/>
  <c r="P9" i="5"/>
  <c r="N9" i="5"/>
  <c r="L9" i="5"/>
  <c r="X9" i="5"/>
  <c r="Z7" i="5"/>
  <c r="R7" i="5"/>
  <c r="D7" i="5"/>
  <c r="V7" i="5"/>
  <c r="T7" i="5"/>
  <c r="F7" i="5"/>
  <c r="H7" i="5"/>
  <c r="J7" i="5"/>
  <c r="J6" i="5" s="1"/>
  <c r="X7" i="5"/>
  <c r="X10" i="5"/>
  <c r="V10" i="5"/>
  <c r="T10" i="5"/>
  <c r="R10" i="5"/>
  <c r="P10" i="5"/>
  <c r="N10" i="5"/>
  <c r="L10" i="5"/>
  <c r="J10" i="5"/>
  <c r="H10" i="5"/>
  <c r="F10" i="5"/>
  <c r="D10" i="5"/>
  <c r="Z10" i="5"/>
  <c r="D39" i="7"/>
  <c r="F52" i="7"/>
  <c r="Y50" i="5"/>
  <c r="M91" i="27"/>
  <c r="E19" i="7"/>
  <c r="F19" i="7" s="1"/>
  <c r="E17" i="7"/>
  <c r="F17" i="7" s="1"/>
  <c r="K196" i="27"/>
  <c r="M196" i="27"/>
  <c r="E16" i="7"/>
  <c r="F16" i="7" s="1"/>
  <c r="I91" i="27"/>
  <c r="G91" i="27"/>
  <c r="E15" i="7"/>
  <c r="F15" i="7" s="1"/>
  <c r="G196" i="27"/>
  <c r="I196" i="27"/>
  <c r="F14" i="7"/>
  <c r="E91" i="27"/>
  <c r="C91" i="27"/>
  <c r="C196" i="27"/>
  <c r="E196" i="27"/>
  <c r="L28" i="27"/>
  <c r="N133" i="27"/>
  <c r="H28" i="27"/>
  <c r="J133" i="27"/>
  <c r="D28" i="27"/>
  <c r="F133" i="27"/>
  <c r="K28" i="27"/>
  <c r="M133" i="27"/>
  <c r="G28" i="27"/>
  <c r="I133" i="27"/>
  <c r="C28" i="27"/>
  <c r="E133" i="27"/>
  <c r="N28" i="27"/>
  <c r="L133" i="27"/>
  <c r="J28" i="27"/>
  <c r="H133" i="27"/>
  <c r="F28" i="27"/>
  <c r="D133" i="27"/>
  <c r="M28" i="27"/>
  <c r="K133" i="27"/>
  <c r="I28" i="27"/>
  <c r="G133" i="27"/>
  <c r="E28" i="27"/>
  <c r="C133" i="27"/>
  <c r="L91" i="27"/>
  <c r="N91" i="27"/>
  <c r="M70" i="27"/>
  <c r="N175" i="27"/>
  <c r="I70" i="27"/>
  <c r="J175" i="27"/>
  <c r="E70" i="27"/>
  <c r="F175" i="27"/>
  <c r="L70" i="27"/>
  <c r="M175" i="27"/>
  <c r="H70" i="27"/>
  <c r="I175" i="27"/>
  <c r="D70" i="27"/>
  <c r="E175" i="27"/>
  <c r="K70" i="27"/>
  <c r="L175" i="27"/>
  <c r="G70" i="27"/>
  <c r="H175" i="27"/>
  <c r="C70" i="27"/>
  <c r="D175" i="27"/>
  <c r="N70" i="27"/>
  <c r="K175" i="27"/>
  <c r="J70" i="27"/>
  <c r="G175" i="27"/>
  <c r="F70" i="27"/>
  <c r="C175" i="27"/>
  <c r="E23" i="7"/>
  <c r="F23" i="7" s="1"/>
  <c r="N196" i="27"/>
  <c r="L196" i="27"/>
  <c r="L49" i="27"/>
  <c r="N154" i="27"/>
  <c r="H49" i="27"/>
  <c r="J154" i="27"/>
  <c r="D49" i="27"/>
  <c r="F154" i="27"/>
  <c r="K49" i="27"/>
  <c r="M154" i="27"/>
  <c r="G49" i="27"/>
  <c r="I154" i="27"/>
  <c r="C49" i="27"/>
  <c r="E154" i="27"/>
  <c r="N49" i="27"/>
  <c r="L154" i="27"/>
  <c r="J49" i="27"/>
  <c r="H154" i="27"/>
  <c r="F49" i="27"/>
  <c r="D154" i="27"/>
  <c r="M49" i="27"/>
  <c r="K154" i="27"/>
  <c r="I49" i="27"/>
  <c r="G154" i="27"/>
  <c r="E49" i="27"/>
  <c r="C154" i="27"/>
  <c r="E22" i="7"/>
  <c r="F22" i="7" s="1"/>
  <c r="H91" i="27"/>
  <c r="J91" i="27"/>
  <c r="E21" i="7"/>
  <c r="F21" i="7" s="1"/>
  <c r="J196" i="27"/>
  <c r="H196" i="27"/>
  <c r="E20" i="7"/>
  <c r="F20" i="7" s="1"/>
  <c r="D91" i="27"/>
  <c r="F91" i="27"/>
  <c r="F196" i="27"/>
  <c r="D196" i="27"/>
  <c r="M112" i="27"/>
  <c r="I112" i="27"/>
  <c r="E112" i="27"/>
  <c r="L112" i="27"/>
  <c r="H112" i="27"/>
  <c r="D112" i="27"/>
  <c r="K112" i="27"/>
  <c r="G112" i="27"/>
  <c r="C112" i="27"/>
  <c r="N112" i="27"/>
  <c r="J112" i="27"/>
  <c r="F112" i="27"/>
  <c r="E18" i="7"/>
  <c r="F18" i="7" s="1"/>
  <c r="K91" i="27"/>
  <c r="M5" i="19"/>
  <c r="N7" i="27"/>
  <c r="M15" i="19"/>
  <c r="M4" i="19"/>
  <c r="M7" i="27"/>
  <c r="M13" i="19"/>
  <c r="D7" i="27"/>
  <c r="M10" i="19"/>
  <c r="C7" i="27"/>
  <c r="M6" i="19"/>
  <c r="F7" i="27"/>
  <c r="M11" i="19"/>
  <c r="E7" i="27"/>
  <c r="M9" i="19"/>
  <c r="H7" i="27"/>
  <c r="M14" i="19"/>
  <c r="G7" i="27"/>
  <c r="M12" i="19"/>
  <c r="J7" i="27"/>
  <c r="I7" i="27"/>
  <c r="M7" i="19"/>
  <c r="L7" i="27"/>
  <c r="M8" i="19"/>
  <c r="K7" i="27"/>
  <c r="AO752" i="19"/>
  <c r="AK753" i="19"/>
  <c r="W50" i="5"/>
  <c r="O50" i="5"/>
  <c r="H61" i="19"/>
  <c r="H60" i="19"/>
  <c r="H59" i="19"/>
  <c r="H58" i="19"/>
  <c r="H57" i="19"/>
  <c r="H56" i="19"/>
  <c r="H55" i="19"/>
  <c r="H53" i="19"/>
  <c r="H62" i="19"/>
  <c r="H54" i="19"/>
  <c r="H21" i="19"/>
  <c r="D20" i="19" s="1"/>
  <c r="H28" i="19"/>
  <c r="H27" i="19"/>
  <c r="H26" i="19"/>
  <c r="H25" i="19"/>
  <c r="H24" i="19"/>
  <c r="D23" i="19" s="1"/>
  <c r="H23" i="19"/>
  <c r="D22" i="19" s="1"/>
  <c r="H20" i="19"/>
  <c r="H29" i="19"/>
  <c r="H22" i="19"/>
  <c r="D21" i="19" s="1"/>
  <c r="G11" i="19"/>
  <c r="G12" i="19"/>
  <c r="G5" i="19"/>
  <c r="G7" i="19"/>
  <c r="G14" i="19"/>
  <c r="G6" i="19"/>
  <c r="G8" i="19"/>
  <c r="G13" i="19"/>
  <c r="G3" i="19"/>
  <c r="V32" i="19" s="1"/>
  <c r="G4" i="19"/>
  <c r="G9" i="19"/>
  <c r="G10" i="19"/>
  <c r="G50" i="5"/>
  <c r="M50" i="5"/>
  <c r="E50" i="5"/>
  <c r="F44" i="7"/>
  <c r="F45" i="7"/>
  <c r="F46" i="7"/>
  <c r="AB36" i="5"/>
  <c r="AB33" i="5"/>
  <c r="AB38" i="5"/>
  <c r="AB34" i="5"/>
  <c r="AB35" i="5"/>
  <c r="AB37" i="5"/>
  <c r="AP6" i="19"/>
  <c r="AM7" i="19" s="1"/>
  <c r="F43" i="7"/>
  <c r="Q50" i="5"/>
  <c r="U50" i="5"/>
  <c r="I50" i="5"/>
  <c r="AJ751" i="19"/>
  <c r="AI752" i="19"/>
  <c r="AH752" i="19"/>
  <c r="AL752" i="19"/>
  <c r="C50" i="5"/>
  <c r="K50" i="5"/>
  <c r="A35" i="19"/>
  <c r="B35" i="19" s="1"/>
  <c r="A22" i="19"/>
  <c r="S50" i="5"/>
  <c r="I6" i="27" l="1"/>
  <c r="X6" i="5"/>
  <c r="L6" i="27"/>
  <c r="H6" i="5"/>
  <c r="G6" i="27"/>
  <c r="H6" i="27"/>
  <c r="K6" i="27"/>
  <c r="K850" i="27" s="1"/>
  <c r="C6" i="27"/>
  <c r="F6" i="5"/>
  <c r="J6" i="27"/>
  <c r="D6" i="27"/>
  <c r="T6" i="5"/>
  <c r="V6" i="5"/>
  <c r="L6" i="5"/>
  <c r="M6" i="27"/>
  <c r="D6" i="5"/>
  <c r="N6" i="5"/>
  <c r="R6" i="5"/>
  <c r="P6" i="5"/>
  <c r="Z6" i="5"/>
  <c r="N6" i="27"/>
  <c r="E6" i="27"/>
  <c r="F6" i="27"/>
  <c r="L27" i="19"/>
  <c r="C19" i="19"/>
  <c r="L23" i="19"/>
  <c r="L20" i="19"/>
  <c r="L28" i="19" s="1"/>
  <c r="D19" i="19"/>
  <c r="L19" i="19"/>
  <c r="L24" i="19" s="1"/>
  <c r="C34" i="19"/>
  <c r="C32" i="19"/>
  <c r="C33" i="19"/>
  <c r="C35" i="19"/>
  <c r="D33" i="19"/>
  <c r="D34" i="19"/>
  <c r="D35" i="19"/>
  <c r="D32" i="19"/>
  <c r="AA50" i="5"/>
  <c r="V33" i="19"/>
  <c r="V34" i="19" s="1"/>
  <c r="V35" i="19" s="1"/>
  <c r="V36" i="19" s="1"/>
  <c r="V37" i="19" s="1"/>
  <c r="V38" i="19" s="1"/>
  <c r="V39" i="19" s="1"/>
  <c r="V40" i="19" s="1"/>
  <c r="V41" i="19" s="1"/>
  <c r="V42" i="19" s="1"/>
  <c r="V43" i="19" s="1"/>
  <c r="R32" i="19"/>
  <c r="AB14" i="5"/>
  <c r="AB13" i="5"/>
  <c r="AB12" i="5"/>
  <c r="AB16" i="5"/>
  <c r="O133" i="27"/>
  <c r="AB15" i="5"/>
  <c r="O196" i="27"/>
  <c r="O154" i="27"/>
  <c r="O175" i="27"/>
  <c r="O112" i="27"/>
  <c r="Q40" i="19"/>
  <c r="R40" i="19"/>
  <c r="Q41" i="19"/>
  <c r="R41" i="19"/>
  <c r="Q34" i="19"/>
  <c r="R34" i="19"/>
  <c r="Q36" i="19"/>
  <c r="R36" i="19"/>
  <c r="Q43" i="19"/>
  <c r="R43" i="19"/>
  <c r="Q35" i="19"/>
  <c r="R35" i="19"/>
  <c r="Q37" i="19"/>
  <c r="R37" i="19"/>
  <c r="Q42" i="19"/>
  <c r="R42" i="19"/>
  <c r="Q33" i="19"/>
  <c r="R33" i="19"/>
  <c r="Q38" i="19"/>
  <c r="R38" i="19"/>
  <c r="Q39" i="19"/>
  <c r="R39" i="19"/>
  <c r="Q32" i="19"/>
  <c r="AN753" i="19"/>
  <c r="AO753" i="19"/>
  <c r="AK754" i="19"/>
  <c r="AB32" i="5"/>
  <c r="AB30" i="5"/>
  <c r="AB31" i="5"/>
  <c r="O492" i="27"/>
  <c r="O472" i="27"/>
  <c r="O471" i="27"/>
  <c r="O450" i="27"/>
  <c r="O451" i="27"/>
  <c r="AB10" i="5"/>
  <c r="F10" i="7"/>
  <c r="AB9" i="5"/>
  <c r="O91" i="27"/>
  <c r="AB11" i="5"/>
  <c r="O49" i="27"/>
  <c r="O29" i="27"/>
  <c r="O28" i="27"/>
  <c r="O70" i="27"/>
  <c r="O8" i="27"/>
  <c r="AB8" i="5"/>
  <c r="AB7" i="5"/>
  <c r="O71" i="27"/>
  <c r="O7" i="27"/>
  <c r="O50" i="27"/>
  <c r="O430" i="27"/>
  <c r="O429" i="27"/>
  <c r="AB29" i="5"/>
  <c r="F39" i="7"/>
  <c r="G39" i="7" s="1"/>
  <c r="AJ752" i="19"/>
  <c r="AH753" i="19"/>
  <c r="AI753" i="19"/>
  <c r="AL753" i="19"/>
  <c r="A36" i="19"/>
  <c r="A23" i="19"/>
  <c r="AB28" i="5" l="1"/>
  <c r="AB6" i="5"/>
  <c r="O6" i="27"/>
  <c r="L21" i="19"/>
  <c r="B36" i="19"/>
  <c r="C36" i="19"/>
  <c r="D36" i="19"/>
  <c r="Q47" i="19"/>
  <c r="Q49" i="19" s="1"/>
  <c r="P50" i="5"/>
  <c r="H50" i="5"/>
  <c r="G10" i="7"/>
  <c r="F11" i="7"/>
  <c r="D50" i="5"/>
  <c r="AN754" i="19"/>
  <c r="AO754" i="19"/>
  <c r="AK755" i="19"/>
  <c r="J50" i="5"/>
  <c r="N50" i="5"/>
  <c r="T50" i="5"/>
  <c r="L50" i="5"/>
  <c r="X50" i="5"/>
  <c r="V50" i="5"/>
  <c r="F50" i="5"/>
  <c r="G850" i="27"/>
  <c r="R50" i="5"/>
  <c r="Z50" i="5"/>
  <c r="F850" i="27"/>
  <c r="E850" i="27"/>
  <c r="C850" i="27"/>
  <c r="D850" i="27"/>
  <c r="N850" i="27"/>
  <c r="H850" i="27"/>
  <c r="J850" i="27"/>
  <c r="I850" i="27"/>
  <c r="F40" i="7"/>
  <c r="AP7" i="19"/>
  <c r="AM8" i="19" s="1"/>
  <c r="M850" i="27"/>
  <c r="L850" i="27"/>
  <c r="L25" i="19"/>
  <c r="L29" i="19"/>
  <c r="AJ753" i="19"/>
  <c r="AI754" i="19"/>
  <c r="AH754" i="19"/>
  <c r="AL754" i="19"/>
  <c r="A37" i="19"/>
  <c r="B37" i="19" l="1"/>
  <c r="C37" i="19"/>
  <c r="D37" i="19"/>
  <c r="AJ754" i="19"/>
  <c r="AN755" i="19"/>
  <c r="AO755" i="19"/>
  <c r="AK756" i="19"/>
  <c r="AB50" i="5"/>
  <c r="O850" i="27"/>
  <c r="AP8" i="19"/>
  <c r="AM9" i="19" s="1"/>
  <c r="AH755" i="19"/>
  <c r="AI755" i="19"/>
  <c r="AL755" i="19"/>
  <c r="AN756" i="19" l="1"/>
  <c r="AO756" i="19"/>
  <c r="AK757" i="19"/>
  <c r="AI756" i="19"/>
  <c r="AH756" i="19"/>
  <c r="AJ755" i="19"/>
  <c r="AL756" i="19"/>
  <c r="AN757" i="19" l="1"/>
  <c r="AO757" i="19"/>
  <c r="AK758" i="19"/>
  <c r="AP9" i="19"/>
  <c r="AM10" i="19" s="1"/>
  <c r="AJ756" i="19"/>
  <c r="AH757" i="19"/>
  <c r="AI757" i="19"/>
  <c r="AL757" i="19"/>
  <c r="AN758" i="19" l="1"/>
  <c r="AO758" i="19"/>
  <c r="AK759" i="19"/>
  <c r="AJ757" i="19"/>
  <c r="AI758" i="19"/>
  <c r="AH758" i="19"/>
  <c r="AL758" i="19"/>
  <c r="AN759" i="19" l="1"/>
  <c r="AO759" i="19"/>
  <c r="AK760" i="19"/>
  <c r="AJ758" i="19"/>
  <c r="AP10" i="19"/>
  <c r="AM11" i="19" s="1"/>
  <c r="AH759" i="19"/>
  <c r="AI759" i="19"/>
  <c r="AL759" i="19"/>
  <c r="AN760" i="19" l="1"/>
  <c r="AO760" i="19"/>
  <c r="AK761" i="19"/>
  <c r="AJ759" i="19"/>
  <c r="AI760" i="19"/>
  <c r="AH760" i="19"/>
  <c r="AL760" i="19"/>
  <c r="AN761" i="19" l="1"/>
  <c r="AO761" i="19"/>
  <c r="AK762" i="19"/>
  <c r="AP11" i="19"/>
  <c r="AM12" i="19" s="1"/>
  <c r="AJ760" i="19"/>
  <c r="AH761" i="19"/>
  <c r="AI761" i="19"/>
  <c r="AL761" i="19"/>
  <c r="AN762" i="19" l="1"/>
  <c r="AO762" i="19"/>
  <c r="AK763" i="19"/>
  <c r="AJ761" i="19"/>
  <c r="AI762" i="19"/>
  <c r="AH762" i="19"/>
  <c r="AL762" i="19"/>
  <c r="AN763" i="19" l="1"/>
  <c r="AO763" i="19"/>
  <c r="AK764" i="19"/>
  <c r="AP12" i="19"/>
  <c r="AM13" i="19" s="1"/>
  <c r="AJ762" i="19"/>
  <c r="AH763" i="19"/>
  <c r="AI763" i="19"/>
  <c r="AL763" i="19"/>
  <c r="AN764" i="19" l="1"/>
  <c r="AO764" i="19"/>
  <c r="AK765" i="19"/>
  <c r="AJ763" i="19"/>
  <c r="AI764" i="19"/>
  <c r="AH764" i="19"/>
  <c r="AL764" i="19"/>
  <c r="AN765" i="19" l="1"/>
  <c r="AO765" i="19"/>
  <c r="AK766" i="19"/>
  <c r="AJ764" i="19"/>
  <c r="AP13" i="19"/>
  <c r="AM14" i="19" s="1"/>
  <c r="AH765" i="19"/>
  <c r="AI765" i="19"/>
  <c r="AL765" i="19"/>
  <c r="AN766" i="19" l="1"/>
  <c r="AO766" i="19"/>
  <c r="AK767" i="19"/>
  <c r="AJ765" i="19"/>
  <c r="AI766" i="19"/>
  <c r="AH766" i="19"/>
  <c r="AL766" i="19"/>
  <c r="AN767" i="19" l="1"/>
  <c r="AO767" i="19"/>
  <c r="AK768" i="19"/>
  <c r="AP14" i="19"/>
  <c r="AM15" i="19" s="1"/>
  <c r="AJ766" i="19"/>
  <c r="AH767" i="19"/>
  <c r="AI767" i="19"/>
  <c r="AL767" i="19"/>
  <c r="AN768" i="19" l="1"/>
  <c r="AO768" i="19"/>
  <c r="AK769" i="19"/>
  <c r="AJ767" i="19"/>
  <c r="AI768" i="19"/>
  <c r="AH768" i="19"/>
  <c r="AL768" i="19"/>
  <c r="AN769" i="19" l="1"/>
  <c r="AO769" i="19"/>
  <c r="AK770" i="19"/>
  <c r="AJ768" i="19"/>
  <c r="AP15" i="19"/>
  <c r="AM16" i="19" s="1"/>
  <c r="AH769" i="19"/>
  <c r="AI769" i="19"/>
  <c r="AL769" i="19"/>
  <c r="AN770" i="19" l="1"/>
  <c r="AO770" i="19"/>
  <c r="AK771" i="19"/>
  <c r="AJ769" i="19"/>
  <c r="AI770" i="19"/>
  <c r="AH770" i="19"/>
  <c r="AL770" i="19"/>
  <c r="AN771" i="19" l="1"/>
  <c r="AO771" i="19"/>
  <c r="AK772" i="19"/>
  <c r="AJ770" i="19"/>
  <c r="AP16" i="19"/>
  <c r="AM17" i="19" s="1"/>
  <c r="AH771" i="19"/>
  <c r="AI771" i="19"/>
  <c r="AL771" i="19"/>
  <c r="AN772" i="19" l="1"/>
  <c r="AO772" i="19"/>
  <c r="AK773" i="19"/>
  <c r="AJ771" i="19"/>
  <c r="AI772" i="19"/>
  <c r="AH772" i="19"/>
  <c r="AL772" i="19"/>
  <c r="AN773" i="19" l="1"/>
  <c r="AO773" i="19"/>
  <c r="AK774" i="19"/>
  <c r="AP17" i="19"/>
  <c r="AM18" i="19" s="1"/>
  <c r="AJ772" i="19"/>
  <c r="AH773" i="19"/>
  <c r="AI773" i="19"/>
  <c r="AL773" i="19"/>
  <c r="AN774" i="19" l="1"/>
  <c r="AO774" i="19"/>
  <c r="AK775" i="19"/>
  <c r="AJ773" i="19"/>
  <c r="AI774" i="19"/>
  <c r="AH774" i="19"/>
  <c r="AL774" i="19"/>
  <c r="AN775" i="19" l="1"/>
  <c r="AO775" i="19"/>
  <c r="AK776" i="19"/>
  <c r="AP18" i="19"/>
  <c r="AM19" i="19" s="1"/>
  <c r="AJ774" i="19"/>
  <c r="AH775" i="19"/>
  <c r="AI775" i="19"/>
  <c r="AL775" i="19"/>
  <c r="AN776" i="19" l="1"/>
  <c r="AO776" i="19"/>
  <c r="AK777" i="19"/>
  <c r="AJ775" i="19"/>
  <c r="AI776" i="19"/>
  <c r="AH776" i="19"/>
  <c r="AL776" i="19"/>
  <c r="AN777" i="19" l="1"/>
  <c r="AO777" i="19"/>
  <c r="AK778" i="19"/>
  <c r="AJ776" i="19"/>
  <c r="AP19" i="19"/>
  <c r="AM20" i="19" s="1"/>
  <c r="AH777" i="19"/>
  <c r="AI777" i="19"/>
  <c r="AL777" i="19"/>
  <c r="AN778" i="19" l="1"/>
  <c r="AO778" i="19"/>
  <c r="AK779" i="19"/>
  <c r="AI778" i="19"/>
  <c r="AH778" i="19"/>
  <c r="AJ777" i="19"/>
  <c r="AL778" i="19"/>
  <c r="AN779" i="19" l="1"/>
  <c r="AJ778" i="19"/>
  <c r="AO779" i="19"/>
  <c r="AK780" i="19"/>
  <c r="AP20" i="19"/>
  <c r="AM21" i="19" s="1"/>
  <c r="AH779" i="19"/>
  <c r="AI779" i="19"/>
  <c r="AL779" i="19"/>
  <c r="AN780" i="19" l="1"/>
  <c r="AO780" i="19"/>
  <c r="AK781" i="19"/>
  <c r="AJ779" i="19"/>
  <c r="AI780" i="19"/>
  <c r="AH780" i="19"/>
  <c r="AL780" i="19"/>
  <c r="AN781" i="19" l="1"/>
  <c r="AO781" i="19"/>
  <c r="AK782" i="19"/>
  <c r="AJ780" i="19"/>
  <c r="AP21" i="19"/>
  <c r="AM22" i="19" s="1"/>
  <c r="AH781" i="19"/>
  <c r="AI781" i="19"/>
  <c r="AL781" i="19"/>
  <c r="AN782" i="19" l="1"/>
  <c r="AO782" i="19"/>
  <c r="AK783" i="19"/>
  <c r="AJ781" i="19"/>
  <c r="AI782" i="19"/>
  <c r="AH782" i="19"/>
  <c r="AL782" i="19"/>
  <c r="AN783" i="19" l="1"/>
  <c r="AJ782" i="19"/>
  <c r="AO783" i="19"/>
  <c r="AK784" i="19"/>
  <c r="AP22" i="19"/>
  <c r="AM23" i="19" s="1"/>
  <c r="AH783" i="19"/>
  <c r="AI783" i="19"/>
  <c r="AL783" i="19"/>
  <c r="AN784" i="19" l="1"/>
  <c r="AO784" i="19"/>
  <c r="AK785" i="19"/>
  <c r="AJ783" i="19"/>
  <c r="AI784" i="19"/>
  <c r="AH784" i="19"/>
  <c r="AL784" i="19"/>
  <c r="AN785" i="19" l="1"/>
  <c r="AO785" i="19"/>
  <c r="AK786" i="19"/>
  <c r="AP23" i="19"/>
  <c r="AM24" i="19" s="1"/>
  <c r="AH785" i="19"/>
  <c r="AI785" i="19"/>
  <c r="AJ784" i="19"/>
  <c r="AL785" i="19"/>
  <c r="AN786" i="19" l="1"/>
  <c r="AO786" i="19"/>
  <c r="AK787" i="19"/>
  <c r="AJ785" i="19"/>
  <c r="AI786" i="19"/>
  <c r="AH786" i="19"/>
  <c r="AL786" i="19"/>
  <c r="AN787" i="19" l="1"/>
  <c r="AO787" i="19"/>
  <c r="AK788" i="19"/>
  <c r="AJ786" i="19"/>
  <c r="AP24" i="19"/>
  <c r="AM25" i="19" s="1"/>
  <c r="AH787" i="19"/>
  <c r="AI787" i="19"/>
  <c r="AL787" i="19"/>
  <c r="AN788" i="19" l="1"/>
  <c r="AO788" i="19"/>
  <c r="AK789" i="19"/>
  <c r="AJ787" i="19"/>
  <c r="AI788" i="19"/>
  <c r="AH788" i="19"/>
  <c r="AL788" i="19"/>
  <c r="AN789" i="19" l="1"/>
  <c r="AO789" i="19"/>
  <c r="AK790" i="19"/>
  <c r="AJ788" i="19"/>
  <c r="AP25" i="19"/>
  <c r="AM26" i="19" s="1"/>
  <c r="AH789" i="19"/>
  <c r="AI789" i="19"/>
  <c r="AL789" i="19"/>
  <c r="AN790" i="19" l="1"/>
  <c r="AO790" i="19"/>
  <c r="AK791" i="19"/>
  <c r="AJ789" i="19"/>
  <c r="AI790" i="19"/>
  <c r="AH790" i="19"/>
  <c r="AL790" i="19"/>
  <c r="AN791" i="19" l="1"/>
  <c r="AJ790" i="19"/>
  <c r="AO791" i="19"/>
  <c r="AK792" i="19"/>
  <c r="AP26" i="19"/>
  <c r="AM27" i="19" s="1"/>
  <c r="AH791" i="19"/>
  <c r="AI791" i="19"/>
  <c r="AL791" i="19"/>
  <c r="AN792" i="19" l="1"/>
  <c r="AO792" i="19"/>
  <c r="AK793" i="19"/>
  <c r="AJ791" i="19"/>
  <c r="AI792" i="19"/>
  <c r="AH792" i="19"/>
  <c r="AL792" i="19"/>
  <c r="AN793" i="19" l="1"/>
  <c r="AO793" i="19"/>
  <c r="AK794" i="19"/>
  <c r="AJ792" i="19"/>
  <c r="AP27" i="19"/>
  <c r="AM28" i="19" s="1"/>
  <c r="AH793" i="19"/>
  <c r="AI793" i="19"/>
  <c r="AL793" i="19"/>
  <c r="AN794" i="19" l="1"/>
  <c r="AO794" i="19"/>
  <c r="AK795" i="19"/>
  <c r="AJ793" i="19"/>
  <c r="AI794" i="19"/>
  <c r="AH794" i="19"/>
  <c r="AL794" i="19"/>
  <c r="AN795" i="19" l="1"/>
  <c r="AO795" i="19"/>
  <c r="AK796" i="19"/>
  <c r="AJ794" i="19"/>
  <c r="AP28" i="19"/>
  <c r="AM29" i="19" s="1"/>
  <c r="AH795" i="19"/>
  <c r="AI795" i="19"/>
  <c r="AL795" i="19"/>
  <c r="AN796" i="19" l="1"/>
  <c r="AO796" i="19"/>
  <c r="AK797" i="19"/>
  <c r="AJ795" i="19"/>
  <c r="AI796" i="19"/>
  <c r="AH796" i="19"/>
  <c r="AL796" i="19"/>
  <c r="AN797" i="19" l="1"/>
  <c r="AO797" i="19"/>
  <c r="AK798" i="19"/>
  <c r="AJ796" i="19"/>
  <c r="AP29" i="19"/>
  <c r="AM30" i="19" s="1"/>
  <c r="AH797" i="19"/>
  <c r="AI797" i="19"/>
  <c r="AL797" i="19"/>
  <c r="AN798" i="19" l="1"/>
  <c r="AO798" i="19"/>
  <c r="AK799" i="19"/>
  <c r="AJ797" i="19"/>
  <c r="AI798" i="19"/>
  <c r="AH798" i="19"/>
  <c r="AL798" i="19"/>
  <c r="AN799" i="19" l="1"/>
  <c r="AO799" i="19"/>
  <c r="AK800" i="19"/>
  <c r="AJ798" i="19"/>
  <c r="AP30" i="19"/>
  <c r="AM31" i="19" s="1"/>
  <c r="AH799" i="19"/>
  <c r="AI799" i="19"/>
  <c r="AL799" i="19"/>
  <c r="AN800" i="19" l="1"/>
  <c r="AO800" i="19"/>
  <c r="AK801" i="19"/>
  <c r="AJ799" i="19"/>
  <c r="AI800" i="19"/>
  <c r="AH800" i="19"/>
  <c r="AL800" i="19"/>
  <c r="AN801" i="19" l="1"/>
  <c r="AO801" i="19"/>
  <c r="AK802" i="19"/>
  <c r="AJ800" i="19"/>
  <c r="AP31" i="19"/>
  <c r="AM32" i="19" s="1"/>
  <c r="AH801" i="19"/>
  <c r="AI801" i="19"/>
  <c r="AL801" i="19"/>
  <c r="AN802" i="19" l="1"/>
  <c r="AO802" i="19"/>
  <c r="AK803" i="19"/>
  <c r="AJ801" i="19"/>
  <c r="AI802" i="19"/>
  <c r="AH802" i="19"/>
  <c r="AL802" i="19"/>
  <c r="AN803" i="19" l="1"/>
  <c r="AJ802" i="19"/>
  <c r="AO803" i="19"/>
  <c r="AK804" i="19"/>
  <c r="AP32" i="19"/>
  <c r="AM33" i="19" s="1"/>
  <c r="AH803" i="19"/>
  <c r="AI803" i="19"/>
  <c r="AL803" i="19"/>
  <c r="AN804" i="19" l="1"/>
  <c r="AO804" i="19"/>
  <c r="AK805" i="19"/>
  <c r="AJ803" i="19"/>
  <c r="AI804" i="19"/>
  <c r="AH804" i="19"/>
  <c r="AL804" i="19"/>
  <c r="AN805" i="19" l="1"/>
  <c r="AO805" i="19"/>
  <c r="AK806" i="19"/>
  <c r="AJ804" i="19"/>
  <c r="AP33" i="19"/>
  <c r="AM34" i="19" s="1"/>
  <c r="AH805" i="19"/>
  <c r="AI805" i="19"/>
  <c r="AL805" i="19"/>
  <c r="AN806" i="19" l="1"/>
  <c r="AO806" i="19"/>
  <c r="AK807" i="19"/>
  <c r="AJ805" i="19"/>
  <c r="AI806" i="19"/>
  <c r="AH806" i="19"/>
  <c r="AL806" i="19"/>
  <c r="AN807" i="19" l="1"/>
  <c r="AO807" i="19"/>
  <c r="AK808" i="19"/>
  <c r="AJ806" i="19"/>
  <c r="AP34" i="19"/>
  <c r="AM35" i="19" s="1"/>
  <c r="AH807" i="19"/>
  <c r="AI807" i="19"/>
  <c r="AL807" i="19"/>
  <c r="AN808" i="19" l="1"/>
  <c r="AO808" i="19"/>
  <c r="AK809" i="19"/>
  <c r="AJ807" i="19"/>
  <c r="AI808" i="19"/>
  <c r="AH808" i="19"/>
  <c r="AL808" i="19"/>
  <c r="AN809" i="19" l="1"/>
  <c r="AO809" i="19"/>
  <c r="AK810" i="19"/>
  <c r="AJ808" i="19"/>
  <c r="AP35" i="19"/>
  <c r="AM36" i="19" s="1"/>
  <c r="AH809" i="19"/>
  <c r="AI809" i="19"/>
  <c r="AL809" i="19"/>
  <c r="AN810" i="19" l="1"/>
  <c r="AO810" i="19"/>
  <c r="AK811" i="19"/>
  <c r="AJ809" i="19"/>
  <c r="AI810" i="19"/>
  <c r="AH810" i="19"/>
  <c r="AL810" i="19"/>
  <c r="AN811" i="19" l="1"/>
  <c r="AO811" i="19"/>
  <c r="AK812" i="19"/>
  <c r="AJ810" i="19"/>
  <c r="AP36" i="19"/>
  <c r="AM37" i="19" s="1"/>
  <c r="AH811" i="19"/>
  <c r="AI811" i="19"/>
  <c r="AL811" i="19"/>
  <c r="AN812" i="19" l="1"/>
  <c r="AJ811" i="19"/>
  <c r="AO812" i="19"/>
  <c r="AK813" i="19"/>
  <c r="AI812" i="19"/>
  <c r="AH812" i="19"/>
  <c r="AL812" i="19"/>
  <c r="AN813" i="19" l="1"/>
  <c r="AO813" i="19"/>
  <c r="AK814" i="19"/>
  <c r="AJ812" i="19"/>
  <c r="AP37" i="19"/>
  <c r="AM38" i="19" s="1"/>
  <c r="AP38" i="19" s="1"/>
  <c r="AH813" i="19"/>
  <c r="AI813" i="19"/>
  <c r="AL813" i="19"/>
  <c r="AN814" i="19" l="1"/>
  <c r="AM39" i="19"/>
  <c r="AP39" i="19" s="1"/>
  <c r="AO814" i="19"/>
  <c r="AK815" i="19"/>
  <c r="AJ813" i="19"/>
  <c r="AI814" i="19"/>
  <c r="AH814" i="19"/>
  <c r="AL814" i="19"/>
  <c r="AM40" i="19" l="1"/>
  <c r="AP40" i="19" s="1"/>
  <c r="AN815" i="19"/>
  <c r="AO815" i="19"/>
  <c r="AK816" i="19"/>
  <c r="AJ814" i="19"/>
  <c r="AH815" i="19"/>
  <c r="AI815" i="19"/>
  <c r="AL815" i="19"/>
  <c r="AM41" i="19" l="1"/>
  <c r="AP41" i="19" s="1"/>
  <c r="AM42" i="19" s="1"/>
  <c r="AP42" i="19" s="1"/>
  <c r="AM43" i="19" s="1"/>
  <c r="AP43" i="19" s="1"/>
  <c r="AM44" i="19" s="1"/>
  <c r="AP44" i="19" s="1"/>
  <c r="AM45" i="19" s="1"/>
  <c r="AN816" i="19"/>
  <c r="AO816" i="19"/>
  <c r="AK817" i="19"/>
  <c r="AJ815" i="19"/>
  <c r="AI816" i="19"/>
  <c r="AH816" i="19"/>
  <c r="AL816" i="19"/>
  <c r="AN817" i="19" l="1"/>
  <c r="AJ816" i="19"/>
  <c r="AO817" i="19"/>
  <c r="AK818" i="19"/>
  <c r="AP45" i="19"/>
  <c r="AM46" i="19" s="1"/>
  <c r="AH817" i="19"/>
  <c r="AI817" i="19"/>
  <c r="AL817" i="19"/>
  <c r="AN818" i="19" l="1"/>
  <c r="AO818" i="19"/>
  <c r="AK819" i="19"/>
  <c r="AJ817" i="19"/>
  <c r="AP46" i="19"/>
  <c r="AM47" i="19" s="1"/>
  <c r="AI818" i="19"/>
  <c r="AH818" i="19"/>
  <c r="AL818" i="19"/>
  <c r="AN819" i="19" l="1"/>
  <c r="AJ818" i="19"/>
  <c r="AO819" i="19"/>
  <c r="AK820" i="19"/>
  <c r="AP47" i="19"/>
  <c r="AM48" i="19" s="1"/>
  <c r="AH819" i="19"/>
  <c r="AI819" i="19"/>
  <c r="AL819" i="19"/>
  <c r="AN820" i="19" l="1"/>
  <c r="AO820" i="19"/>
  <c r="AK821" i="19"/>
  <c r="AP48" i="19"/>
  <c r="AM49" i="19" s="1"/>
  <c r="AJ819" i="19"/>
  <c r="AI820" i="19"/>
  <c r="AH820" i="19"/>
  <c r="AL820" i="19"/>
  <c r="AN821" i="19" l="1"/>
  <c r="AO821" i="19"/>
  <c r="AK822" i="19"/>
  <c r="AJ820" i="19"/>
  <c r="AP49" i="19"/>
  <c r="AM50" i="19" s="1"/>
  <c r="AH821" i="19"/>
  <c r="AI821" i="19"/>
  <c r="AL821" i="19"/>
  <c r="AN822" i="19" l="1"/>
  <c r="AO822" i="19"/>
  <c r="AK823" i="19"/>
  <c r="AJ821" i="19"/>
  <c r="AP50" i="19"/>
  <c r="AM51" i="19" s="1"/>
  <c r="AP51" i="19" s="1"/>
  <c r="AM52" i="19" s="1"/>
  <c r="AI822" i="19"/>
  <c r="AH822" i="19"/>
  <c r="AL822" i="19"/>
  <c r="AN823" i="19" l="1"/>
  <c r="AJ822" i="19"/>
  <c r="AO823" i="19"/>
  <c r="AK824" i="19"/>
  <c r="AP52" i="19"/>
  <c r="AM53" i="19" s="1"/>
  <c r="AH823" i="19"/>
  <c r="AI823" i="19"/>
  <c r="AL823" i="19"/>
  <c r="AN824" i="19" l="1"/>
  <c r="AO824" i="19"/>
  <c r="AK825" i="19"/>
  <c r="AJ823" i="19"/>
  <c r="AP53" i="19"/>
  <c r="AM54" i="19" s="1"/>
  <c r="AI824" i="19"/>
  <c r="AH824" i="19"/>
  <c r="AL824" i="19"/>
  <c r="AN825" i="19" l="1"/>
  <c r="AJ824" i="19"/>
  <c r="AO825" i="19"/>
  <c r="AK826" i="19"/>
  <c r="AP54" i="19"/>
  <c r="AM55" i="19" s="1"/>
  <c r="AH825" i="19"/>
  <c r="AI825" i="19"/>
  <c r="AL825" i="19"/>
  <c r="AN826" i="19" l="1"/>
  <c r="AO826" i="19"/>
  <c r="AK827" i="19"/>
  <c r="AP55" i="19"/>
  <c r="AM56" i="19" s="1"/>
  <c r="AJ825" i="19"/>
  <c r="AI826" i="19"/>
  <c r="AH826" i="19"/>
  <c r="AL826" i="19"/>
  <c r="AN827" i="19" l="1"/>
  <c r="AJ826" i="19"/>
  <c r="AO827" i="19"/>
  <c r="AK828" i="19"/>
  <c r="AP56" i="19"/>
  <c r="AM57" i="19" s="1"/>
  <c r="AH827" i="19"/>
  <c r="AI827" i="19"/>
  <c r="AL827" i="19"/>
  <c r="AN828" i="19" l="1"/>
  <c r="AO828" i="19"/>
  <c r="AK829" i="19"/>
  <c r="AJ827" i="19"/>
  <c r="AP57" i="19"/>
  <c r="AM58" i="19" s="1"/>
  <c r="AI828" i="19"/>
  <c r="AH828" i="19"/>
  <c r="AL828" i="19"/>
  <c r="AN829" i="19" l="1"/>
  <c r="AO829" i="19"/>
  <c r="AK830" i="19"/>
  <c r="AP58" i="19"/>
  <c r="AM59" i="19" s="1"/>
  <c r="AJ828" i="19"/>
  <c r="AH829" i="19"/>
  <c r="AI829" i="19"/>
  <c r="AL829" i="19"/>
  <c r="AN830" i="19" l="1"/>
  <c r="AO830" i="19"/>
  <c r="AK831" i="19"/>
  <c r="AJ829" i="19"/>
  <c r="AP59" i="19"/>
  <c r="AM60" i="19" s="1"/>
  <c r="AI830" i="19"/>
  <c r="AH830" i="19"/>
  <c r="AL830" i="19"/>
  <c r="AJ830" i="19" l="1"/>
  <c r="AN831" i="19"/>
  <c r="AO831" i="19"/>
  <c r="AK832" i="19"/>
  <c r="AP60" i="19"/>
  <c r="AM61" i="19" s="1"/>
  <c r="AH831" i="19"/>
  <c r="AI831" i="19"/>
  <c r="AL831" i="19"/>
  <c r="AN832" i="19" l="1"/>
  <c r="AO832" i="19"/>
  <c r="AK833" i="19"/>
  <c r="AP61" i="19"/>
  <c r="AM62" i="19" s="1"/>
  <c r="AJ831" i="19"/>
  <c r="AI832" i="19"/>
  <c r="AH832" i="19"/>
  <c r="AL832" i="19"/>
  <c r="AN833" i="19" l="1"/>
  <c r="AJ832" i="19"/>
  <c r="AO833" i="19"/>
  <c r="AK834" i="19"/>
  <c r="AP62" i="19"/>
  <c r="AM63" i="19" s="1"/>
  <c r="AH833" i="19"/>
  <c r="AI833" i="19"/>
  <c r="AL833" i="19"/>
  <c r="AN834" i="19" l="1"/>
  <c r="AO834" i="19"/>
  <c r="AK835" i="19"/>
  <c r="AJ833" i="19"/>
  <c r="AP63" i="19"/>
  <c r="AM64" i="19" s="1"/>
  <c r="AI834" i="19"/>
  <c r="AH834" i="19"/>
  <c r="AL834" i="19"/>
  <c r="AN835" i="19" l="1"/>
  <c r="AJ834" i="19"/>
  <c r="AO835" i="19"/>
  <c r="AK836" i="19"/>
  <c r="AP64" i="19"/>
  <c r="AM65" i="19" s="1"/>
  <c r="AH835" i="19"/>
  <c r="AI835" i="19"/>
  <c r="AL835" i="19"/>
  <c r="AN836" i="19" l="1"/>
  <c r="AO836" i="19"/>
  <c r="AK837" i="19"/>
  <c r="AP65" i="19"/>
  <c r="AM66" i="19" s="1"/>
  <c r="AJ835" i="19"/>
  <c r="AI836" i="19"/>
  <c r="AH836" i="19"/>
  <c r="AL836" i="19"/>
  <c r="AN837" i="19" l="1"/>
  <c r="AJ836" i="19"/>
  <c r="AO837" i="19"/>
  <c r="AK838" i="19"/>
  <c r="AP66" i="19"/>
  <c r="AM67" i="19" s="1"/>
  <c r="AH837" i="19"/>
  <c r="AI837" i="19"/>
  <c r="AL837" i="19"/>
  <c r="AN838" i="19" l="1"/>
  <c r="AO838" i="19"/>
  <c r="AK839" i="19"/>
  <c r="AP67" i="19"/>
  <c r="AM68" i="19" s="1"/>
  <c r="AJ837" i="19"/>
  <c r="AI838" i="19"/>
  <c r="AH838" i="19"/>
  <c r="AL838" i="19"/>
  <c r="AN839" i="19" l="1"/>
  <c r="AO839" i="19"/>
  <c r="AK840" i="19"/>
  <c r="AP68" i="19"/>
  <c r="AM69" i="19" s="1"/>
  <c r="AJ838" i="19"/>
  <c r="AH839" i="19"/>
  <c r="AI839" i="19"/>
  <c r="AL839" i="19"/>
  <c r="AN840" i="19" l="1"/>
  <c r="AO840" i="19"/>
  <c r="AK841" i="19"/>
  <c r="AP69" i="19"/>
  <c r="AM70" i="19" s="1"/>
  <c r="AJ839" i="19"/>
  <c r="AI840" i="19"/>
  <c r="AH840" i="19"/>
  <c r="AL840" i="19"/>
  <c r="AN841" i="19" l="1"/>
  <c r="AJ840" i="19"/>
  <c r="AO841" i="19"/>
  <c r="AK842" i="19"/>
  <c r="AP70" i="19"/>
  <c r="AM71" i="19" s="1"/>
  <c r="AH841" i="19"/>
  <c r="AI841" i="19"/>
  <c r="AL841" i="19"/>
  <c r="AN842" i="19" l="1"/>
  <c r="AO842" i="19"/>
  <c r="AK843" i="19"/>
  <c r="AP71" i="19"/>
  <c r="AM72" i="19" s="1"/>
  <c r="AJ841" i="19"/>
  <c r="AI842" i="19"/>
  <c r="AH842" i="19"/>
  <c r="AL842" i="19"/>
  <c r="AN843" i="19" l="1"/>
  <c r="AJ842" i="19"/>
  <c r="AO843" i="19"/>
  <c r="AK844" i="19"/>
  <c r="AP72" i="19"/>
  <c r="AM73" i="19" s="1"/>
  <c r="AH843" i="19"/>
  <c r="AI843" i="19"/>
  <c r="AL843" i="19"/>
  <c r="AN844" i="19" l="1"/>
  <c r="AO844" i="19"/>
  <c r="AK845" i="19"/>
  <c r="AP73" i="19"/>
  <c r="AM74" i="19" s="1"/>
  <c r="AJ843" i="19"/>
  <c r="AI844" i="19"/>
  <c r="AH844" i="19"/>
  <c r="AL844" i="19"/>
  <c r="AN845" i="19" l="1"/>
  <c r="AJ844" i="19"/>
  <c r="AO845" i="19"/>
  <c r="AK846" i="19"/>
  <c r="AP74" i="19"/>
  <c r="AM75" i="19" s="1"/>
  <c r="AH845" i="19"/>
  <c r="AI845" i="19"/>
  <c r="AL845" i="19"/>
  <c r="AN846" i="19" l="1"/>
  <c r="AO846" i="19"/>
  <c r="AK847" i="19"/>
  <c r="AP75" i="19"/>
  <c r="AM76" i="19" s="1"/>
  <c r="AJ845" i="19"/>
  <c r="AI846" i="19"/>
  <c r="AH846" i="19"/>
  <c r="AL846" i="19"/>
  <c r="AN847" i="19" l="1"/>
  <c r="AO847" i="19"/>
  <c r="AK848" i="19"/>
  <c r="AP76" i="19"/>
  <c r="AM77" i="19" s="1"/>
  <c r="AJ846" i="19"/>
  <c r="AH847" i="19"/>
  <c r="AI847" i="19"/>
  <c r="AL847" i="19"/>
  <c r="AN848" i="19" l="1"/>
  <c r="AO848" i="19"/>
  <c r="AK849" i="19"/>
  <c r="AJ847" i="19"/>
  <c r="AP77" i="19"/>
  <c r="AM78" i="19" s="1"/>
  <c r="AI848" i="19"/>
  <c r="AH848" i="19"/>
  <c r="AL848" i="19"/>
  <c r="AN849" i="19" l="1"/>
  <c r="AJ848" i="19"/>
  <c r="AO849" i="19"/>
  <c r="AK850" i="19"/>
  <c r="AP78" i="19"/>
  <c r="AM79" i="19" s="1"/>
  <c r="AH849" i="19"/>
  <c r="AI849" i="19"/>
  <c r="AL849" i="19"/>
  <c r="AN850" i="19" l="1"/>
  <c r="AO850" i="19"/>
  <c r="AK851" i="19"/>
  <c r="AP79" i="19"/>
  <c r="AM80" i="19" s="1"/>
  <c r="AJ849" i="19"/>
  <c r="AI850" i="19"/>
  <c r="AH850" i="19"/>
  <c r="AL850" i="19"/>
  <c r="AN851" i="19" l="1"/>
  <c r="AO851" i="19"/>
  <c r="AK852" i="19"/>
  <c r="AP80" i="19"/>
  <c r="AM81" i="19" s="1"/>
  <c r="AJ850" i="19"/>
  <c r="AH851" i="19"/>
  <c r="AI851" i="19"/>
  <c r="AL851" i="19"/>
  <c r="AN852" i="19" l="1"/>
  <c r="AO852" i="19"/>
  <c r="AK853" i="19"/>
  <c r="AJ851" i="19"/>
  <c r="AP81" i="19"/>
  <c r="AM82" i="19" s="1"/>
  <c r="AP82" i="19" s="1"/>
  <c r="AM83" i="19" s="1"/>
  <c r="AI852" i="19"/>
  <c r="AH852" i="19"/>
  <c r="AL852" i="19"/>
  <c r="AN853" i="19" l="1"/>
  <c r="AJ852" i="19"/>
  <c r="AO853" i="19"/>
  <c r="AK854" i="19"/>
  <c r="AP83" i="19"/>
  <c r="AM84" i="19" s="1"/>
  <c r="AH853" i="19"/>
  <c r="AI853" i="19"/>
  <c r="AL853" i="19"/>
  <c r="AN854" i="19" l="1"/>
  <c r="AO854" i="19"/>
  <c r="AK855" i="19"/>
  <c r="AP84" i="19"/>
  <c r="AM85" i="19" s="1"/>
  <c r="AJ853" i="19"/>
  <c r="AI854" i="19"/>
  <c r="AH854" i="19"/>
  <c r="AL854" i="19"/>
  <c r="AN855" i="19" l="1"/>
  <c r="AO855" i="19"/>
  <c r="AK856" i="19"/>
  <c r="AP85" i="19"/>
  <c r="AM86" i="19" s="1"/>
  <c r="AJ854" i="19"/>
  <c r="AH855" i="19"/>
  <c r="AI855" i="19"/>
  <c r="AL855" i="19"/>
  <c r="AN856" i="19" l="1"/>
  <c r="AO856" i="19"/>
  <c r="AK857" i="19"/>
  <c r="AJ855" i="19"/>
  <c r="AP86" i="19"/>
  <c r="AM87" i="19" s="1"/>
  <c r="AI856" i="19"/>
  <c r="AH856" i="19"/>
  <c r="AL856" i="19"/>
  <c r="AN857" i="19" l="1"/>
  <c r="AJ856" i="19"/>
  <c r="AO857" i="19"/>
  <c r="AK858" i="19"/>
  <c r="AP87" i="19"/>
  <c r="AM88" i="19" s="1"/>
  <c r="AH857" i="19"/>
  <c r="AI857" i="19"/>
  <c r="AL857" i="19"/>
  <c r="AN858" i="19" l="1"/>
  <c r="AO858" i="19"/>
  <c r="AK859" i="19"/>
  <c r="AJ857" i="19"/>
  <c r="AP88" i="19"/>
  <c r="AM89" i="19" s="1"/>
  <c r="AI858" i="19"/>
  <c r="AH858" i="19"/>
  <c r="AL858" i="19"/>
  <c r="AN859" i="19" l="1"/>
  <c r="AJ858" i="19"/>
  <c r="AO859" i="19"/>
  <c r="AK860" i="19"/>
  <c r="AP89" i="19"/>
  <c r="AM90" i="19" s="1"/>
  <c r="AH859" i="19"/>
  <c r="AI859" i="19"/>
  <c r="AL859" i="19"/>
  <c r="AN860" i="19" l="1"/>
  <c r="AO860" i="19"/>
  <c r="AK861" i="19"/>
  <c r="AP90" i="19"/>
  <c r="AM91" i="19" s="1"/>
  <c r="AI860" i="19"/>
  <c r="AH860" i="19"/>
  <c r="AJ859" i="19"/>
  <c r="AL860" i="19"/>
  <c r="AN861" i="19" l="1"/>
  <c r="AO861" i="19"/>
  <c r="AK862" i="19"/>
  <c r="AJ860" i="19"/>
  <c r="AP91" i="19"/>
  <c r="AM92" i="19" s="1"/>
  <c r="AH861" i="19"/>
  <c r="AI861" i="19"/>
  <c r="AL861" i="19"/>
  <c r="AN862" i="19" l="1"/>
  <c r="AO862" i="19"/>
  <c r="AK863" i="19"/>
  <c r="AJ861" i="19"/>
  <c r="AP92" i="19"/>
  <c r="AM93" i="19" s="1"/>
  <c r="AI862" i="19"/>
  <c r="AH862" i="19"/>
  <c r="AL862" i="19"/>
  <c r="AN863" i="19" l="1"/>
  <c r="AO863" i="19"/>
  <c r="AK864" i="19"/>
  <c r="AP93" i="19"/>
  <c r="AM94" i="19" s="1"/>
  <c r="AJ862" i="19"/>
  <c r="AH863" i="19"/>
  <c r="AI863" i="19"/>
  <c r="AL863" i="19"/>
  <c r="AN864" i="19" l="1"/>
  <c r="AO864" i="19"/>
  <c r="AK865" i="19"/>
  <c r="AP94" i="19"/>
  <c r="AM95" i="19" s="1"/>
  <c r="AJ863" i="19"/>
  <c r="AI864" i="19"/>
  <c r="AH864" i="19"/>
  <c r="AL864" i="19"/>
  <c r="AN865" i="19" l="1"/>
  <c r="AO865" i="19"/>
  <c r="AK866" i="19"/>
  <c r="AP95" i="19"/>
  <c r="AM96" i="19" s="1"/>
  <c r="AJ864" i="19"/>
  <c r="AH865" i="19"/>
  <c r="AI865" i="19"/>
  <c r="AL865" i="19"/>
  <c r="AN866" i="19" l="1"/>
  <c r="AO866" i="19"/>
  <c r="AK867" i="19"/>
  <c r="AP96" i="19"/>
  <c r="AM97" i="19" s="1"/>
  <c r="AJ865" i="19"/>
  <c r="AI866" i="19"/>
  <c r="AH866" i="19"/>
  <c r="AL866" i="19"/>
  <c r="AN867" i="19" l="1"/>
  <c r="AJ866" i="19"/>
  <c r="AO867" i="19"/>
  <c r="AK868" i="19"/>
  <c r="AP97" i="19"/>
  <c r="AM98" i="19" s="1"/>
  <c r="AH867" i="19"/>
  <c r="AI867" i="19"/>
  <c r="AL867" i="19"/>
  <c r="AN868" i="19" l="1"/>
  <c r="AO868" i="19"/>
  <c r="AK869" i="19"/>
  <c r="AP98" i="19"/>
  <c r="AM99" i="19" s="1"/>
  <c r="AJ867" i="19"/>
  <c r="AI868" i="19"/>
  <c r="AH868" i="19"/>
  <c r="AL868" i="19"/>
  <c r="AN869" i="19" l="1"/>
  <c r="AO869" i="19"/>
  <c r="AK870" i="19"/>
  <c r="AP99" i="19"/>
  <c r="AM100" i="19" s="1"/>
  <c r="AJ868" i="19"/>
  <c r="AH869" i="19"/>
  <c r="AI869" i="19"/>
  <c r="AL869" i="19"/>
  <c r="AN870" i="19" l="1"/>
  <c r="AO870" i="19"/>
  <c r="AK871" i="19"/>
  <c r="AP100" i="19"/>
  <c r="AM101" i="19" s="1"/>
  <c r="AJ869" i="19"/>
  <c r="AI870" i="19"/>
  <c r="AH870" i="19"/>
  <c r="AL870" i="19"/>
  <c r="AN871" i="19" l="1"/>
  <c r="AJ870" i="19"/>
  <c r="AO871" i="19"/>
  <c r="AK872" i="19"/>
  <c r="AP101" i="19"/>
  <c r="AM102" i="19" s="1"/>
  <c r="AH871" i="19"/>
  <c r="AI871" i="19"/>
  <c r="AL871" i="19"/>
  <c r="AN872" i="19" l="1"/>
  <c r="AO872" i="19"/>
  <c r="AK873" i="19"/>
  <c r="AP102" i="19"/>
  <c r="AM103" i="19" s="1"/>
  <c r="AJ871" i="19"/>
  <c r="AI872" i="19"/>
  <c r="AH872" i="19"/>
  <c r="AL872" i="19"/>
  <c r="AN873" i="19" l="1"/>
  <c r="AJ872" i="19"/>
  <c r="AO873" i="19"/>
  <c r="AK874" i="19"/>
  <c r="AP103" i="19"/>
  <c r="AM104" i="19" s="1"/>
  <c r="AH873" i="19"/>
  <c r="AI873" i="19"/>
  <c r="AL873" i="19"/>
  <c r="AN874" i="19" l="1"/>
  <c r="AO874" i="19"/>
  <c r="AK875" i="19"/>
  <c r="AP104" i="19"/>
  <c r="AM105" i="19" s="1"/>
  <c r="AJ873" i="19"/>
  <c r="AI874" i="19"/>
  <c r="AH874" i="19"/>
  <c r="AL874" i="19"/>
  <c r="AN875" i="19" l="1"/>
  <c r="AJ874" i="19"/>
  <c r="AO875" i="19"/>
  <c r="AK876" i="19"/>
  <c r="AP105" i="19"/>
  <c r="AM106" i="19" s="1"/>
  <c r="AH875" i="19"/>
  <c r="AI875" i="19"/>
  <c r="AL875" i="19"/>
  <c r="AN876" i="19" l="1"/>
  <c r="AO876" i="19"/>
  <c r="AK877" i="19"/>
  <c r="AP106" i="19"/>
  <c r="AM107" i="19" s="1"/>
  <c r="AJ875" i="19"/>
  <c r="AI876" i="19"/>
  <c r="AH876" i="19"/>
  <c r="AL876" i="19"/>
  <c r="AN877" i="19" l="1"/>
  <c r="AO877" i="19"/>
  <c r="AK878" i="19"/>
  <c r="AP107" i="19"/>
  <c r="AM108" i="19" s="1"/>
  <c r="AJ876" i="19"/>
  <c r="AH877" i="19"/>
  <c r="AI877" i="19"/>
  <c r="AL877" i="19"/>
  <c r="AN878" i="19" l="1"/>
  <c r="AO878" i="19"/>
  <c r="AK879" i="19"/>
  <c r="AP108" i="19"/>
  <c r="AM109" i="19" s="1"/>
  <c r="AJ877" i="19"/>
  <c r="AI878" i="19"/>
  <c r="AH878" i="19"/>
  <c r="AL878" i="19"/>
  <c r="AN879" i="19" l="1"/>
  <c r="AJ878" i="19"/>
  <c r="AO879" i="19"/>
  <c r="AK880" i="19"/>
  <c r="AP109" i="19"/>
  <c r="AM110" i="19" s="1"/>
  <c r="AH879" i="19"/>
  <c r="AI879" i="19"/>
  <c r="AL879" i="19"/>
  <c r="AN880" i="19" l="1"/>
  <c r="AO880" i="19"/>
  <c r="AK881" i="19"/>
  <c r="AJ879" i="19"/>
  <c r="AP110" i="19"/>
  <c r="AM111" i="19" s="1"/>
  <c r="AI880" i="19"/>
  <c r="AH880" i="19"/>
  <c r="AL880" i="19"/>
  <c r="AN881" i="19" l="1"/>
  <c r="AO881" i="19"/>
  <c r="AK882" i="19"/>
  <c r="AP111" i="19"/>
  <c r="AM112" i="19" s="1"/>
  <c r="AP112" i="19" s="1"/>
  <c r="AM113" i="19" s="1"/>
  <c r="AJ880" i="19"/>
  <c r="AH881" i="19"/>
  <c r="AI881" i="19"/>
  <c r="AL881" i="19"/>
  <c r="AN882" i="19" l="1"/>
  <c r="AO882" i="19"/>
  <c r="AK883" i="19"/>
  <c r="AP113" i="19"/>
  <c r="AM114" i="19" s="1"/>
  <c r="AJ881" i="19"/>
  <c r="AI882" i="19"/>
  <c r="AH882" i="19"/>
  <c r="AL882" i="19"/>
  <c r="AN883" i="19" l="1"/>
  <c r="AJ882" i="19"/>
  <c r="AO883" i="19"/>
  <c r="AK884" i="19"/>
  <c r="AP114" i="19"/>
  <c r="AM115" i="19" s="1"/>
  <c r="AH883" i="19"/>
  <c r="AI883" i="19"/>
  <c r="AL883" i="19"/>
  <c r="AN884" i="19" l="1"/>
  <c r="AO884" i="19"/>
  <c r="AK885" i="19"/>
  <c r="AP115" i="19"/>
  <c r="AM116" i="19" s="1"/>
  <c r="AJ883" i="19"/>
  <c r="AI884" i="19"/>
  <c r="AH884" i="19"/>
  <c r="AL884" i="19"/>
  <c r="AJ884" i="19" l="1"/>
  <c r="AN885" i="19"/>
  <c r="AO885" i="19"/>
  <c r="AK886" i="19"/>
  <c r="AP116" i="19"/>
  <c r="AM117" i="19" s="1"/>
  <c r="AH885" i="19"/>
  <c r="AI885" i="19"/>
  <c r="AL885" i="19"/>
  <c r="AN886" i="19" l="1"/>
  <c r="AO886" i="19"/>
  <c r="AK887" i="19"/>
  <c r="AP117" i="19"/>
  <c r="AM118" i="19" s="1"/>
  <c r="AJ885" i="19"/>
  <c r="AI886" i="19"/>
  <c r="AH886" i="19"/>
  <c r="AL886" i="19"/>
  <c r="AN887" i="19" l="1"/>
  <c r="AJ886" i="19"/>
  <c r="AO887" i="19"/>
  <c r="AK888" i="19"/>
  <c r="AP118" i="19"/>
  <c r="AM119" i="19" s="1"/>
  <c r="AH887" i="19"/>
  <c r="AI887" i="19"/>
  <c r="AL887" i="19"/>
  <c r="AN888" i="19" l="1"/>
  <c r="AO888" i="19"/>
  <c r="AK889" i="19"/>
  <c r="AJ887" i="19"/>
  <c r="AP119" i="19"/>
  <c r="AM120" i="19" s="1"/>
  <c r="AI888" i="19"/>
  <c r="AH888" i="19"/>
  <c r="AL888" i="19"/>
  <c r="AN889" i="19" l="1"/>
  <c r="AJ888" i="19"/>
  <c r="AO889" i="19"/>
  <c r="AK890" i="19"/>
  <c r="AP120" i="19"/>
  <c r="AM121" i="19" s="1"/>
  <c r="AH889" i="19"/>
  <c r="AI889" i="19"/>
  <c r="AL889" i="19"/>
  <c r="AN890" i="19" l="1"/>
  <c r="AO890" i="19"/>
  <c r="AK891" i="19"/>
  <c r="AP121" i="19"/>
  <c r="AM122" i="19" s="1"/>
  <c r="AJ889" i="19"/>
  <c r="AI890" i="19"/>
  <c r="AH890" i="19"/>
  <c r="AL890" i="19"/>
  <c r="AN891" i="19" l="1"/>
  <c r="AJ890" i="19"/>
  <c r="AO891" i="19"/>
  <c r="AK892" i="19"/>
  <c r="AP122" i="19"/>
  <c r="AM123" i="19" s="1"/>
  <c r="AH891" i="19"/>
  <c r="AI891" i="19"/>
  <c r="AL891" i="19"/>
  <c r="AN892" i="19" l="1"/>
  <c r="AO892" i="19"/>
  <c r="AK893" i="19"/>
  <c r="AP123" i="19"/>
  <c r="AM124" i="19" s="1"/>
  <c r="AJ891" i="19"/>
  <c r="AI892" i="19"/>
  <c r="AH892" i="19"/>
  <c r="AL892" i="19"/>
  <c r="AN893" i="19" l="1"/>
  <c r="AJ892" i="19"/>
  <c r="AO893" i="19"/>
  <c r="AK894" i="19"/>
  <c r="AH893" i="19"/>
  <c r="AI893" i="19"/>
  <c r="AL893" i="19"/>
  <c r="AN894" i="19" l="1"/>
  <c r="AP124" i="19"/>
  <c r="AM125" i="19" s="1"/>
  <c r="AP125" i="19" s="1"/>
  <c r="AM126" i="19" s="1"/>
  <c r="AO894" i="19"/>
  <c r="AK895" i="19"/>
  <c r="AJ893" i="19"/>
  <c r="AI894" i="19"/>
  <c r="AH894" i="19"/>
  <c r="AL894" i="19"/>
  <c r="AN895" i="19" l="1"/>
  <c r="AJ894" i="19"/>
  <c r="AO895" i="19"/>
  <c r="AK896" i="19"/>
  <c r="AP126" i="19"/>
  <c r="AM127" i="19" s="1"/>
  <c r="AH895" i="19"/>
  <c r="AI895" i="19"/>
  <c r="AL895" i="19"/>
  <c r="AN896" i="19" l="1"/>
  <c r="AO896" i="19"/>
  <c r="AK897" i="19"/>
  <c r="AP127" i="19"/>
  <c r="AM128" i="19" s="1"/>
  <c r="AJ895" i="19"/>
  <c r="AI896" i="19"/>
  <c r="AH896" i="19"/>
  <c r="AL896" i="19"/>
  <c r="AN897" i="19" l="1"/>
  <c r="AJ896" i="19"/>
  <c r="AO897" i="19"/>
  <c r="AK898" i="19"/>
  <c r="AP128" i="19"/>
  <c r="AM129" i="19" s="1"/>
  <c r="AH897" i="19"/>
  <c r="AI897" i="19"/>
  <c r="AL897" i="19"/>
  <c r="AN898" i="19" l="1"/>
  <c r="AO898" i="19"/>
  <c r="AK899" i="19"/>
  <c r="AP129" i="19"/>
  <c r="AM130" i="19" s="1"/>
  <c r="AJ897" i="19"/>
  <c r="AI898" i="19"/>
  <c r="AH898" i="19"/>
  <c r="AL898" i="19"/>
  <c r="AN899" i="19" l="1"/>
  <c r="AO899" i="19"/>
  <c r="AK900" i="19"/>
  <c r="AJ898" i="19"/>
  <c r="AP130" i="19"/>
  <c r="AM131" i="19" s="1"/>
  <c r="AH899" i="19"/>
  <c r="AI899" i="19"/>
  <c r="AL899" i="19"/>
  <c r="AN900" i="19" l="1"/>
  <c r="AO900" i="19"/>
  <c r="AK901" i="19"/>
  <c r="AP131" i="19"/>
  <c r="AM132" i="19" s="1"/>
  <c r="AJ899" i="19"/>
  <c r="AI900" i="19"/>
  <c r="AH900" i="19"/>
  <c r="AL900" i="19"/>
  <c r="AN901" i="19" l="1"/>
  <c r="AJ900" i="19"/>
  <c r="AO901" i="19"/>
  <c r="AK902" i="19"/>
  <c r="AP132" i="19"/>
  <c r="AM133" i="19" s="1"/>
  <c r="AH901" i="19"/>
  <c r="AI901" i="19"/>
  <c r="AL901" i="19"/>
  <c r="AN902" i="19" l="1"/>
  <c r="AO902" i="19"/>
  <c r="AK903" i="19"/>
  <c r="AP133" i="19"/>
  <c r="AM134" i="19" s="1"/>
  <c r="AJ901" i="19"/>
  <c r="AI902" i="19"/>
  <c r="AH902" i="19"/>
  <c r="AL902" i="19"/>
  <c r="AJ902" i="19" l="1"/>
  <c r="AN903" i="19"/>
  <c r="AO903" i="19"/>
  <c r="AK904" i="19"/>
  <c r="AP134" i="19"/>
  <c r="AM135" i="19" s="1"/>
  <c r="AH903" i="19"/>
  <c r="AI903" i="19"/>
  <c r="AL903" i="19"/>
  <c r="AN904" i="19" l="1"/>
  <c r="AO904" i="19"/>
  <c r="AK905" i="19"/>
  <c r="AP135" i="19"/>
  <c r="AM136" i="19" s="1"/>
  <c r="AJ903" i="19"/>
  <c r="AI904" i="19"/>
  <c r="AH904" i="19"/>
  <c r="AL904" i="19"/>
  <c r="AN905" i="19" l="1"/>
  <c r="AJ904" i="19"/>
  <c r="AO905" i="19"/>
  <c r="AK906" i="19"/>
  <c r="AP136" i="19"/>
  <c r="AM137" i="19" s="1"/>
  <c r="AH905" i="19"/>
  <c r="AI905" i="19"/>
  <c r="AL905" i="19"/>
  <c r="AN906" i="19" l="1"/>
  <c r="AO906" i="19"/>
  <c r="AK907" i="19"/>
  <c r="AP137" i="19"/>
  <c r="AM138" i="19" s="1"/>
  <c r="AJ905" i="19"/>
  <c r="AI906" i="19"/>
  <c r="AH906" i="19"/>
  <c r="AL906" i="19"/>
  <c r="AN907" i="19" l="1"/>
  <c r="AJ906" i="19"/>
  <c r="AO907" i="19"/>
  <c r="AK908" i="19"/>
  <c r="AP138" i="19"/>
  <c r="AM139" i="19" s="1"/>
  <c r="AH907" i="19"/>
  <c r="AI907" i="19"/>
  <c r="AL907" i="19"/>
  <c r="AN908" i="19" l="1"/>
  <c r="AO908" i="19"/>
  <c r="AK909" i="19"/>
  <c r="AP139" i="19"/>
  <c r="AM140" i="19" s="1"/>
  <c r="AJ907" i="19"/>
  <c r="AI908" i="19"/>
  <c r="AH908" i="19"/>
  <c r="AL908" i="19"/>
  <c r="AN909" i="19" l="1"/>
  <c r="AJ908" i="19"/>
  <c r="AO909" i="19"/>
  <c r="AK910" i="19"/>
  <c r="AP140" i="19"/>
  <c r="AM141" i="19" s="1"/>
  <c r="AH909" i="19"/>
  <c r="AI909" i="19"/>
  <c r="AL909" i="19"/>
  <c r="AN910" i="19" l="1"/>
  <c r="AO910" i="19"/>
  <c r="AK911" i="19"/>
  <c r="AP141" i="19"/>
  <c r="AM142" i="19" s="1"/>
  <c r="AJ909" i="19"/>
  <c r="AI910" i="19"/>
  <c r="AH910" i="19"/>
  <c r="AL910" i="19"/>
  <c r="AN911" i="19" l="1"/>
  <c r="AO911" i="19"/>
  <c r="AK912" i="19"/>
  <c r="AJ910" i="19"/>
  <c r="AP142" i="19"/>
  <c r="AM143" i="19" s="1"/>
  <c r="AP143" i="19" s="1"/>
  <c r="AM144" i="19" s="1"/>
  <c r="AH911" i="19"/>
  <c r="AI911" i="19"/>
  <c r="AL911" i="19"/>
  <c r="AN912" i="19" l="1"/>
  <c r="AO912" i="19"/>
  <c r="AK913" i="19"/>
  <c r="AJ911" i="19"/>
  <c r="AP144" i="19"/>
  <c r="AM145" i="19" s="1"/>
  <c r="AI912" i="19"/>
  <c r="AH912" i="19"/>
  <c r="AL912" i="19"/>
  <c r="AN913" i="19" l="1"/>
  <c r="AJ912" i="19"/>
  <c r="AO913" i="19"/>
  <c r="AK914" i="19"/>
  <c r="AP145" i="19"/>
  <c r="AM146" i="19" s="1"/>
  <c r="AH913" i="19"/>
  <c r="AI913" i="19"/>
  <c r="AL913" i="19"/>
  <c r="AN914" i="19" l="1"/>
  <c r="AO914" i="19"/>
  <c r="AK915" i="19"/>
  <c r="AP146" i="19"/>
  <c r="AM147" i="19" s="1"/>
  <c r="AJ913" i="19"/>
  <c r="AI914" i="19"/>
  <c r="AH914" i="19"/>
  <c r="AL914" i="19"/>
  <c r="AN915" i="19" l="1"/>
  <c r="AJ914" i="19"/>
  <c r="AO915" i="19"/>
  <c r="AK916" i="19"/>
  <c r="AP147" i="19"/>
  <c r="AM148" i="19" s="1"/>
  <c r="AH915" i="19"/>
  <c r="AI915" i="19"/>
  <c r="AL915" i="19"/>
  <c r="AN916" i="19" l="1"/>
  <c r="AO916" i="19"/>
  <c r="AK917" i="19"/>
  <c r="AP148" i="19"/>
  <c r="AM149" i="19" s="1"/>
  <c r="AJ915" i="19"/>
  <c r="AI916" i="19"/>
  <c r="AH916" i="19"/>
  <c r="AL916" i="19"/>
  <c r="AN917" i="19" l="1"/>
  <c r="AJ916" i="19"/>
  <c r="AO917" i="19"/>
  <c r="AK918" i="19"/>
  <c r="AP149" i="19"/>
  <c r="AM150" i="19" s="1"/>
  <c r="AH917" i="19"/>
  <c r="AI917" i="19"/>
  <c r="AL917" i="19"/>
  <c r="AN918" i="19" l="1"/>
  <c r="AO918" i="19"/>
  <c r="AK919" i="19"/>
  <c r="AJ917" i="19"/>
  <c r="AP150" i="19"/>
  <c r="AM151" i="19" s="1"/>
  <c r="AI918" i="19"/>
  <c r="AH918" i="19"/>
  <c r="AL918" i="19"/>
  <c r="AN919" i="19" l="1"/>
  <c r="AJ918" i="19"/>
  <c r="AO919" i="19"/>
  <c r="AK920" i="19"/>
  <c r="AP151" i="19"/>
  <c r="AM152" i="19" s="1"/>
  <c r="AH919" i="19"/>
  <c r="AI919" i="19"/>
  <c r="AL919" i="19"/>
  <c r="AN920" i="19" l="1"/>
  <c r="AO920" i="19"/>
  <c r="AK921" i="19"/>
  <c r="AP152" i="19"/>
  <c r="AM153" i="19" s="1"/>
  <c r="AJ919" i="19"/>
  <c r="AI920" i="19"/>
  <c r="AH920" i="19"/>
  <c r="AL920" i="19"/>
  <c r="AN921" i="19" l="1"/>
  <c r="AO921" i="19"/>
  <c r="AK922" i="19"/>
  <c r="AJ920" i="19"/>
  <c r="AP153" i="19"/>
  <c r="AM154" i="19" s="1"/>
  <c r="AH921" i="19"/>
  <c r="AI921" i="19"/>
  <c r="AL921" i="19"/>
  <c r="AN922" i="19" l="1"/>
  <c r="AO922" i="19"/>
  <c r="AK923" i="19"/>
  <c r="AJ921" i="19"/>
  <c r="AP154" i="19"/>
  <c r="AM155" i="19" s="1"/>
  <c r="AI922" i="19"/>
  <c r="AH922" i="19"/>
  <c r="AL922" i="19"/>
  <c r="AN923" i="19" l="1"/>
  <c r="AO923" i="19"/>
  <c r="AK924" i="19"/>
  <c r="AJ922" i="19"/>
  <c r="AP155" i="19"/>
  <c r="AM156" i="19" s="1"/>
  <c r="AH923" i="19"/>
  <c r="AI923" i="19"/>
  <c r="AL923" i="19"/>
  <c r="AN924" i="19" l="1"/>
  <c r="AO924" i="19"/>
  <c r="AK925" i="19"/>
  <c r="AJ923" i="19"/>
  <c r="AP156" i="19"/>
  <c r="AM157" i="19" s="1"/>
  <c r="AI924" i="19"/>
  <c r="AH924" i="19"/>
  <c r="AL924" i="19"/>
  <c r="AN925" i="19" l="1"/>
  <c r="AO925" i="19"/>
  <c r="AK926" i="19"/>
  <c r="AJ924" i="19"/>
  <c r="AP157" i="19"/>
  <c r="AM158" i="19" s="1"/>
  <c r="AH925" i="19"/>
  <c r="AI925" i="19"/>
  <c r="AL925" i="19"/>
  <c r="AN926" i="19" l="1"/>
  <c r="AO926" i="19"/>
  <c r="AK927" i="19"/>
  <c r="AP158" i="19"/>
  <c r="AM159" i="19" s="1"/>
  <c r="AJ925" i="19"/>
  <c r="AI926" i="19"/>
  <c r="AH926" i="19"/>
  <c r="AL926" i="19"/>
  <c r="AN927" i="19" l="1"/>
  <c r="AJ926" i="19"/>
  <c r="AO927" i="19"/>
  <c r="AK928" i="19"/>
  <c r="AP159" i="19"/>
  <c r="AM160" i="19" s="1"/>
  <c r="AH927" i="19"/>
  <c r="AI927" i="19"/>
  <c r="AL927" i="19"/>
  <c r="AN928" i="19" l="1"/>
  <c r="AO928" i="19"/>
  <c r="AK929" i="19"/>
  <c r="AP160" i="19"/>
  <c r="AM161" i="19" s="1"/>
  <c r="AJ927" i="19"/>
  <c r="AI928" i="19"/>
  <c r="AH928" i="19"/>
  <c r="AL928" i="19"/>
  <c r="AN929" i="19" l="1"/>
  <c r="AO929" i="19"/>
  <c r="AK930" i="19"/>
  <c r="AJ928" i="19"/>
  <c r="AP161" i="19"/>
  <c r="AM162" i="19" s="1"/>
  <c r="AH929" i="19"/>
  <c r="AI929" i="19"/>
  <c r="AL929" i="19"/>
  <c r="AN930" i="19" l="1"/>
  <c r="AO930" i="19"/>
  <c r="AK931" i="19"/>
  <c r="AP162" i="19"/>
  <c r="AM163" i="19" s="1"/>
  <c r="AJ929" i="19"/>
  <c r="AI930" i="19"/>
  <c r="AH930" i="19"/>
  <c r="AL930" i="19"/>
  <c r="AN931" i="19" l="1"/>
  <c r="AO931" i="19"/>
  <c r="AK932" i="19"/>
  <c r="AJ930" i="19"/>
  <c r="AP163" i="19"/>
  <c r="AM164" i="19" s="1"/>
  <c r="AH931" i="19"/>
  <c r="AI931" i="19"/>
  <c r="AL931" i="19"/>
  <c r="AN932" i="19" l="1"/>
  <c r="AO932" i="19"/>
  <c r="AK933" i="19"/>
  <c r="AJ931" i="19"/>
  <c r="AP164" i="19"/>
  <c r="AM165" i="19" s="1"/>
  <c r="AI932" i="19"/>
  <c r="AH932" i="19"/>
  <c r="AL932" i="19"/>
  <c r="AN933" i="19" l="1"/>
  <c r="AJ932" i="19"/>
  <c r="AO933" i="19"/>
  <c r="AK934" i="19"/>
  <c r="AP165" i="19"/>
  <c r="AM166" i="19" s="1"/>
  <c r="AH933" i="19"/>
  <c r="AI933" i="19"/>
  <c r="AL933" i="19"/>
  <c r="AN934" i="19" l="1"/>
  <c r="AO934" i="19"/>
  <c r="AK935" i="19"/>
  <c r="AJ933" i="19"/>
  <c r="AP166" i="19"/>
  <c r="AM167" i="19" s="1"/>
  <c r="AI934" i="19"/>
  <c r="AH934" i="19"/>
  <c r="AL934" i="19"/>
  <c r="AN935" i="19" l="1"/>
  <c r="AO935" i="19"/>
  <c r="AK936" i="19"/>
  <c r="AJ934" i="19"/>
  <c r="AP167" i="19"/>
  <c r="AM168" i="19" s="1"/>
  <c r="AH935" i="19"/>
  <c r="AI935" i="19"/>
  <c r="AL935" i="19"/>
  <c r="AN936" i="19" l="1"/>
  <c r="AO936" i="19"/>
  <c r="AK937" i="19"/>
  <c r="AP168" i="19"/>
  <c r="AM169" i="19" s="1"/>
  <c r="AJ935" i="19"/>
  <c r="AI936" i="19"/>
  <c r="AH936" i="19"/>
  <c r="AL936" i="19"/>
  <c r="AN937" i="19" l="1"/>
  <c r="AO937" i="19"/>
  <c r="AK938" i="19"/>
  <c r="AJ936" i="19"/>
  <c r="AP169" i="19"/>
  <c r="AM170" i="19" s="1"/>
  <c r="AH937" i="19"/>
  <c r="AI937" i="19"/>
  <c r="AL937" i="19"/>
  <c r="AN938" i="19" l="1"/>
  <c r="AO938" i="19"/>
  <c r="AK939" i="19"/>
  <c r="AP170" i="19"/>
  <c r="AM171" i="19" s="1"/>
  <c r="AI938" i="19"/>
  <c r="AH938" i="19"/>
  <c r="AJ937" i="19"/>
  <c r="AL938" i="19"/>
  <c r="AN939" i="19" l="1"/>
  <c r="AJ938" i="19"/>
  <c r="AO939" i="19"/>
  <c r="AK940" i="19"/>
  <c r="AP171" i="19"/>
  <c r="AM172" i="19" s="1"/>
  <c r="AH939" i="19"/>
  <c r="AI939" i="19"/>
  <c r="AL939" i="19"/>
  <c r="AN940" i="19" l="1"/>
  <c r="AO940" i="19"/>
  <c r="AK941" i="19"/>
  <c r="AJ939" i="19"/>
  <c r="AP172" i="19"/>
  <c r="AM173" i="19" s="1"/>
  <c r="AP173" i="19" s="1"/>
  <c r="AM174" i="19" s="1"/>
  <c r="AI940" i="19"/>
  <c r="AH940" i="19"/>
  <c r="AL940" i="19"/>
  <c r="AN941" i="19" l="1"/>
  <c r="AJ940" i="19"/>
  <c r="AO941" i="19"/>
  <c r="AK942" i="19"/>
  <c r="AP174" i="19"/>
  <c r="AM175" i="19" s="1"/>
  <c r="AH941" i="19"/>
  <c r="AI941" i="19"/>
  <c r="AL941" i="19"/>
  <c r="AN942" i="19" l="1"/>
  <c r="AO942" i="19"/>
  <c r="AK943" i="19"/>
  <c r="AP175" i="19"/>
  <c r="AM176" i="19" s="1"/>
  <c r="AJ941" i="19"/>
  <c r="AI942" i="19"/>
  <c r="AH942" i="19"/>
  <c r="AL942" i="19"/>
  <c r="AN943" i="19" l="1"/>
  <c r="AO943" i="19"/>
  <c r="AK944" i="19"/>
  <c r="AJ942" i="19"/>
  <c r="AP176" i="19"/>
  <c r="AM177" i="19" s="1"/>
  <c r="AH943" i="19"/>
  <c r="AI943" i="19"/>
  <c r="AL943" i="19"/>
  <c r="AN944" i="19" l="1"/>
  <c r="AO944" i="19"/>
  <c r="AK945" i="19"/>
  <c r="AP177" i="19"/>
  <c r="AM178" i="19" s="1"/>
  <c r="AJ943" i="19"/>
  <c r="AI944" i="19"/>
  <c r="AH944" i="19"/>
  <c r="AL944" i="19"/>
  <c r="AN945" i="19" l="1"/>
  <c r="AJ944" i="19"/>
  <c r="AO945" i="19"/>
  <c r="AK946" i="19"/>
  <c r="AP178" i="19"/>
  <c r="AM179" i="19" s="1"/>
  <c r="AH945" i="19"/>
  <c r="AI945" i="19"/>
  <c r="AL945" i="19"/>
  <c r="AN946" i="19" l="1"/>
  <c r="AO946" i="19"/>
  <c r="AK947" i="19"/>
  <c r="AJ945" i="19"/>
  <c r="AP179" i="19"/>
  <c r="AM180" i="19" s="1"/>
  <c r="AI946" i="19"/>
  <c r="AH946" i="19"/>
  <c r="AL946" i="19"/>
  <c r="AN947" i="19" l="1"/>
  <c r="AJ946" i="19"/>
  <c r="AO947" i="19"/>
  <c r="AK948" i="19"/>
  <c r="AP180" i="19"/>
  <c r="AM181" i="19" s="1"/>
  <c r="AH947" i="19"/>
  <c r="AI947" i="19"/>
  <c r="AL947" i="19"/>
  <c r="AN948" i="19" l="1"/>
  <c r="AO948" i="19"/>
  <c r="AK949" i="19"/>
  <c r="AJ947" i="19"/>
  <c r="AP181" i="19"/>
  <c r="AM182" i="19" s="1"/>
  <c r="AI948" i="19"/>
  <c r="AH948" i="19"/>
  <c r="AL948" i="19"/>
  <c r="AN949" i="19" l="1"/>
  <c r="AJ948" i="19"/>
  <c r="AO949" i="19"/>
  <c r="AK950" i="19"/>
  <c r="AP182" i="19"/>
  <c r="AM183" i="19" s="1"/>
  <c r="AH949" i="19"/>
  <c r="AI949" i="19"/>
  <c r="AL949" i="19"/>
  <c r="AN950" i="19" l="1"/>
  <c r="AO950" i="19"/>
  <c r="AK951" i="19"/>
  <c r="AP183" i="19"/>
  <c r="AM184" i="19" s="1"/>
  <c r="AJ949" i="19"/>
  <c r="AI950" i="19"/>
  <c r="AH950" i="19"/>
  <c r="AL950" i="19"/>
  <c r="AN951" i="19" l="1"/>
  <c r="AJ950" i="19"/>
  <c r="AO951" i="19"/>
  <c r="AK952" i="19"/>
  <c r="AP184" i="19"/>
  <c r="AM185" i="19" s="1"/>
  <c r="AH951" i="19"/>
  <c r="AI951" i="19"/>
  <c r="AL951" i="19"/>
  <c r="AN952" i="19" l="1"/>
  <c r="AO952" i="19"/>
  <c r="AK953" i="19"/>
  <c r="AJ951" i="19"/>
  <c r="AP185" i="19"/>
  <c r="AM186" i="19" s="1"/>
  <c r="AI952" i="19"/>
  <c r="AH952" i="19"/>
  <c r="AL952" i="19"/>
  <c r="AN953" i="19" l="1"/>
  <c r="AJ952" i="19"/>
  <c r="AO953" i="19"/>
  <c r="AK954" i="19"/>
  <c r="AP186" i="19"/>
  <c r="AM187" i="19" s="1"/>
  <c r="AH953" i="19"/>
  <c r="AI953" i="19"/>
  <c r="AL953" i="19"/>
  <c r="AN954" i="19" l="1"/>
  <c r="AO954" i="19"/>
  <c r="AK955" i="19"/>
  <c r="AJ953" i="19"/>
  <c r="AP187" i="19"/>
  <c r="AM188" i="19" s="1"/>
  <c r="AI954" i="19"/>
  <c r="AH954" i="19"/>
  <c r="AL954" i="19"/>
  <c r="AN955" i="19" l="1"/>
  <c r="AJ954" i="19"/>
  <c r="AO955" i="19"/>
  <c r="AK956" i="19"/>
  <c r="AP188" i="19"/>
  <c r="AM189" i="19" s="1"/>
  <c r="AH955" i="19"/>
  <c r="AI955" i="19"/>
  <c r="AL955" i="19"/>
  <c r="AN956" i="19" l="1"/>
  <c r="AO956" i="19"/>
  <c r="AK957" i="19"/>
  <c r="AP189" i="19"/>
  <c r="AM190" i="19" s="1"/>
  <c r="AJ955" i="19"/>
  <c r="AI956" i="19"/>
  <c r="AH956" i="19"/>
  <c r="AL956" i="19"/>
  <c r="AN957" i="19" l="1"/>
  <c r="AJ956" i="19"/>
  <c r="AO957" i="19"/>
  <c r="AK958" i="19"/>
  <c r="AP190" i="19"/>
  <c r="AM191" i="19" s="1"/>
  <c r="AH957" i="19"/>
  <c r="AI957" i="19"/>
  <c r="AL957" i="19"/>
  <c r="AN958" i="19" l="1"/>
  <c r="AO958" i="19"/>
  <c r="AK959" i="19"/>
  <c r="AP191" i="19"/>
  <c r="AM192" i="19" s="1"/>
  <c r="AJ957" i="19"/>
  <c r="AI958" i="19"/>
  <c r="AH958" i="19"/>
  <c r="AL958" i="19"/>
  <c r="AN959" i="19" l="1"/>
  <c r="AO959" i="19"/>
  <c r="AK960" i="19"/>
  <c r="AJ958" i="19"/>
  <c r="AP192" i="19"/>
  <c r="AM193" i="19" s="1"/>
  <c r="AH959" i="19"/>
  <c r="AI959" i="19"/>
  <c r="AL959" i="19"/>
  <c r="AN960" i="19" l="1"/>
  <c r="AO960" i="19"/>
  <c r="AK961" i="19"/>
  <c r="AP193" i="19"/>
  <c r="AM194" i="19" s="1"/>
  <c r="AJ959" i="19"/>
  <c r="AI960" i="19"/>
  <c r="AH960" i="19"/>
  <c r="AL960" i="19"/>
  <c r="AN961" i="19" l="1"/>
  <c r="AO961" i="19"/>
  <c r="AK962" i="19"/>
  <c r="AJ960" i="19"/>
  <c r="AP194" i="19"/>
  <c r="AM195" i="19" s="1"/>
  <c r="AH961" i="19"/>
  <c r="AI961" i="19"/>
  <c r="AL961" i="19"/>
  <c r="AN962" i="19" l="1"/>
  <c r="AO962" i="19"/>
  <c r="AK963" i="19"/>
  <c r="AJ961" i="19"/>
  <c r="AP195" i="19"/>
  <c r="AM196" i="19" s="1"/>
  <c r="AI962" i="19"/>
  <c r="AH962" i="19"/>
  <c r="AL962" i="19"/>
  <c r="AN963" i="19" l="1"/>
  <c r="AJ962" i="19"/>
  <c r="AO963" i="19"/>
  <c r="AK964" i="19"/>
  <c r="AP196" i="19"/>
  <c r="AM197" i="19" s="1"/>
  <c r="AH963" i="19"/>
  <c r="AI963" i="19"/>
  <c r="AL963" i="19"/>
  <c r="AN964" i="19" l="1"/>
  <c r="AO964" i="19"/>
  <c r="AK965" i="19"/>
  <c r="AP197" i="19"/>
  <c r="AM198" i="19" s="1"/>
  <c r="AJ963" i="19"/>
  <c r="AI964" i="19"/>
  <c r="AH964" i="19"/>
  <c r="AL964" i="19"/>
  <c r="AN965" i="19" l="1"/>
  <c r="AJ964" i="19"/>
  <c r="AO965" i="19"/>
  <c r="AK966" i="19"/>
  <c r="AP198" i="19"/>
  <c r="AM199" i="19" s="1"/>
  <c r="AH965" i="19"/>
  <c r="AI965" i="19"/>
  <c r="AL965" i="19"/>
  <c r="AN966" i="19" l="1"/>
  <c r="AJ965" i="19"/>
  <c r="AO966" i="19"/>
  <c r="AK967" i="19"/>
  <c r="AP199" i="19"/>
  <c r="AM200" i="19" s="1"/>
  <c r="AI966" i="19"/>
  <c r="AH966" i="19"/>
  <c r="AL966" i="19"/>
  <c r="AN967" i="19" l="1"/>
  <c r="AJ966" i="19"/>
  <c r="AO967" i="19"/>
  <c r="AK968" i="19"/>
  <c r="AP200" i="19"/>
  <c r="AM201" i="19" s="1"/>
  <c r="AH967" i="19"/>
  <c r="AI967" i="19"/>
  <c r="AL967" i="19"/>
  <c r="AN968" i="19" l="1"/>
  <c r="AO968" i="19"/>
  <c r="AK969" i="19"/>
  <c r="AJ967" i="19"/>
  <c r="AP201" i="19"/>
  <c r="AM202" i="19" s="1"/>
  <c r="AI968" i="19"/>
  <c r="AH968" i="19"/>
  <c r="AL968" i="19"/>
  <c r="AN969" i="19" l="1"/>
  <c r="AJ968" i="19"/>
  <c r="AO969" i="19"/>
  <c r="AK970" i="19"/>
  <c r="AP202" i="19"/>
  <c r="AM203" i="19" s="1"/>
  <c r="AH969" i="19"/>
  <c r="AI969" i="19"/>
  <c r="AL969" i="19"/>
  <c r="AN970" i="19" l="1"/>
  <c r="AO970" i="19"/>
  <c r="AK971" i="19"/>
  <c r="AJ969" i="19"/>
  <c r="AP203" i="19"/>
  <c r="AM204" i="19" s="1"/>
  <c r="AP204" i="19" s="1"/>
  <c r="AM205" i="19" s="1"/>
  <c r="AI970" i="19"/>
  <c r="AH970" i="19"/>
  <c r="AL970" i="19"/>
  <c r="AN971" i="19" l="1"/>
  <c r="AJ970" i="19"/>
  <c r="AO971" i="19"/>
  <c r="AK972" i="19"/>
  <c r="AP205" i="19"/>
  <c r="AM206" i="19" s="1"/>
  <c r="AH971" i="19"/>
  <c r="AI971" i="19"/>
  <c r="AL971" i="19"/>
  <c r="AN972" i="19" l="1"/>
  <c r="AO972" i="19"/>
  <c r="AK973" i="19"/>
  <c r="AP206" i="19"/>
  <c r="AM207" i="19" s="1"/>
  <c r="AJ971" i="19"/>
  <c r="AI972" i="19"/>
  <c r="AH972" i="19"/>
  <c r="AL972" i="19"/>
  <c r="AN973" i="19" l="1"/>
  <c r="AJ972" i="19"/>
  <c r="AO973" i="19"/>
  <c r="AK974" i="19"/>
  <c r="AP207" i="19"/>
  <c r="AM208" i="19" s="1"/>
  <c r="AH973" i="19"/>
  <c r="AI973" i="19"/>
  <c r="AL973" i="19"/>
  <c r="AN974" i="19" l="1"/>
  <c r="AO974" i="19"/>
  <c r="AK975" i="19"/>
  <c r="AP208" i="19"/>
  <c r="AM209" i="19" s="1"/>
  <c r="AJ973" i="19"/>
  <c r="AI974" i="19"/>
  <c r="AH974" i="19"/>
  <c r="AL974" i="19"/>
  <c r="AN975" i="19" l="1"/>
  <c r="AJ974" i="19"/>
  <c r="AO975" i="19"/>
  <c r="AK976" i="19"/>
  <c r="AP209" i="19"/>
  <c r="AM210" i="19" s="1"/>
  <c r="AH975" i="19"/>
  <c r="AI975" i="19"/>
  <c r="AL975" i="19"/>
  <c r="AN976" i="19" l="1"/>
  <c r="AO976" i="19"/>
  <c r="AK977" i="19"/>
  <c r="AP210" i="19"/>
  <c r="AM211" i="19" s="1"/>
  <c r="AJ975" i="19"/>
  <c r="AI976" i="19"/>
  <c r="AH976" i="19"/>
  <c r="AL976" i="19"/>
  <c r="AN977" i="19" l="1"/>
  <c r="AJ976" i="19"/>
  <c r="AO977" i="19"/>
  <c r="AK978" i="19"/>
  <c r="AP211" i="19"/>
  <c r="AM212" i="19" s="1"/>
  <c r="AH977" i="19"/>
  <c r="AI977" i="19"/>
  <c r="AL977" i="19"/>
  <c r="AN978" i="19" l="1"/>
  <c r="AO978" i="19"/>
  <c r="AK979" i="19"/>
  <c r="AP212" i="19"/>
  <c r="AM213" i="19" s="1"/>
  <c r="AJ977" i="19"/>
  <c r="AI978" i="19"/>
  <c r="AH978" i="19"/>
  <c r="AL978" i="19"/>
  <c r="AN979" i="19" l="1"/>
  <c r="AJ978" i="19"/>
  <c r="AO979" i="19"/>
  <c r="AK980" i="19"/>
  <c r="AP213" i="19"/>
  <c r="AM214" i="19" s="1"/>
  <c r="AH979" i="19"/>
  <c r="AI979" i="19"/>
  <c r="AL979" i="19"/>
  <c r="AN980" i="19" l="1"/>
  <c r="AO980" i="19"/>
  <c r="AK981" i="19"/>
  <c r="AP214" i="19"/>
  <c r="AM215" i="19" s="1"/>
  <c r="AJ979" i="19"/>
  <c r="AI980" i="19"/>
  <c r="AH980" i="19"/>
  <c r="AL980" i="19"/>
  <c r="AN981" i="19" l="1"/>
  <c r="AO981" i="19"/>
  <c r="AK982" i="19"/>
  <c r="AJ980" i="19"/>
  <c r="AP215" i="19"/>
  <c r="AM216" i="19" s="1"/>
  <c r="AH981" i="19"/>
  <c r="AI981" i="19"/>
  <c r="AL981" i="19"/>
  <c r="AN982" i="19" l="1"/>
  <c r="AO982" i="19"/>
  <c r="AK983" i="19"/>
  <c r="AJ981" i="19"/>
  <c r="AP216" i="19"/>
  <c r="AM217" i="19" s="1"/>
  <c r="AI982" i="19"/>
  <c r="AH982" i="19"/>
  <c r="AL982" i="19"/>
  <c r="AN983" i="19" l="1"/>
  <c r="AO983" i="19"/>
  <c r="AK984" i="19"/>
  <c r="AJ982" i="19"/>
  <c r="AP217" i="19"/>
  <c r="AM218" i="19" s="1"/>
  <c r="AH983" i="19"/>
  <c r="AI983" i="19"/>
  <c r="AL983" i="19"/>
  <c r="AN984" i="19" l="1"/>
  <c r="AO984" i="19"/>
  <c r="AK985" i="19"/>
  <c r="AJ983" i="19"/>
  <c r="AP218" i="19"/>
  <c r="AM219" i="19" s="1"/>
  <c r="AI984" i="19"/>
  <c r="AH984" i="19"/>
  <c r="AL984" i="19"/>
  <c r="AN985" i="19" l="1"/>
  <c r="AO985" i="19"/>
  <c r="AK986" i="19"/>
  <c r="AJ984" i="19"/>
  <c r="AP219" i="19"/>
  <c r="AM220" i="19" s="1"/>
  <c r="AH985" i="19"/>
  <c r="AI985" i="19"/>
  <c r="AL985" i="19"/>
  <c r="AN986" i="19" l="1"/>
  <c r="AO986" i="19"/>
  <c r="AK987" i="19"/>
  <c r="AJ985" i="19"/>
  <c r="AP220" i="19"/>
  <c r="AM221" i="19" s="1"/>
  <c r="AI986" i="19"/>
  <c r="AH986" i="19"/>
  <c r="AL986" i="19"/>
  <c r="AN987" i="19" l="1"/>
  <c r="AO987" i="19"/>
  <c r="AK988" i="19"/>
  <c r="AJ986" i="19"/>
  <c r="AP221" i="19"/>
  <c r="AM222" i="19" s="1"/>
  <c r="AH987" i="19"/>
  <c r="AI987" i="19"/>
  <c r="AL987" i="19"/>
  <c r="AN988" i="19" l="1"/>
  <c r="AO988" i="19"/>
  <c r="AK989" i="19"/>
  <c r="AJ987" i="19"/>
  <c r="AP222" i="19"/>
  <c r="AM223" i="19" s="1"/>
  <c r="AI988" i="19"/>
  <c r="AH988" i="19"/>
  <c r="AL988" i="19"/>
  <c r="AN989" i="19" l="1"/>
  <c r="AO989" i="19"/>
  <c r="AK990" i="19"/>
  <c r="AJ988" i="19"/>
  <c r="AP223" i="19"/>
  <c r="AM224" i="19" s="1"/>
  <c r="AH989" i="19"/>
  <c r="AI989" i="19"/>
  <c r="AL989" i="19"/>
  <c r="AN990" i="19" l="1"/>
  <c r="AO990" i="19"/>
  <c r="AK991" i="19"/>
  <c r="AJ989" i="19"/>
  <c r="AP224" i="19"/>
  <c r="AM225" i="19" s="1"/>
  <c r="AI990" i="19"/>
  <c r="AH990" i="19"/>
  <c r="AL990" i="19"/>
  <c r="AN991" i="19" l="1"/>
  <c r="AO991" i="19"/>
  <c r="AK992" i="19"/>
  <c r="AJ990" i="19"/>
  <c r="AP225" i="19"/>
  <c r="AM226" i="19" s="1"/>
  <c r="AH991" i="19"/>
  <c r="AI991" i="19"/>
  <c r="AL991" i="19"/>
  <c r="AN992" i="19" l="1"/>
  <c r="AO992" i="19"/>
  <c r="AK993" i="19"/>
  <c r="AP226" i="19"/>
  <c r="AM227" i="19" s="1"/>
  <c r="AJ991" i="19"/>
  <c r="AI992" i="19"/>
  <c r="AH992" i="19"/>
  <c r="AL992" i="19"/>
  <c r="AN993" i="19" l="1"/>
  <c r="AO993" i="19"/>
  <c r="AK994" i="19"/>
  <c r="AJ992" i="19"/>
  <c r="AP227" i="19"/>
  <c r="AM228" i="19" s="1"/>
  <c r="AH993" i="19"/>
  <c r="AI993" i="19"/>
  <c r="AL993" i="19"/>
  <c r="AN994" i="19" l="1"/>
  <c r="AO994" i="19"/>
  <c r="AK995" i="19"/>
  <c r="AJ993" i="19"/>
  <c r="AP228" i="19"/>
  <c r="AM229" i="19" s="1"/>
  <c r="AI994" i="19"/>
  <c r="AH994" i="19"/>
  <c r="AL994" i="19"/>
  <c r="AN995" i="19" l="1"/>
  <c r="AO995" i="19"/>
  <c r="AK996" i="19"/>
  <c r="AJ994" i="19"/>
  <c r="AP229" i="19"/>
  <c r="AM230" i="19" s="1"/>
  <c r="AH995" i="19"/>
  <c r="AI995" i="19"/>
  <c r="AL995" i="19"/>
  <c r="AN996" i="19" l="1"/>
  <c r="AO996" i="19"/>
  <c r="AK997" i="19"/>
  <c r="AJ995" i="19"/>
  <c r="AP230" i="19"/>
  <c r="AM231" i="19" s="1"/>
  <c r="AI996" i="19"/>
  <c r="AH996" i="19"/>
  <c r="AL996" i="19"/>
  <c r="AN997" i="19" l="1"/>
  <c r="AO997" i="19"/>
  <c r="AK998" i="19"/>
  <c r="AJ996" i="19"/>
  <c r="AP231" i="19"/>
  <c r="AM232" i="19" s="1"/>
  <c r="AH997" i="19"/>
  <c r="AI997" i="19"/>
  <c r="AL997" i="19"/>
  <c r="AN998" i="19" l="1"/>
  <c r="AO998" i="19"/>
  <c r="AK999" i="19"/>
  <c r="AP232" i="19"/>
  <c r="AM233" i="19" s="1"/>
  <c r="AJ997" i="19"/>
  <c r="AI998" i="19"/>
  <c r="AH998" i="19"/>
  <c r="AL998" i="19"/>
  <c r="AN999" i="19" l="1"/>
  <c r="AO999" i="19"/>
  <c r="AK1000" i="19"/>
  <c r="AJ998" i="19"/>
  <c r="AP233" i="19"/>
  <c r="AM234" i="19" s="1"/>
  <c r="AH999" i="19"/>
  <c r="AI999" i="19"/>
  <c r="AL999" i="19"/>
  <c r="AN1000" i="19" l="1"/>
  <c r="AO1000" i="19"/>
  <c r="AK1001" i="19"/>
  <c r="AP234" i="19"/>
  <c r="AM235" i="19" s="1"/>
  <c r="AP235" i="19" s="1"/>
  <c r="AM236" i="19" s="1"/>
  <c r="AJ999" i="19"/>
  <c r="AI1000" i="19"/>
  <c r="AH1000" i="19"/>
  <c r="AL1000" i="19"/>
  <c r="AN1001" i="19" l="1"/>
  <c r="AO1001" i="19"/>
  <c r="AK1002" i="19"/>
  <c r="AJ1000" i="19"/>
  <c r="AP236" i="19"/>
  <c r="AM237" i="19" s="1"/>
  <c r="AH1001" i="19"/>
  <c r="AI1001" i="19"/>
  <c r="AL1001" i="19"/>
  <c r="AN1002" i="19" l="1"/>
  <c r="AO1002" i="19"/>
  <c r="AK1003" i="19"/>
  <c r="AP237" i="19"/>
  <c r="AM238" i="19" s="1"/>
  <c r="AJ1001" i="19"/>
  <c r="AI1002" i="19"/>
  <c r="AH1002" i="19"/>
  <c r="AL1002" i="19"/>
  <c r="AN1003" i="19" l="1"/>
  <c r="AO1003" i="19"/>
  <c r="AK1004" i="19"/>
  <c r="AJ1002" i="19"/>
  <c r="AP238" i="19"/>
  <c r="AM239" i="19" s="1"/>
  <c r="AH1003" i="19"/>
  <c r="AI1003" i="19"/>
  <c r="AL1003" i="19"/>
  <c r="AN1004" i="19" l="1"/>
  <c r="AO1004" i="19"/>
  <c r="AK1005" i="19"/>
  <c r="AP239" i="19"/>
  <c r="AM240" i="19" s="1"/>
  <c r="AJ1003" i="19"/>
  <c r="AI1004" i="19"/>
  <c r="AH1004" i="19"/>
  <c r="AL1004" i="19"/>
  <c r="AN1005" i="19" l="1"/>
  <c r="AO1005" i="19"/>
  <c r="AK1006" i="19"/>
  <c r="AJ1004" i="19"/>
  <c r="AP240" i="19"/>
  <c r="AM241" i="19" s="1"/>
  <c r="AH1005" i="19"/>
  <c r="AI1005" i="19"/>
  <c r="AL1005" i="19"/>
  <c r="AN1006" i="19" l="1"/>
  <c r="AO1006" i="19"/>
  <c r="AK1007" i="19"/>
  <c r="AP241" i="19"/>
  <c r="AM242" i="19" s="1"/>
  <c r="AJ1005" i="19"/>
  <c r="AI1006" i="19"/>
  <c r="AH1006" i="19"/>
  <c r="AL1006" i="19"/>
  <c r="AN1007" i="19" l="1"/>
  <c r="AO1007" i="19"/>
  <c r="AK1008" i="19"/>
  <c r="AJ1006" i="19"/>
  <c r="AP242" i="19"/>
  <c r="AM243" i="19" s="1"/>
  <c r="AH1007" i="19"/>
  <c r="AI1007" i="19"/>
  <c r="AL1007" i="19"/>
  <c r="AN1008" i="19" l="1"/>
  <c r="AO1008" i="19"/>
  <c r="AK1009" i="19"/>
  <c r="AJ1007" i="19"/>
  <c r="AP243" i="19"/>
  <c r="AM244" i="19" s="1"/>
  <c r="AI1008" i="19"/>
  <c r="AH1008" i="19"/>
  <c r="AL1008" i="19"/>
  <c r="AN1009" i="19" l="1"/>
  <c r="AO1009" i="19"/>
  <c r="AK1010" i="19"/>
  <c r="AJ1008" i="19"/>
  <c r="AP244" i="19"/>
  <c r="AM245" i="19" s="1"/>
  <c r="AH1009" i="19"/>
  <c r="AI1009" i="19"/>
  <c r="AL1009" i="19"/>
  <c r="AN1010" i="19" l="1"/>
  <c r="AO1010" i="19"/>
  <c r="AK1011" i="19"/>
  <c r="AP245" i="19"/>
  <c r="AM246" i="19" s="1"/>
  <c r="AJ1009" i="19"/>
  <c r="AI1010" i="19"/>
  <c r="AH1010" i="19"/>
  <c r="AL1010" i="19"/>
  <c r="AN1011" i="19" l="1"/>
  <c r="AO1011" i="19"/>
  <c r="AK1012" i="19"/>
  <c r="AJ1010" i="19"/>
  <c r="AP246" i="19"/>
  <c r="AM247" i="19" s="1"/>
  <c r="AH1011" i="19"/>
  <c r="AI1011" i="19"/>
  <c r="AL1011" i="19"/>
  <c r="AN1012" i="19" l="1"/>
  <c r="AO1012" i="19"/>
  <c r="AK1013" i="19"/>
  <c r="AP247" i="19"/>
  <c r="AM248" i="19" s="1"/>
  <c r="AJ1011" i="19"/>
  <c r="AI1012" i="19"/>
  <c r="AH1012" i="19"/>
  <c r="AL1012" i="19"/>
  <c r="AN1013" i="19" l="1"/>
  <c r="AJ1012" i="19"/>
  <c r="AO1013" i="19"/>
  <c r="AK1014" i="19"/>
  <c r="AP248" i="19"/>
  <c r="AM249" i="19" s="1"/>
  <c r="AH1013" i="19"/>
  <c r="AI1013" i="19"/>
  <c r="AL1013" i="19"/>
  <c r="AN1014" i="19" l="1"/>
  <c r="AO1014" i="19"/>
  <c r="AK1015" i="19"/>
  <c r="AP249" i="19"/>
  <c r="AM250" i="19" s="1"/>
  <c r="AJ1013" i="19"/>
  <c r="AI1014" i="19"/>
  <c r="AH1014" i="19"/>
  <c r="AL1014" i="19"/>
  <c r="AN1015" i="19" l="1"/>
  <c r="AJ1014" i="19"/>
  <c r="AO1015" i="19"/>
  <c r="AK1016" i="19"/>
  <c r="AP250" i="19"/>
  <c r="AM251" i="19" s="1"/>
  <c r="AH1015" i="19"/>
  <c r="AI1015" i="19"/>
  <c r="AL1015" i="19"/>
  <c r="AN1016" i="19" l="1"/>
  <c r="AO1016" i="19"/>
  <c r="AK1017" i="19"/>
  <c r="AP251" i="19"/>
  <c r="AM252" i="19" s="1"/>
  <c r="AJ1015" i="19"/>
  <c r="AI1016" i="19"/>
  <c r="AH1016" i="19"/>
  <c r="AL1016" i="19"/>
  <c r="AN1017" i="19" l="1"/>
  <c r="AJ1016" i="19"/>
  <c r="AO1017" i="19"/>
  <c r="AK1018" i="19"/>
  <c r="AP252" i="19"/>
  <c r="AM253" i="19" s="1"/>
  <c r="AH1017" i="19"/>
  <c r="AI1017" i="19"/>
  <c r="AL1017" i="19"/>
  <c r="AN1018" i="19" l="1"/>
  <c r="AO1018" i="19"/>
  <c r="AK1019" i="19"/>
  <c r="AP253" i="19"/>
  <c r="AM254" i="19" s="1"/>
  <c r="AJ1017" i="19"/>
  <c r="AI1018" i="19"/>
  <c r="AH1018" i="19"/>
  <c r="AL1018" i="19"/>
  <c r="AN1019" i="19" l="1"/>
  <c r="AJ1018" i="19"/>
  <c r="AO1019" i="19"/>
  <c r="AK1020" i="19"/>
  <c r="AP254" i="19"/>
  <c r="AM255" i="19" s="1"/>
  <c r="AH1019" i="19"/>
  <c r="AI1019" i="19"/>
  <c r="AL1019" i="19"/>
  <c r="AN1020" i="19" l="1"/>
  <c r="AO1020" i="19"/>
  <c r="AK1021" i="19"/>
  <c r="AP255" i="19"/>
  <c r="AM256" i="19" s="1"/>
  <c r="AJ1019" i="19"/>
  <c r="AI1020" i="19"/>
  <c r="AH1020" i="19"/>
  <c r="AL1020" i="19"/>
  <c r="AN1021" i="19" l="1"/>
  <c r="AJ1020" i="19"/>
  <c r="AO1021" i="19"/>
  <c r="AK1022" i="19"/>
  <c r="AP256" i="19"/>
  <c r="AM257" i="19" s="1"/>
  <c r="AH1021" i="19"/>
  <c r="AI1021" i="19"/>
  <c r="AL1021" i="19"/>
  <c r="AN1022" i="19" l="1"/>
  <c r="AO1022" i="19"/>
  <c r="AK1023" i="19"/>
  <c r="AP257" i="19"/>
  <c r="AM258" i="19" s="1"/>
  <c r="AJ1021" i="19"/>
  <c r="AI1022" i="19"/>
  <c r="AH1022" i="19"/>
  <c r="AL1022" i="19"/>
  <c r="AN1023" i="19" l="1"/>
  <c r="AJ1022" i="19"/>
  <c r="AO1023" i="19"/>
  <c r="AK1024" i="19"/>
  <c r="AP258" i="19"/>
  <c r="AM259" i="19" s="1"/>
  <c r="AH1023" i="19"/>
  <c r="AI1023" i="19"/>
  <c r="AL1023" i="19"/>
  <c r="AN1024" i="19" l="1"/>
  <c r="AO1024" i="19"/>
  <c r="AK1025" i="19"/>
  <c r="AP259" i="19"/>
  <c r="AM260" i="19" s="1"/>
  <c r="AJ1023" i="19"/>
  <c r="AI1024" i="19"/>
  <c r="AH1024" i="19"/>
  <c r="AL1024" i="19"/>
  <c r="AN1025" i="19" l="1"/>
  <c r="AJ1024" i="19"/>
  <c r="AO1025" i="19"/>
  <c r="AK1026" i="19"/>
  <c r="AP260" i="19"/>
  <c r="AM261" i="19" s="1"/>
  <c r="AH1025" i="19"/>
  <c r="AI1025" i="19"/>
  <c r="AL1025" i="19"/>
  <c r="AN1026" i="19" l="1"/>
  <c r="AO1026" i="19"/>
  <c r="AK1027" i="19"/>
  <c r="AP261" i="19"/>
  <c r="AM262" i="19" s="1"/>
  <c r="AJ1025" i="19"/>
  <c r="AI1026" i="19"/>
  <c r="AH1026" i="19"/>
  <c r="AL1026" i="19"/>
  <c r="AN1027" i="19" l="1"/>
  <c r="AJ1026" i="19"/>
  <c r="AO1027" i="19"/>
  <c r="AK1028" i="19"/>
  <c r="AP262" i="19"/>
  <c r="AM263" i="19" s="1"/>
  <c r="AH1027" i="19"/>
  <c r="AI1027" i="19"/>
  <c r="AL1027" i="19"/>
  <c r="AN1028" i="19" l="1"/>
  <c r="AO1028" i="19"/>
  <c r="AK1029" i="19"/>
  <c r="AJ1027" i="19"/>
  <c r="AP263" i="19"/>
  <c r="AM264" i="19" s="1"/>
  <c r="AI1028" i="19"/>
  <c r="AH1028" i="19"/>
  <c r="AL1028" i="19"/>
  <c r="AN1029" i="19" l="1"/>
  <c r="AJ1028" i="19"/>
  <c r="AO1029" i="19"/>
  <c r="AK1030" i="19"/>
  <c r="AP264" i="19"/>
  <c r="AM265" i="19" s="1"/>
  <c r="AP265" i="19" s="1"/>
  <c r="AM266" i="19" s="1"/>
  <c r="AH1029" i="19"/>
  <c r="AI1029" i="19"/>
  <c r="AL1029" i="19"/>
  <c r="AN1030" i="19" l="1"/>
  <c r="AO1030" i="19"/>
  <c r="AK1031" i="19"/>
  <c r="AP266" i="19"/>
  <c r="AM267" i="19" s="1"/>
  <c r="AJ1029" i="19"/>
  <c r="AI1030" i="19"/>
  <c r="AH1030" i="19"/>
  <c r="AL1030" i="19"/>
  <c r="AN1031" i="19" l="1"/>
  <c r="AO1031" i="19"/>
  <c r="AK1032" i="19"/>
  <c r="AJ1030" i="19"/>
  <c r="AP267" i="19"/>
  <c r="AM268" i="19" s="1"/>
  <c r="AH1031" i="19"/>
  <c r="AI1031" i="19"/>
  <c r="AL1031" i="19"/>
  <c r="AN1032" i="19" l="1"/>
  <c r="AO1032" i="19"/>
  <c r="AK1033" i="19"/>
  <c r="AJ1031" i="19"/>
  <c r="AP268" i="19"/>
  <c r="AM269" i="19" s="1"/>
  <c r="AI1032" i="19"/>
  <c r="AH1032" i="19"/>
  <c r="AL1032" i="19"/>
  <c r="AN1033" i="19" l="1"/>
  <c r="AJ1032" i="19"/>
  <c r="AO1033" i="19"/>
  <c r="AK1034" i="19"/>
  <c r="AP269" i="19"/>
  <c r="AM270" i="19" s="1"/>
  <c r="AH1033" i="19"/>
  <c r="AI1033" i="19"/>
  <c r="AL1033" i="19"/>
  <c r="AN1034" i="19" l="1"/>
  <c r="AO1034" i="19"/>
  <c r="AK1035" i="19"/>
  <c r="AP270" i="19"/>
  <c r="AM271" i="19" s="1"/>
  <c r="AJ1033" i="19"/>
  <c r="AI1034" i="19"/>
  <c r="AH1034" i="19"/>
  <c r="AL1034" i="19"/>
  <c r="AN1035" i="19" l="1"/>
  <c r="AJ1034" i="19"/>
  <c r="AO1035" i="19"/>
  <c r="AK1036" i="19"/>
  <c r="AP271" i="19"/>
  <c r="AM272" i="19" s="1"/>
  <c r="AH1035" i="19"/>
  <c r="AI1035" i="19"/>
  <c r="AL1035" i="19"/>
  <c r="AN1036" i="19" l="1"/>
  <c r="AO1036" i="19"/>
  <c r="AK1037" i="19"/>
  <c r="AJ1035" i="19"/>
  <c r="AP272" i="19"/>
  <c r="AM273" i="19" s="1"/>
  <c r="AI1036" i="19"/>
  <c r="AH1036" i="19"/>
  <c r="AL1036" i="19"/>
  <c r="AN1037" i="19" l="1"/>
  <c r="AJ1036" i="19"/>
  <c r="AO1037" i="19"/>
  <c r="AK1038" i="19"/>
  <c r="AP273" i="19"/>
  <c r="AM274" i="19" s="1"/>
  <c r="AH1037" i="19"/>
  <c r="AI1037" i="19"/>
  <c r="AL1037" i="19"/>
  <c r="AN1038" i="19" l="1"/>
  <c r="AO1038" i="19"/>
  <c r="AK1039" i="19"/>
  <c r="AP274" i="19"/>
  <c r="AM275" i="19" s="1"/>
  <c r="AJ1037" i="19"/>
  <c r="AI1038" i="19"/>
  <c r="AH1038" i="19"/>
  <c r="AL1038" i="19"/>
  <c r="AN1039" i="19" l="1"/>
  <c r="AJ1038" i="19"/>
  <c r="AO1039" i="19"/>
  <c r="AK1040" i="19"/>
  <c r="AP275" i="19"/>
  <c r="AM276" i="19" s="1"/>
  <c r="AH1039" i="19"/>
  <c r="AI1039" i="19"/>
  <c r="AL1039" i="19"/>
  <c r="AN1040" i="19" l="1"/>
  <c r="AO1040" i="19"/>
  <c r="AK1041" i="19"/>
  <c r="AP276" i="19"/>
  <c r="AM277" i="19" s="1"/>
  <c r="AJ1039" i="19"/>
  <c r="AI1040" i="19"/>
  <c r="AH1040" i="19"/>
  <c r="AL1040" i="19"/>
  <c r="AN1041" i="19" l="1"/>
  <c r="AO1041" i="19"/>
  <c r="AK1042" i="19"/>
  <c r="AJ1040" i="19"/>
  <c r="AP277" i="19"/>
  <c r="AM278" i="19" s="1"/>
  <c r="AH1041" i="19"/>
  <c r="AI1041" i="19"/>
  <c r="AL1041" i="19"/>
  <c r="AN1042" i="19" l="1"/>
  <c r="AO1042" i="19"/>
  <c r="AK1043" i="19"/>
  <c r="AJ1041" i="19"/>
  <c r="AP278" i="19"/>
  <c r="AM279" i="19" s="1"/>
  <c r="AI1042" i="19"/>
  <c r="AH1042" i="19"/>
  <c r="AL1042" i="19"/>
  <c r="AN1043" i="19" l="1"/>
  <c r="AJ1042" i="19"/>
  <c r="AO1043" i="19"/>
  <c r="AK1044" i="19"/>
  <c r="AP279" i="19"/>
  <c r="AM280" i="19" s="1"/>
  <c r="AH1043" i="19"/>
  <c r="AI1043" i="19"/>
  <c r="AL1043" i="19"/>
  <c r="AN1044" i="19" l="1"/>
  <c r="AO1044" i="19"/>
  <c r="AK1045" i="19"/>
  <c r="AP280" i="19"/>
  <c r="AM281" i="19" s="1"/>
  <c r="AJ1043" i="19"/>
  <c r="AI1044" i="19"/>
  <c r="AH1044" i="19"/>
  <c r="AL1044" i="19"/>
  <c r="AN1045" i="19" l="1"/>
  <c r="AO1045" i="19"/>
  <c r="AK1046" i="19"/>
  <c r="AP281" i="19"/>
  <c r="AM282" i="19" s="1"/>
  <c r="AJ1044" i="19"/>
  <c r="AH1045" i="19"/>
  <c r="AI1045" i="19"/>
  <c r="AL1045" i="19"/>
  <c r="AN1046" i="19" l="1"/>
  <c r="AO1046" i="19"/>
  <c r="AK1047" i="19"/>
  <c r="AJ1045" i="19"/>
  <c r="AP282" i="19"/>
  <c r="AM283" i="19" s="1"/>
  <c r="AI1046" i="19"/>
  <c r="AH1046" i="19"/>
  <c r="AL1046" i="19"/>
  <c r="AN1047" i="19" l="1"/>
  <c r="AJ1046" i="19"/>
  <c r="AO1047" i="19"/>
  <c r="AK1048" i="19"/>
  <c r="AP283" i="19"/>
  <c r="AM284" i="19" s="1"/>
  <c r="AH1047" i="19"/>
  <c r="AI1047" i="19"/>
  <c r="AL1047" i="19"/>
  <c r="AN1048" i="19" l="1"/>
  <c r="AO1048" i="19"/>
  <c r="AK1049" i="19"/>
  <c r="AP284" i="19"/>
  <c r="AM285" i="19" s="1"/>
  <c r="AJ1047" i="19"/>
  <c r="AI1048" i="19"/>
  <c r="AH1048" i="19"/>
  <c r="AL1048" i="19"/>
  <c r="AN1049" i="19" l="1"/>
  <c r="AJ1048" i="19"/>
  <c r="AO1049" i="19"/>
  <c r="AK1050" i="19"/>
  <c r="AP285" i="19"/>
  <c r="AM286" i="19" s="1"/>
  <c r="AH1049" i="19"/>
  <c r="AI1049" i="19"/>
  <c r="AL1049" i="19"/>
  <c r="AN1050" i="19" l="1"/>
  <c r="AO1050" i="19"/>
  <c r="AK1051" i="19"/>
  <c r="AP286" i="19"/>
  <c r="AM287" i="19" s="1"/>
  <c r="AJ1049" i="19"/>
  <c r="AI1050" i="19"/>
  <c r="AH1050" i="19"/>
  <c r="AL1050" i="19"/>
  <c r="AN1051" i="19" l="1"/>
  <c r="AO1051" i="19"/>
  <c r="AK1052" i="19"/>
  <c r="AP287" i="19"/>
  <c r="AM288" i="19" s="1"/>
  <c r="AH1051" i="19"/>
  <c r="AI1051" i="19"/>
  <c r="AJ1050" i="19"/>
  <c r="AL1051" i="19"/>
  <c r="AN1052" i="19" l="1"/>
  <c r="AJ1051" i="19"/>
  <c r="AO1052" i="19"/>
  <c r="AK1053" i="19"/>
  <c r="AP288" i="19"/>
  <c r="AM289" i="19" s="1"/>
  <c r="AI1052" i="19"/>
  <c r="AH1052" i="19"/>
  <c r="AL1052" i="19"/>
  <c r="AN1053" i="19" l="1"/>
  <c r="AJ1052" i="19"/>
  <c r="AO1053" i="19"/>
  <c r="AK1054" i="19"/>
  <c r="AP289" i="19"/>
  <c r="AM290" i="19" s="1"/>
  <c r="AH1053" i="19"/>
  <c r="AI1053" i="19"/>
  <c r="AL1053" i="19"/>
  <c r="AN1054" i="19" l="1"/>
  <c r="AO1054" i="19"/>
  <c r="AK1055" i="19"/>
  <c r="AP290" i="19"/>
  <c r="AM291" i="19" s="1"/>
  <c r="AJ1053" i="19"/>
  <c r="AI1054" i="19"/>
  <c r="AH1054" i="19"/>
  <c r="AL1054" i="19"/>
  <c r="AN1055" i="19" l="1"/>
  <c r="AJ1054" i="19"/>
  <c r="AO1055" i="19"/>
  <c r="AK1056" i="19"/>
  <c r="AP291" i="19"/>
  <c r="AM292" i="19" s="1"/>
  <c r="AH1055" i="19"/>
  <c r="AI1055" i="19"/>
  <c r="AL1055" i="19"/>
  <c r="AN1056" i="19" l="1"/>
  <c r="AO1056" i="19"/>
  <c r="AK1057" i="19"/>
  <c r="AJ1055" i="19"/>
  <c r="AP292" i="19"/>
  <c r="AM293" i="19" s="1"/>
  <c r="AI1056" i="19"/>
  <c r="AH1056" i="19"/>
  <c r="AL1056" i="19"/>
  <c r="AJ1056" i="19" l="1"/>
  <c r="AN1057" i="19"/>
  <c r="AO1057" i="19"/>
  <c r="AK1058" i="19"/>
  <c r="AP293" i="19"/>
  <c r="AM294" i="19" s="1"/>
  <c r="AH1057" i="19"/>
  <c r="AI1057" i="19"/>
  <c r="AL1057" i="19"/>
  <c r="AN1058" i="19" l="1"/>
  <c r="AO1058" i="19"/>
  <c r="AK1059" i="19"/>
  <c r="AP294" i="19"/>
  <c r="AM295" i="19" s="1"/>
  <c r="AJ1057" i="19"/>
  <c r="AI1058" i="19"/>
  <c r="AH1058" i="19"/>
  <c r="AL1058" i="19"/>
  <c r="AN1059" i="19" l="1"/>
  <c r="AJ1058" i="19"/>
  <c r="AO1059" i="19"/>
  <c r="AK1060" i="19"/>
  <c r="AP295" i="19"/>
  <c r="AM296" i="19" s="1"/>
  <c r="AP296" i="19" s="1"/>
  <c r="AM297" i="19" s="1"/>
  <c r="AH1059" i="19"/>
  <c r="AI1059" i="19"/>
  <c r="AL1059" i="19"/>
  <c r="AN1060" i="19" l="1"/>
  <c r="AO1060" i="19"/>
  <c r="AK1061" i="19"/>
  <c r="AP297" i="19"/>
  <c r="AM298" i="19" s="1"/>
  <c r="AJ1059" i="19"/>
  <c r="AI1060" i="19"/>
  <c r="AH1060" i="19"/>
  <c r="AL1060" i="19"/>
  <c r="AN1061" i="19" l="1"/>
  <c r="AJ1060" i="19"/>
  <c r="AO1061" i="19"/>
  <c r="AK1062" i="19"/>
  <c r="AP298" i="19"/>
  <c r="AM299" i="19" s="1"/>
  <c r="AH1061" i="19"/>
  <c r="AI1061" i="19"/>
  <c r="AL1061" i="19"/>
  <c r="AN1062" i="19" l="1"/>
  <c r="AO1062" i="19"/>
  <c r="AK1063" i="19"/>
  <c r="AJ1061" i="19"/>
  <c r="AP299" i="19"/>
  <c r="AM300" i="19" s="1"/>
  <c r="AI1062" i="19"/>
  <c r="AH1062" i="19"/>
  <c r="AL1062" i="19"/>
  <c r="AJ1062" i="19" l="1"/>
  <c r="AN1063" i="19"/>
  <c r="AO1063" i="19"/>
  <c r="AK1064" i="19"/>
  <c r="AP300" i="19"/>
  <c r="AM301" i="19" s="1"/>
  <c r="AH1063" i="19"/>
  <c r="AI1063" i="19"/>
  <c r="AL1063" i="19"/>
  <c r="AN1064" i="19" l="1"/>
  <c r="AO1064" i="19"/>
  <c r="AK1065" i="19"/>
  <c r="AP301" i="19"/>
  <c r="AM302" i="19" s="1"/>
  <c r="AJ1063" i="19"/>
  <c r="AI1064" i="19"/>
  <c r="AH1064" i="19"/>
  <c r="AL1064" i="19"/>
  <c r="AN1065" i="19" l="1"/>
  <c r="AJ1064" i="19"/>
  <c r="AO1065" i="19"/>
  <c r="AK1066" i="19"/>
  <c r="AP302" i="19"/>
  <c r="AM303" i="19" s="1"/>
  <c r="AH1065" i="19"/>
  <c r="AI1065" i="19"/>
  <c r="AL1065" i="19"/>
  <c r="AN1066" i="19" l="1"/>
  <c r="AO1066" i="19"/>
  <c r="AK1067" i="19"/>
  <c r="AP303" i="19"/>
  <c r="AM304" i="19" s="1"/>
  <c r="AJ1065" i="19"/>
  <c r="AI1066" i="19"/>
  <c r="AH1066" i="19"/>
  <c r="AL1066" i="19"/>
  <c r="AN1067" i="19" l="1"/>
  <c r="AJ1066" i="19"/>
  <c r="AO1067" i="19"/>
  <c r="AK1068" i="19"/>
  <c r="AP304" i="19"/>
  <c r="AM305" i="19" s="1"/>
  <c r="AH1067" i="19"/>
  <c r="AI1067" i="19"/>
  <c r="AL1067" i="19"/>
  <c r="AN1068" i="19" l="1"/>
  <c r="AO1068" i="19"/>
  <c r="AK1069" i="19"/>
  <c r="AP305" i="19"/>
  <c r="AM306" i="19" s="1"/>
  <c r="AI1068" i="19"/>
  <c r="AH1068" i="19"/>
  <c r="AJ1067" i="19"/>
  <c r="AL1068" i="19"/>
  <c r="AJ1068" i="19" l="1"/>
  <c r="AN1069" i="19"/>
  <c r="AO1069" i="19"/>
  <c r="AK1070" i="19"/>
  <c r="AP306" i="19"/>
  <c r="AM307" i="19" s="1"/>
  <c r="AH1069" i="19"/>
  <c r="AI1069" i="19"/>
  <c r="AL1069" i="19"/>
  <c r="AN1070" i="19" l="1"/>
  <c r="AO1070" i="19"/>
  <c r="AK1071" i="19"/>
  <c r="AP307" i="19"/>
  <c r="AM308" i="19" s="1"/>
  <c r="AJ1069" i="19"/>
  <c r="AI1070" i="19"/>
  <c r="AH1070" i="19"/>
  <c r="AL1070" i="19"/>
  <c r="AN1071" i="19" l="1"/>
  <c r="AJ1070" i="19"/>
  <c r="AO1071" i="19"/>
  <c r="AK1072" i="19"/>
  <c r="AP308" i="19"/>
  <c r="AM309" i="19" s="1"/>
  <c r="AH1071" i="19"/>
  <c r="AI1071" i="19"/>
  <c r="AL1071" i="19"/>
  <c r="AN1072" i="19" l="1"/>
  <c r="AO1072" i="19"/>
  <c r="AK1073" i="19"/>
  <c r="AP309" i="19"/>
  <c r="AM310" i="19" s="1"/>
  <c r="AJ1071" i="19"/>
  <c r="AI1072" i="19"/>
  <c r="AH1072" i="19"/>
  <c r="AL1072" i="19"/>
  <c r="AN1073" i="19" l="1"/>
  <c r="AO1073" i="19"/>
  <c r="AK1074" i="19"/>
  <c r="AJ1072" i="19"/>
  <c r="AP310" i="19"/>
  <c r="AM311" i="19" s="1"/>
  <c r="AH1073" i="19"/>
  <c r="AI1073" i="19"/>
  <c r="AL1073" i="19"/>
  <c r="AN1074" i="19" l="1"/>
  <c r="AO1074" i="19"/>
  <c r="AK1075" i="19"/>
  <c r="AJ1073" i="19"/>
  <c r="AI1074" i="19"/>
  <c r="AH1074" i="19"/>
  <c r="AL1074" i="19"/>
  <c r="AN1075" i="19" l="1"/>
  <c r="AO1075" i="19"/>
  <c r="AK1076" i="19"/>
  <c r="AP311" i="19"/>
  <c r="AM312" i="19" s="1"/>
  <c r="AJ1074" i="19"/>
  <c r="AH1075" i="19"/>
  <c r="AI1075" i="19"/>
  <c r="AL1075" i="19"/>
  <c r="AN1076" i="19" l="1"/>
  <c r="AO1076" i="19"/>
  <c r="AK1077" i="19"/>
  <c r="AI1076" i="19"/>
  <c r="AH1076" i="19"/>
  <c r="AJ1075" i="19"/>
  <c r="AL1076" i="19"/>
  <c r="AN1077" i="19" l="1"/>
  <c r="AO1077" i="19"/>
  <c r="AK1078" i="19"/>
  <c r="AP312" i="19"/>
  <c r="AM313" i="19" s="1"/>
  <c r="AJ1076" i="19"/>
  <c r="AH1077" i="19"/>
  <c r="AI1077" i="19"/>
  <c r="AL1077" i="19"/>
  <c r="AN1078" i="19" l="1"/>
  <c r="AO1078" i="19"/>
  <c r="AK1079" i="19"/>
  <c r="AJ1077" i="19"/>
  <c r="AI1078" i="19"/>
  <c r="AH1078" i="19"/>
  <c r="AL1078" i="19"/>
  <c r="AN1079" i="19" l="1"/>
  <c r="AO1079" i="19"/>
  <c r="AK1080" i="19"/>
  <c r="AP313" i="19"/>
  <c r="AM314" i="19" s="1"/>
  <c r="AJ1078" i="19"/>
  <c r="AH1079" i="19"/>
  <c r="AI1079" i="19"/>
  <c r="AL1079" i="19"/>
  <c r="AN1080" i="19" l="1"/>
  <c r="AO1080" i="19"/>
  <c r="AK1081" i="19"/>
  <c r="AJ1079" i="19"/>
  <c r="AI1080" i="19"/>
  <c r="AH1080" i="19"/>
  <c r="AL1080" i="19"/>
  <c r="AN1081" i="19" l="1"/>
  <c r="AO1081" i="19"/>
  <c r="AK1082" i="19"/>
  <c r="AP314" i="19"/>
  <c r="AM315" i="19" s="1"/>
  <c r="AJ1080" i="19"/>
  <c r="AH1081" i="19"/>
  <c r="AI1081" i="19"/>
  <c r="AL1081" i="19"/>
  <c r="AN1082" i="19" l="1"/>
  <c r="AO1082" i="19"/>
  <c r="AK1083" i="19"/>
  <c r="AJ1081" i="19"/>
  <c r="AI1082" i="19"/>
  <c r="AH1082" i="19"/>
  <c r="AL1082" i="19"/>
  <c r="AN1083" i="19" l="1"/>
  <c r="AO1083" i="19"/>
  <c r="AK1084" i="19"/>
  <c r="AP315" i="19"/>
  <c r="AM316" i="19" s="1"/>
  <c r="AJ1082" i="19"/>
  <c r="AH1083" i="19"/>
  <c r="AI1083" i="19"/>
  <c r="AL1083" i="19"/>
  <c r="AN1084" i="19" l="1"/>
  <c r="AO1084" i="19"/>
  <c r="AK1085" i="19"/>
  <c r="AJ1083" i="19"/>
  <c r="AI1084" i="19"/>
  <c r="AH1084" i="19"/>
  <c r="AL1084" i="19"/>
  <c r="AN1085" i="19" l="1"/>
  <c r="AO1085" i="19"/>
  <c r="AK1086" i="19"/>
  <c r="AP316" i="19"/>
  <c r="AM317" i="19" s="1"/>
  <c r="AJ1084" i="19"/>
  <c r="AH1085" i="19"/>
  <c r="AI1085" i="19"/>
  <c r="AL1085" i="19"/>
  <c r="AN1086" i="19" l="1"/>
  <c r="AO1086" i="19"/>
  <c r="AK1087" i="19"/>
  <c r="AJ1085" i="19"/>
  <c r="AI1086" i="19"/>
  <c r="AH1086" i="19"/>
  <c r="AL1086" i="19"/>
  <c r="AN1087" i="19" l="1"/>
  <c r="AO1087" i="19"/>
  <c r="AK1088" i="19"/>
  <c r="AP317" i="19"/>
  <c r="AM318" i="19" s="1"/>
  <c r="AJ1086" i="19"/>
  <c r="AH1087" i="19"/>
  <c r="AI1087" i="19"/>
  <c r="AL1087" i="19"/>
  <c r="AN1088" i="19" l="1"/>
  <c r="AO1088" i="19"/>
  <c r="AK1089" i="19"/>
  <c r="AJ1087" i="19"/>
  <c r="AI1088" i="19"/>
  <c r="AH1088" i="19"/>
  <c r="AL1088" i="19"/>
  <c r="AN1089" i="19" l="1"/>
  <c r="AJ1088" i="19"/>
  <c r="AO1089" i="19"/>
  <c r="AK1090" i="19"/>
  <c r="AP318" i="19"/>
  <c r="AM319" i="19" s="1"/>
  <c r="AH1089" i="19"/>
  <c r="AI1089" i="19"/>
  <c r="AL1089" i="19"/>
  <c r="AN1090" i="19" l="1"/>
  <c r="AO1090" i="19"/>
  <c r="AK1091" i="19"/>
  <c r="AJ1089" i="19"/>
  <c r="AI1090" i="19"/>
  <c r="AH1090" i="19"/>
  <c r="AL1090" i="19"/>
  <c r="AN1091" i="19" l="1"/>
  <c r="AO1091" i="19"/>
  <c r="AK1092" i="19"/>
  <c r="AP319" i="19"/>
  <c r="AM320" i="19" s="1"/>
  <c r="AJ1090" i="19"/>
  <c r="AH1091" i="19"/>
  <c r="AI1091" i="19"/>
  <c r="AL1091" i="19"/>
  <c r="AN1092" i="19" l="1"/>
  <c r="AO1092" i="19"/>
  <c r="AK1093" i="19"/>
  <c r="AJ1091" i="19"/>
  <c r="AI1092" i="19"/>
  <c r="AH1092" i="19"/>
  <c r="AL1092" i="19"/>
  <c r="AN1093" i="19" l="1"/>
  <c r="AO1093" i="19"/>
  <c r="AK1094" i="19"/>
  <c r="AP320" i="19"/>
  <c r="AM321" i="19" s="1"/>
  <c r="AJ1092" i="19"/>
  <c r="AH1093" i="19"/>
  <c r="AI1093" i="19"/>
  <c r="AL1093" i="19"/>
  <c r="AN1094" i="19" l="1"/>
  <c r="AO1094" i="19"/>
  <c r="AK1095" i="19"/>
  <c r="AJ1093" i="19"/>
  <c r="AI1094" i="19"/>
  <c r="AH1094" i="19"/>
  <c r="AL1094" i="19"/>
  <c r="AN1095" i="19" l="1"/>
  <c r="AO1095" i="19"/>
  <c r="AK1096" i="19"/>
  <c r="AP321" i="19"/>
  <c r="AM322" i="19" s="1"/>
  <c r="AJ1094" i="19"/>
  <c r="AH1095" i="19"/>
  <c r="AI1095" i="19"/>
  <c r="AL1095" i="19"/>
  <c r="AN1096" i="19" l="1"/>
  <c r="AO1096" i="19"/>
  <c r="AK1097" i="19"/>
  <c r="AJ1095" i="19"/>
  <c r="AI1096" i="19"/>
  <c r="AH1096" i="19"/>
  <c r="AL1096" i="19"/>
  <c r="AN1097" i="19" l="1"/>
  <c r="AO1097" i="19"/>
  <c r="AK1098" i="19"/>
  <c r="AP322" i="19"/>
  <c r="AM323" i="19" s="1"/>
  <c r="AJ1096" i="19"/>
  <c r="AH1097" i="19"/>
  <c r="AI1097" i="19"/>
  <c r="AL1097" i="19"/>
  <c r="AN1098" i="19" l="1"/>
  <c r="AO1098" i="19"/>
  <c r="AK1099" i="19"/>
  <c r="AJ1097" i="19"/>
  <c r="AI1098" i="19"/>
  <c r="AH1098" i="19"/>
  <c r="AL1098" i="19"/>
  <c r="AN1099" i="19" l="1"/>
  <c r="AO1099" i="19"/>
  <c r="AK1100" i="19"/>
  <c r="AP323" i="19"/>
  <c r="AM324" i="19" s="1"/>
  <c r="AJ1098" i="19"/>
  <c r="AH1099" i="19"/>
  <c r="AI1099" i="19"/>
  <c r="AL1099" i="19"/>
  <c r="AN1100" i="19" l="1"/>
  <c r="AO1100" i="19"/>
  <c r="AK1101" i="19"/>
  <c r="AJ1099" i="19"/>
  <c r="AI1100" i="19"/>
  <c r="AH1100" i="19"/>
  <c r="AL1100" i="19"/>
  <c r="AN1101" i="19" l="1"/>
  <c r="AO1101" i="19"/>
  <c r="AK1102" i="19"/>
  <c r="AP324" i="19"/>
  <c r="AM325" i="19" s="1"/>
  <c r="AJ1100" i="19"/>
  <c r="AH1101" i="19"/>
  <c r="AI1101" i="19"/>
  <c r="AL1101" i="19"/>
  <c r="AN1102" i="19" l="1"/>
  <c r="AO1102" i="19"/>
  <c r="AK1103" i="19"/>
  <c r="AJ1101" i="19"/>
  <c r="AI1102" i="19"/>
  <c r="AH1102" i="19"/>
  <c r="AL1102" i="19"/>
  <c r="AN1103" i="19" l="1"/>
  <c r="AO1103" i="19"/>
  <c r="AK1104" i="19"/>
  <c r="AP325" i="19"/>
  <c r="AM326" i="19" s="1"/>
  <c r="AJ1102" i="19"/>
  <c r="AH1103" i="19"/>
  <c r="AI1103" i="19"/>
  <c r="AL1103" i="19"/>
  <c r="AN1104" i="19" l="1"/>
  <c r="AO1104" i="19"/>
  <c r="AK1105" i="19"/>
  <c r="AJ1103" i="19"/>
  <c r="AI1104" i="19"/>
  <c r="AH1104" i="19"/>
  <c r="AL1104" i="19"/>
  <c r="AN1105" i="19" l="1"/>
  <c r="AO1105" i="19"/>
  <c r="AK1106" i="19"/>
  <c r="AP326" i="19"/>
  <c r="AM327" i="19" s="1"/>
  <c r="AJ1104" i="19"/>
  <c r="AH1105" i="19"/>
  <c r="AI1105" i="19"/>
  <c r="AL1105" i="19"/>
  <c r="AN1106" i="19" l="1"/>
  <c r="AO1106" i="19"/>
  <c r="AK1107" i="19"/>
  <c r="AJ1105" i="19"/>
  <c r="AI1106" i="19"/>
  <c r="AH1106" i="19"/>
  <c r="AL1106" i="19"/>
  <c r="AN1107" i="19" l="1"/>
  <c r="AO1107" i="19"/>
  <c r="AK1108" i="19"/>
  <c r="AP327" i="19"/>
  <c r="AM328" i="19" s="1"/>
  <c r="AJ1106" i="19"/>
  <c r="AH1107" i="19"/>
  <c r="AI1107" i="19"/>
  <c r="AL1107" i="19"/>
  <c r="AN1108" i="19" l="1"/>
  <c r="AO1108" i="19"/>
  <c r="AK1109" i="19"/>
  <c r="AJ1107" i="19"/>
  <c r="AI1108" i="19"/>
  <c r="AH1108" i="19"/>
  <c r="AL1108" i="19"/>
  <c r="AN1109" i="19" l="1"/>
  <c r="AO1109" i="19"/>
  <c r="AK1110" i="19"/>
  <c r="AP328" i="19"/>
  <c r="AM329" i="19" s="1"/>
  <c r="AJ1108" i="19"/>
  <c r="AH1109" i="19"/>
  <c r="AI1109" i="19"/>
  <c r="AL1109" i="19"/>
  <c r="AJ1109" i="19" l="1"/>
  <c r="AN1110" i="19"/>
  <c r="AO1110" i="19"/>
  <c r="AK1111" i="19"/>
  <c r="AI1110" i="19"/>
  <c r="AH1110" i="19"/>
  <c r="AL1110" i="19"/>
  <c r="AN1111" i="19" l="1"/>
  <c r="AJ1110" i="19"/>
  <c r="AO1111" i="19"/>
  <c r="AK1112" i="19"/>
  <c r="AP329" i="19"/>
  <c r="AM330" i="19" s="1"/>
  <c r="AH1111" i="19"/>
  <c r="AI1111" i="19"/>
  <c r="AL1111" i="19"/>
  <c r="AN1112" i="19" l="1"/>
  <c r="AO1112" i="19"/>
  <c r="AK1113" i="19"/>
  <c r="AJ1111" i="19"/>
  <c r="AI1112" i="19"/>
  <c r="AH1112" i="19"/>
  <c r="AL1112" i="19"/>
  <c r="AN1113" i="19" l="1"/>
  <c r="AO1113" i="19"/>
  <c r="AK1114" i="19"/>
  <c r="AP330" i="19"/>
  <c r="AM331" i="19" s="1"/>
  <c r="AJ1112" i="19"/>
  <c r="AH1113" i="19"/>
  <c r="AI1113" i="19"/>
  <c r="AL1113" i="19"/>
  <c r="AN1114" i="19" l="1"/>
  <c r="AO1114" i="19"/>
  <c r="AK1115" i="19"/>
  <c r="AJ1113" i="19"/>
  <c r="AI1114" i="19"/>
  <c r="AH1114" i="19"/>
  <c r="AL1114" i="19"/>
  <c r="AN1115" i="19" l="1"/>
  <c r="AO1115" i="19"/>
  <c r="AK1116" i="19"/>
  <c r="AP331" i="19"/>
  <c r="AM332" i="19" s="1"/>
  <c r="AJ1114" i="19"/>
  <c r="AH1115" i="19"/>
  <c r="AI1115" i="19"/>
  <c r="AL1115" i="19"/>
  <c r="AN1116" i="19" l="1"/>
  <c r="AO1116" i="19"/>
  <c r="AK1117" i="19"/>
  <c r="AJ1115" i="19"/>
  <c r="AI1116" i="19"/>
  <c r="AH1116" i="19"/>
  <c r="AL1116" i="19"/>
  <c r="AN1117" i="19" l="1"/>
  <c r="AO1117" i="19"/>
  <c r="AK1118" i="19"/>
  <c r="AP332" i="19"/>
  <c r="AM333" i="19" s="1"/>
  <c r="AJ1116" i="19"/>
  <c r="AH1117" i="19"/>
  <c r="AI1117" i="19"/>
  <c r="AL1117" i="19"/>
  <c r="AN1118" i="19" l="1"/>
  <c r="AO1118" i="19"/>
  <c r="AK1119" i="19"/>
  <c r="AJ1117" i="19"/>
  <c r="AI1118" i="19"/>
  <c r="AH1118" i="19"/>
  <c r="AL1118" i="19"/>
  <c r="AN1119" i="19" l="1"/>
  <c r="AO1119" i="19"/>
  <c r="AK1120" i="19"/>
  <c r="AP333" i="19"/>
  <c r="AM334" i="19" s="1"/>
  <c r="AJ1118" i="19"/>
  <c r="AH1119" i="19"/>
  <c r="AI1119" i="19"/>
  <c r="AL1119" i="19"/>
  <c r="AN1120" i="19" l="1"/>
  <c r="AO1120" i="19"/>
  <c r="AK1121" i="19"/>
  <c r="AJ1119" i="19"/>
  <c r="AI1120" i="19"/>
  <c r="AH1120" i="19"/>
  <c r="AL1120" i="19"/>
  <c r="AN1121" i="19" l="1"/>
  <c r="AO1121" i="19"/>
  <c r="AK1122" i="19"/>
  <c r="AP334" i="19"/>
  <c r="AM335" i="19" s="1"/>
  <c r="AJ1120" i="19"/>
  <c r="AH1121" i="19"/>
  <c r="AI1121" i="19"/>
  <c r="AL1121" i="19"/>
  <c r="AN1122" i="19" l="1"/>
  <c r="AO1122" i="19"/>
  <c r="AK1123" i="19"/>
  <c r="AJ1121" i="19"/>
  <c r="AI1122" i="19"/>
  <c r="AH1122" i="19"/>
  <c r="AL1122" i="19"/>
  <c r="AN1123" i="19" l="1"/>
  <c r="AO1123" i="19"/>
  <c r="AK1124" i="19"/>
  <c r="AP335" i="19"/>
  <c r="AM336" i="19" s="1"/>
  <c r="AJ1122" i="19"/>
  <c r="AH1123" i="19"/>
  <c r="AI1123" i="19"/>
  <c r="AL1123" i="19"/>
  <c r="AN1124" i="19" l="1"/>
  <c r="AO1124" i="19"/>
  <c r="AK1125" i="19"/>
  <c r="AJ1123" i="19"/>
  <c r="AI1124" i="19"/>
  <c r="AH1124" i="19"/>
  <c r="AL1124" i="19"/>
  <c r="AN1125" i="19" l="1"/>
  <c r="AO1125" i="19"/>
  <c r="AK1126" i="19"/>
  <c r="AP336" i="19"/>
  <c r="AM337" i="19" s="1"/>
  <c r="AJ1124" i="19"/>
  <c r="AH1125" i="19"/>
  <c r="AI1125" i="19"/>
  <c r="AL1125" i="19"/>
  <c r="AN1126" i="19" l="1"/>
  <c r="AJ1125" i="19"/>
  <c r="AO1126" i="19"/>
  <c r="AK1127" i="19"/>
  <c r="AI1126" i="19"/>
  <c r="AH1126" i="19"/>
  <c r="AL1126" i="19"/>
  <c r="AN1127" i="19" l="1"/>
  <c r="AJ1126" i="19"/>
  <c r="AO1127" i="19"/>
  <c r="AK1128" i="19"/>
  <c r="AP337" i="19"/>
  <c r="AM338" i="19" s="1"/>
  <c r="AH1127" i="19"/>
  <c r="AI1127" i="19"/>
  <c r="AL1127" i="19"/>
  <c r="AN1128" i="19" l="1"/>
  <c r="AO1128" i="19"/>
  <c r="AK1129" i="19"/>
  <c r="AJ1127" i="19"/>
  <c r="AI1128" i="19"/>
  <c r="AH1128" i="19"/>
  <c r="AL1128" i="19"/>
  <c r="AN1129" i="19" l="1"/>
  <c r="AO1129" i="19"/>
  <c r="AK1130" i="19"/>
  <c r="AP338" i="19"/>
  <c r="AM339" i="19" s="1"/>
  <c r="AJ1128" i="19"/>
  <c r="AH1129" i="19"/>
  <c r="AI1129" i="19"/>
  <c r="AL1129" i="19"/>
  <c r="AN1130" i="19" l="1"/>
  <c r="AO1130" i="19"/>
  <c r="AK1131" i="19"/>
  <c r="AJ1129" i="19"/>
  <c r="AI1130" i="19"/>
  <c r="AH1130" i="19"/>
  <c r="AL1130" i="19"/>
  <c r="AN1131" i="19" l="1"/>
  <c r="AO1131" i="19"/>
  <c r="AK1132" i="19"/>
  <c r="AP339" i="19"/>
  <c r="AM340" i="19" s="1"/>
  <c r="AJ1130" i="19"/>
  <c r="AH1131" i="19"/>
  <c r="AI1131" i="19"/>
  <c r="AL1131" i="19"/>
  <c r="AN1132" i="19" l="1"/>
  <c r="AO1132" i="19"/>
  <c r="AK1133" i="19"/>
  <c r="AJ1131" i="19"/>
  <c r="AI1132" i="19"/>
  <c r="AH1132" i="19"/>
  <c r="AL1132" i="19"/>
  <c r="AN1133" i="19" l="1"/>
  <c r="AJ1132" i="19"/>
  <c r="AO1133" i="19"/>
  <c r="AK1134" i="19"/>
  <c r="AP340" i="19"/>
  <c r="AM341" i="19" s="1"/>
  <c r="AH1133" i="19"/>
  <c r="AI1133" i="19"/>
  <c r="AL1133" i="19"/>
  <c r="AN1134" i="19" l="1"/>
  <c r="AO1134" i="19"/>
  <c r="AK1135" i="19"/>
  <c r="AP341" i="19"/>
  <c r="AM342" i="19" s="1"/>
  <c r="AP342" i="19" s="1"/>
  <c r="AJ1133" i="19"/>
  <c r="AI1134" i="19"/>
  <c r="AH1134" i="19"/>
  <c r="AL1134" i="19"/>
  <c r="AJ1134" i="19" l="1"/>
  <c r="AM343" i="19"/>
  <c r="AP343" i="19" s="1"/>
  <c r="AN1135" i="19"/>
  <c r="AO1135" i="19"/>
  <c r="AK1136" i="19"/>
  <c r="AH1135" i="19"/>
  <c r="AI1135" i="19"/>
  <c r="AL1135" i="19"/>
  <c r="AM344" i="19" l="1"/>
  <c r="AP344" i="19" s="1"/>
  <c r="AN1136" i="19"/>
  <c r="AO1136" i="19"/>
  <c r="AK1137" i="19"/>
  <c r="AJ1135" i="19"/>
  <c r="AI1136" i="19"/>
  <c r="AH1136" i="19"/>
  <c r="AL1136" i="19"/>
  <c r="AM345" i="19" l="1"/>
  <c r="AP345" i="19" s="1"/>
  <c r="AN1137" i="19"/>
  <c r="AJ1136" i="19"/>
  <c r="AO1137" i="19"/>
  <c r="AK1138" i="19"/>
  <c r="AH1137" i="19"/>
  <c r="AI1137" i="19"/>
  <c r="AL1137" i="19"/>
  <c r="AM346" i="19" l="1"/>
  <c r="AP346" i="19" s="1"/>
  <c r="AN1138" i="19"/>
  <c r="AO1138" i="19"/>
  <c r="AK1139" i="19"/>
  <c r="AJ1137" i="19"/>
  <c r="AI1138" i="19"/>
  <c r="AH1138" i="19"/>
  <c r="AL1138" i="19"/>
  <c r="AM347" i="19" l="1"/>
  <c r="AP347" i="19" s="1"/>
  <c r="AN1139" i="19"/>
  <c r="AJ1138" i="19"/>
  <c r="AO1139" i="19"/>
  <c r="AK1140" i="19"/>
  <c r="AH1139" i="19"/>
  <c r="AI1139" i="19"/>
  <c r="AL1139" i="19"/>
  <c r="AM348" i="19" l="1"/>
  <c r="AP348" i="19" s="1"/>
  <c r="AN1140" i="19"/>
  <c r="AO1140" i="19"/>
  <c r="AK1141" i="19"/>
  <c r="AJ1139" i="19"/>
  <c r="AI1140" i="19"/>
  <c r="AH1140" i="19"/>
  <c r="AL1140" i="19"/>
  <c r="AM349" i="19" l="1"/>
  <c r="AP349" i="19" s="1"/>
  <c r="AN1141" i="19"/>
  <c r="AJ1140" i="19"/>
  <c r="AO1141" i="19"/>
  <c r="AK1142" i="19"/>
  <c r="AH1141" i="19"/>
  <c r="AI1141" i="19"/>
  <c r="AL1141" i="19"/>
  <c r="AM350" i="19" l="1"/>
  <c r="AP350" i="19" s="1"/>
  <c r="AN1142" i="19"/>
  <c r="AJ1141" i="19"/>
  <c r="AO1142" i="19"/>
  <c r="AK1143" i="19"/>
  <c r="AI1142" i="19"/>
  <c r="AH1142" i="19"/>
  <c r="AL1142" i="19"/>
  <c r="AM351" i="19" l="1"/>
  <c r="AP351" i="19" s="1"/>
  <c r="AN1143" i="19"/>
  <c r="AJ1142" i="19"/>
  <c r="AO1143" i="19"/>
  <c r="AK1144" i="19"/>
  <c r="AH1143" i="19"/>
  <c r="AI1143" i="19"/>
  <c r="AL1143" i="19"/>
  <c r="AM352" i="19" l="1"/>
  <c r="AP352" i="19" s="1"/>
  <c r="AN1144" i="19"/>
  <c r="AO1144" i="19"/>
  <c r="AK1145" i="19"/>
  <c r="AJ1143" i="19"/>
  <c r="AI1144" i="19"/>
  <c r="AH1144" i="19"/>
  <c r="AL1144" i="19"/>
  <c r="AM353" i="19" l="1"/>
  <c r="AP353" i="19" s="1"/>
  <c r="AN1145" i="19"/>
  <c r="AJ1144" i="19"/>
  <c r="AO1145" i="19"/>
  <c r="AK1146" i="19"/>
  <c r="AH1145" i="19"/>
  <c r="AI1145" i="19"/>
  <c r="AL1145" i="19"/>
  <c r="AM354" i="19" l="1"/>
  <c r="AP354" i="19" s="1"/>
  <c r="AN1146" i="19"/>
  <c r="AO1146" i="19"/>
  <c r="AK1147" i="19"/>
  <c r="AJ1145" i="19"/>
  <c r="AI1146" i="19"/>
  <c r="AH1146" i="19"/>
  <c r="AL1146" i="19"/>
  <c r="AM355" i="19" l="1"/>
  <c r="AP355" i="19" s="1"/>
  <c r="AN1147" i="19"/>
  <c r="AJ1146" i="19"/>
  <c r="AO1147" i="19"/>
  <c r="AK1148" i="19"/>
  <c r="AH1147" i="19"/>
  <c r="AI1147" i="19"/>
  <c r="AL1147" i="19"/>
  <c r="AM356" i="19" l="1"/>
  <c r="AP356" i="19" s="1"/>
  <c r="AN1148" i="19"/>
  <c r="AO1148" i="19"/>
  <c r="AK1149" i="19"/>
  <c r="AJ1147" i="19"/>
  <c r="AI1148" i="19"/>
  <c r="AH1148" i="19"/>
  <c r="AL1148" i="19"/>
  <c r="AM357" i="19" l="1"/>
  <c r="AP357" i="19" s="1"/>
  <c r="AN1149" i="19"/>
  <c r="AJ1148" i="19"/>
  <c r="AO1149" i="19"/>
  <c r="AK1150" i="19"/>
  <c r="AH1149" i="19"/>
  <c r="AI1149" i="19"/>
  <c r="AL1149" i="19"/>
  <c r="AM358" i="19" l="1"/>
  <c r="AP358" i="19" s="1"/>
  <c r="AN1150" i="19"/>
  <c r="AO1150" i="19"/>
  <c r="AK1151" i="19"/>
  <c r="AJ1149" i="19"/>
  <c r="AI1150" i="19"/>
  <c r="AH1150" i="19"/>
  <c r="AL1150" i="19"/>
  <c r="AM359" i="19" l="1"/>
  <c r="AP359" i="19" s="1"/>
  <c r="AN1151" i="19"/>
  <c r="AJ1150" i="19"/>
  <c r="AO1151" i="19"/>
  <c r="AK1152" i="19"/>
  <c r="AH1151" i="19"/>
  <c r="AI1151" i="19"/>
  <c r="AL1151" i="19"/>
  <c r="AM360" i="19" l="1"/>
  <c r="AP360" i="19" s="1"/>
  <c r="AN1152" i="19"/>
  <c r="AO1152" i="19"/>
  <c r="AK1153" i="19"/>
  <c r="AJ1151" i="19"/>
  <c r="AI1152" i="19"/>
  <c r="AH1152" i="19"/>
  <c r="AL1152" i="19"/>
  <c r="AM361" i="19" l="1"/>
  <c r="AP361" i="19" s="1"/>
  <c r="AN1153" i="19"/>
  <c r="AJ1152" i="19"/>
  <c r="AO1153" i="19"/>
  <c r="AK1154" i="19"/>
  <c r="AH1153" i="19"/>
  <c r="AI1153" i="19"/>
  <c r="AL1153" i="19"/>
  <c r="AM362" i="19" l="1"/>
  <c r="AP362" i="19" s="1"/>
  <c r="AN1154" i="19"/>
  <c r="AO1154" i="19"/>
  <c r="AK1155" i="19"/>
  <c r="AJ1153" i="19"/>
  <c r="AI1154" i="19"/>
  <c r="AH1154" i="19"/>
  <c r="AL1154" i="19"/>
  <c r="AM363" i="19" l="1"/>
  <c r="AP363" i="19" s="1"/>
  <c r="AN1155" i="19"/>
  <c r="AJ1154" i="19"/>
  <c r="AO1155" i="19"/>
  <c r="AK1156" i="19"/>
  <c r="AH1155" i="19"/>
  <c r="AI1155" i="19"/>
  <c r="AL1155" i="19"/>
  <c r="AM364" i="19" l="1"/>
  <c r="AP364" i="19" s="1"/>
  <c r="AN1156" i="19"/>
  <c r="AO1156" i="19"/>
  <c r="AK1157" i="19"/>
  <c r="AJ1155" i="19"/>
  <c r="AI1156" i="19"/>
  <c r="AH1156" i="19"/>
  <c r="AL1156" i="19"/>
  <c r="AM365" i="19" l="1"/>
  <c r="AP365" i="19" s="1"/>
  <c r="AN1157" i="19"/>
  <c r="AO1157" i="19"/>
  <c r="AK1158" i="19"/>
  <c r="AJ1156" i="19"/>
  <c r="AH1157" i="19"/>
  <c r="AI1157" i="19"/>
  <c r="AL1157" i="19"/>
  <c r="AM366" i="19" l="1"/>
  <c r="AP366" i="19" s="1"/>
  <c r="AN1158" i="19"/>
  <c r="AO1158" i="19"/>
  <c r="AK1159" i="19"/>
  <c r="AJ1157" i="19"/>
  <c r="AI1158" i="19"/>
  <c r="AH1158" i="19"/>
  <c r="AL1158" i="19"/>
  <c r="AM367" i="19" l="1"/>
  <c r="AP367" i="19" s="1"/>
  <c r="AN1159" i="19"/>
  <c r="AJ1158" i="19"/>
  <c r="AO1159" i="19"/>
  <c r="AK1160" i="19"/>
  <c r="AH1159" i="19"/>
  <c r="AI1159" i="19"/>
  <c r="AL1159" i="19"/>
  <c r="AM368" i="19" l="1"/>
  <c r="AP368" i="19" s="1"/>
  <c r="AN1160" i="19"/>
  <c r="AO1160" i="19"/>
  <c r="AK1161" i="19"/>
  <c r="AJ1159" i="19"/>
  <c r="AI1160" i="19"/>
  <c r="AH1160" i="19"/>
  <c r="AL1160" i="19"/>
  <c r="AM369" i="19" l="1"/>
  <c r="AP369" i="19" s="1"/>
  <c r="AN1161" i="19"/>
  <c r="AJ1160" i="19"/>
  <c r="AO1161" i="19"/>
  <c r="AK1162" i="19"/>
  <c r="AH1161" i="19"/>
  <c r="AI1161" i="19"/>
  <c r="AL1161" i="19"/>
  <c r="AM370" i="19" l="1"/>
  <c r="AP370" i="19" s="1"/>
  <c r="AN1162" i="19"/>
  <c r="AO1162" i="19"/>
  <c r="AK1163" i="19"/>
  <c r="AJ1161" i="19"/>
  <c r="AI1162" i="19"/>
  <c r="AH1162" i="19"/>
  <c r="AL1162" i="19"/>
  <c r="AM371" i="19" l="1"/>
  <c r="AP371" i="19" s="1"/>
  <c r="AM372" i="19" s="1"/>
  <c r="AP372" i="19" s="1"/>
  <c r="AN1163" i="19"/>
  <c r="AO1163" i="19"/>
  <c r="AK1164" i="19"/>
  <c r="AJ1162" i="19"/>
  <c r="AH1163" i="19"/>
  <c r="AI1163" i="19"/>
  <c r="AL1163" i="19"/>
  <c r="AM373" i="19" l="1"/>
  <c r="AP373" i="19" s="1"/>
  <c r="AM374" i="19" s="1"/>
  <c r="AP374" i="19" s="1"/>
  <c r="AM375" i="19" s="1"/>
  <c r="AP375" i="19" s="1"/>
  <c r="AM376" i="19" s="1"/>
  <c r="AP376" i="19" s="1"/>
  <c r="AM377" i="19" s="1"/>
  <c r="AP377" i="19" s="1"/>
  <c r="AM378" i="19" s="1"/>
  <c r="AP378" i="19" s="1"/>
  <c r="AM379" i="19" s="1"/>
  <c r="AP379" i="19" s="1"/>
  <c r="AM380" i="19" s="1"/>
  <c r="AP380" i="19" s="1"/>
  <c r="AM381" i="19" s="1"/>
  <c r="AP381" i="19" s="1"/>
  <c r="AM382" i="19" s="1"/>
  <c r="AP382" i="19" s="1"/>
  <c r="AM383" i="19" s="1"/>
  <c r="AP383" i="19" s="1"/>
  <c r="AM384" i="19" s="1"/>
  <c r="AP384" i="19" s="1"/>
  <c r="AM385" i="19" s="1"/>
  <c r="AP385" i="19" s="1"/>
  <c r="AM386" i="19" s="1"/>
  <c r="AP386" i="19" s="1"/>
  <c r="AM387" i="19" s="1"/>
  <c r="AP387" i="19" s="1"/>
  <c r="AM388" i="19" s="1"/>
  <c r="AP388" i="19" s="1"/>
  <c r="AM389" i="19" s="1"/>
  <c r="AP389" i="19" s="1"/>
  <c r="AM390" i="19" s="1"/>
  <c r="AP390" i="19" s="1"/>
  <c r="AM391" i="19" s="1"/>
  <c r="AP391" i="19" s="1"/>
  <c r="AM392" i="19" s="1"/>
  <c r="AP392" i="19" s="1"/>
  <c r="AM393" i="19" s="1"/>
  <c r="AP393" i="19" s="1"/>
  <c r="AM394" i="19" s="1"/>
  <c r="AP394" i="19" s="1"/>
  <c r="AM395" i="19" s="1"/>
  <c r="AP395" i="19" s="1"/>
  <c r="AM396" i="19" s="1"/>
  <c r="AP396" i="19" s="1"/>
  <c r="AM397" i="19" s="1"/>
  <c r="AP397" i="19" s="1"/>
  <c r="AM398" i="19" s="1"/>
  <c r="AP398" i="19" s="1"/>
  <c r="AM399" i="19" s="1"/>
  <c r="AP399" i="19" s="1"/>
  <c r="AM400" i="19" s="1"/>
  <c r="AP400" i="19" s="1"/>
  <c r="AM401" i="19" s="1"/>
  <c r="AP401" i="19" s="1"/>
  <c r="AM402" i="19" s="1"/>
  <c r="AP402" i="19" s="1"/>
  <c r="AM403" i="19" s="1"/>
  <c r="AN1164" i="19"/>
  <c r="AO1164" i="19"/>
  <c r="AK1165" i="19"/>
  <c r="AJ1163" i="19"/>
  <c r="AI1164" i="19"/>
  <c r="AH1164" i="19"/>
  <c r="AL1164" i="19"/>
  <c r="AN1165" i="19" l="1"/>
  <c r="AJ1164" i="19"/>
  <c r="AO1165" i="19"/>
  <c r="AK1166" i="19"/>
  <c r="AH1165" i="19"/>
  <c r="AI1165" i="19"/>
  <c r="AL1165" i="19"/>
  <c r="AN1166" i="19" l="1"/>
  <c r="AO1166" i="19"/>
  <c r="AK1167" i="19"/>
  <c r="AP403" i="19"/>
  <c r="AM404" i="19" s="1"/>
  <c r="AP404" i="19" s="1"/>
  <c r="AM405" i="19" s="1"/>
  <c r="AJ1165" i="19"/>
  <c r="AI1166" i="19"/>
  <c r="AH1166" i="19"/>
  <c r="AL1166" i="19"/>
  <c r="AN1167" i="19" l="1"/>
  <c r="AO1167" i="19"/>
  <c r="AK1168" i="19"/>
  <c r="AJ1166" i="19"/>
  <c r="AP405" i="19"/>
  <c r="AM406" i="19" s="1"/>
  <c r="AH1167" i="19"/>
  <c r="AI1167" i="19"/>
  <c r="AL1167" i="19"/>
  <c r="AN1168" i="19" l="1"/>
  <c r="AO1168" i="19"/>
  <c r="AK1169" i="19"/>
  <c r="AJ1167" i="19"/>
  <c r="AP406" i="19"/>
  <c r="AM407" i="19" s="1"/>
  <c r="AI1168" i="19"/>
  <c r="AH1168" i="19"/>
  <c r="AL1168" i="19"/>
  <c r="AN1169" i="19" l="1"/>
  <c r="AJ1168" i="19"/>
  <c r="AO1169" i="19"/>
  <c r="AK1170" i="19"/>
  <c r="AP407" i="19"/>
  <c r="AM408" i="19" s="1"/>
  <c r="AH1169" i="19"/>
  <c r="AI1169" i="19"/>
  <c r="AL1169" i="19"/>
  <c r="AN1170" i="19" l="1"/>
  <c r="AO1170" i="19"/>
  <c r="AK1171" i="19"/>
  <c r="AJ1169" i="19"/>
  <c r="AP408" i="19"/>
  <c r="AM409" i="19" s="1"/>
  <c r="AI1170" i="19"/>
  <c r="AH1170" i="19"/>
  <c r="AL1170" i="19"/>
  <c r="AN1171" i="19" l="1"/>
  <c r="AO1171" i="19"/>
  <c r="AK1172" i="19"/>
  <c r="AJ1170" i="19"/>
  <c r="AP409" i="19"/>
  <c r="AM410" i="19" s="1"/>
  <c r="AH1171" i="19"/>
  <c r="AI1171" i="19"/>
  <c r="AL1171" i="19"/>
  <c r="AN1172" i="19" l="1"/>
  <c r="AO1172" i="19"/>
  <c r="AK1173" i="19"/>
  <c r="AJ1171" i="19"/>
  <c r="AP410" i="19"/>
  <c r="AM411" i="19" s="1"/>
  <c r="AI1172" i="19"/>
  <c r="AH1172" i="19"/>
  <c r="AL1172" i="19"/>
  <c r="AN1173" i="19" l="1"/>
  <c r="AJ1172" i="19"/>
  <c r="AO1173" i="19"/>
  <c r="AK1174" i="19"/>
  <c r="AP411" i="19"/>
  <c r="AM412" i="19" s="1"/>
  <c r="AH1173" i="19"/>
  <c r="AI1173" i="19"/>
  <c r="AL1173" i="19"/>
  <c r="AN1174" i="19" l="1"/>
  <c r="AO1174" i="19"/>
  <c r="AK1175" i="19"/>
  <c r="AJ1173" i="19"/>
  <c r="AP412" i="19"/>
  <c r="AM413" i="19" s="1"/>
  <c r="AI1174" i="19"/>
  <c r="AH1174" i="19"/>
  <c r="AL1174" i="19"/>
  <c r="AN1175" i="19" l="1"/>
  <c r="AJ1174" i="19"/>
  <c r="AO1175" i="19"/>
  <c r="AK1176" i="19"/>
  <c r="AP413" i="19"/>
  <c r="AM414" i="19" s="1"/>
  <c r="AH1175" i="19"/>
  <c r="AI1175" i="19"/>
  <c r="AL1175" i="19"/>
  <c r="AN1176" i="19" l="1"/>
  <c r="AO1176" i="19"/>
  <c r="AK1177" i="19"/>
  <c r="AP414" i="19"/>
  <c r="AM415" i="19" s="1"/>
  <c r="AJ1175" i="19"/>
  <c r="AI1176" i="19"/>
  <c r="AH1176" i="19"/>
  <c r="AL1176" i="19"/>
  <c r="AN1177" i="19" l="1"/>
  <c r="AJ1176" i="19"/>
  <c r="AO1177" i="19"/>
  <c r="AK1178" i="19"/>
  <c r="AP415" i="19"/>
  <c r="AM416" i="19" s="1"/>
  <c r="AH1177" i="19"/>
  <c r="AI1177" i="19"/>
  <c r="AL1177" i="19"/>
  <c r="AN1178" i="19" l="1"/>
  <c r="AO1178" i="19"/>
  <c r="AK1179" i="19"/>
  <c r="AP416" i="19"/>
  <c r="AM417" i="19" s="1"/>
  <c r="AJ1177" i="19"/>
  <c r="AI1178" i="19"/>
  <c r="AH1178" i="19"/>
  <c r="AL1178" i="19"/>
  <c r="AN1179" i="19" l="1"/>
  <c r="AO1179" i="19"/>
  <c r="AK1180" i="19"/>
  <c r="AJ1178" i="19"/>
  <c r="AP417" i="19"/>
  <c r="AM418" i="19" s="1"/>
  <c r="AH1179" i="19"/>
  <c r="AI1179" i="19"/>
  <c r="AL1179" i="19"/>
  <c r="AN1180" i="19" l="1"/>
  <c r="AO1180" i="19"/>
  <c r="AK1181" i="19"/>
  <c r="AP418" i="19"/>
  <c r="AM419" i="19" s="1"/>
  <c r="AJ1179" i="19"/>
  <c r="AI1180" i="19"/>
  <c r="AH1180" i="19"/>
  <c r="AL1180" i="19"/>
  <c r="AN1181" i="19" l="1"/>
  <c r="AJ1180" i="19"/>
  <c r="AO1181" i="19"/>
  <c r="AK1182" i="19"/>
  <c r="AP419" i="19"/>
  <c r="AM420" i="19" s="1"/>
  <c r="AH1181" i="19"/>
  <c r="AI1181" i="19"/>
  <c r="AL1181" i="19"/>
  <c r="AN1182" i="19" l="1"/>
  <c r="AO1182" i="19"/>
  <c r="AK1183" i="19"/>
  <c r="AP420" i="19"/>
  <c r="AM421" i="19" s="1"/>
  <c r="AJ1181" i="19"/>
  <c r="AI1182" i="19"/>
  <c r="AH1182" i="19"/>
  <c r="AL1182" i="19"/>
  <c r="AN1183" i="19" l="1"/>
  <c r="AJ1182" i="19"/>
  <c r="AO1183" i="19"/>
  <c r="AK1184" i="19"/>
  <c r="AP421" i="19"/>
  <c r="AM422" i="19" s="1"/>
  <c r="AH1183" i="19"/>
  <c r="AI1183" i="19"/>
  <c r="AL1183" i="19"/>
  <c r="AN1184" i="19" l="1"/>
  <c r="AO1184" i="19"/>
  <c r="AK1185" i="19"/>
  <c r="AJ1183" i="19"/>
  <c r="AP422" i="19"/>
  <c r="AM423" i="19" s="1"/>
  <c r="AI1184" i="19"/>
  <c r="AH1184" i="19"/>
  <c r="AL1184" i="19"/>
  <c r="AN1185" i="19" l="1"/>
  <c r="AJ1184" i="19"/>
  <c r="AO1185" i="19"/>
  <c r="AK1186" i="19"/>
  <c r="AP423" i="19"/>
  <c r="AM424" i="19" s="1"/>
  <c r="AH1185" i="19"/>
  <c r="AI1185" i="19"/>
  <c r="AL1185" i="19"/>
  <c r="AN1186" i="19" l="1"/>
  <c r="AO1186" i="19"/>
  <c r="AK1187" i="19"/>
  <c r="AJ1185" i="19"/>
  <c r="AP424" i="19"/>
  <c r="AM425" i="19" s="1"/>
  <c r="AI1186" i="19"/>
  <c r="AH1186" i="19"/>
  <c r="AL1186" i="19"/>
  <c r="AN1187" i="19" l="1"/>
  <c r="AJ1186" i="19"/>
  <c r="AO1187" i="19"/>
  <c r="AK1188" i="19"/>
  <c r="AP425" i="19"/>
  <c r="AM426" i="19" s="1"/>
  <c r="AH1187" i="19"/>
  <c r="AI1187" i="19"/>
  <c r="AL1187" i="19"/>
  <c r="AN1188" i="19" l="1"/>
  <c r="AO1188" i="19"/>
  <c r="AK1189" i="19"/>
  <c r="AP426" i="19"/>
  <c r="AM427" i="19" s="1"/>
  <c r="AJ1187" i="19"/>
  <c r="AI1188" i="19"/>
  <c r="AH1188" i="19"/>
  <c r="AL1188" i="19"/>
  <c r="AN1189" i="19" l="1"/>
  <c r="AO1189" i="19"/>
  <c r="AK1190" i="19"/>
  <c r="AP427" i="19"/>
  <c r="AM428" i="19" s="1"/>
  <c r="AJ1188" i="19"/>
  <c r="AH1189" i="19"/>
  <c r="AI1189" i="19"/>
  <c r="AL1189" i="19"/>
  <c r="AN1190" i="19" l="1"/>
  <c r="AO1190" i="19"/>
  <c r="AK1191" i="19"/>
  <c r="AJ1189" i="19"/>
  <c r="AP428" i="19"/>
  <c r="AM429" i="19" s="1"/>
  <c r="AI1190" i="19"/>
  <c r="AH1190" i="19"/>
  <c r="AL1190" i="19"/>
  <c r="AN1191" i="19" l="1"/>
  <c r="AJ1190" i="19"/>
  <c r="AO1191" i="19"/>
  <c r="AK1192" i="19"/>
  <c r="AP429" i="19"/>
  <c r="AM430" i="19" s="1"/>
  <c r="AH1191" i="19"/>
  <c r="AI1191" i="19"/>
  <c r="AL1191" i="19"/>
  <c r="AN1192" i="19" l="1"/>
  <c r="AO1192" i="19"/>
  <c r="AK1193" i="19"/>
  <c r="AJ1191" i="19"/>
  <c r="AP430" i="19"/>
  <c r="AM431" i="19" s="1"/>
  <c r="AI1192" i="19"/>
  <c r="AH1192" i="19"/>
  <c r="AL1192" i="19"/>
  <c r="AN1193" i="19" l="1"/>
  <c r="AO1193" i="19"/>
  <c r="AK1194" i="19"/>
  <c r="AJ1192" i="19"/>
  <c r="AP431" i="19"/>
  <c r="AM432" i="19" s="1"/>
  <c r="AH1193" i="19"/>
  <c r="AI1193" i="19"/>
  <c r="AL1193" i="19"/>
  <c r="AN1194" i="19" l="1"/>
  <c r="AO1194" i="19"/>
  <c r="AK1195" i="19"/>
  <c r="AP432" i="19"/>
  <c r="AM433" i="19" s="1"/>
  <c r="AJ1193" i="19"/>
  <c r="AI1194" i="19"/>
  <c r="AH1194" i="19"/>
  <c r="AL1194" i="19"/>
  <c r="AN1195" i="19" l="1"/>
  <c r="AO1195" i="19"/>
  <c r="AK1196" i="19"/>
  <c r="AP433" i="19"/>
  <c r="AM434" i="19" s="1"/>
  <c r="AJ1194" i="19"/>
  <c r="AH1195" i="19"/>
  <c r="AI1195" i="19"/>
  <c r="AL1195" i="19"/>
  <c r="AN1196" i="19" l="1"/>
  <c r="AO1196" i="19"/>
  <c r="AK1197" i="19"/>
  <c r="AJ1195" i="19"/>
  <c r="AP434" i="19"/>
  <c r="AM435" i="19" s="1"/>
  <c r="AI1196" i="19"/>
  <c r="AH1196" i="19"/>
  <c r="AL1196" i="19"/>
  <c r="AN1197" i="19" l="1"/>
  <c r="AJ1196" i="19"/>
  <c r="AO1197" i="19"/>
  <c r="AK1198" i="19"/>
  <c r="AP435" i="19"/>
  <c r="AM436" i="19" s="1"/>
  <c r="AH1197" i="19"/>
  <c r="AI1197" i="19"/>
  <c r="AL1197" i="19"/>
  <c r="AN1198" i="19" l="1"/>
  <c r="AO1198" i="19"/>
  <c r="AK1199" i="19"/>
  <c r="AP436" i="19"/>
  <c r="AM437" i="19" s="1"/>
  <c r="AJ1197" i="19"/>
  <c r="AI1198" i="19"/>
  <c r="AH1198" i="19"/>
  <c r="AL1198" i="19"/>
  <c r="AN1199" i="19" l="1"/>
  <c r="AJ1198" i="19"/>
  <c r="AO1199" i="19"/>
  <c r="AK1200" i="19"/>
  <c r="AP437" i="19"/>
  <c r="AM438" i="19" s="1"/>
  <c r="AH1199" i="19"/>
  <c r="AI1199" i="19"/>
  <c r="AL1199" i="19"/>
  <c r="AN1200" i="19" l="1"/>
  <c r="AO1200" i="19"/>
  <c r="AK1201" i="19"/>
  <c r="AP438" i="19"/>
  <c r="AM439" i="19" s="1"/>
  <c r="AJ1199" i="19"/>
  <c r="AI1200" i="19"/>
  <c r="AH1200" i="19"/>
  <c r="AL1200" i="19"/>
  <c r="AN1201" i="19" l="1"/>
  <c r="AO1201" i="19"/>
  <c r="AK1202" i="19"/>
  <c r="AP439" i="19"/>
  <c r="AM440" i="19" s="1"/>
  <c r="AJ1200" i="19"/>
  <c r="AH1201" i="19"/>
  <c r="AI1201" i="19"/>
  <c r="AL1201" i="19"/>
  <c r="AN1202" i="19" l="1"/>
  <c r="AO1202" i="19"/>
  <c r="AK1203" i="19"/>
  <c r="AJ1201" i="19"/>
  <c r="AP440" i="19"/>
  <c r="AM441" i="19" s="1"/>
  <c r="AI1202" i="19"/>
  <c r="AH1202" i="19"/>
  <c r="AL1202" i="19"/>
  <c r="AN1203" i="19" l="1"/>
  <c r="AO1203" i="19"/>
  <c r="AK1204" i="19"/>
  <c r="AJ1202" i="19"/>
  <c r="AP441" i="19"/>
  <c r="AM442" i="19" s="1"/>
  <c r="AH1203" i="19"/>
  <c r="AI1203" i="19"/>
  <c r="AL1203" i="19"/>
  <c r="AN1204" i="19" l="1"/>
  <c r="AO1204" i="19"/>
  <c r="AK1205" i="19"/>
  <c r="AP442" i="19"/>
  <c r="AM443" i="19" s="1"/>
  <c r="AJ1203" i="19"/>
  <c r="AI1204" i="19"/>
  <c r="AH1204" i="19"/>
  <c r="AL1204" i="19"/>
  <c r="AN1205" i="19" l="1"/>
  <c r="AO1205" i="19"/>
  <c r="AK1206" i="19"/>
  <c r="AP443" i="19"/>
  <c r="AM444" i="19" s="1"/>
  <c r="AJ1204" i="19"/>
  <c r="AH1205" i="19"/>
  <c r="AI1205" i="19"/>
  <c r="AL1205" i="19"/>
  <c r="AN1206" i="19" l="1"/>
  <c r="AO1206" i="19"/>
  <c r="AK1207" i="19"/>
  <c r="AJ1205" i="19"/>
  <c r="AP444" i="19"/>
  <c r="AM445" i="19" s="1"/>
  <c r="AI1206" i="19"/>
  <c r="AH1206" i="19"/>
  <c r="AL1206" i="19"/>
  <c r="AN1207" i="19" l="1"/>
  <c r="AO1207" i="19"/>
  <c r="AK1208" i="19"/>
  <c r="AJ1206" i="19"/>
  <c r="AP445" i="19"/>
  <c r="AM446" i="19" s="1"/>
  <c r="AH1207" i="19"/>
  <c r="AI1207" i="19"/>
  <c r="AL1207" i="19"/>
  <c r="AN1208" i="19" l="1"/>
  <c r="AO1208" i="19"/>
  <c r="AK1209" i="19"/>
  <c r="AP446" i="19"/>
  <c r="AM447" i="19" s="1"/>
  <c r="AJ1207" i="19"/>
  <c r="AI1208" i="19"/>
  <c r="AH1208" i="19"/>
  <c r="AL1208" i="19"/>
  <c r="AN1209" i="19" l="1"/>
  <c r="AO1209" i="19"/>
  <c r="AK1210" i="19"/>
  <c r="AP447" i="19"/>
  <c r="AM448" i="19" s="1"/>
  <c r="AJ1208" i="19"/>
  <c r="AH1209" i="19"/>
  <c r="AI1209" i="19"/>
  <c r="AL1209" i="19"/>
  <c r="AN1210" i="19" l="1"/>
  <c r="AO1210" i="19"/>
  <c r="AK1211" i="19"/>
  <c r="AJ1209" i="19"/>
  <c r="AP448" i="19"/>
  <c r="AM449" i="19" s="1"/>
  <c r="AI1210" i="19"/>
  <c r="AH1210" i="19"/>
  <c r="AL1210" i="19"/>
  <c r="AN1211" i="19" l="1"/>
  <c r="AO1211" i="19"/>
  <c r="AK1212" i="19"/>
  <c r="AJ1210" i="19"/>
  <c r="AP449" i="19"/>
  <c r="AM450" i="19" s="1"/>
  <c r="AH1211" i="19"/>
  <c r="AI1211" i="19"/>
  <c r="AL1211" i="19"/>
  <c r="AN1212" i="19" l="1"/>
  <c r="AO1212" i="19"/>
  <c r="AK1213" i="19"/>
  <c r="AP450" i="19"/>
  <c r="AM451" i="19" s="1"/>
  <c r="AJ1211" i="19"/>
  <c r="AI1212" i="19"/>
  <c r="AH1212" i="19"/>
  <c r="AL1212" i="19"/>
  <c r="AN1213" i="19" l="1"/>
  <c r="AO1213" i="19"/>
  <c r="AK1214" i="19"/>
  <c r="AP451" i="19"/>
  <c r="AM452" i="19" s="1"/>
  <c r="AJ1212" i="19"/>
  <c r="AH1213" i="19"/>
  <c r="AI1213" i="19"/>
  <c r="AL1213" i="19"/>
  <c r="AN1214" i="19" l="1"/>
  <c r="AO1214" i="19"/>
  <c r="AK1215" i="19"/>
  <c r="AJ1213" i="19"/>
  <c r="AP452" i="19"/>
  <c r="AM453" i="19" s="1"/>
  <c r="AI1214" i="19"/>
  <c r="AH1214" i="19"/>
  <c r="AL1214" i="19"/>
  <c r="AN1215" i="19" l="1"/>
  <c r="AO1215" i="19"/>
  <c r="AK1216" i="19"/>
  <c r="AJ1214" i="19"/>
  <c r="AP453" i="19"/>
  <c r="AM454" i="19" s="1"/>
  <c r="AH1215" i="19"/>
  <c r="AI1215" i="19"/>
  <c r="AL1215" i="19"/>
  <c r="AN1216" i="19" l="1"/>
  <c r="AO1216" i="19"/>
  <c r="AK1217" i="19"/>
  <c r="AJ1215" i="19"/>
  <c r="AP454" i="19"/>
  <c r="AM455" i="19" s="1"/>
  <c r="AI1216" i="19"/>
  <c r="AH1216" i="19"/>
  <c r="AL1216" i="19"/>
  <c r="AN1217" i="19" l="1"/>
  <c r="AO1217" i="19"/>
  <c r="AK1218" i="19"/>
  <c r="AJ1216" i="19"/>
  <c r="AP455" i="19"/>
  <c r="AM456" i="19" s="1"/>
  <c r="AH1217" i="19"/>
  <c r="AI1217" i="19"/>
  <c r="AL1217" i="19"/>
  <c r="AN1218" i="19" l="1"/>
  <c r="AO1218" i="19"/>
  <c r="AK1219" i="19"/>
  <c r="AJ1217" i="19"/>
  <c r="AP456" i="19"/>
  <c r="AM457" i="19" s="1"/>
  <c r="AI1218" i="19"/>
  <c r="AH1218" i="19"/>
  <c r="AL1218" i="19"/>
  <c r="AN1219" i="19" l="1"/>
  <c r="AO1219" i="19"/>
  <c r="AK1220" i="19"/>
  <c r="AJ1218" i="19"/>
  <c r="AP457" i="19"/>
  <c r="AM458" i="19" s="1"/>
  <c r="AH1219" i="19"/>
  <c r="AI1219" i="19"/>
  <c r="AL1219" i="19"/>
  <c r="AN1220" i="19" l="1"/>
  <c r="AO1220" i="19"/>
  <c r="AK1221" i="19"/>
  <c r="AP458" i="19"/>
  <c r="AM459" i="19" s="1"/>
  <c r="AJ1219" i="19"/>
  <c r="AI1220" i="19"/>
  <c r="AH1220" i="19"/>
  <c r="AL1220" i="19"/>
  <c r="AN1221" i="19" l="1"/>
  <c r="AJ1220" i="19"/>
  <c r="AO1221" i="19"/>
  <c r="AK1222" i="19"/>
  <c r="AP459" i="19"/>
  <c r="AM460" i="19" s="1"/>
  <c r="AH1221" i="19"/>
  <c r="AI1221" i="19"/>
  <c r="AL1221" i="19"/>
  <c r="AN1222" i="19" l="1"/>
  <c r="AO1222" i="19"/>
  <c r="AK1223" i="19"/>
  <c r="AP460" i="19"/>
  <c r="AM461" i="19" s="1"/>
  <c r="AJ1221" i="19"/>
  <c r="AI1222" i="19"/>
  <c r="AH1222" i="19"/>
  <c r="AL1222" i="19"/>
  <c r="AN1223" i="19" l="1"/>
  <c r="AJ1222" i="19"/>
  <c r="AO1223" i="19"/>
  <c r="AK1224" i="19"/>
  <c r="AP461" i="19"/>
  <c r="AM462" i="19" s="1"/>
  <c r="AH1223" i="19"/>
  <c r="AI1223" i="19"/>
  <c r="AL1223" i="19"/>
  <c r="AN1224" i="19" l="1"/>
  <c r="AO1224" i="19"/>
  <c r="AK1225" i="19"/>
  <c r="AP462" i="19"/>
  <c r="AM463" i="19" s="1"/>
  <c r="AJ1223" i="19"/>
  <c r="AI1224" i="19"/>
  <c r="AH1224" i="19"/>
  <c r="AL1224" i="19"/>
  <c r="AN1225" i="19" l="1"/>
  <c r="AJ1224" i="19"/>
  <c r="AO1225" i="19"/>
  <c r="AK1226" i="19"/>
  <c r="AP463" i="19"/>
  <c r="AM464" i="19" s="1"/>
  <c r="AH1225" i="19"/>
  <c r="AI1225" i="19"/>
  <c r="AL1225" i="19"/>
  <c r="AN1226" i="19" l="1"/>
  <c r="AO1226" i="19"/>
  <c r="AK1227" i="19"/>
  <c r="AJ1225" i="19"/>
  <c r="AP464" i="19"/>
  <c r="AM465" i="19" s="1"/>
  <c r="AI1226" i="19"/>
  <c r="AH1226" i="19"/>
  <c r="AL1226" i="19"/>
  <c r="AN1227" i="19" l="1"/>
  <c r="AJ1226" i="19"/>
  <c r="AO1227" i="19"/>
  <c r="AK1228" i="19"/>
  <c r="AP465" i="19"/>
  <c r="AM466" i="19" s="1"/>
  <c r="AH1227" i="19"/>
  <c r="AI1227" i="19"/>
  <c r="AL1227" i="19"/>
  <c r="AN1228" i="19" l="1"/>
  <c r="AO1228" i="19"/>
  <c r="AK1229" i="19"/>
  <c r="AJ1227" i="19"/>
  <c r="AP466" i="19"/>
  <c r="AM467" i="19" s="1"/>
  <c r="AI1228" i="19"/>
  <c r="AH1228" i="19"/>
  <c r="AL1228" i="19"/>
  <c r="AJ1228" i="19" l="1"/>
  <c r="AN1229" i="19"/>
  <c r="AO1229" i="19"/>
  <c r="AK1230" i="19"/>
  <c r="AP467" i="19"/>
  <c r="AM468" i="19" s="1"/>
  <c r="AH1229" i="19"/>
  <c r="AI1229" i="19"/>
  <c r="AL1229" i="19"/>
  <c r="AN1230" i="19" l="1"/>
  <c r="AO1230" i="19"/>
  <c r="AK1231" i="19"/>
  <c r="AJ1229" i="19"/>
  <c r="AP468" i="19"/>
  <c r="AM469" i="19" s="1"/>
  <c r="AI1230" i="19"/>
  <c r="AH1230" i="19"/>
  <c r="AL1230" i="19"/>
  <c r="AN1231" i="19" l="1"/>
  <c r="AJ1230" i="19"/>
  <c r="AO1231" i="19"/>
  <c r="AK1232" i="19"/>
  <c r="AP469" i="19"/>
  <c r="AM470" i="19" s="1"/>
  <c r="AH1231" i="19"/>
  <c r="AI1231" i="19"/>
  <c r="AL1231" i="19"/>
  <c r="AN1232" i="19" l="1"/>
  <c r="AO1232" i="19"/>
  <c r="AK1233" i="19"/>
  <c r="AP470" i="19"/>
  <c r="AM471" i="19" s="1"/>
  <c r="AJ1231" i="19"/>
  <c r="AI1232" i="19"/>
  <c r="AH1232" i="19"/>
  <c r="AL1232" i="19"/>
  <c r="AN1233" i="19" l="1"/>
  <c r="AO1233" i="19"/>
  <c r="AK1234" i="19"/>
  <c r="AP471" i="19"/>
  <c r="AM472" i="19" s="1"/>
  <c r="AJ1232" i="19"/>
  <c r="AH1233" i="19"/>
  <c r="AI1233" i="19"/>
  <c r="AL1233" i="19"/>
  <c r="AN1234" i="19" l="1"/>
  <c r="AO1234" i="19"/>
  <c r="AK1235" i="19"/>
  <c r="AJ1233" i="19"/>
  <c r="AP472" i="19"/>
  <c r="AM473" i="19" s="1"/>
  <c r="AI1234" i="19"/>
  <c r="AH1234" i="19"/>
  <c r="AL1234" i="19"/>
  <c r="AJ1234" i="19" l="1"/>
  <c r="AN1235" i="19"/>
  <c r="AO1235" i="19"/>
  <c r="AK1236" i="19"/>
  <c r="AP473" i="19"/>
  <c r="AM474" i="19" s="1"/>
  <c r="AH1235" i="19"/>
  <c r="AI1235" i="19"/>
  <c r="AL1235" i="19"/>
  <c r="AN1236" i="19" l="1"/>
  <c r="AO1236" i="19"/>
  <c r="AK1237" i="19"/>
  <c r="AJ1235" i="19"/>
  <c r="AP474" i="19"/>
  <c r="AM475" i="19" s="1"/>
  <c r="AI1236" i="19"/>
  <c r="AH1236" i="19"/>
  <c r="AL1236" i="19"/>
  <c r="AJ1236" i="19" l="1"/>
  <c r="AN1237" i="19"/>
  <c r="AO1237" i="19"/>
  <c r="AK1238" i="19"/>
  <c r="AP475" i="19"/>
  <c r="AM476" i="19" s="1"/>
  <c r="AH1237" i="19"/>
  <c r="AI1237" i="19"/>
  <c r="AL1237" i="19"/>
  <c r="AN1238" i="19" l="1"/>
  <c r="AO1238" i="19"/>
  <c r="AK1239" i="19"/>
  <c r="AJ1237" i="19"/>
  <c r="AP476" i="19"/>
  <c r="AM477" i="19" s="1"/>
  <c r="AI1238" i="19"/>
  <c r="AH1238" i="19"/>
  <c r="AL1238" i="19"/>
  <c r="AN1239" i="19" l="1"/>
  <c r="AJ1238" i="19"/>
  <c r="AO1239" i="19"/>
  <c r="AK1240" i="19"/>
  <c r="AP477" i="19"/>
  <c r="AM478" i="19" s="1"/>
  <c r="AH1239" i="19"/>
  <c r="AI1239" i="19"/>
  <c r="AL1239" i="19"/>
  <c r="AN1240" i="19" l="1"/>
  <c r="AO1240" i="19"/>
  <c r="AK1241" i="19"/>
  <c r="AP478" i="19"/>
  <c r="AM479" i="19" s="1"/>
  <c r="AJ1239" i="19"/>
  <c r="AI1240" i="19"/>
  <c r="AH1240" i="19"/>
  <c r="AL1240" i="19"/>
  <c r="AN1241" i="19" l="1"/>
  <c r="AJ1240" i="19"/>
  <c r="AO1241" i="19"/>
  <c r="AK1242" i="19"/>
  <c r="AP479" i="19"/>
  <c r="AM480" i="19" s="1"/>
  <c r="AH1241" i="19"/>
  <c r="AI1241" i="19"/>
  <c r="AL1241" i="19"/>
  <c r="AN1242" i="19" l="1"/>
  <c r="AO1242" i="19"/>
  <c r="AK1243" i="19"/>
  <c r="AP480" i="19"/>
  <c r="AM481" i="19" s="1"/>
  <c r="AJ1241" i="19"/>
  <c r="AI1242" i="19"/>
  <c r="AH1242" i="19"/>
  <c r="AL1242" i="19"/>
  <c r="AN1243" i="19" l="1"/>
  <c r="AJ1242" i="19"/>
  <c r="AO1243" i="19"/>
  <c r="AK1244" i="19"/>
  <c r="AP481" i="19"/>
  <c r="AM482" i="19" s="1"/>
  <c r="AH1243" i="19"/>
  <c r="AI1243" i="19"/>
  <c r="AL1243" i="19"/>
  <c r="AO1244" i="19" l="1"/>
  <c r="AN1244" i="19"/>
  <c r="AP482" i="19"/>
  <c r="AM483" i="19" s="1"/>
  <c r="AJ1243" i="19"/>
  <c r="AI1244" i="19"/>
  <c r="AH1244" i="19"/>
  <c r="AL1244" i="19"/>
  <c r="Y32" i="19" l="1"/>
  <c r="Y33" i="19"/>
  <c r="Y35" i="19"/>
  <c r="Y36" i="19"/>
  <c r="Y38" i="19"/>
  <c r="Y39" i="19"/>
  <c r="Y40" i="19"/>
  <c r="Y43" i="19"/>
  <c r="Y34" i="19"/>
  <c r="Y37" i="19"/>
  <c r="Y42" i="19"/>
  <c r="Y41" i="19"/>
  <c r="AJ1244" i="19"/>
  <c r="AP483" i="19"/>
  <c r="AM484" i="19" s="1"/>
  <c r="H8" i="29"/>
  <c r="J7" i="29" l="1"/>
  <c r="K7" i="29"/>
  <c r="D7" i="29"/>
  <c r="N8" i="29"/>
  <c r="D8" i="29"/>
  <c r="C8" i="29"/>
  <c r="F8" i="29"/>
  <c r="G8" i="29"/>
  <c r="M8" i="29"/>
  <c r="K8" i="29"/>
  <c r="L8" i="29"/>
  <c r="G7" i="29"/>
  <c r="C7" i="29"/>
  <c r="F7" i="29"/>
  <c r="E8" i="29"/>
  <c r="I8" i="29"/>
  <c r="J8" i="29"/>
  <c r="M7" i="29"/>
  <c r="E7" i="29"/>
  <c r="H7" i="29"/>
  <c r="I7" i="29"/>
  <c r="L7" i="29"/>
  <c r="N7" i="29"/>
  <c r="AP484" i="19"/>
  <c r="AM485" i="19" s="1"/>
  <c r="C25" i="28"/>
  <c r="E37" i="28"/>
  <c r="E36" i="28"/>
  <c r="C17" i="28"/>
  <c r="C32" i="28"/>
  <c r="E32" i="28"/>
  <c r="C16" i="28"/>
  <c r="C19" i="28"/>
  <c r="E19" i="28"/>
  <c r="E33" i="28"/>
  <c r="C14" i="28"/>
  <c r="E22" i="28"/>
  <c r="E31" i="28"/>
  <c r="E25" i="28"/>
  <c r="C23" i="28"/>
  <c r="C37" i="28"/>
  <c r="C13" i="28"/>
  <c r="E24" i="28"/>
  <c r="C33" i="28"/>
  <c r="E23" i="28"/>
  <c r="E30" i="28"/>
  <c r="C31" i="28"/>
  <c r="C12" i="28"/>
  <c r="E12" i="28"/>
  <c r="E13" i="28"/>
  <c r="C34" i="28"/>
  <c r="E35" i="28"/>
  <c r="E17" i="28"/>
  <c r="E20" i="28"/>
  <c r="E16" i="28"/>
  <c r="C22" i="28"/>
  <c r="E27" i="28"/>
  <c r="E21" i="28"/>
  <c r="C35" i="28"/>
  <c r="C29" i="28"/>
  <c r="E26" i="28"/>
  <c r="C28" i="28"/>
  <c r="E14" i="28"/>
  <c r="E34" i="28"/>
  <c r="C27" i="28"/>
  <c r="E18" i="28"/>
  <c r="C15" i="28"/>
  <c r="E15" i="28"/>
  <c r="E28" i="28"/>
  <c r="C36" i="28"/>
  <c r="C26" i="28"/>
  <c r="C18" i="28"/>
  <c r="C30" i="28"/>
  <c r="C24" i="28"/>
  <c r="C21" i="28"/>
  <c r="E29" i="28"/>
  <c r="C20" i="28"/>
  <c r="AP485" i="19" l="1"/>
  <c r="AM486" i="19" s="1"/>
  <c r="AP486" i="19" l="1"/>
  <c r="AM487" i="19" s="1"/>
  <c r="AP487" i="19" l="1"/>
  <c r="AM488" i="19" s="1"/>
  <c r="AP488" i="19" l="1"/>
  <c r="AM489" i="19" s="1"/>
  <c r="AP489" i="19" l="1"/>
  <c r="AM490" i="19" s="1"/>
  <c r="AP490" i="19" l="1"/>
  <c r="AM491" i="19" s="1"/>
  <c r="AP491" i="19" l="1"/>
  <c r="AM492" i="19" s="1"/>
  <c r="AP492" i="19" l="1"/>
  <c r="AM493" i="19" s="1"/>
  <c r="AP493" i="19" s="1"/>
  <c r="AM494" i="19" s="1"/>
  <c r="AP494" i="19" l="1"/>
  <c r="AM495" i="19" s="1"/>
  <c r="AP495" i="19" l="1"/>
  <c r="AM496" i="19" s="1"/>
  <c r="AP496" i="19" l="1"/>
  <c r="AM497" i="19" s="1"/>
  <c r="AP497" i="19" l="1"/>
  <c r="AM498" i="19" s="1"/>
  <c r="AP498" i="19" l="1"/>
  <c r="AM499" i="19" s="1"/>
  <c r="AP499" i="19" l="1"/>
  <c r="AM500" i="19" s="1"/>
  <c r="AP500" i="19" l="1"/>
  <c r="AM501" i="19" s="1"/>
  <c r="AP501" i="19" l="1"/>
  <c r="AM502" i="19" s="1"/>
  <c r="AP502" i="19" l="1"/>
  <c r="AM503" i="19" s="1"/>
  <c r="AP503" i="19" l="1"/>
  <c r="AM504" i="19" s="1"/>
  <c r="AP504" i="19" l="1"/>
  <c r="AM505" i="19" s="1"/>
  <c r="AP505" i="19" l="1"/>
  <c r="AM506" i="19" s="1"/>
  <c r="AP506" i="19" l="1"/>
  <c r="AM507" i="19" s="1"/>
  <c r="AP507" i="19" l="1"/>
  <c r="AM508" i="19" s="1"/>
  <c r="AP508" i="19" l="1"/>
  <c r="AM509" i="19" s="1"/>
  <c r="AP509" i="19" l="1"/>
  <c r="AM510" i="19" s="1"/>
  <c r="AP510" i="19" l="1"/>
  <c r="AM511" i="19" s="1"/>
  <c r="AP511" i="19" l="1"/>
  <c r="AM512" i="19" s="1"/>
  <c r="AP512" i="19" l="1"/>
  <c r="AM513" i="19" s="1"/>
  <c r="AP513" i="19" l="1"/>
  <c r="AM514" i="19" s="1"/>
  <c r="AP514" i="19" l="1"/>
  <c r="AM515" i="19" s="1"/>
  <c r="AP515" i="19" l="1"/>
  <c r="AM516" i="19" s="1"/>
  <c r="AP516" i="19" l="1"/>
  <c r="AM517" i="19" s="1"/>
  <c r="AP517" i="19" l="1"/>
  <c r="AM518" i="19" s="1"/>
  <c r="AP518" i="19" l="1"/>
  <c r="AM519" i="19" s="1"/>
  <c r="AP519" i="19" l="1"/>
  <c r="AM520" i="19" s="1"/>
  <c r="AP520" i="19" l="1"/>
  <c r="AM521" i="19" s="1"/>
  <c r="AP521" i="19" l="1"/>
  <c r="AM522" i="19" s="1"/>
  <c r="E6" i="29" l="1"/>
  <c r="E9" i="29" s="1"/>
  <c r="V6" i="19"/>
  <c r="AP522" i="19"/>
  <c r="AM523" i="19" s="1"/>
  <c r="AP523" i="19" l="1"/>
  <c r="AM524" i="19" s="1"/>
  <c r="AP524" i="19" s="1"/>
  <c r="AM525" i="19" s="1"/>
  <c r="AP525" i="19" l="1"/>
  <c r="AM526" i="19" s="1"/>
  <c r="AP526" i="19" l="1"/>
  <c r="AM527" i="19" s="1"/>
  <c r="AP527" i="19" l="1"/>
  <c r="AM528" i="19" s="1"/>
  <c r="AP528" i="19" l="1"/>
  <c r="AM529" i="19" s="1"/>
  <c r="AP529" i="19" l="1"/>
  <c r="AM530" i="19" s="1"/>
  <c r="AP530" i="19" l="1"/>
  <c r="AM531" i="19" s="1"/>
  <c r="AP531" i="19" l="1"/>
  <c r="AM532" i="19" s="1"/>
  <c r="AP532" i="19" l="1"/>
  <c r="AM533" i="19" s="1"/>
  <c r="AP533" i="19" l="1"/>
  <c r="AM534" i="19" s="1"/>
  <c r="AP534" i="19" l="1"/>
  <c r="AM535" i="19" s="1"/>
  <c r="AP535" i="19" l="1"/>
  <c r="AM536" i="19" s="1"/>
  <c r="AP536" i="19" l="1"/>
  <c r="AM537" i="19" s="1"/>
  <c r="AP537" i="19" l="1"/>
  <c r="AM538" i="19" s="1"/>
  <c r="AP538" i="19" l="1"/>
  <c r="AM539" i="19" s="1"/>
  <c r="AP539" i="19" l="1"/>
  <c r="AM540" i="19" s="1"/>
  <c r="AP540" i="19" l="1"/>
  <c r="AM541" i="19" s="1"/>
  <c r="AP541" i="19" l="1"/>
  <c r="AM542" i="19" s="1"/>
  <c r="AP542" i="19" l="1"/>
  <c r="AM543" i="19" s="1"/>
  <c r="AP543" i="19" l="1"/>
  <c r="AM544" i="19" s="1"/>
  <c r="AP544" i="19" l="1"/>
  <c r="AM545" i="19" s="1"/>
  <c r="AP545" i="19" l="1"/>
  <c r="AM546" i="19" s="1"/>
  <c r="AP546" i="19" l="1"/>
  <c r="AM547" i="19" s="1"/>
  <c r="AP547" i="19" l="1"/>
  <c r="AM548" i="19" s="1"/>
  <c r="AP548" i="19" l="1"/>
  <c r="AM549" i="19" s="1"/>
  <c r="AP549" i="19" l="1"/>
  <c r="AM550" i="19" s="1"/>
  <c r="AP550" i="19" l="1"/>
  <c r="AM551" i="19" s="1"/>
  <c r="AP551" i="19" l="1"/>
  <c r="AM552" i="19" s="1"/>
  <c r="AP552" i="19" l="1"/>
  <c r="AM553" i="19" s="1"/>
  <c r="F6" i="29" l="1"/>
  <c r="F9" i="29" s="1"/>
  <c r="V7" i="19"/>
  <c r="AP553" i="19"/>
  <c r="AM554" i="19" s="1"/>
  <c r="AP554" i="19" s="1"/>
  <c r="AM555" i="19" s="1"/>
  <c r="AP555" i="19" l="1"/>
  <c r="AM556" i="19" s="1"/>
  <c r="AP556" i="19" l="1"/>
  <c r="AM557" i="19" s="1"/>
  <c r="AP557" i="19" l="1"/>
  <c r="AM558" i="19" s="1"/>
  <c r="AP558" i="19" l="1"/>
  <c r="AM559" i="19" s="1"/>
  <c r="AP559" i="19" l="1"/>
  <c r="AM560" i="19" s="1"/>
  <c r="AP560" i="19" l="1"/>
  <c r="AM561" i="19" s="1"/>
  <c r="AP561" i="19" l="1"/>
  <c r="AM562" i="19" s="1"/>
  <c r="AP562" i="19" l="1"/>
  <c r="AM563" i="19" s="1"/>
  <c r="AP563" i="19" l="1"/>
  <c r="AM564" i="19" s="1"/>
  <c r="AP564" i="19" l="1"/>
  <c r="AM565" i="19" s="1"/>
  <c r="AP565" i="19" l="1"/>
  <c r="AM566" i="19" s="1"/>
  <c r="AP566" i="19" l="1"/>
  <c r="AM567" i="19" s="1"/>
  <c r="AP567" i="19" l="1"/>
  <c r="AM568" i="19" s="1"/>
  <c r="AP568" i="19" l="1"/>
  <c r="AM569" i="19" s="1"/>
  <c r="AP569" i="19" l="1"/>
  <c r="AM570" i="19" s="1"/>
  <c r="AP570" i="19" l="1"/>
  <c r="AM571" i="19" s="1"/>
  <c r="AP571" i="19" l="1"/>
  <c r="AM572" i="19" s="1"/>
  <c r="AP572" i="19" l="1"/>
  <c r="AM573" i="19" s="1"/>
  <c r="AP573" i="19" l="1"/>
  <c r="AM574" i="19" s="1"/>
  <c r="AP574" i="19" l="1"/>
  <c r="AM575" i="19" s="1"/>
  <c r="AP575" i="19" l="1"/>
  <c r="AM576" i="19" s="1"/>
  <c r="AP576" i="19" l="1"/>
  <c r="AM577" i="19" s="1"/>
  <c r="AP577" i="19" l="1"/>
  <c r="AM578" i="19" s="1"/>
  <c r="AP578" i="19" l="1"/>
  <c r="AM579" i="19" s="1"/>
  <c r="AP579" i="19" l="1"/>
  <c r="AM580" i="19" s="1"/>
  <c r="AP580" i="19" l="1"/>
  <c r="AM581" i="19" s="1"/>
  <c r="AP581" i="19" l="1"/>
  <c r="AM582" i="19" s="1"/>
  <c r="AP582" i="19" l="1"/>
  <c r="AM583" i="19" s="1"/>
  <c r="G6" i="29" l="1"/>
  <c r="G9" i="29" s="1"/>
  <c r="V8" i="19"/>
  <c r="AP583" i="19"/>
  <c r="AM584" i="19" s="1"/>
  <c r="AP584" i="19" l="1"/>
  <c r="AM585" i="19" s="1"/>
  <c r="AP585" i="19" s="1"/>
  <c r="AM586" i="19" s="1"/>
  <c r="AP586" i="19" l="1"/>
  <c r="AM587" i="19" s="1"/>
  <c r="AP587" i="19" l="1"/>
  <c r="AM588" i="19" s="1"/>
  <c r="AP588" i="19" l="1"/>
  <c r="AM589" i="19" s="1"/>
  <c r="AP589" i="19" l="1"/>
  <c r="AM590" i="19" s="1"/>
  <c r="AP590" i="19" l="1"/>
  <c r="AM591" i="19" s="1"/>
  <c r="AP591" i="19" l="1"/>
  <c r="AM592" i="19" s="1"/>
  <c r="AP592" i="19" l="1"/>
  <c r="AM593" i="19" s="1"/>
  <c r="AP593" i="19" l="1"/>
  <c r="AM594" i="19" s="1"/>
  <c r="AP594" i="19" l="1"/>
  <c r="AM595" i="19" s="1"/>
  <c r="AP595" i="19" l="1"/>
  <c r="AM596" i="19" s="1"/>
  <c r="AP596" i="19" l="1"/>
  <c r="AM597" i="19" s="1"/>
  <c r="AP597" i="19" l="1"/>
  <c r="AM598" i="19" s="1"/>
  <c r="AP598" i="19" l="1"/>
  <c r="AM599" i="19" s="1"/>
  <c r="AP599" i="19" l="1"/>
  <c r="AM600" i="19" s="1"/>
  <c r="AP600" i="19" l="1"/>
  <c r="AM601" i="19" s="1"/>
  <c r="AP601" i="19" l="1"/>
  <c r="AM602" i="19" s="1"/>
  <c r="AP602" i="19" l="1"/>
  <c r="AM603" i="19" s="1"/>
  <c r="AP603" i="19" l="1"/>
  <c r="AM604" i="19" s="1"/>
  <c r="AP604" i="19" l="1"/>
  <c r="AM605" i="19" s="1"/>
  <c r="AP605" i="19" l="1"/>
  <c r="AM606" i="19" s="1"/>
  <c r="AP606" i="19" l="1"/>
  <c r="AM607" i="19" s="1"/>
  <c r="AP607" i="19" l="1"/>
  <c r="AM608" i="19" s="1"/>
  <c r="AP608" i="19" l="1"/>
  <c r="AM609" i="19" s="1"/>
  <c r="AP609" i="19" l="1"/>
  <c r="AM610" i="19" s="1"/>
  <c r="AP610" i="19" l="1"/>
  <c r="AM611" i="19" s="1"/>
  <c r="AP611" i="19" l="1"/>
  <c r="AM612" i="19" s="1"/>
  <c r="AP612" i="19" l="1"/>
  <c r="AM613" i="19" s="1"/>
  <c r="AP613" i="19" l="1"/>
  <c r="AM614" i="19" s="1"/>
  <c r="H6" i="29" l="1"/>
  <c r="H9" i="29" s="1"/>
  <c r="V9" i="19"/>
  <c r="AP614" i="19"/>
  <c r="AM615" i="19" s="1"/>
  <c r="D37" i="28"/>
  <c r="G37" i="28" l="1"/>
  <c r="AP615" i="19" l="1"/>
  <c r="AM616" i="19" s="1"/>
  <c r="AP616" i="19" s="1"/>
  <c r="AM617" i="19" l="1"/>
  <c r="AP617" i="19" s="1"/>
  <c r="AM618" i="19" s="1"/>
  <c r="AP618" i="19" s="1"/>
  <c r="AM619" i="19" s="1"/>
  <c r="AP619" i="19" l="1"/>
  <c r="AM620" i="19" s="1"/>
  <c r="AP620" i="19" l="1"/>
  <c r="AM621" i="19" s="1"/>
  <c r="AP621" i="19" l="1"/>
  <c r="AM622" i="19" s="1"/>
  <c r="AP622" i="19" l="1"/>
  <c r="AM623" i="19" s="1"/>
  <c r="AP623" i="19" l="1"/>
  <c r="AM624" i="19" s="1"/>
  <c r="AP624" i="19" l="1"/>
  <c r="AM625" i="19" s="1"/>
  <c r="AP625" i="19" l="1"/>
  <c r="AM626" i="19" s="1"/>
  <c r="AP626" i="19" l="1"/>
  <c r="AM627" i="19" s="1"/>
  <c r="AP627" i="19" l="1"/>
  <c r="AM628" i="19" s="1"/>
  <c r="AP628" i="19" l="1"/>
  <c r="AM629" i="19" s="1"/>
  <c r="AP629" i="19" l="1"/>
  <c r="AM630" i="19" s="1"/>
  <c r="AP630" i="19" l="1"/>
  <c r="AM631" i="19" s="1"/>
  <c r="AP631" i="19" l="1"/>
  <c r="AM632" i="19" s="1"/>
  <c r="AP632" i="19" l="1"/>
  <c r="AM633" i="19" s="1"/>
  <c r="AP633" i="19" l="1"/>
  <c r="AM634" i="19" s="1"/>
  <c r="AP634" i="19" l="1"/>
  <c r="AM635" i="19" s="1"/>
  <c r="AP635" i="19" l="1"/>
  <c r="AM636" i="19" s="1"/>
  <c r="AP636" i="19" l="1"/>
  <c r="AM637" i="19" s="1"/>
  <c r="AP637" i="19" l="1"/>
  <c r="AM638" i="19" s="1"/>
  <c r="AP638" i="19" l="1"/>
  <c r="AM639" i="19" s="1"/>
  <c r="AP639" i="19" l="1"/>
  <c r="AM640" i="19" s="1"/>
  <c r="AP640" i="19" l="1"/>
  <c r="AM641" i="19" s="1"/>
  <c r="AP641" i="19" l="1"/>
  <c r="AM642" i="19" s="1"/>
  <c r="AP642" i="19" l="1"/>
  <c r="AM643" i="19" s="1"/>
  <c r="AP643" i="19" l="1"/>
  <c r="AM644" i="19" s="1"/>
  <c r="I6" i="29" l="1"/>
  <c r="I9" i="29" s="1"/>
  <c r="V10" i="19"/>
  <c r="AP644" i="19"/>
  <c r="AM645" i="19" s="1"/>
  <c r="AP645" i="19" l="1"/>
  <c r="AM646" i="19" s="1"/>
  <c r="AP646" i="19" s="1"/>
  <c r="AM647" i="19" s="1"/>
  <c r="AP647" i="19" l="1"/>
  <c r="AM648" i="19" s="1"/>
  <c r="AP648" i="19" l="1"/>
  <c r="AM649" i="19" s="1"/>
  <c r="AP649" i="19" l="1"/>
  <c r="AM650" i="19" s="1"/>
  <c r="AP650" i="19" l="1"/>
  <c r="AM651" i="19" s="1"/>
  <c r="AP651" i="19" l="1"/>
  <c r="AM652" i="19" s="1"/>
  <c r="AP652" i="19" l="1"/>
  <c r="AM653" i="19" s="1"/>
  <c r="AP653" i="19" l="1"/>
  <c r="AM654" i="19" s="1"/>
  <c r="AP654" i="19" l="1"/>
  <c r="AM655" i="19" s="1"/>
  <c r="AP655" i="19" l="1"/>
  <c r="AM656" i="19" s="1"/>
  <c r="AP656" i="19" l="1"/>
  <c r="AM657" i="19" s="1"/>
  <c r="AP657" i="19" l="1"/>
  <c r="AM658" i="19" s="1"/>
  <c r="AP658" i="19" l="1"/>
  <c r="AM659" i="19" s="1"/>
  <c r="AP659" i="19" l="1"/>
  <c r="AM660" i="19" s="1"/>
  <c r="AP660" i="19" l="1"/>
  <c r="AM661" i="19" s="1"/>
  <c r="AP661" i="19" l="1"/>
  <c r="AM662" i="19" s="1"/>
  <c r="AP662" i="19" l="1"/>
  <c r="AM663" i="19" s="1"/>
  <c r="AP663" i="19" l="1"/>
  <c r="AM664" i="19" s="1"/>
  <c r="AP664" i="19" l="1"/>
  <c r="AM665" i="19" s="1"/>
  <c r="AP665" i="19" l="1"/>
  <c r="AM666" i="19" s="1"/>
  <c r="AP666" i="19" l="1"/>
  <c r="AM667" i="19" s="1"/>
  <c r="AP667" i="19" l="1"/>
  <c r="AM668" i="19" s="1"/>
  <c r="AP668" i="19" l="1"/>
  <c r="AM669" i="19" s="1"/>
  <c r="AP669" i="19" l="1"/>
  <c r="AM670" i="19" s="1"/>
  <c r="AP670" i="19" l="1"/>
  <c r="AM671" i="19" s="1"/>
  <c r="AP671" i="19" l="1"/>
  <c r="AM672" i="19" s="1"/>
  <c r="AP672" i="19" l="1"/>
  <c r="AM673" i="19" s="1"/>
  <c r="AP673" i="19" l="1"/>
  <c r="AM674" i="19" s="1"/>
  <c r="AP674" i="19" l="1"/>
  <c r="AM675" i="19" s="1"/>
  <c r="J6" i="29" l="1"/>
  <c r="J9" i="29" s="1"/>
  <c r="V11" i="19"/>
  <c r="AP675" i="19"/>
  <c r="AM676" i="19" s="1"/>
  <c r="AP676" i="19" l="1"/>
  <c r="AM677" i="19" s="1"/>
  <c r="AP677" i="19" s="1"/>
  <c r="AM678" i="19" s="1"/>
  <c r="AP678" i="19" l="1"/>
  <c r="AM679" i="19" s="1"/>
  <c r="AP679" i="19" l="1"/>
  <c r="AM680" i="19" s="1"/>
  <c r="AP680" i="19" l="1"/>
  <c r="AM681" i="19" s="1"/>
  <c r="AP681" i="19" l="1"/>
  <c r="AM682" i="19" s="1"/>
  <c r="AP682" i="19" l="1"/>
  <c r="AM683" i="19" s="1"/>
  <c r="AP683" i="19" l="1"/>
  <c r="AM684" i="19" s="1"/>
  <c r="AP684" i="19" l="1"/>
  <c r="AM685" i="19" s="1"/>
  <c r="AP685" i="19" l="1"/>
  <c r="AM686" i="19" s="1"/>
  <c r="AP686" i="19" l="1"/>
  <c r="AM687" i="19" s="1"/>
  <c r="AP687" i="19" l="1"/>
  <c r="AM688" i="19" s="1"/>
  <c r="AP688" i="19" l="1"/>
  <c r="AM689" i="19" s="1"/>
  <c r="AP689" i="19" l="1"/>
  <c r="AM690" i="19" s="1"/>
  <c r="AP690" i="19" l="1"/>
  <c r="AM691" i="19" s="1"/>
  <c r="AP691" i="19" l="1"/>
  <c r="AM692" i="19" s="1"/>
  <c r="AP692" i="19" l="1"/>
  <c r="AM693" i="19" s="1"/>
  <c r="AP693" i="19" l="1"/>
  <c r="AM694" i="19" s="1"/>
  <c r="AP694" i="19" l="1"/>
  <c r="AM695" i="19" s="1"/>
  <c r="AP695" i="19" l="1"/>
  <c r="AM696" i="19" s="1"/>
  <c r="AP696" i="19" l="1"/>
  <c r="AM697" i="19" s="1"/>
  <c r="AP697" i="19" l="1"/>
  <c r="AM698" i="19" s="1"/>
  <c r="AP698" i="19" l="1"/>
  <c r="AM699" i="19" s="1"/>
  <c r="AP699" i="19" l="1"/>
  <c r="AM700" i="19" s="1"/>
  <c r="AP700" i="19" l="1"/>
  <c r="AM701" i="19" s="1"/>
  <c r="AP701" i="19" l="1"/>
  <c r="AM702" i="19" s="1"/>
  <c r="AP702" i="19" l="1"/>
  <c r="AM703" i="19" s="1"/>
  <c r="AP703" i="19" l="1"/>
  <c r="AM704" i="19" s="1"/>
  <c r="AP704" i="19" l="1"/>
  <c r="AM705" i="19" s="1"/>
  <c r="AP705" i="19" l="1"/>
  <c r="AM706" i="19" s="1"/>
  <c r="K6" i="29" l="1"/>
  <c r="K9" i="29" s="1"/>
  <c r="V12" i="19"/>
  <c r="AP706" i="19"/>
  <c r="AM707" i="19" s="1"/>
  <c r="AP707" i="19" s="1"/>
  <c r="AM708" i="19" s="1"/>
  <c r="AP708" i="19" l="1"/>
  <c r="AM709" i="19" s="1"/>
  <c r="AP709" i="19" l="1"/>
  <c r="AM710" i="19" s="1"/>
  <c r="AP710" i="19" l="1"/>
  <c r="AM711" i="19" s="1"/>
  <c r="AP711" i="19" l="1"/>
  <c r="AM712" i="19" s="1"/>
  <c r="AP712" i="19" l="1"/>
  <c r="AM713" i="19" s="1"/>
  <c r="AP713" i="19" l="1"/>
  <c r="AM714" i="19" s="1"/>
  <c r="AP714" i="19" l="1"/>
  <c r="AM715" i="19" s="1"/>
  <c r="AP715" i="19" l="1"/>
  <c r="AM716" i="19" s="1"/>
  <c r="AP716" i="19" l="1"/>
  <c r="AM717" i="19" s="1"/>
  <c r="AP717" i="19" l="1"/>
  <c r="AM718" i="19" s="1"/>
  <c r="AP718" i="19" l="1"/>
  <c r="AM719" i="19" s="1"/>
  <c r="AP719" i="19" l="1"/>
  <c r="AM720" i="19" s="1"/>
  <c r="AP720" i="19" l="1"/>
  <c r="AM721" i="19" s="1"/>
  <c r="AP721" i="19" l="1"/>
  <c r="AM722" i="19" s="1"/>
  <c r="AP722" i="19" l="1"/>
  <c r="AM723" i="19" s="1"/>
  <c r="AP723" i="19" l="1"/>
  <c r="AM724" i="19" s="1"/>
  <c r="AP724" i="19" l="1"/>
  <c r="AM725" i="19" s="1"/>
  <c r="AP725" i="19" l="1"/>
  <c r="AM726" i="19" s="1"/>
  <c r="AP726" i="19" l="1"/>
  <c r="AM727" i="19" s="1"/>
  <c r="AP727" i="19" l="1"/>
  <c r="AM728" i="19" s="1"/>
  <c r="AP728" i="19" l="1"/>
  <c r="AM729" i="19" s="1"/>
  <c r="AP729" i="19" l="1"/>
  <c r="AM730" i="19" s="1"/>
  <c r="AP730" i="19" l="1"/>
  <c r="AM731" i="19" s="1"/>
  <c r="AP731" i="19" l="1"/>
  <c r="AM732" i="19" s="1"/>
  <c r="AP732" i="19" l="1"/>
  <c r="AM733" i="19" s="1"/>
  <c r="AP733" i="19" l="1"/>
  <c r="AM734" i="19" s="1"/>
  <c r="AP734" i="19" l="1"/>
  <c r="AM735" i="19" s="1"/>
  <c r="AP735" i="19" l="1"/>
  <c r="AM736" i="19" s="1"/>
  <c r="L6" i="29" l="1"/>
  <c r="L9" i="29" s="1"/>
  <c r="V13" i="19"/>
  <c r="AP736" i="19"/>
  <c r="AM737" i="19" s="1"/>
  <c r="AP737" i="19" l="1"/>
  <c r="AM738" i="19" s="1"/>
  <c r="AP738" i="19" l="1"/>
  <c r="AM739" i="19" s="1"/>
  <c r="AP739" i="19" l="1"/>
  <c r="AM740" i="19" s="1"/>
  <c r="AP740" i="19" l="1"/>
  <c r="AM741" i="19" s="1"/>
  <c r="AP741" i="19" l="1"/>
  <c r="AM742" i="19" s="1"/>
  <c r="AP742" i="19" l="1"/>
  <c r="AM743" i="19" s="1"/>
  <c r="AP743" i="19" l="1"/>
  <c r="AM744" i="19" s="1"/>
  <c r="AP744" i="19" l="1"/>
  <c r="AM745" i="19" s="1"/>
  <c r="AP745" i="19" l="1"/>
  <c r="AM746" i="19" s="1"/>
  <c r="AP746" i="19" l="1"/>
  <c r="AM747" i="19" s="1"/>
  <c r="AP747" i="19" l="1"/>
  <c r="AM748" i="19" s="1"/>
  <c r="AP748" i="19" l="1"/>
  <c r="AM749" i="19" s="1"/>
  <c r="AP749" i="19" l="1"/>
  <c r="AM750" i="19" s="1"/>
  <c r="AP750" i="19" l="1"/>
  <c r="AM751" i="19" s="1"/>
  <c r="AP751" i="19" l="1"/>
  <c r="AM752" i="19" s="1"/>
  <c r="AP752" i="19" l="1"/>
  <c r="AM753" i="19" s="1"/>
  <c r="AP753" i="19" l="1"/>
  <c r="AM754" i="19" s="1"/>
  <c r="AP754" i="19" l="1"/>
  <c r="AM755" i="19" s="1"/>
  <c r="AP755" i="19" l="1"/>
  <c r="AM756" i="19" s="1"/>
  <c r="AP756" i="19" l="1"/>
  <c r="AM757" i="19" s="1"/>
  <c r="AP757" i="19" l="1"/>
  <c r="AM758" i="19" s="1"/>
  <c r="AP758" i="19" l="1"/>
  <c r="AM759" i="19" s="1"/>
  <c r="AP759" i="19" l="1"/>
  <c r="AM760" i="19" s="1"/>
  <c r="AP760" i="19" l="1"/>
  <c r="AM761" i="19" s="1"/>
  <c r="AP761" i="19" l="1"/>
  <c r="AM762" i="19" s="1"/>
  <c r="AP762" i="19" l="1"/>
  <c r="AM763" i="19" s="1"/>
  <c r="AP763" i="19" l="1"/>
  <c r="AM764" i="19" s="1"/>
  <c r="AP764" i="19" l="1"/>
  <c r="AM765" i="19" s="1"/>
  <c r="AP765" i="19" l="1"/>
  <c r="AM766" i="19" s="1"/>
  <c r="AP766" i="19" l="1"/>
  <c r="AM767" i="19" s="1"/>
  <c r="M6" i="29" l="1"/>
  <c r="M9" i="29" s="1"/>
  <c r="V14" i="19"/>
  <c r="AP767" i="19"/>
  <c r="AM768" i="19" s="1"/>
  <c r="AP768" i="19" l="1"/>
  <c r="AM769" i="19" s="1"/>
  <c r="AP769" i="19" l="1"/>
  <c r="AM770" i="19" s="1"/>
  <c r="AP770" i="19" l="1"/>
  <c r="AM771" i="19" s="1"/>
  <c r="AP771" i="19" l="1"/>
  <c r="AM772" i="19" s="1"/>
  <c r="AP772" i="19" l="1"/>
  <c r="AM773" i="19" s="1"/>
  <c r="AP773" i="19" l="1"/>
  <c r="AM774" i="19" s="1"/>
  <c r="AP774" i="19" l="1"/>
  <c r="AM775" i="19" s="1"/>
  <c r="AP775" i="19" l="1"/>
  <c r="AM776" i="19" s="1"/>
  <c r="AP776" i="19" l="1"/>
  <c r="AM777" i="19" s="1"/>
  <c r="AP777" i="19" l="1"/>
  <c r="AM778" i="19" s="1"/>
  <c r="AP778" i="19" l="1"/>
  <c r="AM779" i="19" s="1"/>
  <c r="AP779" i="19" l="1"/>
  <c r="AM780" i="19" s="1"/>
  <c r="AP780" i="19" l="1"/>
  <c r="AM781" i="19" s="1"/>
  <c r="AP781" i="19" l="1"/>
  <c r="AM782" i="19" s="1"/>
  <c r="AP782" i="19" l="1"/>
  <c r="AM783" i="19" s="1"/>
  <c r="AP783" i="19" l="1"/>
  <c r="AM784" i="19" s="1"/>
  <c r="AP784" i="19" l="1"/>
  <c r="AM785" i="19" s="1"/>
  <c r="AP785" i="19" l="1"/>
  <c r="AM786" i="19" s="1"/>
  <c r="AP786" i="19" l="1"/>
  <c r="AM787" i="19" s="1"/>
  <c r="AP787" i="19" l="1"/>
  <c r="AM788" i="19" s="1"/>
  <c r="AP788" i="19" l="1"/>
  <c r="AM789" i="19" s="1"/>
  <c r="AP789" i="19" l="1"/>
  <c r="AM790" i="19" s="1"/>
  <c r="AP790" i="19" l="1"/>
  <c r="AM791" i="19" s="1"/>
  <c r="AP791" i="19" l="1"/>
  <c r="AM792" i="19" s="1"/>
  <c r="AP792" i="19" l="1"/>
  <c r="AM793" i="19" s="1"/>
  <c r="AP793" i="19" l="1"/>
  <c r="AM794" i="19" s="1"/>
  <c r="AP794" i="19" l="1"/>
  <c r="AM795" i="19" s="1"/>
  <c r="AP795" i="19" l="1"/>
  <c r="AM796" i="19" s="1"/>
  <c r="AP796" i="19" l="1"/>
  <c r="AM797" i="19" s="1"/>
  <c r="N6" i="29" l="1"/>
  <c r="N9" i="29" s="1"/>
  <c r="V15" i="19"/>
  <c r="AP797" i="19"/>
  <c r="AM798" i="19" s="1"/>
  <c r="AP798" i="19" l="1"/>
  <c r="AM799" i="19" s="1"/>
  <c r="AP799" i="19" l="1"/>
  <c r="AM800" i="19" s="1"/>
  <c r="AP800" i="19" l="1"/>
  <c r="AM801" i="19" s="1"/>
  <c r="AP801" i="19" l="1"/>
  <c r="AM802" i="19" s="1"/>
  <c r="AP802" i="19" l="1"/>
  <c r="AM803" i="19" s="1"/>
  <c r="AP803" i="19" l="1"/>
  <c r="AM804" i="19" s="1"/>
  <c r="AP804" i="19" l="1"/>
  <c r="AM805" i="19" s="1"/>
  <c r="AP805" i="19" l="1"/>
  <c r="AM806" i="19" s="1"/>
  <c r="AP806" i="19" l="1"/>
  <c r="AM807" i="19" s="1"/>
  <c r="AP807" i="19" l="1"/>
  <c r="AM808" i="19" s="1"/>
  <c r="AP808" i="19" l="1"/>
  <c r="AM809" i="19" s="1"/>
  <c r="AP809" i="19" l="1"/>
  <c r="AM810" i="19" s="1"/>
  <c r="AP810" i="19" l="1"/>
  <c r="AM811" i="19" s="1"/>
  <c r="AP811" i="19" l="1"/>
  <c r="AM812" i="19" s="1"/>
  <c r="AP812" i="19" l="1"/>
  <c r="AM813" i="19" s="1"/>
  <c r="AP813" i="19" l="1"/>
  <c r="AM814" i="19" s="1"/>
  <c r="AP814" i="19" l="1"/>
  <c r="AM815" i="19" s="1"/>
  <c r="AP815" i="19" l="1"/>
  <c r="AM816" i="19" s="1"/>
  <c r="AP816" i="19" l="1"/>
  <c r="AM817" i="19" s="1"/>
  <c r="AP817" i="19" l="1"/>
  <c r="AM818" i="19" s="1"/>
  <c r="AP818" i="19" l="1"/>
  <c r="AM819" i="19" s="1"/>
  <c r="AP819" i="19" l="1"/>
  <c r="AM820" i="19" s="1"/>
  <c r="AP820" i="19" l="1"/>
  <c r="AM821" i="19" s="1"/>
  <c r="AP821" i="19" l="1"/>
  <c r="AM822" i="19" s="1"/>
  <c r="AP822" i="19" l="1"/>
  <c r="AM823" i="19" s="1"/>
  <c r="AP823" i="19" s="1"/>
  <c r="AM824" i="19" l="1"/>
  <c r="AP824" i="19" s="1"/>
  <c r="C6" i="29"/>
  <c r="C9" i="29" s="1"/>
  <c r="D6" i="29"/>
  <c r="D9" i="29" s="1"/>
  <c r="V5" i="19"/>
  <c r="V4" i="19"/>
  <c r="C7" i="28"/>
  <c r="C10" i="28"/>
  <c r="C8" i="28"/>
  <c r="C9" i="28"/>
  <c r="C11" i="28"/>
  <c r="AM825" i="19" l="1"/>
  <c r="AP825" i="19" s="1"/>
  <c r="D31" i="28"/>
  <c r="G36" i="28"/>
  <c r="G35" i="28"/>
  <c r="E10" i="28"/>
  <c r="D36" i="28"/>
  <c r="D35" i="28"/>
  <c r="G34" i="28"/>
  <c r="G33" i="28"/>
  <c r="D34" i="28"/>
  <c r="D33" i="28"/>
  <c r="G32" i="28"/>
  <c r="D32" i="28"/>
  <c r="G25" i="28"/>
  <c r="G31" i="28"/>
  <c r="D30" i="28"/>
  <c r="G29" i="28"/>
  <c r="G30" i="28"/>
  <c r="D29" i="28"/>
  <c r="D28" i="28"/>
  <c r="G28" i="28"/>
  <c r="D27" i="28"/>
  <c r="G27" i="28"/>
  <c r="G26" i="28"/>
  <c r="D26" i="28"/>
  <c r="F9" i="28"/>
  <c r="G24" i="28"/>
  <c r="D25" i="28"/>
  <c r="D24" i="28"/>
  <c r="G23" i="28"/>
  <c r="G22" i="28"/>
  <c r="D23" i="28"/>
  <c r="G21" i="28"/>
  <c r="D22" i="28"/>
  <c r="D21" i="28"/>
  <c r="D20" i="28"/>
  <c r="G20" i="28"/>
  <c r="D19" i="28"/>
  <c r="G19" i="28"/>
  <c r="G18" i="28"/>
  <c r="D18" i="28"/>
  <c r="G17" i="28"/>
  <c r="D17" i="28"/>
  <c r="D16" i="28"/>
  <c r="G16" i="28"/>
  <c r="D15" i="28"/>
  <c r="G15" i="28"/>
  <c r="G14" i="28"/>
  <c r="D14" i="28"/>
  <c r="G13" i="28"/>
  <c r="G12" i="28"/>
  <c r="D13" i="28"/>
  <c r="D12" i="28"/>
  <c r="G11" i="28"/>
  <c r="D11" i="28"/>
  <c r="D10" i="28"/>
  <c r="G9" i="28"/>
  <c r="D9" i="28"/>
  <c r="G10" i="28"/>
  <c r="D8" i="28"/>
  <c r="G8" i="28"/>
  <c r="G7" i="28"/>
  <c r="D7" i="28"/>
  <c r="F34" i="28"/>
  <c r="F13" i="28"/>
  <c r="F31" i="28"/>
  <c r="F18" i="28"/>
  <c r="F14" i="28"/>
  <c r="F24" i="28"/>
  <c r="F36" i="28"/>
  <c r="F10" i="28"/>
  <c r="F32" i="28"/>
  <c r="F16" i="28"/>
  <c r="F22" i="28"/>
  <c r="F12" i="28"/>
  <c r="F25" i="28"/>
  <c r="F20" i="28"/>
  <c r="F28" i="28"/>
  <c r="F8" i="28"/>
  <c r="F30" i="28"/>
  <c r="F11" i="28"/>
  <c r="F29" i="28"/>
  <c r="F15" i="28"/>
  <c r="F21" i="28"/>
  <c r="F19" i="28"/>
  <c r="E7" i="28"/>
  <c r="F33" i="28"/>
  <c r="F17" i="28"/>
  <c r="F35" i="28"/>
  <c r="F23" i="28"/>
  <c r="E9" i="28"/>
  <c r="F27" i="28"/>
  <c r="F26" i="28"/>
  <c r="E11" i="28"/>
  <c r="F7" i="28"/>
  <c r="E8" i="28"/>
  <c r="AM826" i="19" l="1"/>
  <c r="AP826" i="19" s="1"/>
  <c r="AM827" i="19" l="1"/>
  <c r="AP827" i="19" s="1"/>
  <c r="AM828" i="19" l="1"/>
  <c r="AP828" i="19" s="1"/>
  <c r="AM829" i="19" l="1"/>
  <c r="AP829" i="19" s="1"/>
  <c r="AM830" i="19" l="1"/>
  <c r="AP830" i="19" s="1"/>
  <c r="AM831" i="19" l="1"/>
  <c r="AP831" i="19" s="1"/>
  <c r="AM832" i="19" l="1"/>
  <c r="AP832" i="19" s="1"/>
  <c r="AM833" i="19" l="1"/>
  <c r="AP833" i="19" s="1"/>
  <c r="AM834" i="19" l="1"/>
  <c r="AP834" i="19" s="1"/>
  <c r="AM835" i="19" l="1"/>
  <c r="AP835" i="19" s="1"/>
  <c r="AM836" i="19" l="1"/>
  <c r="AP836" i="19" s="1"/>
  <c r="AM837" i="19" l="1"/>
  <c r="AP837" i="19" s="1"/>
  <c r="AM838" i="19" l="1"/>
  <c r="AP838" i="19" s="1"/>
  <c r="AM839" i="19" l="1"/>
  <c r="AP839" i="19" s="1"/>
  <c r="AM840" i="19" l="1"/>
  <c r="AP840" i="19" s="1"/>
  <c r="AM841" i="19" l="1"/>
  <c r="AP841" i="19" s="1"/>
  <c r="AM842" i="19" l="1"/>
  <c r="AP842" i="19" s="1"/>
  <c r="AM843" i="19" l="1"/>
  <c r="AP843" i="19" s="1"/>
  <c r="AM844" i="19" l="1"/>
  <c r="AP844" i="19" s="1"/>
  <c r="AM845" i="19" l="1"/>
  <c r="AP845" i="19" s="1"/>
  <c r="AM846" i="19" l="1"/>
  <c r="AP846" i="19" s="1"/>
  <c r="AM847" i="19" l="1"/>
  <c r="AP847" i="19" s="1"/>
  <c r="AM848" i="19" l="1"/>
  <c r="AP848" i="19" s="1"/>
  <c r="AM849" i="19" l="1"/>
  <c r="AP849" i="19" s="1"/>
  <c r="AM850" i="19" l="1"/>
  <c r="AP850" i="19" s="1"/>
  <c r="AM851" i="19" l="1"/>
  <c r="AP851" i="19" s="1"/>
  <c r="AM852" i="19" l="1"/>
  <c r="AP852" i="19" s="1"/>
  <c r="AM853" i="19" l="1"/>
  <c r="AP853" i="19" s="1"/>
  <c r="AM854" i="19" l="1"/>
  <c r="AP854" i="19" s="1"/>
  <c r="AM855" i="19" l="1"/>
  <c r="AP855" i="19" s="1"/>
  <c r="AM856" i="19" l="1"/>
  <c r="AP856" i="19" s="1"/>
  <c r="AM857" i="19" l="1"/>
  <c r="AP857" i="19" s="1"/>
  <c r="AM858" i="19" l="1"/>
  <c r="AP858" i="19" s="1"/>
  <c r="AM859" i="19" l="1"/>
  <c r="AP859" i="19" s="1"/>
  <c r="AM860" i="19" l="1"/>
  <c r="AP860" i="19" s="1"/>
  <c r="AM861" i="19" l="1"/>
  <c r="AP861" i="19" s="1"/>
  <c r="AM862" i="19" l="1"/>
  <c r="AP862" i="19" s="1"/>
  <c r="AM863" i="19" l="1"/>
  <c r="AP863" i="19" s="1"/>
  <c r="AM864" i="19" l="1"/>
  <c r="AP864" i="19" s="1"/>
  <c r="AM865" i="19" l="1"/>
  <c r="AP865" i="19" s="1"/>
  <c r="AM866" i="19" l="1"/>
  <c r="AP866" i="19" s="1"/>
  <c r="AM867" i="19" l="1"/>
  <c r="AP867" i="19" s="1"/>
  <c r="AM868" i="19" l="1"/>
  <c r="AP868" i="19" s="1"/>
  <c r="AM869" i="19" l="1"/>
  <c r="AP869" i="19" s="1"/>
  <c r="AM870" i="19" l="1"/>
  <c r="AP870" i="19" s="1"/>
  <c r="AM871" i="19" l="1"/>
  <c r="AP871" i="19" s="1"/>
  <c r="AM872" i="19" l="1"/>
  <c r="AP872" i="19" s="1"/>
  <c r="AM873" i="19" l="1"/>
  <c r="AP873" i="19" s="1"/>
  <c r="AM874" i="19" l="1"/>
  <c r="AP874" i="19" s="1"/>
  <c r="AM875" i="19" l="1"/>
  <c r="AP875" i="19" s="1"/>
  <c r="AM876" i="19" l="1"/>
  <c r="AP876" i="19" s="1"/>
  <c r="AM877" i="19" l="1"/>
  <c r="AP877" i="19" s="1"/>
  <c r="AM878" i="19" l="1"/>
  <c r="AP878" i="19" s="1"/>
  <c r="AM879" i="19" l="1"/>
  <c r="AP879" i="19" s="1"/>
  <c r="AM880" i="19" l="1"/>
  <c r="AP880" i="19" s="1"/>
  <c r="AM881" i="19" l="1"/>
  <c r="AP881" i="19" s="1"/>
  <c r="AM882" i="19" l="1"/>
  <c r="AP882" i="19" s="1"/>
  <c r="AM883" i="19" l="1"/>
  <c r="AP883" i="19" s="1"/>
  <c r="AM884" i="19" l="1"/>
  <c r="AP884" i="19" s="1"/>
  <c r="AM885" i="19" l="1"/>
  <c r="AP885" i="19" s="1"/>
  <c r="AM886" i="19" l="1"/>
  <c r="AP886" i="19" s="1"/>
  <c r="AM887" i="19" l="1"/>
  <c r="AP887" i="19" s="1"/>
  <c r="AM888" i="19" l="1"/>
  <c r="AP888" i="19" s="1"/>
  <c r="AM889" i="19" l="1"/>
  <c r="AP889" i="19" s="1"/>
  <c r="AM890" i="19" l="1"/>
  <c r="AP890" i="19" s="1"/>
  <c r="AM891" i="19" l="1"/>
  <c r="AP891" i="19" s="1"/>
  <c r="AM892" i="19" l="1"/>
  <c r="AP892" i="19" s="1"/>
  <c r="AM893" i="19" l="1"/>
  <c r="AP893" i="19" s="1"/>
  <c r="AM894" i="19" l="1"/>
  <c r="AP894" i="19" s="1"/>
  <c r="AM895" i="19" l="1"/>
  <c r="AP895" i="19" s="1"/>
  <c r="AM896" i="19" l="1"/>
  <c r="AP896" i="19" s="1"/>
  <c r="AM897" i="19" l="1"/>
  <c r="AP897" i="19" s="1"/>
  <c r="AM898" i="19" l="1"/>
  <c r="AP898" i="19" s="1"/>
  <c r="AM899" i="19" l="1"/>
  <c r="AP899" i="19" s="1"/>
  <c r="AM900" i="19" l="1"/>
  <c r="AP900" i="19" s="1"/>
  <c r="AM901" i="19" l="1"/>
  <c r="AP901" i="19" s="1"/>
  <c r="AM902" i="19" l="1"/>
  <c r="AP902" i="19" s="1"/>
  <c r="AM903" i="19" l="1"/>
  <c r="AP903" i="19" s="1"/>
  <c r="AM904" i="19" l="1"/>
  <c r="AP904" i="19" s="1"/>
  <c r="AM905" i="19" l="1"/>
  <c r="AP905" i="19" s="1"/>
  <c r="AM906" i="19" l="1"/>
  <c r="AP906" i="19" s="1"/>
  <c r="AM907" i="19" l="1"/>
  <c r="AP907" i="19" s="1"/>
  <c r="AM908" i="19" l="1"/>
  <c r="AP908" i="19" s="1"/>
  <c r="AM909" i="19" l="1"/>
  <c r="AP909" i="19" s="1"/>
  <c r="AM910" i="19" l="1"/>
  <c r="AP910" i="19" s="1"/>
  <c r="AM911" i="19" l="1"/>
  <c r="AP911" i="19" s="1"/>
  <c r="AM912" i="19" l="1"/>
  <c r="AP912" i="19" s="1"/>
  <c r="AM913" i="19" l="1"/>
  <c r="AP913" i="19" s="1"/>
  <c r="AM914" i="19" l="1"/>
  <c r="AP914" i="19" s="1"/>
  <c r="AM915" i="19" l="1"/>
  <c r="AP915" i="19" s="1"/>
  <c r="AM916" i="19" l="1"/>
  <c r="AP916" i="19" s="1"/>
  <c r="AM917" i="19" l="1"/>
  <c r="AP917" i="19" s="1"/>
  <c r="AM918" i="19" l="1"/>
  <c r="AP918" i="19" s="1"/>
  <c r="AM919" i="19" l="1"/>
  <c r="AP919" i="19" s="1"/>
  <c r="AM920" i="19" l="1"/>
  <c r="AP920" i="19" s="1"/>
  <c r="AM921" i="19" l="1"/>
  <c r="AP921" i="19" s="1"/>
  <c r="AM922" i="19" l="1"/>
  <c r="AP922" i="19" s="1"/>
  <c r="AM923" i="19" l="1"/>
  <c r="AP923" i="19" s="1"/>
  <c r="AM924" i="19" l="1"/>
  <c r="AP924" i="19" s="1"/>
  <c r="AM925" i="19" l="1"/>
  <c r="AP925" i="19" s="1"/>
  <c r="AM926" i="19" l="1"/>
  <c r="AP926" i="19" s="1"/>
  <c r="AM927" i="19" l="1"/>
  <c r="AP927" i="19" s="1"/>
  <c r="AM928" i="19" l="1"/>
  <c r="AP928" i="19" s="1"/>
  <c r="AM929" i="19" l="1"/>
  <c r="AP929" i="19" s="1"/>
  <c r="AM930" i="19" l="1"/>
  <c r="AP930" i="19" s="1"/>
  <c r="AM931" i="19" l="1"/>
  <c r="AP931" i="19" s="1"/>
  <c r="AM932" i="19" l="1"/>
  <c r="AP932" i="19" s="1"/>
  <c r="AM933" i="19" l="1"/>
  <c r="AP933" i="19" s="1"/>
  <c r="AM934" i="19" l="1"/>
  <c r="AP934" i="19" s="1"/>
  <c r="AM935" i="19" l="1"/>
  <c r="AP935" i="19" s="1"/>
  <c r="AM936" i="19" l="1"/>
  <c r="AP936" i="19" s="1"/>
  <c r="AM937" i="19" l="1"/>
  <c r="AP937" i="19" s="1"/>
  <c r="AM938" i="19" l="1"/>
  <c r="AP938" i="19" s="1"/>
  <c r="AM939" i="19" l="1"/>
  <c r="AP939" i="19" s="1"/>
  <c r="AM940" i="19" l="1"/>
  <c r="AP940" i="19" s="1"/>
  <c r="AM941" i="19" l="1"/>
  <c r="AP941" i="19" s="1"/>
  <c r="AM942" i="19" l="1"/>
  <c r="AP942" i="19" s="1"/>
  <c r="AM943" i="19" l="1"/>
  <c r="AP943" i="19" s="1"/>
  <c r="AM944" i="19" l="1"/>
  <c r="AP944" i="19" s="1"/>
  <c r="AM945" i="19" l="1"/>
  <c r="AP945" i="19" s="1"/>
  <c r="AM946" i="19" l="1"/>
  <c r="AP946" i="19" s="1"/>
  <c r="AM947" i="19" l="1"/>
  <c r="AP947" i="19" s="1"/>
  <c r="AM948" i="19" l="1"/>
  <c r="AP948" i="19" s="1"/>
  <c r="AM949" i="19" l="1"/>
  <c r="AP949" i="19" s="1"/>
  <c r="AM950" i="19" l="1"/>
  <c r="AP950" i="19" s="1"/>
  <c r="AM951" i="19" l="1"/>
  <c r="AP951" i="19" s="1"/>
  <c r="AM952" i="19" l="1"/>
  <c r="AP952" i="19" s="1"/>
  <c r="AM953" i="19" l="1"/>
  <c r="AP953" i="19" s="1"/>
  <c r="AM954" i="19" l="1"/>
  <c r="AP954" i="19" s="1"/>
  <c r="AM955" i="19" l="1"/>
  <c r="AP955" i="19" s="1"/>
  <c r="AM956" i="19" l="1"/>
  <c r="AP956" i="19" s="1"/>
  <c r="AM957" i="19" l="1"/>
  <c r="AP957" i="19" s="1"/>
  <c r="AM958" i="19" l="1"/>
  <c r="AP958" i="19" s="1"/>
  <c r="AM959" i="19" l="1"/>
  <c r="AP959" i="19" s="1"/>
  <c r="AM960" i="19" l="1"/>
  <c r="AP960" i="19" s="1"/>
  <c r="AM961" i="19" l="1"/>
  <c r="AP961" i="19" s="1"/>
  <c r="AM962" i="19" l="1"/>
  <c r="AP962" i="19" s="1"/>
  <c r="AM963" i="19" l="1"/>
  <c r="AP963" i="19" s="1"/>
  <c r="AM964" i="19" l="1"/>
  <c r="AP964" i="19" s="1"/>
  <c r="AM965" i="19" l="1"/>
  <c r="AP965" i="19" s="1"/>
  <c r="AM966" i="19" l="1"/>
  <c r="AP966" i="19" s="1"/>
  <c r="AM967" i="19" l="1"/>
  <c r="AP967" i="19" s="1"/>
  <c r="AM968" i="19" l="1"/>
  <c r="AP968" i="19" s="1"/>
  <c r="AM969" i="19" l="1"/>
  <c r="AP969" i="19" s="1"/>
  <c r="AM970" i="19" l="1"/>
  <c r="AP970" i="19" s="1"/>
  <c r="AM971" i="19" l="1"/>
  <c r="AP971" i="19" s="1"/>
  <c r="AM972" i="19" l="1"/>
  <c r="AP972" i="19" s="1"/>
  <c r="AM973" i="19" l="1"/>
  <c r="AP973" i="19" s="1"/>
  <c r="AM974" i="19" l="1"/>
  <c r="AP974" i="19" s="1"/>
  <c r="AM975" i="19" l="1"/>
  <c r="AP975" i="19" s="1"/>
  <c r="AM976" i="19" l="1"/>
  <c r="AP976" i="19" s="1"/>
  <c r="AM977" i="19" l="1"/>
  <c r="AP977" i="19" s="1"/>
  <c r="AM978" i="19" l="1"/>
  <c r="AP978" i="19" s="1"/>
  <c r="AM979" i="19" l="1"/>
  <c r="AP979" i="19" s="1"/>
  <c r="AM980" i="19" l="1"/>
  <c r="AP980" i="19" s="1"/>
  <c r="AM981" i="19" l="1"/>
  <c r="AP981" i="19" s="1"/>
  <c r="AM982" i="19" l="1"/>
  <c r="AP982" i="19" s="1"/>
  <c r="AM983" i="19" l="1"/>
  <c r="AP983" i="19" s="1"/>
  <c r="AM984" i="19" l="1"/>
  <c r="AP984" i="19" s="1"/>
  <c r="AM985" i="19" l="1"/>
  <c r="AP985" i="19" s="1"/>
  <c r="AM986" i="19" l="1"/>
  <c r="AP986" i="19" s="1"/>
  <c r="AM987" i="19" l="1"/>
  <c r="AP987" i="19" s="1"/>
  <c r="AM988" i="19" l="1"/>
  <c r="AP988" i="19" s="1"/>
  <c r="AM989" i="19" l="1"/>
  <c r="AP989" i="19" s="1"/>
  <c r="AM990" i="19" l="1"/>
  <c r="AP990" i="19" s="1"/>
  <c r="AM991" i="19" l="1"/>
  <c r="AP991" i="19" s="1"/>
  <c r="AM992" i="19" l="1"/>
  <c r="AP992" i="19" s="1"/>
  <c r="AM993" i="19" l="1"/>
  <c r="AP993" i="19" s="1"/>
  <c r="AM994" i="19" l="1"/>
  <c r="AP994" i="19" s="1"/>
  <c r="AM995" i="19" l="1"/>
  <c r="AP995" i="19" s="1"/>
  <c r="AM996" i="19" l="1"/>
  <c r="AP996" i="19" s="1"/>
  <c r="AM997" i="19" l="1"/>
  <c r="AP997" i="19" s="1"/>
  <c r="AM998" i="19" l="1"/>
  <c r="AP998" i="19" s="1"/>
  <c r="AM999" i="19" l="1"/>
  <c r="AP999" i="19" s="1"/>
  <c r="AM1000" i="19" l="1"/>
  <c r="AP1000" i="19" s="1"/>
  <c r="AM1001" i="19" l="1"/>
  <c r="AP1001" i="19" s="1"/>
  <c r="AM1002" i="19" l="1"/>
  <c r="AP1002" i="19" s="1"/>
  <c r="AM1003" i="19" l="1"/>
  <c r="AP1003" i="19" s="1"/>
  <c r="AM1004" i="19" l="1"/>
  <c r="AP1004" i="19" s="1"/>
  <c r="AM1005" i="19" l="1"/>
  <c r="AP1005" i="19" s="1"/>
  <c r="AM1006" i="19" l="1"/>
  <c r="AP1006" i="19" s="1"/>
  <c r="AM1007" i="19" l="1"/>
  <c r="AP1007" i="19" s="1"/>
  <c r="AM1008" i="19" l="1"/>
  <c r="AP1008" i="19" s="1"/>
  <c r="AM1009" i="19" l="1"/>
  <c r="AP1009" i="19" s="1"/>
  <c r="AM1010" i="19" l="1"/>
  <c r="AP1010" i="19" s="1"/>
  <c r="AM1011" i="19" l="1"/>
  <c r="AP1011" i="19" s="1"/>
  <c r="AM1012" i="19" l="1"/>
  <c r="AP1012" i="19" s="1"/>
  <c r="AM1013" i="19" l="1"/>
  <c r="AP1013" i="19" s="1"/>
  <c r="AM1014" i="19" l="1"/>
  <c r="AP1014" i="19" s="1"/>
  <c r="AM1015" i="19" l="1"/>
  <c r="AP1015" i="19" s="1"/>
  <c r="AM1016" i="19" l="1"/>
  <c r="AP1016" i="19" s="1"/>
  <c r="AM1017" i="19" l="1"/>
  <c r="AP1017" i="19" s="1"/>
  <c r="AM1018" i="19" l="1"/>
  <c r="AP1018" i="19" s="1"/>
  <c r="AM1019" i="19" l="1"/>
  <c r="AP1019" i="19" s="1"/>
  <c r="AM1020" i="19" l="1"/>
  <c r="AP1020" i="19" s="1"/>
  <c r="AM1021" i="19" l="1"/>
  <c r="AP1021" i="19" s="1"/>
  <c r="AM1022" i="19" l="1"/>
  <c r="AP1022" i="19" s="1"/>
  <c r="AM1023" i="19" l="1"/>
  <c r="AP1023" i="19" s="1"/>
  <c r="AM1024" i="19" l="1"/>
  <c r="AP1024" i="19" s="1"/>
  <c r="AM1025" i="19" l="1"/>
  <c r="AP1025" i="19" s="1"/>
  <c r="AM1026" i="19" l="1"/>
  <c r="AP1026" i="19" s="1"/>
  <c r="AM1027" i="19" l="1"/>
  <c r="AP1027" i="19" s="1"/>
  <c r="AM1028" i="19" l="1"/>
  <c r="AP1028" i="19" s="1"/>
  <c r="AM1029" i="19" l="1"/>
  <c r="AP1029" i="19" s="1"/>
  <c r="AM1030" i="19" l="1"/>
  <c r="AP1030" i="19" s="1"/>
  <c r="AM1031" i="19" l="1"/>
  <c r="AP1031" i="19" s="1"/>
  <c r="AM1032" i="19" l="1"/>
  <c r="AP1032" i="19" s="1"/>
  <c r="AM1033" i="19" l="1"/>
  <c r="AP1033" i="19" s="1"/>
  <c r="AM1034" i="19" l="1"/>
  <c r="AP1034" i="19" s="1"/>
  <c r="AM1035" i="19" l="1"/>
  <c r="AP1035" i="19" s="1"/>
  <c r="AM1036" i="19" l="1"/>
  <c r="AP1036" i="19" s="1"/>
  <c r="AM1037" i="19" l="1"/>
  <c r="AP1037" i="19" s="1"/>
  <c r="AM1038" i="19" l="1"/>
  <c r="AP1038" i="19" s="1"/>
  <c r="AM1039" i="19" l="1"/>
  <c r="AP1039" i="19" s="1"/>
  <c r="AM1040" i="19" l="1"/>
  <c r="AP1040" i="19" s="1"/>
  <c r="AM1041" i="19" l="1"/>
  <c r="AP1041" i="19" s="1"/>
  <c r="AM1042" i="19" l="1"/>
  <c r="AP1042" i="19" s="1"/>
  <c r="AM1043" i="19" l="1"/>
  <c r="AP1043" i="19" s="1"/>
  <c r="AM1044" i="19" l="1"/>
  <c r="AP1044" i="19" s="1"/>
  <c r="AM1045" i="19" l="1"/>
  <c r="AP1045" i="19" s="1"/>
  <c r="AM1046" i="19" l="1"/>
  <c r="AP1046" i="19" s="1"/>
  <c r="AM1047" i="19" l="1"/>
  <c r="AP1047" i="19" s="1"/>
  <c r="AM1048" i="19" l="1"/>
  <c r="AP1048" i="19" s="1"/>
  <c r="AM1049" i="19" l="1"/>
  <c r="AP1049" i="19" s="1"/>
  <c r="AM1050" i="19" l="1"/>
  <c r="AP1050" i="19" s="1"/>
  <c r="AM1051" i="19" l="1"/>
  <c r="AP1051" i="19" s="1"/>
  <c r="AM1052" i="19" l="1"/>
  <c r="AP1052" i="19" s="1"/>
  <c r="AM1053" i="19" l="1"/>
  <c r="AP1053" i="19" s="1"/>
  <c r="AM1054" i="19" l="1"/>
  <c r="AP1054" i="19" s="1"/>
  <c r="AM1055" i="19" l="1"/>
  <c r="AP1055" i="19" s="1"/>
  <c r="AM1056" i="19" l="1"/>
  <c r="AP1056" i="19" s="1"/>
  <c r="AM1057" i="19" l="1"/>
  <c r="AP1057" i="19" s="1"/>
  <c r="AM1058" i="19" l="1"/>
  <c r="AP1058" i="19" s="1"/>
  <c r="AM1059" i="19" l="1"/>
  <c r="AP1059" i="19" s="1"/>
  <c r="AM1060" i="19" l="1"/>
  <c r="AP1060" i="19" s="1"/>
  <c r="AM1061" i="19" l="1"/>
  <c r="AP1061" i="19" s="1"/>
  <c r="AM1062" i="19" l="1"/>
  <c r="AP1062" i="19" s="1"/>
  <c r="AM1063" i="19" l="1"/>
  <c r="AP1063" i="19" s="1"/>
  <c r="AM1064" i="19" l="1"/>
  <c r="AP1064" i="19" s="1"/>
  <c r="AM1065" i="19" l="1"/>
  <c r="AP1065" i="19" s="1"/>
  <c r="AM1066" i="19" l="1"/>
  <c r="AP1066" i="19" s="1"/>
  <c r="AM1067" i="19" l="1"/>
  <c r="AP1067" i="19" s="1"/>
  <c r="AM1068" i="19" l="1"/>
  <c r="AP1068" i="19" s="1"/>
  <c r="AM1069" i="19" l="1"/>
  <c r="AP1069" i="19" s="1"/>
  <c r="AM1070" i="19" l="1"/>
  <c r="AP1070" i="19" s="1"/>
  <c r="AM1071" i="19" l="1"/>
  <c r="AP1071" i="19" s="1"/>
  <c r="AM1072" i="19" l="1"/>
  <c r="AP1072" i="19" s="1"/>
  <c r="AM1073" i="19" l="1"/>
  <c r="AP1073" i="19" s="1"/>
  <c r="AM1074" i="19" l="1"/>
  <c r="AP1074" i="19" s="1"/>
  <c r="AM1075" i="19" l="1"/>
  <c r="AP1075" i="19" s="1"/>
  <c r="AM1076" i="19" l="1"/>
  <c r="AP1076" i="19" s="1"/>
  <c r="AM1077" i="19" l="1"/>
  <c r="AP1077" i="19" s="1"/>
  <c r="AM1078" i="19" l="1"/>
  <c r="AP1078" i="19" s="1"/>
  <c r="AM1079" i="19" l="1"/>
  <c r="AP1079" i="19" s="1"/>
  <c r="AM1080" i="19" l="1"/>
  <c r="AP1080" i="19" s="1"/>
  <c r="AM1081" i="19" l="1"/>
  <c r="AP1081" i="19" s="1"/>
  <c r="AM1082" i="19" l="1"/>
  <c r="AP1082" i="19" s="1"/>
  <c r="AM1083" i="19" l="1"/>
  <c r="AP1083" i="19" s="1"/>
  <c r="AM1084" i="19" l="1"/>
  <c r="AP1084" i="19" s="1"/>
  <c r="AM1085" i="19" l="1"/>
  <c r="AP1085" i="19" s="1"/>
  <c r="AM1086" i="19" l="1"/>
  <c r="AP1086" i="19" s="1"/>
  <c r="AM1087" i="19" l="1"/>
  <c r="AP1087" i="19" s="1"/>
  <c r="AM1088" i="19" l="1"/>
  <c r="AP1088" i="19" s="1"/>
  <c r="AM1089" i="19" l="1"/>
  <c r="AP1089" i="19" s="1"/>
  <c r="AM1090" i="19" l="1"/>
  <c r="AP1090" i="19" s="1"/>
  <c r="AM1091" i="19" l="1"/>
  <c r="AP1091" i="19" s="1"/>
  <c r="AM1092" i="19" l="1"/>
  <c r="AP1092" i="19" s="1"/>
  <c r="AM1093" i="19" l="1"/>
  <c r="AP1093" i="19" s="1"/>
  <c r="AM1094" i="19" l="1"/>
  <c r="AP1094" i="19" s="1"/>
  <c r="AM1095" i="19" l="1"/>
  <c r="AP1095" i="19" s="1"/>
  <c r="AM1096" i="19" l="1"/>
  <c r="AP1096" i="19" s="1"/>
  <c r="AM1097" i="19" l="1"/>
  <c r="AP1097" i="19" s="1"/>
  <c r="AM1098" i="19" l="1"/>
  <c r="AP1098" i="19" s="1"/>
  <c r="AM1099" i="19" l="1"/>
  <c r="AP1099" i="19" s="1"/>
  <c r="AM1100" i="19" l="1"/>
  <c r="AP1100" i="19" s="1"/>
  <c r="AM1101" i="19" l="1"/>
  <c r="AP1101" i="19" s="1"/>
  <c r="AM1102" i="19" l="1"/>
  <c r="AP1102" i="19" s="1"/>
  <c r="AM1103" i="19" l="1"/>
  <c r="AP1103" i="19" s="1"/>
  <c r="AM1104" i="19" l="1"/>
  <c r="AP1104" i="19" s="1"/>
  <c r="AM1105" i="19" l="1"/>
  <c r="AP1105" i="19" s="1"/>
  <c r="AM1106" i="19" l="1"/>
  <c r="AP1106" i="19" s="1"/>
  <c r="AM1107" i="19" l="1"/>
  <c r="AP1107" i="19" s="1"/>
  <c r="AM1108" i="19" l="1"/>
  <c r="AP1108" i="19" s="1"/>
  <c r="AM1109" i="19" l="1"/>
  <c r="AP1109" i="19" s="1"/>
  <c r="AM1110" i="19" l="1"/>
  <c r="AP1110" i="19" s="1"/>
  <c r="AM1111" i="19" l="1"/>
  <c r="AP1111" i="19" s="1"/>
  <c r="AM1112" i="19" l="1"/>
  <c r="AP1112" i="19" s="1"/>
  <c r="AM1113" i="19" l="1"/>
  <c r="AP1113" i="19" s="1"/>
  <c r="AM1114" i="19" l="1"/>
  <c r="AP1114" i="19" s="1"/>
  <c r="AM1115" i="19" l="1"/>
  <c r="AP1115" i="19" s="1"/>
  <c r="AM1116" i="19" l="1"/>
  <c r="AP1116" i="19" s="1"/>
  <c r="AM1117" i="19" l="1"/>
  <c r="AP1117" i="19" s="1"/>
  <c r="AM1118" i="19" l="1"/>
  <c r="AP1118" i="19" s="1"/>
  <c r="AM1119" i="19" l="1"/>
  <c r="AP1119" i="19" s="1"/>
  <c r="AM1120" i="19" l="1"/>
  <c r="AP1120" i="19" s="1"/>
  <c r="AM1121" i="19" l="1"/>
  <c r="AP1121" i="19" s="1"/>
  <c r="AM1122" i="19" l="1"/>
  <c r="AP1122" i="19" s="1"/>
  <c r="AM1123" i="19" l="1"/>
  <c r="AP1123" i="19" s="1"/>
  <c r="AM1124" i="19" l="1"/>
  <c r="AP1124" i="19" s="1"/>
  <c r="AM1125" i="19" l="1"/>
  <c r="AP1125" i="19" s="1"/>
  <c r="AM1126" i="19" l="1"/>
  <c r="AP1126" i="19" s="1"/>
  <c r="AM1127" i="19" l="1"/>
  <c r="AP1127" i="19" s="1"/>
  <c r="AM1128" i="19" l="1"/>
  <c r="AP1128" i="19" s="1"/>
  <c r="AM1129" i="19" l="1"/>
  <c r="AP1129" i="19" s="1"/>
  <c r="AM1130" i="19" l="1"/>
  <c r="AP1130" i="19" s="1"/>
  <c r="AM1131" i="19" l="1"/>
  <c r="AP1131" i="19" s="1"/>
  <c r="AM1132" i="19" l="1"/>
  <c r="AP1132" i="19" s="1"/>
  <c r="AM1133" i="19" l="1"/>
  <c r="AP1133" i="19" s="1"/>
  <c r="AM1134" i="19" l="1"/>
  <c r="AP1134" i="19" s="1"/>
  <c r="AM1135" i="19" l="1"/>
  <c r="AP1135" i="19" s="1"/>
  <c r="AM1136" i="19" l="1"/>
  <c r="AP1136" i="19" s="1"/>
  <c r="AM1137" i="19" l="1"/>
  <c r="AP1137" i="19" s="1"/>
  <c r="AM1138" i="19" l="1"/>
  <c r="AP1138" i="19" s="1"/>
  <c r="AM1139" i="19" l="1"/>
  <c r="AP1139" i="19" s="1"/>
  <c r="AM1140" i="19" l="1"/>
  <c r="AP1140" i="19" s="1"/>
  <c r="AM1141" i="19" l="1"/>
  <c r="AP1141" i="19" s="1"/>
  <c r="AM1142" i="19" l="1"/>
  <c r="AP1142" i="19" s="1"/>
  <c r="AM1143" i="19" l="1"/>
  <c r="AP1143" i="19" s="1"/>
  <c r="AM1144" i="19" l="1"/>
  <c r="AP1144" i="19" s="1"/>
  <c r="AM1145" i="19" l="1"/>
  <c r="AP1145" i="19" s="1"/>
  <c r="AM1146" i="19" l="1"/>
  <c r="AP1146" i="19" s="1"/>
  <c r="AM1147" i="19" l="1"/>
  <c r="AP1147" i="19" s="1"/>
  <c r="AM1148" i="19" l="1"/>
  <c r="AP1148" i="19" s="1"/>
  <c r="AM1149" i="19" l="1"/>
  <c r="AP1149" i="19" s="1"/>
  <c r="AM1150" i="19" l="1"/>
  <c r="AP1150" i="19" s="1"/>
  <c r="AM1151" i="19" l="1"/>
  <c r="AP1151" i="19" s="1"/>
  <c r="AM1152" i="19" l="1"/>
  <c r="AP1152" i="19" s="1"/>
  <c r="AM1153" i="19" l="1"/>
  <c r="AP1153" i="19" s="1"/>
  <c r="AM1154" i="19" l="1"/>
  <c r="AP1154" i="19" s="1"/>
  <c r="AM1155" i="19" l="1"/>
  <c r="AP1155" i="19" s="1"/>
  <c r="AM1156" i="19" l="1"/>
  <c r="AP1156" i="19" s="1"/>
  <c r="AM1157" i="19" l="1"/>
  <c r="AP1157" i="19" s="1"/>
  <c r="AM1158" i="19" l="1"/>
  <c r="AP1158" i="19" s="1"/>
  <c r="AM1159" i="19" l="1"/>
  <c r="AP1159" i="19" s="1"/>
  <c r="AM1160" i="19" l="1"/>
  <c r="AP1160" i="19" s="1"/>
  <c r="AM1161" i="19" l="1"/>
  <c r="AP1161" i="19" s="1"/>
  <c r="AM1162" i="19" l="1"/>
  <c r="AP1162" i="19" s="1"/>
  <c r="AM1163" i="19" l="1"/>
  <c r="AP1163" i="19" s="1"/>
  <c r="AM1164" i="19" l="1"/>
  <c r="AP1164" i="19" s="1"/>
  <c r="AM1165" i="19" l="1"/>
  <c r="AP1165" i="19" s="1"/>
  <c r="AM1166" i="19" l="1"/>
  <c r="AP1166" i="19" s="1"/>
  <c r="AM1167" i="19" l="1"/>
  <c r="AP1167" i="19" s="1"/>
  <c r="AM1168" i="19" l="1"/>
  <c r="AP1168" i="19" s="1"/>
  <c r="AM1169" i="19" l="1"/>
  <c r="AP1169" i="19" s="1"/>
  <c r="AM1170" i="19" l="1"/>
  <c r="AP1170" i="19" s="1"/>
  <c r="AM1171" i="19" l="1"/>
  <c r="AP1171" i="19" s="1"/>
  <c r="AM1172" i="19" l="1"/>
  <c r="AP1172" i="19" s="1"/>
  <c r="AM1173" i="19" l="1"/>
  <c r="AP1173" i="19" s="1"/>
  <c r="AM1174" i="19" l="1"/>
  <c r="AP1174" i="19" s="1"/>
  <c r="AM1175" i="19" l="1"/>
  <c r="AP1175" i="19" s="1"/>
  <c r="AM1176" i="19" l="1"/>
  <c r="AP1176" i="19" s="1"/>
  <c r="AM1177" i="19" l="1"/>
  <c r="AP1177" i="19" s="1"/>
  <c r="AM1178" i="19" l="1"/>
  <c r="AP1178" i="19" s="1"/>
  <c r="AM1179" i="19" l="1"/>
  <c r="AP1179" i="19" s="1"/>
  <c r="AM1180" i="19" l="1"/>
  <c r="AP1180" i="19" s="1"/>
  <c r="AM1181" i="19" l="1"/>
  <c r="AP1181" i="19" s="1"/>
  <c r="AM1182" i="19" l="1"/>
  <c r="AP1182" i="19" s="1"/>
  <c r="AM1183" i="19" l="1"/>
  <c r="AP1183" i="19" s="1"/>
  <c r="AM1184" i="19" l="1"/>
  <c r="AP1184" i="19" s="1"/>
  <c r="AM1185" i="19" l="1"/>
  <c r="AP1185" i="19" s="1"/>
  <c r="AM1186" i="19" l="1"/>
  <c r="AP1186" i="19" s="1"/>
  <c r="AM1187" i="19" l="1"/>
  <c r="AP1187" i="19" s="1"/>
  <c r="AM1188" i="19" l="1"/>
  <c r="AP1188" i="19" s="1"/>
  <c r="AM1189" i="19" l="1"/>
  <c r="AP1189" i="19" s="1"/>
  <c r="AM1190" i="19" l="1"/>
  <c r="AP1190" i="19" s="1"/>
  <c r="AM1191" i="19" l="1"/>
  <c r="AP1191" i="19" s="1"/>
  <c r="AM1192" i="19" l="1"/>
  <c r="AP1192" i="19" s="1"/>
  <c r="AM1193" i="19" l="1"/>
  <c r="AP1193" i="19" s="1"/>
  <c r="AM1194" i="19" l="1"/>
  <c r="AP1194" i="19" s="1"/>
  <c r="AM1195" i="19" l="1"/>
  <c r="AP1195" i="19" s="1"/>
  <c r="AM1196" i="19" l="1"/>
  <c r="AP1196" i="19" s="1"/>
  <c r="AM1197" i="19" l="1"/>
  <c r="AP1197" i="19" s="1"/>
  <c r="AM1198" i="19" l="1"/>
  <c r="AP1198" i="19" s="1"/>
  <c r="AM1199" i="19" l="1"/>
  <c r="AP1199" i="19" s="1"/>
  <c r="AM1200" i="19" l="1"/>
  <c r="AP1200" i="19" s="1"/>
  <c r="AM1201" i="19" l="1"/>
  <c r="AP1201" i="19" s="1"/>
  <c r="AM1202" i="19" l="1"/>
  <c r="AP1202" i="19" s="1"/>
  <c r="AM1203" i="19" l="1"/>
  <c r="AP1203" i="19" s="1"/>
  <c r="AM1204" i="19" l="1"/>
  <c r="AP1204" i="19" s="1"/>
  <c r="AM1205" i="19" l="1"/>
  <c r="AP1205" i="19" s="1"/>
  <c r="AM1206" i="19" l="1"/>
  <c r="AP1206" i="19" s="1"/>
  <c r="AM1207" i="19" l="1"/>
  <c r="AP1207" i="19" s="1"/>
  <c r="AM1208" i="19" l="1"/>
  <c r="AP1208" i="19" s="1"/>
  <c r="AM1209" i="19" l="1"/>
  <c r="AP1209" i="19" s="1"/>
  <c r="AM1210" i="19" l="1"/>
  <c r="AP1210" i="19" s="1"/>
  <c r="AM1211" i="19" l="1"/>
  <c r="AP1211" i="19" s="1"/>
  <c r="AM1212" i="19" l="1"/>
  <c r="AP1212" i="19" s="1"/>
  <c r="AM1213" i="19" l="1"/>
  <c r="AP1213" i="19" s="1"/>
  <c r="AM1214" i="19" l="1"/>
  <c r="AP1214" i="19" s="1"/>
  <c r="AM1215" i="19" l="1"/>
  <c r="AP1215" i="19" s="1"/>
  <c r="AM1216" i="19" l="1"/>
  <c r="AP1216" i="19" s="1"/>
  <c r="AM1217" i="19" l="1"/>
  <c r="AP1217" i="19" s="1"/>
  <c r="AM1218" i="19" l="1"/>
  <c r="AP1218" i="19" s="1"/>
  <c r="AM1219" i="19" l="1"/>
  <c r="AP1219" i="19" s="1"/>
  <c r="AM1220" i="19" l="1"/>
  <c r="AP1220" i="19" s="1"/>
  <c r="AM1221" i="19" l="1"/>
  <c r="AP1221" i="19" s="1"/>
  <c r="AM1222" i="19" l="1"/>
  <c r="AP1222" i="19" s="1"/>
  <c r="AM1223" i="19" l="1"/>
  <c r="AP1223" i="19" s="1"/>
  <c r="AM1224" i="19" l="1"/>
  <c r="AP1224" i="19" s="1"/>
  <c r="AM1225" i="19" l="1"/>
  <c r="AP1225" i="19" s="1"/>
  <c r="AM1226" i="19" l="1"/>
  <c r="AP1226" i="19" s="1"/>
  <c r="AM1227" i="19" l="1"/>
  <c r="AP1227" i="19" s="1"/>
  <c r="AM1228" i="19" l="1"/>
  <c r="AP1228" i="19" s="1"/>
  <c r="AM1229" i="19" l="1"/>
  <c r="AP1229" i="19" s="1"/>
  <c r="AM1230" i="19" l="1"/>
  <c r="AP1230" i="19" s="1"/>
  <c r="AM1231" i="19" l="1"/>
  <c r="AP1231" i="19" s="1"/>
  <c r="AM1232" i="19" l="1"/>
  <c r="AP1232" i="19" s="1"/>
  <c r="AM1233" i="19" l="1"/>
  <c r="AP1233" i="19" s="1"/>
  <c r="AM1234" i="19" l="1"/>
  <c r="AP1234" i="19" s="1"/>
  <c r="AM1235" i="19" l="1"/>
  <c r="AP1235" i="19" s="1"/>
  <c r="AM1236" i="19" l="1"/>
  <c r="AP1236" i="19" s="1"/>
  <c r="AM1237" i="19" l="1"/>
  <c r="AP1237" i="19" s="1"/>
  <c r="AM1238" i="19" l="1"/>
  <c r="AP1238" i="19" s="1"/>
  <c r="AM1239" i="19" l="1"/>
  <c r="AP1239" i="19" s="1"/>
  <c r="AM1240" i="19" l="1"/>
  <c r="AP1240" i="19" s="1"/>
  <c r="AM1241" i="19" l="1"/>
  <c r="AP1241" i="19" s="1"/>
  <c r="AM1242" i="19" l="1"/>
  <c r="AP1242" i="19" s="1"/>
  <c r="AM1243" i="19" l="1"/>
  <c r="AP1243" i="19" s="1"/>
  <c r="AM1244" i="19" s="1"/>
  <c r="AP1244" i="19" s="1"/>
  <c r="F37" i="2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<sst xmlns="http://schemas.openxmlformats.org/spreadsheetml/2006/main" count="393" uniqueCount="218">
  <si>
    <t>Gastos</t>
  </si>
  <si>
    <t>Receitas</t>
  </si>
  <si>
    <t>Total</t>
  </si>
  <si>
    <t>Categoria</t>
  </si>
  <si>
    <t>Observações</t>
  </si>
  <si>
    <t>Valor</t>
  </si>
  <si>
    <t>Data vencimento</t>
  </si>
  <si>
    <t>Status</t>
  </si>
  <si>
    <t>Data pagamento</t>
  </si>
  <si>
    <t>Visualizar</t>
  </si>
  <si>
    <t>Recebimentos</t>
  </si>
  <si>
    <t>Previsto</t>
  </si>
  <si>
    <t>Realizado</t>
  </si>
  <si>
    <t>Você planejou receber</t>
  </si>
  <si>
    <t>E recebeu</t>
  </si>
  <si>
    <t>Valor distribuído</t>
  </si>
  <si>
    <t>Planejou</t>
  </si>
  <si>
    <t>Recebeu</t>
  </si>
  <si>
    <t>%</t>
  </si>
  <si>
    <t>Despesas</t>
  </si>
  <si>
    <t>Você planejou gastar</t>
  </si>
  <si>
    <t>e gastou</t>
  </si>
  <si>
    <t>Gastou</t>
  </si>
  <si>
    <t>Análise mensal</t>
  </si>
  <si>
    <t>Total de receitas</t>
  </si>
  <si>
    <t>geral e por categoria</t>
  </si>
  <si>
    <t>Total de despesas</t>
  </si>
  <si>
    <t>Evolutivo anual</t>
  </si>
  <si>
    <t>Toltal de receitas vs despesas</t>
  </si>
  <si>
    <t>Evolução de receitas por categoria</t>
  </si>
  <si>
    <t>Evolução de despesas por categoria</t>
  </si>
  <si>
    <t>Evolução de fatura por cartão de crédito</t>
  </si>
  <si>
    <t>Receitas por categoria</t>
  </si>
  <si>
    <t>Meta</t>
  </si>
  <si>
    <t>Despesas por categoria</t>
  </si>
  <si>
    <t>MENSAL</t>
  </si>
  <si>
    <t>Saldo</t>
  </si>
  <si>
    <t>Resultado</t>
  </si>
  <si>
    <t>Categorias de receitas</t>
  </si>
  <si>
    <t>Categorias de despesas</t>
  </si>
  <si>
    <t>Fornecedores</t>
  </si>
  <si>
    <t>Preencha abaixo as metas para o próximo ano de cada categoria de receita e despesa</t>
  </si>
  <si>
    <t>Obs: As categorias devem ser cadastradas na tela anterior, PLANO DE CONTAS</t>
  </si>
  <si>
    <t>Informe abaixo as contas bancárias</t>
  </si>
  <si>
    <t>Saldo inicial na conta para iniciar o fluxo de caixa</t>
  </si>
  <si>
    <t>Data que está iniciando essa conta na planilha</t>
  </si>
  <si>
    <t>Cliente</t>
  </si>
  <si>
    <t>CNPJ / CPF</t>
  </si>
  <si>
    <t>Endereço</t>
  </si>
  <si>
    <t>Cidade</t>
  </si>
  <si>
    <t>UF</t>
  </si>
  <si>
    <t>Telefone</t>
  </si>
  <si>
    <t>E-mail</t>
  </si>
  <si>
    <t>Cliente 1</t>
  </si>
  <si>
    <t>Cliente 4</t>
  </si>
  <si>
    <t>Cliente 5</t>
  </si>
  <si>
    <t>Cliente 6</t>
  </si>
  <si>
    <t>Cliente 7</t>
  </si>
  <si>
    <t>Cliente 8</t>
  </si>
  <si>
    <t>Cliente 9</t>
  </si>
  <si>
    <t>Cliente 10</t>
  </si>
  <si>
    <t>Cliente 2</t>
  </si>
  <si>
    <t>Cliente 3</t>
  </si>
  <si>
    <t>Conta bancária</t>
  </si>
  <si>
    <t>tipo2</t>
  </si>
  <si>
    <t>Fornecedor 1</t>
  </si>
  <si>
    <t>Fornecedor 2</t>
  </si>
  <si>
    <t>Fornecedor 3</t>
  </si>
  <si>
    <t>Fornecedor 4</t>
  </si>
  <si>
    <t>Fornecedor 5</t>
  </si>
  <si>
    <t>Fornecedor 6</t>
  </si>
  <si>
    <t>Fornecedor 7</t>
  </si>
  <si>
    <t>Fornecedor 8</t>
  </si>
  <si>
    <t>Fornecedor 9</t>
  </si>
  <si>
    <t>Fornecedor 10</t>
  </si>
  <si>
    <t>Mês</t>
  </si>
  <si>
    <t>Ano</t>
  </si>
  <si>
    <t>Jan</t>
  </si>
  <si>
    <t>Informe o ano:</t>
  </si>
  <si>
    <t>Selecione o mês e ano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</si>
  <si>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</si>
  <si>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</si>
  <si>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</si>
  <si>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</si>
  <si>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</si>
  <si>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</si>
  <si>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</si>
  <si>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</si>
  <si>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</si>
  <si>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</si>
  <si>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</si>
  <si>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Subcategoria</t>
  </si>
  <si>
    <t>ind</t>
  </si>
  <si>
    <t>Receita1</t>
  </si>
  <si>
    <t>Receita2</t>
  </si>
  <si>
    <t>Receita3</t>
  </si>
  <si>
    <t>Receita4</t>
  </si>
  <si>
    <t>Receita5</t>
  </si>
  <si>
    <t>Receita6</t>
  </si>
  <si>
    <t>Receita7</t>
  </si>
  <si>
    <t>Receita8</t>
  </si>
  <si>
    <t>Receita9</t>
  </si>
  <si>
    <t>Receita10</t>
  </si>
  <si>
    <t>Despesa1</t>
  </si>
  <si>
    <t>Despesa2</t>
  </si>
  <si>
    <t>Despesa3</t>
  </si>
  <si>
    <t>Despesa4</t>
  </si>
  <si>
    <t>Despesa5</t>
  </si>
  <si>
    <t>Despesa6</t>
  </si>
  <si>
    <t>Despesa7</t>
  </si>
  <si>
    <t>Despesa8</t>
  </si>
  <si>
    <t>Despesa9</t>
  </si>
  <si>
    <t>Despesa10</t>
  </si>
  <si>
    <t>FLUXO DIÁRIO</t>
  </si>
  <si>
    <t>Filtros</t>
  </si>
  <si>
    <t>Banco:</t>
  </si>
  <si>
    <t>Data</t>
  </si>
  <si>
    <t>Mesano</t>
  </si>
  <si>
    <t>Dia</t>
  </si>
  <si>
    <t>Entrou</t>
  </si>
  <si>
    <t>Iniciou</t>
  </si>
  <si>
    <t>Saiu</t>
  </si>
  <si>
    <t>Finalizou com</t>
  </si>
  <si>
    <t>Considerar</t>
  </si>
  <si>
    <t>Iniciou com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</si>
  <si>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</si>
  <si>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</si>
  <si>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</si>
  <si>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</si>
  <si>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</si>
  <si>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</si>
  <si>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</si>
  <si>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</si>
  <si>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</si>
  <si>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</si>
  <si>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</si>
  <si>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</si>
  <si>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Considerar previstos</t>
  </si>
  <si>
    <t>entradas</t>
  </si>
  <si>
    <t>saídas</t>
  </si>
  <si>
    <t>saídau</t>
  </si>
  <si>
    <t>saídas por categoria</t>
  </si>
  <si>
    <t>Evolução caixa inicial</t>
  </si>
  <si>
    <t>A receber hoje</t>
  </si>
  <si>
    <t>A receber total</t>
  </si>
  <si>
    <t>A pagar hoje</t>
  </si>
  <si>
    <t>A pagar total</t>
  </si>
  <si>
    <t>Indique ao lado o nome da empresa</t>
  </si>
  <si>
    <t>Insira dentro do quadro ao lado a logomarca</t>
  </si>
  <si>
    <t>Banco do Brasil CC</t>
  </si>
  <si>
    <t>Forma de pagamento</t>
  </si>
  <si>
    <t>novos</t>
  </si>
  <si>
    <t>Lucro líquido regime de competência</t>
  </si>
  <si>
    <t>Todas as contas</t>
  </si>
  <si>
    <t>Somente realizado</t>
  </si>
  <si>
    <t>Considerar:</t>
  </si>
  <si>
    <t>Conta:</t>
  </si>
  <si>
    <t>evolução conta</t>
  </si>
  <si>
    <t>Saldo por conta</t>
  </si>
  <si>
    <t>RECEITA</t>
  </si>
  <si>
    <t>CUSTOS E DESPESAS</t>
  </si>
  <si>
    <t>LUCRO LÍQUIDO</t>
  </si>
  <si>
    <t xml:space="preserve"> </t>
  </si>
  <si>
    <t>ENTRADAS</t>
  </si>
  <si>
    <t>SAÍDAS</t>
  </si>
  <si>
    <t>Coluna1</t>
  </si>
  <si>
    <t>Lucro líquido</t>
  </si>
  <si>
    <t>mêsano</t>
  </si>
  <si>
    <t>Fornecedor</t>
  </si>
  <si>
    <t>Receita 1</t>
  </si>
  <si>
    <t>Receita 2</t>
  </si>
  <si>
    <t>Receita 3</t>
  </si>
  <si>
    <t>Despesa 1</t>
  </si>
  <si>
    <t>Despesa 2</t>
  </si>
  <si>
    <t>Despesa 3</t>
  </si>
  <si>
    <t>Nome da sua Empresa</t>
  </si>
  <si>
    <t>JAN</t>
  </si>
  <si>
    <t>Receita 4</t>
  </si>
  <si>
    <t>Receita 5</t>
  </si>
  <si>
    <t>Receita 6</t>
  </si>
  <si>
    <t>Receita 7</t>
  </si>
  <si>
    <t>Receita 8</t>
  </si>
  <si>
    <t>Receita 9</t>
  </si>
  <si>
    <t>Receita 10</t>
  </si>
  <si>
    <t>Despesa 4</t>
  </si>
  <si>
    <t>Despesa 5</t>
  </si>
  <si>
    <t>Despesa 6</t>
  </si>
  <si>
    <t>Despesa 7</t>
  </si>
  <si>
    <t>Despesa 8</t>
  </si>
  <si>
    <t>Despesa 9</t>
  </si>
  <si>
    <t>Despesa 10</t>
  </si>
  <si>
    <t>Receita11</t>
  </si>
  <si>
    <t>Receita12</t>
  </si>
  <si>
    <t>Receita13</t>
  </si>
  <si>
    <t>Receita14</t>
  </si>
  <si>
    <t>Receita15</t>
  </si>
  <si>
    <t>Receita16</t>
  </si>
  <si>
    <t>Receita17</t>
  </si>
  <si>
    <t>Receita18</t>
  </si>
  <si>
    <t>Receita19</t>
  </si>
  <si>
    <t>Receita20</t>
  </si>
  <si>
    <t>Despesa11</t>
  </si>
  <si>
    <t>Despesa12</t>
  </si>
  <si>
    <t>Despesa13</t>
  </si>
  <si>
    <t>Despesa14</t>
  </si>
  <si>
    <t>Despesa15</t>
  </si>
  <si>
    <t>Despesa16</t>
  </si>
  <si>
    <t>Despesa17</t>
  </si>
  <si>
    <t>Despesa18</t>
  </si>
  <si>
    <t>Despesa19</t>
  </si>
  <si>
    <t>Despesa20</t>
  </si>
  <si>
    <t>FEV</t>
  </si>
  <si>
    <t>Subcategoria 1</t>
  </si>
  <si>
    <t>Subcategoria 2</t>
  </si>
  <si>
    <t>Subcategoria 3</t>
  </si>
  <si>
    <t>Subcategoria Despesa 1</t>
  </si>
  <si>
    <t>Subcategoria Despesa 2</t>
  </si>
  <si>
    <t>Subcategoria Despesa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</si>
</sst>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_-* #,##0_-;\-* #,##0_-;_-* &quot;-&quot;??_-;_-@_-"/>
    <numFmt numFmtId="166" formatCode="&quot;R$&quot;\ #,##0"/>
  </numFmts>
  <fonts count="44" x14ac:knownFonts="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1"/>
      <color theme="0"/>
      <name val="Open Sans"/>
      <family val="2"/>
      <scheme val="minor"/>
    </font>
    <font>
      <sz val="10"/>
      <color theme="1"/>
      <name val="Open Sans"/>
      <family val="2"/>
      <scheme val="minor"/>
    </font>
    <font>
      <sz val="8"/>
      <name val="Open Sans"/>
      <family val="2"/>
      <scheme val="minor"/>
    </font>
    <font>
      <b/>
      <sz val="11"/>
      <color theme="9" tint="0.79998168889431442"/>
      <name val="Open Sans"/>
      <family val="2"/>
      <scheme val="minor"/>
    </font>
    <font>
      <b/>
      <sz val="20"/>
      <color theme="4"/>
      <name val="Arial Black"/>
      <family val="2"/>
    </font>
    <font>
      <sz val="12"/>
      <color theme="4" tint="-0.499984740745262"/>
      <name val="Open Sans"/>
      <family val="2"/>
      <scheme val="minor"/>
    </font>
    <font>
      <b/>
      <sz val="11"/>
      <color theme="4" tint="0.79998168889431442"/>
      <name val="Open Sans"/>
      <family val="2"/>
      <scheme val="minor"/>
    </font>
    <font>
      <sz val="11"/>
      <color theme="4" tint="0.79998168889431442"/>
      <name val="Open Sans"/>
      <family val="2"/>
      <scheme val="minor"/>
    </font>
    <font>
      <sz val="12"/>
      <color theme="4" tint="-0.499984740745262"/>
      <name val="Arial Black"/>
      <family val="2"/>
    </font>
    <font>
      <sz val="11"/>
      <color theme="4" tint="-0.499984740745262"/>
      <name val="Open Sans"/>
      <family val="2"/>
      <scheme val="minor"/>
    </font>
    <font>
      <b/>
      <sz val="20"/>
      <color theme="9"/>
      <name val="Arial Black"/>
      <family val="2"/>
    </font>
    <font>
      <sz val="11"/>
      <color theme="9" tint="0.79998168889431442"/>
      <name val="Open Sans"/>
      <family val="2"/>
      <scheme val="minor"/>
    </font>
    <font>
      <sz val="12"/>
      <color theme="9" tint="-0.499984740745262"/>
      <name val="Arial Black"/>
      <family val="2"/>
    </font>
    <font>
      <sz val="11"/>
      <color theme="9" tint="-0.499984740745262"/>
      <name val="Open Sans"/>
      <family val="2"/>
      <scheme val="minor"/>
    </font>
    <font>
      <sz val="10"/>
      <color theme="0"/>
      <name val="Open Sans"/>
      <family val="2"/>
      <scheme val="minor"/>
    </font>
    <font>
      <b/>
      <sz val="10"/>
      <color theme="1"/>
      <name val="Open Sans"/>
      <family val="2"/>
      <scheme val="minor"/>
    </font>
    <font>
      <b/>
      <sz val="9"/>
      <color theme="4"/>
      <name val="Open Sans"/>
      <family val="2"/>
      <scheme val="minor"/>
    </font>
    <font>
      <b/>
      <sz val="10"/>
      <color theme="4"/>
      <name val="Open Sans"/>
      <family val="2"/>
      <scheme val="minor"/>
    </font>
    <font>
      <b/>
      <sz val="10"/>
      <color theme="5"/>
      <name val="Open Sans"/>
      <family val="2"/>
      <scheme val="minor"/>
    </font>
    <font>
      <i/>
      <sz val="10"/>
      <color theme="1"/>
      <name val="Open Sans"/>
      <family val="2"/>
      <scheme val="minor"/>
    </font>
    <font>
      <b/>
      <sz val="14"/>
      <color theme="4"/>
      <name val="Open Sans"/>
      <family val="2"/>
      <scheme val="minor"/>
    </font>
    <font>
      <sz val="9"/>
      <color theme="1"/>
      <name val="Open Sans"/>
      <family val="2"/>
      <scheme val="minor"/>
    </font>
    <font>
      <sz val="9"/>
      <color theme="0"/>
      <name val="Open Sans"/>
      <family val="2"/>
      <scheme val="minor"/>
    </font>
    <font>
      <sz val="9"/>
      <color theme="1"/>
      <name val="Open Sans"/>
      <family val="2"/>
      <scheme val="minor"/>
    </font>
    <font>
      <sz val="9"/>
      <color theme="0"/>
      <name val="Open Sans"/>
      <family val="2"/>
      <scheme val="minor"/>
    </font>
    <font>
      <sz val="8"/>
      <color rgb="FF000000"/>
      <name val="Segoe UI"/>
      <family val="2"/>
    </font>
    <font>
      <sz val="12"/>
      <color theme="0"/>
      <name val="Open Sans"/>
      <family val="2"/>
      <scheme val="minor"/>
    </font>
    <font>
      <sz val="10"/>
      <color theme="4" tint="-0.249977111117893"/>
      <name val="Open Sans"/>
      <family val="2"/>
      <scheme val="minor"/>
    </font>
    <font>
      <sz val="8"/>
      <color theme="1"/>
      <name val="Open Sans"/>
      <family val="2"/>
      <scheme val="minor"/>
    </font>
    <font>
      <i/>
      <sz val="8"/>
      <color theme="1"/>
      <name val="Open Sans"/>
      <family val="2"/>
      <scheme val="minor"/>
    </font>
    <font>
      <sz val="10"/>
      <color theme="1"/>
      <name val="Open Sans"/>
      <family val="2"/>
      <scheme val="minor"/>
    </font>
    <font>
      <sz val="10"/>
      <color theme="0"/>
      <name val="Open Sans"/>
      <family val="2"/>
      <scheme val="minor"/>
    </font>
    <font>
      <b/>
      <sz val="10"/>
      <color theme="0"/>
      <name val="Open Sans"/>
      <family val="2"/>
      <scheme val="minor"/>
    </font>
    <font>
      <b/>
      <i/>
      <sz val="10"/>
      <color theme="1"/>
      <name val="Open Sans"/>
      <family val="2"/>
      <scheme val="minor"/>
    </font>
    <font>
      <b/>
      <sz val="9"/>
      <color theme="0"/>
      <name val="Open Sans"/>
      <family val="2"/>
      <scheme val="minor"/>
    </font>
    <font>
      <b/>
      <sz val="22"/>
      <color theme="5"/>
      <name val="Open Sans ExtraBold"/>
      <family val="2"/>
    </font>
    <font>
      <b/>
      <sz val="22"/>
      <color theme="4"/>
      <name val="Open Sans ExtraBold"/>
      <family val="2"/>
    </font>
    <font>
      <sz val="9"/>
      <color theme="4"/>
      <name val="Open Sans"/>
      <family val="2"/>
      <scheme val="minor"/>
    </font>
    <font>
      <sz val="9"/>
      <color theme="5"/>
      <name val="Open Sans"/>
      <family val="2"/>
      <scheme val="minor"/>
    </font>
    <font>
      <b/>
      <sz val="12"/>
      <color theme="1"/>
      <name val="Open Sans"/>
      <family val="2"/>
      <scheme val="minor"/>
    </font>
    <font>
      <sz val="9"/>
      <color theme="1"/>
      <name val="Open Sans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5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164" fontId="0" fillId="0" borderId="0" xfId="0" applyNumberFormat="1" applyAlignment="1">
      <alignment vertical="center"/>
    </xf>
    <xf numFmtId="9" fontId="9" fillId="4" borderId="0" xfId="3" applyFont="1" applyFill="1" applyAlignment="1">
      <alignment horizontal="right" vertical="center"/>
    </xf>
    <xf numFmtId="9" fontId="8" fillId="4" borderId="0" xfId="3" applyFont="1" applyFill="1" applyAlignment="1">
      <alignment vertical="center"/>
    </xf>
    <xf numFmtId="164" fontId="10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left" vertical="center" indent="1"/>
    </xf>
    <xf numFmtId="0" fontId="12" fillId="6" borderId="1" xfId="0" applyFont="1" applyFill="1" applyBorder="1" applyAlignment="1">
      <alignment horizontal="left" vertical="center" indent="1"/>
    </xf>
    <xf numFmtId="44" fontId="12" fillId="7" borderId="1" xfId="2" applyFont="1" applyFill="1" applyBorder="1" applyAlignment="1">
      <alignment vertical="center"/>
    </xf>
    <xf numFmtId="44" fontId="12" fillId="5" borderId="1" xfId="2" applyFont="1" applyFill="1" applyBorder="1" applyAlignment="1">
      <alignment vertical="center"/>
    </xf>
    <xf numFmtId="9" fontId="12" fillId="4" borderId="1" xfId="3" applyFont="1" applyFill="1" applyBorder="1" applyAlignment="1">
      <alignment horizontal="center" vertical="center"/>
    </xf>
    <xf numFmtId="44" fontId="0" fillId="0" borderId="0" xfId="2" applyFont="1" applyAlignment="1">
      <alignment vertical="center"/>
    </xf>
    <xf numFmtId="0" fontId="16" fillId="6" borderId="1" xfId="0" applyFont="1" applyFill="1" applyBorder="1" applyAlignment="1">
      <alignment horizontal="left" vertical="center" indent="1"/>
    </xf>
    <xf numFmtId="44" fontId="16" fillId="7" borderId="1" xfId="2" applyFont="1" applyFill="1" applyBorder="1" applyAlignment="1">
      <alignment vertical="center"/>
    </xf>
    <xf numFmtId="165" fontId="17" fillId="8" borderId="0" xfId="1" applyNumberFormat="1" applyFont="1" applyFill="1" applyAlignment="1">
      <alignment horizontal="center" vertical="center"/>
    </xf>
    <xf numFmtId="0" fontId="18" fillId="0" borderId="0" xfId="0" applyFont="1"/>
    <xf numFmtId="0" fontId="4" fillId="0" borderId="0" xfId="0" applyFont="1"/>
    <xf numFmtId="0" fontId="24" fillId="0" borderId="0" xfId="0" applyFont="1" applyAlignment="1">
      <alignment vertical="center"/>
    </xf>
    <xf numFmtId="0" fontId="25" fillId="8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44" fontId="26" fillId="0" borderId="0" xfId="2" applyFont="1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0" fontId="0" fillId="10" borderId="0" xfId="0" applyFill="1"/>
    <xf numFmtId="165" fontId="0" fillId="0" borderId="0" xfId="0" applyNumberFormat="1"/>
    <xf numFmtId="9" fontId="0" fillId="0" borderId="0" xfId="3" applyFont="1"/>
    <xf numFmtId="0" fontId="3" fillId="8" borderId="0" xfId="0" quotePrefix="1" applyFont="1" applyFill="1" applyAlignment="1">
      <alignment horizontal="left" vertical="center" indent="1"/>
    </xf>
    <xf numFmtId="0" fontId="2" fillId="8" borderId="0" xfId="0" applyFont="1" applyFill="1" applyAlignment="1">
      <alignment horizontal="right" vertical="center" indent="1"/>
    </xf>
    <xf numFmtId="0" fontId="2" fillId="8" borderId="0" xfId="0" applyFont="1" applyFill="1" applyAlignment="1">
      <alignment horizontal="left" vertical="center" indent="2"/>
    </xf>
    <xf numFmtId="0" fontId="3" fillId="8" borderId="1" xfId="0" applyFont="1" applyFill="1" applyBorder="1" applyAlignment="1">
      <alignment horizontal="center" vertical="center"/>
    </xf>
    <xf numFmtId="164" fontId="29" fillId="8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 indent="1"/>
    </xf>
    <xf numFmtId="164" fontId="14" fillId="3" borderId="0" xfId="0" applyNumberFormat="1" applyFont="1" applyFill="1" applyAlignment="1">
      <alignment vertical="center"/>
    </xf>
    <xf numFmtId="0" fontId="15" fillId="3" borderId="0" xfId="0" applyFont="1" applyFill="1" applyAlignment="1">
      <alignment horizontal="left" vertical="center" indent="1"/>
    </xf>
    <xf numFmtId="9" fontId="6" fillId="3" borderId="0" xfId="3" applyFont="1" applyFill="1" applyAlignment="1">
      <alignment horizontal="right" vertical="center"/>
    </xf>
    <xf numFmtId="9" fontId="8" fillId="3" borderId="0" xfId="3" applyFont="1" applyFill="1" applyAlignment="1">
      <alignment vertical="center"/>
    </xf>
    <xf numFmtId="0" fontId="1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164" fontId="29" fillId="2" borderId="0" xfId="0" applyNumberFormat="1" applyFont="1" applyFill="1" applyAlignment="1">
      <alignment vertical="center"/>
    </xf>
    <xf numFmtId="44" fontId="16" fillId="9" borderId="1" xfId="2" applyFont="1" applyFill="1" applyBorder="1" applyAlignment="1">
      <alignment vertical="center"/>
    </xf>
    <xf numFmtId="9" fontId="16" fillId="9" borderId="1" xfId="3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5" fontId="26" fillId="7" borderId="1" xfId="1" applyNumberFormat="1" applyFont="1" applyFill="1" applyBorder="1"/>
    <xf numFmtId="165" fontId="26" fillId="6" borderId="1" xfId="1" applyNumberFormat="1" applyFont="1" applyFill="1" applyBorder="1"/>
    <xf numFmtId="165" fontId="26" fillId="4" borderId="1" xfId="1" applyNumberFormat="1" applyFont="1" applyFill="1" applyBorder="1"/>
    <xf numFmtId="0" fontId="30" fillId="4" borderId="0" xfId="0" applyFont="1" applyFill="1"/>
    <xf numFmtId="43" fontId="27" fillId="8" borderId="0" xfId="1" applyFont="1" applyFill="1" applyBorder="1" applyAlignment="1">
      <alignment horizontal="center"/>
    </xf>
    <xf numFmtId="43" fontId="27" fillId="8" borderId="4" xfId="1" applyFont="1" applyFill="1" applyBorder="1" applyAlignment="1">
      <alignment horizontal="center"/>
    </xf>
    <xf numFmtId="165" fontId="26" fillId="7" borderId="5" xfId="1" applyNumberFormat="1" applyFont="1" applyFill="1" applyBorder="1"/>
    <xf numFmtId="0" fontId="0" fillId="0" borderId="4" xfId="0" applyBorder="1"/>
    <xf numFmtId="43" fontId="27" fillId="2" borderId="0" xfId="1" applyFont="1" applyFill="1" applyBorder="1" applyAlignment="1">
      <alignment horizontal="center"/>
    </xf>
    <xf numFmtId="43" fontId="27" fillId="2" borderId="4" xfId="1" applyFont="1" applyFill="1" applyBorder="1" applyAlignment="1">
      <alignment horizontal="center"/>
    </xf>
    <xf numFmtId="165" fontId="26" fillId="6" borderId="5" xfId="1" applyNumberFormat="1" applyFont="1" applyFill="1" applyBorder="1"/>
    <xf numFmtId="43" fontId="27" fillId="8" borderId="0" xfId="0" applyNumberFormat="1" applyFont="1" applyFill="1"/>
    <xf numFmtId="0" fontId="17" fillId="8" borderId="0" xfId="0" applyFont="1" applyFill="1" applyAlignment="1">
      <alignment horizontal="center"/>
    </xf>
    <xf numFmtId="0" fontId="17" fillId="8" borderId="4" xfId="0" applyFont="1" applyFill="1" applyBorder="1" applyAlignment="1">
      <alignment horizontal="center"/>
    </xf>
    <xf numFmtId="43" fontId="27" fillId="8" borderId="4" xfId="0" applyNumberFormat="1" applyFont="1" applyFill="1" applyBorder="1"/>
    <xf numFmtId="0" fontId="0" fillId="0" borderId="0" xfId="0" applyProtection="1">
      <protection locked="0"/>
    </xf>
    <xf numFmtId="0" fontId="17" fillId="0" borderId="0" xfId="0" applyFont="1" applyProtection="1"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top"/>
      <protection locked="0"/>
    </xf>
    <xf numFmtId="0" fontId="18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17" fillId="8" borderId="0" xfId="0" applyFont="1" applyFill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4" fillId="4" borderId="2" xfId="0" applyFont="1" applyFill="1" applyBorder="1" applyAlignment="1" applyProtection="1">
      <alignment vertical="center"/>
      <protection locked="0"/>
    </xf>
    <xf numFmtId="165" fontId="4" fillId="0" borderId="3" xfId="1" applyNumberFormat="1" applyFont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165" fontId="17" fillId="8" borderId="0" xfId="1" applyNumberFormat="1" applyFont="1" applyFill="1" applyAlignment="1" applyProtection="1">
      <alignment horizontal="center" vertical="center"/>
    </xf>
    <xf numFmtId="165" fontId="17" fillId="2" borderId="0" xfId="1" applyNumberFormat="1" applyFont="1" applyFill="1" applyAlignment="1" applyProtection="1">
      <alignment horizontal="center" vertical="center"/>
    </xf>
    <xf numFmtId="0" fontId="17" fillId="11" borderId="0" xfId="0" applyFont="1" applyFill="1" applyAlignment="1">
      <alignment horizontal="center"/>
    </xf>
    <xf numFmtId="0" fontId="4" fillId="0" borderId="3" xfId="1" applyNumberFormat="1" applyFont="1" applyBorder="1" applyAlignment="1" applyProtection="1">
      <alignment horizontal="center" vertical="center"/>
      <protection locked="0"/>
    </xf>
    <xf numFmtId="0" fontId="4" fillId="0" borderId="2" xfId="1" applyNumberFormat="1" applyFont="1" applyBorder="1" applyAlignment="1" applyProtection="1">
      <alignment horizontal="center" vertical="center"/>
      <protection locked="0"/>
    </xf>
    <xf numFmtId="0" fontId="30" fillId="3" borderId="0" xfId="0" applyFont="1" applyFill="1"/>
    <xf numFmtId="0" fontId="30" fillId="12" borderId="0" xfId="0" applyFont="1" applyFill="1"/>
    <xf numFmtId="165" fontId="26" fillId="4" borderId="5" xfId="1" applyNumberFormat="1" applyFont="1" applyFill="1" applyBorder="1"/>
    <xf numFmtId="165" fontId="26" fillId="3" borderId="5" xfId="1" applyNumberFormat="1" applyFont="1" applyFill="1" applyBorder="1"/>
    <xf numFmtId="0" fontId="0" fillId="7" borderId="0" xfId="0" applyFill="1"/>
    <xf numFmtId="14" fontId="0" fillId="0" borderId="0" xfId="0" applyNumberFormat="1"/>
    <xf numFmtId="14" fontId="4" fillId="0" borderId="2" xfId="1" applyNumberFormat="1" applyFont="1" applyBorder="1" applyAlignment="1" applyProtection="1">
      <alignment horizontal="center" vertical="center"/>
      <protection locked="0"/>
    </xf>
    <xf numFmtId="0" fontId="0" fillId="2" borderId="0" xfId="0" applyFill="1"/>
    <xf numFmtId="0" fontId="3" fillId="8" borderId="0" xfId="0" applyFont="1" applyFill="1"/>
    <xf numFmtId="0" fontId="17" fillId="13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13" borderId="1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14" fontId="4" fillId="14" borderId="9" xfId="0" applyNumberFormat="1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165" fontId="4" fillId="7" borderId="9" xfId="1" applyNumberFormat="1" applyFont="1" applyFill="1" applyBorder="1" applyAlignment="1">
      <alignment horizontal="center" vertical="center"/>
    </xf>
    <xf numFmtId="165" fontId="4" fillId="4" borderId="9" xfId="1" applyNumberFormat="1" applyFont="1" applyFill="1" applyBorder="1" applyAlignment="1">
      <alignment horizontal="center" vertical="center"/>
    </xf>
    <xf numFmtId="165" fontId="4" fillId="3" borderId="9" xfId="1" applyNumberFormat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13" borderId="0" xfId="0" applyFont="1" applyFill="1" applyAlignment="1">
      <alignment vertical="center"/>
    </xf>
    <xf numFmtId="0" fontId="34" fillId="8" borderId="0" xfId="0" applyFont="1" applyFill="1" applyAlignment="1">
      <alignment vertical="center"/>
    </xf>
    <xf numFmtId="0" fontId="34" fillId="2" borderId="0" xfId="0" applyFont="1" applyFill="1" applyAlignment="1">
      <alignment vertical="center"/>
    </xf>
    <xf numFmtId="165" fontId="33" fillId="4" borderId="10" xfId="1" applyNumberFormat="1" applyFont="1" applyFill="1" applyBorder="1" applyAlignment="1">
      <alignment vertical="center"/>
    </xf>
    <xf numFmtId="165" fontId="33" fillId="7" borderId="10" xfId="1" applyNumberFormat="1" applyFont="1" applyFill="1" applyBorder="1" applyAlignment="1">
      <alignment vertical="center"/>
    </xf>
    <xf numFmtId="165" fontId="33" fillId="7" borderId="10" xfId="0" applyNumberFormat="1" applyFont="1" applyFill="1" applyBorder="1" applyAlignment="1">
      <alignment vertical="center"/>
    </xf>
    <xf numFmtId="0" fontId="35" fillId="13" borderId="10" xfId="0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0" fillId="15" borderId="0" xfId="0" applyFill="1"/>
    <xf numFmtId="166" fontId="0" fillId="0" borderId="0" xfId="2" applyNumberFormat="1" applyFont="1"/>
    <xf numFmtId="166" fontId="0" fillId="0" borderId="0" xfId="0" applyNumberFormat="1"/>
    <xf numFmtId="0" fontId="37" fillId="8" borderId="11" xfId="0" applyFont="1" applyFill="1" applyBorder="1" applyAlignment="1">
      <alignment horizontal="center" vertical="center"/>
    </xf>
    <xf numFmtId="0" fontId="37" fillId="8" borderId="12" xfId="0" applyFont="1" applyFill="1" applyBorder="1" applyAlignment="1">
      <alignment horizontal="center" vertical="center"/>
    </xf>
    <xf numFmtId="4" fontId="0" fillId="0" borderId="0" xfId="0" applyNumberFormat="1"/>
    <xf numFmtId="0" fontId="0" fillId="15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3" fillId="8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9" borderId="2" xfId="0" applyFont="1" applyFill="1" applyBorder="1" applyAlignment="1">
      <alignment vertical="center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3" fillId="10" borderId="0" xfId="0" applyFont="1" applyFill="1"/>
    <xf numFmtId="0" fontId="3" fillId="10" borderId="0" xfId="0" applyFont="1" applyFill="1" applyProtection="1">
      <protection locked="0"/>
    </xf>
    <xf numFmtId="0" fontId="26" fillId="0" borderId="13" xfId="0" applyFont="1" applyBorder="1" applyAlignment="1">
      <alignment horizontal="center" vertical="center"/>
    </xf>
    <xf numFmtId="0" fontId="17" fillId="2" borderId="0" xfId="0" applyFont="1" applyFill="1"/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40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0" fillId="15" borderId="0" xfId="0" applyFill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/>
    </xf>
    <xf numFmtId="44" fontId="24" fillId="0" borderId="0" xfId="2" applyFont="1" applyAlignment="1">
      <alignment horizontal="center" vertical="center"/>
    </xf>
    <xf numFmtId="0" fontId="24" fillId="8" borderId="13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42" fillId="0" borderId="0" xfId="0" applyFont="1" applyAlignment="1" applyProtection="1">
      <alignment horizontal="center" vertical="center"/>
      <protection locked="0"/>
    </xf>
    <xf numFmtId="165" fontId="33" fillId="7" borderId="10" xfId="1" applyNumberFormat="1" applyFont="1" applyFill="1" applyBorder="1" applyAlignment="1" applyProtection="1">
      <alignment vertical="center"/>
    </xf>
    <xf numFmtId="0" fontId="43" fillId="0" borderId="0" xfId="0" applyFont="1" applyAlignment="1">
      <alignment vertical="center"/>
    </xf>
    <xf numFmtId="0" fontId="25" fillId="8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" fillId="8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0" fontId="18" fillId="0" borderId="8" xfId="0" applyFont="1" applyBorder="1"/>
    <xf numFmtId="0" fontId="17" fillId="11" borderId="0" xfId="0" applyFont="1" applyFill="1" applyAlignment="1">
      <alignment horizontal="center"/>
    </xf>
    <xf numFmtId="0" fontId="17" fillId="11" borderId="4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5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theme="5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fill>
        <patternFill patternType="solid">
          <fgColor indexed="64"/>
          <bgColor theme="5"/>
        </patternFill>
      </fill>
      <alignment horizontal="center" vertical="center" textRotation="0" wrapText="0" indent="0" justifyLastLine="0" shrinkToFit="0" readingOrder="0"/>
      <border outline="0">
        <right style="thin">
          <color theme="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Open Sans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96633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theme="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outline="0">
        <right style="thin">
          <color theme="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Open Sans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96633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  <border>
        <bottom style="thin">
          <color theme="5"/>
        </bottom>
        <vertical/>
        <horizontal/>
      </border>
    </dxf>
    <dxf>
      <font>
        <sz val="8"/>
        <color theme="1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SlicerStyleDark2 2" pivot="0" table="0" count="10" xr9:uid="{AF521854-FAA5-4868-8415-4E07DA3A5471}">
      <tableStyleElement type="wholeTable" dxfId="53"/>
      <tableStyleElement type="headerRow" dxfId="52"/>
    </tableStyle>
  </tableStyles>
  <colors>
    <mruColors>
      <color rgb="FFB2B2B2"/>
      <color rgb="FF996633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5" tint="-0.249977111117893"/>
          </font>
          <fill>
            <patternFill patternType="solid">
              <fgColor theme="5" tint="0.59999389629810485"/>
              <bgColor theme="5" tint="0.59999389629810485"/>
            </patternFill>
          </fill>
          <border>
            <left style="thin">
              <color theme="5" tint="0.59999389629810485"/>
            </left>
            <right style="thin">
              <color theme="5" tint="0.59999389629810485"/>
            </right>
            <top style="thin">
              <color theme="5" tint="0.59999389629810485"/>
            </top>
            <bottom style="thin">
              <color theme="5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5"/>
              <bgColor theme="5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2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22-4CC8-BED2-DF6645ACE501}"/>
              </c:ext>
            </c:extLst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D22-4CC8-BED2-DF6645ACE501}"/>
              </c:ext>
            </c:extLst>
          </c:dPt>
          <c:dLbls>
            <c:delete val="1"/>
          </c:dLbls>
          <c:val>
            <c:numLit>
              <c:formatCode>_("R$"* #,##0.00_);_("R$"* \(#,##0.00\);_("R$"* "-"??_);_(@_)</c:formatCode>
              <c:ptCount val="2"/>
              <c:pt idx="0">
                <c:v>13767.24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D22-4CC8-BED2-DF6645ACE50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AUX!$L$3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AUX!$K$4:$K$15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AUX!$L$4:$L$15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D-4203-9CA9-5D520920D394}"/>
            </c:ext>
          </c:extLst>
        </c:ser>
        <c:ser>
          <c:idx val="1"/>
          <c:order val="1"/>
          <c:tx>
            <c:strRef>
              <c:f>AUX!$M$3</c:f>
              <c:strCache>
                <c:ptCount val="1"/>
                <c:pt idx="0">
                  <c:v>Realizado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AUX!$K$4:$K$15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AUX!$M$4:$M$15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D-4203-9CA9-5D520920D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05703792"/>
        <c:axId val="705705712"/>
      </c:barChart>
      <c:catAx>
        <c:axId val="70570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05705712"/>
        <c:crosses val="autoZero"/>
        <c:auto val="1"/>
        <c:lblAlgn val="ctr"/>
        <c:lblOffset val="100"/>
        <c:noMultiLvlLbl val="0"/>
      </c:catAx>
      <c:valAx>
        <c:axId val="705705712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705703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AUX!$Q$3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AUX!$P$4:$P$15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AUX!$Q$4:$Q$15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D-4203-9CA9-5D520920D394}"/>
            </c:ext>
          </c:extLst>
        </c:ser>
        <c:ser>
          <c:idx val="1"/>
          <c:order val="1"/>
          <c:tx>
            <c:strRef>
              <c:f>AUX!$R$3</c:f>
              <c:strCache>
                <c:ptCount val="1"/>
                <c:pt idx="0">
                  <c:v>Realizado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AUX!$P$4:$P$15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AUX!$R$4:$R$15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D-4203-9CA9-5D520920D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05703792"/>
        <c:axId val="705705712"/>
      </c:barChart>
      <c:catAx>
        <c:axId val="70570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05705712"/>
        <c:crosses val="autoZero"/>
        <c:auto val="1"/>
        <c:lblAlgn val="ctr"/>
        <c:lblOffset val="100"/>
        <c:noMultiLvlLbl val="0"/>
      </c:catAx>
      <c:valAx>
        <c:axId val="705705712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705703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bg1"/>
                </a:solidFill>
              </a:rPr>
              <a:t>Receitas vs Lucro líquido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AUX!$Q$31</c:f>
              <c:strCache>
                <c:ptCount val="1"/>
                <c:pt idx="0">
                  <c:v>Receitas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AUX!$P$32:$P$43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AUX!$Q$32:$Q$43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9-453C-9242-049C43406403}"/>
            </c:ext>
          </c:extLst>
        </c:ser>
        <c:ser>
          <c:idx val="1"/>
          <c:order val="1"/>
          <c:tx>
            <c:strRef>
              <c:f>AUX!$R$31</c:f>
              <c:strCache>
                <c:ptCount val="1"/>
                <c:pt idx="0">
                  <c:v>Lucro líquido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AUX!$P$32:$P$43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AUX!$R$32:$R$43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9-453C-9242-049C43406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226476799"/>
        <c:axId val="1226478239"/>
      </c:barChart>
      <c:catAx>
        <c:axId val="1226476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26478239"/>
        <c:crosses val="autoZero"/>
        <c:auto val="1"/>
        <c:lblAlgn val="ctr"/>
        <c:lblOffset val="100"/>
        <c:noMultiLvlLbl val="0"/>
      </c:catAx>
      <c:valAx>
        <c:axId val="1226478239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226476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Resultado mensal por conta bancária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0009092177318655E-2"/>
          <c:y val="0.33721676543009449"/>
          <c:w val="0.95998181564536267"/>
          <c:h val="0.489805449576534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AUX!$X$32:$X$43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AUX!$Y$32:$Y$43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4-4F4C-821D-FE8AA226B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424689519"/>
        <c:axId val="1424677999"/>
      </c:barChart>
      <c:catAx>
        <c:axId val="1424689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24677999"/>
        <c:crosses val="autoZero"/>
        <c:auto val="1"/>
        <c:lblAlgn val="ctr"/>
        <c:lblOffset val="100"/>
        <c:noMultiLvlLbl val="0"/>
      </c:catAx>
      <c:valAx>
        <c:axId val="1424677999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424689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17-4C3F-A0B6-5D25E489D6B3}"/>
              </c:ext>
            </c:extLst>
          </c:dPt>
          <c:dPt>
            <c:idx val="1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17-4C3F-A0B6-5D25E489D6B3}"/>
              </c:ext>
            </c:extLst>
          </c:dPt>
          <c:dLbls>
            <c:delete val="1"/>
          </c:dLbls>
          <c:val>
            <c:numLit>
              <c:formatCode>_("R$"* #,##0.00_);_("R$"* \(#,##0.00\);_("R$"* "-"??_);_(@_)</c:formatCode>
              <c:ptCount val="2"/>
              <c:pt idx="0">
                <c:v>13580.31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8D17-4C3F-A0B6-5D25E489D6B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'FLUXO MENSAL'!$C$4:$N$5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'FLUXO MENSAL'!$C$6:$N$6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4-4B9C-8DCB-4978355C9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801087"/>
        <c:axId val="1804809247"/>
      </c:lineChart>
      <c:catAx>
        <c:axId val="1804801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04809247"/>
        <c:crosses val="autoZero"/>
        <c:auto val="1"/>
        <c:lblAlgn val="ctr"/>
        <c:lblOffset val="100"/>
        <c:noMultiLvlLbl val="0"/>
      </c:catAx>
      <c:valAx>
        <c:axId val="1804809247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804801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Evolução caixa</a:t>
            </a:r>
            <a:r>
              <a:rPr lang="pt-BR" b="1" baseline="0"/>
              <a:t> (saldo final do mês)</a:t>
            </a:r>
            <a:endParaRPr lang="pt-B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0009092177318655E-2"/>
          <c:y val="0.33721676543009449"/>
          <c:w val="0.95998181564536267"/>
          <c:h val="0.4898054495765348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AUX!$U$32:$U$43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AUX!$V$32:$V$43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E4-4F4C-821D-FE8AA226B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4689519"/>
        <c:axId val="1424677999"/>
      </c:lineChart>
      <c:catAx>
        <c:axId val="1424689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24677999"/>
        <c:crosses val="autoZero"/>
        <c:auto val="1"/>
        <c:lblAlgn val="ctr"/>
        <c:lblOffset val="100"/>
        <c:noMultiLvlLbl val="0"/>
      </c:catAx>
      <c:valAx>
        <c:axId val="1424677999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424689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72300792498026E-2"/>
          <c:y val="9.4558180227471561E-2"/>
          <c:w val="0.90089034987131456"/>
          <c:h val="0.8474128405182227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D3-4B92-8D23-6C98630CC82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D3-4B92-8D23-6C98630CC8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AUX!$K$19:$K$20</c:f>
              <c:strCache>
                <c:ptCount val="2"/>
                <c:pt idx="0">
                  <c:v>entradas</c:v>
                </c:pt>
                <c:pt idx="1">
                  <c:v>saídas</c:v>
                </c:pt>
              </c:strCache>
            </c:strRef>
          </c:cat>
          <c:val>
            <c:numRef>
              <c:f>AUX!$L$19:$L$20</c:f>
              <c:numCache>
                <c:formatCode>_-* #,##0_-;\-* #,##0_-;_-*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D3-4B92-8D23-6C98630CC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8594750656168"/>
          <c:y val="0.11372549019607843"/>
          <c:w val="0.49473858267716536"/>
          <c:h val="0.850980392156862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AUX!$H$19</c:f>
              <c:strCache>
                <c:ptCount val="1"/>
                <c:pt idx="0">
                  <c:v>Realizado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AUX!$B$32:$B$37</c:f>
            </c:multiLvlStrRef>
          </c:cat>
          <c:val>
            <c:numRef>
              <c:f>AUX!$D$32:$D$37</c:f>
              <c:numCache>
                <c:formatCode>_-* #,##0_-;\-* #,##0_-;_-*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7-4B6F-95EA-28F047B33E24}"/>
            </c:ext>
          </c:extLst>
        </c:ser>
        <c:ser>
          <c:idx val="1"/>
          <c:order val="1"/>
          <c:tx>
            <c:strRef>
              <c:f>AUX!$G$19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AUX!$B$32:$B$37</c:f>
            </c:multiLvlStrRef>
          </c:cat>
          <c:val>
            <c:numRef>
              <c:f>AUX!$C$32:$C$37</c:f>
              <c:numCache>
                <c:formatCode>_-* #,##0_-;\-* #,##0_-;_-*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7-4B6F-95EA-28F047B33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6736112"/>
        <c:axId val="986736592"/>
      </c:barChart>
      <c:catAx>
        <c:axId val="986736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2">
                    <a:lumMod val="40000"/>
                    <a:lumOff val="6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6736592"/>
        <c:crosses val="autoZero"/>
        <c:auto val="1"/>
        <c:lblAlgn val="ctr"/>
        <c:lblOffset val="100"/>
        <c:noMultiLvlLbl val="0"/>
      </c:catAx>
      <c:valAx>
        <c:axId val="986736592"/>
        <c:scaling>
          <c:orientation val="minMax"/>
        </c:scaling>
        <c:delete val="1"/>
        <c:axPos val="t"/>
        <c:numFmt formatCode="_-* #,##0_-;\-* #,##0_-;_-* &quot;-&quot;??_-;_-@_-" sourceLinked="1"/>
        <c:majorTickMark val="none"/>
        <c:minorTickMark val="none"/>
        <c:tickLblPos val="nextTo"/>
        <c:crossAx val="98673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8594750656168"/>
          <c:y val="0.11372549019607843"/>
          <c:w val="0.49473858267716536"/>
          <c:h val="0.843137254901960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AUX!$H$19</c:f>
              <c:strCache>
                <c:ptCount val="1"/>
                <c:pt idx="0">
                  <c:v>Realizado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AUX!$B$19:$B$23</c:f>
              <c:strCache>
                <c:ptCount val="5"/>
                <c:pt idx="0">
                  <c:v>Receita 1</c:v>
                </c:pt>
                <c:pt idx="1">
                  <c:v>Receita 2</c:v>
                </c:pt>
                <c:pt idx="2">
                  <c:v>Receita 3</c:v>
                </c:pt>
                <c:pt idx="3">
                  <c:v>Receita 4</c:v>
                </c:pt>
                <c:pt idx="4">
                  <c:v>Receita 5</c:v>
                </c:pt>
              </c:strCache>
            </c:strRef>
          </c:cat>
          <c:val>
            <c:numRef>
              <c:f>AUX!$D$19:$D$23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7-4B6F-95EA-28F047B33E24}"/>
            </c:ext>
          </c:extLst>
        </c:ser>
        <c:ser>
          <c:idx val="1"/>
          <c:order val="1"/>
          <c:tx>
            <c:strRef>
              <c:f>AUX!$G$19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AUX!$B$19:$B$23</c:f>
              <c:strCache>
                <c:ptCount val="5"/>
                <c:pt idx="0">
                  <c:v>Receita 1</c:v>
                </c:pt>
                <c:pt idx="1">
                  <c:v>Receita 2</c:v>
                </c:pt>
                <c:pt idx="2">
                  <c:v>Receita 3</c:v>
                </c:pt>
                <c:pt idx="3">
                  <c:v>Receita 4</c:v>
                </c:pt>
                <c:pt idx="4">
                  <c:v>Receita 5</c:v>
                </c:pt>
              </c:strCache>
            </c:strRef>
          </c:cat>
          <c:val>
            <c:numRef>
              <c:f>AUX!$C$19:$C$23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7-4B6F-95EA-28F047B33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6736112"/>
        <c:axId val="986736592"/>
      </c:barChart>
      <c:catAx>
        <c:axId val="986736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>
                    <a:lumMod val="40000"/>
                    <a:lumOff val="6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6736592"/>
        <c:crosses val="autoZero"/>
        <c:auto val="1"/>
        <c:lblAlgn val="ctr"/>
        <c:lblOffset val="100"/>
        <c:noMultiLvlLbl val="0"/>
      </c:catAx>
      <c:valAx>
        <c:axId val="986736592"/>
        <c:scaling>
          <c:orientation val="minMax"/>
        </c:scaling>
        <c:delete val="1"/>
        <c:axPos val="t"/>
        <c:numFmt formatCode="_-* #,##0_-;\-* #,##0_-;_-* &quot;-&quot;??_-;_-@_-" sourceLinked="1"/>
        <c:majorTickMark val="none"/>
        <c:minorTickMark val="none"/>
        <c:tickLblPos val="nextTo"/>
        <c:crossAx val="98673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AUX!$H$2</c:f>
              <c:strCache>
                <c:ptCount val="1"/>
                <c:pt idx="0">
                  <c:v>Despesas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AUX!$F$3:$F$14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AUX!$H$3:$H$14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C-4EEA-98E4-D380A1D27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218420208"/>
        <c:axId val="1218420688"/>
      </c:barChart>
      <c:lineChart>
        <c:grouping val="standard"/>
        <c:varyColors val="0"/>
        <c:ser>
          <c:idx val="0"/>
          <c:order val="0"/>
          <c:tx>
            <c:strRef>
              <c:f>AUX!$G$2</c:f>
              <c:strCache>
                <c:ptCount val="1"/>
                <c:pt idx="0">
                  <c:v>Receitas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AUX!$F$3:$F$14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AUX!$G$3:$G$14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EC-4EEA-98E4-D380A1D27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420208"/>
        <c:axId val="1218420688"/>
      </c:lineChart>
      <c:catAx>
        <c:axId val="121842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8420688"/>
        <c:crosses val="autoZero"/>
        <c:auto val="1"/>
        <c:lblAlgn val="ctr"/>
        <c:lblOffset val="100"/>
        <c:noMultiLvlLbl val="0"/>
      </c:catAx>
      <c:valAx>
        <c:axId val="1218420688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21842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AUX!$V$3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AUX!$U$4:$U$15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AUX!$V$4:$V$15</c:f>
              <c:numCache>
                <c:formatCode>_-* #,##0_-;\-* #,##0_-;_-* "-"??_-;_-@_-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B0-4195-9302-AA2B44A77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17209824"/>
        <c:axId val="1217208864"/>
      </c:barChart>
      <c:catAx>
        <c:axId val="12172098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7208864"/>
        <c:crosses val="autoZero"/>
        <c:auto val="1"/>
        <c:lblAlgn val="ctr"/>
        <c:lblOffset val="100"/>
        <c:noMultiLvlLbl val="0"/>
      </c:catAx>
      <c:valAx>
        <c:axId val="1217208864"/>
        <c:scaling>
          <c:orientation val="minMax"/>
        </c:scaling>
        <c:delete val="1"/>
        <c:axPos val="t"/>
        <c:numFmt formatCode="_-* #,##0_-;\-* #,##0_-;_-* &quot;-&quot;??_-;_-@_-" sourceLinked="1"/>
        <c:majorTickMark val="none"/>
        <c:minorTickMark val="none"/>
        <c:tickLblPos val="nextTo"/>
        <c:crossAx val="121720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checked="Checked" firstButton="1" fmlaLink="$G$3" lockText="1"/>
</file>

<file path=xl/ctrlProps/ctrlProp10.xml><?xml version="1.0" encoding="utf-8"?>
<formControlPr xmlns="http://schemas.microsoft.com/office/spreadsheetml/2009/9/main" objectType="Drop" dropStyle="combo" dx="22" fmlaLink="AUX!$L$1" fmlaRange="METAS!$B$7:$B$26" sel="4" val="0"/>
</file>

<file path=xl/ctrlProps/ctrlProp11.xml><?xml version="1.0" encoding="utf-8"?>
<formControlPr xmlns="http://schemas.microsoft.com/office/spreadsheetml/2009/9/main" objectType="Drop" dropStyle="combo" dx="22" fmlaLink="AUX!$Q$1" fmlaRange="METAS!$B$29:$B$48" sel="2" val="0"/>
</file>

<file path=xl/ctrlProps/ctrlProp12.xml><?xml version="1.0" encoding="utf-8"?>
<formControlPr xmlns="http://schemas.microsoft.com/office/spreadsheetml/2009/9/main" objectType="Scroll" dx="22" fmlaLink="AUX!$A$19" inc="5" max="6" min="1" page="5"/>
</file>

<file path=xl/ctrlProps/ctrlProp13.xml><?xml version="1.0" encoding="utf-8"?>
<formControlPr xmlns="http://schemas.microsoft.com/office/spreadsheetml/2009/9/main" objectType="Scroll" dx="22" fmlaLink="AUX!$A$32" inc="5" max="20" min="1" page="5" val="15"/>
</file>

<file path=xl/ctrlProps/ctrlProp14.xml><?xml version="1.0" encoding="utf-8"?>
<formControlPr xmlns="http://schemas.microsoft.com/office/spreadsheetml/2009/9/main" objectType="Drop" dropStyle="combo" dx="22" fmlaLink="AUX!$AI$3" fmlaRange="AUX!$AC$24:$AC$25" noThreeD="1" sel="2" val="0"/>
</file>

<file path=xl/ctrlProps/ctrlProp15.xml><?xml version="1.0" encoding="utf-8"?>
<formControlPr xmlns="http://schemas.microsoft.com/office/spreadsheetml/2009/9/main" objectType="Drop" dropLines="11" dropStyle="combo" dx="22" fmlaLink="AUX!$AM$1" fmlaRange="AUX!$AC$28:$AC$38" noThreeD="1" sel="1" val="0"/>
</file>

<file path=xl/ctrlProps/ctrlProp16.xml><?xml version="1.0" encoding="utf-8"?>
<formControlPr xmlns="http://schemas.microsoft.com/office/spreadsheetml/2009/9/main" objectType="Drop" dropLines="11" dropStyle="combo" dx="22" fmlaLink="AUX!$AM$1" fmlaRange="AUX!$AC$28:$AC$38" noThreeD="1" sel="1" val="0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checked="Checked" firstButton="1" fmlaLink="$F$4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Drop" dropLines="11" dropStyle="combo" dx="22" fmlaLink="AUX!$AM$1" fmlaRange="AUX!$AC$28:$AC$38" noThreeD="1" sel="1" val="0"/>
</file>

<file path=xl/ctrlProps/ctrlProp6.xml><?xml version="1.0" encoding="utf-8"?>
<formControlPr xmlns="http://schemas.microsoft.com/office/spreadsheetml/2009/9/main" objectType="Drop" dropStyle="combo" dx="22" fmlaLink="AUX!$AI$3" fmlaRange="AUX!$AC$24:$AC$25" noThreeD="1" sel="2" val="0"/>
</file>

<file path=xl/ctrlProps/ctrlProp7.xml><?xml version="1.0" encoding="utf-8"?>
<formControlPr xmlns="http://schemas.microsoft.com/office/spreadsheetml/2009/9/main" objectType="Drop" dropLines="11" dropStyle="combo" dx="22" fmlaLink="AUX!$AM$1" fmlaRange="AUX!$AC$28:$AC$38" noThreeD="1" sel="1" val="0"/>
</file>

<file path=xl/ctrlProps/ctrlProp8.xml><?xml version="1.0" encoding="utf-8"?>
<formControlPr xmlns="http://schemas.microsoft.com/office/spreadsheetml/2009/9/main" objectType="Drop" dropStyle="combo" dx="22" fmlaLink="AUX!$AI$3" fmlaRange="AUX!$AC$24:$AC$25" noThreeD="1" sel="2" val="0"/>
</file>

<file path=xl/ctrlProps/ctrlProp9.xml><?xml version="1.0" encoding="utf-8"?>
<formControlPr xmlns="http://schemas.microsoft.com/office/spreadsheetml/2009/9/main" objectType="Drop" dropStyle="combo" dx="22" fmlaLink="AUX!$F$17" fmlaRange="AUX!$K$4:$K$15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svg"/><Relationship Id="rId13" Type="http://schemas.openxmlformats.org/officeDocument/2006/relationships/image" Target="../media/image9.png"/><Relationship Id="rId18" Type="http://schemas.openxmlformats.org/officeDocument/2006/relationships/image" Target="../media/image13.png"/><Relationship Id="rId3" Type="http://schemas.openxmlformats.org/officeDocument/2006/relationships/hyperlink" Target="#DASHBOARD!A1"/><Relationship Id="rId21" Type="http://schemas.openxmlformats.org/officeDocument/2006/relationships/image" Target="../media/image16.svg"/><Relationship Id="rId7" Type="http://schemas.openxmlformats.org/officeDocument/2006/relationships/image" Target="../media/image5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12.svg"/><Relationship Id="rId2" Type="http://schemas.openxmlformats.org/officeDocument/2006/relationships/image" Target="../media/image2.svg"/><Relationship Id="rId16" Type="http://schemas.openxmlformats.org/officeDocument/2006/relationships/image" Target="../media/image11.png"/><Relationship Id="rId20" Type="http://schemas.openxmlformats.org/officeDocument/2006/relationships/image" Target="../media/image15.png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8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10" Type="http://schemas.openxmlformats.org/officeDocument/2006/relationships/image" Target="../media/image7.png"/><Relationship Id="rId19" Type="http://schemas.openxmlformats.org/officeDocument/2006/relationships/image" Target="../media/image14.emf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10.sv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9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21" Type="http://schemas.openxmlformats.org/officeDocument/2006/relationships/hyperlink" Target="#'FLUXO DIARIO'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12.svg"/><Relationship Id="rId2" Type="http://schemas.openxmlformats.org/officeDocument/2006/relationships/image" Target="../media/image2.svg"/><Relationship Id="rId16" Type="http://schemas.openxmlformats.org/officeDocument/2006/relationships/image" Target="../media/image11.png"/><Relationship Id="rId20" Type="http://schemas.openxmlformats.org/officeDocument/2006/relationships/hyperlink" Target="#'DRE DETALHADO'!A1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23.svg"/><Relationship Id="rId24" Type="http://schemas.openxmlformats.org/officeDocument/2006/relationships/image" Target="../media/image16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23" Type="http://schemas.openxmlformats.org/officeDocument/2006/relationships/image" Target="../media/image15.png"/><Relationship Id="rId10" Type="http://schemas.openxmlformats.org/officeDocument/2006/relationships/image" Target="../media/image22.png"/><Relationship Id="rId19" Type="http://schemas.openxmlformats.org/officeDocument/2006/relationships/hyperlink" Target="#'RESULTADO M&#202;S'!A1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10.svg"/><Relationship Id="rId22" Type="http://schemas.openxmlformats.org/officeDocument/2006/relationships/hyperlink" Target="#'FLUXO MENSAL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28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21" Type="http://schemas.openxmlformats.org/officeDocument/2006/relationships/hyperlink" Target="#SA&#205;DAS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12.svg"/><Relationship Id="rId2" Type="http://schemas.openxmlformats.org/officeDocument/2006/relationships/image" Target="../media/image2.svg"/><Relationship Id="rId16" Type="http://schemas.openxmlformats.org/officeDocument/2006/relationships/image" Target="../media/image11.png"/><Relationship Id="rId20" Type="http://schemas.openxmlformats.org/officeDocument/2006/relationships/image" Target="../media/image16.svg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8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10" Type="http://schemas.openxmlformats.org/officeDocument/2006/relationships/image" Target="../media/image7.png"/><Relationship Id="rId19" Type="http://schemas.openxmlformats.org/officeDocument/2006/relationships/image" Target="../media/image15.png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29.sv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28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12.svg"/><Relationship Id="rId2" Type="http://schemas.openxmlformats.org/officeDocument/2006/relationships/image" Target="../media/image2.svg"/><Relationship Id="rId16" Type="http://schemas.openxmlformats.org/officeDocument/2006/relationships/image" Target="../media/image11.png"/><Relationship Id="rId20" Type="http://schemas.openxmlformats.org/officeDocument/2006/relationships/image" Target="../media/image16.svg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8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10" Type="http://schemas.openxmlformats.org/officeDocument/2006/relationships/image" Target="../media/image7.png"/><Relationship Id="rId19" Type="http://schemas.openxmlformats.org/officeDocument/2006/relationships/image" Target="../media/image15.png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30.sv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9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21" Type="http://schemas.openxmlformats.org/officeDocument/2006/relationships/hyperlink" Target="#'FLUXO DIARIO'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12.svg"/><Relationship Id="rId2" Type="http://schemas.openxmlformats.org/officeDocument/2006/relationships/image" Target="../media/image2.svg"/><Relationship Id="rId16" Type="http://schemas.openxmlformats.org/officeDocument/2006/relationships/image" Target="../media/image11.png"/><Relationship Id="rId20" Type="http://schemas.openxmlformats.org/officeDocument/2006/relationships/hyperlink" Target="#'DRE DETALHADO'!A1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23.svg"/><Relationship Id="rId24" Type="http://schemas.openxmlformats.org/officeDocument/2006/relationships/image" Target="../media/image16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23" Type="http://schemas.openxmlformats.org/officeDocument/2006/relationships/image" Target="../media/image15.png"/><Relationship Id="rId10" Type="http://schemas.openxmlformats.org/officeDocument/2006/relationships/image" Target="../media/image22.png"/><Relationship Id="rId19" Type="http://schemas.openxmlformats.org/officeDocument/2006/relationships/hyperlink" Target="#'RESULTADO M&#202;S'!A1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10.svg"/><Relationship Id="rId22" Type="http://schemas.openxmlformats.org/officeDocument/2006/relationships/hyperlink" Target="#'FLUXO MENS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13" Type="http://schemas.openxmlformats.org/officeDocument/2006/relationships/hyperlink" Target="#MOVIMENTA&#199;&#195;O!A1"/><Relationship Id="rId18" Type="http://schemas.openxmlformats.org/officeDocument/2006/relationships/image" Target="../media/image12.svg"/><Relationship Id="rId3" Type="http://schemas.openxmlformats.org/officeDocument/2006/relationships/image" Target="../media/image2.svg"/><Relationship Id="rId21" Type="http://schemas.openxmlformats.org/officeDocument/2006/relationships/hyperlink" Target="#'DRE DETALHADO'!A1"/><Relationship Id="rId7" Type="http://schemas.openxmlformats.org/officeDocument/2006/relationships/hyperlink" Target="#'COMO UTILIZAR'!A1"/><Relationship Id="rId12" Type="http://schemas.openxmlformats.org/officeDocument/2006/relationships/image" Target="../media/image23.svg"/><Relationship Id="rId17" Type="http://schemas.openxmlformats.org/officeDocument/2006/relationships/image" Target="../media/image11.png"/><Relationship Id="rId25" Type="http://schemas.openxmlformats.org/officeDocument/2006/relationships/image" Target="../media/image16.svg"/><Relationship Id="rId2" Type="http://schemas.openxmlformats.org/officeDocument/2006/relationships/image" Target="../media/image1.png"/><Relationship Id="rId16" Type="http://schemas.openxmlformats.org/officeDocument/2006/relationships/hyperlink" Target="#'PLANO DE CONTAS'!A1"/><Relationship Id="rId20" Type="http://schemas.openxmlformats.org/officeDocument/2006/relationships/hyperlink" Target="#'RESULTADO M&#202;S'!A1"/><Relationship Id="rId1" Type="http://schemas.openxmlformats.org/officeDocument/2006/relationships/chart" Target="../charts/chart3.xml"/><Relationship Id="rId6" Type="http://schemas.openxmlformats.org/officeDocument/2006/relationships/image" Target="../media/image4.svg"/><Relationship Id="rId11" Type="http://schemas.openxmlformats.org/officeDocument/2006/relationships/image" Target="../media/image22.png"/><Relationship Id="rId24" Type="http://schemas.openxmlformats.org/officeDocument/2006/relationships/image" Target="../media/image15.png"/><Relationship Id="rId5" Type="http://schemas.openxmlformats.org/officeDocument/2006/relationships/image" Target="../media/image3.png"/><Relationship Id="rId15" Type="http://schemas.openxmlformats.org/officeDocument/2006/relationships/image" Target="../media/image10.svg"/><Relationship Id="rId23" Type="http://schemas.openxmlformats.org/officeDocument/2006/relationships/hyperlink" Target="#'FLUXO MENSAL'!A1"/><Relationship Id="rId10" Type="http://schemas.openxmlformats.org/officeDocument/2006/relationships/hyperlink" Target="#'PREVISTO VS REALIZADO'!A1"/><Relationship Id="rId19" Type="http://schemas.openxmlformats.org/officeDocument/2006/relationships/image" Target="../media/image14.emf"/><Relationship Id="rId4" Type="http://schemas.openxmlformats.org/officeDocument/2006/relationships/hyperlink" Target="#DASHBOARD!A1"/><Relationship Id="rId9" Type="http://schemas.openxmlformats.org/officeDocument/2006/relationships/image" Target="../media/image19.svg"/><Relationship Id="rId14" Type="http://schemas.openxmlformats.org/officeDocument/2006/relationships/image" Target="../media/image9.png"/><Relationship Id="rId22" Type="http://schemas.openxmlformats.org/officeDocument/2006/relationships/hyperlink" Target="#'FLUXO DIARIO'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image" Target="../media/image32.svg"/><Relationship Id="rId18" Type="http://schemas.openxmlformats.org/officeDocument/2006/relationships/image" Target="../media/image7.png"/><Relationship Id="rId26" Type="http://schemas.openxmlformats.org/officeDocument/2006/relationships/image" Target="../media/image14.emf"/><Relationship Id="rId3" Type="http://schemas.openxmlformats.org/officeDocument/2006/relationships/chart" Target="../charts/chart6.xml"/><Relationship Id="rId21" Type="http://schemas.openxmlformats.org/officeDocument/2006/relationships/image" Target="../media/image9.png"/><Relationship Id="rId7" Type="http://schemas.openxmlformats.org/officeDocument/2006/relationships/chart" Target="../charts/chart10.xml"/><Relationship Id="rId12" Type="http://schemas.openxmlformats.org/officeDocument/2006/relationships/image" Target="../media/image31.png"/><Relationship Id="rId17" Type="http://schemas.openxmlformats.org/officeDocument/2006/relationships/hyperlink" Target="#'PREVISTO VS REALIZADO'!A1"/><Relationship Id="rId25" Type="http://schemas.openxmlformats.org/officeDocument/2006/relationships/image" Target="../media/image12.svg"/><Relationship Id="rId2" Type="http://schemas.openxmlformats.org/officeDocument/2006/relationships/chart" Target="../charts/chart5.xml"/><Relationship Id="rId16" Type="http://schemas.openxmlformats.org/officeDocument/2006/relationships/image" Target="../media/image19.svg"/><Relationship Id="rId20" Type="http://schemas.openxmlformats.org/officeDocument/2006/relationships/hyperlink" Target="#MOVIMENTA&#199;&#195;O!A1"/><Relationship Id="rId29" Type="http://schemas.openxmlformats.org/officeDocument/2006/relationships/chart" Target="../charts/chart12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hyperlink" Target="#DASHBOARD!A1"/><Relationship Id="rId24" Type="http://schemas.openxmlformats.org/officeDocument/2006/relationships/image" Target="../media/image11.png"/><Relationship Id="rId5" Type="http://schemas.openxmlformats.org/officeDocument/2006/relationships/chart" Target="../charts/chart8.xml"/><Relationship Id="rId15" Type="http://schemas.openxmlformats.org/officeDocument/2006/relationships/image" Target="../media/image18.png"/><Relationship Id="rId23" Type="http://schemas.openxmlformats.org/officeDocument/2006/relationships/hyperlink" Target="#'PLANO DE CONTAS'!A1"/><Relationship Id="rId28" Type="http://schemas.openxmlformats.org/officeDocument/2006/relationships/image" Target="../media/image16.svg"/><Relationship Id="rId10" Type="http://schemas.openxmlformats.org/officeDocument/2006/relationships/image" Target="../media/image2.svg"/><Relationship Id="rId19" Type="http://schemas.openxmlformats.org/officeDocument/2006/relationships/image" Target="../media/image8.svg"/><Relationship Id="rId4" Type="http://schemas.openxmlformats.org/officeDocument/2006/relationships/chart" Target="../charts/chart7.xml"/><Relationship Id="rId9" Type="http://schemas.openxmlformats.org/officeDocument/2006/relationships/image" Target="../media/image1.png"/><Relationship Id="rId14" Type="http://schemas.openxmlformats.org/officeDocument/2006/relationships/hyperlink" Target="#'COMO UTILIZAR'!A1"/><Relationship Id="rId22" Type="http://schemas.openxmlformats.org/officeDocument/2006/relationships/image" Target="../media/image10.svg"/><Relationship Id="rId27" Type="http://schemas.openxmlformats.org/officeDocument/2006/relationships/image" Target="../media/image15.png"/><Relationship Id="rId30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9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21" Type="http://schemas.openxmlformats.org/officeDocument/2006/relationships/hyperlink" Target="#CLIENTES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21.svg"/><Relationship Id="rId2" Type="http://schemas.openxmlformats.org/officeDocument/2006/relationships/image" Target="../media/image2.svg"/><Relationship Id="rId16" Type="http://schemas.openxmlformats.org/officeDocument/2006/relationships/image" Target="../media/image20.png"/><Relationship Id="rId20" Type="http://schemas.openxmlformats.org/officeDocument/2006/relationships/hyperlink" Target="#BANCOS!A1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8.svg"/><Relationship Id="rId24" Type="http://schemas.openxmlformats.org/officeDocument/2006/relationships/image" Target="../media/image16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23" Type="http://schemas.openxmlformats.org/officeDocument/2006/relationships/image" Target="../media/image15.png"/><Relationship Id="rId10" Type="http://schemas.openxmlformats.org/officeDocument/2006/relationships/image" Target="../media/image7.png"/><Relationship Id="rId19" Type="http://schemas.openxmlformats.org/officeDocument/2006/relationships/hyperlink" Target="#METAS!A1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10.svg"/><Relationship Id="rId22" Type="http://schemas.openxmlformats.org/officeDocument/2006/relationships/hyperlink" Target="#FORNECEDORES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9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21" Type="http://schemas.openxmlformats.org/officeDocument/2006/relationships/hyperlink" Target="#CLIENTES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21.svg"/><Relationship Id="rId2" Type="http://schemas.openxmlformats.org/officeDocument/2006/relationships/image" Target="../media/image2.svg"/><Relationship Id="rId16" Type="http://schemas.openxmlformats.org/officeDocument/2006/relationships/image" Target="../media/image20.png"/><Relationship Id="rId20" Type="http://schemas.openxmlformats.org/officeDocument/2006/relationships/hyperlink" Target="#BANCOS!A1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8.svg"/><Relationship Id="rId24" Type="http://schemas.openxmlformats.org/officeDocument/2006/relationships/image" Target="../media/image16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23" Type="http://schemas.openxmlformats.org/officeDocument/2006/relationships/image" Target="../media/image15.png"/><Relationship Id="rId10" Type="http://schemas.openxmlformats.org/officeDocument/2006/relationships/image" Target="../media/image7.png"/><Relationship Id="rId19" Type="http://schemas.openxmlformats.org/officeDocument/2006/relationships/hyperlink" Target="#METAS!A1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10.svg"/><Relationship Id="rId22" Type="http://schemas.openxmlformats.org/officeDocument/2006/relationships/hyperlink" Target="#FORNECEDORES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9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21" Type="http://schemas.openxmlformats.org/officeDocument/2006/relationships/hyperlink" Target="#CLIENTES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21.svg"/><Relationship Id="rId2" Type="http://schemas.openxmlformats.org/officeDocument/2006/relationships/image" Target="../media/image2.svg"/><Relationship Id="rId16" Type="http://schemas.openxmlformats.org/officeDocument/2006/relationships/image" Target="../media/image20.png"/><Relationship Id="rId20" Type="http://schemas.openxmlformats.org/officeDocument/2006/relationships/hyperlink" Target="#BANCOS!A1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8.svg"/><Relationship Id="rId24" Type="http://schemas.openxmlformats.org/officeDocument/2006/relationships/image" Target="../media/image16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23" Type="http://schemas.openxmlformats.org/officeDocument/2006/relationships/image" Target="../media/image15.png"/><Relationship Id="rId10" Type="http://schemas.openxmlformats.org/officeDocument/2006/relationships/image" Target="../media/image7.png"/><Relationship Id="rId19" Type="http://schemas.openxmlformats.org/officeDocument/2006/relationships/hyperlink" Target="#METAS!A1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10.svg"/><Relationship Id="rId22" Type="http://schemas.openxmlformats.org/officeDocument/2006/relationships/hyperlink" Target="#FORNECEDORE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9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21" Type="http://schemas.openxmlformats.org/officeDocument/2006/relationships/hyperlink" Target="#CLIENTES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21.svg"/><Relationship Id="rId2" Type="http://schemas.openxmlformats.org/officeDocument/2006/relationships/image" Target="../media/image2.svg"/><Relationship Id="rId16" Type="http://schemas.openxmlformats.org/officeDocument/2006/relationships/image" Target="../media/image20.png"/><Relationship Id="rId20" Type="http://schemas.openxmlformats.org/officeDocument/2006/relationships/hyperlink" Target="#BANCOS!A1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8.svg"/><Relationship Id="rId24" Type="http://schemas.openxmlformats.org/officeDocument/2006/relationships/image" Target="../media/image16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23" Type="http://schemas.openxmlformats.org/officeDocument/2006/relationships/image" Target="../media/image15.png"/><Relationship Id="rId10" Type="http://schemas.openxmlformats.org/officeDocument/2006/relationships/image" Target="../media/image7.png"/><Relationship Id="rId19" Type="http://schemas.openxmlformats.org/officeDocument/2006/relationships/hyperlink" Target="#METAS!A1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10.svg"/><Relationship Id="rId22" Type="http://schemas.openxmlformats.org/officeDocument/2006/relationships/hyperlink" Target="#FORNECEDORES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9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21" Type="http://schemas.openxmlformats.org/officeDocument/2006/relationships/hyperlink" Target="#CLIENTES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21.svg"/><Relationship Id="rId2" Type="http://schemas.openxmlformats.org/officeDocument/2006/relationships/image" Target="../media/image2.svg"/><Relationship Id="rId16" Type="http://schemas.openxmlformats.org/officeDocument/2006/relationships/image" Target="../media/image20.png"/><Relationship Id="rId20" Type="http://schemas.openxmlformats.org/officeDocument/2006/relationships/hyperlink" Target="#BANCOS!A1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8.svg"/><Relationship Id="rId24" Type="http://schemas.openxmlformats.org/officeDocument/2006/relationships/image" Target="../media/image16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23" Type="http://schemas.openxmlformats.org/officeDocument/2006/relationships/image" Target="../media/image15.png"/><Relationship Id="rId10" Type="http://schemas.openxmlformats.org/officeDocument/2006/relationships/image" Target="../media/image7.png"/><Relationship Id="rId19" Type="http://schemas.openxmlformats.org/officeDocument/2006/relationships/hyperlink" Target="#METAS!A1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10.svg"/><Relationship Id="rId22" Type="http://schemas.openxmlformats.org/officeDocument/2006/relationships/hyperlink" Target="#FORNECEDORES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svg"/><Relationship Id="rId13" Type="http://schemas.openxmlformats.org/officeDocument/2006/relationships/image" Target="../media/image9.png"/><Relationship Id="rId18" Type="http://schemas.openxmlformats.org/officeDocument/2006/relationships/image" Target="../media/image14.emf"/><Relationship Id="rId3" Type="http://schemas.openxmlformats.org/officeDocument/2006/relationships/hyperlink" Target="#DASHBOARD!A1"/><Relationship Id="rId21" Type="http://schemas.openxmlformats.org/officeDocument/2006/relationships/hyperlink" Target="#'FLUXO DIARIO'!A1"/><Relationship Id="rId7" Type="http://schemas.openxmlformats.org/officeDocument/2006/relationships/image" Target="../media/image18.png"/><Relationship Id="rId12" Type="http://schemas.openxmlformats.org/officeDocument/2006/relationships/hyperlink" Target="#MOVIMENTA&#199;&#195;O!A1"/><Relationship Id="rId17" Type="http://schemas.openxmlformats.org/officeDocument/2006/relationships/image" Target="../media/image12.svg"/><Relationship Id="rId2" Type="http://schemas.openxmlformats.org/officeDocument/2006/relationships/image" Target="../media/image2.svg"/><Relationship Id="rId16" Type="http://schemas.openxmlformats.org/officeDocument/2006/relationships/image" Target="../media/image11.png"/><Relationship Id="rId20" Type="http://schemas.openxmlformats.org/officeDocument/2006/relationships/hyperlink" Target="#'DRE DETALHADO'!A1"/><Relationship Id="rId1" Type="http://schemas.openxmlformats.org/officeDocument/2006/relationships/image" Target="../media/image1.png"/><Relationship Id="rId6" Type="http://schemas.openxmlformats.org/officeDocument/2006/relationships/hyperlink" Target="#'COMO UTILIZAR'!A1"/><Relationship Id="rId11" Type="http://schemas.openxmlformats.org/officeDocument/2006/relationships/image" Target="../media/image23.svg"/><Relationship Id="rId24" Type="http://schemas.openxmlformats.org/officeDocument/2006/relationships/image" Target="../media/image16.svg"/><Relationship Id="rId5" Type="http://schemas.openxmlformats.org/officeDocument/2006/relationships/image" Target="../media/image4.svg"/><Relationship Id="rId15" Type="http://schemas.openxmlformats.org/officeDocument/2006/relationships/hyperlink" Target="#'PLANO DE CONTAS'!A1"/><Relationship Id="rId23" Type="http://schemas.openxmlformats.org/officeDocument/2006/relationships/image" Target="../media/image15.png"/><Relationship Id="rId10" Type="http://schemas.openxmlformats.org/officeDocument/2006/relationships/image" Target="../media/image22.png"/><Relationship Id="rId19" Type="http://schemas.openxmlformats.org/officeDocument/2006/relationships/hyperlink" Target="#'RESULTADO M&#202;S'!A1"/><Relationship Id="rId4" Type="http://schemas.openxmlformats.org/officeDocument/2006/relationships/image" Target="../media/image3.png"/><Relationship Id="rId9" Type="http://schemas.openxmlformats.org/officeDocument/2006/relationships/hyperlink" Target="#'PREVISTO VS REALIZADO'!A1"/><Relationship Id="rId14" Type="http://schemas.openxmlformats.org/officeDocument/2006/relationships/image" Target="../media/image10.svg"/><Relationship Id="rId22" Type="http://schemas.openxmlformats.org/officeDocument/2006/relationships/hyperlink" Target="#'FLUXO MENSAL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svg"/><Relationship Id="rId13" Type="http://schemas.openxmlformats.org/officeDocument/2006/relationships/image" Target="../media/image18.png"/><Relationship Id="rId18" Type="http://schemas.openxmlformats.org/officeDocument/2006/relationships/hyperlink" Target="#MOVIMENTA&#199;&#195;O!A1"/><Relationship Id="rId26" Type="http://schemas.openxmlformats.org/officeDocument/2006/relationships/hyperlink" Target="#'DRE DETALHADO'!A1"/><Relationship Id="rId3" Type="http://schemas.openxmlformats.org/officeDocument/2006/relationships/image" Target="../media/image25.svg"/><Relationship Id="rId21" Type="http://schemas.openxmlformats.org/officeDocument/2006/relationships/hyperlink" Target="#'PLANO DE CONTAS'!A1"/><Relationship Id="rId7" Type="http://schemas.openxmlformats.org/officeDocument/2006/relationships/image" Target="../media/image1.png"/><Relationship Id="rId12" Type="http://schemas.openxmlformats.org/officeDocument/2006/relationships/hyperlink" Target="#'COMO UTILIZAR'!A1"/><Relationship Id="rId17" Type="http://schemas.openxmlformats.org/officeDocument/2006/relationships/image" Target="../media/image23.svg"/><Relationship Id="rId25" Type="http://schemas.openxmlformats.org/officeDocument/2006/relationships/hyperlink" Target="#'RESULTADO M&#202;S'!A1"/><Relationship Id="rId2" Type="http://schemas.openxmlformats.org/officeDocument/2006/relationships/image" Target="../media/image24.png"/><Relationship Id="rId16" Type="http://schemas.openxmlformats.org/officeDocument/2006/relationships/image" Target="../media/image22.png"/><Relationship Id="rId20" Type="http://schemas.openxmlformats.org/officeDocument/2006/relationships/image" Target="../media/image10.svg"/><Relationship Id="rId29" Type="http://schemas.openxmlformats.org/officeDocument/2006/relationships/image" Target="../media/image15.png"/><Relationship Id="rId1" Type="http://schemas.openxmlformats.org/officeDocument/2006/relationships/chart" Target="../charts/chart1.xml"/><Relationship Id="rId6" Type="http://schemas.openxmlformats.org/officeDocument/2006/relationships/image" Target="../media/image27.svg"/><Relationship Id="rId11" Type="http://schemas.openxmlformats.org/officeDocument/2006/relationships/image" Target="../media/image4.svg"/><Relationship Id="rId24" Type="http://schemas.openxmlformats.org/officeDocument/2006/relationships/image" Target="../media/image14.emf"/><Relationship Id="rId5" Type="http://schemas.openxmlformats.org/officeDocument/2006/relationships/image" Target="../media/image26.png"/><Relationship Id="rId15" Type="http://schemas.openxmlformats.org/officeDocument/2006/relationships/hyperlink" Target="#'PREVISTO VS REALIZADO'!A1"/><Relationship Id="rId23" Type="http://schemas.openxmlformats.org/officeDocument/2006/relationships/image" Target="../media/image12.svg"/><Relationship Id="rId28" Type="http://schemas.openxmlformats.org/officeDocument/2006/relationships/hyperlink" Target="#'FLUXO MENSAL'!A1"/><Relationship Id="rId10" Type="http://schemas.openxmlformats.org/officeDocument/2006/relationships/image" Target="../media/image3.png"/><Relationship Id="rId19" Type="http://schemas.openxmlformats.org/officeDocument/2006/relationships/image" Target="../media/image9.png"/><Relationship Id="rId4" Type="http://schemas.openxmlformats.org/officeDocument/2006/relationships/chart" Target="../charts/chart2.xml"/><Relationship Id="rId9" Type="http://schemas.openxmlformats.org/officeDocument/2006/relationships/hyperlink" Target="#DASHBOARD!A1"/><Relationship Id="rId14" Type="http://schemas.openxmlformats.org/officeDocument/2006/relationships/image" Target="../media/image19.svg"/><Relationship Id="rId22" Type="http://schemas.openxmlformats.org/officeDocument/2006/relationships/image" Target="../media/image11.png"/><Relationship Id="rId27" Type="http://schemas.openxmlformats.org/officeDocument/2006/relationships/hyperlink" Target="#'FLUXO DIARIO'!A1"/><Relationship Id="rId30" Type="http://schemas.openxmlformats.org/officeDocument/2006/relationships/image" Target="../media/image16.sv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685800</xdr:colOff>
      <xdr:row>1</xdr:row>
      <xdr:rowOff>0</xdr:rowOff>
    </xdr:to>
    <xdr:sp macro="" textlink="">
      <xdr:nvSpPr>
        <xdr:cNvPr id="75" name="Retângulo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9</xdr:col>
      <xdr:colOff>352425</xdr:colOff>
      <xdr:row>0</xdr:row>
      <xdr:rowOff>285750</xdr:rowOff>
    </xdr:from>
    <xdr:to>
      <xdr:col>11</xdr:col>
      <xdr:colOff>700425</xdr:colOff>
      <xdr:row>0</xdr:row>
      <xdr:rowOff>819150</xdr:rowOff>
    </xdr:to>
    <xdr:sp macro="" textlink="AUX!U19">
      <xdr:nvSpPr>
        <xdr:cNvPr id="76" name="Retângulo: Cantos Arredondados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9</xdr:col>
      <xdr:colOff>400050</xdr:colOff>
      <xdr:row>0</xdr:row>
      <xdr:rowOff>276225</xdr:rowOff>
    </xdr:from>
    <xdr:to>
      <xdr:col>11</xdr:col>
      <xdr:colOff>209550</xdr:colOff>
      <xdr:row>0</xdr:row>
      <xdr:rowOff>514350</xdr:rowOff>
    </xdr:to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11</xdr:col>
      <xdr:colOff>200025</xdr:colOff>
      <xdr:row>0</xdr:row>
      <xdr:rowOff>333375</xdr:rowOff>
    </xdr:from>
    <xdr:to>
      <xdr:col>11</xdr:col>
      <xdr:colOff>571500</xdr:colOff>
      <xdr:row>0</xdr:row>
      <xdr:rowOff>704850</xdr:rowOff>
    </xdr:to>
    <xdr:pic>
      <xdr:nvPicPr>
        <xdr:cNvPr id="78" name="Gráfico 77" descr="Dinheiro estrutura de tópico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3333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11</xdr:col>
      <xdr:colOff>133350</xdr:colOff>
      <xdr:row>0</xdr:row>
      <xdr:rowOff>609600</xdr:rowOff>
    </xdr:from>
    <xdr:to>
      <xdr:col>11</xdr:col>
      <xdr:colOff>542925</xdr:colOff>
      <xdr:row>0</xdr:row>
      <xdr:rowOff>847725</xdr:rowOff>
    </xdr:to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11</xdr:col>
      <xdr:colOff>742950</xdr:colOff>
      <xdr:row>0</xdr:row>
      <xdr:rowOff>285750</xdr:rowOff>
    </xdr:from>
    <xdr:to>
      <xdr:col>14</xdr:col>
      <xdr:colOff>328950</xdr:colOff>
      <xdr:row>0</xdr:row>
      <xdr:rowOff>819150</xdr:rowOff>
    </xdr:to>
    <xdr:sp macro="" textlink="AUX!U20">
      <xdr:nvSpPr>
        <xdr:cNvPr id="80" name="Retângulo: Cantos Arredondados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12</xdr:col>
      <xdr:colOff>28575</xdr:colOff>
      <xdr:row>0</xdr:row>
      <xdr:rowOff>276225</xdr:rowOff>
    </xdr:from>
    <xdr:to>
      <xdr:col>13</xdr:col>
      <xdr:colOff>600075</xdr:colOff>
      <xdr:row>0</xdr:row>
      <xdr:rowOff>514350</xdr:rowOff>
    </xdr:to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13</xdr:col>
      <xdr:colOff>590550</xdr:colOff>
      <xdr:row>0</xdr:row>
      <xdr:rowOff>295275</xdr:rowOff>
    </xdr:from>
    <xdr:to>
      <xdr:col>14</xdr:col>
      <xdr:colOff>200025</xdr:colOff>
      <xdr:row>0</xdr:row>
      <xdr:rowOff>666750</xdr:rowOff>
    </xdr:to>
    <xdr:pic>
      <xdr:nvPicPr>
        <xdr:cNvPr id="82" name="Gráfico 81" descr="Dinheiro estrutura de tópico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13</xdr:col>
      <xdr:colOff>266700</xdr:colOff>
      <xdr:row>0</xdr:row>
      <xdr:rowOff>609600</xdr:rowOff>
    </xdr:from>
    <xdr:to>
      <xdr:col>14</xdr:col>
      <xdr:colOff>438149</xdr:colOff>
      <xdr:row>0</xdr:row>
      <xdr:rowOff>771525</xdr:rowOff>
    </xdr:to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14</xdr:col>
      <xdr:colOff>371475</xdr:colOff>
      <xdr:row>0</xdr:row>
      <xdr:rowOff>285750</xdr:rowOff>
    </xdr:from>
    <xdr:to>
      <xdr:col>16</xdr:col>
      <xdr:colOff>719475</xdr:colOff>
      <xdr:row>0</xdr:row>
      <xdr:rowOff>819150</xdr:rowOff>
    </xdr:to>
    <xdr:sp macro="" textlink="AUX!U21">
      <xdr:nvSpPr>
        <xdr:cNvPr id="84" name="Retângulo: Cantos Arredondados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14</xdr:col>
      <xdr:colOff>419100</xdr:colOff>
      <xdr:row>0</xdr:row>
      <xdr:rowOff>276225</xdr:rowOff>
    </xdr:from>
    <xdr:to>
      <xdr:col>16</xdr:col>
      <xdr:colOff>228600</xdr:colOff>
      <xdr:row>0</xdr:row>
      <xdr:rowOff>514350</xdr:rowOff>
    </xdr:to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16</xdr:col>
      <xdr:colOff>219075</xdr:colOff>
      <xdr:row>0</xdr:row>
      <xdr:rowOff>295275</xdr:rowOff>
    </xdr:from>
    <xdr:to>
      <xdr:col>16</xdr:col>
      <xdr:colOff>590550</xdr:colOff>
      <xdr:row>0</xdr:row>
      <xdr:rowOff>666750</xdr:rowOff>
    </xdr:to>
    <xdr:pic>
      <xdr:nvPicPr>
        <xdr:cNvPr id="86" name="Gráfico 85" descr="Dinheiro estrutura de tópico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16</xdr:col>
      <xdr:colOff>152400</xdr:colOff>
      <xdr:row>0</xdr:row>
      <xdr:rowOff>609600</xdr:rowOff>
    </xdr:from>
    <xdr:to>
      <xdr:col>16</xdr:col>
      <xdr:colOff>561975</xdr:colOff>
      <xdr:row>0</xdr:row>
      <xdr:rowOff>847725</xdr:rowOff>
    </xdr:to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17</xdr:col>
      <xdr:colOff>0</xdr:colOff>
      <xdr:row>0</xdr:row>
      <xdr:rowOff>285750</xdr:rowOff>
    </xdr:from>
    <xdr:to>
      <xdr:col>19</xdr:col>
      <xdr:colOff>348000</xdr:colOff>
      <xdr:row>0</xdr:row>
      <xdr:rowOff>819150</xdr:rowOff>
    </xdr:to>
    <xdr:sp macro="" textlink="AUX!U22">
      <xdr:nvSpPr>
        <xdr:cNvPr id="88" name="Retângulo: Cantos Arredondados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17</xdr:col>
      <xdr:colOff>47625</xdr:colOff>
      <xdr:row>0</xdr:row>
      <xdr:rowOff>276225</xdr:rowOff>
    </xdr:from>
    <xdr:to>
      <xdr:col>18</xdr:col>
      <xdr:colOff>619125</xdr:colOff>
      <xdr:row>0</xdr:row>
      <xdr:rowOff>514350</xdr:rowOff>
    </xdr:to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18</xdr:col>
      <xdr:colOff>609600</xdr:colOff>
      <xdr:row>0</xdr:row>
      <xdr:rowOff>295275</xdr:rowOff>
    </xdr:from>
    <xdr:to>
      <xdr:col>19</xdr:col>
      <xdr:colOff>219075</xdr:colOff>
      <xdr:row>0</xdr:row>
      <xdr:rowOff>666750</xdr:rowOff>
    </xdr:to>
    <xdr:pic>
      <xdr:nvPicPr>
        <xdr:cNvPr id="90" name="Gráfico 89" descr="Dinheiro estrutura de tópico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18</xdr:col>
      <xdr:colOff>266700</xdr:colOff>
      <xdr:row>0</xdr:row>
      <xdr:rowOff>628650</xdr:rowOff>
    </xdr:from>
    <xdr:to>
      <xdr:col>19</xdr:col>
      <xdr:colOff>438149</xdr:colOff>
      <xdr:row>0</xdr:row>
      <xdr:rowOff>790575</xdr:rowOff>
    </xdr:to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9</xdr:col>
      <xdr:colOff>581025</xdr:colOff>
      <xdr:row>0</xdr:row>
      <xdr:rowOff>0</xdr:rowOff>
    </xdr:from>
    <xdr:to>
      <xdr:col>11</xdr:col>
      <xdr:colOff>266700</xdr:colOff>
      <xdr:row>0</xdr:row>
      <xdr:rowOff>257176</xdr:rowOff>
    </xdr:to>
    <xdr:grpSp>
      <xdr:nvGrpSpPr>
        <xdr:cNvPr id="92" name="Agrupar 9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GrpSpPr/>
      </xdr:nvGrpSpPr>
      <xdr:grpSpPr>
        <a:xfrm>
          <a:off x="7439025" y="0"/>
          <a:ext cx="1209675" cy="257176"/>
          <a:chOff x="7439025" y="0"/>
          <a:chExt cx="1209675" cy="257176"/>
        </a:xfrm>
      </xdr:grpSpPr>
      <xdr:sp macro="" textlink="">
        <xdr:nvSpPr>
          <xdr:cNvPr id="93" name="CaixaDeTexto 92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94" name="Gráfico 93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17</xdr:col>
      <xdr:colOff>504824</xdr:colOff>
      <xdr:row>0</xdr:row>
      <xdr:rowOff>0</xdr:rowOff>
    </xdr:from>
    <xdr:to>
      <xdr:col>18</xdr:col>
      <xdr:colOff>571499</xdr:colOff>
      <xdr:row>0</xdr:row>
      <xdr:rowOff>263625</xdr:rowOff>
    </xdr:to>
    <xdr:grpSp>
      <xdr:nvGrpSpPr>
        <xdr:cNvPr id="95" name="Agrupar 9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GrpSpPr/>
      </xdr:nvGrpSpPr>
      <xdr:grpSpPr>
        <a:xfrm>
          <a:off x="13458824" y="0"/>
          <a:ext cx="828675" cy="263625"/>
          <a:chOff x="13458824" y="0"/>
          <a:chExt cx="828675" cy="263625"/>
        </a:xfrm>
      </xdr:grpSpPr>
      <xdr:sp macro="" textlink="">
        <xdr:nvSpPr>
          <xdr:cNvPr id="96" name="CaixaDeTexto 95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97" name="Gráfico 96" descr="Balão de chat com preenchimento sólido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15</xdr:col>
      <xdr:colOff>651882</xdr:colOff>
      <xdr:row>0</xdr:row>
      <xdr:rowOff>0</xdr:rowOff>
    </xdr:from>
    <xdr:to>
      <xdr:col>17</xdr:col>
      <xdr:colOff>213732</xdr:colOff>
      <xdr:row>0</xdr:row>
      <xdr:rowOff>257176</xdr:rowOff>
    </xdr:to>
    <xdr:grpSp>
      <xdr:nvGrpSpPr>
        <xdr:cNvPr id="98" name="Agrupar 9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GrpSpPr/>
      </xdr:nvGrpSpPr>
      <xdr:grpSpPr>
        <a:xfrm>
          <a:off x="12081882" y="0"/>
          <a:ext cx="1085850" cy="257176"/>
          <a:chOff x="11772900" y="0"/>
          <a:chExt cx="1085850" cy="257176"/>
        </a:xfrm>
      </xdr:grpSpPr>
      <xdr:sp macro="" textlink="">
        <xdr:nvSpPr>
          <xdr:cNvPr id="99" name="CaixaDeTexto 98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100" name="Gráfico 99" descr="Lista com preenchimento sólido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13</xdr:col>
      <xdr:colOff>351263</xdr:colOff>
      <xdr:row>0</xdr:row>
      <xdr:rowOff>0</xdr:rowOff>
    </xdr:from>
    <xdr:to>
      <xdr:col>15</xdr:col>
      <xdr:colOff>360788</xdr:colOff>
      <xdr:row>0</xdr:row>
      <xdr:rowOff>257176</xdr:rowOff>
    </xdr:to>
    <xdr:grpSp>
      <xdr:nvGrpSpPr>
        <xdr:cNvPr id="101" name="Agrupar 10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GrpSpPr/>
      </xdr:nvGrpSpPr>
      <xdr:grpSpPr>
        <a:xfrm>
          <a:off x="10257263" y="0"/>
          <a:ext cx="1533525" cy="257176"/>
          <a:chOff x="9896475" y="0"/>
          <a:chExt cx="1533525" cy="257176"/>
        </a:xfrm>
      </xdr:grpSpPr>
      <xdr:sp macro="" textlink="">
        <xdr:nvSpPr>
          <xdr:cNvPr id="102" name="CaixaDeTexto 101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103" name="Gráfico 102" descr="Dinheiro com preenchimento sólido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11</xdr:col>
      <xdr:colOff>557794</xdr:colOff>
      <xdr:row>0</xdr:row>
      <xdr:rowOff>0</xdr:rowOff>
    </xdr:from>
    <xdr:to>
      <xdr:col>13</xdr:col>
      <xdr:colOff>60169</xdr:colOff>
      <xdr:row>0</xdr:row>
      <xdr:rowOff>257176</xdr:rowOff>
    </xdr:to>
    <xdr:grpSp>
      <xdr:nvGrpSpPr>
        <xdr:cNvPr id="104" name="Agrupar 10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GrpSpPr/>
      </xdr:nvGrpSpPr>
      <xdr:grpSpPr>
        <a:xfrm>
          <a:off x="8939794" y="0"/>
          <a:ext cx="1026375" cy="257176"/>
          <a:chOff x="8736750" y="0"/>
          <a:chExt cx="1026375" cy="257176"/>
        </a:xfrm>
      </xdr:grpSpPr>
      <xdr:sp macro="" textlink="">
        <xdr:nvSpPr>
          <xdr:cNvPr id="105" name="CaixaDeTexto 104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106" name="Gráfico 105" descr="Engrenagem única com preenchimento sólido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742950</xdr:colOff>
      <xdr:row>0</xdr:row>
      <xdr:rowOff>0</xdr:rowOff>
    </xdr:from>
    <xdr:to>
      <xdr:col>7</xdr:col>
      <xdr:colOff>200025</xdr:colOff>
      <xdr:row>1</xdr:row>
      <xdr:rowOff>0</xdr:rowOff>
    </xdr:to>
    <xdr:sp macro="" textlink="'COMO UTILIZAR'!F3">
      <xdr:nvSpPr>
        <xdr:cNvPr id="107" name="CaixaDeTexto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5</xdr:col>
      <xdr:colOff>235849</xdr:colOff>
      <xdr:row>0</xdr:row>
      <xdr:rowOff>810479</xdr:rowOff>
    </xdr:from>
    <xdr:to>
      <xdr:col>8</xdr:col>
      <xdr:colOff>104775</xdr:colOff>
      <xdr:row>10</xdr:row>
      <xdr:rowOff>203155</xdr:rowOff>
    </xdr:to>
    <xdr:pic>
      <xdr:nvPicPr>
        <xdr:cNvPr id="109" name="Imagem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45849" y="810479"/>
          <a:ext cx="2154926" cy="215492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581025</xdr:colOff>
          <xdr:row>1</xdr:row>
          <xdr:rowOff>5889</xdr:rowOff>
        </xdr:to>
        <xdr:pic>
          <xdr:nvPicPr>
            <xdr:cNvPr id="2" name="Imagem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1198"/>
                </a:ext>
              </a:extLst>
            </xdr:cNvPicPr>
          </xdr:nvPicPr>
          <xdr:blipFill>
            <a:blip xmlns:r="http://schemas.openxmlformats.org/officeDocument/2006/relationships" r:embed="rId19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absolute">
    <xdr:from>
      <xdr:col>14</xdr:col>
      <xdr:colOff>371475</xdr:colOff>
      <xdr:row>0</xdr:row>
      <xdr:rowOff>285750</xdr:rowOff>
    </xdr:from>
    <xdr:to>
      <xdr:col>16</xdr:col>
      <xdr:colOff>719475</xdr:colOff>
      <xdr:row>0</xdr:row>
      <xdr:rowOff>819150</xdr:rowOff>
    </xdr:to>
    <xdr:sp macro="" textlink="AUX!U21">
      <xdr:nvSpPr>
        <xdr:cNvPr id="4" name="Retângulo: Cantos Arredondado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14</xdr:col>
      <xdr:colOff>419100</xdr:colOff>
      <xdr:row>0</xdr:row>
      <xdr:rowOff>276225</xdr:rowOff>
    </xdr:from>
    <xdr:to>
      <xdr:col>16</xdr:col>
      <xdr:colOff>228600</xdr:colOff>
      <xdr:row>0</xdr:row>
      <xdr:rowOff>514350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16</xdr:col>
      <xdr:colOff>152400</xdr:colOff>
      <xdr:row>0</xdr:row>
      <xdr:rowOff>609600</xdr:rowOff>
    </xdr:from>
    <xdr:to>
      <xdr:col>16</xdr:col>
      <xdr:colOff>561975</xdr:colOff>
      <xdr:row>0</xdr:row>
      <xdr:rowOff>847725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17</xdr:col>
      <xdr:colOff>0</xdr:colOff>
      <xdr:row>0</xdr:row>
      <xdr:rowOff>285750</xdr:rowOff>
    </xdr:from>
    <xdr:to>
      <xdr:col>19</xdr:col>
      <xdr:colOff>348000</xdr:colOff>
      <xdr:row>0</xdr:row>
      <xdr:rowOff>819150</xdr:rowOff>
    </xdr:to>
    <xdr:sp macro="" textlink="AUX!U22">
      <xdr:nvSpPr>
        <xdr:cNvPr id="7" name="Retângulo: Cantos Arredondado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17</xdr:col>
      <xdr:colOff>47625</xdr:colOff>
      <xdr:row>0</xdr:row>
      <xdr:rowOff>276225</xdr:rowOff>
    </xdr:from>
    <xdr:to>
      <xdr:col>18</xdr:col>
      <xdr:colOff>619125</xdr:colOff>
      <xdr:row>0</xdr:row>
      <xdr:rowOff>514350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18</xdr:col>
      <xdr:colOff>266700</xdr:colOff>
      <xdr:row>0</xdr:row>
      <xdr:rowOff>628650</xdr:rowOff>
    </xdr:from>
    <xdr:to>
      <xdr:col>19</xdr:col>
      <xdr:colOff>438149</xdr:colOff>
      <xdr:row>0</xdr:row>
      <xdr:rowOff>790575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16</xdr:col>
      <xdr:colOff>209550</xdr:colOff>
      <xdr:row>0</xdr:row>
      <xdr:rowOff>285750</xdr:rowOff>
    </xdr:from>
    <xdr:to>
      <xdr:col>16</xdr:col>
      <xdr:colOff>569550</xdr:colOff>
      <xdr:row>0</xdr:row>
      <xdr:rowOff>645750</xdr:rowOff>
    </xdr:to>
    <xdr:pic>
      <xdr:nvPicPr>
        <xdr:cNvPr id="10" name="Gráfico 9" descr="Moedas com preenchimento sólid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96DAC541-7B7A-43D3-8B79-37D633B846F1}">
              <asvg:svgBlip xmlns:asvg="http://schemas.microsoft.com/office/drawing/2016/SVG/main" r:embed="rId21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619125</xdr:colOff>
      <xdr:row>0</xdr:row>
      <xdr:rowOff>285750</xdr:rowOff>
    </xdr:from>
    <xdr:to>
      <xdr:col>19</xdr:col>
      <xdr:colOff>217125</xdr:colOff>
      <xdr:row>0</xdr:row>
      <xdr:rowOff>645750</xdr:rowOff>
    </xdr:to>
    <xdr:pic>
      <xdr:nvPicPr>
        <xdr:cNvPr id="11" name="Gráfico 10" descr="Moedas com preenchimento sólid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96DAC541-7B7A-43D3-8B79-37D633B846F1}">
              <asvg:svgBlip xmlns:asvg="http://schemas.microsoft.com/office/drawing/2016/SVG/main" r:embed="rId21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</xdr:row>
          <xdr:rowOff>180975</xdr:rowOff>
        </xdr:from>
        <xdr:to>
          <xdr:col>4</xdr:col>
          <xdr:colOff>323850</xdr:colOff>
          <xdr:row>4</xdr:row>
          <xdr:rowOff>0</xdr:rowOff>
        </xdr:to>
        <xdr:sp macro="" textlink="">
          <xdr:nvSpPr>
            <xdr:cNvPr id="26625" name="Option Button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8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Somente realizado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</xdr:row>
          <xdr:rowOff>171450</xdr:rowOff>
        </xdr:from>
        <xdr:to>
          <xdr:col>5</xdr:col>
          <xdr:colOff>485775</xdr:colOff>
          <xdr:row>3</xdr:row>
          <xdr:rowOff>200025</xdr:rowOff>
        </xdr:to>
        <xdr:sp macro="" textlink="">
          <xdr:nvSpPr>
            <xdr:cNvPr id="26626" name="Option Button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8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Realizado e previstos</a:t>
              </a:r>
            </a:p>
          </xdr:txBody>
        </xdr:sp>
        <xdr:clientData/>
      </xdr:twoCellAnchor>
    </mc:Choice>
    <mc:Fallback/>
  </mc:AlternateContent>
  <xdr:twoCellAnchor editAs="absolute">
    <xdr:from>
      <xdr:col>0</xdr:col>
      <xdr:colOff>0</xdr:colOff>
      <xdr:row>0</xdr:row>
      <xdr:rowOff>0</xdr:rowOff>
    </xdr:from>
    <xdr:to>
      <xdr:col>12</xdr:col>
      <xdr:colOff>136712</xdr:colOff>
      <xdr:row>1</xdr:row>
      <xdr:rowOff>2241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7</xdr:col>
      <xdr:colOff>755837</xdr:colOff>
      <xdr:row>0</xdr:row>
      <xdr:rowOff>285750</xdr:rowOff>
    </xdr:from>
    <xdr:to>
      <xdr:col>9</xdr:col>
      <xdr:colOff>722837</xdr:colOff>
      <xdr:row>0</xdr:row>
      <xdr:rowOff>819150</xdr:rowOff>
    </xdr:to>
    <xdr:sp macro="" textlink="AUX!U19">
      <xdr:nvSpPr>
        <xdr:cNvPr id="23" name="Retângulo: Cantos Arredondados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7</xdr:col>
      <xdr:colOff>803462</xdr:colOff>
      <xdr:row>0</xdr:row>
      <xdr:rowOff>276225</xdr:rowOff>
    </xdr:from>
    <xdr:to>
      <xdr:col>9</xdr:col>
      <xdr:colOff>231962</xdr:colOff>
      <xdr:row>0</xdr:row>
      <xdr:rowOff>514350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9</xdr:col>
      <xdr:colOff>222437</xdr:colOff>
      <xdr:row>0</xdr:row>
      <xdr:rowOff>295275</xdr:rowOff>
    </xdr:from>
    <xdr:to>
      <xdr:col>9</xdr:col>
      <xdr:colOff>593912</xdr:colOff>
      <xdr:row>0</xdr:row>
      <xdr:rowOff>666750</xdr:rowOff>
    </xdr:to>
    <xdr:pic>
      <xdr:nvPicPr>
        <xdr:cNvPr id="25" name="Gráfico 24" descr="Dinheiro estrutura de tópicos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9</xdr:col>
      <xdr:colOff>155762</xdr:colOff>
      <xdr:row>0</xdr:row>
      <xdr:rowOff>609600</xdr:rowOff>
    </xdr:from>
    <xdr:to>
      <xdr:col>9</xdr:col>
      <xdr:colOff>565337</xdr:colOff>
      <xdr:row>0</xdr:row>
      <xdr:rowOff>847725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9</xdr:col>
      <xdr:colOff>765362</xdr:colOff>
      <xdr:row>0</xdr:row>
      <xdr:rowOff>285750</xdr:rowOff>
    </xdr:from>
    <xdr:to>
      <xdr:col>11</xdr:col>
      <xdr:colOff>732362</xdr:colOff>
      <xdr:row>0</xdr:row>
      <xdr:rowOff>819150</xdr:rowOff>
    </xdr:to>
    <xdr:sp macro="" textlink="AUX!U20">
      <xdr:nvSpPr>
        <xdr:cNvPr id="27" name="Retângulo: Cantos Arredondados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9</xdr:col>
      <xdr:colOff>812987</xdr:colOff>
      <xdr:row>0</xdr:row>
      <xdr:rowOff>276225</xdr:rowOff>
    </xdr:from>
    <xdr:to>
      <xdr:col>11</xdr:col>
      <xdr:colOff>241487</xdr:colOff>
      <xdr:row>0</xdr:row>
      <xdr:rowOff>514350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11</xdr:col>
      <xdr:colOff>231962</xdr:colOff>
      <xdr:row>0</xdr:row>
      <xdr:rowOff>295275</xdr:rowOff>
    </xdr:from>
    <xdr:to>
      <xdr:col>11</xdr:col>
      <xdr:colOff>603437</xdr:colOff>
      <xdr:row>0</xdr:row>
      <xdr:rowOff>666750</xdr:rowOff>
    </xdr:to>
    <xdr:pic>
      <xdr:nvPicPr>
        <xdr:cNvPr id="29" name="Gráfico 28" descr="Dinheiro estrutura de tópicos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10</xdr:col>
      <xdr:colOff>845372</xdr:colOff>
      <xdr:row>0</xdr:row>
      <xdr:rowOff>609600</xdr:rowOff>
    </xdr:from>
    <xdr:to>
      <xdr:col>11</xdr:col>
      <xdr:colOff>841561</xdr:colOff>
      <xdr:row>0</xdr:row>
      <xdr:rowOff>771525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11</xdr:col>
      <xdr:colOff>774887</xdr:colOff>
      <xdr:row>0</xdr:row>
      <xdr:rowOff>285750</xdr:rowOff>
    </xdr:from>
    <xdr:to>
      <xdr:col>13</xdr:col>
      <xdr:colOff>741887</xdr:colOff>
      <xdr:row>0</xdr:row>
      <xdr:rowOff>819150</xdr:rowOff>
    </xdr:to>
    <xdr:sp macro="" textlink="AUX!U21">
      <xdr:nvSpPr>
        <xdr:cNvPr id="31" name="Retângulo: Cantos Arredondados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11</xdr:col>
      <xdr:colOff>822512</xdr:colOff>
      <xdr:row>0</xdr:row>
      <xdr:rowOff>276225</xdr:rowOff>
    </xdr:from>
    <xdr:to>
      <xdr:col>13</xdr:col>
      <xdr:colOff>251012</xdr:colOff>
      <xdr:row>0</xdr:row>
      <xdr:rowOff>514350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13</xdr:col>
      <xdr:colOff>241487</xdr:colOff>
      <xdr:row>0</xdr:row>
      <xdr:rowOff>295275</xdr:rowOff>
    </xdr:from>
    <xdr:to>
      <xdr:col>13</xdr:col>
      <xdr:colOff>612962</xdr:colOff>
      <xdr:row>0</xdr:row>
      <xdr:rowOff>666750</xdr:rowOff>
    </xdr:to>
    <xdr:pic>
      <xdr:nvPicPr>
        <xdr:cNvPr id="33" name="Gráfico 32" descr="Dinheiro estrutura de tópicos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13</xdr:col>
      <xdr:colOff>174812</xdr:colOff>
      <xdr:row>0</xdr:row>
      <xdr:rowOff>609600</xdr:rowOff>
    </xdr:from>
    <xdr:to>
      <xdr:col>13</xdr:col>
      <xdr:colOff>584387</xdr:colOff>
      <xdr:row>0</xdr:row>
      <xdr:rowOff>847725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13</xdr:col>
      <xdr:colOff>784412</xdr:colOff>
      <xdr:row>0</xdr:row>
      <xdr:rowOff>285750</xdr:rowOff>
    </xdr:from>
    <xdr:to>
      <xdr:col>15</xdr:col>
      <xdr:colOff>667592</xdr:colOff>
      <xdr:row>0</xdr:row>
      <xdr:rowOff>819150</xdr:rowOff>
    </xdr:to>
    <xdr:sp macro="" textlink="AUX!U22">
      <xdr:nvSpPr>
        <xdr:cNvPr id="35" name="Retângulo: Cantos Arredondados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13</xdr:col>
      <xdr:colOff>832037</xdr:colOff>
      <xdr:row>0</xdr:row>
      <xdr:rowOff>276225</xdr:rowOff>
    </xdr:from>
    <xdr:to>
      <xdr:col>15</xdr:col>
      <xdr:colOff>260537</xdr:colOff>
      <xdr:row>0</xdr:row>
      <xdr:rowOff>514350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15</xdr:col>
      <xdr:colOff>251012</xdr:colOff>
      <xdr:row>0</xdr:row>
      <xdr:rowOff>295275</xdr:rowOff>
    </xdr:from>
    <xdr:to>
      <xdr:col>15</xdr:col>
      <xdr:colOff>622487</xdr:colOff>
      <xdr:row>0</xdr:row>
      <xdr:rowOff>666750</xdr:rowOff>
    </xdr:to>
    <xdr:pic>
      <xdr:nvPicPr>
        <xdr:cNvPr id="37" name="Gráfico 36" descr="Dinheiro estrutura de tópicos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14</xdr:col>
      <xdr:colOff>845372</xdr:colOff>
      <xdr:row>0</xdr:row>
      <xdr:rowOff>628650</xdr:rowOff>
    </xdr:from>
    <xdr:to>
      <xdr:col>16</xdr:col>
      <xdr:colOff>79561</xdr:colOff>
      <xdr:row>0</xdr:row>
      <xdr:rowOff>790575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8</xdr:col>
      <xdr:colOff>31937</xdr:colOff>
      <xdr:row>0</xdr:row>
      <xdr:rowOff>0</xdr:rowOff>
    </xdr:from>
    <xdr:to>
      <xdr:col>9</xdr:col>
      <xdr:colOff>289112</xdr:colOff>
      <xdr:row>0</xdr:row>
      <xdr:rowOff>257176</xdr:rowOff>
    </xdr:to>
    <xdr:grpSp>
      <xdr:nvGrpSpPr>
        <xdr:cNvPr id="39" name="Agrupar 3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GrpSpPr/>
      </xdr:nvGrpSpPr>
      <xdr:grpSpPr>
        <a:xfrm>
          <a:off x="7442387" y="0"/>
          <a:ext cx="1209675" cy="257176"/>
          <a:chOff x="7439025" y="0"/>
          <a:chExt cx="1209675" cy="257176"/>
        </a:xfrm>
      </xdr:grpSpPr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id="{00000000-0008-0000-0800-000028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41" name="Gráfico 4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8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14</xdr:col>
      <xdr:colOff>336736</xdr:colOff>
      <xdr:row>0</xdr:row>
      <xdr:rowOff>0</xdr:rowOff>
    </xdr:from>
    <xdr:to>
      <xdr:col>15</xdr:col>
      <xdr:colOff>212911</xdr:colOff>
      <xdr:row>0</xdr:row>
      <xdr:rowOff>263625</xdr:rowOff>
    </xdr:to>
    <xdr:grpSp>
      <xdr:nvGrpSpPr>
        <xdr:cNvPr id="42" name="Agrupar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GrpSpPr/>
      </xdr:nvGrpSpPr>
      <xdr:grpSpPr>
        <a:xfrm>
          <a:off x="13462186" y="0"/>
          <a:ext cx="828675" cy="263625"/>
          <a:chOff x="13458824" y="0"/>
          <a:chExt cx="828675" cy="263625"/>
        </a:xfrm>
      </xdr:grpSpPr>
      <xdr:sp macro="" textlink="">
        <xdr:nvSpPr>
          <xdr:cNvPr id="43" name="CaixaDeTexto 42">
            <a:extLst>
              <a:ext uri="{FF2B5EF4-FFF2-40B4-BE49-F238E27FC236}">
                <a16:creationId xmlns:a16="http://schemas.microsoft.com/office/drawing/2014/main" id="{00000000-0008-0000-0800-00002B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44" name="Gráfico 43" descr="Balão de chat com preenchimento sólido">
            <a:extLst>
              <a:ext uri="{FF2B5EF4-FFF2-40B4-BE49-F238E27FC236}">
                <a16:creationId xmlns:a16="http://schemas.microsoft.com/office/drawing/2014/main" id="{00000000-0008-0000-08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13</xdr:col>
      <xdr:colOff>3734</xdr:colOff>
      <xdr:row>0</xdr:row>
      <xdr:rowOff>0</xdr:rowOff>
    </xdr:from>
    <xdr:to>
      <xdr:col>14</xdr:col>
      <xdr:colOff>45644</xdr:colOff>
      <xdr:row>0</xdr:row>
      <xdr:rowOff>257176</xdr:rowOff>
    </xdr:to>
    <xdr:grpSp>
      <xdr:nvGrpSpPr>
        <xdr:cNvPr id="45" name="Agrupar 4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GrpSpPr/>
      </xdr:nvGrpSpPr>
      <xdr:grpSpPr>
        <a:xfrm>
          <a:off x="12176684" y="0"/>
          <a:ext cx="994410" cy="257176"/>
          <a:chOff x="11772900" y="0"/>
          <a:chExt cx="1085850" cy="257176"/>
        </a:xfrm>
      </xdr:grpSpPr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id="{00000000-0008-0000-0800-00002E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47" name="Gráfico 46" descr="Lista com preenchimento sólido">
            <a:extLst>
              <a:ext uri="{FF2B5EF4-FFF2-40B4-BE49-F238E27FC236}">
                <a16:creationId xmlns:a16="http://schemas.microsoft.com/office/drawing/2014/main" id="{00000000-0008-0000-08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11</xdr:col>
      <xdr:colOff>295</xdr:colOff>
      <xdr:row>0</xdr:row>
      <xdr:rowOff>0</xdr:rowOff>
    </xdr:from>
    <xdr:to>
      <xdr:col>12</xdr:col>
      <xdr:colOff>573700</xdr:colOff>
      <xdr:row>0</xdr:row>
      <xdr:rowOff>257176</xdr:rowOff>
    </xdr:to>
    <xdr:grpSp>
      <xdr:nvGrpSpPr>
        <xdr:cNvPr id="48" name="Agrupar 4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GrpSpPr/>
      </xdr:nvGrpSpPr>
      <xdr:grpSpPr>
        <a:xfrm>
          <a:off x="10268245" y="0"/>
          <a:ext cx="1525905" cy="257176"/>
          <a:chOff x="9896475" y="0"/>
          <a:chExt cx="1533525" cy="257176"/>
        </a:xfrm>
      </xdr:grpSpPr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id="{00000000-0008-0000-0800-000031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50" name="Gráfico 49" descr="Dinheiro com preenchimento sólido">
            <a:extLst>
              <a:ext uri="{FF2B5EF4-FFF2-40B4-BE49-F238E27FC236}">
                <a16:creationId xmlns:a16="http://schemas.microsoft.com/office/drawing/2014/main" id="{00000000-0008-0000-08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9</xdr:col>
      <xdr:colOff>580206</xdr:colOff>
      <xdr:row>0</xdr:row>
      <xdr:rowOff>0</xdr:rowOff>
    </xdr:from>
    <xdr:to>
      <xdr:col>10</xdr:col>
      <xdr:colOff>654081</xdr:colOff>
      <xdr:row>0</xdr:row>
      <xdr:rowOff>257176</xdr:rowOff>
    </xdr:to>
    <xdr:grpSp>
      <xdr:nvGrpSpPr>
        <xdr:cNvPr id="51" name="Agrupar 5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GrpSpPr/>
      </xdr:nvGrpSpPr>
      <xdr:grpSpPr>
        <a:xfrm>
          <a:off x="8943156" y="0"/>
          <a:ext cx="1026375" cy="257176"/>
          <a:chOff x="8736750" y="0"/>
          <a:chExt cx="1026375" cy="257176"/>
        </a:xfrm>
      </xdr:grpSpPr>
      <xdr:sp macro="" textlink="">
        <xdr:nvSpPr>
          <xdr:cNvPr id="52" name="CaixaDeTexto 51">
            <a:extLst>
              <a:ext uri="{FF2B5EF4-FFF2-40B4-BE49-F238E27FC236}">
                <a16:creationId xmlns:a16="http://schemas.microsoft.com/office/drawing/2014/main" id="{00000000-0008-0000-0800-000034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53" name="Gráfico 52" descr="Engrenagem única com preenchimento sólido">
            <a:extLst>
              <a:ext uri="{FF2B5EF4-FFF2-40B4-BE49-F238E27FC236}">
                <a16:creationId xmlns:a16="http://schemas.microsoft.com/office/drawing/2014/main" id="{00000000-0008-0000-08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409575</xdr:colOff>
          <xdr:row>1</xdr:row>
          <xdr:rowOff>5889</xdr:rowOff>
        </xdr:to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800-00003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26802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2</xdr:col>
      <xdr:colOff>571500</xdr:colOff>
      <xdr:row>0</xdr:row>
      <xdr:rowOff>0</xdr:rowOff>
    </xdr:from>
    <xdr:to>
      <xdr:col>6</xdr:col>
      <xdr:colOff>28575</xdr:colOff>
      <xdr:row>1</xdr:row>
      <xdr:rowOff>0</xdr:rowOff>
    </xdr:to>
    <xdr:sp macro="" textlink="'COMO UTILIZAR'!F3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8</xdr:col>
      <xdr:colOff>1905</xdr:colOff>
      <xdr:row>1</xdr:row>
      <xdr:rowOff>66675</xdr:rowOff>
    </xdr:from>
    <xdr:to>
      <xdr:col>9</xdr:col>
      <xdr:colOff>587531</xdr:colOff>
      <xdr:row>2</xdr:row>
      <xdr:rowOff>85726</xdr:rowOff>
    </xdr:to>
    <xdr:sp macro="" textlink="">
      <xdr:nvSpPr>
        <xdr:cNvPr id="3" name="CaixaDeTexto 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381875" y="942975"/>
          <a:ext cx="15686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 vs Realizado</a:t>
          </a:r>
        </a:p>
      </xdr:txBody>
    </xdr:sp>
    <xdr:clientData/>
  </xdr:twoCellAnchor>
  <xdr:twoCellAnchor editAs="absolute">
    <xdr:from>
      <xdr:col>9</xdr:col>
      <xdr:colOff>617614</xdr:colOff>
      <xdr:row>1</xdr:row>
      <xdr:rowOff>66675</xdr:rowOff>
    </xdr:from>
    <xdr:to>
      <xdr:col>11</xdr:col>
      <xdr:colOff>271695</xdr:colOff>
      <xdr:row>2</xdr:row>
      <xdr:rowOff>85726</xdr:rowOff>
    </xdr:to>
    <xdr:sp macro="" textlink="">
      <xdr:nvSpPr>
        <xdr:cNvPr id="4" name="CaixaDeTexto 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8980564" y="942975"/>
          <a:ext cx="1559081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Fechamento</a:t>
          </a:r>
          <a:r>
            <a:rPr lang="pt-BR" sz="1100" kern="1200" baseline="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mês</a:t>
          </a:r>
          <a:endParaRPr lang="pt-BR" sz="1100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11</xdr:col>
      <xdr:colOff>301778</xdr:colOff>
      <xdr:row>1</xdr:row>
      <xdr:rowOff>66675</xdr:rowOff>
    </xdr:from>
    <xdr:to>
      <xdr:col>12</xdr:col>
      <xdr:colOff>663731</xdr:colOff>
      <xdr:row>2</xdr:row>
      <xdr:rowOff>85726</xdr:rowOff>
    </xdr:to>
    <xdr:sp macro="" textlink="">
      <xdr:nvSpPr>
        <xdr:cNvPr id="5" name="CaixaDeTexto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10569728" y="942975"/>
          <a:ext cx="1314453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DRE detalhado</a:t>
          </a:r>
        </a:p>
      </xdr:txBody>
    </xdr:sp>
    <xdr:clientData/>
  </xdr:twoCellAnchor>
  <xdr:twoCellAnchor editAs="absolute">
    <xdr:from>
      <xdr:col>12</xdr:col>
      <xdr:colOff>693814</xdr:colOff>
      <xdr:row>1</xdr:row>
      <xdr:rowOff>66675</xdr:rowOff>
    </xdr:from>
    <xdr:to>
      <xdr:col>14</xdr:col>
      <xdr:colOff>641428</xdr:colOff>
      <xdr:row>2</xdr:row>
      <xdr:rowOff>85726</xdr:rowOff>
    </xdr:to>
    <xdr:sp macro="" textlink="">
      <xdr:nvSpPr>
        <xdr:cNvPr id="6" name="CaixaDeTexto 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1914264" y="942975"/>
          <a:ext cx="1852614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Conciliação bancária</a:t>
          </a:r>
        </a:p>
      </xdr:txBody>
    </xdr:sp>
    <xdr:clientData/>
  </xdr:twoCellAnchor>
  <xdr:twoCellAnchor editAs="absolute">
    <xdr:from>
      <xdr:col>14</xdr:col>
      <xdr:colOff>671511</xdr:colOff>
      <xdr:row>1</xdr:row>
      <xdr:rowOff>66675</xdr:rowOff>
    </xdr:from>
    <xdr:to>
      <xdr:col>16</xdr:col>
      <xdr:colOff>228600</xdr:colOff>
      <xdr:row>2</xdr:row>
      <xdr:rowOff>85726</xdr:rowOff>
    </xdr:to>
    <xdr:sp macro="" textlink="">
      <xdr:nvSpPr>
        <xdr:cNvPr id="7" name="CaixaDeTexto 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796961" y="942975"/>
          <a:ext cx="1271589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Fluxo de caixa</a:t>
          </a:r>
        </a:p>
      </xdr:txBody>
    </xdr:sp>
    <xdr:clientData/>
  </xdr:twoCellAnchor>
  <xdr:twoCellAnchor editAs="absolute">
    <xdr:from>
      <xdr:col>11</xdr:col>
      <xdr:colOff>771525</xdr:colOff>
      <xdr:row>0</xdr:row>
      <xdr:rowOff>285750</xdr:rowOff>
    </xdr:from>
    <xdr:to>
      <xdr:col>13</xdr:col>
      <xdr:colOff>738525</xdr:colOff>
      <xdr:row>0</xdr:row>
      <xdr:rowOff>819150</xdr:rowOff>
    </xdr:to>
    <xdr:sp macro="" textlink="AUX!U21">
      <xdr:nvSpPr>
        <xdr:cNvPr id="9" name="Retângulo: Cantos Arredondados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11</xdr:col>
      <xdr:colOff>819150</xdr:colOff>
      <xdr:row>0</xdr:row>
      <xdr:rowOff>276225</xdr:rowOff>
    </xdr:from>
    <xdr:to>
      <xdr:col>13</xdr:col>
      <xdr:colOff>247650</xdr:colOff>
      <xdr:row>0</xdr:row>
      <xdr:rowOff>514350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13</xdr:col>
      <xdr:colOff>171450</xdr:colOff>
      <xdr:row>0</xdr:row>
      <xdr:rowOff>609600</xdr:rowOff>
    </xdr:from>
    <xdr:to>
      <xdr:col>13</xdr:col>
      <xdr:colOff>581025</xdr:colOff>
      <xdr:row>0</xdr:row>
      <xdr:rowOff>847725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13</xdr:col>
      <xdr:colOff>781050</xdr:colOff>
      <xdr:row>0</xdr:row>
      <xdr:rowOff>285750</xdr:rowOff>
    </xdr:from>
    <xdr:to>
      <xdr:col>16</xdr:col>
      <xdr:colOff>1290</xdr:colOff>
      <xdr:row>0</xdr:row>
      <xdr:rowOff>819150</xdr:rowOff>
    </xdr:to>
    <xdr:sp macro="" textlink="AUX!U22">
      <xdr:nvSpPr>
        <xdr:cNvPr id="12" name="Retângulo: Cantos Arredondados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13</xdr:col>
      <xdr:colOff>828675</xdr:colOff>
      <xdr:row>0</xdr:row>
      <xdr:rowOff>276225</xdr:rowOff>
    </xdr:from>
    <xdr:to>
      <xdr:col>15</xdr:col>
      <xdr:colOff>257175</xdr:colOff>
      <xdr:row>0</xdr:row>
      <xdr:rowOff>514350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14</xdr:col>
      <xdr:colOff>842010</xdr:colOff>
      <xdr:row>0</xdr:row>
      <xdr:rowOff>628650</xdr:rowOff>
    </xdr:from>
    <xdr:to>
      <xdr:col>16</xdr:col>
      <xdr:colOff>76199</xdr:colOff>
      <xdr:row>0</xdr:row>
      <xdr:rowOff>790575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13</xdr:col>
      <xdr:colOff>228600</xdr:colOff>
      <xdr:row>0</xdr:row>
      <xdr:rowOff>285750</xdr:rowOff>
    </xdr:from>
    <xdr:to>
      <xdr:col>13</xdr:col>
      <xdr:colOff>588600</xdr:colOff>
      <xdr:row>0</xdr:row>
      <xdr:rowOff>645750</xdr:rowOff>
    </xdr:to>
    <xdr:pic>
      <xdr:nvPicPr>
        <xdr:cNvPr id="15" name="Gráfico 14" descr="Moedas com preenchimento sólido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257175</xdr:colOff>
      <xdr:row>0</xdr:row>
      <xdr:rowOff>285750</xdr:rowOff>
    </xdr:from>
    <xdr:to>
      <xdr:col>15</xdr:col>
      <xdr:colOff>617175</xdr:colOff>
      <xdr:row>0</xdr:row>
      <xdr:rowOff>645750</xdr:rowOff>
    </xdr:to>
    <xdr:pic>
      <xdr:nvPicPr>
        <xdr:cNvPr id="16" name="Gráfico 15" descr="Moedas com preenchimento sólido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1286289</xdr:colOff>
      <xdr:row>1</xdr:row>
      <xdr:rowOff>0</xdr:rowOff>
    </xdr:to>
    <xdr:sp macro="" textlink="">
      <xdr:nvSpPr>
        <xdr:cNvPr id="20" name="Retângul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6</xdr:col>
      <xdr:colOff>86967</xdr:colOff>
      <xdr:row>0</xdr:row>
      <xdr:rowOff>285750</xdr:rowOff>
    </xdr:from>
    <xdr:to>
      <xdr:col>7</xdr:col>
      <xdr:colOff>125612</xdr:colOff>
      <xdr:row>0</xdr:row>
      <xdr:rowOff>819150</xdr:rowOff>
    </xdr:to>
    <xdr:sp macro="" textlink="AUX!U19">
      <xdr:nvSpPr>
        <xdr:cNvPr id="21" name="Retângulo: Cantos Arredondados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134592</xdr:colOff>
      <xdr:row>0</xdr:row>
      <xdr:rowOff>276225</xdr:rowOff>
    </xdr:from>
    <xdr:to>
      <xdr:col>6</xdr:col>
      <xdr:colOff>1469749</xdr:colOff>
      <xdr:row>0</xdr:row>
      <xdr:rowOff>514350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6</xdr:col>
      <xdr:colOff>1460224</xdr:colOff>
      <xdr:row>0</xdr:row>
      <xdr:rowOff>295275</xdr:rowOff>
    </xdr:from>
    <xdr:to>
      <xdr:col>6</xdr:col>
      <xdr:colOff>1835012</xdr:colOff>
      <xdr:row>0</xdr:row>
      <xdr:rowOff>666750</xdr:rowOff>
    </xdr:to>
    <xdr:pic>
      <xdr:nvPicPr>
        <xdr:cNvPr id="23" name="Gráfico 22" descr="Dinheiro estrutura de tópicos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6</xdr:col>
      <xdr:colOff>1393549</xdr:colOff>
      <xdr:row>0</xdr:row>
      <xdr:rowOff>609600</xdr:rowOff>
    </xdr:from>
    <xdr:to>
      <xdr:col>6</xdr:col>
      <xdr:colOff>1806437</xdr:colOff>
      <xdr:row>0</xdr:row>
      <xdr:rowOff>847725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7</xdr:col>
      <xdr:colOff>168137</xdr:colOff>
      <xdr:row>0</xdr:row>
      <xdr:rowOff>285750</xdr:rowOff>
    </xdr:from>
    <xdr:to>
      <xdr:col>8</xdr:col>
      <xdr:colOff>931924</xdr:colOff>
      <xdr:row>0</xdr:row>
      <xdr:rowOff>819150</xdr:rowOff>
    </xdr:to>
    <xdr:sp macro="" textlink="AUX!U20">
      <xdr:nvSpPr>
        <xdr:cNvPr id="25" name="Retângulo: Cantos Arredondados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7</xdr:col>
      <xdr:colOff>215762</xdr:colOff>
      <xdr:row>0</xdr:row>
      <xdr:rowOff>276225</xdr:rowOff>
    </xdr:from>
    <xdr:to>
      <xdr:col>8</xdr:col>
      <xdr:colOff>441049</xdr:colOff>
      <xdr:row>0</xdr:row>
      <xdr:rowOff>514350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8</xdr:col>
      <xdr:colOff>431524</xdr:colOff>
      <xdr:row>0</xdr:row>
      <xdr:rowOff>295275</xdr:rowOff>
    </xdr:from>
    <xdr:to>
      <xdr:col>8</xdr:col>
      <xdr:colOff>802999</xdr:colOff>
      <xdr:row>0</xdr:row>
      <xdr:rowOff>666750</xdr:rowOff>
    </xdr:to>
    <xdr:pic>
      <xdr:nvPicPr>
        <xdr:cNvPr id="27" name="Gráfico 26" descr="Dinheiro estrutura de tópicos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8</xdr:col>
      <xdr:colOff>110987</xdr:colOff>
      <xdr:row>0</xdr:row>
      <xdr:rowOff>609600</xdr:rowOff>
    </xdr:from>
    <xdr:to>
      <xdr:col>8</xdr:col>
      <xdr:colOff>1038638</xdr:colOff>
      <xdr:row>0</xdr:row>
      <xdr:rowOff>771525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8</xdr:col>
      <xdr:colOff>974449</xdr:colOff>
      <xdr:row>0</xdr:row>
      <xdr:rowOff>285750</xdr:rowOff>
    </xdr:from>
    <xdr:to>
      <xdr:col>10</xdr:col>
      <xdr:colOff>100350</xdr:colOff>
      <xdr:row>0</xdr:row>
      <xdr:rowOff>819150</xdr:rowOff>
    </xdr:to>
    <xdr:sp macro="" textlink="AUX!U21">
      <xdr:nvSpPr>
        <xdr:cNvPr id="29" name="Retângulo: Cantos Arredondados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8</xdr:col>
      <xdr:colOff>1022074</xdr:colOff>
      <xdr:row>0</xdr:row>
      <xdr:rowOff>276225</xdr:rowOff>
    </xdr:from>
    <xdr:to>
      <xdr:col>9</xdr:col>
      <xdr:colOff>1042366</xdr:colOff>
      <xdr:row>0</xdr:row>
      <xdr:rowOff>514350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9</xdr:col>
      <xdr:colOff>1032841</xdr:colOff>
      <xdr:row>0</xdr:row>
      <xdr:rowOff>295275</xdr:rowOff>
    </xdr:from>
    <xdr:to>
      <xdr:col>9</xdr:col>
      <xdr:colOff>1400175</xdr:colOff>
      <xdr:row>0</xdr:row>
      <xdr:rowOff>666750</xdr:rowOff>
    </xdr:to>
    <xdr:pic>
      <xdr:nvPicPr>
        <xdr:cNvPr id="31" name="Gráfico 30" descr="Dinheiro estrutura de tópicos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9</xdr:col>
      <xdr:colOff>966166</xdr:colOff>
      <xdr:row>0</xdr:row>
      <xdr:rowOff>609600</xdr:rowOff>
    </xdr:from>
    <xdr:to>
      <xdr:col>9</xdr:col>
      <xdr:colOff>1371600</xdr:colOff>
      <xdr:row>0</xdr:row>
      <xdr:rowOff>847725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10</xdr:col>
      <xdr:colOff>142875</xdr:colOff>
      <xdr:row>0</xdr:row>
      <xdr:rowOff>285750</xdr:rowOff>
    </xdr:from>
    <xdr:to>
      <xdr:col>11</xdr:col>
      <xdr:colOff>424614</xdr:colOff>
      <xdr:row>0</xdr:row>
      <xdr:rowOff>819150</xdr:rowOff>
    </xdr:to>
    <xdr:sp macro="" textlink="AUX!U22">
      <xdr:nvSpPr>
        <xdr:cNvPr id="33" name="Retângulo: Cantos Arredondados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190500</xdr:colOff>
      <xdr:row>0</xdr:row>
      <xdr:rowOff>276225</xdr:rowOff>
    </xdr:from>
    <xdr:to>
      <xdr:col>10</xdr:col>
      <xdr:colOff>1524414</xdr:colOff>
      <xdr:row>0</xdr:row>
      <xdr:rowOff>514350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10</xdr:col>
      <xdr:colOff>1514889</xdr:colOff>
      <xdr:row>0</xdr:row>
      <xdr:rowOff>295275</xdr:rowOff>
    </xdr:from>
    <xdr:to>
      <xdr:col>11</xdr:col>
      <xdr:colOff>295689</xdr:colOff>
      <xdr:row>0</xdr:row>
      <xdr:rowOff>666750</xdr:rowOff>
    </xdr:to>
    <xdr:pic>
      <xdr:nvPicPr>
        <xdr:cNvPr id="35" name="Gráfico 34" descr="Dinheiro estrutura de tópicos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10</xdr:col>
      <xdr:colOff>1171575</xdr:colOff>
      <xdr:row>0</xdr:row>
      <xdr:rowOff>628650</xdr:rowOff>
    </xdr:from>
    <xdr:to>
      <xdr:col>11</xdr:col>
      <xdr:colOff>514763</xdr:colOff>
      <xdr:row>0</xdr:row>
      <xdr:rowOff>790575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6</xdr:col>
      <xdr:colOff>316810</xdr:colOff>
      <xdr:row>0</xdr:row>
      <xdr:rowOff>0</xdr:rowOff>
    </xdr:from>
    <xdr:to>
      <xdr:col>6</xdr:col>
      <xdr:colOff>1526899</xdr:colOff>
      <xdr:row>0</xdr:row>
      <xdr:rowOff>257176</xdr:rowOff>
    </xdr:to>
    <xdr:grpSp>
      <xdr:nvGrpSpPr>
        <xdr:cNvPr id="37" name="Agrupar 3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GrpSpPr/>
      </xdr:nvGrpSpPr>
      <xdr:grpSpPr>
        <a:xfrm>
          <a:off x="7441510" y="0"/>
          <a:ext cx="1210089" cy="257176"/>
          <a:chOff x="7439025" y="0"/>
          <a:chExt cx="1209675" cy="257176"/>
        </a:xfrm>
      </xdr:grpSpPr>
      <xdr:sp macro="" textlink="">
        <xdr:nvSpPr>
          <xdr:cNvPr id="38" name="CaixaDeTexto 37">
            <a:extLst>
              <a:ext uri="{FF2B5EF4-FFF2-40B4-BE49-F238E27FC236}">
                <a16:creationId xmlns:a16="http://schemas.microsoft.com/office/drawing/2014/main" id="{00000000-0008-0000-0900-000026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39" name="Gráfico 38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900-00002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647699</xdr:colOff>
      <xdr:row>0</xdr:row>
      <xdr:rowOff>0</xdr:rowOff>
    </xdr:from>
    <xdr:to>
      <xdr:col>10</xdr:col>
      <xdr:colOff>1476788</xdr:colOff>
      <xdr:row>0</xdr:row>
      <xdr:rowOff>263625</xdr:rowOff>
    </xdr:to>
    <xdr:grpSp>
      <xdr:nvGrpSpPr>
        <xdr:cNvPr id="40" name="Agrupar 3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GrpSpPr/>
      </xdr:nvGrpSpPr>
      <xdr:grpSpPr>
        <a:xfrm>
          <a:off x="13458824" y="0"/>
          <a:ext cx="829089" cy="263625"/>
          <a:chOff x="13458824" y="0"/>
          <a:chExt cx="828675" cy="263625"/>
        </a:xfrm>
      </xdr:grpSpPr>
      <xdr:sp macro="" textlink="">
        <xdr:nvSpPr>
          <xdr:cNvPr id="41" name="CaixaDeTexto 40">
            <a:extLst>
              <a:ext uri="{FF2B5EF4-FFF2-40B4-BE49-F238E27FC236}">
                <a16:creationId xmlns:a16="http://schemas.microsoft.com/office/drawing/2014/main" id="{00000000-0008-0000-0900-000029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42" name="Gráfico 41" descr="Balão de chat com preenchimento sólido">
            <a:extLst>
              <a:ext uri="{FF2B5EF4-FFF2-40B4-BE49-F238E27FC236}">
                <a16:creationId xmlns:a16="http://schemas.microsoft.com/office/drawing/2014/main" id="{00000000-0008-0000-0900-00002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9</xdr:col>
      <xdr:colOff>703648</xdr:colOff>
      <xdr:row>0</xdr:row>
      <xdr:rowOff>0</xdr:rowOff>
    </xdr:from>
    <xdr:to>
      <xdr:col>10</xdr:col>
      <xdr:colOff>356607</xdr:colOff>
      <xdr:row>0</xdr:row>
      <xdr:rowOff>257176</xdr:rowOff>
    </xdr:to>
    <xdr:grpSp>
      <xdr:nvGrpSpPr>
        <xdr:cNvPr id="43" name="Agrupar 4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GrpSpPr/>
      </xdr:nvGrpSpPr>
      <xdr:grpSpPr>
        <a:xfrm>
          <a:off x="12086023" y="0"/>
          <a:ext cx="1081709" cy="257176"/>
          <a:chOff x="11772900" y="0"/>
          <a:chExt cx="1085850" cy="257176"/>
        </a:xfrm>
      </xdr:grpSpPr>
      <xdr:sp macro="" textlink="">
        <xdr:nvSpPr>
          <xdr:cNvPr id="44" name="CaixaDeTexto 43">
            <a:extLst>
              <a:ext uri="{FF2B5EF4-FFF2-40B4-BE49-F238E27FC236}">
                <a16:creationId xmlns:a16="http://schemas.microsoft.com/office/drawing/2014/main" id="{00000000-0008-0000-0900-00002C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45" name="Gráfico 44" descr="Lista com preenchimento sólido">
            <a:extLst>
              <a:ext uri="{FF2B5EF4-FFF2-40B4-BE49-F238E27FC236}">
                <a16:creationId xmlns:a16="http://schemas.microsoft.com/office/drawing/2014/main" id="{00000000-0008-0000-09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195550</xdr:colOff>
      <xdr:row>0</xdr:row>
      <xdr:rowOff>0</xdr:rowOff>
    </xdr:from>
    <xdr:to>
      <xdr:col>9</xdr:col>
      <xdr:colOff>412554</xdr:colOff>
      <xdr:row>0</xdr:row>
      <xdr:rowOff>257176</xdr:rowOff>
    </xdr:to>
    <xdr:grpSp>
      <xdr:nvGrpSpPr>
        <xdr:cNvPr id="46" name="Agrupar 4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GrpSpPr/>
      </xdr:nvGrpSpPr>
      <xdr:grpSpPr>
        <a:xfrm>
          <a:off x="10263475" y="0"/>
          <a:ext cx="1531454" cy="257176"/>
          <a:chOff x="9896475" y="0"/>
          <a:chExt cx="1533525" cy="257176"/>
        </a:xfrm>
      </xdr:grpSpPr>
      <xdr:sp macro="" textlink="">
        <xdr:nvSpPr>
          <xdr:cNvPr id="47" name="CaixaDeTexto 46">
            <a:extLst>
              <a:ext uri="{FF2B5EF4-FFF2-40B4-BE49-F238E27FC236}">
                <a16:creationId xmlns:a16="http://schemas.microsoft.com/office/drawing/2014/main" id="{00000000-0008-0000-0900-00002F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48" name="Gráfico 47" descr="Dinheiro com preenchimento sólido">
            <a:extLst>
              <a:ext uri="{FF2B5EF4-FFF2-40B4-BE49-F238E27FC236}">
                <a16:creationId xmlns:a16="http://schemas.microsoft.com/office/drawing/2014/main" id="{00000000-0008-0000-09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6</xdr:col>
      <xdr:colOff>1821306</xdr:colOff>
      <xdr:row>0</xdr:row>
      <xdr:rowOff>0</xdr:rowOff>
    </xdr:from>
    <xdr:to>
      <xdr:col>7</xdr:col>
      <xdr:colOff>1009356</xdr:colOff>
      <xdr:row>0</xdr:row>
      <xdr:rowOff>257176</xdr:rowOff>
    </xdr:to>
    <xdr:grpSp>
      <xdr:nvGrpSpPr>
        <xdr:cNvPr id="49" name="Agrupar 4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GrpSpPr/>
      </xdr:nvGrpSpPr>
      <xdr:grpSpPr>
        <a:xfrm>
          <a:off x="8946006" y="0"/>
          <a:ext cx="1026375" cy="257176"/>
          <a:chOff x="8736750" y="0"/>
          <a:chExt cx="1026375" cy="257176"/>
        </a:xfrm>
      </xdr:grpSpPr>
      <xdr:sp macro="" textlink="">
        <xdr:nvSpPr>
          <xdr:cNvPr id="50" name="CaixaDeTexto 49">
            <a:extLst>
              <a:ext uri="{FF2B5EF4-FFF2-40B4-BE49-F238E27FC236}">
                <a16:creationId xmlns:a16="http://schemas.microsoft.com/office/drawing/2014/main" id="{00000000-0008-0000-0900-000032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51" name="Gráfico 50" descr="Engrenagem única com preenchimento sólido">
            <a:extLst>
              <a:ext uri="{FF2B5EF4-FFF2-40B4-BE49-F238E27FC236}">
                <a16:creationId xmlns:a16="http://schemas.microsoft.com/office/drawing/2014/main" id="{00000000-0008-0000-0900-00003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2</xdr:col>
          <xdr:colOff>1145899</xdr:colOff>
          <xdr:row>1</xdr:row>
          <xdr:rowOff>5889</xdr:rowOff>
        </xdr:to>
        <xdr:pic>
          <xdr:nvPicPr>
            <xdr:cNvPr id="52" name="Imagem 51">
              <a:extLst>
                <a:ext uri="{FF2B5EF4-FFF2-40B4-BE49-F238E27FC236}">
                  <a16:creationId xmlns:a16="http://schemas.microsoft.com/office/drawing/2014/main" id="{00000000-0008-0000-0900-00003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4322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absolute">
    <xdr:from>
      <xdr:col>2</xdr:col>
      <xdr:colOff>1307824</xdr:colOff>
      <xdr:row>0</xdr:row>
      <xdr:rowOff>0</xdr:rowOff>
    </xdr:from>
    <xdr:to>
      <xdr:col>5</xdr:col>
      <xdr:colOff>296517</xdr:colOff>
      <xdr:row>1</xdr:row>
      <xdr:rowOff>0</xdr:rowOff>
    </xdr:to>
    <xdr:sp macro="" textlink="'COMO UTILIZAR'!F3">
      <xdr:nvSpPr>
        <xdr:cNvPr id="53" name="CaixaDeTexto 52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8</xdr:col>
      <xdr:colOff>974449</xdr:colOff>
      <xdr:row>0</xdr:row>
      <xdr:rowOff>285750</xdr:rowOff>
    </xdr:from>
    <xdr:to>
      <xdr:col>10</xdr:col>
      <xdr:colOff>100350</xdr:colOff>
      <xdr:row>0</xdr:row>
      <xdr:rowOff>819150</xdr:rowOff>
    </xdr:to>
    <xdr:sp macro="" textlink="AUX!U21">
      <xdr:nvSpPr>
        <xdr:cNvPr id="3" name="Retângulo: Cantos Arredondado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8</xdr:col>
      <xdr:colOff>1022074</xdr:colOff>
      <xdr:row>0</xdr:row>
      <xdr:rowOff>276225</xdr:rowOff>
    </xdr:from>
    <xdr:to>
      <xdr:col>9</xdr:col>
      <xdr:colOff>1042366</xdr:colOff>
      <xdr:row>0</xdr:row>
      <xdr:rowOff>514350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9</xdr:col>
      <xdr:colOff>966166</xdr:colOff>
      <xdr:row>0</xdr:row>
      <xdr:rowOff>609600</xdr:rowOff>
    </xdr:from>
    <xdr:to>
      <xdr:col>9</xdr:col>
      <xdr:colOff>1371600</xdr:colOff>
      <xdr:row>0</xdr:row>
      <xdr:rowOff>847725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10</xdr:col>
      <xdr:colOff>142875</xdr:colOff>
      <xdr:row>0</xdr:row>
      <xdr:rowOff>285750</xdr:rowOff>
    </xdr:from>
    <xdr:to>
      <xdr:col>11</xdr:col>
      <xdr:colOff>424614</xdr:colOff>
      <xdr:row>0</xdr:row>
      <xdr:rowOff>819150</xdr:rowOff>
    </xdr:to>
    <xdr:sp macro="" textlink="AUX!U22">
      <xdr:nvSpPr>
        <xdr:cNvPr id="6" name="Retângulo: Cantos Arredondados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190500</xdr:colOff>
      <xdr:row>0</xdr:row>
      <xdr:rowOff>276225</xdr:rowOff>
    </xdr:from>
    <xdr:to>
      <xdr:col>10</xdr:col>
      <xdr:colOff>1524414</xdr:colOff>
      <xdr:row>0</xdr:row>
      <xdr:rowOff>514350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10</xdr:col>
      <xdr:colOff>1171575</xdr:colOff>
      <xdr:row>0</xdr:row>
      <xdr:rowOff>628650</xdr:rowOff>
    </xdr:from>
    <xdr:to>
      <xdr:col>11</xdr:col>
      <xdr:colOff>514763</xdr:colOff>
      <xdr:row>0</xdr:row>
      <xdr:rowOff>790575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9</xdr:col>
      <xdr:colOff>1089163</xdr:colOff>
      <xdr:row>0</xdr:row>
      <xdr:rowOff>277468</xdr:rowOff>
    </xdr:from>
    <xdr:to>
      <xdr:col>10</xdr:col>
      <xdr:colOff>16272</xdr:colOff>
      <xdr:row>0</xdr:row>
      <xdr:rowOff>637468</xdr:rowOff>
    </xdr:to>
    <xdr:pic>
      <xdr:nvPicPr>
        <xdr:cNvPr id="9" name="Gráfico 8" descr="Moedas com preenchimento sólid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12465326" y="277468"/>
          <a:ext cx="360000" cy="360000"/>
        </a:xfrm>
        <a:prstGeom prst="rect">
          <a:avLst/>
        </a:prstGeom>
      </xdr:spPr>
    </xdr:pic>
    <xdr:clientData/>
  </xdr:twoCellAnchor>
  <xdr:twoCellAnchor editAs="absolute">
    <xdr:from>
      <xdr:col>11</xdr:col>
      <xdr:colOff>20707</xdr:colOff>
      <xdr:row>0</xdr:row>
      <xdr:rowOff>269185</xdr:rowOff>
    </xdr:from>
    <xdr:to>
      <xdr:col>11</xdr:col>
      <xdr:colOff>380707</xdr:colOff>
      <xdr:row>0</xdr:row>
      <xdr:rowOff>629185</xdr:rowOff>
    </xdr:to>
    <xdr:pic>
      <xdr:nvPicPr>
        <xdr:cNvPr id="10" name="Gráfico 9" descr="Moedas com preenchimento sólido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14420022" y="269185"/>
          <a:ext cx="360000" cy="360000"/>
        </a:xfrm>
        <a:prstGeom prst="rect">
          <a:avLst/>
        </a:prstGeom>
      </xdr:spPr>
    </xdr:pic>
    <xdr:clientData/>
  </xdr:twoCellAnchor>
  <xdr:twoCellAnchor editAs="absolute">
    <xdr:from>
      <xdr:col>3</xdr:col>
      <xdr:colOff>228600</xdr:colOff>
      <xdr:row>2</xdr:row>
      <xdr:rowOff>76200</xdr:rowOff>
    </xdr:from>
    <xdr:to>
      <xdr:col>3</xdr:col>
      <xdr:colOff>1644925</xdr:colOff>
      <xdr:row>2</xdr:row>
      <xdr:rowOff>341244</xdr:rowOff>
    </xdr:to>
    <xdr:sp macro="" textlink="">
      <xdr:nvSpPr>
        <xdr:cNvPr id="2" name="Retângulo: Cantos Arredondados 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705100" y="1028700"/>
          <a:ext cx="1416325" cy="265044"/>
        </a:xfrm>
        <a:prstGeom prst="round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Ir para saídas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857664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0" y="0"/>
          <a:ext cx="11354214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6</xdr:col>
      <xdr:colOff>429867</xdr:colOff>
      <xdr:row>0</xdr:row>
      <xdr:rowOff>285750</xdr:rowOff>
    </xdr:from>
    <xdr:to>
      <xdr:col>7</xdr:col>
      <xdr:colOff>1011437</xdr:colOff>
      <xdr:row>0</xdr:row>
      <xdr:rowOff>819150</xdr:rowOff>
    </xdr:to>
    <xdr:sp macro="" textlink="AUX!U19">
      <xdr:nvSpPr>
        <xdr:cNvPr id="3" name="Retângulo: Cantos Arredondados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7211667" y="285750"/>
          <a:ext cx="187697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477492</xdr:colOff>
      <xdr:row>0</xdr:row>
      <xdr:rowOff>276225</xdr:rowOff>
    </xdr:from>
    <xdr:to>
      <xdr:col>7</xdr:col>
      <xdr:colOff>517249</xdr:colOff>
      <xdr:row>0</xdr:row>
      <xdr:rowOff>514350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7259292" y="276225"/>
          <a:ext cx="1335157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7</xdr:col>
      <xdr:colOff>507724</xdr:colOff>
      <xdr:row>0</xdr:row>
      <xdr:rowOff>295275</xdr:rowOff>
    </xdr:from>
    <xdr:to>
      <xdr:col>7</xdr:col>
      <xdr:colOff>882512</xdr:colOff>
      <xdr:row>0</xdr:row>
      <xdr:rowOff>666750</xdr:rowOff>
    </xdr:to>
    <xdr:pic>
      <xdr:nvPicPr>
        <xdr:cNvPr id="5" name="Gráfico 4" descr="Dinheiro estrutura de tópicos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4924" y="295275"/>
          <a:ext cx="374788" cy="371475"/>
        </a:xfrm>
        <a:prstGeom prst="rect">
          <a:avLst/>
        </a:prstGeom>
      </xdr:spPr>
    </xdr:pic>
    <xdr:clientData/>
  </xdr:twoCellAnchor>
  <xdr:twoCellAnchor editAs="absolute">
    <xdr:from>
      <xdr:col>7</xdr:col>
      <xdr:colOff>441049</xdr:colOff>
      <xdr:row>0</xdr:row>
      <xdr:rowOff>609600</xdr:rowOff>
    </xdr:from>
    <xdr:to>
      <xdr:col>7</xdr:col>
      <xdr:colOff>853937</xdr:colOff>
      <xdr:row>0</xdr:row>
      <xdr:rowOff>847725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8518249" y="609600"/>
          <a:ext cx="412888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7</xdr:col>
      <xdr:colOff>1053962</xdr:colOff>
      <xdr:row>0</xdr:row>
      <xdr:rowOff>285750</xdr:rowOff>
    </xdr:from>
    <xdr:to>
      <xdr:col>9</xdr:col>
      <xdr:colOff>503299</xdr:colOff>
      <xdr:row>0</xdr:row>
      <xdr:rowOff>819150</xdr:rowOff>
    </xdr:to>
    <xdr:sp macro="" textlink="AUX!U20">
      <xdr:nvSpPr>
        <xdr:cNvPr id="7" name="Retângulo: Cantos Arredondados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9131162" y="285750"/>
          <a:ext cx="1868687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7</xdr:col>
      <xdr:colOff>1101587</xdr:colOff>
      <xdr:row>0</xdr:row>
      <xdr:rowOff>276225</xdr:rowOff>
    </xdr:from>
    <xdr:to>
      <xdr:col>9</xdr:col>
      <xdr:colOff>12424</xdr:colOff>
      <xdr:row>0</xdr:row>
      <xdr:rowOff>514350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9178787" y="276225"/>
          <a:ext cx="1330187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9</xdr:col>
      <xdr:colOff>2899</xdr:colOff>
      <xdr:row>0</xdr:row>
      <xdr:rowOff>295275</xdr:rowOff>
    </xdr:from>
    <xdr:to>
      <xdr:col>9</xdr:col>
      <xdr:colOff>374374</xdr:colOff>
      <xdr:row>0</xdr:row>
      <xdr:rowOff>666750</xdr:rowOff>
    </xdr:to>
    <xdr:pic>
      <xdr:nvPicPr>
        <xdr:cNvPr id="9" name="Gráfico 8" descr="Dinheiro estrutura de tópicos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9449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8</xdr:col>
      <xdr:colOff>996812</xdr:colOff>
      <xdr:row>0</xdr:row>
      <xdr:rowOff>609600</xdr:rowOff>
    </xdr:from>
    <xdr:to>
      <xdr:col>9</xdr:col>
      <xdr:colOff>610013</xdr:colOff>
      <xdr:row>0</xdr:row>
      <xdr:rowOff>771525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10178912" y="609600"/>
          <a:ext cx="92765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9</xdr:col>
      <xdr:colOff>545824</xdr:colOff>
      <xdr:row>0</xdr:row>
      <xdr:rowOff>285750</xdr:rowOff>
    </xdr:from>
    <xdr:to>
      <xdr:col>10</xdr:col>
      <xdr:colOff>986175</xdr:colOff>
      <xdr:row>0</xdr:row>
      <xdr:rowOff>819150</xdr:rowOff>
    </xdr:to>
    <xdr:sp macro="" textlink="AUX!U21">
      <xdr:nvSpPr>
        <xdr:cNvPr id="11" name="Retângulo: Cantos Arredondados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11042374" y="285750"/>
          <a:ext cx="1869101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9</xdr:col>
      <xdr:colOff>593449</xdr:colOff>
      <xdr:row>0</xdr:row>
      <xdr:rowOff>276225</xdr:rowOff>
    </xdr:from>
    <xdr:to>
      <xdr:col>10</xdr:col>
      <xdr:colOff>499441</xdr:colOff>
      <xdr:row>0</xdr:row>
      <xdr:rowOff>514350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11089999" y="276225"/>
          <a:ext cx="1334742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10</xdr:col>
      <xdr:colOff>489916</xdr:colOff>
      <xdr:row>0</xdr:row>
      <xdr:rowOff>295275</xdr:rowOff>
    </xdr:from>
    <xdr:to>
      <xdr:col>10</xdr:col>
      <xdr:colOff>857250</xdr:colOff>
      <xdr:row>0</xdr:row>
      <xdr:rowOff>666750</xdr:rowOff>
    </xdr:to>
    <xdr:pic>
      <xdr:nvPicPr>
        <xdr:cNvPr id="13" name="Gráfico 12" descr="Dinheiro estrutura de tópicos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5216" y="295275"/>
          <a:ext cx="367334" cy="371475"/>
        </a:xfrm>
        <a:prstGeom prst="rect">
          <a:avLst/>
        </a:prstGeom>
      </xdr:spPr>
    </xdr:pic>
    <xdr:clientData/>
  </xdr:twoCellAnchor>
  <xdr:twoCellAnchor editAs="absolute">
    <xdr:from>
      <xdr:col>10</xdr:col>
      <xdr:colOff>423241</xdr:colOff>
      <xdr:row>0</xdr:row>
      <xdr:rowOff>609600</xdr:rowOff>
    </xdr:from>
    <xdr:to>
      <xdr:col>10</xdr:col>
      <xdr:colOff>828675</xdr:colOff>
      <xdr:row>0</xdr:row>
      <xdr:rowOff>847725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12348541" y="609600"/>
          <a:ext cx="405434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10</xdr:col>
      <xdr:colOff>1028700</xdr:colOff>
      <xdr:row>0</xdr:row>
      <xdr:rowOff>285750</xdr:rowOff>
    </xdr:from>
    <xdr:to>
      <xdr:col>16</xdr:col>
      <xdr:colOff>53139</xdr:colOff>
      <xdr:row>0</xdr:row>
      <xdr:rowOff>819150</xdr:rowOff>
    </xdr:to>
    <xdr:sp macro="" textlink="AUX!U22">
      <xdr:nvSpPr>
        <xdr:cNvPr id="15" name="Retângulo: Cantos Arredondados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1076325</xdr:colOff>
      <xdr:row>0</xdr:row>
      <xdr:rowOff>276225</xdr:rowOff>
    </xdr:from>
    <xdr:to>
      <xdr:col>11</xdr:col>
      <xdr:colOff>819564</xdr:colOff>
      <xdr:row>0</xdr:row>
      <xdr:rowOff>514350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11</xdr:col>
      <xdr:colOff>810039</xdr:colOff>
      <xdr:row>0</xdr:row>
      <xdr:rowOff>295275</xdr:rowOff>
    </xdr:from>
    <xdr:to>
      <xdr:col>11</xdr:col>
      <xdr:colOff>1181514</xdr:colOff>
      <xdr:row>0</xdr:row>
      <xdr:rowOff>666750</xdr:rowOff>
    </xdr:to>
    <xdr:pic>
      <xdr:nvPicPr>
        <xdr:cNvPr id="17" name="Gráfico 16" descr="Dinheiro estrutura de tópicos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11</xdr:col>
      <xdr:colOff>466725</xdr:colOff>
      <xdr:row>0</xdr:row>
      <xdr:rowOff>628650</xdr:rowOff>
    </xdr:from>
    <xdr:to>
      <xdr:col>16</xdr:col>
      <xdr:colOff>143288</xdr:colOff>
      <xdr:row>0</xdr:row>
      <xdr:rowOff>790575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6</xdr:col>
      <xdr:colOff>659710</xdr:colOff>
      <xdr:row>0</xdr:row>
      <xdr:rowOff>0</xdr:rowOff>
    </xdr:from>
    <xdr:to>
      <xdr:col>7</xdr:col>
      <xdr:colOff>574399</xdr:colOff>
      <xdr:row>0</xdr:row>
      <xdr:rowOff>257176</xdr:rowOff>
    </xdr:to>
    <xdr:grpSp>
      <xdr:nvGrpSpPr>
        <xdr:cNvPr id="19" name="Agrupar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GrpSpPr/>
      </xdr:nvGrpSpPr>
      <xdr:grpSpPr>
        <a:xfrm>
          <a:off x="7441510" y="0"/>
          <a:ext cx="1210089" cy="257176"/>
          <a:chOff x="7439025" y="0"/>
          <a:chExt cx="1209675" cy="257176"/>
        </a:xfrm>
      </xdr:grpSpPr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00000000-0008-0000-0A00-000014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21" name="Gráfico 2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A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1533524</xdr:colOff>
      <xdr:row>0</xdr:row>
      <xdr:rowOff>0</xdr:rowOff>
    </xdr:from>
    <xdr:to>
      <xdr:col>11</xdr:col>
      <xdr:colOff>771938</xdr:colOff>
      <xdr:row>0</xdr:row>
      <xdr:rowOff>263625</xdr:rowOff>
    </xdr:to>
    <xdr:grpSp>
      <xdr:nvGrpSpPr>
        <xdr:cNvPr id="22" name="Agrupar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GrpSpPr/>
      </xdr:nvGrpSpPr>
      <xdr:grpSpPr>
        <a:xfrm>
          <a:off x="13458824" y="0"/>
          <a:ext cx="829089" cy="263625"/>
          <a:chOff x="13458824" y="0"/>
          <a:chExt cx="828675" cy="263625"/>
        </a:xfrm>
      </xdr:grpSpPr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00000000-0008-0000-0A00-000017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24" name="Gráfico 23" descr="Balão de chat com preenchimento sólido">
            <a:extLst>
              <a:ext uri="{FF2B5EF4-FFF2-40B4-BE49-F238E27FC236}">
                <a16:creationId xmlns:a16="http://schemas.microsoft.com/office/drawing/2014/main" id="{00000000-0008-0000-0A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160723</xdr:colOff>
      <xdr:row>0</xdr:row>
      <xdr:rowOff>0</xdr:rowOff>
    </xdr:from>
    <xdr:to>
      <xdr:col>10</xdr:col>
      <xdr:colOff>1242432</xdr:colOff>
      <xdr:row>0</xdr:row>
      <xdr:rowOff>257176</xdr:rowOff>
    </xdr:to>
    <xdr:grpSp>
      <xdr:nvGrpSpPr>
        <xdr:cNvPr id="25" name="Agrupar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GrpSpPr/>
      </xdr:nvGrpSpPr>
      <xdr:grpSpPr>
        <a:xfrm>
          <a:off x="12086023" y="0"/>
          <a:ext cx="1081709" cy="257176"/>
          <a:chOff x="11772900" y="0"/>
          <a:chExt cx="1085850" cy="257176"/>
        </a:xfrm>
      </xdr:grpSpPr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00000000-0008-0000-0A00-00001A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27" name="Gráfico 26" descr="Lista com preenchimento sólido">
            <a:extLst>
              <a:ext uri="{FF2B5EF4-FFF2-40B4-BE49-F238E27FC236}">
                <a16:creationId xmlns:a16="http://schemas.microsoft.com/office/drawing/2014/main" id="{00000000-0008-0000-0A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1081375</xdr:colOff>
      <xdr:row>0</xdr:row>
      <xdr:rowOff>0</xdr:rowOff>
    </xdr:from>
    <xdr:to>
      <xdr:col>9</xdr:col>
      <xdr:colOff>1298379</xdr:colOff>
      <xdr:row>0</xdr:row>
      <xdr:rowOff>257176</xdr:rowOff>
    </xdr:to>
    <xdr:grpSp>
      <xdr:nvGrpSpPr>
        <xdr:cNvPr id="28" name="Agrupar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GrpSpPr/>
      </xdr:nvGrpSpPr>
      <xdr:grpSpPr>
        <a:xfrm>
          <a:off x="10263475" y="0"/>
          <a:ext cx="1531454" cy="257176"/>
          <a:chOff x="9896475" y="0"/>
          <a:chExt cx="1533525" cy="257176"/>
        </a:xfrm>
      </xdr:grpSpPr>
      <xdr:sp macro="" textlink="">
        <xdr:nvSpPr>
          <xdr:cNvPr id="29" name="CaixaDeTexto 28">
            <a:extLst>
              <a:ext uri="{FF2B5EF4-FFF2-40B4-BE49-F238E27FC236}">
                <a16:creationId xmlns:a16="http://schemas.microsoft.com/office/drawing/2014/main" id="{00000000-0008-0000-0A00-00001D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30" name="Gráfico 29" descr="Dinheiro com preenchimento sólido">
            <a:extLst>
              <a:ext uri="{FF2B5EF4-FFF2-40B4-BE49-F238E27FC236}">
                <a16:creationId xmlns:a16="http://schemas.microsoft.com/office/drawing/2014/main" id="{00000000-0008-0000-0A00-00001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7</xdr:col>
      <xdr:colOff>868806</xdr:colOff>
      <xdr:row>0</xdr:row>
      <xdr:rowOff>0</xdr:rowOff>
    </xdr:from>
    <xdr:to>
      <xdr:col>8</xdr:col>
      <xdr:colOff>790281</xdr:colOff>
      <xdr:row>0</xdr:row>
      <xdr:rowOff>257176</xdr:rowOff>
    </xdr:to>
    <xdr:grpSp>
      <xdr:nvGrpSpPr>
        <xdr:cNvPr id="31" name="Agrupar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GrpSpPr/>
      </xdr:nvGrpSpPr>
      <xdr:grpSpPr>
        <a:xfrm>
          <a:off x="8946006" y="0"/>
          <a:ext cx="1026375" cy="257176"/>
          <a:chOff x="8736750" y="0"/>
          <a:chExt cx="1026375" cy="257176"/>
        </a:xfrm>
      </xdr:grpSpPr>
      <xdr:sp macro="" textlink="">
        <xdr:nvSpPr>
          <xdr:cNvPr id="32" name="CaixaDeTexto 31">
            <a:extLst>
              <a:ext uri="{FF2B5EF4-FFF2-40B4-BE49-F238E27FC236}">
                <a16:creationId xmlns:a16="http://schemas.microsoft.com/office/drawing/2014/main" id="{00000000-0008-0000-0A00-000020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33" name="Gráfico 32" descr="Engrenagem única com preenchimento sólido">
            <a:extLst>
              <a:ext uri="{FF2B5EF4-FFF2-40B4-BE49-F238E27FC236}">
                <a16:creationId xmlns:a16="http://schemas.microsoft.com/office/drawing/2014/main" id="{00000000-0008-0000-0A00-00002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2</xdr:col>
          <xdr:colOff>840272</xdr:colOff>
          <xdr:row>0</xdr:row>
          <xdr:rowOff>762000</xdr:rowOff>
        </xdr:to>
        <xdr:pic>
          <xdr:nvPicPr>
            <xdr:cNvPr id="34" name="Imagem 33">
              <a:extLst>
                <a:ext uri="{FF2B5EF4-FFF2-40B4-BE49-F238E27FC236}">
                  <a16:creationId xmlns:a16="http://schemas.microsoft.com/office/drawing/2014/main" id="{00000000-0008-0000-0A00-00002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34988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1722784" cy="762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absolute">
    <xdr:from>
      <xdr:col>2</xdr:col>
      <xdr:colOff>1384024</xdr:colOff>
      <xdr:row>0</xdr:row>
      <xdr:rowOff>0</xdr:rowOff>
    </xdr:from>
    <xdr:to>
      <xdr:col>5</xdr:col>
      <xdr:colOff>1153767</xdr:colOff>
      <xdr:row>1</xdr:row>
      <xdr:rowOff>0</xdr:rowOff>
    </xdr:to>
    <xdr:sp macro="" textlink="'COMO UTILIZAR'!F3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/>
      </xdr:nvSpPr>
      <xdr:spPr>
        <a:xfrm>
          <a:off x="2269849" y="0"/>
          <a:ext cx="4132193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9</xdr:col>
      <xdr:colOff>545824</xdr:colOff>
      <xdr:row>0</xdr:row>
      <xdr:rowOff>285750</xdr:rowOff>
    </xdr:from>
    <xdr:to>
      <xdr:col>10</xdr:col>
      <xdr:colOff>986175</xdr:colOff>
      <xdr:row>0</xdr:row>
      <xdr:rowOff>819150</xdr:rowOff>
    </xdr:to>
    <xdr:sp macro="" textlink="AUX!U21">
      <xdr:nvSpPr>
        <xdr:cNvPr id="36" name="Retângulo: Cantos Arredondados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/>
      </xdr:nvSpPr>
      <xdr:spPr>
        <a:xfrm>
          <a:off x="11042374" y="285750"/>
          <a:ext cx="1869101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9</xdr:col>
      <xdr:colOff>593449</xdr:colOff>
      <xdr:row>0</xdr:row>
      <xdr:rowOff>276225</xdr:rowOff>
    </xdr:from>
    <xdr:to>
      <xdr:col>10</xdr:col>
      <xdr:colOff>499441</xdr:colOff>
      <xdr:row>0</xdr:row>
      <xdr:rowOff>514350</xdr:rowOff>
    </xdr:to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/>
      </xdr:nvSpPr>
      <xdr:spPr>
        <a:xfrm>
          <a:off x="11089999" y="276225"/>
          <a:ext cx="1334742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10</xdr:col>
      <xdr:colOff>423241</xdr:colOff>
      <xdr:row>0</xdr:row>
      <xdr:rowOff>609600</xdr:rowOff>
    </xdr:from>
    <xdr:to>
      <xdr:col>10</xdr:col>
      <xdr:colOff>828675</xdr:colOff>
      <xdr:row>0</xdr:row>
      <xdr:rowOff>847725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/>
      </xdr:nvSpPr>
      <xdr:spPr>
        <a:xfrm>
          <a:off x="12348541" y="609600"/>
          <a:ext cx="405434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10</xdr:col>
      <xdr:colOff>1028700</xdr:colOff>
      <xdr:row>0</xdr:row>
      <xdr:rowOff>285750</xdr:rowOff>
    </xdr:from>
    <xdr:to>
      <xdr:col>16</xdr:col>
      <xdr:colOff>53139</xdr:colOff>
      <xdr:row>0</xdr:row>
      <xdr:rowOff>819150</xdr:rowOff>
    </xdr:to>
    <xdr:sp macro="" textlink="AUX!U22">
      <xdr:nvSpPr>
        <xdr:cNvPr id="39" name="Retângulo: Cantos Arredondados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1076325</xdr:colOff>
      <xdr:row>0</xdr:row>
      <xdr:rowOff>276225</xdr:rowOff>
    </xdr:from>
    <xdr:to>
      <xdr:col>11</xdr:col>
      <xdr:colOff>819564</xdr:colOff>
      <xdr:row>0</xdr:row>
      <xdr:rowOff>514350</xdr:rowOff>
    </xdr:to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11</xdr:col>
      <xdr:colOff>466725</xdr:colOff>
      <xdr:row>0</xdr:row>
      <xdr:rowOff>628650</xdr:rowOff>
    </xdr:from>
    <xdr:to>
      <xdr:col>16</xdr:col>
      <xdr:colOff>143288</xdr:colOff>
      <xdr:row>0</xdr:row>
      <xdr:rowOff>790575</xdr:rowOff>
    </xdr:to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10</xdr:col>
      <xdr:colOff>546238</xdr:colOff>
      <xdr:row>0</xdr:row>
      <xdr:rowOff>277468</xdr:rowOff>
    </xdr:from>
    <xdr:to>
      <xdr:col>10</xdr:col>
      <xdr:colOff>902097</xdr:colOff>
      <xdr:row>0</xdr:row>
      <xdr:rowOff>637468</xdr:rowOff>
    </xdr:to>
    <xdr:pic>
      <xdr:nvPicPr>
        <xdr:cNvPr id="42" name="Gráfico 41" descr="Moedas com preenchimento sólido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12471538" y="277468"/>
          <a:ext cx="355859" cy="360000"/>
        </a:xfrm>
        <a:prstGeom prst="rect">
          <a:avLst/>
        </a:prstGeom>
      </xdr:spPr>
    </xdr:pic>
    <xdr:clientData/>
  </xdr:twoCellAnchor>
  <xdr:twoCellAnchor editAs="absolute">
    <xdr:from>
      <xdr:col>11</xdr:col>
      <xdr:colOff>906532</xdr:colOff>
      <xdr:row>0</xdr:row>
      <xdr:rowOff>269185</xdr:rowOff>
    </xdr:from>
    <xdr:to>
      <xdr:col>12</xdr:col>
      <xdr:colOff>0</xdr:colOff>
      <xdr:row>0</xdr:row>
      <xdr:rowOff>629185</xdr:rowOff>
    </xdr:to>
    <xdr:pic>
      <xdr:nvPicPr>
        <xdr:cNvPr id="43" name="Gráfico 42" descr="Moedas com preenchimento sólido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14422093" y="269185"/>
          <a:ext cx="360000" cy="360000"/>
        </a:xfrm>
        <a:prstGeom prst="rect">
          <a:avLst/>
        </a:prstGeom>
      </xdr:spPr>
    </xdr:pic>
    <xdr:clientData/>
  </xdr:twoCellAnchor>
  <xdr:twoCellAnchor editAs="absolute">
    <xdr:from>
      <xdr:col>2</xdr:col>
      <xdr:colOff>1323562</xdr:colOff>
      <xdr:row>2</xdr:row>
      <xdr:rowOff>88623</xdr:rowOff>
    </xdr:from>
    <xdr:to>
      <xdr:col>3</xdr:col>
      <xdr:colOff>1224170</xdr:colOff>
      <xdr:row>2</xdr:row>
      <xdr:rowOff>353667</xdr:rowOff>
    </xdr:to>
    <xdr:sp macro="" textlink="">
      <xdr:nvSpPr>
        <xdr:cNvPr id="44" name="Retângulo: Cantos Arredondados 4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/>
      </xdr:nvSpPr>
      <xdr:spPr>
        <a:xfrm>
          <a:off x="2209387" y="1041123"/>
          <a:ext cx="1415083" cy="265044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Ir para entradas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85725</xdr:colOff>
      <xdr:row>0</xdr:row>
      <xdr:rowOff>874643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8</xdr:col>
      <xdr:colOff>514350</xdr:colOff>
      <xdr:row>0</xdr:row>
      <xdr:rowOff>285750</xdr:rowOff>
    </xdr:from>
    <xdr:to>
      <xdr:col>11</xdr:col>
      <xdr:colOff>100350</xdr:colOff>
      <xdr:row>0</xdr:row>
      <xdr:rowOff>819150</xdr:rowOff>
    </xdr:to>
    <xdr:sp macro="" textlink="AUX!U19">
      <xdr:nvSpPr>
        <xdr:cNvPr id="3" name="Retângulo: Cantos Arredondados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8</xdr:col>
      <xdr:colOff>561975</xdr:colOff>
      <xdr:row>0</xdr:row>
      <xdr:rowOff>276225</xdr:rowOff>
    </xdr:from>
    <xdr:to>
      <xdr:col>10</xdr:col>
      <xdr:colOff>371475</xdr:colOff>
      <xdr:row>0</xdr:row>
      <xdr:rowOff>514350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10</xdr:col>
      <xdr:colOff>361950</xdr:colOff>
      <xdr:row>0</xdr:row>
      <xdr:rowOff>295275</xdr:rowOff>
    </xdr:from>
    <xdr:to>
      <xdr:col>11</xdr:col>
      <xdr:colOff>4224</xdr:colOff>
      <xdr:row>0</xdr:row>
      <xdr:rowOff>666750</xdr:rowOff>
    </xdr:to>
    <xdr:pic>
      <xdr:nvPicPr>
        <xdr:cNvPr id="5" name="Gráfico 4" descr="Dinheiro estrutura de tópicos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10</xdr:col>
      <xdr:colOff>295275</xdr:colOff>
      <xdr:row>0</xdr:row>
      <xdr:rowOff>609600</xdr:rowOff>
    </xdr:from>
    <xdr:to>
      <xdr:col>10</xdr:col>
      <xdr:colOff>674370</xdr:colOff>
      <xdr:row>0</xdr:row>
      <xdr:rowOff>847725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11</xdr:col>
      <xdr:colOff>142875</xdr:colOff>
      <xdr:row>0</xdr:row>
      <xdr:rowOff>285750</xdr:rowOff>
    </xdr:from>
    <xdr:to>
      <xdr:col>13</xdr:col>
      <xdr:colOff>490875</xdr:colOff>
      <xdr:row>0</xdr:row>
      <xdr:rowOff>819150</xdr:rowOff>
    </xdr:to>
    <xdr:sp macro="" textlink="AUX!U20">
      <xdr:nvSpPr>
        <xdr:cNvPr id="7" name="Retângulo: Cantos Arredondados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11</xdr:col>
      <xdr:colOff>190500</xdr:colOff>
      <xdr:row>0</xdr:row>
      <xdr:rowOff>276225</xdr:rowOff>
    </xdr:from>
    <xdr:to>
      <xdr:col>13</xdr:col>
      <xdr:colOff>0</xdr:colOff>
      <xdr:row>0</xdr:row>
      <xdr:rowOff>514350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13</xdr:col>
      <xdr:colOff>415</xdr:colOff>
      <xdr:row>0</xdr:row>
      <xdr:rowOff>295275</xdr:rowOff>
    </xdr:from>
    <xdr:to>
      <xdr:col>13</xdr:col>
      <xdr:colOff>361950</xdr:colOff>
      <xdr:row>0</xdr:row>
      <xdr:rowOff>666750</xdr:rowOff>
    </xdr:to>
    <xdr:pic>
      <xdr:nvPicPr>
        <xdr:cNvPr id="9" name="Gráfico 8" descr="Dinheiro estrutura de tópicos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12</xdr:col>
      <xdr:colOff>428625</xdr:colOff>
      <xdr:row>0</xdr:row>
      <xdr:rowOff>609600</xdr:rowOff>
    </xdr:from>
    <xdr:to>
      <xdr:col>13</xdr:col>
      <xdr:colOff>600074</xdr:colOff>
      <xdr:row>0</xdr:row>
      <xdr:rowOff>771525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13</xdr:col>
      <xdr:colOff>533400</xdr:colOff>
      <xdr:row>0</xdr:row>
      <xdr:rowOff>285750</xdr:rowOff>
    </xdr:from>
    <xdr:to>
      <xdr:col>16</xdr:col>
      <xdr:colOff>119400</xdr:colOff>
      <xdr:row>0</xdr:row>
      <xdr:rowOff>819150</xdr:rowOff>
    </xdr:to>
    <xdr:sp macro="" textlink="AUX!U21">
      <xdr:nvSpPr>
        <xdr:cNvPr id="11" name="Retângulo: Cantos Arredondados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13</xdr:col>
      <xdr:colOff>581025</xdr:colOff>
      <xdr:row>0</xdr:row>
      <xdr:rowOff>276225</xdr:rowOff>
    </xdr:from>
    <xdr:to>
      <xdr:col>15</xdr:col>
      <xdr:colOff>390525</xdr:colOff>
      <xdr:row>0</xdr:row>
      <xdr:rowOff>514350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15</xdr:col>
      <xdr:colOff>381000</xdr:colOff>
      <xdr:row>0</xdr:row>
      <xdr:rowOff>295275</xdr:rowOff>
    </xdr:from>
    <xdr:to>
      <xdr:col>16</xdr:col>
      <xdr:colOff>414</xdr:colOff>
      <xdr:row>0</xdr:row>
      <xdr:rowOff>666750</xdr:rowOff>
    </xdr:to>
    <xdr:pic>
      <xdr:nvPicPr>
        <xdr:cNvPr id="13" name="Gráfico 12" descr="Dinheiro estrutura de tópicos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15</xdr:col>
      <xdr:colOff>314325</xdr:colOff>
      <xdr:row>0</xdr:row>
      <xdr:rowOff>609600</xdr:rowOff>
    </xdr:from>
    <xdr:to>
      <xdr:col>16</xdr:col>
      <xdr:colOff>2319</xdr:colOff>
      <xdr:row>0</xdr:row>
      <xdr:rowOff>847725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16</xdr:col>
      <xdr:colOff>161925</xdr:colOff>
      <xdr:row>0</xdr:row>
      <xdr:rowOff>285750</xdr:rowOff>
    </xdr:from>
    <xdr:to>
      <xdr:col>18</xdr:col>
      <xdr:colOff>509925</xdr:colOff>
      <xdr:row>0</xdr:row>
      <xdr:rowOff>819150</xdr:rowOff>
    </xdr:to>
    <xdr:sp macro="" textlink="AUX!U22">
      <xdr:nvSpPr>
        <xdr:cNvPr id="15" name="Retângulo: Cantos Arredondados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16</xdr:col>
      <xdr:colOff>209550</xdr:colOff>
      <xdr:row>0</xdr:row>
      <xdr:rowOff>276225</xdr:rowOff>
    </xdr:from>
    <xdr:to>
      <xdr:col>18</xdr:col>
      <xdr:colOff>19050</xdr:colOff>
      <xdr:row>0</xdr:row>
      <xdr:rowOff>514350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18</xdr:col>
      <xdr:colOff>9525</xdr:colOff>
      <xdr:row>0</xdr:row>
      <xdr:rowOff>295275</xdr:rowOff>
    </xdr:from>
    <xdr:to>
      <xdr:col>18</xdr:col>
      <xdr:colOff>381000</xdr:colOff>
      <xdr:row>0</xdr:row>
      <xdr:rowOff>666750</xdr:rowOff>
    </xdr:to>
    <xdr:pic>
      <xdr:nvPicPr>
        <xdr:cNvPr id="17" name="Gráfico 16" descr="Dinheiro estrutura de tópicos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17</xdr:col>
      <xdr:colOff>428625</xdr:colOff>
      <xdr:row>0</xdr:row>
      <xdr:rowOff>628650</xdr:rowOff>
    </xdr:from>
    <xdr:to>
      <xdr:col>18</xdr:col>
      <xdr:colOff>600074</xdr:colOff>
      <xdr:row>0</xdr:row>
      <xdr:rowOff>790575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8</xdr:col>
      <xdr:colOff>674370</xdr:colOff>
      <xdr:row>0</xdr:row>
      <xdr:rowOff>0</xdr:rowOff>
    </xdr:from>
    <xdr:to>
      <xdr:col>10</xdr:col>
      <xdr:colOff>428625</xdr:colOff>
      <xdr:row>0</xdr:row>
      <xdr:rowOff>257176</xdr:rowOff>
    </xdr:to>
    <xdr:grpSp>
      <xdr:nvGrpSpPr>
        <xdr:cNvPr id="19" name="Agrupar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GrpSpPr/>
      </xdr:nvGrpSpPr>
      <xdr:grpSpPr>
        <a:xfrm>
          <a:off x="7375000" y="0"/>
          <a:ext cx="1278255" cy="257176"/>
          <a:chOff x="7439025" y="0"/>
          <a:chExt cx="1209675" cy="257176"/>
        </a:xfrm>
      </xdr:grpSpPr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00000000-0008-0000-0C00-000014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21" name="Gráfico 2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C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16</xdr:col>
      <xdr:colOff>666749</xdr:colOff>
      <xdr:row>0</xdr:row>
      <xdr:rowOff>0</xdr:rowOff>
    </xdr:from>
    <xdr:to>
      <xdr:col>18</xdr:col>
      <xdr:colOff>4223</xdr:colOff>
      <xdr:row>0</xdr:row>
      <xdr:rowOff>263625</xdr:rowOff>
    </xdr:to>
    <xdr:grpSp>
      <xdr:nvGrpSpPr>
        <xdr:cNvPr id="22" name="Agrupar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GrpSpPr/>
      </xdr:nvGrpSpPr>
      <xdr:grpSpPr>
        <a:xfrm>
          <a:off x="13463379" y="0"/>
          <a:ext cx="861474" cy="263625"/>
          <a:chOff x="13458824" y="0"/>
          <a:chExt cx="828675" cy="263625"/>
        </a:xfrm>
      </xdr:grpSpPr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00000000-0008-0000-0C00-000017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24" name="Gráfico 23" descr="Balão de chat com preenchimento sólido">
            <a:extLst>
              <a:ext uri="{FF2B5EF4-FFF2-40B4-BE49-F238E27FC236}">
                <a16:creationId xmlns:a16="http://schemas.microsoft.com/office/drawing/2014/main" id="{00000000-0008-0000-0C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15</xdr:col>
      <xdr:colOff>51807</xdr:colOff>
      <xdr:row>0</xdr:row>
      <xdr:rowOff>0</xdr:rowOff>
    </xdr:from>
    <xdr:to>
      <xdr:col>16</xdr:col>
      <xdr:colOff>375657</xdr:colOff>
      <xdr:row>0</xdr:row>
      <xdr:rowOff>257176</xdr:rowOff>
    </xdr:to>
    <xdr:grpSp>
      <xdr:nvGrpSpPr>
        <xdr:cNvPr id="25" name="Agrupar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GrpSpPr/>
      </xdr:nvGrpSpPr>
      <xdr:grpSpPr>
        <a:xfrm>
          <a:off x="12086437" y="0"/>
          <a:ext cx="1085850" cy="257176"/>
          <a:chOff x="11772900" y="0"/>
          <a:chExt cx="1085850" cy="257176"/>
        </a:xfrm>
      </xdr:grpSpPr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00000000-0008-0000-0C00-00001A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27" name="Gráfico 26" descr="Lista com preenchimento sólido">
            <a:extLst>
              <a:ext uri="{FF2B5EF4-FFF2-40B4-BE49-F238E27FC236}">
                <a16:creationId xmlns:a16="http://schemas.microsoft.com/office/drawing/2014/main" id="{00000000-0008-0000-0C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12</xdr:col>
      <xdr:colOff>513188</xdr:colOff>
      <xdr:row>0</xdr:row>
      <xdr:rowOff>0</xdr:rowOff>
    </xdr:from>
    <xdr:to>
      <xdr:col>14</xdr:col>
      <xdr:colOff>522713</xdr:colOff>
      <xdr:row>0</xdr:row>
      <xdr:rowOff>257176</xdr:rowOff>
    </xdr:to>
    <xdr:grpSp>
      <xdr:nvGrpSpPr>
        <xdr:cNvPr id="28" name="Agrupar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GrpSpPr/>
      </xdr:nvGrpSpPr>
      <xdr:grpSpPr>
        <a:xfrm>
          <a:off x="10261818" y="0"/>
          <a:ext cx="1533525" cy="257176"/>
          <a:chOff x="9896475" y="0"/>
          <a:chExt cx="1533525" cy="257176"/>
        </a:xfrm>
      </xdr:grpSpPr>
      <xdr:sp macro="" textlink="">
        <xdr:nvSpPr>
          <xdr:cNvPr id="29" name="CaixaDeTexto 28">
            <a:extLst>
              <a:ext uri="{FF2B5EF4-FFF2-40B4-BE49-F238E27FC236}">
                <a16:creationId xmlns:a16="http://schemas.microsoft.com/office/drawing/2014/main" id="{00000000-0008-0000-0C00-00001D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30" name="Gráfico 29" descr="Dinheiro com preenchimento sólido">
            <a:extLst>
              <a:ext uri="{FF2B5EF4-FFF2-40B4-BE49-F238E27FC236}">
                <a16:creationId xmlns:a16="http://schemas.microsoft.com/office/drawing/2014/main" id="{00000000-0008-0000-0C00-00001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11</xdr:col>
      <xdr:colOff>5758</xdr:colOff>
      <xdr:row>0</xdr:row>
      <xdr:rowOff>0</xdr:rowOff>
    </xdr:from>
    <xdr:to>
      <xdr:col>12</xdr:col>
      <xdr:colOff>222094</xdr:colOff>
      <xdr:row>0</xdr:row>
      <xdr:rowOff>257176</xdr:rowOff>
    </xdr:to>
    <xdr:grpSp>
      <xdr:nvGrpSpPr>
        <xdr:cNvPr id="31" name="Agrupar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GrpSpPr/>
      </xdr:nvGrpSpPr>
      <xdr:grpSpPr>
        <a:xfrm>
          <a:off x="8992388" y="0"/>
          <a:ext cx="978336" cy="257176"/>
          <a:chOff x="8736750" y="0"/>
          <a:chExt cx="1026375" cy="257176"/>
        </a:xfrm>
      </xdr:grpSpPr>
      <xdr:sp macro="" textlink="">
        <xdr:nvSpPr>
          <xdr:cNvPr id="32" name="CaixaDeTexto 31">
            <a:extLst>
              <a:ext uri="{FF2B5EF4-FFF2-40B4-BE49-F238E27FC236}">
                <a16:creationId xmlns:a16="http://schemas.microsoft.com/office/drawing/2014/main" id="{00000000-0008-0000-0C00-000020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33" name="Gráfico 32" descr="Engrenagem única com preenchimento sólido">
            <a:extLst>
              <a:ext uri="{FF2B5EF4-FFF2-40B4-BE49-F238E27FC236}">
                <a16:creationId xmlns:a16="http://schemas.microsoft.com/office/drawing/2014/main" id="{00000000-0008-0000-0C00-00002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457200</xdr:colOff>
          <xdr:row>1</xdr:row>
          <xdr:rowOff>5889</xdr:rowOff>
        </xdr:to>
        <xdr:pic>
          <xdr:nvPicPr>
            <xdr:cNvPr id="34" name="Imagem 33">
              <a:extLst>
                <a:ext uri="{FF2B5EF4-FFF2-40B4-BE49-F238E27FC236}">
                  <a16:creationId xmlns:a16="http://schemas.microsoft.com/office/drawing/2014/main" id="{00000000-0008-0000-0C00-00002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27832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2</xdr:col>
      <xdr:colOff>619125</xdr:colOff>
      <xdr:row>0</xdr:row>
      <xdr:rowOff>0</xdr:rowOff>
    </xdr:from>
    <xdr:to>
      <xdr:col>6</xdr:col>
      <xdr:colOff>600075</xdr:colOff>
      <xdr:row>1</xdr:row>
      <xdr:rowOff>0</xdr:rowOff>
    </xdr:to>
    <xdr:sp macro="" textlink="'COMO UTILIZAR'!F3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9</xdr:col>
      <xdr:colOff>2319</xdr:colOff>
      <xdr:row>1</xdr:row>
      <xdr:rowOff>66675</xdr:rowOff>
    </xdr:from>
    <xdr:to>
      <xdr:col>11</xdr:col>
      <xdr:colOff>1205</xdr:colOff>
      <xdr:row>2</xdr:row>
      <xdr:rowOff>38101</xdr:rowOff>
    </xdr:to>
    <xdr:sp macro="" textlink="">
      <xdr:nvSpPr>
        <xdr:cNvPr id="37" name="CaixaDeTexto 3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/>
      </xdr:nvSpPr>
      <xdr:spPr>
        <a:xfrm>
          <a:off x="7381875" y="942975"/>
          <a:ext cx="15686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 vs Realizado</a:t>
          </a:r>
        </a:p>
      </xdr:txBody>
    </xdr:sp>
    <xdr:clientData/>
  </xdr:twoCellAnchor>
  <xdr:twoCellAnchor editAs="absolute">
    <xdr:from>
      <xdr:col>11</xdr:col>
      <xdr:colOff>808</xdr:colOff>
      <xdr:row>1</xdr:row>
      <xdr:rowOff>66675</xdr:rowOff>
    </xdr:from>
    <xdr:to>
      <xdr:col>13</xdr:col>
      <xdr:colOff>33570</xdr:colOff>
      <xdr:row>2</xdr:row>
      <xdr:rowOff>38101</xdr:rowOff>
    </xdr:to>
    <xdr:sp macro="" textlink="">
      <xdr:nvSpPr>
        <xdr:cNvPr id="38" name="CaixaDeTexto 3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/>
      </xdr:nvSpPr>
      <xdr:spPr>
        <a:xfrm>
          <a:off x="8980564" y="942975"/>
          <a:ext cx="1559081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Fechamento</a:t>
          </a:r>
          <a:r>
            <a:rPr lang="pt-BR" sz="1100" kern="1200" baseline="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mês</a:t>
          </a:r>
          <a:endParaRPr lang="pt-BR" sz="1100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13</xdr:col>
      <xdr:colOff>63653</xdr:colOff>
      <xdr:row>1</xdr:row>
      <xdr:rowOff>66675</xdr:rowOff>
    </xdr:from>
    <xdr:to>
      <xdr:col>14</xdr:col>
      <xdr:colOff>616106</xdr:colOff>
      <xdr:row>2</xdr:row>
      <xdr:rowOff>38101</xdr:rowOff>
    </xdr:to>
    <xdr:sp macro="" textlink="">
      <xdr:nvSpPr>
        <xdr:cNvPr id="39" name="CaixaDeTexto 3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/>
      </xdr:nvSpPr>
      <xdr:spPr>
        <a:xfrm>
          <a:off x="10569728" y="942975"/>
          <a:ext cx="1314453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DRE detalhado</a:t>
          </a:r>
        </a:p>
      </xdr:txBody>
    </xdr:sp>
    <xdr:clientData/>
  </xdr:twoCellAnchor>
  <xdr:twoCellAnchor editAs="absolute">
    <xdr:from>
      <xdr:col>14</xdr:col>
      <xdr:colOff>646189</xdr:colOff>
      <xdr:row>1</xdr:row>
      <xdr:rowOff>66675</xdr:rowOff>
    </xdr:from>
    <xdr:to>
      <xdr:col>17</xdr:col>
      <xdr:colOff>212803</xdr:colOff>
      <xdr:row>2</xdr:row>
      <xdr:rowOff>38101</xdr:rowOff>
    </xdr:to>
    <xdr:sp macro="" textlink="">
      <xdr:nvSpPr>
        <xdr:cNvPr id="40" name="CaixaDeTexto 3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/>
      </xdr:nvSpPr>
      <xdr:spPr>
        <a:xfrm>
          <a:off x="11914264" y="942975"/>
          <a:ext cx="1852614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Conciliação bancária</a:t>
          </a:r>
        </a:p>
      </xdr:txBody>
    </xdr:sp>
    <xdr:clientData/>
  </xdr:twoCellAnchor>
  <xdr:twoCellAnchor editAs="absolute">
    <xdr:from>
      <xdr:col>17</xdr:col>
      <xdr:colOff>242886</xdr:colOff>
      <xdr:row>1</xdr:row>
      <xdr:rowOff>66675</xdr:rowOff>
    </xdr:from>
    <xdr:to>
      <xdr:col>19</xdr:col>
      <xdr:colOff>414</xdr:colOff>
      <xdr:row>2</xdr:row>
      <xdr:rowOff>38101</xdr:rowOff>
    </xdr:to>
    <xdr:sp macro="" textlink="">
      <xdr:nvSpPr>
        <xdr:cNvPr id="41" name="CaixaDeTexto 40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/>
      </xdr:nvSpPr>
      <xdr:spPr>
        <a:xfrm>
          <a:off x="13796961" y="942975"/>
          <a:ext cx="1271589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Fluxo de caixa</a:t>
          </a:r>
        </a:p>
      </xdr:txBody>
    </xdr:sp>
    <xdr:clientData/>
  </xdr:twoCellAnchor>
  <xdr:twoCellAnchor editAs="absolute">
    <xdr:from>
      <xdr:col>9</xdr:col>
      <xdr:colOff>2319</xdr:colOff>
      <xdr:row>1</xdr:row>
      <xdr:rowOff>66675</xdr:rowOff>
    </xdr:from>
    <xdr:to>
      <xdr:col>11</xdr:col>
      <xdr:colOff>1205</xdr:colOff>
      <xdr:row>2</xdr:row>
      <xdr:rowOff>38101</xdr:rowOff>
    </xdr:to>
    <xdr:sp macro="" textlink="">
      <xdr:nvSpPr>
        <xdr:cNvPr id="43" name="CaixaDeTexto 4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/>
      </xdr:nvSpPr>
      <xdr:spPr>
        <a:xfrm>
          <a:off x="7381875" y="942975"/>
          <a:ext cx="15686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 vs Realizado</a:t>
          </a:r>
        </a:p>
      </xdr:txBody>
    </xdr:sp>
    <xdr:clientData/>
  </xdr:twoCellAnchor>
  <xdr:twoCellAnchor editAs="absolute">
    <xdr:from>
      <xdr:col>11</xdr:col>
      <xdr:colOff>808</xdr:colOff>
      <xdr:row>1</xdr:row>
      <xdr:rowOff>66675</xdr:rowOff>
    </xdr:from>
    <xdr:to>
      <xdr:col>13</xdr:col>
      <xdr:colOff>33570</xdr:colOff>
      <xdr:row>2</xdr:row>
      <xdr:rowOff>38101</xdr:rowOff>
    </xdr:to>
    <xdr:sp macro="" textlink="">
      <xdr:nvSpPr>
        <xdr:cNvPr id="44" name="CaixaDeTexto 4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/>
      </xdr:nvSpPr>
      <xdr:spPr>
        <a:xfrm>
          <a:off x="8980564" y="942975"/>
          <a:ext cx="1559081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Fechamento</a:t>
          </a:r>
          <a:r>
            <a:rPr lang="pt-BR" sz="1100" kern="1200" baseline="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mês</a:t>
          </a:r>
          <a:endParaRPr lang="pt-BR" sz="1100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13</xdr:col>
      <xdr:colOff>63653</xdr:colOff>
      <xdr:row>1</xdr:row>
      <xdr:rowOff>66675</xdr:rowOff>
    </xdr:from>
    <xdr:to>
      <xdr:col>14</xdr:col>
      <xdr:colOff>616106</xdr:colOff>
      <xdr:row>2</xdr:row>
      <xdr:rowOff>38101</xdr:rowOff>
    </xdr:to>
    <xdr:sp macro="" textlink="">
      <xdr:nvSpPr>
        <xdr:cNvPr id="45" name="CaixaDeTexto 4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/>
      </xdr:nvSpPr>
      <xdr:spPr>
        <a:xfrm>
          <a:off x="10569728" y="942975"/>
          <a:ext cx="1314453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DRE detalhado</a:t>
          </a:r>
        </a:p>
      </xdr:txBody>
    </xdr:sp>
    <xdr:clientData/>
  </xdr:twoCellAnchor>
  <xdr:twoCellAnchor editAs="absolute">
    <xdr:from>
      <xdr:col>14</xdr:col>
      <xdr:colOff>646189</xdr:colOff>
      <xdr:row>1</xdr:row>
      <xdr:rowOff>66675</xdr:rowOff>
    </xdr:from>
    <xdr:to>
      <xdr:col>17</xdr:col>
      <xdr:colOff>212803</xdr:colOff>
      <xdr:row>2</xdr:row>
      <xdr:rowOff>38101</xdr:rowOff>
    </xdr:to>
    <xdr:sp macro="" textlink="">
      <xdr:nvSpPr>
        <xdr:cNvPr id="46" name="CaixaDeTexto 4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/>
      </xdr:nvSpPr>
      <xdr:spPr>
        <a:xfrm>
          <a:off x="11914264" y="942975"/>
          <a:ext cx="1852614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Conciliação bancária</a:t>
          </a:r>
        </a:p>
      </xdr:txBody>
    </xdr:sp>
    <xdr:clientData/>
  </xdr:twoCellAnchor>
  <xdr:twoCellAnchor editAs="absolute">
    <xdr:from>
      <xdr:col>17</xdr:col>
      <xdr:colOff>242886</xdr:colOff>
      <xdr:row>1</xdr:row>
      <xdr:rowOff>66675</xdr:rowOff>
    </xdr:from>
    <xdr:to>
      <xdr:col>19</xdr:col>
      <xdr:colOff>414</xdr:colOff>
      <xdr:row>2</xdr:row>
      <xdr:rowOff>38101</xdr:rowOff>
    </xdr:to>
    <xdr:sp macro="" textlink="">
      <xdr:nvSpPr>
        <xdr:cNvPr id="47" name="CaixaDeTexto 4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/>
      </xdr:nvSpPr>
      <xdr:spPr>
        <a:xfrm>
          <a:off x="13796961" y="942975"/>
          <a:ext cx="1271589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Fluxo de caixa</a:t>
          </a:r>
        </a:p>
      </xdr:txBody>
    </xdr:sp>
    <xdr:clientData/>
  </xdr:twoCellAnchor>
  <xdr:twoCellAnchor editAs="absolute">
    <xdr:from>
      <xdr:col>13</xdr:col>
      <xdr:colOff>533400</xdr:colOff>
      <xdr:row>0</xdr:row>
      <xdr:rowOff>285750</xdr:rowOff>
    </xdr:from>
    <xdr:to>
      <xdr:col>16</xdr:col>
      <xdr:colOff>119400</xdr:colOff>
      <xdr:row>0</xdr:row>
      <xdr:rowOff>819150</xdr:rowOff>
    </xdr:to>
    <xdr:sp macro="" textlink="AUX!U21">
      <xdr:nvSpPr>
        <xdr:cNvPr id="49" name="Retângulo: Cantos Arredondados 48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13</xdr:col>
      <xdr:colOff>581025</xdr:colOff>
      <xdr:row>0</xdr:row>
      <xdr:rowOff>276225</xdr:rowOff>
    </xdr:from>
    <xdr:to>
      <xdr:col>15</xdr:col>
      <xdr:colOff>390525</xdr:colOff>
      <xdr:row>0</xdr:row>
      <xdr:rowOff>514350</xdr:rowOff>
    </xdr:to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15</xdr:col>
      <xdr:colOff>314325</xdr:colOff>
      <xdr:row>0</xdr:row>
      <xdr:rowOff>609600</xdr:rowOff>
    </xdr:from>
    <xdr:to>
      <xdr:col>16</xdr:col>
      <xdr:colOff>2319</xdr:colOff>
      <xdr:row>0</xdr:row>
      <xdr:rowOff>847725</xdr:rowOff>
    </xdr:to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16</xdr:col>
      <xdr:colOff>161925</xdr:colOff>
      <xdr:row>0</xdr:row>
      <xdr:rowOff>285750</xdr:rowOff>
    </xdr:from>
    <xdr:to>
      <xdr:col>18</xdr:col>
      <xdr:colOff>509925</xdr:colOff>
      <xdr:row>0</xdr:row>
      <xdr:rowOff>819150</xdr:rowOff>
    </xdr:to>
    <xdr:sp macro="" textlink="AUX!U22">
      <xdr:nvSpPr>
        <xdr:cNvPr id="52" name="Retângulo: Cantos Arredondados 5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16</xdr:col>
      <xdr:colOff>209550</xdr:colOff>
      <xdr:row>0</xdr:row>
      <xdr:rowOff>276225</xdr:rowOff>
    </xdr:from>
    <xdr:to>
      <xdr:col>18</xdr:col>
      <xdr:colOff>19050</xdr:colOff>
      <xdr:row>0</xdr:row>
      <xdr:rowOff>514350</xdr:rowOff>
    </xdr:to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17</xdr:col>
      <xdr:colOff>428625</xdr:colOff>
      <xdr:row>0</xdr:row>
      <xdr:rowOff>628650</xdr:rowOff>
    </xdr:from>
    <xdr:to>
      <xdr:col>18</xdr:col>
      <xdr:colOff>600074</xdr:colOff>
      <xdr:row>0</xdr:row>
      <xdr:rowOff>790575</xdr:rowOff>
    </xdr:to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15</xdr:col>
      <xdr:colOff>371475</xdr:colOff>
      <xdr:row>0</xdr:row>
      <xdr:rowOff>285750</xdr:rowOff>
    </xdr:from>
    <xdr:to>
      <xdr:col>16</xdr:col>
      <xdr:colOff>2274</xdr:colOff>
      <xdr:row>0</xdr:row>
      <xdr:rowOff>645750</xdr:rowOff>
    </xdr:to>
    <xdr:pic>
      <xdr:nvPicPr>
        <xdr:cNvPr id="55" name="Gráfico 54" descr="Moedas com preenchimento sólido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</xdr:colOff>
      <xdr:row>0</xdr:row>
      <xdr:rowOff>285750</xdr:rowOff>
    </xdr:from>
    <xdr:to>
      <xdr:col>18</xdr:col>
      <xdr:colOff>379050</xdr:colOff>
      <xdr:row>0</xdr:row>
      <xdr:rowOff>645750</xdr:rowOff>
    </xdr:to>
    <xdr:pic>
      <xdr:nvPicPr>
        <xdr:cNvPr id="56" name="Gráfico 55" descr="Moedas com preenchimento sólido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</xdr:row>
          <xdr:rowOff>9525</xdr:rowOff>
        </xdr:from>
        <xdr:to>
          <xdr:col>6</xdr:col>
          <xdr:colOff>962025</xdr:colOff>
          <xdr:row>3</xdr:row>
          <xdr:rowOff>257175</xdr:rowOff>
        </xdr:to>
        <xdr:sp macro="" textlink="">
          <xdr:nvSpPr>
            <xdr:cNvPr id="27703" name="Drop Down 55" hidden="1">
              <a:extLst>
                <a:ext uri="{63B3BB69-23CF-44E3-9099-C40C66FF867C}">
                  <a14:compatExt spid="_x0000_s27703"/>
                </a:ext>
                <a:ext uri="{FF2B5EF4-FFF2-40B4-BE49-F238E27FC236}">
                  <a16:creationId xmlns:a16="http://schemas.microsoft.com/office/drawing/2014/main" id="{00000000-0008-0000-0C00-00003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</xdr:row>
          <xdr:rowOff>0</xdr:rowOff>
        </xdr:from>
        <xdr:to>
          <xdr:col>4</xdr:col>
          <xdr:colOff>723900</xdr:colOff>
          <xdr:row>3</xdr:row>
          <xdr:rowOff>257175</xdr:rowOff>
        </xdr:to>
        <xdr:sp macro="" textlink="">
          <xdr:nvSpPr>
            <xdr:cNvPr id="27705" name="Drop Down 57" hidden="1">
              <a:extLst>
                <a:ext uri="{63B3BB69-23CF-44E3-9099-C40C66FF867C}">
                  <a14:compatExt spid="_x0000_s27705"/>
                </a:ext>
                <a:ext uri="{FF2B5EF4-FFF2-40B4-BE49-F238E27FC236}">
                  <a16:creationId xmlns:a16="http://schemas.microsoft.com/office/drawing/2014/main" id="{00000000-0008-0000-0C00-00003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14287</xdr:rowOff>
    </xdr:from>
    <xdr:to>
      <xdr:col>14</xdr:col>
      <xdr:colOff>19049</xdr:colOff>
      <xdr:row>16</xdr:row>
      <xdr:rowOff>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15</xdr:col>
      <xdr:colOff>66675</xdr:colOff>
      <xdr:row>1</xdr:row>
      <xdr:rowOff>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9</xdr:col>
      <xdr:colOff>495300</xdr:colOff>
      <xdr:row>0</xdr:row>
      <xdr:rowOff>285750</xdr:rowOff>
    </xdr:from>
    <xdr:to>
      <xdr:col>12</xdr:col>
      <xdr:colOff>81300</xdr:colOff>
      <xdr:row>0</xdr:row>
      <xdr:rowOff>819150</xdr:rowOff>
    </xdr:to>
    <xdr:sp macro="" textlink="AUX!U19">
      <xdr:nvSpPr>
        <xdr:cNvPr id="4" name="Retângulo: Cantos Arredondados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9</xdr:col>
      <xdr:colOff>542925</xdr:colOff>
      <xdr:row>0</xdr:row>
      <xdr:rowOff>276225</xdr:rowOff>
    </xdr:from>
    <xdr:to>
      <xdr:col>11</xdr:col>
      <xdr:colOff>352425</xdr:colOff>
      <xdr:row>0</xdr:row>
      <xdr:rowOff>514350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11</xdr:col>
      <xdr:colOff>342900</xdr:colOff>
      <xdr:row>0</xdr:row>
      <xdr:rowOff>295275</xdr:rowOff>
    </xdr:from>
    <xdr:to>
      <xdr:col>11</xdr:col>
      <xdr:colOff>676275</xdr:colOff>
      <xdr:row>0</xdr:row>
      <xdr:rowOff>666750</xdr:rowOff>
    </xdr:to>
    <xdr:pic>
      <xdr:nvPicPr>
        <xdr:cNvPr id="6" name="Gráfico 5" descr="Dinheiro estrutura de tópicos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11</xdr:col>
      <xdr:colOff>276225</xdr:colOff>
      <xdr:row>0</xdr:row>
      <xdr:rowOff>609600</xdr:rowOff>
    </xdr:from>
    <xdr:to>
      <xdr:col>11</xdr:col>
      <xdr:colOff>678180</xdr:colOff>
      <xdr:row>0</xdr:row>
      <xdr:rowOff>847725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12</xdr:col>
      <xdr:colOff>123825</xdr:colOff>
      <xdr:row>0</xdr:row>
      <xdr:rowOff>285750</xdr:rowOff>
    </xdr:from>
    <xdr:to>
      <xdr:col>14</xdr:col>
      <xdr:colOff>471825</xdr:colOff>
      <xdr:row>0</xdr:row>
      <xdr:rowOff>819150</xdr:rowOff>
    </xdr:to>
    <xdr:sp macro="" textlink="AUX!U20">
      <xdr:nvSpPr>
        <xdr:cNvPr id="8" name="Retângulo: Cantos Arredondados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12</xdr:col>
      <xdr:colOff>171450</xdr:colOff>
      <xdr:row>0</xdr:row>
      <xdr:rowOff>276225</xdr:rowOff>
    </xdr:from>
    <xdr:to>
      <xdr:col>13</xdr:col>
      <xdr:colOff>674370</xdr:colOff>
      <xdr:row>0</xdr:row>
      <xdr:rowOff>514350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13</xdr:col>
      <xdr:colOff>680085</xdr:colOff>
      <xdr:row>0</xdr:row>
      <xdr:rowOff>295275</xdr:rowOff>
    </xdr:from>
    <xdr:to>
      <xdr:col>14</xdr:col>
      <xdr:colOff>342900</xdr:colOff>
      <xdr:row>0</xdr:row>
      <xdr:rowOff>666750</xdr:rowOff>
    </xdr:to>
    <xdr:pic>
      <xdr:nvPicPr>
        <xdr:cNvPr id="10" name="Gráfico 9" descr="Dinheiro estrutura de tópicos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13</xdr:col>
      <xdr:colOff>409575</xdr:colOff>
      <xdr:row>0</xdr:row>
      <xdr:rowOff>609600</xdr:rowOff>
    </xdr:from>
    <xdr:to>
      <xdr:col>14</xdr:col>
      <xdr:colOff>581024</xdr:colOff>
      <xdr:row>0</xdr:row>
      <xdr:rowOff>771525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14</xdr:col>
      <xdr:colOff>514350</xdr:colOff>
      <xdr:row>0</xdr:row>
      <xdr:rowOff>285750</xdr:rowOff>
    </xdr:from>
    <xdr:to>
      <xdr:col>17</xdr:col>
      <xdr:colOff>100350</xdr:colOff>
      <xdr:row>0</xdr:row>
      <xdr:rowOff>819150</xdr:rowOff>
    </xdr:to>
    <xdr:sp macro="" textlink="AUX!U21">
      <xdr:nvSpPr>
        <xdr:cNvPr id="12" name="Retângulo: Cantos Arredondados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14</xdr:col>
      <xdr:colOff>561975</xdr:colOff>
      <xdr:row>0</xdr:row>
      <xdr:rowOff>276225</xdr:rowOff>
    </xdr:from>
    <xdr:to>
      <xdr:col>16</xdr:col>
      <xdr:colOff>371475</xdr:colOff>
      <xdr:row>0</xdr:row>
      <xdr:rowOff>514350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16</xdr:col>
      <xdr:colOff>361950</xdr:colOff>
      <xdr:row>0</xdr:row>
      <xdr:rowOff>295275</xdr:rowOff>
    </xdr:from>
    <xdr:to>
      <xdr:col>16</xdr:col>
      <xdr:colOff>680085</xdr:colOff>
      <xdr:row>0</xdr:row>
      <xdr:rowOff>666750</xdr:rowOff>
    </xdr:to>
    <xdr:pic>
      <xdr:nvPicPr>
        <xdr:cNvPr id="14" name="Gráfico 13" descr="Dinheiro estrutura de tópicos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16</xdr:col>
      <xdr:colOff>295275</xdr:colOff>
      <xdr:row>0</xdr:row>
      <xdr:rowOff>609600</xdr:rowOff>
    </xdr:from>
    <xdr:to>
      <xdr:col>16</xdr:col>
      <xdr:colOff>674370</xdr:colOff>
      <xdr:row>0</xdr:row>
      <xdr:rowOff>847725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17</xdr:col>
      <xdr:colOff>142875</xdr:colOff>
      <xdr:row>0</xdr:row>
      <xdr:rowOff>285750</xdr:rowOff>
    </xdr:from>
    <xdr:to>
      <xdr:col>19</xdr:col>
      <xdr:colOff>490875</xdr:colOff>
      <xdr:row>0</xdr:row>
      <xdr:rowOff>819150</xdr:rowOff>
    </xdr:to>
    <xdr:sp macro="" textlink="AUX!U22">
      <xdr:nvSpPr>
        <xdr:cNvPr id="16" name="Retângulo: Cantos Arredondados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17</xdr:col>
      <xdr:colOff>190500</xdr:colOff>
      <xdr:row>0</xdr:row>
      <xdr:rowOff>276225</xdr:rowOff>
    </xdr:from>
    <xdr:to>
      <xdr:col>19</xdr:col>
      <xdr:colOff>0</xdr:colOff>
      <xdr:row>0</xdr:row>
      <xdr:rowOff>514350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18</xdr:col>
      <xdr:colOff>676275</xdr:colOff>
      <xdr:row>0</xdr:row>
      <xdr:rowOff>295275</xdr:rowOff>
    </xdr:from>
    <xdr:to>
      <xdr:col>19</xdr:col>
      <xdr:colOff>361950</xdr:colOff>
      <xdr:row>0</xdr:row>
      <xdr:rowOff>666750</xdr:rowOff>
    </xdr:to>
    <xdr:pic>
      <xdr:nvPicPr>
        <xdr:cNvPr id="18" name="Gráfico 17" descr="Dinheiro estrutura de tópicos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18</xdr:col>
      <xdr:colOff>409575</xdr:colOff>
      <xdr:row>0</xdr:row>
      <xdr:rowOff>628650</xdr:rowOff>
    </xdr:from>
    <xdr:to>
      <xdr:col>19</xdr:col>
      <xdr:colOff>581024</xdr:colOff>
      <xdr:row>0</xdr:row>
      <xdr:rowOff>790575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9</xdr:col>
      <xdr:colOff>678180</xdr:colOff>
      <xdr:row>0</xdr:row>
      <xdr:rowOff>0</xdr:rowOff>
    </xdr:from>
    <xdr:to>
      <xdr:col>11</xdr:col>
      <xdr:colOff>409575</xdr:colOff>
      <xdr:row>0</xdr:row>
      <xdr:rowOff>257176</xdr:rowOff>
    </xdr:to>
    <xdr:grpSp>
      <xdr:nvGrpSpPr>
        <xdr:cNvPr id="20" name="Agrupar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GrpSpPr/>
      </xdr:nvGrpSpPr>
      <xdr:grpSpPr>
        <a:xfrm>
          <a:off x="7390504" y="0"/>
          <a:ext cx="1255395" cy="257176"/>
          <a:chOff x="7439025" y="0"/>
          <a:chExt cx="1209675" cy="257176"/>
        </a:xfrm>
      </xdr:grpSpPr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22" name="Gráfico 21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D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17</xdr:col>
      <xdr:colOff>647699</xdr:colOff>
      <xdr:row>0</xdr:row>
      <xdr:rowOff>0</xdr:rowOff>
    </xdr:from>
    <xdr:to>
      <xdr:col>18</xdr:col>
      <xdr:colOff>676274</xdr:colOff>
      <xdr:row>0</xdr:row>
      <xdr:rowOff>263625</xdr:rowOff>
    </xdr:to>
    <xdr:grpSp>
      <xdr:nvGrpSpPr>
        <xdr:cNvPr id="23" name="Agrupar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GrpSpPr/>
      </xdr:nvGrpSpPr>
      <xdr:grpSpPr>
        <a:xfrm>
          <a:off x="13456023" y="0"/>
          <a:ext cx="790575" cy="263625"/>
          <a:chOff x="13458824" y="0"/>
          <a:chExt cx="828675" cy="263625"/>
        </a:xfrm>
      </xdr:grpSpPr>
      <xdr:sp macro="" textlink="">
        <xdr:nvSpPr>
          <xdr:cNvPr id="24" name="CaixaDeTexto 23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25" name="Gráfico 24" descr="Balão de chat com preenchimento sólido">
            <a:extLst>
              <a:ext uri="{FF2B5EF4-FFF2-40B4-BE49-F238E27FC236}">
                <a16:creationId xmlns:a16="http://schemas.microsoft.com/office/drawing/2014/main" id="{00000000-0008-0000-0D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16</xdr:col>
      <xdr:colOff>32757</xdr:colOff>
      <xdr:row>0</xdr:row>
      <xdr:rowOff>0</xdr:rowOff>
    </xdr:from>
    <xdr:to>
      <xdr:col>17</xdr:col>
      <xdr:colOff>356607</xdr:colOff>
      <xdr:row>0</xdr:row>
      <xdr:rowOff>257176</xdr:rowOff>
    </xdr:to>
    <xdr:grpSp>
      <xdr:nvGrpSpPr>
        <xdr:cNvPr id="26" name="Agrupar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pSpPr/>
      </xdr:nvGrpSpPr>
      <xdr:grpSpPr>
        <a:xfrm>
          <a:off x="12079081" y="0"/>
          <a:ext cx="1085850" cy="257176"/>
          <a:chOff x="11772900" y="0"/>
          <a:chExt cx="1085850" cy="257176"/>
        </a:xfrm>
      </xdr:grpSpPr>
      <xdr:sp macro="" textlink="">
        <xdr:nvSpPr>
          <xdr:cNvPr id="27" name="CaixaDeTexto 26">
            <a:extLst>
              <a:ext uri="{FF2B5EF4-FFF2-40B4-BE49-F238E27FC236}">
                <a16:creationId xmlns:a16="http://schemas.microsoft.com/office/drawing/2014/main" id="{00000000-0008-0000-0D00-00001B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28" name="Gráfico 27" descr="Lista com preenchimento sólido">
            <a:extLst>
              <a:ext uri="{FF2B5EF4-FFF2-40B4-BE49-F238E27FC236}">
                <a16:creationId xmlns:a16="http://schemas.microsoft.com/office/drawing/2014/main" id="{00000000-0008-0000-0D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96DAC541-7B7A-43D3-8B79-37D633B846F1}">
                <asvg:svgBlip xmlns:asvg="http://schemas.microsoft.com/office/drawing/2016/SVG/main" r:embed="rId12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13</xdr:col>
      <xdr:colOff>494138</xdr:colOff>
      <xdr:row>0</xdr:row>
      <xdr:rowOff>0</xdr:rowOff>
    </xdr:from>
    <xdr:to>
      <xdr:col>15</xdr:col>
      <xdr:colOff>503663</xdr:colOff>
      <xdr:row>0</xdr:row>
      <xdr:rowOff>257176</xdr:rowOff>
    </xdr:to>
    <xdr:grpSp>
      <xdr:nvGrpSpPr>
        <xdr:cNvPr id="29" name="Agrupar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pSpPr/>
      </xdr:nvGrpSpPr>
      <xdr:grpSpPr>
        <a:xfrm>
          <a:off x="10254462" y="0"/>
          <a:ext cx="1533525" cy="257176"/>
          <a:chOff x="9896475" y="0"/>
          <a:chExt cx="1533525" cy="257176"/>
        </a:xfrm>
      </xdr:grpSpPr>
      <xdr:sp macro="" textlink="">
        <xdr:nvSpPr>
          <xdr:cNvPr id="30" name="CaixaDeTexto 29">
            <a:extLst>
              <a:ext uri="{FF2B5EF4-FFF2-40B4-BE49-F238E27FC236}">
                <a16:creationId xmlns:a16="http://schemas.microsoft.com/office/drawing/2014/main" id="{00000000-0008-0000-0D00-00001E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31" name="Gráfico 30" descr="Dinheiro com preenchimento sólido">
            <a:extLst>
              <a:ext uri="{FF2B5EF4-FFF2-40B4-BE49-F238E27FC236}">
                <a16:creationId xmlns:a16="http://schemas.microsoft.com/office/drawing/2014/main" id="{00000000-0008-0000-0D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11</xdr:col>
      <xdr:colOff>677809</xdr:colOff>
      <xdr:row>0</xdr:row>
      <xdr:rowOff>0</xdr:rowOff>
    </xdr:from>
    <xdr:to>
      <xdr:col>13</xdr:col>
      <xdr:colOff>203044</xdr:colOff>
      <xdr:row>0</xdr:row>
      <xdr:rowOff>257176</xdr:rowOff>
    </xdr:to>
    <xdr:grpSp>
      <xdr:nvGrpSpPr>
        <xdr:cNvPr id="32" name="Agrupar 3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pSpPr/>
      </xdr:nvGrpSpPr>
      <xdr:grpSpPr>
        <a:xfrm>
          <a:off x="8914133" y="0"/>
          <a:ext cx="1049235" cy="257176"/>
          <a:chOff x="8736750" y="0"/>
          <a:chExt cx="1026375" cy="257176"/>
        </a:xfrm>
      </xdr:grpSpPr>
      <xdr:sp macro="" textlink="">
        <xdr:nvSpPr>
          <xdr:cNvPr id="33" name="CaixaDeTexto 32">
            <a:extLst>
              <a:ext uri="{FF2B5EF4-FFF2-40B4-BE49-F238E27FC236}">
                <a16:creationId xmlns:a16="http://schemas.microsoft.com/office/drawing/2014/main" id="{00000000-0008-0000-0D00-000021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34" name="Gráfico 33" descr="Engrenagem única com preenchimento sólido">
            <a:extLst>
              <a:ext uri="{FF2B5EF4-FFF2-40B4-BE49-F238E27FC236}">
                <a16:creationId xmlns:a16="http://schemas.microsoft.com/office/drawing/2014/main" id="{00000000-0008-0000-0D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678180</xdr:colOff>
          <xdr:row>1</xdr:row>
          <xdr:rowOff>5889</xdr:rowOff>
        </xdr:to>
        <xdr:pic>
          <xdr:nvPicPr>
            <xdr:cNvPr id="35" name="Imagem 34">
              <a:extLst>
                <a:ext uri="{FF2B5EF4-FFF2-40B4-BE49-F238E27FC236}">
                  <a16:creationId xmlns:a16="http://schemas.microsoft.com/office/drawing/2014/main" id="{00000000-0008-0000-0D00-00002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28851"/>
                </a:ext>
              </a:extLst>
            </xdr:cNvPicPr>
          </xdr:nvPicPr>
          <xdr:blipFill>
            <a:blip xmlns:r="http://schemas.openxmlformats.org/officeDocument/2006/relationships" r:embed="rId19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3</xdr:col>
      <xdr:colOff>123825</xdr:colOff>
      <xdr:row>0</xdr:row>
      <xdr:rowOff>0</xdr:rowOff>
    </xdr:from>
    <xdr:to>
      <xdr:col>7</xdr:col>
      <xdr:colOff>342900</xdr:colOff>
      <xdr:row>1</xdr:row>
      <xdr:rowOff>0</xdr:rowOff>
    </xdr:to>
    <xdr:sp macro="" textlink="'COMO UTILIZAR'!F3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9</xdr:col>
      <xdr:colOff>666750</xdr:colOff>
      <xdr:row>1</xdr:row>
      <xdr:rowOff>66675</xdr:rowOff>
    </xdr:from>
    <xdr:to>
      <xdr:col>11</xdr:col>
      <xdr:colOff>680876</xdr:colOff>
      <xdr:row>2</xdr:row>
      <xdr:rowOff>38101</xdr:rowOff>
    </xdr:to>
    <xdr:sp macro="" textlink="">
      <xdr:nvSpPr>
        <xdr:cNvPr id="38" name="CaixaDeTexto 3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 txBox="1"/>
      </xdr:nvSpPr>
      <xdr:spPr>
        <a:xfrm>
          <a:off x="7381875" y="942975"/>
          <a:ext cx="15686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 vs Realizado</a:t>
          </a:r>
        </a:p>
      </xdr:txBody>
    </xdr:sp>
    <xdr:clientData/>
  </xdr:twoCellAnchor>
  <xdr:twoCellAnchor editAs="absolute">
    <xdr:from>
      <xdr:col>11</xdr:col>
      <xdr:colOff>680479</xdr:colOff>
      <xdr:row>1</xdr:row>
      <xdr:rowOff>66675</xdr:rowOff>
    </xdr:from>
    <xdr:to>
      <xdr:col>14</xdr:col>
      <xdr:colOff>14520</xdr:colOff>
      <xdr:row>2</xdr:row>
      <xdr:rowOff>38101</xdr:rowOff>
    </xdr:to>
    <xdr:sp macro="" textlink="">
      <xdr:nvSpPr>
        <xdr:cNvPr id="39" name="CaixaDeTexto 3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 txBox="1"/>
      </xdr:nvSpPr>
      <xdr:spPr>
        <a:xfrm>
          <a:off x="8980564" y="942975"/>
          <a:ext cx="1559081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Fechamento</a:t>
          </a:r>
          <a:r>
            <a:rPr lang="pt-BR" sz="1100" kern="1200" baseline="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mês</a:t>
          </a:r>
          <a:endParaRPr lang="pt-BR" sz="1100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14</xdr:col>
      <xdr:colOff>44603</xdr:colOff>
      <xdr:row>1</xdr:row>
      <xdr:rowOff>66675</xdr:rowOff>
    </xdr:from>
    <xdr:to>
      <xdr:col>15</xdr:col>
      <xdr:colOff>597056</xdr:colOff>
      <xdr:row>2</xdr:row>
      <xdr:rowOff>38101</xdr:rowOff>
    </xdr:to>
    <xdr:sp macro="" textlink="">
      <xdr:nvSpPr>
        <xdr:cNvPr id="40" name="CaixaDeTexto 3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 txBox="1"/>
      </xdr:nvSpPr>
      <xdr:spPr>
        <a:xfrm>
          <a:off x="10569728" y="942975"/>
          <a:ext cx="1314453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DRE detalhado</a:t>
          </a:r>
        </a:p>
      </xdr:txBody>
    </xdr:sp>
    <xdr:clientData/>
  </xdr:twoCellAnchor>
  <xdr:twoCellAnchor editAs="absolute">
    <xdr:from>
      <xdr:col>15</xdr:col>
      <xdr:colOff>627139</xdr:colOff>
      <xdr:row>1</xdr:row>
      <xdr:rowOff>66675</xdr:rowOff>
    </xdr:from>
    <xdr:to>
      <xdr:col>18</xdr:col>
      <xdr:colOff>193753</xdr:colOff>
      <xdr:row>2</xdr:row>
      <xdr:rowOff>38101</xdr:rowOff>
    </xdr:to>
    <xdr:sp macro="" textlink="">
      <xdr:nvSpPr>
        <xdr:cNvPr id="41" name="CaixaDeTexto 40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 txBox="1"/>
      </xdr:nvSpPr>
      <xdr:spPr>
        <a:xfrm>
          <a:off x="11914264" y="942975"/>
          <a:ext cx="1852614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Conciliação bancária</a:t>
          </a:r>
        </a:p>
      </xdr:txBody>
    </xdr:sp>
    <xdr:clientData/>
  </xdr:twoCellAnchor>
  <xdr:twoCellAnchor editAs="absolute">
    <xdr:from>
      <xdr:col>18</xdr:col>
      <xdr:colOff>223836</xdr:colOff>
      <xdr:row>1</xdr:row>
      <xdr:rowOff>66675</xdr:rowOff>
    </xdr:from>
    <xdr:to>
      <xdr:col>19</xdr:col>
      <xdr:colOff>680085</xdr:colOff>
      <xdr:row>2</xdr:row>
      <xdr:rowOff>38101</xdr:rowOff>
    </xdr:to>
    <xdr:sp macro="" textlink="">
      <xdr:nvSpPr>
        <xdr:cNvPr id="42" name="CaixaDeTexto 4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 txBox="1"/>
      </xdr:nvSpPr>
      <xdr:spPr>
        <a:xfrm>
          <a:off x="13796961" y="942975"/>
          <a:ext cx="1271589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Fluxo de caixa</a:t>
          </a:r>
        </a:p>
      </xdr:txBody>
    </xdr:sp>
    <xdr:clientData/>
  </xdr:twoCellAnchor>
  <xdr:twoCellAnchor editAs="absolute">
    <xdr:from>
      <xdr:col>14</xdr:col>
      <xdr:colOff>514350</xdr:colOff>
      <xdr:row>0</xdr:row>
      <xdr:rowOff>285750</xdr:rowOff>
    </xdr:from>
    <xdr:to>
      <xdr:col>17</xdr:col>
      <xdr:colOff>100350</xdr:colOff>
      <xdr:row>0</xdr:row>
      <xdr:rowOff>819150</xdr:rowOff>
    </xdr:to>
    <xdr:sp macro="" textlink="AUX!U21">
      <xdr:nvSpPr>
        <xdr:cNvPr id="44" name="Retângulo: Cantos Arredondados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14</xdr:col>
      <xdr:colOff>561975</xdr:colOff>
      <xdr:row>0</xdr:row>
      <xdr:rowOff>276225</xdr:rowOff>
    </xdr:from>
    <xdr:to>
      <xdr:col>16</xdr:col>
      <xdr:colOff>371475</xdr:colOff>
      <xdr:row>0</xdr:row>
      <xdr:rowOff>514350</xdr:rowOff>
    </xdr:to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16</xdr:col>
      <xdr:colOff>295275</xdr:colOff>
      <xdr:row>0</xdr:row>
      <xdr:rowOff>609600</xdr:rowOff>
    </xdr:from>
    <xdr:to>
      <xdr:col>16</xdr:col>
      <xdr:colOff>674370</xdr:colOff>
      <xdr:row>0</xdr:row>
      <xdr:rowOff>847725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17</xdr:col>
      <xdr:colOff>142875</xdr:colOff>
      <xdr:row>0</xdr:row>
      <xdr:rowOff>285750</xdr:rowOff>
    </xdr:from>
    <xdr:to>
      <xdr:col>19</xdr:col>
      <xdr:colOff>490875</xdr:colOff>
      <xdr:row>0</xdr:row>
      <xdr:rowOff>819150</xdr:rowOff>
    </xdr:to>
    <xdr:sp macro="" textlink="AUX!U22">
      <xdr:nvSpPr>
        <xdr:cNvPr id="47" name="Retângulo: Cantos Arredondados 46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17</xdr:col>
      <xdr:colOff>190500</xdr:colOff>
      <xdr:row>0</xdr:row>
      <xdr:rowOff>276225</xdr:rowOff>
    </xdr:from>
    <xdr:to>
      <xdr:col>19</xdr:col>
      <xdr:colOff>0</xdr:colOff>
      <xdr:row>0</xdr:row>
      <xdr:rowOff>514350</xdr:rowOff>
    </xdr:to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18</xdr:col>
      <xdr:colOff>409575</xdr:colOff>
      <xdr:row>0</xdr:row>
      <xdr:rowOff>628650</xdr:rowOff>
    </xdr:from>
    <xdr:to>
      <xdr:col>19</xdr:col>
      <xdr:colOff>581024</xdr:colOff>
      <xdr:row>0</xdr:row>
      <xdr:rowOff>790575</xdr:rowOff>
    </xdr:to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16</xdr:col>
      <xdr:colOff>352425</xdr:colOff>
      <xdr:row>0</xdr:row>
      <xdr:rowOff>285750</xdr:rowOff>
    </xdr:from>
    <xdr:to>
      <xdr:col>17</xdr:col>
      <xdr:colOff>627</xdr:colOff>
      <xdr:row>0</xdr:row>
      <xdr:rowOff>645750</xdr:rowOff>
    </xdr:to>
    <xdr:pic>
      <xdr:nvPicPr>
        <xdr:cNvPr id="50" name="Gráfico 49" descr="Moedas com preenchimento sólido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96DAC541-7B7A-43D3-8B79-37D633B846F1}">
              <asvg:svgBlip xmlns:asvg="http://schemas.microsoft.com/office/drawing/2016/SVG/main" r:embed="rId25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285750</xdr:rowOff>
    </xdr:from>
    <xdr:to>
      <xdr:col>19</xdr:col>
      <xdr:colOff>360000</xdr:colOff>
      <xdr:row>0</xdr:row>
      <xdr:rowOff>645750</xdr:rowOff>
    </xdr:to>
    <xdr:pic>
      <xdr:nvPicPr>
        <xdr:cNvPr id="51" name="Gráfico 50" descr="Moedas com preenchimento sólido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96DAC541-7B7A-43D3-8B79-37D633B846F1}">
              <asvg:svgBlip xmlns:asvg="http://schemas.microsoft.com/office/drawing/2016/SVG/main" r:embed="rId25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</xdr:row>
          <xdr:rowOff>28575</xdr:rowOff>
        </xdr:from>
        <xdr:to>
          <xdr:col>8</xdr:col>
          <xdr:colOff>647700</xdr:colOff>
          <xdr:row>2</xdr:row>
          <xdr:rowOff>276225</xdr:rowOff>
        </xdr:to>
        <xdr:sp macro="" textlink="">
          <xdr:nvSpPr>
            <xdr:cNvPr id="28723" name="Drop Down 51" hidden="1">
              <a:extLst>
                <a:ext uri="{63B3BB69-23CF-44E3-9099-C40C66FF867C}">
                  <a14:compatExt spid="_x0000_s28723"/>
                </a:ext>
                <a:ext uri="{FF2B5EF4-FFF2-40B4-BE49-F238E27FC236}">
                  <a16:creationId xmlns:a16="http://schemas.microsoft.com/office/drawing/2014/main" id="{00000000-0008-0000-0D00-00003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</xdr:row>
          <xdr:rowOff>285750</xdr:rowOff>
        </xdr:from>
        <xdr:to>
          <xdr:col>5</xdr:col>
          <xdr:colOff>209550</xdr:colOff>
          <xdr:row>2</xdr:row>
          <xdr:rowOff>247650</xdr:rowOff>
        </xdr:to>
        <xdr:sp macro="" textlink="">
          <xdr:nvSpPr>
            <xdr:cNvPr id="28724" name="Drop Down 52" hidden="1">
              <a:extLst>
                <a:ext uri="{63B3BB69-23CF-44E3-9099-C40C66FF867C}">
                  <a14:compatExt spid="_x0000_s28724"/>
                </a:ext>
                <a:ext uri="{FF2B5EF4-FFF2-40B4-BE49-F238E27FC236}">
                  <a16:creationId xmlns:a16="http://schemas.microsoft.com/office/drawing/2014/main" id="{00000000-0008-0000-0D00-00003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295274</xdr:colOff>
      <xdr:row>27</xdr:row>
      <xdr:rowOff>5442</xdr:rowOff>
    </xdr:from>
    <xdr:to>
      <xdr:col>22</xdr:col>
      <xdr:colOff>609600</xdr:colOff>
      <xdr:row>45</xdr:row>
      <xdr:rowOff>19050</xdr:rowOff>
    </xdr:to>
    <xdr:sp macro="" textlink="">
      <xdr:nvSpPr>
        <xdr:cNvPr id="9" name="Retângulo: Cantos Arredondados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295274" y="7048499"/>
          <a:ext cx="17173576" cy="4305301"/>
        </a:xfrm>
        <a:prstGeom prst="roundRect">
          <a:avLst>
            <a:gd name="adj" fmla="val 4928"/>
          </a:avLst>
        </a:prstGeom>
        <a:gradFill flip="none" rotWithShape="1">
          <a:gsLst>
            <a:gs pos="0">
              <a:schemeClr val="accent1">
                <a:lumMod val="50000"/>
              </a:schemeClr>
            </a:gs>
            <a:gs pos="46000">
              <a:schemeClr val="accent5">
                <a:lumMod val="95000"/>
                <a:lumOff val="5000"/>
              </a:schemeClr>
            </a:gs>
            <a:gs pos="100000">
              <a:schemeClr val="accent5">
                <a:lumMod val="60000"/>
              </a:schemeClr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13</xdr:col>
      <xdr:colOff>19050</xdr:colOff>
      <xdr:row>36</xdr:row>
      <xdr:rowOff>5442</xdr:rowOff>
    </xdr:from>
    <xdr:to>
      <xdr:col>22</xdr:col>
      <xdr:colOff>466726</xdr:colOff>
      <xdr:row>44</xdr:row>
      <xdr:rowOff>66675</xdr:rowOff>
    </xdr:to>
    <xdr:sp macro="" textlink="">
      <xdr:nvSpPr>
        <xdr:cNvPr id="63" name="Retângulo: Cantos Arredondados 62">
          <a:extLst>
            <a:ext uri="{FF2B5EF4-FFF2-40B4-BE49-F238E27FC236}">
              <a16:creationId xmlns:a16="http://schemas.microsoft.com/office/drawing/2014/main" id="{00000000-0008-0000-0E00-00003F000000}"/>
            </a:ext>
          </a:extLst>
        </xdr:cNvPr>
        <xdr:cNvSpPr/>
      </xdr:nvSpPr>
      <xdr:spPr>
        <a:xfrm>
          <a:off x="10020300" y="9172574"/>
          <a:ext cx="7305676" cy="1990726"/>
        </a:xfrm>
        <a:prstGeom prst="roundRect">
          <a:avLst>
            <a:gd name="adj" fmla="val 7747"/>
          </a:avLst>
        </a:prstGeom>
        <a:solidFill>
          <a:schemeClr val="accent2">
            <a:alpha val="18000"/>
          </a:schemeClr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57148</xdr:colOff>
      <xdr:row>36</xdr:row>
      <xdr:rowOff>38101</xdr:rowOff>
    </xdr:from>
    <xdr:to>
      <xdr:col>22</xdr:col>
      <xdr:colOff>304799</xdr:colOff>
      <xdr:row>43</xdr:row>
      <xdr:rowOff>219076</xdr:rowOff>
    </xdr:to>
    <xdr:graphicFrame macro="">
      <xdr:nvGraphicFramePr>
        <xdr:cNvPr id="13324" name="Gráfico 13323">
          <a:extLst>
            <a:ext uri="{FF2B5EF4-FFF2-40B4-BE49-F238E27FC236}">
              <a16:creationId xmlns:a16="http://schemas.microsoft.com/office/drawing/2014/main" id="{00000000-0008-0000-0E00-00000C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14</xdr:col>
      <xdr:colOff>590550</xdr:colOff>
      <xdr:row>1</xdr:row>
      <xdr:rowOff>0</xdr:rowOff>
    </xdr:to>
    <xdr:sp macro="" textlink="">
      <xdr:nvSpPr>
        <xdr:cNvPr id="52" name="Retângulo 51">
          <a:extLst>
            <a:ext uri="{FF2B5EF4-FFF2-40B4-BE49-F238E27FC236}">
              <a16:creationId xmlns:a16="http://schemas.microsoft.com/office/drawing/2014/main" id="{00000000-0008-0000-0E00-000034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0</xdr:col>
      <xdr:colOff>276224</xdr:colOff>
      <xdr:row>2</xdr:row>
      <xdr:rowOff>133349</xdr:rowOff>
    </xdr:from>
    <xdr:to>
      <xdr:col>6</xdr:col>
      <xdr:colOff>678179</xdr:colOff>
      <xdr:row>27</xdr:row>
      <xdr:rowOff>0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276224" y="1228724"/>
          <a:ext cx="5153025" cy="5800726"/>
        </a:xfrm>
        <a:prstGeom prst="roundRect">
          <a:avLst>
            <a:gd name="adj" fmla="val 4928"/>
          </a:avLst>
        </a:prstGeom>
        <a:gradFill flip="none" rotWithShape="1">
          <a:gsLst>
            <a:gs pos="0">
              <a:schemeClr val="accent1">
                <a:lumMod val="50000"/>
              </a:schemeClr>
            </a:gs>
            <a:gs pos="46000">
              <a:schemeClr val="accent5">
                <a:lumMod val="95000"/>
                <a:lumOff val="5000"/>
              </a:schemeClr>
            </a:gs>
            <a:gs pos="100000">
              <a:schemeClr val="accent5">
                <a:lumMod val="60000"/>
              </a:schemeClr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657226</xdr:colOff>
      <xdr:row>8</xdr:row>
      <xdr:rowOff>0</xdr:rowOff>
    </xdr:from>
    <xdr:to>
      <xdr:col>6</xdr:col>
      <xdr:colOff>600076</xdr:colOff>
      <xdr:row>11</xdr:row>
      <xdr:rowOff>38100</xdr:rowOff>
    </xdr:to>
    <xdr:sp macro="" textlink="">
      <xdr:nvSpPr>
        <xdr:cNvPr id="25" name="Retângulo: Cantos Arredondados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/>
      </xdr:nvSpPr>
      <xdr:spPr>
        <a:xfrm>
          <a:off x="2943226" y="2495550"/>
          <a:ext cx="2324100" cy="781050"/>
        </a:xfrm>
        <a:prstGeom prst="roundRect">
          <a:avLst/>
        </a:prstGeom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657226</xdr:colOff>
      <xdr:row>4</xdr:row>
      <xdr:rowOff>85725</xdr:rowOff>
    </xdr:from>
    <xdr:to>
      <xdr:col>6</xdr:col>
      <xdr:colOff>600076</xdr:colOff>
      <xdr:row>7</xdr:row>
      <xdr:rowOff>152400</xdr:rowOff>
    </xdr:to>
    <xdr:sp macro="" textlink="">
      <xdr:nvSpPr>
        <xdr:cNvPr id="24" name="Retângulo: Cantos Arredondados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/>
      </xdr:nvSpPr>
      <xdr:spPr>
        <a:xfrm>
          <a:off x="2943226" y="1657350"/>
          <a:ext cx="2324100" cy="781050"/>
        </a:xfrm>
        <a:prstGeom prst="roundRect">
          <a:avLst/>
        </a:prstGeom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7</xdr:col>
      <xdr:colOff>104775</xdr:colOff>
      <xdr:row>2</xdr:row>
      <xdr:rowOff>123825</xdr:rowOff>
    </xdr:from>
    <xdr:to>
      <xdr:col>22</xdr:col>
      <xdr:colOff>600074</xdr:colOff>
      <xdr:row>27</xdr:row>
      <xdr:rowOff>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5534025" y="1219200"/>
          <a:ext cx="11925299" cy="5800725"/>
        </a:xfrm>
        <a:prstGeom prst="roundRect">
          <a:avLst>
            <a:gd name="adj" fmla="val 3283"/>
          </a:avLst>
        </a:prstGeom>
        <a:gradFill flip="none" rotWithShape="1">
          <a:gsLst>
            <a:gs pos="0">
              <a:schemeClr val="accent1">
                <a:lumMod val="50000"/>
              </a:schemeClr>
            </a:gs>
            <a:gs pos="46000">
              <a:schemeClr val="accent5">
                <a:lumMod val="95000"/>
                <a:lumOff val="5000"/>
              </a:schemeClr>
            </a:gs>
            <a:gs pos="100000">
              <a:schemeClr val="accent5">
                <a:lumMod val="60000"/>
              </a:schemeClr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495300</xdr:colOff>
      <xdr:row>3</xdr:row>
      <xdr:rowOff>28576</xdr:rowOff>
    </xdr:from>
    <xdr:to>
      <xdr:col>3</xdr:col>
      <xdr:colOff>342899</xdr:colOff>
      <xdr:row>12</xdr:row>
      <xdr:rowOff>19051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323850</xdr:colOff>
      <xdr:row>6</xdr:row>
      <xdr:rowOff>133350</xdr:rowOff>
    </xdr:from>
    <xdr:to>
      <xdr:col>2</xdr:col>
      <xdr:colOff>504825</xdr:colOff>
      <xdr:row>8</xdr:row>
      <xdr:rowOff>28575</xdr:rowOff>
    </xdr:to>
    <xdr:sp macro="" textlink="AUX!L21">
      <xdr:nvSpPr>
        <xdr:cNvPr id="5" name="CaixaDeText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1085850" y="2181225"/>
          <a:ext cx="9429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BAB29F50-AC3F-4F0F-9803-3EC2BB10599E}" type="TxLink">
            <a:rPr lang="en-US" sz="1400" b="1" i="0" u="none" strike="noStrike">
              <a:solidFill>
                <a:schemeClr val="bg1"/>
              </a:solidFill>
              <a:latin typeface="Open Sans"/>
              <a:ea typeface="Open Sans"/>
              <a:cs typeface="Open Sans"/>
            </a:rPr>
            <a:pPr algn="ctr"/>
            <a:t> -   </a:t>
          </a:fld>
          <a:endParaRPr lang="pt-BR" sz="14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</xdr:col>
      <xdr:colOff>361950</xdr:colOff>
      <xdr:row>7</xdr:row>
      <xdr:rowOff>171449</xdr:rowOff>
    </xdr:from>
    <xdr:to>
      <xdr:col>2</xdr:col>
      <xdr:colOff>523875</xdr:colOff>
      <xdr:row>9</xdr:row>
      <xdr:rowOff>5442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123950" y="2457449"/>
          <a:ext cx="9239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0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Saldo</a:t>
          </a:r>
          <a:r>
            <a:rPr lang="en-US" sz="900" b="0" i="0" u="none" strike="noStrike" baseline="0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 do mês</a:t>
          </a:r>
          <a:endParaRPr lang="en-US" sz="900" b="0" i="0" u="none" strike="noStrike">
            <a:solidFill>
              <a:schemeClr val="bg1"/>
            </a:solidFill>
            <a:latin typeface="Open Sans Light" pitchFamily="2" charset="0"/>
            <a:ea typeface="Open Sans Light" pitchFamily="2" charset="0"/>
            <a:cs typeface="Open Sans Light" pitchFamily="2" charset="0"/>
          </a:endParaRPr>
        </a:p>
      </xdr:txBody>
    </xdr:sp>
    <xdr:clientData/>
  </xdr:twoCellAnchor>
  <xdr:twoCellAnchor editAs="absolute">
    <xdr:from>
      <xdr:col>3</xdr:col>
      <xdr:colOff>674370</xdr:colOff>
      <xdr:row>4</xdr:row>
      <xdr:rowOff>136072</xdr:rowOff>
    </xdr:from>
    <xdr:to>
      <xdr:col>6</xdr:col>
      <xdr:colOff>23132</xdr:colOff>
      <xdr:row>5</xdr:row>
      <xdr:rowOff>180974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2990850" y="1707697"/>
          <a:ext cx="1699532" cy="283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50" b="0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Você planejou</a:t>
          </a:r>
          <a:r>
            <a:rPr lang="en-US" sz="1050" b="0" i="0" u="none" strike="noStrike" baseline="0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 receber</a:t>
          </a:r>
          <a:endParaRPr lang="en-US" sz="1050" b="0" i="0" u="none" strike="noStrike">
            <a:solidFill>
              <a:schemeClr val="bg1"/>
            </a:solidFill>
            <a:latin typeface="Open Sans Light" pitchFamily="2" charset="0"/>
            <a:ea typeface="Open Sans Light" pitchFamily="2" charset="0"/>
            <a:cs typeface="Open Sans Light" pitchFamily="2" charset="0"/>
          </a:endParaRPr>
        </a:p>
      </xdr:txBody>
    </xdr:sp>
    <xdr:clientData/>
  </xdr:twoCellAnchor>
  <xdr:twoCellAnchor editAs="absolute">
    <xdr:from>
      <xdr:col>4</xdr:col>
      <xdr:colOff>323850</xdr:colOff>
      <xdr:row>5</xdr:row>
      <xdr:rowOff>88447</xdr:rowOff>
    </xdr:from>
    <xdr:to>
      <xdr:col>6</xdr:col>
      <xdr:colOff>1918</xdr:colOff>
      <xdr:row>6</xdr:row>
      <xdr:rowOff>133349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3371850" y="1898197"/>
          <a:ext cx="1282078" cy="283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050" b="0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e recebeu</a:t>
          </a:r>
        </a:p>
      </xdr:txBody>
    </xdr:sp>
    <xdr:clientData/>
  </xdr:twoCellAnchor>
  <xdr:twoCellAnchor editAs="absolute">
    <xdr:from>
      <xdr:col>4</xdr:col>
      <xdr:colOff>152400</xdr:colOff>
      <xdr:row>8</xdr:row>
      <xdr:rowOff>40822</xdr:rowOff>
    </xdr:from>
    <xdr:to>
      <xdr:col>6</xdr:col>
      <xdr:colOff>23132</xdr:colOff>
      <xdr:row>9</xdr:row>
      <xdr:rowOff>85724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/>
      </xdr:nvSpPr>
      <xdr:spPr>
        <a:xfrm>
          <a:off x="3200400" y="2564947"/>
          <a:ext cx="1489982" cy="283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050" b="0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Você planejou</a:t>
          </a:r>
          <a:r>
            <a:rPr lang="en-US" sz="1050" b="0" i="0" u="none" strike="noStrike" baseline="0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 gastar</a:t>
          </a:r>
          <a:endParaRPr lang="en-US" sz="1050" b="0" i="0" u="none" strike="noStrike">
            <a:solidFill>
              <a:schemeClr val="bg1"/>
            </a:solidFill>
            <a:latin typeface="Open Sans Light" pitchFamily="2" charset="0"/>
            <a:ea typeface="Open Sans Light" pitchFamily="2" charset="0"/>
            <a:cs typeface="Open Sans Light" pitchFamily="2" charset="0"/>
          </a:endParaRPr>
        </a:p>
      </xdr:txBody>
    </xdr:sp>
    <xdr:clientData/>
  </xdr:twoCellAnchor>
  <xdr:twoCellAnchor editAs="absolute">
    <xdr:from>
      <xdr:col>4</xdr:col>
      <xdr:colOff>323850</xdr:colOff>
      <xdr:row>9</xdr:row>
      <xdr:rowOff>2559</xdr:rowOff>
    </xdr:from>
    <xdr:to>
      <xdr:col>6</xdr:col>
      <xdr:colOff>1918</xdr:colOff>
      <xdr:row>10</xdr:row>
      <xdr:rowOff>38099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/>
      </xdr:nvSpPr>
      <xdr:spPr>
        <a:xfrm>
          <a:off x="3371850" y="2755284"/>
          <a:ext cx="1282078" cy="283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050" b="0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e gastou</a:t>
          </a:r>
        </a:p>
      </xdr:txBody>
    </xdr:sp>
    <xdr:clientData/>
  </xdr:twoCellAnchor>
  <xdr:twoCellAnchor editAs="absolute">
    <xdr:from>
      <xdr:col>5</xdr:col>
      <xdr:colOff>514350</xdr:colOff>
      <xdr:row>4</xdr:row>
      <xdr:rowOff>142874</xdr:rowOff>
    </xdr:from>
    <xdr:to>
      <xdr:col>6</xdr:col>
      <xdr:colOff>561975</xdr:colOff>
      <xdr:row>5</xdr:row>
      <xdr:rowOff>180974</xdr:rowOff>
    </xdr:to>
    <xdr:sp macro="" textlink="AUX!L23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/>
      </xdr:nvSpPr>
      <xdr:spPr>
        <a:xfrm>
          <a:off x="4419600" y="1714499"/>
          <a:ext cx="8096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8A8D169B-C2F0-4764-AE60-16D893A7B383}" type="TxLink">
            <a:rPr lang="en-US" sz="1100" b="1" i="0" u="none" strike="noStrike">
              <a:solidFill>
                <a:schemeClr val="bg1"/>
              </a:solidFill>
              <a:latin typeface="Open Sans"/>
              <a:ea typeface="Open Sans"/>
              <a:cs typeface="Open Sans"/>
            </a:rPr>
            <a:pPr algn="r"/>
            <a:t> -   </a:t>
          </a:fld>
          <a:endParaRPr lang="en-US" sz="800" b="1" i="0" u="none" strike="noStrike">
            <a:solidFill>
              <a:schemeClr val="bg1"/>
            </a:solidFill>
            <a:latin typeface="Open Sans Light" pitchFamily="2" charset="0"/>
            <a:ea typeface="Open Sans Light" pitchFamily="2" charset="0"/>
            <a:cs typeface="Open Sans Light" pitchFamily="2" charset="0"/>
          </a:endParaRPr>
        </a:p>
      </xdr:txBody>
    </xdr:sp>
    <xdr:clientData/>
  </xdr:twoCellAnchor>
  <xdr:twoCellAnchor editAs="absolute">
    <xdr:from>
      <xdr:col>5</xdr:col>
      <xdr:colOff>627321</xdr:colOff>
      <xdr:row>5</xdr:row>
      <xdr:rowOff>95249</xdr:rowOff>
    </xdr:from>
    <xdr:to>
      <xdr:col>6</xdr:col>
      <xdr:colOff>561975</xdr:colOff>
      <xdr:row>6</xdr:row>
      <xdr:rowOff>133349</xdr:rowOff>
    </xdr:to>
    <xdr:sp macro="" textlink="AUX!L24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4532571" y="1904999"/>
          <a:ext cx="696654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fld id="{B38C0A73-EEDF-4E63-86E2-2657A151733C}" type="TxLink">
            <a:rPr lang="en-US" sz="1100" b="1" i="0" u="none" strike="noStrike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r"/>
            <a:t> -   </a:t>
          </a:fld>
          <a:endParaRPr lang="en-US" sz="1100" b="1" i="0" u="none" strike="noStrike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4</xdr:col>
      <xdr:colOff>576</xdr:colOff>
      <xdr:row>6</xdr:row>
      <xdr:rowOff>85724</xdr:rowOff>
    </xdr:from>
    <xdr:to>
      <xdr:col>5</xdr:col>
      <xdr:colOff>0</xdr:colOff>
      <xdr:row>7</xdr:row>
      <xdr:rowOff>123824</xdr:rowOff>
    </xdr:to>
    <xdr:sp macro="" textlink="AUX!L25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979996" y="2133599"/>
          <a:ext cx="868104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22DFF42D-A8DC-4595-8C84-3D838B8B58FF}" type="TxLink">
            <a:rPr lang="en-US" sz="1800" b="1" i="0" u="none" strike="noStrike">
              <a:solidFill>
                <a:schemeClr val="accent1">
                  <a:lumMod val="75000"/>
                </a:schemeClr>
              </a:solidFill>
              <a:latin typeface="Open Sans"/>
              <a:ea typeface="Open Sans"/>
              <a:cs typeface="Open Sans"/>
            </a:rPr>
            <a:pPr marL="0" indent="0" algn="ctr"/>
            <a:t>0%</a:t>
          </a:fld>
          <a:endParaRPr lang="en-US" sz="1800" b="1" i="0" u="none" strike="noStrike">
            <a:solidFill>
              <a:schemeClr val="accent1">
                <a:lumMod val="75000"/>
              </a:schemeClr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5</xdr:col>
      <xdr:colOff>504825</xdr:colOff>
      <xdr:row>8</xdr:row>
      <xdr:rowOff>19049</xdr:rowOff>
    </xdr:from>
    <xdr:to>
      <xdr:col>6</xdr:col>
      <xdr:colOff>552450</xdr:colOff>
      <xdr:row>9</xdr:row>
      <xdr:rowOff>57149</xdr:rowOff>
    </xdr:to>
    <xdr:sp macro="" textlink="AUX!L27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/>
      </xdr:nvSpPr>
      <xdr:spPr>
        <a:xfrm>
          <a:off x="4410075" y="2543174"/>
          <a:ext cx="8096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fld id="{58E6AF9A-F07E-4FAF-A1E0-F60E64BDD704}" type="TxLink">
            <a:rPr lang="en-US" sz="1100" b="1" i="0" u="none" strike="noStrike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r"/>
            <a:t> -   </a:t>
          </a:fld>
          <a:endParaRPr lang="en-US" sz="1100" b="1" i="0" u="none" strike="noStrike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5</xdr:col>
      <xdr:colOff>617796</xdr:colOff>
      <xdr:row>9</xdr:row>
      <xdr:rowOff>5442</xdr:rowOff>
    </xdr:from>
    <xdr:to>
      <xdr:col>6</xdr:col>
      <xdr:colOff>552450</xdr:colOff>
      <xdr:row>10</xdr:row>
      <xdr:rowOff>9524</xdr:rowOff>
    </xdr:to>
    <xdr:sp macro="" textlink="AUX!L28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 txBox="1"/>
      </xdr:nvSpPr>
      <xdr:spPr>
        <a:xfrm>
          <a:off x="4523046" y="2733674"/>
          <a:ext cx="696654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fld id="{14098B9B-0921-472A-89B5-118493EE1A33}" type="TxLink">
            <a:rPr lang="en-US" sz="1100" b="1" i="0" u="none" strike="noStrike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r"/>
            <a:t> -   </a:t>
          </a:fld>
          <a:endParaRPr lang="en-US" sz="1100" b="1" i="0" u="none" strike="noStrike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3</xdr:col>
      <xdr:colOff>646370</xdr:colOff>
      <xdr:row>9</xdr:row>
      <xdr:rowOff>180974</xdr:rowOff>
    </xdr:from>
    <xdr:to>
      <xdr:col>5</xdr:col>
      <xdr:colOff>0</xdr:colOff>
      <xdr:row>11</xdr:row>
      <xdr:rowOff>19050</xdr:rowOff>
    </xdr:to>
    <xdr:sp macro="" textlink="AUX!L29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 txBox="1"/>
      </xdr:nvSpPr>
      <xdr:spPr>
        <a:xfrm>
          <a:off x="2932370" y="2943224"/>
          <a:ext cx="953830" cy="314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522A935B-C1AD-4FA4-9D72-E7084748B713}" type="TxLink">
            <a:rPr lang="en-US" sz="1800" b="1" i="0" u="none" strike="noStrike">
              <a:solidFill>
                <a:schemeClr val="accent2">
                  <a:lumMod val="75000"/>
                </a:schemeClr>
              </a:solidFill>
              <a:latin typeface="Open Sans"/>
              <a:ea typeface="Open Sans"/>
              <a:cs typeface="Open Sans"/>
            </a:rPr>
            <a:pPr marL="0" indent="0" algn="ctr"/>
            <a:t>0%</a:t>
          </a:fld>
          <a:endParaRPr lang="en-US" sz="1800" b="1" i="0" u="none" strike="noStrike">
            <a:solidFill>
              <a:schemeClr val="accent2">
                <a:lumMod val="75000"/>
              </a:schemeClr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0</xdr:col>
      <xdr:colOff>381000</xdr:colOff>
      <xdr:row>12</xdr:row>
      <xdr:rowOff>95249</xdr:rowOff>
    </xdr:from>
    <xdr:to>
      <xdr:col>3</xdr:col>
      <xdr:colOff>571500</xdr:colOff>
      <xdr:row>26</xdr:row>
      <xdr:rowOff>47624</xdr:rowOff>
    </xdr:to>
    <xdr:sp macro="" textlink="">
      <xdr:nvSpPr>
        <xdr:cNvPr id="28" name="Retângulo: Cantos Arredondados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/>
      </xdr:nvSpPr>
      <xdr:spPr>
        <a:xfrm>
          <a:off x="381000" y="3571874"/>
          <a:ext cx="2476500" cy="3286125"/>
        </a:xfrm>
        <a:prstGeom prst="roundRect">
          <a:avLst>
            <a:gd name="adj" fmla="val 7747"/>
          </a:avLst>
        </a:prstGeom>
        <a:solidFill>
          <a:schemeClr val="accent1">
            <a:alpha val="18000"/>
          </a:schemeClr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609600</xdr:colOff>
      <xdr:row>12</xdr:row>
      <xdr:rowOff>85724</xdr:rowOff>
    </xdr:from>
    <xdr:to>
      <xdr:col>6</xdr:col>
      <xdr:colOff>674370</xdr:colOff>
      <xdr:row>26</xdr:row>
      <xdr:rowOff>38099</xdr:rowOff>
    </xdr:to>
    <xdr:sp macro="" textlink="">
      <xdr:nvSpPr>
        <xdr:cNvPr id="29" name="Retângulo: Cantos Arredondados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/>
      </xdr:nvSpPr>
      <xdr:spPr>
        <a:xfrm>
          <a:off x="2895600" y="3562349"/>
          <a:ext cx="2476500" cy="3286125"/>
        </a:xfrm>
        <a:prstGeom prst="roundRect">
          <a:avLst>
            <a:gd name="adj" fmla="val 7747"/>
          </a:avLst>
        </a:prstGeom>
        <a:solidFill>
          <a:schemeClr val="accent2">
            <a:alpha val="18000"/>
          </a:schemeClr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666749</xdr:colOff>
      <xdr:row>12</xdr:row>
      <xdr:rowOff>133350</xdr:rowOff>
    </xdr:from>
    <xdr:to>
      <xdr:col>6</xdr:col>
      <xdr:colOff>285750</xdr:colOff>
      <xdr:row>26</xdr:row>
      <xdr:rowOff>38100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428625</xdr:colOff>
      <xdr:row>12</xdr:row>
      <xdr:rowOff>180975</xdr:rowOff>
    </xdr:from>
    <xdr:to>
      <xdr:col>3</xdr:col>
      <xdr:colOff>485774</xdr:colOff>
      <xdr:row>26</xdr:row>
      <xdr:rowOff>85725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7</xdr:col>
      <xdr:colOff>285750</xdr:colOff>
      <xdr:row>3</xdr:row>
      <xdr:rowOff>38100</xdr:rowOff>
    </xdr:from>
    <xdr:to>
      <xdr:col>18</xdr:col>
      <xdr:colOff>647700</xdr:colOff>
      <xdr:row>14</xdr:row>
      <xdr:rowOff>104775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19</xdr:col>
      <xdr:colOff>47625</xdr:colOff>
      <xdr:row>3</xdr:row>
      <xdr:rowOff>28574</xdr:rowOff>
    </xdr:from>
    <xdr:to>
      <xdr:col>22</xdr:col>
      <xdr:colOff>447675</xdr:colOff>
      <xdr:row>26</xdr:row>
      <xdr:rowOff>38100</xdr:rowOff>
    </xdr:to>
    <xdr:sp macro="" textlink="">
      <xdr:nvSpPr>
        <xdr:cNvPr id="36" name="Retângulo: Cantos Arredondados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/>
      </xdr:nvSpPr>
      <xdr:spPr>
        <a:xfrm>
          <a:off x="14620875" y="1362074"/>
          <a:ext cx="2686050" cy="5486401"/>
        </a:xfrm>
        <a:prstGeom prst="roundRect">
          <a:avLst>
            <a:gd name="adj" fmla="val 7747"/>
          </a:avLst>
        </a:prstGeom>
        <a:solidFill>
          <a:schemeClr val="accent2">
            <a:alpha val="18000"/>
          </a:schemeClr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19</xdr:col>
      <xdr:colOff>123825</xdr:colOff>
      <xdr:row>6</xdr:row>
      <xdr:rowOff>66675</xdr:rowOff>
    </xdr:from>
    <xdr:to>
      <xdr:col>22</xdr:col>
      <xdr:colOff>419100</xdr:colOff>
      <xdr:row>26</xdr:row>
      <xdr:rowOff>0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7</xdr:col>
      <xdr:colOff>238124</xdr:colOff>
      <xdr:row>15</xdr:row>
      <xdr:rowOff>5442</xdr:rowOff>
    </xdr:from>
    <xdr:to>
      <xdr:col>12</xdr:col>
      <xdr:colOff>678179</xdr:colOff>
      <xdr:row>26</xdr:row>
      <xdr:rowOff>104775</xdr:rowOff>
    </xdr:to>
    <xdr:sp macro="" textlink="">
      <xdr:nvSpPr>
        <xdr:cNvPr id="41" name="Retângulo: Cantos Arredondados 40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SpPr/>
      </xdr:nvSpPr>
      <xdr:spPr>
        <a:xfrm>
          <a:off x="5667374" y="4171949"/>
          <a:ext cx="4295775" cy="2743201"/>
        </a:xfrm>
        <a:prstGeom prst="roundRect">
          <a:avLst>
            <a:gd name="adj" fmla="val 7747"/>
          </a:avLst>
        </a:prstGeom>
        <a:solidFill>
          <a:schemeClr val="accent1">
            <a:alpha val="18000"/>
          </a:schemeClr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7</xdr:col>
      <xdr:colOff>314325</xdr:colOff>
      <xdr:row>16</xdr:row>
      <xdr:rowOff>66675</xdr:rowOff>
    </xdr:from>
    <xdr:to>
      <xdr:col>12</xdr:col>
      <xdr:colOff>647700</xdr:colOff>
      <xdr:row>26</xdr:row>
      <xdr:rowOff>0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13</xdr:col>
      <xdr:colOff>9524</xdr:colOff>
      <xdr:row>15</xdr:row>
      <xdr:rowOff>5442</xdr:rowOff>
    </xdr:from>
    <xdr:to>
      <xdr:col>18</xdr:col>
      <xdr:colOff>495299</xdr:colOff>
      <xdr:row>26</xdr:row>
      <xdr:rowOff>95250</xdr:rowOff>
    </xdr:to>
    <xdr:sp macro="" textlink="">
      <xdr:nvSpPr>
        <xdr:cNvPr id="42" name="Retângulo: Cantos Arredondados 41"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SpPr/>
      </xdr:nvSpPr>
      <xdr:spPr>
        <a:xfrm>
          <a:off x="10010774" y="4162424"/>
          <a:ext cx="4295775" cy="2743201"/>
        </a:xfrm>
        <a:prstGeom prst="roundRect">
          <a:avLst>
            <a:gd name="adj" fmla="val 7747"/>
          </a:avLst>
        </a:prstGeom>
        <a:solidFill>
          <a:schemeClr val="accent2">
            <a:alpha val="18000"/>
          </a:schemeClr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13</xdr:col>
      <xdr:colOff>76200</xdr:colOff>
      <xdr:row>16</xdr:row>
      <xdr:rowOff>66675</xdr:rowOff>
    </xdr:from>
    <xdr:to>
      <xdr:col>18</xdr:col>
      <xdr:colOff>409575</xdr:colOff>
      <xdr:row>26</xdr:row>
      <xdr:rowOff>0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0</xdr:col>
      <xdr:colOff>409576</xdr:colOff>
      <xdr:row>11</xdr:row>
      <xdr:rowOff>171451</xdr:rowOff>
    </xdr:from>
    <xdr:to>
      <xdr:col>2</xdr:col>
      <xdr:colOff>9525</xdr:colOff>
      <xdr:row>13</xdr:row>
      <xdr:rowOff>0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SpPr txBox="1"/>
      </xdr:nvSpPr>
      <xdr:spPr>
        <a:xfrm>
          <a:off x="409576" y="3409951"/>
          <a:ext cx="1123949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0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Meta</a:t>
          </a:r>
          <a:r>
            <a:rPr lang="en-US" sz="1100" b="0" i="0" u="none" strike="noStrike" baseline="0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 vs Real </a:t>
          </a:r>
          <a:endParaRPr lang="en-US" sz="1100" b="0" i="0" u="none" strike="noStrike">
            <a:solidFill>
              <a:schemeClr val="bg1"/>
            </a:solidFill>
            <a:latin typeface="Open Sans Light" pitchFamily="2" charset="0"/>
            <a:ea typeface="Open Sans Light" pitchFamily="2" charset="0"/>
            <a:cs typeface="Open Sans Light" pitchFamily="2" charset="0"/>
          </a:endParaRPr>
        </a:p>
      </xdr:txBody>
    </xdr:sp>
    <xdr:clientData/>
  </xdr:twoCellAnchor>
  <xdr:twoCellAnchor editAs="absolute">
    <xdr:from>
      <xdr:col>0</xdr:col>
      <xdr:colOff>323850</xdr:colOff>
      <xdr:row>1</xdr:row>
      <xdr:rowOff>95250</xdr:rowOff>
    </xdr:from>
    <xdr:to>
      <xdr:col>2</xdr:col>
      <xdr:colOff>428625</xdr:colOff>
      <xdr:row>2</xdr:row>
      <xdr:rowOff>152400</xdr:rowOff>
    </xdr:to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SpPr txBox="1"/>
      </xdr:nvSpPr>
      <xdr:spPr>
        <a:xfrm>
          <a:off x="323850" y="971550"/>
          <a:ext cx="16287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0" i="0" u="none" strike="noStrike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ANÁLISE</a:t>
          </a:r>
          <a:r>
            <a:rPr lang="en-US" sz="1200" b="0" i="0" u="none" strike="noStrike" baseline="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DO MÊS</a:t>
          </a:r>
          <a:endParaRPr lang="en-US" sz="1200" b="0" i="0" u="none" strike="noStrike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314325</xdr:colOff>
          <xdr:row>1</xdr:row>
          <xdr:rowOff>152400</xdr:rowOff>
        </xdr:from>
        <xdr:to>
          <xdr:col>3</xdr:col>
          <xdr:colOff>381000</xdr:colOff>
          <xdr:row>2</xdr:row>
          <xdr:rowOff>123825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E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7</xdr:col>
      <xdr:colOff>180975</xdr:colOff>
      <xdr:row>1</xdr:row>
      <xdr:rowOff>66675</xdr:rowOff>
    </xdr:from>
    <xdr:to>
      <xdr:col>9</xdr:col>
      <xdr:colOff>628650</xdr:colOff>
      <xdr:row>2</xdr:row>
      <xdr:rowOff>123825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SpPr txBox="1"/>
      </xdr:nvSpPr>
      <xdr:spPr>
        <a:xfrm>
          <a:off x="5610225" y="942975"/>
          <a:ext cx="1971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200" b="0" i="0" u="none" strike="noStrike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ANÁLISE</a:t>
          </a:r>
          <a:r>
            <a:rPr lang="en-US" sz="1200" b="0" i="0" u="none" strike="noStrike" baseline="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EVOLUTIVA</a:t>
          </a:r>
          <a:endParaRPr lang="en-US" sz="1200" b="0" i="0" u="none" strike="noStrike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20</xdr:col>
      <xdr:colOff>38101</xdr:colOff>
      <xdr:row>3</xdr:row>
      <xdr:rowOff>123826</xdr:rowOff>
    </xdr:from>
    <xdr:to>
      <xdr:col>22</xdr:col>
      <xdr:colOff>152400</xdr:colOff>
      <xdr:row>5</xdr:row>
      <xdr:rowOff>171450</xdr:rowOff>
    </xdr:to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00000000-0008-0000-0E00-00002F000000}"/>
            </a:ext>
          </a:extLst>
        </xdr:cNvPr>
        <xdr:cNvSpPr txBox="1"/>
      </xdr:nvSpPr>
      <xdr:spPr>
        <a:xfrm>
          <a:off x="15373351" y="1457326"/>
          <a:ext cx="1638299" cy="523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Evolução caixa</a:t>
          </a:r>
          <a:r>
            <a:rPr lang="en-US" sz="1100" b="1" i="0" u="none" strike="noStrike" baseline="0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 inicial da empresa</a:t>
          </a:r>
          <a:endParaRPr lang="en-US" sz="1100" b="1" i="0" u="none" strike="noStrike">
            <a:solidFill>
              <a:schemeClr val="bg1"/>
            </a:solidFill>
            <a:latin typeface="Open Sans Light" pitchFamily="2" charset="0"/>
            <a:ea typeface="Open Sans Light" pitchFamily="2" charset="0"/>
            <a:cs typeface="Open Sans Light" pitchFamily="2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752475</xdr:colOff>
          <xdr:row>15</xdr:row>
          <xdr:rowOff>114300</xdr:rowOff>
        </xdr:from>
        <xdr:to>
          <xdr:col>12</xdr:col>
          <xdr:colOff>571500</xdr:colOff>
          <xdr:row>16</xdr:row>
          <xdr:rowOff>104775</xdr:rowOff>
        </xdr:to>
        <xdr:sp macro="" textlink="">
          <xdr:nvSpPr>
            <xdr:cNvPr id="13316" name="Drop Down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E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16</xdr:col>
          <xdr:colOff>361950</xdr:colOff>
          <xdr:row>15</xdr:row>
          <xdr:rowOff>95250</xdr:rowOff>
        </xdr:from>
        <xdr:to>
          <xdr:col>18</xdr:col>
          <xdr:colOff>333375</xdr:colOff>
          <xdr:row>16</xdr:row>
          <xdr:rowOff>76200</xdr:rowOff>
        </xdr:to>
        <xdr:sp macro="" textlink="">
          <xdr:nvSpPr>
            <xdr:cNvPr id="13317" name="Drop Down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E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7</xdr:col>
      <xdr:colOff>219076</xdr:colOff>
      <xdr:row>15</xdr:row>
      <xdr:rowOff>57151</xdr:rowOff>
    </xdr:from>
    <xdr:to>
      <xdr:col>10</xdr:col>
      <xdr:colOff>361950</xdr:colOff>
      <xdr:row>16</xdr:row>
      <xdr:rowOff>95250</xdr:rowOff>
    </xdr:to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SpPr txBox="1"/>
      </xdr:nvSpPr>
      <xdr:spPr>
        <a:xfrm>
          <a:off x="5648326" y="4248151"/>
          <a:ext cx="2428874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100" b="1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Evoluçã</a:t>
          </a:r>
          <a:r>
            <a:rPr lang="en-US" sz="1100" b="1" i="0" u="none" strike="noStrike" baseline="0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o de tipo de recebimento</a:t>
          </a:r>
          <a:endParaRPr lang="en-US" sz="1100" b="1" i="0" u="none" strike="noStrike">
            <a:solidFill>
              <a:schemeClr val="bg1"/>
            </a:solidFill>
            <a:latin typeface="Open Sans Light" pitchFamily="2" charset="0"/>
            <a:ea typeface="Open Sans Light" pitchFamily="2" charset="0"/>
            <a:cs typeface="Open Sans Light" pitchFamily="2" charset="0"/>
          </a:endParaRPr>
        </a:p>
      </xdr:txBody>
    </xdr:sp>
    <xdr:clientData/>
  </xdr:twoCellAnchor>
  <xdr:twoCellAnchor editAs="absolute">
    <xdr:from>
      <xdr:col>13</xdr:col>
      <xdr:colOff>76201</xdr:colOff>
      <xdr:row>15</xdr:row>
      <xdr:rowOff>38101</xdr:rowOff>
    </xdr:from>
    <xdr:to>
      <xdr:col>16</xdr:col>
      <xdr:colOff>219075</xdr:colOff>
      <xdr:row>16</xdr:row>
      <xdr:rowOff>76200</xdr:rowOff>
    </xdr:to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00000000-0008-0000-0E00-000032000000}"/>
            </a:ext>
          </a:extLst>
        </xdr:cNvPr>
        <xdr:cNvSpPr txBox="1"/>
      </xdr:nvSpPr>
      <xdr:spPr>
        <a:xfrm>
          <a:off x="10077451" y="4229101"/>
          <a:ext cx="2428874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100" b="1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Evoluçã</a:t>
          </a:r>
          <a:r>
            <a:rPr lang="en-US" sz="1100" b="1" i="0" u="none" strike="noStrike" baseline="0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o de tipo de gasto</a:t>
          </a:r>
          <a:endParaRPr lang="en-US" sz="1100" b="1" i="0" u="none" strike="noStrike">
            <a:solidFill>
              <a:schemeClr val="bg1"/>
            </a:solidFill>
            <a:latin typeface="Open Sans Light" pitchFamily="2" charset="0"/>
            <a:ea typeface="Open Sans Light" pitchFamily="2" charset="0"/>
            <a:cs typeface="Open Sans Light" pitchFamily="2" charset="0"/>
          </a:endParaRPr>
        </a:p>
      </xdr:txBody>
    </xdr:sp>
    <xdr:clientData/>
  </xdr:twoCellAnchor>
  <xdr:twoCellAnchor editAs="absolute">
    <xdr:from>
      <xdr:col>7</xdr:col>
      <xdr:colOff>257176</xdr:colOff>
      <xdr:row>2</xdr:row>
      <xdr:rowOff>161926</xdr:rowOff>
    </xdr:from>
    <xdr:to>
      <xdr:col>10</xdr:col>
      <xdr:colOff>400050</xdr:colOff>
      <xdr:row>4</xdr:row>
      <xdr:rowOff>1905</xdr:rowOff>
    </xdr:to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SpPr txBox="1"/>
      </xdr:nvSpPr>
      <xdr:spPr>
        <a:xfrm>
          <a:off x="5686426" y="1257301"/>
          <a:ext cx="2428874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100" b="1" i="0" u="none" strike="noStrike">
              <a:solidFill>
                <a:schemeClr val="bg1"/>
              </a:solidFill>
              <a:latin typeface="Open Sans Light" pitchFamily="2" charset="0"/>
              <a:ea typeface="Open Sans Light" pitchFamily="2" charset="0"/>
              <a:cs typeface="Open Sans Light" pitchFamily="2" charset="0"/>
            </a:rPr>
            <a:t>Entradas vs Saídas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314325</xdr:colOff>
          <xdr:row>12</xdr:row>
          <xdr:rowOff>190500</xdr:rowOff>
        </xdr:from>
        <xdr:to>
          <xdr:col>3</xdr:col>
          <xdr:colOff>476250</xdr:colOff>
          <xdr:row>25</xdr:row>
          <xdr:rowOff>180975</xdr:rowOff>
        </xdr:to>
        <xdr:sp macro="" textlink="">
          <xdr:nvSpPr>
            <xdr:cNvPr id="13320" name="Scroll Bar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E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438150</xdr:colOff>
          <xdr:row>12</xdr:row>
          <xdr:rowOff>190500</xdr:rowOff>
        </xdr:from>
        <xdr:to>
          <xdr:col>6</xdr:col>
          <xdr:colOff>609600</xdr:colOff>
          <xdr:row>25</xdr:row>
          <xdr:rowOff>190500</xdr:rowOff>
        </xdr:to>
        <xdr:sp macro="" textlink="">
          <xdr:nvSpPr>
            <xdr:cNvPr id="13321" name="Scroll Bar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E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absolute">
    <xdr:from>
      <xdr:col>9</xdr:col>
      <xdr:colOff>257175</xdr:colOff>
      <xdr:row>0</xdr:row>
      <xdr:rowOff>285750</xdr:rowOff>
    </xdr:from>
    <xdr:to>
      <xdr:col>11</xdr:col>
      <xdr:colOff>605175</xdr:colOff>
      <xdr:row>0</xdr:row>
      <xdr:rowOff>819150</xdr:rowOff>
    </xdr:to>
    <xdr:sp macro="" textlink="AUX!U19">
      <xdr:nvSpPr>
        <xdr:cNvPr id="15" name="Retângulo: Cantos Arredondados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9</xdr:col>
      <xdr:colOff>304800</xdr:colOff>
      <xdr:row>0</xdr:row>
      <xdr:rowOff>276225</xdr:rowOff>
    </xdr:from>
    <xdr:to>
      <xdr:col>11</xdr:col>
      <xdr:colOff>114300</xdr:colOff>
      <xdr:row>0</xdr:row>
      <xdr:rowOff>514350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11</xdr:col>
      <xdr:colOff>104775</xdr:colOff>
      <xdr:row>0</xdr:row>
      <xdr:rowOff>295275</xdr:rowOff>
    </xdr:from>
    <xdr:to>
      <xdr:col>11</xdr:col>
      <xdr:colOff>476250</xdr:colOff>
      <xdr:row>0</xdr:row>
      <xdr:rowOff>666750</xdr:rowOff>
    </xdr:to>
    <xdr:pic>
      <xdr:nvPicPr>
        <xdr:cNvPr id="32" name="Gráfico 31" descr="Dinheiro estrutura de tópicos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11</xdr:col>
      <xdr:colOff>38100</xdr:colOff>
      <xdr:row>0</xdr:row>
      <xdr:rowOff>609600</xdr:rowOff>
    </xdr:from>
    <xdr:to>
      <xdr:col>11</xdr:col>
      <xdr:colOff>447675</xdr:colOff>
      <xdr:row>0</xdr:row>
      <xdr:rowOff>847725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11</xdr:col>
      <xdr:colOff>647700</xdr:colOff>
      <xdr:row>0</xdr:row>
      <xdr:rowOff>285750</xdr:rowOff>
    </xdr:from>
    <xdr:to>
      <xdr:col>14</xdr:col>
      <xdr:colOff>233700</xdr:colOff>
      <xdr:row>0</xdr:row>
      <xdr:rowOff>819150</xdr:rowOff>
    </xdr:to>
    <xdr:sp macro="" textlink="AUX!U20">
      <xdr:nvSpPr>
        <xdr:cNvPr id="34" name="Retângulo: Cantos Arredondados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12</xdr:col>
      <xdr:colOff>1905</xdr:colOff>
      <xdr:row>0</xdr:row>
      <xdr:rowOff>276225</xdr:rowOff>
    </xdr:from>
    <xdr:to>
      <xdr:col>13</xdr:col>
      <xdr:colOff>504825</xdr:colOff>
      <xdr:row>0</xdr:row>
      <xdr:rowOff>514350</xdr:rowOff>
    </xdr:to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13</xdr:col>
      <xdr:colOff>495300</xdr:colOff>
      <xdr:row>0</xdr:row>
      <xdr:rowOff>295275</xdr:rowOff>
    </xdr:from>
    <xdr:to>
      <xdr:col>14</xdr:col>
      <xdr:colOff>104775</xdr:colOff>
      <xdr:row>0</xdr:row>
      <xdr:rowOff>666750</xdr:rowOff>
    </xdr:to>
    <xdr:pic>
      <xdr:nvPicPr>
        <xdr:cNvPr id="40" name="Gráfico 39" descr="Dinheiro estrutura de tópicos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13</xdr:col>
      <xdr:colOff>171450</xdr:colOff>
      <xdr:row>0</xdr:row>
      <xdr:rowOff>609600</xdr:rowOff>
    </xdr:from>
    <xdr:to>
      <xdr:col>14</xdr:col>
      <xdr:colOff>342899</xdr:colOff>
      <xdr:row>0</xdr:row>
      <xdr:rowOff>771525</xdr:rowOff>
    </xdr:to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00000000-0008-0000-0E00-000031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14</xdr:col>
      <xdr:colOff>276225</xdr:colOff>
      <xdr:row>0</xdr:row>
      <xdr:rowOff>285750</xdr:rowOff>
    </xdr:from>
    <xdr:to>
      <xdr:col>16</xdr:col>
      <xdr:colOff>624225</xdr:colOff>
      <xdr:row>0</xdr:row>
      <xdr:rowOff>819150</xdr:rowOff>
    </xdr:to>
    <xdr:sp macro="" textlink="AUX!U21">
      <xdr:nvSpPr>
        <xdr:cNvPr id="13314" name="Retângulo: Cantos Arredondados 13313">
          <a:extLst>
            <a:ext uri="{FF2B5EF4-FFF2-40B4-BE49-F238E27FC236}">
              <a16:creationId xmlns:a16="http://schemas.microsoft.com/office/drawing/2014/main" id="{00000000-0008-0000-0E00-00000234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14</xdr:col>
      <xdr:colOff>323850</xdr:colOff>
      <xdr:row>0</xdr:row>
      <xdr:rowOff>276225</xdr:rowOff>
    </xdr:from>
    <xdr:to>
      <xdr:col>16</xdr:col>
      <xdr:colOff>133350</xdr:colOff>
      <xdr:row>0</xdr:row>
      <xdr:rowOff>514350</xdr:rowOff>
    </xdr:to>
    <xdr:sp macro="" textlink="">
      <xdr:nvSpPr>
        <xdr:cNvPr id="13325" name="CaixaDeTexto 13324">
          <a:extLst>
            <a:ext uri="{FF2B5EF4-FFF2-40B4-BE49-F238E27FC236}">
              <a16:creationId xmlns:a16="http://schemas.microsoft.com/office/drawing/2014/main" id="{00000000-0008-0000-0E00-00000D34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16</xdr:col>
      <xdr:colOff>57150</xdr:colOff>
      <xdr:row>0</xdr:row>
      <xdr:rowOff>609600</xdr:rowOff>
    </xdr:from>
    <xdr:to>
      <xdr:col>16</xdr:col>
      <xdr:colOff>466725</xdr:colOff>
      <xdr:row>0</xdr:row>
      <xdr:rowOff>847725</xdr:rowOff>
    </xdr:to>
    <xdr:sp macro="" textlink="">
      <xdr:nvSpPr>
        <xdr:cNvPr id="13327" name="CaixaDeTexto 13326">
          <a:extLst>
            <a:ext uri="{FF2B5EF4-FFF2-40B4-BE49-F238E27FC236}">
              <a16:creationId xmlns:a16="http://schemas.microsoft.com/office/drawing/2014/main" id="{00000000-0008-0000-0E00-00000F34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16</xdr:col>
      <xdr:colOff>666750</xdr:colOff>
      <xdr:row>0</xdr:row>
      <xdr:rowOff>285750</xdr:rowOff>
    </xdr:from>
    <xdr:to>
      <xdr:col>19</xdr:col>
      <xdr:colOff>252750</xdr:colOff>
      <xdr:row>0</xdr:row>
      <xdr:rowOff>819150</xdr:rowOff>
    </xdr:to>
    <xdr:sp macro="" textlink="AUX!U22">
      <xdr:nvSpPr>
        <xdr:cNvPr id="13328" name="Retângulo: Cantos Arredondados 13327">
          <a:extLst>
            <a:ext uri="{FF2B5EF4-FFF2-40B4-BE49-F238E27FC236}">
              <a16:creationId xmlns:a16="http://schemas.microsoft.com/office/drawing/2014/main" id="{00000000-0008-0000-0E00-00001034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16</xdr:col>
      <xdr:colOff>676275</xdr:colOff>
      <xdr:row>0</xdr:row>
      <xdr:rowOff>276225</xdr:rowOff>
    </xdr:from>
    <xdr:to>
      <xdr:col>18</xdr:col>
      <xdr:colOff>523875</xdr:colOff>
      <xdr:row>0</xdr:row>
      <xdr:rowOff>514350</xdr:rowOff>
    </xdr:to>
    <xdr:sp macro="" textlink="">
      <xdr:nvSpPr>
        <xdr:cNvPr id="13329" name="CaixaDeTexto 13328">
          <a:extLst>
            <a:ext uri="{FF2B5EF4-FFF2-40B4-BE49-F238E27FC236}">
              <a16:creationId xmlns:a16="http://schemas.microsoft.com/office/drawing/2014/main" id="{00000000-0008-0000-0E00-00001134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18</xdr:col>
      <xdr:colOff>171450</xdr:colOff>
      <xdr:row>0</xdr:row>
      <xdr:rowOff>628650</xdr:rowOff>
    </xdr:from>
    <xdr:to>
      <xdr:col>19</xdr:col>
      <xdr:colOff>342899</xdr:colOff>
      <xdr:row>0</xdr:row>
      <xdr:rowOff>790575</xdr:rowOff>
    </xdr:to>
    <xdr:sp macro="" textlink="">
      <xdr:nvSpPr>
        <xdr:cNvPr id="13332" name="CaixaDeTexto 13331">
          <a:extLst>
            <a:ext uri="{FF2B5EF4-FFF2-40B4-BE49-F238E27FC236}">
              <a16:creationId xmlns:a16="http://schemas.microsoft.com/office/drawing/2014/main" id="{00000000-0008-0000-0E00-00001434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9</xdr:col>
      <xdr:colOff>485775</xdr:colOff>
      <xdr:row>0</xdr:row>
      <xdr:rowOff>0</xdr:rowOff>
    </xdr:from>
    <xdr:to>
      <xdr:col>11</xdr:col>
      <xdr:colOff>171450</xdr:colOff>
      <xdr:row>0</xdr:row>
      <xdr:rowOff>257176</xdr:rowOff>
    </xdr:to>
    <xdr:grpSp>
      <xdr:nvGrpSpPr>
        <xdr:cNvPr id="13340" name="Agrupar 1333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E00-00001C340000}"/>
            </a:ext>
          </a:extLst>
        </xdr:cNvPr>
        <xdr:cNvGrpSpPr/>
      </xdr:nvGrpSpPr>
      <xdr:grpSpPr>
        <a:xfrm>
          <a:off x="7439025" y="0"/>
          <a:ext cx="1209675" cy="257176"/>
          <a:chOff x="7439025" y="0"/>
          <a:chExt cx="1209675" cy="257176"/>
        </a:xfrm>
      </xdr:grpSpPr>
      <xdr:sp macro="" textlink="">
        <xdr:nvSpPr>
          <xdr:cNvPr id="13333" name="CaixaDeTexto 13332">
            <a:extLst>
              <a:ext uri="{FF2B5EF4-FFF2-40B4-BE49-F238E27FC236}">
                <a16:creationId xmlns:a16="http://schemas.microsoft.com/office/drawing/2014/main" id="{00000000-0008-0000-0E00-00001534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13339" name="Gráfico 13338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E00-00001B3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17</xdr:col>
      <xdr:colOff>409574</xdr:colOff>
      <xdr:row>0</xdr:row>
      <xdr:rowOff>0</xdr:rowOff>
    </xdr:from>
    <xdr:to>
      <xdr:col>18</xdr:col>
      <xdr:colOff>476249</xdr:colOff>
      <xdr:row>0</xdr:row>
      <xdr:rowOff>263625</xdr:rowOff>
    </xdr:to>
    <xdr:grpSp>
      <xdr:nvGrpSpPr>
        <xdr:cNvPr id="13352" name="Agrupar 1335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E00-000028340000}"/>
            </a:ext>
          </a:extLst>
        </xdr:cNvPr>
        <xdr:cNvGrpSpPr/>
      </xdr:nvGrpSpPr>
      <xdr:grpSpPr>
        <a:xfrm>
          <a:off x="13458824" y="0"/>
          <a:ext cx="828675" cy="263625"/>
          <a:chOff x="13458824" y="0"/>
          <a:chExt cx="828675" cy="263625"/>
        </a:xfrm>
      </xdr:grpSpPr>
      <xdr:sp macro="" textlink="">
        <xdr:nvSpPr>
          <xdr:cNvPr id="13337" name="CaixaDeTexto 13336">
            <a:extLst>
              <a:ext uri="{FF2B5EF4-FFF2-40B4-BE49-F238E27FC236}">
                <a16:creationId xmlns:a16="http://schemas.microsoft.com/office/drawing/2014/main" id="{00000000-0008-0000-0E00-00001934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13342" name="Gráfico 13341" descr="Balão de chat com preenchimento sólido">
            <a:extLst>
              <a:ext uri="{FF2B5EF4-FFF2-40B4-BE49-F238E27FC236}">
                <a16:creationId xmlns:a16="http://schemas.microsoft.com/office/drawing/2014/main" id="{00000000-0008-0000-0E00-00001E3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15</xdr:col>
      <xdr:colOff>556632</xdr:colOff>
      <xdr:row>0</xdr:row>
      <xdr:rowOff>0</xdr:rowOff>
    </xdr:from>
    <xdr:to>
      <xdr:col>17</xdr:col>
      <xdr:colOff>118482</xdr:colOff>
      <xdr:row>0</xdr:row>
      <xdr:rowOff>257176</xdr:rowOff>
    </xdr:to>
    <xdr:grpSp>
      <xdr:nvGrpSpPr>
        <xdr:cNvPr id="13351" name="Agrupar 1335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7340000}"/>
            </a:ext>
          </a:extLst>
        </xdr:cNvPr>
        <xdr:cNvGrpSpPr/>
      </xdr:nvGrpSpPr>
      <xdr:grpSpPr>
        <a:xfrm>
          <a:off x="12081882" y="0"/>
          <a:ext cx="1085850" cy="257176"/>
          <a:chOff x="11772900" y="0"/>
          <a:chExt cx="1085850" cy="257176"/>
        </a:xfrm>
      </xdr:grpSpPr>
      <xdr:sp macro="" textlink="">
        <xdr:nvSpPr>
          <xdr:cNvPr id="13336" name="CaixaDeTexto 13335">
            <a:extLst>
              <a:ext uri="{FF2B5EF4-FFF2-40B4-BE49-F238E27FC236}">
                <a16:creationId xmlns:a16="http://schemas.microsoft.com/office/drawing/2014/main" id="{00000000-0008-0000-0E00-00001834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13344" name="Gráfico 13343" descr="Lista com preenchimento sólido">
            <a:extLst>
              <a:ext uri="{FF2B5EF4-FFF2-40B4-BE49-F238E27FC236}">
                <a16:creationId xmlns:a16="http://schemas.microsoft.com/office/drawing/2014/main" id="{00000000-0008-0000-0E00-0000203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96DAC541-7B7A-43D3-8B79-37D633B846F1}">
                <asvg:svgBlip xmlns:asvg="http://schemas.microsoft.com/office/drawing/2016/SVG/main" r:embed="rId19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13</xdr:col>
      <xdr:colOff>256013</xdr:colOff>
      <xdr:row>0</xdr:row>
      <xdr:rowOff>0</xdr:rowOff>
    </xdr:from>
    <xdr:to>
      <xdr:col>15</xdr:col>
      <xdr:colOff>265538</xdr:colOff>
      <xdr:row>0</xdr:row>
      <xdr:rowOff>257176</xdr:rowOff>
    </xdr:to>
    <xdr:grpSp>
      <xdr:nvGrpSpPr>
        <xdr:cNvPr id="13350" name="Agrupar 1334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E00-000026340000}"/>
            </a:ext>
          </a:extLst>
        </xdr:cNvPr>
        <xdr:cNvGrpSpPr/>
      </xdr:nvGrpSpPr>
      <xdr:grpSpPr>
        <a:xfrm>
          <a:off x="10257263" y="0"/>
          <a:ext cx="1533525" cy="257176"/>
          <a:chOff x="9896475" y="0"/>
          <a:chExt cx="1533525" cy="257176"/>
        </a:xfrm>
      </xdr:grpSpPr>
      <xdr:sp macro="" textlink="">
        <xdr:nvSpPr>
          <xdr:cNvPr id="13335" name="CaixaDeTexto 13334">
            <a:extLst>
              <a:ext uri="{FF2B5EF4-FFF2-40B4-BE49-F238E27FC236}">
                <a16:creationId xmlns:a16="http://schemas.microsoft.com/office/drawing/2014/main" id="{00000000-0008-0000-0E00-00001734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13346" name="Gráfico 13345" descr="Dinheiro com preenchimento sólido">
            <a:extLst>
              <a:ext uri="{FF2B5EF4-FFF2-40B4-BE49-F238E27FC236}">
                <a16:creationId xmlns:a16="http://schemas.microsoft.com/office/drawing/2014/main" id="{00000000-0008-0000-0E00-0000223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96DAC541-7B7A-43D3-8B79-37D633B846F1}">
                <asvg:svgBlip xmlns:asvg="http://schemas.microsoft.com/office/drawing/2016/SVG/main" r:embed="rId22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11</xdr:col>
      <xdr:colOff>462544</xdr:colOff>
      <xdr:row>0</xdr:row>
      <xdr:rowOff>0</xdr:rowOff>
    </xdr:from>
    <xdr:to>
      <xdr:col>13</xdr:col>
      <xdr:colOff>3019</xdr:colOff>
      <xdr:row>0</xdr:row>
      <xdr:rowOff>257176</xdr:rowOff>
    </xdr:to>
    <xdr:grpSp>
      <xdr:nvGrpSpPr>
        <xdr:cNvPr id="13349" name="Agrupar 1334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E00-000025340000}"/>
            </a:ext>
          </a:extLst>
        </xdr:cNvPr>
        <xdr:cNvGrpSpPr/>
      </xdr:nvGrpSpPr>
      <xdr:grpSpPr>
        <a:xfrm>
          <a:off x="8939794" y="0"/>
          <a:ext cx="1064475" cy="257176"/>
          <a:chOff x="8736750" y="0"/>
          <a:chExt cx="1026375" cy="257176"/>
        </a:xfrm>
      </xdr:grpSpPr>
      <xdr:sp macro="" textlink="">
        <xdr:nvSpPr>
          <xdr:cNvPr id="13334" name="CaixaDeTexto 13333">
            <a:extLst>
              <a:ext uri="{FF2B5EF4-FFF2-40B4-BE49-F238E27FC236}">
                <a16:creationId xmlns:a16="http://schemas.microsoft.com/office/drawing/2014/main" id="{00000000-0008-0000-0E00-00001634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13348" name="Gráfico 13347" descr="Engrenagem única com preenchimento sólido">
            <a:extLst>
              <a:ext uri="{FF2B5EF4-FFF2-40B4-BE49-F238E27FC236}">
                <a16:creationId xmlns:a16="http://schemas.microsoft.com/office/drawing/2014/main" id="{00000000-0008-0000-0E00-0000243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96DAC541-7B7A-43D3-8B79-37D633B846F1}">
                <asvg:svgBlip xmlns:asvg="http://schemas.microsoft.com/office/drawing/2016/SVG/main" r:embed="rId25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581025</xdr:colOff>
          <xdr:row>1</xdr:row>
          <xdr:rowOff>5889</xdr:rowOff>
        </xdr:to>
        <xdr:pic>
          <xdr:nvPicPr>
            <xdr:cNvPr id="13357" name="Imagem 13356">
              <a:extLst>
                <a:ext uri="{FF2B5EF4-FFF2-40B4-BE49-F238E27FC236}">
                  <a16:creationId xmlns:a16="http://schemas.microsoft.com/office/drawing/2014/main" id="{00000000-0008-0000-0E00-00002D3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13501"/>
                </a:ext>
              </a:extLst>
            </xdr:cNvPicPr>
          </xdr:nvPicPr>
          <xdr:blipFill>
            <a:blip xmlns:r="http://schemas.openxmlformats.org/officeDocument/2006/relationships" r:embed="rId26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2</xdr:col>
      <xdr:colOff>742950</xdr:colOff>
      <xdr:row>0</xdr:row>
      <xdr:rowOff>0</xdr:rowOff>
    </xdr:from>
    <xdr:to>
      <xdr:col>7</xdr:col>
      <xdr:colOff>104775</xdr:colOff>
      <xdr:row>1</xdr:row>
      <xdr:rowOff>0</xdr:rowOff>
    </xdr:to>
    <xdr:sp macro="" textlink="'COMO UTILIZAR'!F3">
      <xdr:nvSpPr>
        <xdr:cNvPr id="13358" name="CaixaDeTexto 13357">
          <a:extLst>
            <a:ext uri="{FF2B5EF4-FFF2-40B4-BE49-F238E27FC236}">
              <a16:creationId xmlns:a16="http://schemas.microsoft.com/office/drawing/2014/main" id="{00000000-0008-0000-0E00-00002E34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16</xdr:col>
      <xdr:colOff>114300</xdr:colOff>
      <xdr:row>0</xdr:row>
      <xdr:rowOff>285750</xdr:rowOff>
    </xdr:from>
    <xdr:to>
      <xdr:col>16</xdr:col>
      <xdr:colOff>474300</xdr:colOff>
      <xdr:row>0</xdr:row>
      <xdr:rowOff>645750</xdr:rowOff>
    </xdr:to>
    <xdr:pic>
      <xdr:nvPicPr>
        <xdr:cNvPr id="10" name="Gráfico 9" descr="Moedas com preenchimento sólido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523875</xdr:colOff>
      <xdr:row>0</xdr:row>
      <xdr:rowOff>285750</xdr:rowOff>
    </xdr:from>
    <xdr:to>
      <xdr:col>19</xdr:col>
      <xdr:colOff>121875</xdr:colOff>
      <xdr:row>0</xdr:row>
      <xdr:rowOff>645750</xdr:rowOff>
    </xdr:to>
    <xdr:pic>
      <xdr:nvPicPr>
        <xdr:cNvPr id="16" name="Gráfico 15" descr="Moedas com preenchimento sólido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  <xdr:twoCellAnchor editAs="absolute">
    <xdr:from>
      <xdr:col>14</xdr:col>
      <xdr:colOff>276225</xdr:colOff>
      <xdr:row>0</xdr:row>
      <xdr:rowOff>285750</xdr:rowOff>
    </xdr:from>
    <xdr:to>
      <xdr:col>16</xdr:col>
      <xdr:colOff>624225</xdr:colOff>
      <xdr:row>0</xdr:row>
      <xdr:rowOff>819150</xdr:rowOff>
    </xdr:to>
    <xdr:sp macro="" textlink="AUX!U21">
      <xdr:nvSpPr>
        <xdr:cNvPr id="19" name="Retângulo: Cantos Arredondados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14</xdr:col>
      <xdr:colOff>323850</xdr:colOff>
      <xdr:row>0</xdr:row>
      <xdr:rowOff>276225</xdr:rowOff>
    </xdr:from>
    <xdr:to>
      <xdr:col>16</xdr:col>
      <xdr:colOff>133350</xdr:colOff>
      <xdr:row>0</xdr:row>
      <xdr:rowOff>514350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16</xdr:col>
      <xdr:colOff>57150</xdr:colOff>
      <xdr:row>0</xdr:row>
      <xdr:rowOff>609600</xdr:rowOff>
    </xdr:from>
    <xdr:to>
      <xdr:col>16</xdr:col>
      <xdr:colOff>466725</xdr:colOff>
      <xdr:row>0</xdr:row>
      <xdr:rowOff>847725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16</xdr:col>
      <xdr:colOff>666750</xdr:colOff>
      <xdr:row>0</xdr:row>
      <xdr:rowOff>285750</xdr:rowOff>
    </xdr:from>
    <xdr:to>
      <xdr:col>19</xdr:col>
      <xdr:colOff>252750</xdr:colOff>
      <xdr:row>0</xdr:row>
      <xdr:rowOff>819150</xdr:rowOff>
    </xdr:to>
    <xdr:sp macro="" textlink="AUX!U22">
      <xdr:nvSpPr>
        <xdr:cNvPr id="53" name="Retângulo: Cantos Arredondados 52">
          <a:extLst>
            <a:ext uri="{FF2B5EF4-FFF2-40B4-BE49-F238E27FC236}">
              <a16:creationId xmlns:a16="http://schemas.microsoft.com/office/drawing/2014/main" id="{00000000-0008-0000-0E00-000035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16</xdr:col>
      <xdr:colOff>676275</xdr:colOff>
      <xdr:row>0</xdr:row>
      <xdr:rowOff>276225</xdr:rowOff>
    </xdr:from>
    <xdr:to>
      <xdr:col>18</xdr:col>
      <xdr:colOff>523875</xdr:colOff>
      <xdr:row>0</xdr:row>
      <xdr:rowOff>514350</xdr:rowOff>
    </xdr:to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00000000-0008-0000-0E00-000036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18</xdr:col>
      <xdr:colOff>171450</xdr:colOff>
      <xdr:row>0</xdr:row>
      <xdr:rowOff>628650</xdr:rowOff>
    </xdr:from>
    <xdr:to>
      <xdr:col>19</xdr:col>
      <xdr:colOff>342899</xdr:colOff>
      <xdr:row>0</xdr:row>
      <xdr:rowOff>790575</xdr:rowOff>
    </xdr:to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E00-000037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16</xdr:col>
      <xdr:colOff>114300</xdr:colOff>
      <xdr:row>0</xdr:row>
      <xdr:rowOff>285750</xdr:rowOff>
    </xdr:from>
    <xdr:to>
      <xdr:col>16</xdr:col>
      <xdr:colOff>474300</xdr:colOff>
      <xdr:row>0</xdr:row>
      <xdr:rowOff>645750</xdr:rowOff>
    </xdr:to>
    <xdr:pic>
      <xdr:nvPicPr>
        <xdr:cNvPr id="56" name="Gráfico 55" descr="Moedas com preenchimento sólido">
          <a:extLst>
            <a:ext uri="{FF2B5EF4-FFF2-40B4-BE49-F238E27FC236}">
              <a16:creationId xmlns:a16="http://schemas.microsoft.com/office/drawing/2014/main" id="{00000000-0008-0000-0E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523875</xdr:colOff>
      <xdr:row>0</xdr:row>
      <xdr:rowOff>285750</xdr:rowOff>
    </xdr:from>
    <xdr:to>
      <xdr:col>19</xdr:col>
      <xdr:colOff>121875</xdr:colOff>
      <xdr:row>0</xdr:row>
      <xdr:rowOff>645750</xdr:rowOff>
    </xdr:to>
    <xdr:pic>
      <xdr:nvPicPr>
        <xdr:cNvPr id="57" name="Gráfico 56" descr="Moedas com preenchimento sólido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504824</xdr:colOff>
      <xdr:row>31</xdr:row>
      <xdr:rowOff>76199</xdr:rowOff>
    </xdr:from>
    <xdr:to>
      <xdr:col>12</xdr:col>
      <xdr:colOff>676275</xdr:colOff>
      <xdr:row>44</xdr:row>
      <xdr:rowOff>114300</xdr:rowOff>
    </xdr:to>
    <xdr:sp macro="" textlink="">
      <xdr:nvSpPr>
        <xdr:cNvPr id="18" name="Retângulo: Cantos Arredondados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/>
      </xdr:nvSpPr>
      <xdr:spPr>
        <a:xfrm>
          <a:off x="504824" y="8077199"/>
          <a:ext cx="9410701" cy="3133726"/>
        </a:xfrm>
        <a:prstGeom prst="roundRect">
          <a:avLst>
            <a:gd name="adj" fmla="val 7747"/>
          </a:avLst>
        </a:prstGeom>
        <a:solidFill>
          <a:schemeClr val="accent1">
            <a:alpha val="18000"/>
          </a:schemeClr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504825</xdr:colOff>
      <xdr:row>28</xdr:row>
      <xdr:rowOff>0</xdr:rowOff>
    </xdr:from>
    <xdr:to>
      <xdr:col>3</xdr:col>
      <xdr:colOff>409575</xdr:colOff>
      <xdr:row>30</xdr:row>
      <xdr:rowOff>171450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SpPr txBox="1"/>
      </xdr:nvSpPr>
      <xdr:spPr>
        <a:xfrm>
          <a:off x="504825" y="7277100"/>
          <a:ext cx="2190750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 b="0" i="0" u="none" strike="noStrike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VISÃO ECONÔMICA DO NEGÓCIO</a:t>
          </a:r>
        </a:p>
      </xdr:txBody>
    </xdr:sp>
    <xdr:clientData/>
  </xdr:twoCellAnchor>
  <xdr:twoCellAnchor editAs="absolute">
    <xdr:from>
      <xdr:col>3</xdr:col>
      <xdr:colOff>400050</xdr:colOff>
      <xdr:row>27</xdr:row>
      <xdr:rowOff>123825</xdr:rowOff>
    </xdr:from>
    <xdr:to>
      <xdr:col>6</xdr:col>
      <xdr:colOff>371475</xdr:colOff>
      <xdr:row>30</xdr:row>
      <xdr:rowOff>152400</xdr:rowOff>
    </xdr:to>
    <xdr:sp macro="" textlink="AUX!Q47">
      <xdr:nvSpPr>
        <xdr:cNvPr id="59" name="Retângulo: Cantos Arredondados 58">
          <a:extLst>
            <a:ext uri="{FF2B5EF4-FFF2-40B4-BE49-F238E27FC236}">
              <a16:creationId xmlns:a16="http://schemas.microsoft.com/office/drawing/2014/main" id="{00000000-0008-0000-0E00-00003B000000}"/>
            </a:ext>
          </a:extLst>
        </xdr:cNvPr>
        <xdr:cNvSpPr/>
      </xdr:nvSpPr>
      <xdr:spPr>
        <a:xfrm>
          <a:off x="2686050" y="7172325"/>
          <a:ext cx="2352675" cy="742950"/>
        </a:xfrm>
        <a:prstGeom prst="roundRect">
          <a:avLst>
            <a:gd name="adj" fmla="val 17159"/>
          </a:avLst>
        </a:prstGeom>
        <a:solidFill>
          <a:schemeClr val="accent1">
            <a:alpha val="18000"/>
          </a:schemeClr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F6C42951-201F-42FB-A3AF-B906729EDBAC}" type="TxLink">
            <a:rPr lang="en-US" sz="2400" b="1" i="0" u="none" strike="noStrike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24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452437</xdr:colOff>
      <xdr:row>27</xdr:row>
      <xdr:rowOff>123825</xdr:rowOff>
    </xdr:from>
    <xdr:to>
      <xdr:col>9</xdr:col>
      <xdr:colOff>519112</xdr:colOff>
      <xdr:row>30</xdr:row>
      <xdr:rowOff>152400</xdr:rowOff>
    </xdr:to>
    <xdr:sp macro="" textlink="AUX!Q48">
      <xdr:nvSpPr>
        <xdr:cNvPr id="60" name="Retângulo: Cantos Arredondados 59"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SpPr/>
      </xdr:nvSpPr>
      <xdr:spPr>
        <a:xfrm>
          <a:off x="5119687" y="7172325"/>
          <a:ext cx="2352675" cy="742950"/>
        </a:xfrm>
        <a:prstGeom prst="roundRect">
          <a:avLst>
            <a:gd name="adj" fmla="val 17159"/>
          </a:avLst>
        </a:prstGeom>
        <a:solidFill>
          <a:schemeClr val="accent2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310C82B3-1F2E-4AAF-9538-752A1EFEF3B7}" type="TxLink">
            <a:rPr lang="en-US" sz="2400" b="1" i="0" u="none" strike="noStrike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24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9</xdr:col>
      <xdr:colOff>600075</xdr:colOff>
      <xdr:row>27</xdr:row>
      <xdr:rowOff>123825</xdr:rowOff>
    </xdr:from>
    <xdr:to>
      <xdr:col>12</xdr:col>
      <xdr:colOff>666750</xdr:colOff>
      <xdr:row>30</xdr:row>
      <xdr:rowOff>152400</xdr:rowOff>
    </xdr:to>
    <xdr:sp macro="" textlink="AUX!Q49">
      <xdr:nvSpPr>
        <xdr:cNvPr id="61" name="Retângulo: Cantos Arredondados 60">
          <a:extLst>
            <a:ext uri="{FF2B5EF4-FFF2-40B4-BE49-F238E27FC236}">
              <a16:creationId xmlns:a16="http://schemas.microsoft.com/office/drawing/2014/main" id="{00000000-0008-0000-0E00-00003D000000}"/>
            </a:ext>
          </a:extLst>
        </xdr:cNvPr>
        <xdr:cNvSpPr/>
      </xdr:nvSpPr>
      <xdr:spPr>
        <a:xfrm>
          <a:off x="7553325" y="7172325"/>
          <a:ext cx="2352675" cy="742950"/>
        </a:xfrm>
        <a:prstGeom prst="roundRect">
          <a:avLst>
            <a:gd name="adj" fmla="val 17159"/>
          </a:avLst>
        </a:prstGeom>
        <a:solidFill>
          <a:schemeClr val="accent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FADB7B7B-E2DA-4E75-ABF9-0F0FEAAC9CCE}" type="TxLink">
            <a:rPr lang="en-US" sz="2400" b="1" i="0" u="none" strike="noStrike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24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13</xdr:col>
      <xdr:colOff>19050</xdr:colOff>
      <xdr:row>27</xdr:row>
      <xdr:rowOff>85724</xdr:rowOff>
    </xdr:from>
    <xdr:to>
      <xdr:col>22</xdr:col>
      <xdr:colOff>466726</xdr:colOff>
      <xdr:row>35</xdr:row>
      <xdr:rowOff>171450</xdr:rowOff>
    </xdr:to>
    <xdr:sp macro="" textlink="">
      <xdr:nvSpPr>
        <xdr:cNvPr id="62" name="Retângulo: Cantos Arredondados 61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SpPr/>
      </xdr:nvSpPr>
      <xdr:spPr>
        <a:xfrm>
          <a:off x="10020300" y="7134224"/>
          <a:ext cx="7305676" cy="1990726"/>
        </a:xfrm>
        <a:prstGeom prst="roundRect">
          <a:avLst>
            <a:gd name="adj" fmla="val 7747"/>
          </a:avLst>
        </a:prstGeom>
        <a:solidFill>
          <a:schemeClr val="accent1">
            <a:alpha val="18000"/>
          </a:schemeClr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380999</xdr:colOff>
      <xdr:row>27</xdr:row>
      <xdr:rowOff>133350</xdr:rowOff>
    </xdr:from>
    <xdr:to>
      <xdr:col>6</xdr:col>
      <xdr:colOff>352424</xdr:colOff>
      <xdr:row>28</xdr:row>
      <xdr:rowOff>178252</xdr:rowOff>
    </xdr:to>
    <xdr:sp macro="" textlink="">
      <xdr:nvSpPr>
        <xdr:cNvPr id="13312" name="CaixaDeTexto 13311">
          <a:extLst>
            <a:ext uri="{FF2B5EF4-FFF2-40B4-BE49-F238E27FC236}">
              <a16:creationId xmlns:a16="http://schemas.microsoft.com/office/drawing/2014/main" id="{00000000-0008-0000-0E00-000000340000}"/>
            </a:ext>
          </a:extLst>
        </xdr:cNvPr>
        <xdr:cNvSpPr txBox="1"/>
      </xdr:nvSpPr>
      <xdr:spPr>
        <a:xfrm>
          <a:off x="2666999" y="7181850"/>
          <a:ext cx="2352675" cy="283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50" b="1" i="0" u="none" strike="noStrike">
              <a:solidFill>
                <a:schemeClr val="bg1"/>
              </a:solidFill>
              <a:latin typeface="+mn-lt"/>
              <a:ea typeface="Open Sans Light" pitchFamily="2" charset="0"/>
              <a:cs typeface="Open Sans Light" pitchFamily="2" charset="0"/>
            </a:rPr>
            <a:t>RECEITA BRUTA</a:t>
          </a:r>
        </a:p>
      </xdr:txBody>
    </xdr:sp>
    <xdr:clientData/>
  </xdr:twoCellAnchor>
  <xdr:twoCellAnchor editAs="absolute">
    <xdr:from>
      <xdr:col>6</xdr:col>
      <xdr:colOff>438150</xdr:colOff>
      <xdr:row>27</xdr:row>
      <xdr:rowOff>133350</xdr:rowOff>
    </xdr:from>
    <xdr:to>
      <xdr:col>9</xdr:col>
      <xdr:colOff>495300</xdr:colOff>
      <xdr:row>28</xdr:row>
      <xdr:rowOff>178252</xdr:rowOff>
    </xdr:to>
    <xdr:sp macro="" textlink="">
      <xdr:nvSpPr>
        <xdr:cNvPr id="13315" name="CaixaDeTexto 13314">
          <a:extLst>
            <a:ext uri="{FF2B5EF4-FFF2-40B4-BE49-F238E27FC236}">
              <a16:creationId xmlns:a16="http://schemas.microsoft.com/office/drawing/2014/main" id="{00000000-0008-0000-0E00-000003340000}"/>
            </a:ext>
          </a:extLst>
        </xdr:cNvPr>
        <xdr:cNvSpPr txBox="1"/>
      </xdr:nvSpPr>
      <xdr:spPr>
        <a:xfrm>
          <a:off x="5105400" y="7181850"/>
          <a:ext cx="2343150" cy="283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50" b="1" i="0" u="none" strike="noStrike">
              <a:solidFill>
                <a:schemeClr val="bg1"/>
              </a:solidFill>
              <a:latin typeface="+mn-lt"/>
              <a:ea typeface="Open Sans Light" pitchFamily="2" charset="0"/>
              <a:cs typeface="Open Sans Light" pitchFamily="2" charset="0"/>
            </a:rPr>
            <a:t>CUSTOS</a:t>
          </a:r>
          <a:r>
            <a:rPr lang="en-US" sz="1050" b="1" i="0" u="none" strike="noStrike" baseline="0">
              <a:solidFill>
                <a:schemeClr val="bg1"/>
              </a:solidFill>
              <a:latin typeface="+mn-lt"/>
              <a:ea typeface="Open Sans Light" pitchFamily="2" charset="0"/>
              <a:cs typeface="Open Sans Light" pitchFamily="2" charset="0"/>
            </a:rPr>
            <a:t> E DESPESAS</a:t>
          </a:r>
          <a:endParaRPr lang="en-US" sz="1050" b="1" i="0" u="none" strike="noStrike">
            <a:solidFill>
              <a:schemeClr val="bg1"/>
            </a:solidFill>
            <a:latin typeface="+mn-lt"/>
            <a:ea typeface="Open Sans Light" pitchFamily="2" charset="0"/>
            <a:cs typeface="Open Sans Light" pitchFamily="2" charset="0"/>
          </a:endParaRPr>
        </a:p>
      </xdr:txBody>
    </xdr:sp>
    <xdr:clientData/>
  </xdr:twoCellAnchor>
  <xdr:twoCellAnchor editAs="absolute">
    <xdr:from>
      <xdr:col>9</xdr:col>
      <xdr:colOff>609599</xdr:colOff>
      <xdr:row>27</xdr:row>
      <xdr:rowOff>133350</xdr:rowOff>
    </xdr:from>
    <xdr:to>
      <xdr:col>12</xdr:col>
      <xdr:colOff>657224</xdr:colOff>
      <xdr:row>28</xdr:row>
      <xdr:rowOff>178252</xdr:rowOff>
    </xdr:to>
    <xdr:sp macro="" textlink="">
      <xdr:nvSpPr>
        <xdr:cNvPr id="13322" name="CaixaDeTexto 13321">
          <a:extLst>
            <a:ext uri="{FF2B5EF4-FFF2-40B4-BE49-F238E27FC236}">
              <a16:creationId xmlns:a16="http://schemas.microsoft.com/office/drawing/2014/main" id="{00000000-0008-0000-0E00-00000A340000}"/>
            </a:ext>
          </a:extLst>
        </xdr:cNvPr>
        <xdr:cNvSpPr txBox="1"/>
      </xdr:nvSpPr>
      <xdr:spPr>
        <a:xfrm>
          <a:off x="7562849" y="7181850"/>
          <a:ext cx="2333625" cy="283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50" b="1" i="0" u="none" strike="noStrike">
              <a:solidFill>
                <a:schemeClr val="bg1"/>
              </a:solidFill>
              <a:latin typeface="+mn-lt"/>
              <a:ea typeface="Open Sans Light" pitchFamily="2" charset="0"/>
              <a:cs typeface="Open Sans Light" pitchFamily="2" charset="0"/>
            </a:rPr>
            <a:t>LUCRO LÍQUIDO</a:t>
          </a:r>
        </a:p>
      </xdr:txBody>
    </xdr:sp>
    <xdr:clientData/>
  </xdr:twoCellAnchor>
  <xdr:twoCellAnchor>
    <xdr:from>
      <xdr:col>0</xdr:col>
      <xdr:colOff>638175</xdr:colOff>
      <xdr:row>32</xdr:row>
      <xdr:rowOff>57150</xdr:rowOff>
    </xdr:from>
    <xdr:to>
      <xdr:col>12</xdr:col>
      <xdr:colOff>485775</xdr:colOff>
      <xdr:row>43</xdr:row>
      <xdr:rowOff>180975</xdr:rowOff>
    </xdr:to>
    <xdr:graphicFrame macro="">
      <xdr:nvGraphicFramePr>
        <xdr:cNvPr id="13323" name="Gráfico 13322">
          <a:extLst>
            <a:ext uri="{FF2B5EF4-FFF2-40B4-BE49-F238E27FC236}">
              <a16:creationId xmlns:a16="http://schemas.microsoft.com/office/drawing/2014/main" id="{00000000-0008-0000-0E00-00000B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</xdr:row>
          <xdr:rowOff>0</xdr:rowOff>
        </xdr:from>
        <xdr:to>
          <xdr:col>6</xdr:col>
          <xdr:colOff>752475</xdr:colOff>
          <xdr:row>2</xdr:row>
          <xdr:rowOff>0</xdr:rowOff>
        </xdr:to>
        <xdr:sp macro="" textlink="">
          <xdr:nvSpPr>
            <xdr:cNvPr id="13372" name="Drop Down 60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E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190500</xdr:colOff>
          <xdr:row>36</xdr:row>
          <xdr:rowOff>123825</xdr:rowOff>
        </xdr:from>
        <xdr:to>
          <xdr:col>22</xdr:col>
          <xdr:colOff>361950</xdr:colOff>
          <xdr:row>37</xdr:row>
          <xdr:rowOff>133350</xdr:rowOff>
        </xdr:to>
        <xdr:sp macro="" textlink="">
          <xdr:nvSpPr>
            <xdr:cNvPr id="13373" name="Drop Down 61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E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95248</xdr:colOff>
      <xdr:row>27</xdr:row>
      <xdr:rowOff>133351</xdr:rowOff>
    </xdr:from>
    <xdr:to>
      <xdr:col>22</xdr:col>
      <xdr:colOff>342899</xdr:colOff>
      <xdr:row>35</xdr:row>
      <xdr:rowOff>76201</xdr:rowOff>
    </xdr:to>
    <xdr:graphicFrame macro="">
      <xdr:nvGraphicFramePr>
        <xdr:cNvPr id="13326" name="Gráfico 13325">
          <a:extLst>
            <a:ext uri="{FF2B5EF4-FFF2-40B4-BE49-F238E27FC236}">
              <a16:creationId xmlns:a16="http://schemas.microsoft.com/office/drawing/2014/main" id="{00000000-0008-0000-0E00-00000E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27</xdr:row>
          <xdr:rowOff>180975</xdr:rowOff>
        </xdr:from>
        <xdr:to>
          <xdr:col>22</xdr:col>
          <xdr:colOff>333375</xdr:colOff>
          <xdr:row>28</xdr:row>
          <xdr:rowOff>190500</xdr:rowOff>
        </xdr:to>
        <xdr:sp macro="" textlink="">
          <xdr:nvSpPr>
            <xdr:cNvPr id="13375" name="Drop Down 63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E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0</xdr:rowOff>
    </xdr:from>
    <xdr:to>
      <xdr:col>11</xdr:col>
      <xdr:colOff>57150</xdr:colOff>
      <xdr:row>1</xdr:row>
      <xdr:rowOff>0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8575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6</xdr:col>
      <xdr:colOff>133350</xdr:colOff>
      <xdr:row>0</xdr:row>
      <xdr:rowOff>285750</xdr:rowOff>
    </xdr:from>
    <xdr:to>
      <xdr:col>8</xdr:col>
      <xdr:colOff>5100</xdr:colOff>
      <xdr:row>0</xdr:row>
      <xdr:rowOff>819150</xdr:rowOff>
    </xdr:to>
    <xdr:sp macro="" textlink="AUX!U19">
      <xdr:nvSpPr>
        <xdr:cNvPr id="23" name="Retângulo: Cantos Arredondados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180975</xdr:colOff>
      <xdr:row>0</xdr:row>
      <xdr:rowOff>276225</xdr:rowOff>
    </xdr:from>
    <xdr:to>
      <xdr:col>7</xdr:col>
      <xdr:colOff>1266825</xdr:colOff>
      <xdr:row>0</xdr:row>
      <xdr:rowOff>514350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7</xdr:col>
      <xdr:colOff>1257300</xdr:colOff>
      <xdr:row>0</xdr:row>
      <xdr:rowOff>295275</xdr:rowOff>
    </xdr:from>
    <xdr:to>
      <xdr:col>7</xdr:col>
      <xdr:colOff>1628775</xdr:colOff>
      <xdr:row>0</xdr:row>
      <xdr:rowOff>666750</xdr:rowOff>
    </xdr:to>
    <xdr:pic>
      <xdr:nvPicPr>
        <xdr:cNvPr id="25" name="Gráfico 24" descr="Dinheiro estrutura de tópicos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7</xdr:col>
      <xdr:colOff>1190625</xdr:colOff>
      <xdr:row>0</xdr:row>
      <xdr:rowOff>609600</xdr:rowOff>
    </xdr:from>
    <xdr:to>
      <xdr:col>7</xdr:col>
      <xdr:colOff>1600200</xdr:colOff>
      <xdr:row>0</xdr:row>
      <xdr:rowOff>847725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8</xdr:col>
      <xdr:colOff>47625</xdr:colOff>
      <xdr:row>0</xdr:row>
      <xdr:rowOff>285750</xdr:rowOff>
    </xdr:from>
    <xdr:to>
      <xdr:col>9</xdr:col>
      <xdr:colOff>1671975</xdr:colOff>
      <xdr:row>0</xdr:row>
      <xdr:rowOff>819150</xdr:rowOff>
    </xdr:to>
    <xdr:sp macro="" textlink="AUX!U20">
      <xdr:nvSpPr>
        <xdr:cNvPr id="27" name="Retângulo: Cantos Arredondados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8</xdr:col>
      <xdr:colOff>95250</xdr:colOff>
      <xdr:row>0</xdr:row>
      <xdr:rowOff>276225</xdr:rowOff>
    </xdr:from>
    <xdr:to>
      <xdr:col>9</xdr:col>
      <xdr:colOff>1181100</xdr:colOff>
      <xdr:row>0</xdr:row>
      <xdr:rowOff>514350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9</xdr:col>
      <xdr:colOff>1171575</xdr:colOff>
      <xdr:row>0</xdr:row>
      <xdr:rowOff>295275</xdr:rowOff>
    </xdr:from>
    <xdr:to>
      <xdr:col>9</xdr:col>
      <xdr:colOff>1543050</xdr:colOff>
      <xdr:row>0</xdr:row>
      <xdr:rowOff>666750</xdr:rowOff>
    </xdr:to>
    <xdr:pic>
      <xdr:nvPicPr>
        <xdr:cNvPr id="29" name="Gráfico 28" descr="Dinheiro estrutura de tópicos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9</xdr:col>
      <xdr:colOff>847725</xdr:colOff>
      <xdr:row>0</xdr:row>
      <xdr:rowOff>609600</xdr:rowOff>
    </xdr:from>
    <xdr:to>
      <xdr:col>10</xdr:col>
      <xdr:colOff>28574</xdr:colOff>
      <xdr:row>0</xdr:row>
      <xdr:rowOff>771525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9</xdr:col>
      <xdr:colOff>1714500</xdr:colOff>
      <xdr:row>0</xdr:row>
      <xdr:rowOff>285750</xdr:rowOff>
    </xdr:from>
    <xdr:to>
      <xdr:col>11</xdr:col>
      <xdr:colOff>1586250</xdr:colOff>
      <xdr:row>0</xdr:row>
      <xdr:rowOff>819150</xdr:rowOff>
    </xdr:to>
    <xdr:sp macro="" textlink="AUX!U21">
      <xdr:nvSpPr>
        <xdr:cNvPr id="31" name="Retângulo: Cantos Arredondados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9525</xdr:colOff>
      <xdr:row>0</xdr:row>
      <xdr:rowOff>276225</xdr:rowOff>
    </xdr:from>
    <xdr:to>
      <xdr:col>11</xdr:col>
      <xdr:colOff>1095375</xdr:colOff>
      <xdr:row>0</xdr:row>
      <xdr:rowOff>514350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11</xdr:col>
      <xdr:colOff>1085850</xdr:colOff>
      <xdr:row>0</xdr:row>
      <xdr:rowOff>295275</xdr:rowOff>
    </xdr:from>
    <xdr:to>
      <xdr:col>11</xdr:col>
      <xdr:colOff>1457325</xdr:colOff>
      <xdr:row>0</xdr:row>
      <xdr:rowOff>666750</xdr:rowOff>
    </xdr:to>
    <xdr:pic>
      <xdr:nvPicPr>
        <xdr:cNvPr id="33" name="Gráfico 32" descr="Dinheiro estrutura de tópicos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11</xdr:col>
      <xdr:colOff>1019175</xdr:colOff>
      <xdr:row>0</xdr:row>
      <xdr:rowOff>609600</xdr:rowOff>
    </xdr:from>
    <xdr:to>
      <xdr:col>11</xdr:col>
      <xdr:colOff>1428750</xdr:colOff>
      <xdr:row>0</xdr:row>
      <xdr:rowOff>847725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11</xdr:col>
      <xdr:colOff>1628775</xdr:colOff>
      <xdr:row>0</xdr:row>
      <xdr:rowOff>285750</xdr:rowOff>
    </xdr:from>
    <xdr:to>
      <xdr:col>14</xdr:col>
      <xdr:colOff>738525</xdr:colOff>
      <xdr:row>0</xdr:row>
      <xdr:rowOff>819150</xdr:rowOff>
    </xdr:to>
    <xdr:sp macro="" textlink="AUX!U22">
      <xdr:nvSpPr>
        <xdr:cNvPr id="35" name="Retângulo: Cantos Arredondados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11</xdr:col>
      <xdr:colOff>1676400</xdr:colOff>
      <xdr:row>0</xdr:row>
      <xdr:rowOff>276225</xdr:rowOff>
    </xdr:from>
    <xdr:to>
      <xdr:col>14</xdr:col>
      <xdr:colOff>247650</xdr:colOff>
      <xdr:row>0</xdr:row>
      <xdr:rowOff>514350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14</xdr:col>
      <xdr:colOff>238125</xdr:colOff>
      <xdr:row>0</xdr:row>
      <xdr:rowOff>295275</xdr:rowOff>
    </xdr:from>
    <xdr:to>
      <xdr:col>14</xdr:col>
      <xdr:colOff>609600</xdr:colOff>
      <xdr:row>0</xdr:row>
      <xdr:rowOff>666750</xdr:rowOff>
    </xdr:to>
    <xdr:pic>
      <xdr:nvPicPr>
        <xdr:cNvPr id="37" name="Gráfico 36" descr="Dinheiro estrutura de tópicos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13</xdr:col>
      <xdr:colOff>657225</xdr:colOff>
      <xdr:row>0</xdr:row>
      <xdr:rowOff>628650</xdr:rowOff>
    </xdr:from>
    <xdr:to>
      <xdr:col>15</xdr:col>
      <xdr:colOff>66674</xdr:colOff>
      <xdr:row>0</xdr:row>
      <xdr:rowOff>790575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7</xdr:col>
      <xdr:colOff>114300</xdr:colOff>
      <xdr:row>0</xdr:row>
      <xdr:rowOff>0</xdr:rowOff>
    </xdr:from>
    <xdr:to>
      <xdr:col>7</xdr:col>
      <xdr:colOff>1323975</xdr:colOff>
      <xdr:row>0</xdr:row>
      <xdr:rowOff>257176</xdr:rowOff>
    </xdr:to>
    <xdr:grpSp>
      <xdr:nvGrpSpPr>
        <xdr:cNvPr id="39" name="Agrupar 3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GrpSpPr/>
      </xdr:nvGrpSpPr>
      <xdr:grpSpPr>
        <a:xfrm>
          <a:off x="7439025" y="0"/>
          <a:ext cx="1209675" cy="257176"/>
          <a:chOff x="7439025" y="0"/>
          <a:chExt cx="1209675" cy="257176"/>
        </a:xfrm>
      </xdr:grpSpPr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41" name="Gráfico 4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13</xdr:col>
      <xdr:colOff>133349</xdr:colOff>
      <xdr:row>0</xdr:row>
      <xdr:rowOff>0</xdr:rowOff>
    </xdr:from>
    <xdr:to>
      <xdr:col>14</xdr:col>
      <xdr:colOff>200024</xdr:colOff>
      <xdr:row>0</xdr:row>
      <xdr:rowOff>263625</xdr:rowOff>
    </xdr:to>
    <xdr:grpSp>
      <xdr:nvGrpSpPr>
        <xdr:cNvPr id="42" name="Agrupar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GrpSpPr/>
      </xdr:nvGrpSpPr>
      <xdr:grpSpPr>
        <a:xfrm>
          <a:off x="13458824" y="0"/>
          <a:ext cx="828675" cy="263625"/>
          <a:chOff x="13458824" y="0"/>
          <a:chExt cx="828675" cy="263625"/>
        </a:xfrm>
      </xdr:grpSpPr>
      <xdr:sp macro="" textlink="">
        <xdr:nvSpPr>
          <xdr:cNvPr id="43" name="CaixaDeTexto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44" name="Gráfico 43" descr="Balão de chat com preenchimento sólido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11</xdr:col>
      <xdr:colOff>756657</xdr:colOff>
      <xdr:row>0</xdr:row>
      <xdr:rowOff>0</xdr:rowOff>
    </xdr:from>
    <xdr:to>
      <xdr:col>12</xdr:col>
      <xdr:colOff>89907</xdr:colOff>
      <xdr:row>0</xdr:row>
      <xdr:rowOff>257176</xdr:rowOff>
    </xdr:to>
    <xdr:grpSp>
      <xdr:nvGrpSpPr>
        <xdr:cNvPr id="45" name="Agrupar 4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pSpPr/>
      </xdr:nvGrpSpPr>
      <xdr:grpSpPr>
        <a:xfrm>
          <a:off x="12081882" y="0"/>
          <a:ext cx="1085850" cy="257176"/>
          <a:chOff x="11772900" y="0"/>
          <a:chExt cx="1085850" cy="257176"/>
        </a:xfrm>
      </xdr:grpSpPr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47" name="Gráfico 46" descr="Lista com preenchimento sólido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9</xdr:col>
      <xdr:colOff>932288</xdr:colOff>
      <xdr:row>0</xdr:row>
      <xdr:rowOff>0</xdr:rowOff>
    </xdr:from>
    <xdr:to>
      <xdr:col>11</xdr:col>
      <xdr:colOff>465563</xdr:colOff>
      <xdr:row>0</xdr:row>
      <xdr:rowOff>257176</xdr:rowOff>
    </xdr:to>
    <xdr:grpSp>
      <xdr:nvGrpSpPr>
        <xdr:cNvPr id="48" name="Agrupar 4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pSpPr/>
      </xdr:nvGrpSpPr>
      <xdr:grpSpPr>
        <a:xfrm>
          <a:off x="10257263" y="0"/>
          <a:ext cx="1533525" cy="257176"/>
          <a:chOff x="9896475" y="0"/>
          <a:chExt cx="1533525" cy="257176"/>
        </a:xfrm>
      </xdr:grpSpPr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50" name="Gráfico 49" descr="Dinheiro com preenchimento sólido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7</xdr:col>
      <xdr:colOff>1615069</xdr:colOff>
      <xdr:row>0</xdr:row>
      <xdr:rowOff>0</xdr:rowOff>
    </xdr:from>
    <xdr:to>
      <xdr:col>9</xdr:col>
      <xdr:colOff>641194</xdr:colOff>
      <xdr:row>0</xdr:row>
      <xdr:rowOff>257176</xdr:rowOff>
    </xdr:to>
    <xdr:grpSp>
      <xdr:nvGrpSpPr>
        <xdr:cNvPr id="51" name="Agrupar 5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GrpSpPr/>
      </xdr:nvGrpSpPr>
      <xdr:grpSpPr>
        <a:xfrm>
          <a:off x="8939794" y="0"/>
          <a:ext cx="1026375" cy="257176"/>
          <a:chOff x="8736750" y="0"/>
          <a:chExt cx="1026375" cy="257176"/>
        </a:xfrm>
      </xdr:grpSpPr>
      <xdr:sp macro="" textlink="">
        <xdr:nvSpPr>
          <xdr:cNvPr id="52" name="CaixaDeTexto 51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53" name="Gráfico 52" descr="Engrenagem única com preenchimento sólido">
            <a:extLst>
              <a:ext uri="{FF2B5EF4-FFF2-40B4-BE49-F238E27FC236}">
                <a16:creationId xmlns:a16="http://schemas.microsoft.com/office/drawing/2014/main" id="{00000000-0008-0000-01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1343025</xdr:colOff>
          <xdr:row>1</xdr:row>
          <xdr:rowOff>5889</xdr:rowOff>
        </xdr:to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100-00003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21681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</xdr:col>
      <xdr:colOff>1504950</xdr:colOff>
      <xdr:row>0</xdr:row>
      <xdr:rowOff>0</xdr:rowOff>
    </xdr:from>
    <xdr:to>
      <xdr:col>5</xdr:col>
      <xdr:colOff>209550</xdr:colOff>
      <xdr:row>1</xdr:row>
      <xdr:rowOff>0</xdr:rowOff>
    </xdr:to>
    <xdr:sp macro="" textlink="'COMO UTILIZAR'!F3">
      <xdr:nvSpPr>
        <xdr:cNvPr id="56" name="CaixaDeTexto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1660369</xdr:colOff>
      <xdr:row>1</xdr:row>
      <xdr:rowOff>47625</xdr:rowOff>
    </xdr:from>
    <xdr:to>
      <xdr:col>7</xdr:col>
      <xdr:colOff>1000125</xdr:colOff>
      <xdr:row>1</xdr:row>
      <xdr:rowOff>304801</xdr:rowOff>
    </xdr:to>
    <xdr:sp macro="" textlink="">
      <xdr:nvSpPr>
        <xdr:cNvPr id="3" name="CaixaDeTexto 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984844" y="923925"/>
          <a:ext cx="1340006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Plano de contas</a:t>
          </a:r>
        </a:p>
      </xdr:txBody>
    </xdr:sp>
    <xdr:clientData/>
  </xdr:twoCellAnchor>
  <xdr:twoCellAnchor editAs="absolute">
    <xdr:from>
      <xdr:col>7</xdr:col>
      <xdr:colOff>1026955</xdr:colOff>
      <xdr:row>1</xdr:row>
      <xdr:rowOff>47625</xdr:rowOff>
    </xdr:from>
    <xdr:to>
      <xdr:col>8</xdr:col>
      <xdr:colOff>157161</xdr:colOff>
      <xdr:row>1</xdr:row>
      <xdr:rowOff>304801</xdr:rowOff>
    </xdr:to>
    <xdr:sp macro="" textlink="">
      <xdr:nvSpPr>
        <xdr:cNvPr id="5" name="CaixaDeTexto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351680" y="923925"/>
          <a:ext cx="8828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Metas</a:t>
          </a:r>
        </a:p>
      </xdr:txBody>
    </xdr:sp>
    <xdr:clientData/>
  </xdr:twoCellAnchor>
  <xdr:twoCellAnchor editAs="absolute">
    <xdr:from>
      <xdr:col>8</xdr:col>
      <xdr:colOff>183991</xdr:colOff>
      <xdr:row>1</xdr:row>
      <xdr:rowOff>47625</xdr:rowOff>
    </xdr:from>
    <xdr:to>
      <xdr:col>9</xdr:col>
      <xdr:colOff>1495422</xdr:colOff>
      <xdr:row>1</xdr:row>
      <xdr:rowOff>304801</xdr:rowOff>
    </xdr:to>
    <xdr:sp macro="" textlink="">
      <xdr:nvSpPr>
        <xdr:cNvPr id="6" name="CaixaDeTexto 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261316" y="923925"/>
          <a:ext cx="1559081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Contas bancárias</a:t>
          </a:r>
        </a:p>
      </xdr:txBody>
    </xdr:sp>
    <xdr:clientData/>
  </xdr:twoCellAnchor>
  <xdr:twoCellAnchor editAs="absolute">
    <xdr:from>
      <xdr:col>9</xdr:col>
      <xdr:colOff>1522252</xdr:colOff>
      <xdr:row>1</xdr:row>
      <xdr:rowOff>47625</xdr:rowOff>
    </xdr:from>
    <xdr:to>
      <xdr:col>11</xdr:col>
      <xdr:colOff>319085</xdr:colOff>
      <xdr:row>1</xdr:row>
      <xdr:rowOff>304801</xdr:rowOff>
    </xdr:to>
    <xdr:sp macro="" textlink="">
      <xdr:nvSpPr>
        <xdr:cNvPr id="7" name="CaixaDeTexto 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847227" y="923925"/>
          <a:ext cx="797083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Clientes</a:t>
          </a:r>
        </a:p>
      </xdr:txBody>
    </xdr:sp>
    <xdr:clientData/>
  </xdr:twoCellAnchor>
  <xdr:twoCellAnchor editAs="absolute">
    <xdr:from>
      <xdr:col>11</xdr:col>
      <xdr:colOff>345916</xdr:colOff>
      <xdr:row>1</xdr:row>
      <xdr:rowOff>47625</xdr:rowOff>
    </xdr:from>
    <xdr:to>
      <xdr:col>11</xdr:col>
      <xdr:colOff>1733550</xdr:colOff>
      <xdr:row>1</xdr:row>
      <xdr:rowOff>304801</xdr:rowOff>
    </xdr:to>
    <xdr:sp macro="" textlink="">
      <xdr:nvSpPr>
        <xdr:cNvPr id="8" name="CaixaDeTexto 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1671141" y="923925"/>
          <a:ext cx="1387634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Fornecedores</a:t>
          </a:r>
        </a:p>
      </xdr:txBody>
    </xdr:sp>
    <xdr:clientData/>
  </xdr:twoCellAnchor>
  <xdr:twoCellAnchor editAs="absolute">
    <xdr:from>
      <xdr:col>9</xdr:col>
      <xdr:colOff>1714500</xdr:colOff>
      <xdr:row>0</xdr:row>
      <xdr:rowOff>285750</xdr:rowOff>
    </xdr:from>
    <xdr:to>
      <xdr:col>11</xdr:col>
      <xdr:colOff>1586250</xdr:colOff>
      <xdr:row>0</xdr:row>
      <xdr:rowOff>819150</xdr:rowOff>
    </xdr:to>
    <xdr:sp macro="" textlink="AUX!U21">
      <xdr:nvSpPr>
        <xdr:cNvPr id="10" name="Retângulo: Cantos Arredondados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11</xdr:col>
      <xdr:colOff>1628775</xdr:colOff>
      <xdr:row>0</xdr:row>
      <xdr:rowOff>285750</xdr:rowOff>
    </xdr:from>
    <xdr:to>
      <xdr:col>14</xdr:col>
      <xdr:colOff>738525</xdr:colOff>
      <xdr:row>0</xdr:row>
      <xdr:rowOff>819150</xdr:rowOff>
    </xdr:to>
    <xdr:sp macro="" textlink="AUX!U22">
      <xdr:nvSpPr>
        <xdr:cNvPr id="11" name="Retângulo: Cantos Arredondados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oneCell">
    <xdr:from>
      <xdr:col>11</xdr:col>
      <xdr:colOff>1076325</xdr:colOff>
      <xdr:row>0</xdr:row>
      <xdr:rowOff>285750</xdr:rowOff>
    </xdr:from>
    <xdr:to>
      <xdr:col>11</xdr:col>
      <xdr:colOff>1436325</xdr:colOff>
      <xdr:row>0</xdr:row>
      <xdr:rowOff>645750</xdr:rowOff>
    </xdr:to>
    <xdr:pic>
      <xdr:nvPicPr>
        <xdr:cNvPr id="12" name="Gráfico 11" descr="Moedas com preenchimento sólid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247650</xdr:colOff>
      <xdr:row>0</xdr:row>
      <xdr:rowOff>285750</xdr:rowOff>
    </xdr:from>
    <xdr:to>
      <xdr:col>14</xdr:col>
      <xdr:colOff>607650</xdr:colOff>
      <xdr:row>0</xdr:row>
      <xdr:rowOff>645750</xdr:rowOff>
    </xdr:to>
    <xdr:pic>
      <xdr:nvPicPr>
        <xdr:cNvPr id="13" name="Gráfico 12" descr="Moedas com preenchimento sólid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  <xdr:twoCellAnchor editAs="absolute">
    <xdr:from>
      <xdr:col>9</xdr:col>
      <xdr:colOff>1714500</xdr:colOff>
      <xdr:row>0</xdr:row>
      <xdr:rowOff>285750</xdr:rowOff>
    </xdr:from>
    <xdr:to>
      <xdr:col>11</xdr:col>
      <xdr:colOff>1586250</xdr:colOff>
      <xdr:row>0</xdr:row>
      <xdr:rowOff>819150</xdr:rowOff>
    </xdr:to>
    <xdr:sp macro="" textlink="AUX!U21">
      <xdr:nvSpPr>
        <xdr:cNvPr id="15" name="Retângulo: Cantos Arredondados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9525</xdr:colOff>
      <xdr:row>0</xdr:row>
      <xdr:rowOff>276225</xdr:rowOff>
    </xdr:from>
    <xdr:to>
      <xdr:col>11</xdr:col>
      <xdr:colOff>1095375</xdr:colOff>
      <xdr:row>0</xdr:row>
      <xdr:rowOff>514350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11</xdr:col>
      <xdr:colOff>1019175</xdr:colOff>
      <xdr:row>0</xdr:row>
      <xdr:rowOff>609600</xdr:rowOff>
    </xdr:from>
    <xdr:to>
      <xdr:col>11</xdr:col>
      <xdr:colOff>1428750</xdr:colOff>
      <xdr:row>0</xdr:row>
      <xdr:rowOff>847725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11</xdr:col>
      <xdr:colOff>1628775</xdr:colOff>
      <xdr:row>0</xdr:row>
      <xdr:rowOff>285750</xdr:rowOff>
    </xdr:from>
    <xdr:to>
      <xdr:col>14</xdr:col>
      <xdr:colOff>738525</xdr:colOff>
      <xdr:row>0</xdr:row>
      <xdr:rowOff>819150</xdr:rowOff>
    </xdr:to>
    <xdr:sp macro="" textlink="AUX!U22">
      <xdr:nvSpPr>
        <xdr:cNvPr id="18" name="Retângulo: Cantos Arredondados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11</xdr:col>
      <xdr:colOff>1676400</xdr:colOff>
      <xdr:row>0</xdr:row>
      <xdr:rowOff>276225</xdr:rowOff>
    </xdr:from>
    <xdr:to>
      <xdr:col>14</xdr:col>
      <xdr:colOff>247650</xdr:colOff>
      <xdr:row>0</xdr:row>
      <xdr:rowOff>514350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13</xdr:col>
      <xdr:colOff>657225</xdr:colOff>
      <xdr:row>0</xdr:row>
      <xdr:rowOff>628650</xdr:rowOff>
    </xdr:from>
    <xdr:to>
      <xdr:col>15</xdr:col>
      <xdr:colOff>66674</xdr:colOff>
      <xdr:row>0</xdr:row>
      <xdr:rowOff>790575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11</xdr:col>
      <xdr:colOff>1076325</xdr:colOff>
      <xdr:row>0</xdr:row>
      <xdr:rowOff>285750</xdr:rowOff>
    </xdr:from>
    <xdr:to>
      <xdr:col>11</xdr:col>
      <xdr:colOff>1436325</xdr:colOff>
      <xdr:row>0</xdr:row>
      <xdr:rowOff>645750</xdr:rowOff>
    </xdr:to>
    <xdr:pic>
      <xdr:nvPicPr>
        <xdr:cNvPr id="21" name="Gráfico 20" descr="Moedas com preenchimento sólido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247650</xdr:colOff>
      <xdr:row>0</xdr:row>
      <xdr:rowOff>285750</xdr:rowOff>
    </xdr:from>
    <xdr:to>
      <xdr:col>14</xdr:col>
      <xdr:colOff>607650</xdr:colOff>
      <xdr:row>0</xdr:row>
      <xdr:rowOff>645750</xdr:rowOff>
    </xdr:to>
    <xdr:pic>
      <xdr:nvPicPr>
        <xdr:cNvPr id="55" name="Gráfico 54" descr="Moedas com preenchimento sólido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  <xdr:twoCellAnchor editAs="absolute">
    <xdr:from>
      <xdr:col>9</xdr:col>
      <xdr:colOff>1714500</xdr:colOff>
      <xdr:row>0</xdr:row>
      <xdr:rowOff>285750</xdr:rowOff>
    </xdr:from>
    <xdr:to>
      <xdr:col>11</xdr:col>
      <xdr:colOff>1586250</xdr:colOff>
      <xdr:row>0</xdr:row>
      <xdr:rowOff>819150</xdr:rowOff>
    </xdr:to>
    <xdr:sp macro="" textlink="AUX!U21">
      <xdr:nvSpPr>
        <xdr:cNvPr id="58" name="Retângulo: Cantos Arredondados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9525</xdr:colOff>
      <xdr:row>0</xdr:row>
      <xdr:rowOff>276225</xdr:rowOff>
    </xdr:from>
    <xdr:to>
      <xdr:col>11</xdr:col>
      <xdr:colOff>1095375</xdr:colOff>
      <xdr:row>0</xdr:row>
      <xdr:rowOff>514350</xdr:rowOff>
    </xdr:to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11</xdr:col>
      <xdr:colOff>1019175</xdr:colOff>
      <xdr:row>0</xdr:row>
      <xdr:rowOff>609600</xdr:rowOff>
    </xdr:from>
    <xdr:to>
      <xdr:col>11</xdr:col>
      <xdr:colOff>1428750</xdr:colOff>
      <xdr:row>0</xdr:row>
      <xdr:rowOff>847725</xdr:rowOff>
    </xdr:to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11</xdr:col>
      <xdr:colOff>1628775</xdr:colOff>
      <xdr:row>0</xdr:row>
      <xdr:rowOff>285750</xdr:rowOff>
    </xdr:from>
    <xdr:to>
      <xdr:col>14</xdr:col>
      <xdr:colOff>738525</xdr:colOff>
      <xdr:row>0</xdr:row>
      <xdr:rowOff>819150</xdr:rowOff>
    </xdr:to>
    <xdr:sp macro="" textlink="AUX!U22">
      <xdr:nvSpPr>
        <xdr:cNvPr id="61" name="Retângulo: Cantos Arredondados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11</xdr:col>
      <xdr:colOff>1676400</xdr:colOff>
      <xdr:row>0</xdr:row>
      <xdr:rowOff>276225</xdr:rowOff>
    </xdr:from>
    <xdr:to>
      <xdr:col>14</xdr:col>
      <xdr:colOff>247650</xdr:colOff>
      <xdr:row>0</xdr:row>
      <xdr:rowOff>514350</xdr:rowOff>
    </xdr:to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13</xdr:col>
      <xdr:colOff>657225</xdr:colOff>
      <xdr:row>0</xdr:row>
      <xdr:rowOff>628650</xdr:rowOff>
    </xdr:from>
    <xdr:to>
      <xdr:col>15</xdr:col>
      <xdr:colOff>66674</xdr:colOff>
      <xdr:row>0</xdr:row>
      <xdr:rowOff>790575</xdr:rowOff>
    </xdr:to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11</xdr:col>
      <xdr:colOff>1076325</xdr:colOff>
      <xdr:row>0</xdr:row>
      <xdr:rowOff>285750</xdr:rowOff>
    </xdr:from>
    <xdr:to>
      <xdr:col>11</xdr:col>
      <xdr:colOff>1436325</xdr:colOff>
      <xdr:row>0</xdr:row>
      <xdr:rowOff>645750</xdr:rowOff>
    </xdr:to>
    <xdr:pic>
      <xdr:nvPicPr>
        <xdr:cNvPr id="64" name="Gráfico 63" descr="Moedas com preenchimento sólido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247650</xdr:colOff>
      <xdr:row>0</xdr:row>
      <xdr:rowOff>285750</xdr:rowOff>
    </xdr:from>
    <xdr:to>
      <xdr:col>14</xdr:col>
      <xdr:colOff>607650</xdr:colOff>
      <xdr:row>0</xdr:row>
      <xdr:rowOff>645750</xdr:rowOff>
    </xdr:to>
    <xdr:pic>
      <xdr:nvPicPr>
        <xdr:cNvPr id="65" name="Gráfico 64" descr="Moedas com preenchimento sólido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695325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7</xdr:col>
      <xdr:colOff>361950</xdr:colOff>
      <xdr:row>0</xdr:row>
      <xdr:rowOff>285750</xdr:rowOff>
    </xdr:from>
    <xdr:to>
      <xdr:col>9</xdr:col>
      <xdr:colOff>709950</xdr:colOff>
      <xdr:row>0</xdr:row>
      <xdr:rowOff>819150</xdr:rowOff>
    </xdr:to>
    <xdr:sp macro="" textlink="AUX!U19">
      <xdr:nvSpPr>
        <xdr:cNvPr id="19" name="Retângulo: Cantos Arredondados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7</xdr:col>
      <xdr:colOff>409575</xdr:colOff>
      <xdr:row>0</xdr:row>
      <xdr:rowOff>276225</xdr:rowOff>
    </xdr:from>
    <xdr:to>
      <xdr:col>9</xdr:col>
      <xdr:colOff>219075</xdr:colOff>
      <xdr:row>0</xdr:row>
      <xdr:rowOff>514350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9</xdr:col>
      <xdr:colOff>209550</xdr:colOff>
      <xdr:row>0</xdr:row>
      <xdr:rowOff>295275</xdr:rowOff>
    </xdr:from>
    <xdr:to>
      <xdr:col>9</xdr:col>
      <xdr:colOff>581025</xdr:colOff>
      <xdr:row>0</xdr:row>
      <xdr:rowOff>666750</xdr:rowOff>
    </xdr:to>
    <xdr:pic>
      <xdr:nvPicPr>
        <xdr:cNvPr id="25" name="Gráfico 24" descr="Dinheiro estrutura de tópicos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9</xdr:col>
      <xdr:colOff>142875</xdr:colOff>
      <xdr:row>0</xdr:row>
      <xdr:rowOff>609600</xdr:rowOff>
    </xdr:from>
    <xdr:to>
      <xdr:col>9</xdr:col>
      <xdr:colOff>552450</xdr:colOff>
      <xdr:row>0</xdr:row>
      <xdr:rowOff>847725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9</xdr:col>
      <xdr:colOff>752475</xdr:colOff>
      <xdr:row>0</xdr:row>
      <xdr:rowOff>285750</xdr:rowOff>
    </xdr:from>
    <xdr:to>
      <xdr:col>12</xdr:col>
      <xdr:colOff>338475</xdr:colOff>
      <xdr:row>0</xdr:row>
      <xdr:rowOff>819150</xdr:rowOff>
    </xdr:to>
    <xdr:sp macro="" textlink="AUX!U20">
      <xdr:nvSpPr>
        <xdr:cNvPr id="27" name="Retângulo: Cantos Arredondados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38100</xdr:colOff>
      <xdr:row>0</xdr:row>
      <xdr:rowOff>276225</xdr:rowOff>
    </xdr:from>
    <xdr:to>
      <xdr:col>11</xdr:col>
      <xdr:colOff>609600</xdr:colOff>
      <xdr:row>0</xdr:row>
      <xdr:rowOff>514350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11</xdr:col>
      <xdr:colOff>600075</xdr:colOff>
      <xdr:row>0</xdr:row>
      <xdr:rowOff>295275</xdr:rowOff>
    </xdr:from>
    <xdr:to>
      <xdr:col>12</xdr:col>
      <xdr:colOff>209550</xdr:colOff>
      <xdr:row>0</xdr:row>
      <xdr:rowOff>666750</xdr:rowOff>
    </xdr:to>
    <xdr:pic>
      <xdr:nvPicPr>
        <xdr:cNvPr id="29" name="Gráfico 28" descr="Dinheiro estrutura de tópicos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11</xdr:col>
      <xdr:colOff>276225</xdr:colOff>
      <xdr:row>0</xdr:row>
      <xdr:rowOff>609600</xdr:rowOff>
    </xdr:from>
    <xdr:to>
      <xdr:col>12</xdr:col>
      <xdr:colOff>447674</xdr:colOff>
      <xdr:row>0</xdr:row>
      <xdr:rowOff>771525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12</xdr:col>
      <xdr:colOff>381000</xdr:colOff>
      <xdr:row>0</xdr:row>
      <xdr:rowOff>285750</xdr:rowOff>
    </xdr:from>
    <xdr:to>
      <xdr:col>14</xdr:col>
      <xdr:colOff>729000</xdr:colOff>
      <xdr:row>0</xdr:row>
      <xdr:rowOff>819150</xdr:rowOff>
    </xdr:to>
    <xdr:sp macro="" textlink="AUX!U21">
      <xdr:nvSpPr>
        <xdr:cNvPr id="31" name="Retângulo: Cantos Arredondados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12</xdr:col>
      <xdr:colOff>428625</xdr:colOff>
      <xdr:row>0</xdr:row>
      <xdr:rowOff>276225</xdr:rowOff>
    </xdr:from>
    <xdr:to>
      <xdr:col>14</xdr:col>
      <xdr:colOff>238125</xdr:colOff>
      <xdr:row>0</xdr:row>
      <xdr:rowOff>514350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14</xdr:col>
      <xdr:colOff>228600</xdr:colOff>
      <xdr:row>0</xdr:row>
      <xdr:rowOff>295275</xdr:rowOff>
    </xdr:from>
    <xdr:to>
      <xdr:col>14</xdr:col>
      <xdr:colOff>600075</xdr:colOff>
      <xdr:row>0</xdr:row>
      <xdr:rowOff>666750</xdr:rowOff>
    </xdr:to>
    <xdr:pic>
      <xdr:nvPicPr>
        <xdr:cNvPr id="33" name="Gráfico 32" descr="Dinheiro estrutura de tópicos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14</xdr:col>
      <xdr:colOff>161925</xdr:colOff>
      <xdr:row>0</xdr:row>
      <xdr:rowOff>609600</xdr:rowOff>
    </xdr:from>
    <xdr:to>
      <xdr:col>14</xdr:col>
      <xdr:colOff>571500</xdr:colOff>
      <xdr:row>0</xdr:row>
      <xdr:rowOff>847725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15</xdr:col>
      <xdr:colOff>9525</xdr:colOff>
      <xdr:row>0</xdr:row>
      <xdr:rowOff>285750</xdr:rowOff>
    </xdr:from>
    <xdr:to>
      <xdr:col>17</xdr:col>
      <xdr:colOff>357525</xdr:colOff>
      <xdr:row>0</xdr:row>
      <xdr:rowOff>819150</xdr:rowOff>
    </xdr:to>
    <xdr:sp macro="" textlink="AUX!U22">
      <xdr:nvSpPr>
        <xdr:cNvPr id="35" name="Retângulo: Cantos Arredondados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15</xdr:col>
      <xdr:colOff>57150</xdr:colOff>
      <xdr:row>0</xdr:row>
      <xdr:rowOff>276225</xdr:rowOff>
    </xdr:from>
    <xdr:to>
      <xdr:col>16</xdr:col>
      <xdr:colOff>628650</xdr:colOff>
      <xdr:row>0</xdr:row>
      <xdr:rowOff>514350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16</xdr:col>
      <xdr:colOff>619125</xdr:colOff>
      <xdr:row>0</xdr:row>
      <xdr:rowOff>295275</xdr:rowOff>
    </xdr:from>
    <xdr:to>
      <xdr:col>17</xdr:col>
      <xdr:colOff>228600</xdr:colOff>
      <xdr:row>0</xdr:row>
      <xdr:rowOff>666750</xdr:rowOff>
    </xdr:to>
    <xdr:pic>
      <xdr:nvPicPr>
        <xdr:cNvPr id="37" name="Gráfico 36" descr="Dinheiro estrutura de tópicos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16</xdr:col>
      <xdr:colOff>276225</xdr:colOff>
      <xdr:row>0</xdr:row>
      <xdr:rowOff>628650</xdr:rowOff>
    </xdr:from>
    <xdr:to>
      <xdr:col>17</xdr:col>
      <xdr:colOff>447674</xdr:colOff>
      <xdr:row>0</xdr:row>
      <xdr:rowOff>790575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7</xdr:col>
      <xdr:colOff>590550</xdr:colOff>
      <xdr:row>0</xdr:row>
      <xdr:rowOff>0</xdr:rowOff>
    </xdr:from>
    <xdr:to>
      <xdr:col>9</xdr:col>
      <xdr:colOff>276225</xdr:colOff>
      <xdr:row>0</xdr:row>
      <xdr:rowOff>257176</xdr:rowOff>
    </xdr:to>
    <xdr:grpSp>
      <xdr:nvGrpSpPr>
        <xdr:cNvPr id="39" name="Agrupar 3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pSpPr/>
      </xdr:nvGrpSpPr>
      <xdr:grpSpPr>
        <a:xfrm>
          <a:off x="7439025" y="0"/>
          <a:ext cx="1209675" cy="257176"/>
          <a:chOff x="7439025" y="0"/>
          <a:chExt cx="1209675" cy="257176"/>
        </a:xfrm>
      </xdr:grpSpPr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41" name="Gráfico 4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15</xdr:col>
      <xdr:colOff>514349</xdr:colOff>
      <xdr:row>0</xdr:row>
      <xdr:rowOff>0</xdr:rowOff>
    </xdr:from>
    <xdr:to>
      <xdr:col>16</xdr:col>
      <xdr:colOff>581024</xdr:colOff>
      <xdr:row>0</xdr:row>
      <xdr:rowOff>263625</xdr:rowOff>
    </xdr:to>
    <xdr:grpSp>
      <xdr:nvGrpSpPr>
        <xdr:cNvPr id="42" name="Agrupar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pSpPr/>
      </xdr:nvGrpSpPr>
      <xdr:grpSpPr>
        <a:xfrm>
          <a:off x="13458824" y="0"/>
          <a:ext cx="828675" cy="263625"/>
          <a:chOff x="13458824" y="0"/>
          <a:chExt cx="828675" cy="263625"/>
        </a:xfrm>
      </xdr:grpSpPr>
      <xdr:sp macro="" textlink="">
        <xdr:nvSpPr>
          <xdr:cNvPr id="43" name="CaixaDeTexto 42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44" name="Gráfico 43" descr="Balão de chat com preenchimento sólido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13</xdr:col>
      <xdr:colOff>661407</xdr:colOff>
      <xdr:row>0</xdr:row>
      <xdr:rowOff>0</xdr:rowOff>
    </xdr:from>
    <xdr:to>
      <xdr:col>15</xdr:col>
      <xdr:colOff>223257</xdr:colOff>
      <xdr:row>0</xdr:row>
      <xdr:rowOff>257176</xdr:rowOff>
    </xdr:to>
    <xdr:grpSp>
      <xdr:nvGrpSpPr>
        <xdr:cNvPr id="45" name="Agrupar 4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pSpPr/>
      </xdr:nvGrpSpPr>
      <xdr:grpSpPr>
        <a:xfrm>
          <a:off x="12081882" y="0"/>
          <a:ext cx="1085850" cy="257176"/>
          <a:chOff x="11772900" y="0"/>
          <a:chExt cx="1085850" cy="257176"/>
        </a:xfrm>
      </xdr:grpSpPr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47" name="Gráfico 46" descr="Lista com preenchimento sólido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11</xdr:col>
      <xdr:colOff>360788</xdr:colOff>
      <xdr:row>0</xdr:row>
      <xdr:rowOff>0</xdr:rowOff>
    </xdr:from>
    <xdr:to>
      <xdr:col>13</xdr:col>
      <xdr:colOff>370313</xdr:colOff>
      <xdr:row>0</xdr:row>
      <xdr:rowOff>257176</xdr:rowOff>
    </xdr:to>
    <xdr:grpSp>
      <xdr:nvGrpSpPr>
        <xdr:cNvPr id="48" name="Agrupar 4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GrpSpPr/>
      </xdr:nvGrpSpPr>
      <xdr:grpSpPr>
        <a:xfrm>
          <a:off x="10257263" y="0"/>
          <a:ext cx="1533525" cy="257176"/>
          <a:chOff x="9896475" y="0"/>
          <a:chExt cx="1533525" cy="257176"/>
        </a:xfrm>
      </xdr:grpSpPr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id="{00000000-0008-0000-0200-000031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50" name="Gráfico 49" descr="Dinheiro com preenchimento sólido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9</xdr:col>
      <xdr:colOff>567319</xdr:colOff>
      <xdr:row>0</xdr:row>
      <xdr:rowOff>0</xdr:rowOff>
    </xdr:from>
    <xdr:to>
      <xdr:col>11</xdr:col>
      <xdr:colOff>69694</xdr:colOff>
      <xdr:row>0</xdr:row>
      <xdr:rowOff>257176</xdr:rowOff>
    </xdr:to>
    <xdr:grpSp>
      <xdr:nvGrpSpPr>
        <xdr:cNvPr id="51" name="Agrupar 5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GrpSpPr/>
      </xdr:nvGrpSpPr>
      <xdr:grpSpPr>
        <a:xfrm>
          <a:off x="8939794" y="0"/>
          <a:ext cx="1026375" cy="257176"/>
          <a:chOff x="8736750" y="0"/>
          <a:chExt cx="1026375" cy="257176"/>
        </a:xfrm>
      </xdr:grpSpPr>
      <xdr:sp macro="" textlink="">
        <xdr:nvSpPr>
          <xdr:cNvPr id="52" name="CaixaDeTexto 51">
            <a:extLst>
              <a:ext uri="{FF2B5EF4-FFF2-40B4-BE49-F238E27FC236}">
                <a16:creationId xmlns:a16="http://schemas.microsoft.com/office/drawing/2014/main" id="{00000000-0008-0000-0200-000034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53" name="Gráfico 52" descr="Engrenagem única com preenchimento sólido">
            <a:extLst>
              <a:ext uri="{FF2B5EF4-FFF2-40B4-BE49-F238E27FC236}">
                <a16:creationId xmlns:a16="http://schemas.microsoft.com/office/drawing/2014/main" id="{00000000-0008-0000-02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1781175</xdr:colOff>
          <xdr:row>1</xdr:row>
          <xdr:rowOff>5889</xdr:rowOff>
        </xdr:to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200-00003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2224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</xdr:col>
      <xdr:colOff>1943100</xdr:colOff>
      <xdr:row>0</xdr:row>
      <xdr:rowOff>0</xdr:rowOff>
    </xdr:from>
    <xdr:to>
      <xdr:col>5</xdr:col>
      <xdr:colOff>209550</xdr:colOff>
      <xdr:row>1</xdr:row>
      <xdr:rowOff>0</xdr:rowOff>
    </xdr:to>
    <xdr:sp macro="" textlink="'COMO UTILIZAR'!F3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7</xdr:col>
      <xdr:colOff>107794</xdr:colOff>
      <xdr:row>1</xdr:row>
      <xdr:rowOff>47625</xdr:rowOff>
    </xdr:from>
    <xdr:to>
      <xdr:col>8</xdr:col>
      <xdr:colOff>685800</xdr:colOff>
      <xdr:row>1</xdr:row>
      <xdr:rowOff>304801</xdr:rowOff>
    </xdr:to>
    <xdr:sp macro="" textlink="">
      <xdr:nvSpPr>
        <xdr:cNvPr id="7" name="CaixaDeTexto 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6956269" y="923925"/>
          <a:ext cx="13400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Plano de contas</a:t>
          </a:r>
        </a:p>
      </xdr:txBody>
    </xdr:sp>
    <xdr:clientData/>
  </xdr:twoCellAnchor>
  <xdr:twoCellAnchor editAs="absolute">
    <xdr:from>
      <xdr:col>8</xdr:col>
      <xdr:colOff>712630</xdr:colOff>
      <xdr:row>1</xdr:row>
      <xdr:rowOff>47625</xdr:rowOff>
    </xdr:from>
    <xdr:to>
      <xdr:col>10</xdr:col>
      <xdr:colOff>71436</xdr:colOff>
      <xdr:row>1</xdr:row>
      <xdr:rowOff>304801</xdr:rowOff>
    </xdr:to>
    <xdr:sp macro="" textlink="">
      <xdr:nvSpPr>
        <xdr:cNvPr id="8" name="CaixaDeTexto 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323105" y="923925"/>
          <a:ext cx="882806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Metas</a:t>
          </a:r>
        </a:p>
      </xdr:txBody>
    </xdr:sp>
    <xdr:clientData/>
  </xdr:twoCellAnchor>
  <xdr:twoCellAnchor editAs="absolute">
    <xdr:from>
      <xdr:col>10</xdr:col>
      <xdr:colOff>98266</xdr:colOff>
      <xdr:row>1</xdr:row>
      <xdr:rowOff>47625</xdr:rowOff>
    </xdr:from>
    <xdr:to>
      <xdr:col>12</xdr:col>
      <xdr:colOff>133347</xdr:colOff>
      <xdr:row>1</xdr:row>
      <xdr:rowOff>304801</xdr:rowOff>
    </xdr:to>
    <xdr:sp macro="" textlink="">
      <xdr:nvSpPr>
        <xdr:cNvPr id="9" name="CaixaDeTexto 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9232741" y="923925"/>
          <a:ext cx="1559081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Contas bancárias</a:t>
          </a:r>
        </a:p>
      </xdr:txBody>
    </xdr:sp>
    <xdr:clientData/>
  </xdr:twoCellAnchor>
  <xdr:twoCellAnchor editAs="absolute">
    <xdr:from>
      <xdr:col>12</xdr:col>
      <xdr:colOff>160177</xdr:colOff>
      <xdr:row>1</xdr:row>
      <xdr:rowOff>47625</xdr:rowOff>
    </xdr:from>
    <xdr:to>
      <xdr:col>13</xdr:col>
      <xdr:colOff>195260</xdr:colOff>
      <xdr:row>1</xdr:row>
      <xdr:rowOff>304801</xdr:rowOff>
    </xdr:to>
    <xdr:sp macro="" textlink="">
      <xdr:nvSpPr>
        <xdr:cNvPr id="10" name="CaixaDeTexto 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0818652" y="923925"/>
          <a:ext cx="797083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Clientes</a:t>
          </a:r>
        </a:p>
      </xdr:txBody>
    </xdr:sp>
    <xdr:clientData/>
  </xdr:twoCellAnchor>
  <xdr:twoCellAnchor editAs="absolute">
    <xdr:from>
      <xdr:col>13</xdr:col>
      <xdr:colOff>222091</xdr:colOff>
      <xdr:row>1</xdr:row>
      <xdr:rowOff>47625</xdr:rowOff>
    </xdr:from>
    <xdr:to>
      <xdr:col>15</xdr:col>
      <xdr:colOff>85725</xdr:colOff>
      <xdr:row>1</xdr:row>
      <xdr:rowOff>304801</xdr:rowOff>
    </xdr:to>
    <xdr:sp macro="" textlink="">
      <xdr:nvSpPr>
        <xdr:cNvPr id="11" name="CaixaDeTexto 10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1642566" y="923925"/>
          <a:ext cx="1387634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Fornecedores</a:t>
          </a:r>
        </a:p>
      </xdr:txBody>
    </xdr:sp>
    <xdr:clientData/>
  </xdr:twoCellAnchor>
  <xdr:twoCellAnchor editAs="absolute">
    <xdr:from>
      <xdr:col>12</xdr:col>
      <xdr:colOff>381000</xdr:colOff>
      <xdr:row>0</xdr:row>
      <xdr:rowOff>285750</xdr:rowOff>
    </xdr:from>
    <xdr:to>
      <xdr:col>14</xdr:col>
      <xdr:colOff>729000</xdr:colOff>
      <xdr:row>0</xdr:row>
      <xdr:rowOff>819150</xdr:rowOff>
    </xdr:to>
    <xdr:sp macro="" textlink="AUX!U21">
      <xdr:nvSpPr>
        <xdr:cNvPr id="13" name="Retângulo: Cantos Arredondados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12</xdr:col>
      <xdr:colOff>428625</xdr:colOff>
      <xdr:row>0</xdr:row>
      <xdr:rowOff>276225</xdr:rowOff>
    </xdr:from>
    <xdr:to>
      <xdr:col>14</xdr:col>
      <xdr:colOff>238125</xdr:colOff>
      <xdr:row>0</xdr:row>
      <xdr:rowOff>514350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14</xdr:col>
      <xdr:colOff>161925</xdr:colOff>
      <xdr:row>0</xdr:row>
      <xdr:rowOff>609600</xdr:rowOff>
    </xdr:from>
    <xdr:to>
      <xdr:col>14</xdr:col>
      <xdr:colOff>571500</xdr:colOff>
      <xdr:row>0</xdr:row>
      <xdr:rowOff>847725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15</xdr:col>
      <xdr:colOff>9525</xdr:colOff>
      <xdr:row>0</xdr:row>
      <xdr:rowOff>285750</xdr:rowOff>
    </xdr:from>
    <xdr:to>
      <xdr:col>17</xdr:col>
      <xdr:colOff>357525</xdr:colOff>
      <xdr:row>0</xdr:row>
      <xdr:rowOff>819150</xdr:rowOff>
    </xdr:to>
    <xdr:sp macro="" textlink="AUX!U22">
      <xdr:nvSpPr>
        <xdr:cNvPr id="16" name="Retângulo: Cantos Arredondados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15</xdr:col>
      <xdr:colOff>57150</xdr:colOff>
      <xdr:row>0</xdr:row>
      <xdr:rowOff>276225</xdr:rowOff>
    </xdr:from>
    <xdr:to>
      <xdr:col>16</xdr:col>
      <xdr:colOff>628650</xdr:colOff>
      <xdr:row>0</xdr:row>
      <xdr:rowOff>514350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16</xdr:col>
      <xdr:colOff>276225</xdr:colOff>
      <xdr:row>0</xdr:row>
      <xdr:rowOff>628650</xdr:rowOff>
    </xdr:from>
    <xdr:to>
      <xdr:col>17</xdr:col>
      <xdr:colOff>447674</xdr:colOff>
      <xdr:row>0</xdr:row>
      <xdr:rowOff>790575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14</xdr:col>
      <xdr:colOff>219075</xdr:colOff>
      <xdr:row>0</xdr:row>
      <xdr:rowOff>285750</xdr:rowOff>
    </xdr:from>
    <xdr:to>
      <xdr:col>14</xdr:col>
      <xdr:colOff>579075</xdr:colOff>
      <xdr:row>0</xdr:row>
      <xdr:rowOff>645750</xdr:rowOff>
    </xdr:to>
    <xdr:pic>
      <xdr:nvPicPr>
        <xdr:cNvPr id="20" name="Gráfico 19" descr="Moedas com preenchimento sólido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628650</xdr:colOff>
      <xdr:row>0</xdr:row>
      <xdr:rowOff>285750</xdr:rowOff>
    </xdr:from>
    <xdr:to>
      <xdr:col>17</xdr:col>
      <xdr:colOff>226650</xdr:colOff>
      <xdr:row>0</xdr:row>
      <xdr:rowOff>645750</xdr:rowOff>
    </xdr:to>
    <xdr:pic>
      <xdr:nvPicPr>
        <xdr:cNvPr id="21" name="Gráfico 20" descr="Moedas com preenchimento sólido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542925</xdr:colOff>
      <xdr:row>1</xdr:row>
      <xdr:rowOff>0</xdr:rowOff>
    </xdr:to>
    <xdr:sp macro="" textlink="">
      <xdr:nvSpPr>
        <xdr:cNvPr id="20" name="Retângulo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3</xdr:col>
      <xdr:colOff>1476375</xdr:colOff>
      <xdr:row>0</xdr:row>
      <xdr:rowOff>285750</xdr:rowOff>
    </xdr:from>
    <xdr:to>
      <xdr:col>5</xdr:col>
      <xdr:colOff>557550</xdr:colOff>
      <xdr:row>0</xdr:row>
      <xdr:rowOff>819150</xdr:rowOff>
    </xdr:to>
    <xdr:sp macro="" textlink="AUX!U19">
      <xdr:nvSpPr>
        <xdr:cNvPr id="23" name="Retângulo: Cantos Arredondados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1524000</xdr:colOff>
      <xdr:row>0</xdr:row>
      <xdr:rowOff>276225</xdr:rowOff>
    </xdr:from>
    <xdr:to>
      <xdr:col>5</xdr:col>
      <xdr:colOff>66675</xdr:colOff>
      <xdr:row>0</xdr:row>
      <xdr:rowOff>514350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295275</xdr:rowOff>
    </xdr:from>
    <xdr:to>
      <xdr:col>5</xdr:col>
      <xdr:colOff>428625</xdr:colOff>
      <xdr:row>0</xdr:row>
      <xdr:rowOff>666750</xdr:rowOff>
    </xdr:to>
    <xdr:pic>
      <xdr:nvPicPr>
        <xdr:cNvPr id="25" name="Gráfico 24" descr="Dinheiro estrutura de tópicos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3</xdr:col>
      <xdr:colOff>2781300</xdr:colOff>
      <xdr:row>0</xdr:row>
      <xdr:rowOff>609600</xdr:rowOff>
    </xdr:from>
    <xdr:to>
      <xdr:col>5</xdr:col>
      <xdr:colOff>400050</xdr:colOff>
      <xdr:row>0</xdr:row>
      <xdr:rowOff>847725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5</xdr:col>
      <xdr:colOff>600075</xdr:colOff>
      <xdr:row>0</xdr:row>
      <xdr:rowOff>285750</xdr:rowOff>
    </xdr:from>
    <xdr:to>
      <xdr:col>8</xdr:col>
      <xdr:colOff>186075</xdr:colOff>
      <xdr:row>0</xdr:row>
      <xdr:rowOff>819150</xdr:rowOff>
    </xdr:to>
    <xdr:sp macro="" textlink="AUX!U20">
      <xdr:nvSpPr>
        <xdr:cNvPr id="27" name="Retângulo: Cantos Arredondados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5</xdr:col>
      <xdr:colOff>647700</xdr:colOff>
      <xdr:row>0</xdr:row>
      <xdr:rowOff>276225</xdr:rowOff>
    </xdr:from>
    <xdr:to>
      <xdr:col>7</xdr:col>
      <xdr:colOff>457200</xdr:colOff>
      <xdr:row>0</xdr:row>
      <xdr:rowOff>514350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7</xdr:col>
      <xdr:colOff>447675</xdr:colOff>
      <xdr:row>0</xdr:row>
      <xdr:rowOff>295275</xdr:rowOff>
    </xdr:from>
    <xdr:to>
      <xdr:col>8</xdr:col>
      <xdr:colOff>57150</xdr:colOff>
      <xdr:row>0</xdr:row>
      <xdr:rowOff>666750</xdr:rowOff>
    </xdr:to>
    <xdr:pic>
      <xdr:nvPicPr>
        <xdr:cNvPr id="29" name="Gráfico 28" descr="Dinheiro estrutura de tópicos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7</xdr:col>
      <xdr:colOff>123825</xdr:colOff>
      <xdr:row>0</xdr:row>
      <xdr:rowOff>609600</xdr:rowOff>
    </xdr:from>
    <xdr:to>
      <xdr:col>8</xdr:col>
      <xdr:colOff>295274</xdr:colOff>
      <xdr:row>0</xdr:row>
      <xdr:rowOff>771525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8</xdr:col>
      <xdr:colOff>228600</xdr:colOff>
      <xdr:row>0</xdr:row>
      <xdr:rowOff>285750</xdr:rowOff>
    </xdr:from>
    <xdr:to>
      <xdr:col>10</xdr:col>
      <xdr:colOff>576600</xdr:colOff>
      <xdr:row>0</xdr:row>
      <xdr:rowOff>819150</xdr:rowOff>
    </xdr:to>
    <xdr:sp macro="" textlink="AUX!U21">
      <xdr:nvSpPr>
        <xdr:cNvPr id="31" name="Retângulo: Cantos Arredondados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8</xdr:col>
      <xdr:colOff>276225</xdr:colOff>
      <xdr:row>0</xdr:row>
      <xdr:rowOff>276225</xdr:rowOff>
    </xdr:from>
    <xdr:to>
      <xdr:col>10</xdr:col>
      <xdr:colOff>85725</xdr:colOff>
      <xdr:row>0</xdr:row>
      <xdr:rowOff>514350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10</xdr:col>
      <xdr:colOff>76200</xdr:colOff>
      <xdr:row>0</xdr:row>
      <xdr:rowOff>295275</xdr:rowOff>
    </xdr:from>
    <xdr:to>
      <xdr:col>10</xdr:col>
      <xdr:colOff>447675</xdr:colOff>
      <xdr:row>0</xdr:row>
      <xdr:rowOff>666750</xdr:rowOff>
    </xdr:to>
    <xdr:pic>
      <xdr:nvPicPr>
        <xdr:cNvPr id="33" name="Gráfico 32" descr="Dinheiro estrutura de tópicos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10</xdr:col>
      <xdr:colOff>9525</xdr:colOff>
      <xdr:row>0</xdr:row>
      <xdr:rowOff>609600</xdr:rowOff>
    </xdr:from>
    <xdr:to>
      <xdr:col>10</xdr:col>
      <xdr:colOff>419100</xdr:colOff>
      <xdr:row>0</xdr:row>
      <xdr:rowOff>847725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10</xdr:col>
      <xdr:colOff>619125</xdr:colOff>
      <xdr:row>0</xdr:row>
      <xdr:rowOff>285750</xdr:rowOff>
    </xdr:from>
    <xdr:to>
      <xdr:col>13</xdr:col>
      <xdr:colOff>205125</xdr:colOff>
      <xdr:row>0</xdr:row>
      <xdr:rowOff>819150</xdr:rowOff>
    </xdr:to>
    <xdr:sp macro="" textlink="AUX!U22">
      <xdr:nvSpPr>
        <xdr:cNvPr id="35" name="Retângulo: Cantos Arredondados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666750</xdr:colOff>
      <xdr:row>0</xdr:row>
      <xdr:rowOff>276225</xdr:rowOff>
    </xdr:from>
    <xdr:to>
      <xdr:col>12</xdr:col>
      <xdr:colOff>476250</xdr:colOff>
      <xdr:row>0</xdr:row>
      <xdr:rowOff>514350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12</xdr:col>
      <xdr:colOff>466725</xdr:colOff>
      <xdr:row>0</xdr:row>
      <xdr:rowOff>295275</xdr:rowOff>
    </xdr:from>
    <xdr:to>
      <xdr:col>13</xdr:col>
      <xdr:colOff>76200</xdr:colOff>
      <xdr:row>0</xdr:row>
      <xdr:rowOff>666750</xdr:rowOff>
    </xdr:to>
    <xdr:pic>
      <xdr:nvPicPr>
        <xdr:cNvPr id="37" name="Gráfico 36" descr="Dinheiro estrutura de tópicos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12</xdr:col>
      <xdr:colOff>123825</xdr:colOff>
      <xdr:row>0</xdr:row>
      <xdr:rowOff>628650</xdr:rowOff>
    </xdr:from>
    <xdr:to>
      <xdr:col>13</xdr:col>
      <xdr:colOff>295274</xdr:colOff>
      <xdr:row>0</xdr:row>
      <xdr:rowOff>790575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3</xdr:col>
      <xdr:colOff>1704975</xdr:colOff>
      <xdr:row>0</xdr:row>
      <xdr:rowOff>0</xdr:rowOff>
    </xdr:from>
    <xdr:to>
      <xdr:col>5</xdr:col>
      <xdr:colOff>123825</xdr:colOff>
      <xdr:row>0</xdr:row>
      <xdr:rowOff>257176</xdr:rowOff>
    </xdr:to>
    <xdr:grpSp>
      <xdr:nvGrpSpPr>
        <xdr:cNvPr id="39" name="Agrupar 3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GrpSpPr/>
      </xdr:nvGrpSpPr>
      <xdr:grpSpPr>
        <a:xfrm>
          <a:off x="7439025" y="0"/>
          <a:ext cx="1209675" cy="257176"/>
          <a:chOff x="7439025" y="0"/>
          <a:chExt cx="1209675" cy="257176"/>
        </a:xfrm>
      </xdr:grpSpPr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41" name="Gráfico 4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11</xdr:col>
      <xdr:colOff>361949</xdr:colOff>
      <xdr:row>0</xdr:row>
      <xdr:rowOff>0</xdr:rowOff>
    </xdr:from>
    <xdr:to>
      <xdr:col>12</xdr:col>
      <xdr:colOff>428624</xdr:colOff>
      <xdr:row>0</xdr:row>
      <xdr:rowOff>263625</xdr:rowOff>
    </xdr:to>
    <xdr:grpSp>
      <xdr:nvGrpSpPr>
        <xdr:cNvPr id="42" name="Agrupar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GrpSpPr/>
      </xdr:nvGrpSpPr>
      <xdr:grpSpPr>
        <a:xfrm>
          <a:off x="13458824" y="0"/>
          <a:ext cx="828675" cy="263625"/>
          <a:chOff x="13458824" y="0"/>
          <a:chExt cx="828675" cy="263625"/>
        </a:xfrm>
      </xdr:grpSpPr>
      <xdr:sp macro="" textlink="">
        <xdr:nvSpPr>
          <xdr:cNvPr id="43" name="CaixaDeTexto 42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44" name="Gráfico 43" descr="Balão de chat com preenchimento sólido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9</xdr:col>
      <xdr:colOff>509007</xdr:colOff>
      <xdr:row>0</xdr:row>
      <xdr:rowOff>0</xdr:rowOff>
    </xdr:from>
    <xdr:to>
      <xdr:col>11</xdr:col>
      <xdr:colOff>70857</xdr:colOff>
      <xdr:row>0</xdr:row>
      <xdr:rowOff>257176</xdr:rowOff>
    </xdr:to>
    <xdr:grpSp>
      <xdr:nvGrpSpPr>
        <xdr:cNvPr id="45" name="Agrupar 4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GrpSpPr/>
      </xdr:nvGrpSpPr>
      <xdr:grpSpPr>
        <a:xfrm>
          <a:off x="12081882" y="0"/>
          <a:ext cx="1085850" cy="257176"/>
          <a:chOff x="11772900" y="0"/>
          <a:chExt cx="1085850" cy="257176"/>
        </a:xfrm>
      </xdr:grpSpPr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47" name="Gráfico 46" descr="Lista com preenchimento sólido"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7</xdr:col>
      <xdr:colOff>208388</xdr:colOff>
      <xdr:row>0</xdr:row>
      <xdr:rowOff>0</xdr:rowOff>
    </xdr:from>
    <xdr:to>
      <xdr:col>9</xdr:col>
      <xdr:colOff>217913</xdr:colOff>
      <xdr:row>0</xdr:row>
      <xdr:rowOff>257176</xdr:rowOff>
    </xdr:to>
    <xdr:grpSp>
      <xdr:nvGrpSpPr>
        <xdr:cNvPr id="48" name="Agrupar 4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GrpSpPr/>
      </xdr:nvGrpSpPr>
      <xdr:grpSpPr>
        <a:xfrm>
          <a:off x="10257263" y="0"/>
          <a:ext cx="1533525" cy="257176"/>
          <a:chOff x="9896475" y="0"/>
          <a:chExt cx="1533525" cy="257176"/>
        </a:xfrm>
      </xdr:grpSpPr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id="{00000000-0008-0000-0300-000031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50" name="Gráfico 49" descr="Dinheiro com preenchimento sólido">
            <a:extLst>
              <a:ext uri="{FF2B5EF4-FFF2-40B4-BE49-F238E27FC236}">
                <a16:creationId xmlns:a16="http://schemas.microsoft.com/office/drawing/2014/main" id="{00000000-0008-0000-03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5</xdr:col>
      <xdr:colOff>414919</xdr:colOff>
      <xdr:row>0</xdr:row>
      <xdr:rowOff>0</xdr:rowOff>
    </xdr:from>
    <xdr:to>
      <xdr:col>6</xdr:col>
      <xdr:colOff>679294</xdr:colOff>
      <xdr:row>0</xdr:row>
      <xdr:rowOff>257176</xdr:rowOff>
    </xdr:to>
    <xdr:grpSp>
      <xdr:nvGrpSpPr>
        <xdr:cNvPr id="51" name="Agrupar 5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GrpSpPr/>
      </xdr:nvGrpSpPr>
      <xdr:grpSpPr>
        <a:xfrm>
          <a:off x="8939794" y="0"/>
          <a:ext cx="1026375" cy="257176"/>
          <a:chOff x="8736750" y="0"/>
          <a:chExt cx="1026375" cy="257176"/>
        </a:xfrm>
      </xdr:grpSpPr>
      <xdr:sp macro="" textlink="">
        <xdr:nvSpPr>
          <xdr:cNvPr id="52" name="CaixaDeTexto 51">
            <a:extLst>
              <a:ext uri="{FF2B5EF4-FFF2-40B4-BE49-F238E27FC236}">
                <a16:creationId xmlns:a16="http://schemas.microsoft.com/office/drawing/2014/main" id="{00000000-0008-0000-0300-000034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53" name="Gráfico 52" descr="Engrenagem única com preenchimento sólido">
            <a:extLst>
              <a:ext uri="{FF2B5EF4-FFF2-40B4-BE49-F238E27FC236}">
                <a16:creationId xmlns:a16="http://schemas.microsoft.com/office/drawing/2014/main" id="{00000000-0008-0000-03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1343025</xdr:colOff>
          <xdr:row>1</xdr:row>
          <xdr:rowOff>5889</xdr:rowOff>
        </xdr:to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300-00003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3248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</xdr:col>
      <xdr:colOff>1504950</xdr:colOff>
      <xdr:row>0</xdr:row>
      <xdr:rowOff>0</xdr:rowOff>
    </xdr:from>
    <xdr:to>
      <xdr:col>2</xdr:col>
      <xdr:colOff>2733675</xdr:colOff>
      <xdr:row>1</xdr:row>
      <xdr:rowOff>0</xdr:rowOff>
    </xdr:to>
    <xdr:sp macro="" textlink="'COMO UTILIZAR'!F3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1222219</xdr:colOff>
      <xdr:row>1</xdr:row>
      <xdr:rowOff>47625</xdr:rowOff>
    </xdr:from>
    <xdr:to>
      <xdr:col>3</xdr:col>
      <xdr:colOff>2562225</xdr:colOff>
      <xdr:row>1</xdr:row>
      <xdr:rowOff>304801</xdr:rowOff>
    </xdr:to>
    <xdr:sp macro="" textlink="">
      <xdr:nvSpPr>
        <xdr:cNvPr id="6" name="CaixaDeTexto 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6956269" y="923925"/>
          <a:ext cx="13400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Plano de contas</a:t>
          </a:r>
        </a:p>
      </xdr:txBody>
    </xdr:sp>
    <xdr:clientData/>
  </xdr:twoCellAnchor>
  <xdr:twoCellAnchor editAs="absolute">
    <xdr:from>
      <xdr:col>3</xdr:col>
      <xdr:colOff>2589055</xdr:colOff>
      <xdr:row>1</xdr:row>
      <xdr:rowOff>47625</xdr:rowOff>
    </xdr:from>
    <xdr:to>
      <xdr:col>5</xdr:col>
      <xdr:colOff>681036</xdr:colOff>
      <xdr:row>1</xdr:row>
      <xdr:rowOff>304801</xdr:rowOff>
    </xdr:to>
    <xdr:sp macro="" textlink="">
      <xdr:nvSpPr>
        <xdr:cNvPr id="7" name="CaixaDeTexto 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8323105" y="923925"/>
          <a:ext cx="8828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Metas</a:t>
          </a:r>
        </a:p>
      </xdr:txBody>
    </xdr:sp>
    <xdr:clientData/>
  </xdr:twoCellAnchor>
  <xdr:twoCellAnchor editAs="absolute">
    <xdr:from>
      <xdr:col>5</xdr:col>
      <xdr:colOff>707866</xdr:colOff>
      <xdr:row>1</xdr:row>
      <xdr:rowOff>47625</xdr:rowOff>
    </xdr:from>
    <xdr:to>
      <xdr:col>7</xdr:col>
      <xdr:colOff>742947</xdr:colOff>
      <xdr:row>1</xdr:row>
      <xdr:rowOff>304801</xdr:rowOff>
    </xdr:to>
    <xdr:sp macro="" textlink="">
      <xdr:nvSpPr>
        <xdr:cNvPr id="8" name="CaixaDeTexto 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9232741" y="923925"/>
          <a:ext cx="1559081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Contas bancárias</a:t>
          </a:r>
        </a:p>
      </xdr:txBody>
    </xdr:sp>
    <xdr:clientData/>
  </xdr:twoCellAnchor>
  <xdr:twoCellAnchor editAs="absolute">
    <xdr:from>
      <xdr:col>8</xdr:col>
      <xdr:colOff>7777</xdr:colOff>
      <xdr:row>1</xdr:row>
      <xdr:rowOff>47625</xdr:rowOff>
    </xdr:from>
    <xdr:to>
      <xdr:col>9</xdr:col>
      <xdr:colOff>42860</xdr:colOff>
      <xdr:row>1</xdr:row>
      <xdr:rowOff>304801</xdr:rowOff>
    </xdr:to>
    <xdr:sp macro="" textlink="">
      <xdr:nvSpPr>
        <xdr:cNvPr id="9" name="CaixaDeTexto 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0818652" y="923925"/>
          <a:ext cx="797083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Clientes</a:t>
          </a:r>
        </a:p>
      </xdr:txBody>
    </xdr:sp>
    <xdr:clientData/>
  </xdr:twoCellAnchor>
  <xdr:twoCellAnchor editAs="absolute">
    <xdr:from>
      <xdr:col>9</xdr:col>
      <xdr:colOff>69691</xdr:colOff>
      <xdr:row>1</xdr:row>
      <xdr:rowOff>47625</xdr:rowOff>
    </xdr:from>
    <xdr:to>
      <xdr:col>10</xdr:col>
      <xdr:colOff>695325</xdr:colOff>
      <xdr:row>1</xdr:row>
      <xdr:rowOff>304801</xdr:rowOff>
    </xdr:to>
    <xdr:sp macro="" textlink="">
      <xdr:nvSpPr>
        <xdr:cNvPr id="10" name="CaixaDeTexto 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11642566" y="923925"/>
          <a:ext cx="1387634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Fornecedores</a:t>
          </a:r>
        </a:p>
      </xdr:txBody>
    </xdr:sp>
    <xdr:clientData/>
  </xdr:twoCellAnchor>
  <xdr:twoCellAnchor editAs="absolute">
    <xdr:from>
      <xdr:col>8</xdr:col>
      <xdr:colOff>228600</xdr:colOff>
      <xdr:row>0</xdr:row>
      <xdr:rowOff>285750</xdr:rowOff>
    </xdr:from>
    <xdr:to>
      <xdr:col>10</xdr:col>
      <xdr:colOff>576600</xdr:colOff>
      <xdr:row>0</xdr:row>
      <xdr:rowOff>819150</xdr:rowOff>
    </xdr:to>
    <xdr:sp macro="" textlink="AUX!U21">
      <xdr:nvSpPr>
        <xdr:cNvPr id="22" name="Retângulo: Cantos Arredondados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8</xdr:col>
      <xdr:colOff>276225</xdr:colOff>
      <xdr:row>0</xdr:row>
      <xdr:rowOff>276225</xdr:rowOff>
    </xdr:from>
    <xdr:to>
      <xdr:col>10</xdr:col>
      <xdr:colOff>85725</xdr:colOff>
      <xdr:row>0</xdr:row>
      <xdr:rowOff>514350</xdr:rowOff>
    </xdr:to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10</xdr:col>
      <xdr:colOff>9525</xdr:colOff>
      <xdr:row>0</xdr:row>
      <xdr:rowOff>609600</xdr:rowOff>
    </xdr:from>
    <xdr:to>
      <xdr:col>10</xdr:col>
      <xdr:colOff>419100</xdr:colOff>
      <xdr:row>0</xdr:row>
      <xdr:rowOff>847725</xdr:rowOff>
    </xdr:to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10</xdr:col>
      <xdr:colOff>619125</xdr:colOff>
      <xdr:row>0</xdr:row>
      <xdr:rowOff>285750</xdr:rowOff>
    </xdr:from>
    <xdr:to>
      <xdr:col>13</xdr:col>
      <xdr:colOff>205125</xdr:colOff>
      <xdr:row>0</xdr:row>
      <xdr:rowOff>819150</xdr:rowOff>
    </xdr:to>
    <xdr:sp macro="" textlink="AUX!U22">
      <xdr:nvSpPr>
        <xdr:cNvPr id="58" name="Retângulo: Cantos Arredondados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10</xdr:col>
      <xdr:colOff>666750</xdr:colOff>
      <xdr:row>0</xdr:row>
      <xdr:rowOff>276225</xdr:rowOff>
    </xdr:from>
    <xdr:to>
      <xdr:col>12</xdr:col>
      <xdr:colOff>476250</xdr:colOff>
      <xdr:row>0</xdr:row>
      <xdr:rowOff>514350</xdr:rowOff>
    </xdr:to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12</xdr:col>
      <xdr:colOff>123825</xdr:colOff>
      <xdr:row>0</xdr:row>
      <xdr:rowOff>628650</xdr:rowOff>
    </xdr:from>
    <xdr:to>
      <xdr:col>13</xdr:col>
      <xdr:colOff>295274</xdr:colOff>
      <xdr:row>0</xdr:row>
      <xdr:rowOff>790575</xdr:rowOff>
    </xdr:to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10</xdr:col>
      <xdr:colOff>76200</xdr:colOff>
      <xdr:row>0</xdr:row>
      <xdr:rowOff>266700</xdr:rowOff>
    </xdr:from>
    <xdr:to>
      <xdr:col>10</xdr:col>
      <xdr:colOff>436200</xdr:colOff>
      <xdr:row>0</xdr:row>
      <xdr:rowOff>626700</xdr:rowOff>
    </xdr:to>
    <xdr:pic>
      <xdr:nvPicPr>
        <xdr:cNvPr id="61" name="Gráfico 60" descr="Moedas com preenchimento sólido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11075" y="26670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0</xdr:row>
      <xdr:rowOff>257175</xdr:rowOff>
    </xdr:from>
    <xdr:to>
      <xdr:col>13</xdr:col>
      <xdr:colOff>83775</xdr:colOff>
      <xdr:row>0</xdr:row>
      <xdr:rowOff>617175</xdr:rowOff>
    </xdr:to>
    <xdr:pic>
      <xdr:nvPicPr>
        <xdr:cNvPr id="62" name="Gráfico 61" descr="Moedas com preenchimento sólido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44650" y="257175"/>
          <a:ext cx="360000" cy="36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1314450</xdr:colOff>
      <xdr:row>1</xdr:row>
      <xdr:rowOff>0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4</xdr:col>
      <xdr:colOff>485775</xdr:colOff>
      <xdr:row>0</xdr:row>
      <xdr:rowOff>285750</xdr:rowOff>
    </xdr:from>
    <xdr:to>
      <xdr:col>6</xdr:col>
      <xdr:colOff>128925</xdr:colOff>
      <xdr:row>0</xdr:row>
      <xdr:rowOff>819150</xdr:rowOff>
    </xdr:to>
    <xdr:sp macro="" textlink="AUX!U19">
      <xdr:nvSpPr>
        <xdr:cNvPr id="23" name="Retângulo: Cantos Arredondados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533400</xdr:colOff>
      <xdr:row>0</xdr:row>
      <xdr:rowOff>276225</xdr:rowOff>
    </xdr:from>
    <xdr:to>
      <xdr:col>5</xdr:col>
      <xdr:colOff>666750</xdr:colOff>
      <xdr:row>0</xdr:row>
      <xdr:rowOff>514350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5</xdr:col>
      <xdr:colOff>657225</xdr:colOff>
      <xdr:row>0</xdr:row>
      <xdr:rowOff>295275</xdr:rowOff>
    </xdr:from>
    <xdr:to>
      <xdr:col>6</xdr:col>
      <xdr:colOff>0</xdr:colOff>
      <xdr:row>0</xdr:row>
      <xdr:rowOff>666750</xdr:rowOff>
    </xdr:to>
    <xdr:pic>
      <xdr:nvPicPr>
        <xdr:cNvPr id="25" name="Gráfico 24" descr="Dinheiro estrutura de tópicos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5</xdr:col>
      <xdr:colOff>590550</xdr:colOff>
      <xdr:row>0</xdr:row>
      <xdr:rowOff>609600</xdr:rowOff>
    </xdr:from>
    <xdr:to>
      <xdr:col>5</xdr:col>
      <xdr:colOff>1000125</xdr:colOff>
      <xdr:row>0</xdr:row>
      <xdr:rowOff>847725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6</xdr:col>
      <xdr:colOff>171450</xdr:colOff>
      <xdr:row>0</xdr:row>
      <xdr:rowOff>285750</xdr:rowOff>
    </xdr:from>
    <xdr:to>
      <xdr:col>7</xdr:col>
      <xdr:colOff>957600</xdr:colOff>
      <xdr:row>0</xdr:row>
      <xdr:rowOff>819150</xdr:rowOff>
    </xdr:to>
    <xdr:sp macro="" textlink="AUX!U20">
      <xdr:nvSpPr>
        <xdr:cNvPr id="27" name="Retângulo: Cantos Arredondados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6</xdr:col>
      <xdr:colOff>219075</xdr:colOff>
      <xdr:row>0</xdr:row>
      <xdr:rowOff>276225</xdr:rowOff>
    </xdr:from>
    <xdr:to>
      <xdr:col>7</xdr:col>
      <xdr:colOff>466725</xdr:colOff>
      <xdr:row>0</xdr:row>
      <xdr:rowOff>514350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7</xdr:col>
      <xdr:colOff>457200</xdr:colOff>
      <xdr:row>0</xdr:row>
      <xdr:rowOff>295275</xdr:rowOff>
    </xdr:from>
    <xdr:to>
      <xdr:col>7</xdr:col>
      <xdr:colOff>828675</xdr:colOff>
      <xdr:row>0</xdr:row>
      <xdr:rowOff>666750</xdr:rowOff>
    </xdr:to>
    <xdr:pic>
      <xdr:nvPicPr>
        <xdr:cNvPr id="29" name="Gráfico 28" descr="Dinheiro estrutura de tópicos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7</xdr:col>
      <xdr:colOff>133350</xdr:colOff>
      <xdr:row>0</xdr:row>
      <xdr:rowOff>609600</xdr:rowOff>
    </xdr:from>
    <xdr:to>
      <xdr:col>7</xdr:col>
      <xdr:colOff>1066799</xdr:colOff>
      <xdr:row>0</xdr:row>
      <xdr:rowOff>771525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7</xdr:col>
      <xdr:colOff>1000125</xdr:colOff>
      <xdr:row>0</xdr:row>
      <xdr:rowOff>285750</xdr:rowOff>
    </xdr:from>
    <xdr:to>
      <xdr:col>9</xdr:col>
      <xdr:colOff>614700</xdr:colOff>
      <xdr:row>0</xdr:row>
      <xdr:rowOff>819150</xdr:rowOff>
    </xdr:to>
    <xdr:sp macro="" textlink="AUX!U21">
      <xdr:nvSpPr>
        <xdr:cNvPr id="31" name="Retângulo: Cantos Arredondados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7</xdr:col>
      <xdr:colOff>1047750</xdr:colOff>
      <xdr:row>0</xdr:row>
      <xdr:rowOff>276225</xdr:rowOff>
    </xdr:from>
    <xdr:to>
      <xdr:col>9</xdr:col>
      <xdr:colOff>123825</xdr:colOff>
      <xdr:row>0</xdr:row>
      <xdr:rowOff>514350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9</xdr:col>
      <xdr:colOff>114300</xdr:colOff>
      <xdr:row>0</xdr:row>
      <xdr:rowOff>295275</xdr:rowOff>
    </xdr:from>
    <xdr:to>
      <xdr:col>9</xdr:col>
      <xdr:colOff>485775</xdr:colOff>
      <xdr:row>0</xdr:row>
      <xdr:rowOff>666750</xdr:rowOff>
    </xdr:to>
    <xdr:pic>
      <xdr:nvPicPr>
        <xdr:cNvPr id="33" name="Gráfico 32" descr="Dinheiro estrutura de tópicos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9</xdr:col>
      <xdr:colOff>47625</xdr:colOff>
      <xdr:row>0</xdr:row>
      <xdr:rowOff>609600</xdr:rowOff>
    </xdr:from>
    <xdr:to>
      <xdr:col>9</xdr:col>
      <xdr:colOff>457200</xdr:colOff>
      <xdr:row>0</xdr:row>
      <xdr:rowOff>847725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9</xdr:col>
      <xdr:colOff>657225</xdr:colOff>
      <xdr:row>0</xdr:row>
      <xdr:rowOff>285750</xdr:rowOff>
    </xdr:from>
    <xdr:to>
      <xdr:col>12</xdr:col>
      <xdr:colOff>243225</xdr:colOff>
      <xdr:row>0</xdr:row>
      <xdr:rowOff>819150</xdr:rowOff>
    </xdr:to>
    <xdr:sp macro="" textlink="AUX!U22">
      <xdr:nvSpPr>
        <xdr:cNvPr id="35" name="Retângulo: Cantos Arredondados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9</xdr:col>
      <xdr:colOff>704850</xdr:colOff>
      <xdr:row>0</xdr:row>
      <xdr:rowOff>276225</xdr:rowOff>
    </xdr:from>
    <xdr:to>
      <xdr:col>11</xdr:col>
      <xdr:colOff>514350</xdr:colOff>
      <xdr:row>0</xdr:row>
      <xdr:rowOff>514350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11</xdr:col>
      <xdr:colOff>504825</xdr:colOff>
      <xdr:row>0</xdr:row>
      <xdr:rowOff>295275</xdr:rowOff>
    </xdr:from>
    <xdr:to>
      <xdr:col>12</xdr:col>
      <xdr:colOff>114300</xdr:colOff>
      <xdr:row>0</xdr:row>
      <xdr:rowOff>666750</xdr:rowOff>
    </xdr:to>
    <xdr:pic>
      <xdr:nvPicPr>
        <xdr:cNvPr id="37" name="Gráfico 36" descr="Dinheiro estrutura de tópicos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11</xdr:col>
      <xdr:colOff>161925</xdr:colOff>
      <xdr:row>0</xdr:row>
      <xdr:rowOff>628650</xdr:rowOff>
    </xdr:from>
    <xdr:to>
      <xdr:col>12</xdr:col>
      <xdr:colOff>333374</xdr:colOff>
      <xdr:row>0</xdr:row>
      <xdr:rowOff>790575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4</xdr:col>
      <xdr:colOff>714375</xdr:colOff>
      <xdr:row>0</xdr:row>
      <xdr:rowOff>0</xdr:rowOff>
    </xdr:from>
    <xdr:to>
      <xdr:col>5</xdr:col>
      <xdr:colOff>723900</xdr:colOff>
      <xdr:row>0</xdr:row>
      <xdr:rowOff>257176</xdr:rowOff>
    </xdr:to>
    <xdr:grpSp>
      <xdr:nvGrpSpPr>
        <xdr:cNvPr id="39" name="Agrupar 3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pSpPr/>
      </xdr:nvGrpSpPr>
      <xdr:grpSpPr>
        <a:xfrm>
          <a:off x="7439025" y="0"/>
          <a:ext cx="1209675" cy="257176"/>
          <a:chOff x="7439025" y="0"/>
          <a:chExt cx="1209675" cy="257176"/>
        </a:xfrm>
      </xdr:grpSpPr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id="{00000000-0008-0000-0400-000028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41" name="Gráfico 4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400049</xdr:colOff>
      <xdr:row>0</xdr:row>
      <xdr:rowOff>0</xdr:rowOff>
    </xdr:from>
    <xdr:to>
      <xdr:col>11</xdr:col>
      <xdr:colOff>466724</xdr:colOff>
      <xdr:row>0</xdr:row>
      <xdr:rowOff>263625</xdr:rowOff>
    </xdr:to>
    <xdr:grpSp>
      <xdr:nvGrpSpPr>
        <xdr:cNvPr id="42" name="Agrupar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pSpPr/>
      </xdr:nvGrpSpPr>
      <xdr:grpSpPr>
        <a:xfrm>
          <a:off x="13458824" y="0"/>
          <a:ext cx="828675" cy="263625"/>
          <a:chOff x="13458824" y="0"/>
          <a:chExt cx="828675" cy="263625"/>
        </a:xfrm>
      </xdr:grpSpPr>
      <xdr:sp macro="" textlink="">
        <xdr:nvSpPr>
          <xdr:cNvPr id="43" name="CaixaDeTexto 42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44" name="Gráfico 43" descr="Balão de chat com preenchimento sólid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547107</xdr:colOff>
      <xdr:row>0</xdr:row>
      <xdr:rowOff>0</xdr:rowOff>
    </xdr:from>
    <xdr:to>
      <xdr:col>10</xdr:col>
      <xdr:colOff>108957</xdr:colOff>
      <xdr:row>0</xdr:row>
      <xdr:rowOff>257176</xdr:rowOff>
    </xdr:to>
    <xdr:grpSp>
      <xdr:nvGrpSpPr>
        <xdr:cNvPr id="45" name="Agrupar 4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GrpSpPr/>
      </xdr:nvGrpSpPr>
      <xdr:grpSpPr>
        <a:xfrm>
          <a:off x="12081882" y="0"/>
          <a:ext cx="1085850" cy="257176"/>
          <a:chOff x="11772900" y="0"/>
          <a:chExt cx="1085850" cy="257176"/>
        </a:xfrm>
      </xdr:grpSpPr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47" name="Gráfico 46" descr="Lista com preenchimento sólido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7</xdr:col>
      <xdr:colOff>217913</xdr:colOff>
      <xdr:row>0</xdr:row>
      <xdr:rowOff>0</xdr:rowOff>
    </xdr:from>
    <xdr:to>
      <xdr:col>8</xdr:col>
      <xdr:colOff>256013</xdr:colOff>
      <xdr:row>0</xdr:row>
      <xdr:rowOff>257176</xdr:rowOff>
    </xdr:to>
    <xdr:grpSp>
      <xdr:nvGrpSpPr>
        <xdr:cNvPr id="48" name="Agrupar 4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GrpSpPr/>
      </xdr:nvGrpSpPr>
      <xdr:grpSpPr>
        <a:xfrm>
          <a:off x="10257263" y="0"/>
          <a:ext cx="1533525" cy="257176"/>
          <a:chOff x="9896475" y="0"/>
          <a:chExt cx="1533525" cy="257176"/>
        </a:xfrm>
      </xdr:grpSpPr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50" name="Gráfico 49" descr="Dinheiro com preenchimento sólid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5</xdr:col>
      <xdr:colOff>1014994</xdr:colOff>
      <xdr:row>0</xdr:row>
      <xdr:rowOff>0</xdr:rowOff>
    </xdr:from>
    <xdr:to>
      <xdr:col>6</xdr:col>
      <xdr:colOff>1012669</xdr:colOff>
      <xdr:row>0</xdr:row>
      <xdr:rowOff>257176</xdr:rowOff>
    </xdr:to>
    <xdr:grpSp>
      <xdr:nvGrpSpPr>
        <xdr:cNvPr id="51" name="Agrupar 5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GrpSpPr/>
      </xdr:nvGrpSpPr>
      <xdr:grpSpPr>
        <a:xfrm>
          <a:off x="8939794" y="0"/>
          <a:ext cx="1026375" cy="257176"/>
          <a:chOff x="8736750" y="0"/>
          <a:chExt cx="1026375" cy="257176"/>
        </a:xfrm>
      </xdr:grpSpPr>
      <xdr:sp macro="" textlink="">
        <xdr:nvSpPr>
          <xdr:cNvPr id="52" name="CaixaDeTexto 51">
            <a:extLst>
              <a:ext uri="{FF2B5EF4-FFF2-40B4-BE49-F238E27FC236}">
                <a16:creationId xmlns:a16="http://schemas.microsoft.com/office/drawing/2014/main" id="{00000000-0008-0000-0400-000034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53" name="Gráfico 52" descr="Engrenagem única com preenchimento sólido">
            <a:extLst>
              <a:ext uri="{FF2B5EF4-FFF2-40B4-BE49-F238E27FC236}">
                <a16:creationId xmlns:a16="http://schemas.microsoft.com/office/drawing/2014/main" id="{00000000-0008-0000-04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1343025</xdr:colOff>
          <xdr:row>1</xdr:row>
          <xdr:rowOff>5889</xdr:rowOff>
        </xdr:to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400-00003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23728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</xdr:col>
      <xdr:colOff>1504950</xdr:colOff>
      <xdr:row>0</xdr:row>
      <xdr:rowOff>0</xdr:rowOff>
    </xdr:from>
    <xdr:to>
      <xdr:col>3</xdr:col>
      <xdr:colOff>771525</xdr:colOff>
      <xdr:row>1</xdr:row>
      <xdr:rowOff>0</xdr:rowOff>
    </xdr:to>
    <xdr:sp macro="" textlink="'COMO UTILIZAR'!F3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231619</xdr:colOff>
      <xdr:row>1</xdr:row>
      <xdr:rowOff>47625</xdr:rowOff>
    </xdr:from>
    <xdr:to>
      <xdr:col>5</xdr:col>
      <xdr:colOff>371475</xdr:colOff>
      <xdr:row>1</xdr:row>
      <xdr:rowOff>304801</xdr:rowOff>
    </xdr:to>
    <xdr:sp macro="" textlink="">
      <xdr:nvSpPr>
        <xdr:cNvPr id="6" name="CaixaDeTexto 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6956269" y="923925"/>
          <a:ext cx="13400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Plano de contas</a:t>
          </a:r>
        </a:p>
      </xdr:txBody>
    </xdr:sp>
    <xdr:clientData/>
  </xdr:twoCellAnchor>
  <xdr:twoCellAnchor editAs="absolute">
    <xdr:from>
      <xdr:col>5</xdr:col>
      <xdr:colOff>398305</xdr:colOff>
      <xdr:row>1</xdr:row>
      <xdr:rowOff>47625</xdr:rowOff>
    </xdr:from>
    <xdr:to>
      <xdr:col>6</xdr:col>
      <xdr:colOff>252411</xdr:colOff>
      <xdr:row>1</xdr:row>
      <xdr:rowOff>304801</xdr:rowOff>
    </xdr:to>
    <xdr:sp macro="" textlink="">
      <xdr:nvSpPr>
        <xdr:cNvPr id="7" name="CaixaDeTexto 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8323105" y="923925"/>
          <a:ext cx="8828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Metas</a:t>
          </a:r>
        </a:p>
      </xdr:txBody>
    </xdr:sp>
    <xdr:clientData/>
  </xdr:twoCellAnchor>
  <xdr:twoCellAnchor editAs="absolute">
    <xdr:from>
      <xdr:col>6</xdr:col>
      <xdr:colOff>279241</xdr:colOff>
      <xdr:row>1</xdr:row>
      <xdr:rowOff>47625</xdr:rowOff>
    </xdr:from>
    <xdr:to>
      <xdr:col>7</xdr:col>
      <xdr:colOff>752472</xdr:colOff>
      <xdr:row>1</xdr:row>
      <xdr:rowOff>304801</xdr:rowOff>
    </xdr:to>
    <xdr:sp macro="" textlink="">
      <xdr:nvSpPr>
        <xdr:cNvPr id="8" name="CaixaDeTexto 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9232741" y="923925"/>
          <a:ext cx="1559081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Contas bancárias</a:t>
          </a:r>
        </a:p>
      </xdr:txBody>
    </xdr:sp>
    <xdr:clientData/>
  </xdr:twoCellAnchor>
  <xdr:twoCellAnchor editAs="absolute">
    <xdr:from>
      <xdr:col>7</xdr:col>
      <xdr:colOff>779302</xdr:colOff>
      <xdr:row>1</xdr:row>
      <xdr:rowOff>47625</xdr:rowOff>
    </xdr:from>
    <xdr:to>
      <xdr:col>8</xdr:col>
      <xdr:colOff>80960</xdr:colOff>
      <xdr:row>1</xdr:row>
      <xdr:rowOff>304801</xdr:rowOff>
    </xdr:to>
    <xdr:sp macro="" textlink="">
      <xdr:nvSpPr>
        <xdr:cNvPr id="9" name="CaixaDeTexto 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818652" y="923925"/>
          <a:ext cx="797083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Clientes</a:t>
          </a:r>
        </a:p>
      </xdr:txBody>
    </xdr:sp>
    <xdr:clientData/>
  </xdr:twoCellAnchor>
  <xdr:twoCellAnchor editAs="absolute">
    <xdr:from>
      <xdr:col>8</xdr:col>
      <xdr:colOff>107791</xdr:colOff>
      <xdr:row>1</xdr:row>
      <xdr:rowOff>47625</xdr:rowOff>
    </xdr:from>
    <xdr:to>
      <xdr:col>9</xdr:col>
      <xdr:colOff>733425</xdr:colOff>
      <xdr:row>1</xdr:row>
      <xdr:rowOff>304801</xdr:rowOff>
    </xdr:to>
    <xdr:sp macro="" textlink="">
      <xdr:nvSpPr>
        <xdr:cNvPr id="10" name="CaixaDeTexto 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1642566" y="923925"/>
          <a:ext cx="1387634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Fornecedores</a:t>
          </a:r>
        </a:p>
      </xdr:txBody>
    </xdr:sp>
    <xdr:clientData/>
  </xdr:twoCellAnchor>
  <xdr:twoCellAnchor editAs="absolute">
    <xdr:from>
      <xdr:col>7</xdr:col>
      <xdr:colOff>1000125</xdr:colOff>
      <xdr:row>0</xdr:row>
      <xdr:rowOff>285750</xdr:rowOff>
    </xdr:from>
    <xdr:to>
      <xdr:col>9</xdr:col>
      <xdr:colOff>614700</xdr:colOff>
      <xdr:row>0</xdr:row>
      <xdr:rowOff>819150</xdr:rowOff>
    </xdr:to>
    <xdr:sp macro="" textlink="AUX!U21">
      <xdr:nvSpPr>
        <xdr:cNvPr id="12" name="Retângulo: Cantos Arredondados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7</xdr:col>
      <xdr:colOff>1047750</xdr:colOff>
      <xdr:row>0</xdr:row>
      <xdr:rowOff>276225</xdr:rowOff>
    </xdr:from>
    <xdr:to>
      <xdr:col>9</xdr:col>
      <xdr:colOff>123825</xdr:colOff>
      <xdr:row>0</xdr:row>
      <xdr:rowOff>514350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9</xdr:col>
      <xdr:colOff>47625</xdr:colOff>
      <xdr:row>0</xdr:row>
      <xdr:rowOff>609600</xdr:rowOff>
    </xdr:from>
    <xdr:to>
      <xdr:col>9</xdr:col>
      <xdr:colOff>457200</xdr:colOff>
      <xdr:row>0</xdr:row>
      <xdr:rowOff>847725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9</xdr:col>
      <xdr:colOff>657225</xdr:colOff>
      <xdr:row>0</xdr:row>
      <xdr:rowOff>285750</xdr:rowOff>
    </xdr:from>
    <xdr:to>
      <xdr:col>12</xdr:col>
      <xdr:colOff>243225</xdr:colOff>
      <xdr:row>0</xdr:row>
      <xdr:rowOff>819150</xdr:rowOff>
    </xdr:to>
    <xdr:sp macro="" textlink="AUX!U22">
      <xdr:nvSpPr>
        <xdr:cNvPr id="15" name="Retângulo: Cantos Arredondados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9</xdr:col>
      <xdr:colOff>704850</xdr:colOff>
      <xdr:row>0</xdr:row>
      <xdr:rowOff>276225</xdr:rowOff>
    </xdr:from>
    <xdr:to>
      <xdr:col>11</xdr:col>
      <xdr:colOff>514350</xdr:colOff>
      <xdr:row>0</xdr:row>
      <xdr:rowOff>514350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11</xdr:col>
      <xdr:colOff>161925</xdr:colOff>
      <xdr:row>0</xdr:row>
      <xdr:rowOff>628650</xdr:rowOff>
    </xdr:from>
    <xdr:to>
      <xdr:col>12</xdr:col>
      <xdr:colOff>333374</xdr:colOff>
      <xdr:row>0</xdr:row>
      <xdr:rowOff>790575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9</xdr:col>
      <xdr:colOff>104775</xdr:colOff>
      <xdr:row>0</xdr:row>
      <xdr:rowOff>285750</xdr:rowOff>
    </xdr:from>
    <xdr:to>
      <xdr:col>9</xdr:col>
      <xdr:colOff>464775</xdr:colOff>
      <xdr:row>0</xdr:row>
      <xdr:rowOff>645750</xdr:rowOff>
    </xdr:to>
    <xdr:pic>
      <xdr:nvPicPr>
        <xdr:cNvPr id="18" name="Gráfico 17" descr="Moedas com preenchimento sólid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514350</xdr:colOff>
      <xdr:row>0</xdr:row>
      <xdr:rowOff>285750</xdr:rowOff>
    </xdr:from>
    <xdr:to>
      <xdr:col>12</xdr:col>
      <xdr:colOff>112350</xdr:colOff>
      <xdr:row>0</xdr:row>
      <xdr:rowOff>645750</xdr:rowOff>
    </xdr:to>
    <xdr:pic>
      <xdr:nvPicPr>
        <xdr:cNvPr id="19" name="Gráfico 18" descr="Moedas com preenchimento sólido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1314450</xdr:colOff>
      <xdr:row>1</xdr:row>
      <xdr:rowOff>0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4</xdr:col>
      <xdr:colOff>485775</xdr:colOff>
      <xdr:row>0</xdr:row>
      <xdr:rowOff>285750</xdr:rowOff>
    </xdr:from>
    <xdr:to>
      <xdr:col>6</xdr:col>
      <xdr:colOff>128925</xdr:colOff>
      <xdr:row>0</xdr:row>
      <xdr:rowOff>819150</xdr:rowOff>
    </xdr:to>
    <xdr:sp macro="" textlink="AUX!U19">
      <xdr:nvSpPr>
        <xdr:cNvPr id="23" name="Retângulo: Cantos Arredondados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533400</xdr:colOff>
      <xdr:row>0</xdr:row>
      <xdr:rowOff>276225</xdr:rowOff>
    </xdr:from>
    <xdr:to>
      <xdr:col>5</xdr:col>
      <xdr:colOff>666750</xdr:colOff>
      <xdr:row>0</xdr:row>
      <xdr:rowOff>514350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5</xdr:col>
      <xdr:colOff>657225</xdr:colOff>
      <xdr:row>0</xdr:row>
      <xdr:rowOff>295275</xdr:rowOff>
    </xdr:from>
    <xdr:to>
      <xdr:col>6</xdr:col>
      <xdr:colOff>0</xdr:colOff>
      <xdr:row>0</xdr:row>
      <xdr:rowOff>666750</xdr:rowOff>
    </xdr:to>
    <xdr:pic>
      <xdr:nvPicPr>
        <xdr:cNvPr id="25" name="Gráfico 24" descr="Dinheiro estrutura de tópicos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5</xdr:col>
      <xdr:colOff>590550</xdr:colOff>
      <xdr:row>0</xdr:row>
      <xdr:rowOff>609600</xdr:rowOff>
    </xdr:from>
    <xdr:to>
      <xdr:col>5</xdr:col>
      <xdr:colOff>1000125</xdr:colOff>
      <xdr:row>0</xdr:row>
      <xdr:rowOff>847725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6</xdr:col>
      <xdr:colOff>171450</xdr:colOff>
      <xdr:row>0</xdr:row>
      <xdr:rowOff>285750</xdr:rowOff>
    </xdr:from>
    <xdr:to>
      <xdr:col>7</xdr:col>
      <xdr:colOff>957600</xdr:colOff>
      <xdr:row>0</xdr:row>
      <xdr:rowOff>819150</xdr:rowOff>
    </xdr:to>
    <xdr:sp macro="" textlink="AUX!U20">
      <xdr:nvSpPr>
        <xdr:cNvPr id="27" name="Retângulo: Cantos Arredondados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6</xdr:col>
      <xdr:colOff>219075</xdr:colOff>
      <xdr:row>0</xdr:row>
      <xdr:rowOff>276225</xdr:rowOff>
    </xdr:from>
    <xdr:to>
      <xdr:col>7</xdr:col>
      <xdr:colOff>466725</xdr:colOff>
      <xdr:row>0</xdr:row>
      <xdr:rowOff>514350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7</xdr:col>
      <xdr:colOff>457200</xdr:colOff>
      <xdr:row>0</xdr:row>
      <xdr:rowOff>295275</xdr:rowOff>
    </xdr:from>
    <xdr:to>
      <xdr:col>7</xdr:col>
      <xdr:colOff>828675</xdr:colOff>
      <xdr:row>0</xdr:row>
      <xdr:rowOff>666750</xdr:rowOff>
    </xdr:to>
    <xdr:pic>
      <xdr:nvPicPr>
        <xdr:cNvPr id="29" name="Gráfico 28" descr="Dinheiro estrutura de tópicos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7</xdr:col>
      <xdr:colOff>133350</xdr:colOff>
      <xdr:row>0</xdr:row>
      <xdr:rowOff>609600</xdr:rowOff>
    </xdr:from>
    <xdr:to>
      <xdr:col>7</xdr:col>
      <xdr:colOff>1066799</xdr:colOff>
      <xdr:row>0</xdr:row>
      <xdr:rowOff>771525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7</xdr:col>
      <xdr:colOff>1000125</xdr:colOff>
      <xdr:row>0</xdr:row>
      <xdr:rowOff>285750</xdr:rowOff>
    </xdr:from>
    <xdr:to>
      <xdr:col>9</xdr:col>
      <xdr:colOff>614700</xdr:colOff>
      <xdr:row>0</xdr:row>
      <xdr:rowOff>819150</xdr:rowOff>
    </xdr:to>
    <xdr:sp macro="" textlink="AUX!U21">
      <xdr:nvSpPr>
        <xdr:cNvPr id="31" name="Retângulo: Cantos Arredondados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7</xdr:col>
      <xdr:colOff>1047750</xdr:colOff>
      <xdr:row>0</xdr:row>
      <xdr:rowOff>276225</xdr:rowOff>
    </xdr:from>
    <xdr:to>
      <xdr:col>9</xdr:col>
      <xdr:colOff>123825</xdr:colOff>
      <xdr:row>0</xdr:row>
      <xdr:rowOff>514350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9</xdr:col>
      <xdr:colOff>114300</xdr:colOff>
      <xdr:row>0</xdr:row>
      <xdr:rowOff>295275</xdr:rowOff>
    </xdr:from>
    <xdr:to>
      <xdr:col>9</xdr:col>
      <xdr:colOff>485775</xdr:colOff>
      <xdr:row>0</xdr:row>
      <xdr:rowOff>666750</xdr:rowOff>
    </xdr:to>
    <xdr:pic>
      <xdr:nvPicPr>
        <xdr:cNvPr id="33" name="Gráfico 32" descr="Dinheiro estrutura de tópicos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9</xdr:col>
      <xdr:colOff>47625</xdr:colOff>
      <xdr:row>0</xdr:row>
      <xdr:rowOff>609600</xdr:rowOff>
    </xdr:from>
    <xdr:to>
      <xdr:col>9</xdr:col>
      <xdr:colOff>457200</xdr:colOff>
      <xdr:row>0</xdr:row>
      <xdr:rowOff>847725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9</xdr:col>
      <xdr:colOff>657225</xdr:colOff>
      <xdr:row>0</xdr:row>
      <xdr:rowOff>285750</xdr:rowOff>
    </xdr:from>
    <xdr:to>
      <xdr:col>12</xdr:col>
      <xdr:colOff>243225</xdr:colOff>
      <xdr:row>0</xdr:row>
      <xdr:rowOff>819150</xdr:rowOff>
    </xdr:to>
    <xdr:sp macro="" textlink="AUX!U22">
      <xdr:nvSpPr>
        <xdr:cNvPr id="35" name="Retângulo: Cantos Arredondados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9</xdr:col>
      <xdr:colOff>704850</xdr:colOff>
      <xdr:row>0</xdr:row>
      <xdr:rowOff>276225</xdr:rowOff>
    </xdr:from>
    <xdr:to>
      <xdr:col>11</xdr:col>
      <xdr:colOff>514350</xdr:colOff>
      <xdr:row>0</xdr:row>
      <xdr:rowOff>514350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11</xdr:col>
      <xdr:colOff>504825</xdr:colOff>
      <xdr:row>0</xdr:row>
      <xdr:rowOff>295275</xdr:rowOff>
    </xdr:from>
    <xdr:to>
      <xdr:col>12</xdr:col>
      <xdr:colOff>114300</xdr:colOff>
      <xdr:row>0</xdr:row>
      <xdr:rowOff>666750</xdr:rowOff>
    </xdr:to>
    <xdr:pic>
      <xdr:nvPicPr>
        <xdr:cNvPr id="37" name="Gráfico 36" descr="Dinheiro estrutura de tópicos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11</xdr:col>
      <xdr:colOff>161925</xdr:colOff>
      <xdr:row>0</xdr:row>
      <xdr:rowOff>628650</xdr:rowOff>
    </xdr:from>
    <xdr:to>
      <xdr:col>12</xdr:col>
      <xdr:colOff>333374</xdr:colOff>
      <xdr:row>0</xdr:row>
      <xdr:rowOff>790575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4</xdr:col>
      <xdr:colOff>714375</xdr:colOff>
      <xdr:row>0</xdr:row>
      <xdr:rowOff>0</xdr:rowOff>
    </xdr:from>
    <xdr:to>
      <xdr:col>5</xdr:col>
      <xdr:colOff>723900</xdr:colOff>
      <xdr:row>0</xdr:row>
      <xdr:rowOff>257176</xdr:rowOff>
    </xdr:to>
    <xdr:grpSp>
      <xdr:nvGrpSpPr>
        <xdr:cNvPr id="39" name="Agrupar 3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GrpSpPr/>
      </xdr:nvGrpSpPr>
      <xdr:grpSpPr>
        <a:xfrm>
          <a:off x="7439025" y="0"/>
          <a:ext cx="1209675" cy="257176"/>
          <a:chOff x="7439025" y="0"/>
          <a:chExt cx="1209675" cy="257176"/>
        </a:xfrm>
      </xdr:grpSpPr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41" name="Gráfico 4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400049</xdr:colOff>
      <xdr:row>0</xdr:row>
      <xdr:rowOff>0</xdr:rowOff>
    </xdr:from>
    <xdr:to>
      <xdr:col>11</xdr:col>
      <xdr:colOff>466724</xdr:colOff>
      <xdr:row>0</xdr:row>
      <xdr:rowOff>263625</xdr:rowOff>
    </xdr:to>
    <xdr:grpSp>
      <xdr:nvGrpSpPr>
        <xdr:cNvPr id="42" name="Agrupar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GrpSpPr/>
      </xdr:nvGrpSpPr>
      <xdr:grpSpPr>
        <a:xfrm>
          <a:off x="13458824" y="0"/>
          <a:ext cx="828675" cy="263625"/>
          <a:chOff x="13458824" y="0"/>
          <a:chExt cx="828675" cy="263625"/>
        </a:xfrm>
      </xdr:grpSpPr>
      <xdr:sp macro="" textlink="">
        <xdr:nvSpPr>
          <xdr:cNvPr id="43" name="CaixaDeTexto 42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44" name="Gráfico 43" descr="Balão de chat com preenchimento sólido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547107</xdr:colOff>
      <xdr:row>0</xdr:row>
      <xdr:rowOff>0</xdr:rowOff>
    </xdr:from>
    <xdr:to>
      <xdr:col>10</xdr:col>
      <xdr:colOff>108957</xdr:colOff>
      <xdr:row>0</xdr:row>
      <xdr:rowOff>257176</xdr:rowOff>
    </xdr:to>
    <xdr:grpSp>
      <xdr:nvGrpSpPr>
        <xdr:cNvPr id="45" name="Agrupar 4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GrpSpPr/>
      </xdr:nvGrpSpPr>
      <xdr:grpSpPr>
        <a:xfrm>
          <a:off x="12081882" y="0"/>
          <a:ext cx="1085850" cy="257176"/>
          <a:chOff x="11772900" y="0"/>
          <a:chExt cx="1085850" cy="257176"/>
        </a:xfrm>
      </xdr:grpSpPr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47" name="Gráfico 46" descr="Lista com preenchimento sólido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7</xdr:col>
      <xdr:colOff>217913</xdr:colOff>
      <xdr:row>0</xdr:row>
      <xdr:rowOff>0</xdr:rowOff>
    </xdr:from>
    <xdr:to>
      <xdr:col>8</xdr:col>
      <xdr:colOff>256013</xdr:colOff>
      <xdr:row>0</xdr:row>
      <xdr:rowOff>257176</xdr:rowOff>
    </xdr:to>
    <xdr:grpSp>
      <xdr:nvGrpSpPr>
        <xdr:cNvPr id="48" name="Agrupar 4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GrpSpPr/>
      </xdr:nvGrpSpPr>
      <xdr:grpSpPr>
        <a:xfrm>
          <a:off x="10257263" y="0"/>
          <a:ext cx="1533525" cy="257176"/>
          <a:chOff x="9896475" y="0"/>
          <a:chExt cx="1533525" cy="257176"/>
        </a:xfrm>
      </xdr:grpSpPr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id="{00000000-0008-0000-0500-000031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50" name="Gráfico 49" descr="Dinheiro com preenchimento sólido">
            <a:extLst>
              <a:ext uri="{FF2B5EF4-FFF2-40B4-BE49-F238E27FC236}">
                <a16:creationId xmlns:a16="http://schemas.microsoft.com/office/drawing/2014/main" id="{00000000-0008-0000-05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5</xdr:col>
      <xdr:colOff>1014994</xdr:colOff>
      <xdr:row>0</xdr:row>
      <xdr:rowOff>0</xdr:rowOff>
    </xdr:from>
    <xdr:to>
      <xdr:col>6</xdr:col>
      <xdr:colOff>1012669</xdr:colOff>
      <xdr:row>0</xdr:row>
      <xdr:rowOff>257176</xdr:rowOff>
    </xdr:to>
    <xdr:grpSp>
      <xdr:nvGrpSpPr>
        <xdr:cNvPr id="51" name="Agrupar 5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GrpSpPr/>
      </xdr:nvGrpSpPr>
      <xdr:grpSpPr>
        <a:xfrm>
          <a:off x="8939794" y="0"/>
          <a:ext cx="1026375" cy="257176"/>
          <a:chOff x="8736750" y="0"/>
          <a:chExt cx="1026375" cy="257176"/>
        </a:xfrm>
      </xdr:grpSpPr>
      <xdr:sp macro="" textlink="">
        <xdr:nvSpPr>
          <xdr:cNvPr id="52" name="CaixaDeTexto 51">
            <a:extLst>
              <a:ext uri="{FF2B5EF4-FFF2-40B4-BE49-F238E27FC236}">
                <a16:creationId xmlns:a16="http://schemas.microsoft.com/office/drawing/2014/main" id="{00000000-0008-0000-0500-000034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53" name="Gráfico 52" descr="Engrenagem única com preenchimento sólido">
            <a:extLst>
              <a:ext uri="{FF2B5EF4-FFF2-40B4-BE49-F238E27FC236}">
                <a16:creationId xmlns:a16="http://schemas.microsoft.com/office/drawing/2014/main" id="{00000000-0008-0000-05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1343025</xdr:colOff>
          <xdr:row>1</xdr:row>
          <xdr:rowOff>5889</xdr:rowOff>
        </xdr:to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500-00003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24752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</xdr:col>
      <xdr:colOff>1504950</xdr:colOff>
      <xdr:row>0</xdr:row>
      <xdr:rowOff>0</xdr:rowOff>
    </xdr:from>
    <xdr:to>
      <xdr:col>3</xdr:col>
      <xdr:colOff>771525</xdr:colOff>
      <xdr:row>1</xdr:row>
      <xdr:rowOff>0</xdr:rowOff>
    </xdr:to>
    <xdr:sp macro="" textlink="'COMO UTILIZAR'!F3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231619</xdr:colOff>
      <xdr:row>1</xdr:row>
      <xdr:rowOff>47625</xdr:rowOff>
    </xdr:from>
    <xdr:to>
      <xdr:col>5</xdr:col>
      <xdr:colOff>371475</xdr:colOff>
      <xdr:row>1</xdr:row>
      <xdr:rowOff>304801</xdr:rowOff>
    </xdr:to>
    <xdr:sp macro="" textlink="">
      <xdr:nvSpPr>
        <xdr:cNvPr id="6" name="CaixaDeTexto 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6956269" y="923925"/>
          <a:ext cx="13400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Plano de contas</a:t>
          </a:r>
        </a:p>
      </xdr:txBody>
    </xdr:sp>
    <xdr:clientData/>
  </xdr:twoCellAnchor>
  <xdr:twoCellAnchor editAs="absolute">
    <xdr:from>
      <xdr:col>5</xdr:col>
      <xdr:colOff>398305</xdr:colOff>
      <xdr:row>1</xdr:row>
      <xdr:rowOff>47625</xdr:rowOff>
    </xdr:from>
    <xdr:to>
      <xdr:col>6</xdr:col>
      <xdr:colOff>252411</xdr:colOff>
      <xdr:row>1</xdr:row>
      <xdr:rowOff>304801</xdr:rowOff>
    </xdr:to>
    <xdr:sp macro="" textlink="">
      <xdr:nvSpPr>
        <xdr:cNvPr id="7" name="CaixaDeTexto 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8323105" y="923925"/>
          <a:ext cx="8828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Metas</a:t>
          </a:r>
        </a:p>
      </xdr:txBody>
    </xdr:sp>
    <xdr:clientData/>
  </xdr:twoCellAnchor>
  <xdr:twoCellAnchor editAs="absolute">
    <xdr:from>
      <xdr:col>6</xdr:col>
      <xdr:colOff>279241</xdr:colOff>
      <xdr:row>1</xdr:row>
      <xdr:rowOff>47625</xdr:rowOff>
    </xdr:from>
    <xdr:to>
      <xdr:col>7</xdr:col>
      <xdr:colOff>752472</xdr:colOff>
      <xdr:row>1</xdr:row>
      <xdr:rowOff>304801</xdr:rowOff>
    </xdr:to>
    <xdr:sp macro="" textlink="">
      <xdr:nvSpPr>
        <xdr:cNvPr id="8" name="CaixaDeTexto 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9232741" y="923925"/>
          <a:ext cx="1559081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Contas bancárias</a:t>
          </a:r>
        </a:p>
      </xdr:txBody>
    </xdr:sp>
    <xdr:clientData/>
  </xdr:twoCellAnchor>
  <xdr:twoCellAnchor editAs="absolute">
    <xdr:from>
      <xdr:col>7</xdr:col>
      <xdr:colOff>779302</xdr:colOff>
      <xdr:row>1</xdr:row>
      <xdr:rowOff>47625</xdr:rowOff>
    </xdr:from>
    <xdr:to>
      <xdr:col>8</xdr:col>
      <xdr:colOff>80960</xdr:colOff>
      <xdr:row>1</xdr:row>
      <xdr:rowOff>304801</xdr:rowOff>
    </xdr:to>
    <xdr:sp macro="" textlink="">
      <xdr:nvSpPr>
        <xdr:cNvPr id="9" name="CaixaDeTexto 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0818652" y="923925"/>
          <a:ext cx="797083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Clientes</a:t>
          </a:r>
        </a:p>
      </xdr:txBody>
    </xdr:sp>
    <xdr:clientData/>
  </xdr:twoCellAnchor>
  <xdr:twoCellAnchor editAs="absolute">
    <xdr:from>
      <xdr:col>8</xdr:col>
      <xdr:colOff>107791</xdr:colOff>
      <xdr:row>1</xdr:row>
      <xdr:rowOff>47625</xdr:rowOff>
    </xdr:from>
    <xdr:to>
      <xdr:col>9</xdr:col>
      <xdr:colOff>733425</xdr:colOff>
      <xdr:row>1</xdr:row>
      <xdr:rowOff>304801</xdr:rowOff>
    </xdr:to>
    <xdr:sp macro="" textlink="">
      <xdr:nvSpPr>
        <xdr:cNvPr id="10" name="CaixaDeTexto 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1642566" y="923925"/>
          <a:ext cx="1387634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Fornecedores</a:t>
          </a:r>
        </a:p>
      </xdr:txBody>
    </xdr:sp>
    <xdr:clientData/>
  </xdr:twoCellAnchor>
  <xdr:twoCellAnchor editAs="absolute">
    <xdr:from>
      <xdr:col>7</xdr:col>
      <xdr:colOff>1000125</xdr:colOff>
      <xdr:row>0</xdr:row>
      <xdr:rowOff>285750</xdr:rowOff>
    </xdr:from>
    <xdr:to>
      <xdr:col>9</xdr:col>
      <xdr:colOff>614700</xdr:colOff>
      <xdr:row>0</xdr:row>
      <xdr:rowOff>819150</xdr:rowOff>
    </xdr:to>
    <xdr:sp macro="" textlink="AUX!U21">
      <xdr:nvSpPr>
        <xdr:cNvPr id="12" name="Retângulo: Cantos Arredondados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7</xdr:col>
      <xdr:colOff>1047750</xdr:colOff>
      <xdr:row>0</xdr:row>
      <xdr:rowOff>276225</xdr:rowOff>
    </xdr:from>
    <xdr:to>
      <xdr:col>9</xdr:col>
      <xdr:colOff>123825</xdr:colOff>
      <xdr:row>0</xdr:row>
      <xdr:rowOff>514350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9</xdr:col>
      <xdr:colOff>47625</xdr:colOff>
      <xdr:row>0</xdr:row>
      <xdr:rowOff>609600</xdr:rowOff>
    </xdr:from>
    <xdr:to>
      <xdr:col>9</xdr:col>
      <xdr:colOff>457200</xdr:colOff>
      <xdr:row>0</xdr:row>
      <xdr:rowOff>847725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9</xdr:col>
      <xdr:colOff>657225</xdr:colOff>
      <xdr:row>0</xdr:row>
      <xdr:rowOff>285750</xdr:rowOff>
    </xdr:from>
    <xdr:to>
      <xdr:col>12</xdr:col>
      <xdr:colOff>243225</xdr:colOff>
      <xdr:row>0</xdr:row>
      <xdr:rowOff>819150</xdr:rowOff>
    </xdr:to>
    <xdr:sp macro="" textlink="AUX!U22">
      <xdr:nvSpPr>
        <xdr:cNvPr id="15" name="Retângulo: Cantos Arredondados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9</xdr:col>
      <xdr:colOff>704850</xdr:colOff>
      <xdr:row>0</xdr:row>
      <xdr:rowOff>276225</xdr:rowOff>
    </xdr:from>
    <xdr:to>
      <xdr:col>11</xdr:col>
      <xdr:colOff>514350</xdr:colOff>
      <xdr:row>0</xdr:row>
      <xdr:rowOff>514350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11</xdr:col>
      <xdr:colOff>161925</xdr:colOff>
      <xdr:row>0</xdr:row>
      <xdr:rowOff>628650</xdr:rowOff>
    </xdr:from>
    <xdr:to>
      <xdr:col>12</xdr:col>
      <xdr:colOff>333374</xdr:colOff>
      <xdr:row>0</xdr:row>
      <xdr:rowOff>790575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9</xdr:col>
      <xdr:colOff>104775</xdr:colOff>
      <xdr:row>0</xdr:row>
      <xdr:rowOff>285750</xdr:rowOff>
    </xdr:from>
    <xdr:to>
      <xdr:col>9</xdr:col>
      <xdr:colOff>464775</xdr:colOff>
      <xdr:row>0</xdr:row>
      <xdr:rowOff>645750</xdr:rowOff>
    </xdr:to>
    <xdr:pic>
      <xdr:nvPicPr>
        <xdr:cNvPr id="18" name="Gráfico 17" descr="Moedas com preenchimento sólido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514350</xdr:colOff>
      <xdr:row>0</xdr:row>
      <xdr:rowOff>285750</xdr:rowOff>
    </xdr:from>
    <xdr:to>
      <xdr:col>12</xdr:col>
      <xdr:colOff>112350</xdr:colOff>
      <xdr:row>0</xdr:row>
      <xdr:rowOff>645750</xdr:rowOff>
    </xdr:to>
    <xdr:pic>
      <xdr:nvPicPr>
        <xdr:cNvPr id="19" name="Gráfico 18" descr="Moedas com preenchimento sólido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723900</xdr:colOff>
          <xdr:row>1</xdr:row>
          <xdr:rowOff>228600</xdr:rowOff>
        </xdr:from>
        <xdr:to>
          <xdr:col>4</xdr:col>
          <xdr:colOff>476250</xdr:colOff>
          <xdr:row>3</xdr:row>
          <xdr:rowOff>19050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6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Somente realizado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</xdr:row>
          <xdr:rowOff>228600</xdr:rowOff>
        </xdr:from>
        <xdr:to>
          <xdr:col>6</xdr:col>
          <xdr:colOff>123825</xdr:colOff>
          <xdr:row>3</xdr:row>
          <xdr:rowOff>19050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6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Realizado e previstos</a:t>
              </a:r>
            </a:p>
          </xdr:txBody>
        </xdr:sp>
        <xdr:clientData/>
      </xdr:twoCellAnchor>
    </mc:Choice>
    <mc:Fallback/>
  </mc:AlternateContent>
  <xdr:twoCellAnchor editAs="absolute">
    <xdr:from>
      <xdr:col>0</xdr:col>
      <xdr:colOff>0</xdr:colOff>
      <xdr:row>0</xdr:row>
      <xdr:rowOff>0</xdr:rowOff>
    </xdr:from>
    <xdr:to>
      <xdr:col>16</xdr:col>
      <xdr:colOff>161925</xdr:colOff>
      <xdr:row>1</xdr:row>
      <xdr:rowOff>0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10</xdr:col>
      <xdr:colOff>190500</xdr:colOff>
      <xdr:row>0</xdr:row>
      <xdr:rowOff>285750</xdr:rowOff>
    </xdr:from>
    <xdr:to>
      <xdr:col>13</xdr:col>
      <xdr:colOff>1290</xdr:colOff>
      <xdr:row>0</xdr:row>
      <xdr:rowOff>819150</xdr:rowOff>
    </xdr:to>
    <xdr:sp macro="" textlink="AUX!U19">
      <xdr:nvSpPr>
        <xdr:cNvPr id="23" name="Retângulo: Cantos Arredondados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238125</xdr:colOff>
      <xdr:row>0</xdr:row>
      <xdr:rowOff>276225</xdr:rowOff>
    </xdr:from>
    <xdr:to>
      <xdr:col>12</xdr:col>
      <xdr:colOff>180975</xdr:colOff>
      <xdr:row>0</xdr:row>
      <xdr:rowOff>514350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12</xdr:col>
      <xdr:colOff>171450</xdr:colOff>
      <xdr:row>0</xdr:row>
      <xdr:rowOff>295275</xdr:rowOff>
    </xdr:from>
    <xdr:to>
      <xdr:col>12</xdr:col>
      <xdr:colOff>542925</xdr:colOff>
      <xdr:row>0</xdr:row>
      <xdr:rowOff>666750</xdr:rowOff>
    </xdr:to>
    <xdr:pic>
      <xdr:nvPicPr>
        <xdr:cNvPr id="25" name="Gráfico 24" descr="Dinheiro estrutura de tópicos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12</xdr:col>
      <xdr:colOff>104775</xdr:colOff>
      <xdr:row>0</xdr:row>
      <xdr:rowOff>609600</xdr:rowOff>
    </xdr:from>
    <xdr:to>
      <xdr:col>12</xdr:col>
      <xdr:colOff>514350</xdr:colOff>
      <xdr:row>0</xdr:row>
      <xdr:rowOff>847725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13</xdr:col>
      <xdr:colOff>19050</xdr:colOff>
      <xdr:row>0</xdr:row>
      <xdr:rowOff>285750</xdr:rowOff>
    </xdr:from>
    <xdr:to>
      <xdr:col>15</xdr:col>
      <xdr:colOff>500400</xdr:colOff>
      <xdr:row>0</xdr:row>
      <xdr:rowOff>819150</xdr:rowOff>
    </xdr:to>
    <xdr:sp macro="" textlink="AUX!U20">
      <xdr:nvSpPr>
        <xdr:cNvPr id="27" name="Retângulo: Cantos Arredondados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13</xdr:col>
      <xdr:colOff>66675</xdr:colOff>
      <xdr:row>0</xdr:row>
      <xdr:rowOff>276225</xdr:rowOff>
    </xdr:from>
    <xdr:to>
      <xdr:col>15</xdr:col>
      <xdr:colOff>9525</xdr:colOff>
      <xdr:row>0</xdr:row>
      <xdr:rowOff>514350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15</xdr:col>
      <xdr:colOff>0</xdr:colOff>
      <xdr:row>0</xdr:row>
      <xdr:rowOff>295275</xdr:rowOff>
    </xdr:from>
    <xdr:to>
      <xdr:col>15</xdr:col>
      <xdr:colOff>371475</xdr:colOff>
      <xdr:row>0</xdr:row>
      <xdr:rowOff>666750</xdr:rowOff>
    </xdr:to>
    <xdr:pic>
      <xdr:nvPicPr>
        <xdr:cNvPr id="29" name="Gráfico 28" descr="Dinheiro estrutura de tópicos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14</xdr:col>
      <xdr:colOff>371475</xdr:colOff>
      <xdr:row>0</xdr:row>
      <xdr:rowOff>609600</xdr:rowOff>
    </xdr:from>
    <xdr:to>
      <xdr:col>15</xdr:col>
      <xdr:colOff>609599</xdr:colOff>
      <xdr:row>0</xdr:row>
      <xdr:rowOff>771525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15</xdr:col>
      <xdr:colOff>542925</xdr:colOff>
      <xdr:row>0</xdr:row>
      <xdr:rowOff>285750</xdr:rowOff>
    </xdr:from>
    <xdr:to>
      <xdr:col>18</xdr:col>
      <xdr:colOff>328950</xdr:colOff>
      <xdr:row>0</xdr:row>
      <xdr:rowOff>819150</xdr:rowOff>
    </xdr:to>
    <xdr:sp macro="" textlink="AUX!U21">
      <xdr:nvSpPr>
        <xdr:cNvPr id="31" name="Retângulo: Cantos Arredondados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15</xdr:col>
      <xdr:colOff>590550</xdr:colOff>
      <xdr:row>0</xdr:row>
      <xdr:rowOff>276225</xdr:rowOff>
    </xdr:from>
    <xdr:to>
      <xdr:col>17</xdr:col>
      <xdr:colOff>533400</xdr:colOff>
      <xdr:row>0</xdr:row>
      <xdr:rowOff>514350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17</xdr:col>
      <xdr:colOff>523875</xdr:colOff>
      <xdr:row>0</xdr:row>
      <xdr:rowOff>295275</xdr:rowOff>
    </xdr:from>
    <xdr:to>
      <xdr:col>18</xdr:col>
      <xdr:colOff>200025</xdr:colOff>
      <xdr:row>0</xdr:row>
      <xdr:rowOff>666750</xdr:rowOff>
    </xdr:to>
    <xdr:pic>
      <xdr:nvPicPr>
        <xdr:cNvPr id="33" name="Gráfico 32" descr="Dinheiro estrutura de tópicos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17</xdr:col>
      <xdr:colOff>457200</xdr:colOff>
      <xdr:row>0</xdr:row>
      <xdr:rowOff>609600</xdr:rowOff>
    </xdr:from>
    <xdr:to>
      <xdr:col>18</xdr:col>
      <xdr:colOff>171450</xdr:colOff>
      <xdr:row>0</xdr:row>
      <xdr:rowOff>847725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18</xdr:col>
      <xdr:colOff>371475</xdr:colOff>
      <xdr:row>0</xdr:row>
      <xdr:rowOff>285750</xdr:rowOff>
    </xdr:from>
    <xdr:to>
      <xdr:col>21</xdr:col>
      <xdr:colOff>157500</xdr:colOff>
      <xdr:row>0</xdr:row>
      <xdr:rowOff>819150</xdr:rowOff>
    </xdr:to>
    <xdr:sp macro="" textlink="AUX!U22">
      <xdr:nvSpPr>
        <xdr:cNvPr id="35" name="Retângulo: Cantos Arredondados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18</xdr:col>
      <xdr:colOff>419100</xdr:colOff>
      <xdr:row>0</xdr:row>
      <xdr:rowOff>276225</xdr:rowOff>
    </xdr:from>
    <xdr:to>
      <xdr:col>20</xdr:col>
      <xdr:colOff>361950</xdr:colOff>
      <xdr:row>0</xdr:row>
      <xdr:rowOff>514350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20</xdr:col>
      <xdr:colOff>352425</xdr:colOff>
      <xdr:row>0</xdr:row>
      <xdr:rowOff>295275</xdr:rowOff>
    </xdr:from>
    <xdr:to>
      <xdr:col>21</xdr:col>
      <xdr:colOff>28575</xdr:colOff>
      <xdr:row>0</xdr:row>
      <xdr:rowOff>666750</xdr:rowOff>
    </xdr:to>
    <xdr:pic>
      <xdr:nvPicPr>
        <xdr:cNvPr id="37" name="Gráfico 36" descr="Dinheiro estrutura de tópicos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20</xdr:col>
      <xdr:colOff>9525</xdr:colOff>
      <xdr:row>0</xdr:row>
      <xdr:rowOff>628650</xdr:rowOff>
    </xdr:from>
    <xdr:to>
      <xdr:col>21</xdr:col>
      <xdr:colOff>247649</xdr:colOff>
      <xdr:row>0</xdr:row>
      <xdr:rowOff>790575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10</xdr:col>
      <xdr:colOff>419100</xdr:colOff>
      <xdr:row>0</xdr:row>
      <xdr:rowOff>0</xdr:rowOff>
    </xdr:from>
    <xdr:to>
      <xdr:col>12</xdr:col>
      <xdr:colOff>238125</xdr:colOff>
      <xdr:row>0</xdr:row>
      <xdr:rowOff>257176</xdr:rowOff>
    </xdr:to>
    <xdr:grpSp>
      <xdr:nvGrpSpPr>
        <xdr:cNvPr id="39" name="Agrupar 3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GrpSpPr/>
      </xdr:nvGrpSpPr>
      <xdr:grpSpPr>
        <a:xfrm>
          <a:off x="7439025" y="0"/>
          <a:ext cx="1209675" cy="257176"/>
          <a:chOff x="7439025" y="0"/>
          <a:chExt cx="1209675" cy="257176"/>
        </a:xfrm>
      </xdr:grpSpPr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id="{00000000-0008-0000-0600-000028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41" name="Gráfico 4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6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19</xdr:col>
      <xdr:colOff>180974</xdr:colOff>
      <xdr:row>0</xdr:row>
      <xdr:rowOff>0</xdr:rowOff>
    </xdr:from>
    <xdr:to>
      <xdr:col>20</xdr:col>
      <xdr:colOff>314324</xdr:colOff>
      <xdr:row>0</xdr:row>
      <xdr:rowOff>263625</xdr:rowOff>
    </xdr:to>
    <xdr:grpSp>
      <xdr:nvGrpSpPr>
        <xdr:cNvPr id="42" name="Agrupar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GrpSpPr/>
      </xdr:nvGrpSpPr>
      <xdr:grpSpPr>
        <a:xfrm>
          <a:off x="13458824" y="0"/>
          <a:ext cx="828675" cy="263625"/>
          <a:chOff x="13458824" y="0"/>
          <a:chExt cx="828675" cy="263625"/>
        </a:xfrm>
      </xdr:grpSpPr>
      <xdr:sp macro="" textlink="">
        <xdr:nvSpPr>
          <xdr:cNvPr id="43" name="CaixaDeTexto 42">
            <a:extLst>
              <a:ext uri="{FF2B5EF4-FFF2-40B4-BE49-F238E27FC236}">
                <a16:creationId xmlns:a16="http://schemas.microsoft.com/office/drawing/2014/main" id="{00000000-0008-0000-0600-00002B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44" name="Gráfico 43" descr="Balão de chat com preenchimento sólido">
            <a:extLst>
              <a:ext uri="{FF2B5EF4-FFF2-40B4-BE49-F238E27FC236}">
                <a16:creationId xmlns:a16="http://schemas.microsoft.com/office/drawing/2014/main" id="{00000000-0008-0000-06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17</xdr:col>
      <xdr:colOff>194682</xdr:colOff>
      <xdr:row>0</xdr:row>
      <xdr:rowOff>0</xdr:rowOff>
    </xdr:from>
    <xdr:to>
      <xdr:col>18</xdr:col>
      <xdr:colOff>585207</xdr:colOff>
      <xdr:row>0</xdr:row>
      <xdr:rowOff>257176</xdr:rowOff>
    </xdr:to>
    <xdr:grpSp>
      <xdr:nvGrpSpPr>
        <xdr:cNvPr id="45" name="Agrupar 4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GrpSpPr/>
      </xdr:nvGrpSpPr>
      <xdr:grpSpPr>
        <a:xfrm>
          <a:off x="12081882" y="0"/>
          <a:ext cx="1085850" cy="257176"/>
          <a:chOff x="11772900" y="0"/>
          <a:chExt cx="1085850" cy="257176"/>
        </a:xfrm>
      </xdr:grpSpPr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47" name="Gráfico 46" descr="Lista com preenchimento sólido">
            <a:extLst>
              <a:ext uri="{FF2B5EF4-FFF2-40B4-BE49-F238E27FC236}">
                <a16:creationId xmlns:a16="http://schemas.microsoft.com/office/drawing/2014/main" id="{00000000-0008-0000-06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14</xdr:col>
      <xdr:colOff>456038</xdr:colOff>
      <xdr:row>0</xdr:row>
      <xdr:rowOff>0</xdr:rowOff>
    </xdr:from>
    <xdr:to>
      <xdr:col>16</xdr:col>
      <xdr:colOff>598913</xdr:colOff>
      <xdr:row>0</xdr:row>
      <xdr:rowOff>257176</xdr:rowOff>
    </xdr:to>
    <xdr:grpSp>
      <xdr:nvGrpSpPr>
        <xdr:cNvPr id="48" name="Agrupar 4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GrpSpPr/>
      </xdr:nvGrpSpPr>
      <xdr:grpSpPr>
        <a:xfrm>
          <a:off x="10257263" y="0"/>
          <a:ext cx="1533525" cy="257176"/>
          <a:chOff x="9896475" y="0"/>
          <a:chExt cx="1533525" cy="257176"/>
        </a:xfrm>
      </xdr:grpSpPr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id="{00000000-0008-0000-0600-000031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50" name="Gráfico 49" descr="Dinheiro com preenchimento sólido">
            <a:extLst>
              <a:ext uri="{FF2B5EF4-FFF2-40B4-BE49-F238E27FC236}">
                <a16:creationId xmlns:a16="http://schemas.microsoft.com/office/drawing/2014/main" id="{00000000-0008-0000-06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12</xdr:col>
      <xdr:colOff>529219</xdr:colOff>
      <xdr:row>0</xdr:row>
      <xdr:rowOff>0</xdr:rowOff>
    </xdr:from>
    <xdr:to>
      <xdr:col>14</xdr:col>
      <xdr:colOff>164944</xdr:colOff>
      <xdr:row>0</xdr:row>
      <xdr:rowOff>257176</xdr:rowOff>
    </xdr:to>
    <xdr:grpSp>
      <xdr:nvGrpSpPr>
        <xdr:cNvPr id="51" name="Agrupar 5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GrpSpPr/>
      </xdr:nvGrpSpPr>
      <xdr:grpSpPr>
        <a:xfrm>
          <a:off x="8939794" y="0"/>
          <a:ext cx="1026375" cy="257176"/>
          <a:chOff x="8736750" y="0"/>
          <a:chExt cx="1026375" cy="257176"/>
        </a:xfrm>
      </xdr:grpSpPr>
      <xdr:sp macro="" textlink="">
        <xdr:nvSpPr>
          <xdr:cNvPr id="52" name="CaixaDeTexto 51">
            <a:extLst>
              <a:ext uri="{FF2B5EF4-FFF2-40B4-BE49-F238E27FC236}">
                <a16:creationId xmlns:a16="http://schemas.microsoft.com/office/drawing/2014/main" id="{00000000-0008-0000-0600-000034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53" name="Gráfico 52" descr="Engrenagem única com preenchimento sólido">
            <a:extLst>
              <a:ext uri="{FF2B5EF4-FFF2-40B4-BE49-F238E27FC236}">
                <a16:creationId xmlns:a16="http://schemas.microsoft.com/office/drawing/2014/main" id="{00000000-0008-0000-06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0</xdr:colOff>
          <xdr:row>1</xdr:row>
          <xdr:rowOff>5889</xdr:rowOff>
        </xdr:to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600-00003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5298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3</xdr:col>
      <xdr:colOff>114300</xdr:colOff>
      <xdr:row>0</xdr:row>
      <xdr:rowOff>0</xdr:rowOff>
    </xdr:from>
    <xdr:to>
      <xdr:col>7</xdr:col>
      <xdr:colOff>600075</xdr:colOff>
      <xdr:row>1</xdr:row>
      <xdr:rowOff>0</xdr:rowOff>
    </xdr:to>
    <xdr:sp macro="" textlink="'COMO UTILIZAR'!F3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361950</xdr:colOff>
      <xdr:row>1</xdr:row>
      <xdr:rowOff>66675</xdr:rowOff>
    </xdr:from>
    <xdr:to>
      <xdr:col>12</xdr:col>
      <xdr:colOff>539906</xdr:colOff>
      <xdr:row>2</xdr:row>
      <xdr:rowOff>85726</xdr:rowOff>
    </xdr:to>
    <xdr:sp macro="" textlink="">
      <xdr:nvSpPr>
        <xdr:cNvPr id="2" name="CaixaDeTexto 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381875" y="942975"/>
          <a:ext cx="1568606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 vs Realizado</a:t>
          </a:r>
        </a:p>
      </xdr:txBody>
    </xdr:sp>
    <xdr:clientData/>
  </xdr:twoCellAnchor>
  <xdr:twoCellAnchor editAs="absolute">
    <xdr:from>
      <xdr:col>12</xdr:col>
      <xdr:colOff>569989</xdr:colOff>
      <xdr:row>1</xdr:row>
      <xdr:rowOff>66675</xdr:rowOff>
    </xdr:from>
    <xdr:to>
      <xdr:col>15</xdr:col>
      <xdr:colOff>43095</xdr:colOff>
      <xdr:row>2</xdr:row>
      <xdr:rowOff>85726</xdr:rowOff>
    </xdr:to>
    <xdr:sp macro="" textlink="">
      <xdr:nvSpPr>
        <xdr:cNvPr id="3" name="CaixaDeTexto 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980564" y="942975"/>
          <a:ext cx="1559081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Fechamento</a:t>
          </a:r>
          <a:r>
            <a:rPr lang="pt-BR" sz="1100" kern="1200" baseline="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mês</a:t>
          </a:r>
          <a:endParaRPr lang="pt-BR" sz="1100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15</xdr:col>
      <xdr:colOff>73178</xdr:colOff>
      <xdr:row>1</xdr:row>
      <xdr:rowOff>66675</xdr:rowOff>
    </xdr:from>
    <xdr:to>
      <xdr:col>16</xdr:col>
      <xdr:colOff>616106</xdr:colOff>
      <xdr:row>2</xdr:row>
      <xdr:rowOff>85726</xdr:rowOff>
    </xdr:to>
    <xdr:sp macro="" textlink="">
      <xdr:nvSpPr>
        <xdr:cNvPr id="4" name="CaixaDeTexto 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569728" y="942975"/>
          <a:ext cx="1314453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DRE detalhado</a:t>
          </a:r>
        </a:p>
      </xdr:txBody>
    </xdr:sp>
    <xdr:clientData/>
  </xdr:twoCellAnchor>
  <xdr:twoCellAnchor editAs="absolute">
    <xdr:from>
      <xdr:col>17</xdr:col>
      <xdr:colOff>27064</xdr:colOff>
      <xdr:row>1</xdr:row>
      <xdr:rowOff>66675</xdr:rowOff>
    </xdr:from>
    <xdr:to>
      <xdr:col>19</xdr:col>
      <xdr:colOff>489028</xdr:colOff>
      <xdr:row>2</xdr:row>
      <xdr:rowOff>85726</xdr:rowOff>
    </xdr:to>
    <xdr:sp macro="" textlink="">
      <xdr:nvSpPr>
        <xdr:cNvPr id="5" name="CaixaDeTexto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1914264" y="942975"/>
          <a:ext cx="1852614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Conciliação bancária</a:t>
          </a:r>
        </a:p>
      </xdr:txBody>
    </xdr:sp>
    <xdr:clientData/>
  </xdr:twoCellAnchor>
  <xdr:twoCellAnchor editAs="absolute">
    <xdr:from>
      <xdr:col>19</xdr:col>
      <xdr:colOff>519111</xdr:colOff>
      <xdr:row>1</xdr:row>
      <xdr:rowOff>66675</xdr:rowOff>
    </xdr:from>
    <xdr:to>
      <xdr:col>21</xdr:col>
      <xdr:colOff>400050</xdr:colOff>
      <xdr:row>2</xdr:row>
      <xdr:rowOff>85726</xdr:rowOff>
    </xdr:to>
    <xdr:sp macro="" textlink="">
      <xdr:nvSpPr>
        <xdr:cNvPr id="6" name="CaixaDeTexto 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3796961" y="942975"/>
          <a:ext cx="1271589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Fluxo de caixa</a:t>
          </a:r>
        </a:p>
      </xdr:txBody>
    </xdr:sp>
    <xdr:clientData/>
  </xdr:twoCellAnchor>
  <xdr:twoCellAnchor editAs="absolute">
    <xdr:from>
      <xdr:col>15</xdr:col>
      <xdr:colOff>542925</xdr:colOff>
      <xdr:row>0</xdr:row>
      <xdr:rowOff>285750</xdr:rowOff>
    </xdr:from>
    <xdr:to>
      <xdr:col>18</xdr:col>
      <xdr:colOff>328950</xdr:colOff>
      <xdr:row>0</xdr:row>
      <xdr:rowOff>819150</xdr:rowOff>
    </xdr:to>
    <xdr:sp macro="" textlink="AUX!U21">
      <xdr:nvSpPr>
        <xdr:cNvPr id="8" name="Retângulo: Cantos Arredondados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15</xdr:col>
      <xdr:colOff>590550</xdr:colOff>
      <xdr:row>0</xdr:row>
      <xdr:rowOff>276225</xdr:rowOff>
    </xdr:from>
    <xdr:to>
      <xdr:col>17</xdr:col>
      <xdr:colOff>533400</xdr:colOff>
      <xdr:row>0</xdr:row>
      <xdr:rowOff>514350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17</xdr:col>
      <xdr:colOff>457200</xdr:colOff>
      <xdr:row>0</xdr:row>
      <xdr:rowOff>609600</xdr:rowOff>
    </xdr:from>
    <xdr:to>
      <xdr:col>18</xdr:col>
      <xdr:colOff>171450</xdr:colOff>
      <xdr:row>0</xdr:row>
      <xdr:rowOff>847725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18</xdr:col>
      <xdr:colOff>371475</xdr:colOff>
      <xdr:row>0</xdr:row>
      <xdr:rowOff>285750</xdr:rowOff>
    </xdr:from>
    <xdr:to>
      <xdr:col>21</xdr:col>
      <xdr:colOff>157500</xdr:colOff>
      <xdr:row>0</xdr:row>
      <xdr:rowOff>819150</xdr:rowOff>
    </xdr:to>
    <xdr:sp macro="" textlink="AUX!U22">
      <xdr:nvSpPr>
        <xdr:cNvPr id="11" name="Retângulo: Cantos Arredondados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18</xdr:col>
      <xdr:colOff>419100</xdr:colOff>
      <xdr:row>0</xdr:row>
      <xdr:rowOff>276225</xdr:rowOff>
    </xdr:from>
    <xdr:to>
      <xdr:col>20</xdr:col>
      <xdr:colOff>361950</xdr:colOff>
      <xdr:row>0</xdr:row>
      <xdr:rowOff>514350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20</xdr:col>
      <xdr:colOff>9525</xdr:colOff>
      <xdr:row>0</xdr:row>
      <xdr:rowOff>628650</xdr:rowOff>
    </xdr:from>
    <xdr:to>
      <xdr:col>21</xdr:col>
      <xdr:colOff>247649</xdr:colOff>
      <xdr:row>0</xdr:row>
      <xdr:rowOff>790575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17</xdr:col>
      <xdr:colOff>514350</xdr:colOff>
      <xdr:row>0</xdr:row>
      <xdr:rowOff>285750</xdr:rowOff>
    </xdr:from>
    <xdr:to>
      <xdr:col>18</xdr:col>
      <xdr:colOff>179025</xdr:colOff>
      <xdr:row>0</xdr:row>
      <xdr:rowOff>645750</xdr:rowOff>
    </xdr:to>
    <xdr:pic>
      <xdr:nvPicPr>
        <xdr:cNvPr id="14" name="Gráfico 13" descr="Moedas com preenchimento sólido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361950</xdr:colOff>
      <xdr:row>0</xdr:row>
      <xdr:rowOff>285750</xdr:rowOff>
    </xdr:from>
    <xdr:to>
      <xdr:col>21</xdr:col>
      <xdr:colOff>26625</xdr:colOff>
      <xdr:row>0</xdr:row>
      <xdr:rowOff>645750</xdr:rowOff>
    </xdr:to>
    <xdr:pic>
      <xdr:nvPicPr>
        <xdr:cNvPr id="15" name="Gráfico 14" descr="Moedas com preenchimento sólido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47626</xdr:colOff>
      <xdr:row>6</xdr:row>
      <xdr:rowOff>104775</xdr:rowOff>
    </xdr:from>
    <xdr:to>
      <xdr:col>10</xdr:col>
      <xdr:colOff>504826</xdr:colOff>
      <xdr:row>33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419100</xdr:colOff>
      <xdr:row>18</xdr:row>
      <xdr:rowOff>142875</xdr:rowOff>
    </xdr:from>
    <xdr:ext cx="1228725" cy="453970"/>
    <xdr:sp macro="" textlink="$G$10">
      <xdr:nvSpPr>
        <xdr:cNvPr id="3" name="CaixaDeText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86725" y="4543425"/>
          <a:ext cx="1228725" cy="4539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fld id="{803E7987-2726-4A18-AFFF-3FEA2EE1A022}" type="TxLink">
            <a:rPr lang="en-US" sz="2000" b="1" i="0" u="none" strike="noStrike">
              <a:solidFill>
                <a:schemeClr val="accent1">
                  <a:lumMod val="50000"/>
                </a:schemeClr>
              </a:solidFill>
              <a:latin typeface="Arial Black" panose="020B0A04020102020204" pitchFamily="34" charset="0"/>
              <a:cs typeface="Calibri"/>
            </a:rPr>
            <a:pPr algn="ctr"/>
            <a:t>-</a:t>
          </a:fld>
          <a:endParaRPr lang="pt-BR" sz="2000">
            <a:solidFill>
              <a:schemeClr val="accent1">
                <a:lumMod val="50000"/>
              </a:schemeClr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7</xdr:col>
      <xdr:colOff>455077</xdr:colOff>
      <xdr:row>20</xdr:row>
      <xdr:rowOff>23962</xdr:rowOff>
    </xdr:from>
    <xdr:ext cx="1230847" cy="25455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8122702" y="4900762"/>
          <a:ext cx="1230847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0" i="0" u="none" strike="noStrike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do que planejou</a:t>
          </a:r>
        </a:p>
      </xdr:txBody>
    </xdr:sp>
    <xdr:clientData/>
  </xdr:oneCellAnchor>
  <xdr:oneCellAnchor>
    <xdr:from>
      <xdr:col>7</xdr:col>
      <xdr:colOff>521753</xdr:colOff>
      <xdr:row>18</xdr:row>
      <xdr:rowOff>28874</xdr:rowOff>
    </xdr:from>
    <xdr:ext cx="1075042" cy="25455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8189378" y="4429424"/>
          <a:ext cx="1075042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0" i="0" u="none" strike="noStrike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Você recebeu</a:t>
          </a:r>
        </a:p>
      </xdr:txBody>
    </xdr:sp>
    <xdr:clientData/>
  </xdr:oneCellAnchor>
  <xdr:twoCellAnchor editAs="oneCell">
    <xdr:from>
      <xdr:col>3</xdr:col>
      <xdr:colOff>340500</xdr:colOff>
      <xdr:row>5</xdr:row>
      <xdr:rowOff>142875</xdr:rowOff>
    </xdr:from>
    <xdr:to>
      <xdr:col>3</xdr:col>
      <xdr:colOff>795300</xdr:colOff>
      <xdr:row>8</xdr:row>
      <xdr:rowOff>54750</xdr:rowOff>
    </xdr:to>
    <xdr:pic>
      <xdr:nvPicPr>
        <xdr:cNvPr id="6" name="Gráfico 5" descr="Dinheiro com preenchimento sólid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350400" y="1171575"/>
          <a:ext cx="454800" cy="531000"/>
        </a:xfrm>
        <a:prstGeom prst="rect">
          <a:avLst/>
        </a:prstGeom>
      </xdr:spPr>
    </xdr:pic>
    <xdr:clientData/>
  </xdr:twoCellAnchor>
  <xdr:twoCellAnchor>
    <xdr:from>
      <xdr:col>0</xdr:col>
      <xdr:colOff>742950</xdr:colOff>
      <xdr:row>5</xdr:row>
      <xdr:rowOff>133350</xdr:rowOff>
    </xdr:from>
    <xdr:to>
      <xdr:col>10</xdr:col>
      <xdr:colOff>742950</xdr:colOff>
      <xdr:row>34</xdr:row>
      <xdr:rowOff>9525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742950" y="1162050"/>
          <a:ext cx="10096500" cy="3162300"/>
        </a:xfrm>
        <a:prstGeom prst="roundRect">
          <a:avLst>
            <a:gd name="adj" fmla="val 3101"/>
          </a:avLst>
        </a:prstGeom>
        <a:noFill/>
        <a:ln w="762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114300</xdr:colOff>
      <xdr:row>39</xdr:row>
      <xdr:rowOff>142875</xdr:rowOff>
    </xdr:from>
    <xdr:to>
      <xdr:col>10</xdr:col>
      <xdr:colOff>657225</xdr:colOff>
      <xdr:row>52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733424</xdr:colOff>
      <xdr:row>34</xdr:row>
      <xdr:rowOff>207308</xdr:rowOff>
    </xdr:from>
    <xdr:to>
      <xdr:col>10</xdr:col>
      <xdr:colOff>752474</xdr:colOff>
      <xdr:row>63</xdr:row>
      <xdr:rowOff>11206</xdr:rowOff>
    </xdr:to>
    <xdr:sp macro="" textlink="">
      <xdr:nvSpPr>
        <xdr:cNvPr id="9" name="Retângulo: Cantos Arredondados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733424" y="4522133"/>
          <a:ext cx="9972675" cy="4356848"/>
        </a:xfrm>
        <a:prstGeom prst="roundRect">
          <a:avLst>
            <a:gd name="adj" fmla="val 1365"/>
          </a:avLst>
        </a:prstGeom>
        <a:noFill/>
        <a:ln w="762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</xdr:col>
      <xdr:colOff>1685925</xdr:colOff>
      <xdr:row>34</xdr:row>
      <xdr:rowOff>219075</xdr:rowOff>
    </xdr:from>
    <xdr:to>
      <xdr:col>3</xdr:col>
      <xdr:colOff>73800</xdr:colOff>
      <xdr:row>37</xdr:row>
      <xdr:rowOff>54750</xdr:rowOff>
    </xdr:to>
    <xdr:pic>
      <xdr:nvPicPr>
        <xdr:cNvPr id="28" name="Gráfico 27" descr="Dinheiro com preenchimento sólido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628900" y="6048375"/>
          <a:ext cx="454800" cy="531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11</xdr:col>
      <xdr:colOff>638175</xdr:colOff>
      <xdr:row>1</xdr:row>
      <xdr:rowOff>0</xdr:rowOff>
    </xdr:to>
    <xdr:sp macro="" textlink="">
      <xdr:nvSpPr>
        <xdr:cNvPr id="32" name="Retângulo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/>
      </xdr:nvSpPr>
      <xdr:spPr>
        <a:xfrm>
          <a:off x="0" y="0"/>
          <a:ext cx="11353800" cy="876300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>
                <a:lumMod val="50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6</xdr:col>
      <xdr:colOff>304800</xdr:colOff>
      <xdr:row>0</xdr:row>
      <xdr:rowOff>285750</xdr:rowOff>
    </xdr:from>
    <xdr:to>
      <xdr:col>8</xdr:col>
      <xdr:colOff>652800</xdr:colOff>
      <xdr:row>0</xdr:row>
      <xdr:rowOff>819150</xdr:rowOff>
    </xdr:to>
    <xdr:sp macro="" textlink="AUX!U19">
      <xdr:nvSpPr>
        <xdr:cNvPr id="33" name="Retângulo: Cantos Arredondados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>
          <a:off x="721042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A1C3F8BC-D197-463B-922B-064F2D12F508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algn="l"/>
            <a:t>R$ 0</a:t>
          </a:fld>
          <a:endParaRPr lang="pt-BR" sz="1200" b="1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352425</xdr:colOff>
      <xdr:row>0</xdr:row>
      <xdr:rowOff>276225</xdr:rowOff>
    </xdr:from>
    <xdr:to>
      <xdr:col>8</xdr:col>
      <xdr:colOff>161925</xdr:colOff>
      <xdr:row>0</xdr:row>
      <xdr:rowOff>514350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/>
      </xdr:nvSpPr>
      <xdr:spPr>
        <a:xfrm>
          <a:off x="725805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8</xdr:col>
      <xdr:colOff>152400</xdr:colOff>
      <xdr:row>0</xdr:row>
      <xdr:rowOff>295275</xdr:rowOff>
    </xdr:from>
    <xdr:to>
      <xdr:col>8</xdr:col>
      <xdr:colOff>523875</xdr:colOff>
      <xdr:row>0</xdr:row>
      <xdr:rowOff>666750</xdr:rowOff>
    </xdr:to>
    <xdr:pic>
      <xdr:nvPicPr>
        <xdr:cNvPr id="35" name="Gráfico 34" descr="Dinheiro estrutura de tópicos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58202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8</xdr:col>
      <xdr:colOff>85725</xdr:colOff>
      <xdr:row>0</xdr:row>
      <xdr:rowOff>609600</xdr:rowOff>
    </xdr:from>
    <xdr:to>
      <xdr:col>8</xdr:col>
      <xdr:colOff>495300</xdr:colOff>
      <xdr:row>0</xdr:row>
      <xdr:rowOff>847725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/>
      </xdr:nvSpPr>
      <xdr:spPr>
        <a:xfrm>
          <a:off x="851535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9</xdr:col>
      <xdr:colOff>1905</xdr:colOff>
      <xdr:row>0</xdr:row>
      <xdr:rowOff>285750</xdr:rowOff>
    </xdr:from>
    <xdr:to>
      <xdr:col>11</xdr:col>
      <xdr:colOff>281325</xdr:colOff>
      <xdr:row>0</xdr:row>
      <xdr:rowOff>819150</xdr:rowOff>
    </xdr:to>
    <xdr:sp macro="" textlink="AUX!U20">
      <xdr:nvSpPr>
        <xdr:cNvPr id="37" name="Retângulo: Cantos Arredondados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>
          <a:off x="912495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149BF14-F4A6-4E87-8BE9-A9CE85DEE0BB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8</xdr:col>
      <xdr:colOff>674370</xdr:colOff>
      <xdr:row>0</xdr:row>
      <xdr:rowOff>276225</xdr:rowOff>
    </xdr:from>
    <xdr:to>
      <xdr:col>10</xdr:col>
      <xdr:colOff>552450</xdr:colOff>
      <xdr:row>0</xdr:row>
      <xdr:rowOff>514350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/>
      </xdr:nvSpPr>
      <xdr:spPr>
        <a:xfrm>
          <a:off x="917257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receber</a:t>
          </a:r>
        </a:p>
      </xdr:txBody>
    </xdr:sp>
    <xdr:clientData/>
  </xdr:twoCellAnchor>
  <xdr:twoCellAnchor editAs="absolute">
    <xdr:from>
      <xdr:col>10</xdr:col>
      <xdr:colOff>542925</xdr:colOff>
      <xdr:row>0</xdr:row>
      <xdr:rowOff>295275</xdr:rowOff>
    </xdr:from>
    <xdr:to>
      <xdr:col>11</xdr:col>
      <xdr:colOff>152400</xdr:colOff>
      <xdr:row>0</xdr:row>
      <xdr:rowOff>666750</xdr:rowOff>
    </xdr:to>
    <xdr:pic>
      <xdr:nvPicPr>
        <xdr:cNvPr id="39" name="Gráfico 38" descr="Dinheiro estrutura de tópicos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049655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10</xdr:col>
      <xdr:colOff>219075</xdr:colOff>
      <xdr:row>0</xdr:row>
      <xdr:rowOff>609600</xdr:rowOff>
    </xdr:from>
    <xdr:to>
      <xdr:col>11</xdr:col>
      <xdr:colOff>390524</xdr:colOff>
      <xdr:row>0</xdr:row>
      <xdr:rowOff>771525</xdr:rowOff>
    </xdr:to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/>
      </xdr:nvSpPr>
      <xdr:spPr>
        <a:xfrm>
          <a:off x="10172700" y="60960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11</xdr:col>
      <xdr:colOff>323850</xdr:colOff>
      <xdr:row>0</xdr:row>
      <xdr:rowOff>285750</xdr:rowOff>
    </xdr:from>
    <xdr:to>
      <xdr:col>13</xdr:col>
      <xdr:colOff>671850</xdr:colOff>
      <xdr:row>0</xdr:row>
      <xdr:rowOff>819150</xdr:rowOff>
    </xdr:to>
    <xdr:sp macro="" textlink="AUX!U21">
      <xdr:nvSpPr>
        <xdr:cNvPr id="41" name="Retângulo: Cantos Arredondados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11</xdr:col>
      <xdr:colOff>371475</xdr:colOff>
      <xdr:row>0</xdr:row>
      <xdr:rowOff>276225</xdr:rowOff>
    </xdr:from>
    <xdr:to>
      <xdr:col>13</xdr:col>
      <xdr:colOff>180975</xdr:colOff>
      <xdr:row>0</xdr:row>
      <xdr:rowOff>514350</xdr:rowOff>
    </xdr:to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13</xdr:col>
      <xdr:colOff>171450</xdr:colOff>
      <xdr:row>0</xdr:row>
      <xdr:rowOff>295275</xdr:rowOff>
    </xdr:from>
    <xdr:to>
      <xdr:col>13</xdr:col>
      <xdr:colOff>542925</xdr:colOff>
      <xdr:row>0</xdr:row>
      <xdr:rowOff>666750</xdr:rowOff>
    </xdr:to>
    <xdr:pic>
      <xdr:nvPicPr>
        <xdr:cNvPr id="43" name="Gráfico 42" descr="Dinheiro estrutura de tópicos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2411075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13</xdr:col>
      <xdr:colOff>104775</xdr:colOff>
      <xdr:row>0</xdr:row>
      <xdr:rowOff>609600</xdr:rowOff>
    </xdr:from>
    <xdr:to>
      <xdr:col>13</xdr:col>
      <xdr:colOff>514350</xdr:colOff>
      <xdr:row>0</xdr:row>
      <xdr:rowOff>847725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13</xdr:col>
      <xdr:colOff>676275</xdr:colOff>
      <xdr:row>0</xdr:row>
      <xdr:rowOff>285750</xdr:rowOff>
    </xdr:from>
    <xdr:to>
      <xdr:col>15</xdr:col>
      <xdr:colOff>1062375</xdr:colOff>
      <xdr:row>0</xdr:row>
      <xdr:rowOff>819150</xdr:rowOff>
    </xdr:to>
    <xdr:sp macro="" textlink="AUX!U22">
      <xdr:nvSpPr>
        <xdr:cNvPr id="45" name="Retângulo: Cantos Arredondados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14</xdr:col>
      <xdr:colOff>0</xdr:colOff>
      <xdr:row>0</xdr:row>
      <xdr:rowOff>276225</xdr:rowOff>
    </xdr:from>
    <xdr:to>
      <xdr:col>15</xdr:col>
      <xdr:colOff>571500</xdr:colOff>
      <xdr:row>0</xdr:row>
      <xdr:rowOff>514350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15</xdr:col>
      <xdr:colOff>561975</xdr:colOff>
      <xdr:row>0</xdr:row>
      <xdr:rowOff>295275</xdr:rowOff>
    </xdr:from>
    <xdr:to>
      <xdr:col>15</xdr:col>
      <xdr:colOff>933450</xdr:colOff>
      <xdr:row>0</xdr:row>
      <xdr:rowOff>666750</xdr:rowOff>
    </xdr:to>
    <xdr:pic>
      <xdr:nvPicPr>
        <xdr:cNvPr id="47" name="Gráfico 46" descr="Dinheiro estrutura de tópicos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4325600" y="295275"/>
          <a:ext cx="371475" cy="371475"/>
        </a:xfrm>
        <a:prstGeom prst="rect">
          <a:avLst/>
        </a:prstGeom>
      </xdr:spPr>
    </xdr:pic>
    <xdr:clientData/>
  </xdr:twoCellAnchor>
  <xdr:twoCellAnchor editAs="absolute">
    <xdr:from>
      <xdr:col>15</xdr:col>
      <xdr:colOff>219075</xdr:colOff>
      <xdr:row>0</xdr:row>
      <xdr:rowOff>628650</xdr:rowOff>
    </xdr:from>
    <xdr:to>
      <xdr:col>15</xdr:col>
      <xdr:colOff>1152524</xdr:colOff>
      <xdr:row>0</xdr:row>
      <xdr:rowOff>790575</xdr:rowOff>
    </xdr:to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absolute">
    <xdr:from>
      <xdr:col>6</xdr:col>
      <xdr:colOff>533400</xdr:colOff>
      <xdr:row>0</xdr:row>
      <xdr:rowOff>0</xdr:rowOff>
    </xdr:from>
    <xdr:to>
      <xdr:col>8</xdr:col>
      <xdr:colOff>219075</xdr:colOff>
      <xdr:row>0</xdr:row>
      <xdr:rowOff>257176</xdr:rowOff>
    </xdr:to>
    <xdr:grpSp>
      <xdr:nvGrpSpPr>
        <xdr:cNvPr id="49" name="Agrupar 4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GrpSpPr/>
      </xdr:nvGrpSpPr>
      <xdr:grpSpPr>
        <a:xfrm>
          <a:off x="7439025" y="0"/>
          <a:ext cx="1209675" cy="257176"/>
          <a:chOff x="7439025" y="0"/>
          <a:chExt cx="1209675" cy="257176"/>
        </a:xfrm>
      </xdr:grpSpPr>
      <xdr:sp macro="" textlink="">
        <xdr:nvSpPr>
          <xdr:cNvPr id="50" name="CaixaDeTexto 49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SpPr txBox="1"/>
        </xdr:nvSpPr>
        <xdr:spPr>
          <a:xfrm>
            <a:off x="7439025" y="0"/>
            <a:ext cx="1209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Dashboard</a:t>
            </a:r>
          </a:p>
        </xdr:txBody>
      </xdr:sp>
      <xdr:pic>
        <xdr:nvPicPr>
          <xdr:cNvPr id="51" name="Gráfico 50" descr="Gráfico de barras com tendência ascendente com preenchimento sólido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7534275" y="285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14</xdr:col>
      <xdr:colOff>457199</xdr:colOff>
      <xdr:row>0</xdr:row>
      <xdr:rowOff>0</xdr:rowOff>
    </xdr:from>
    <xdr:to>
      <xdr:col>15</xdr:col>
      <xdr:colOff>523874</xdr:colOff>
      <xdr:row>0</xdr:row>
      <xdr:rowOff>263625</xdr:rowOff>
    </xdr:to>
    <xdr:grpSp>
      <xdr:nvGrpSpPr>
        <xdr:cNvPr id="52" name="Agrupar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GrpSpPr/>
      </xdr:nvGrpSpPr>
      <xdr:grpSpPr>
        <a:xfrm>
          <a:off x="13458824" y="0"/>
          <a:ext cx="828675" cy="263625"/>
          <a:chOff x="13458824" y="0"/>
          <a:chExt cx="828675" cy="263625"/>
        </a:xfrm>
      </xdr:grpSpPr>
      <xdr:sp macro="" textlink="">
        <xdr:nvSpPr>
          <xdr:cNvPr id="53" name="CaixaDeTexto 52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SpPr txBox="1"/>
        </xdr:nvSpPr>
        <xdr:spPr>
          <a:xfrm>
            <a:off x="13458824" y="0"/>
            <a:ext cx="82867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Ajuda</a:t>
            </a:r>
          </a:p>
        </xdr:txBody>
      </xdr:sp>
      <xdr:pic>
        <xdr:nvPicPr>
          <xdr:cNvPr id="54" name="Gráfico 53" descr="Balão de chat com preenchimento sólido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13544550" y="4762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12</xdr:col>
      <xdr:colOff>604257</xdr:colOff>
      <xdr:row>0</xdr:row>
      <xdr:rowOff>0</xdr:rowOff>
    </xdr:from>
    <xdr:to>
      <xdr:col>14</xdr:col>
      <xdr:colOff>166107</xdr:colOff>
      <xdr:row>0</xdr:row>
      <xdr:rowOff>257176</xdr:rowOff>
    </xdr:to>
    <xdr:grpSp>
      <xdr:nvGrpSpPr>
        <xdr:cNvPr id="55" name="Agrupar 5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GrpSpPr/>
      </xdr:nvGrpSpPr>
      <xdr:grpSpPr>
        <a:xfrm>
          <a:off x="12081882" y="0"/>
          <a:ext cx="1085850" cy="257176"/>
          <a:chOff x="11772900" y="0"/>
          <a:chExt cx="1085850" cy="257176"/>
        </a:xfrm>
      </xdr:grpSpPr>
      <xdr:sp macro="" textlink="">
        <xdr:nvSpPr>
          <xdr:cNvPr id="56" name="CaixaDeTexto 55">
            <a:extLst>
              <a:ext uri="{FF2B5EF4-FFF2-40B4-BE49-F238E27FC236}">
                <a16:creationId xmlns:a16="http://schemas.microsoft.com/office/drawing/2014/main" id="{00000000-0008-0000-0700-000038000000}"/>
              </a:ext>
            </a:extLst>
          </xdr:cNvPr>
          <xdr:cNvSpPr txBox="1"/>
        </xdr:nvSpPr>
        <xdr:spPr>
          <a:xfrm>
            <a:off x="11772900" y="0"/>
            <a:ext cx="10858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u="sng" kern="1200">
                <a:solidFill>
                  <a:schemeClr val="accent2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Relatórios</a:t>
            </a:r>
          </a:p>
        </xdr:txBody>
      </xdr:sp>
      <xdr:pic>
        <xdr:nvPicPr>
          <xdr:cNvPr id="57" name="Gráfico 56" descr="Lista com preenchimento sólido">
            <a:extLst>
              <a:ext uri="{FF2B5EF4-FFF2-40B4-BE49-F238E27FC236}">
                <a16:creationId xmlns:a16="http://schemas.microsoft.com/office/drawing/2014/main" id="{00000000-0008-0000-0700-00003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11827650" y="261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303638</xdr:colOff>
      <xdr:row>0</xdr:row>
      <xdr:rowOff>0</xdr:rowOff>
    </xdr:from>
    <xdr:to>
      <xdr:col>12</xdr:col>
      <xdr:colOff>313163</xdr:colOff>
      <xdr:row>0</xdr:row>
      <xdr:rowOff>257176</xdr:rowOff>
    </xdr:to>
    <xdr:grpSp>
      <xdr:nvGrpSpPr>
        <xdr:cNvPr id="58" name="Agrupar 5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GrpSpPr/>
      </xdr:nvGrpSpPr>
      <xdr:grpSpPr>
        <a:xfrm>
          <a:off x="10257263" y="0"/>
          <a:ext cx="1533525" cy="257176"/>
          <a:chOff x="9896475" y="0"/>
          <a:chExt cx="1533525" cy="257176"/>
        </a:xfrm>
      </xdr:grpSpPr>
      <xdr:sp macro="" textlink="">
        <xdr:nvSpPr>
          <xdr:cNvPr id="59" name="CaixaDeTexto 58">
            <a:extLst>
              <a:ext uri="{FF2B5EF4-FFF2-40B4-BE49-F238E27FC236}">
                <a16:creationId xmlns:a16="http://schemas.microsoft.com/office/drawing/2014/main" id="{00000000-0008-0000-0700-00003B000000}"/>
              </a:ext>
            </a:extLst>
          </xdr:cNvPr>
          <xdr:cNvSpPr txBox="1"/>
        </xdr:nvSpPr>
        <xdr:spPr>
          <a:xfrm>
            <a:off x="9896475" y="0"/>
            <a:ext cx="1533525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Movimentações</a:t>
            </a:r>
          </a:p>
        </xdr:txBody>
      </xdr:sp>
      <xdr:pic>
        <xdr:nvPicPr>
          <xdr:cNvPr id="60" name="Gráfico 59" descr="Dinheiro com preenchimento sólido">
            <a:extLst>
              <a:ext uri="{FF2B5EF4-FFF2-40B4-BE49-F238E27FC236}">
                <a16:creationId xmlns:a16="http://schemas.microsoft.com/office/drawing/2014/main" id="{00000000-0008-0000-07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>
            <a:off x="9939300" y="23775"/>
            <a:ext cx="216000" cy="216000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510169</xdr:colOff>
      <xdr:row>0</xdr:row>
      <xdr:rowOff>0</xdr:rowOff>
    </xdr:from>
    <xdr:to>
      <xdr:col>10</xdr:col>
      <xdr:colOff>12544</xdr:colOff>
      <xdr:row>0</xdr:row>
      <xdr:rowOff>257176</xdr:rowOff>
    </xdr:to>
    <xdr:grpSp>
      <xdr:nvGrpSpPr>
        <xdr:cNvPr id="61" name="Agrupar 6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GrpSpPr/>
      </xdr:nvGrpSpPr>
      <xdr:grpSpPr>
        <a:xfrm>
          <a:off x="8939794" y="0"/>
          <a:ext cx="1026375" cy="257176"/>
          <a:chOff x="8736750" y="0"/>
          <a:chExt cx="1026375" cy="257176"/>
        </a:xfrm>
      </xdr:grpSpPr>
      <xdr:sp macro="" textlink="">
        <xdr:nvSpPr>
          <xdr:cNvPr id="62" name="CaixaDeTexto 61">
            <a:extLst>
              <a:ext uri="{FF2B5EF4-FFF2-40B4-BE49-F238E27FC236}">
                <a16:creationId xmlns:a16="http://schemas.microsoft.com/office/drawing/2014/main" id="{00000000-0008-0000-0700-00003E000000}"/>
              </a:ext>
            </a:extLst>
          </xdr:cNvPr>
          <xdr:cNvSpPr txBox="1"/>
        </xdr:nvSpPr>
        <xdr:spPr>
          <a:xfrm>
            <a:off x="8791575" y="0"/>
            <a:ext cx="971550" cy="257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pt-BR" sz="1100" kern="1200">
                <a:solidFill>
                  <a:schemeClr val="bg1"/>
                </a:solidFill>
                <a:latin typeface="Open Sans ExtraBold" pitchFamily="2" charset="0"/>
                <a:ea typeface="Open Sans ExtraBold" pitchFamily="2" charset="0"/>
                <a:cs typeface="Open Sans ExtraBold" pitchFamily="2" charset="0"/>
              </a:rPr>
              <a:t>Cadastros</a:t>
            </a:r>
          </a:p>
        </xdr:txBody>
      </xdr:sp>
      <xdr:pic>
        <xdr:nvPicPr>
          <xdr:cNvPr id="63" name="Gráfico 62" descr="Engrenagem única com preenchimento sólido">
            <a:extLst>
              <a:ext uri="{FF2B5EF4-FFF2-40B4-BE49-F238E27FC236}">
                <a16:creationId xmlns:a16="http://schemas.microsoft.com/office/drawing/2014/main" id="{00000000-0008-0000-07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96DAC541-7B7A-43D3-8B79-37D633B846F1}">
                <asvg:svgBlip xmlns:asvg="http://schemas.microsoft.com/office/drawing/2016/SVG/main" r:embed="rId23"/>
              </a:ext>
            </a:extLst>
          </a:blip>
          <a:stretch>
            <a:fillRect/>
          </a:stretch>
        </xdr:blipFill>
        <xdr:spPr>
          <a:xfrm>
            <a:off x="8736750" y="40425"/>
            <a:ext cx="216000" cy="2160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1162050</xdr:colOff>
          <xdr:row>1</xdr:row>
          <xdr:rowOff>5889</xdr:rowOff>
        </xdr:to>
        <xdr:pic>
          <xdr:nvPicPr>
            <xdr:cNvPr id="64" name="Imagem 63">
              <a:extLst>
                <a:ext uri="{FF2B5EF4-FFF2-40B4-BE49-F238E27FC236}">
                  <a16:creationId xmlns:a16="http://schemas.microsoft.com/office/drawing/2014/main" id="{00000000-0008-0000-0700-00004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OMO UTILIZAR'!$F$5" spid="_x0000_s18618"/>
                </a:ext>
              </a:extLst>
            </xdr:cNvPicPr>
          </xdr:nvPicPr>
          <xdr:blipFill>
            <a:blip xmlns:r="http://schemas.openxmlformats.org/officeDocument/2006/relationships" r:embed="rId24"/>
            <a:srcRect/>
            <a:stretch>
              <a:fillRect/>
            </a:stretch>
          </xdr:blipFill>
          <xdr:spPr bwMode="auto">
            <a:xfrm>
              <a:off x="0" y="0"/>
              <a:ext cx="2105025" cy="88218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2</xdr:col>
      <xdr:colOff>1323975</xdr:colOff>
      <xdr:row>0</xdr:row>
      <xdr:rowOff>0</xdr:rowOff>
    </xdr:from>
    <xdr:to>
      <xdr:col>4</xdr:col>
      <xdr:colOff>1162050</xdr:colOff>
      <xdr:row>1</xdr:row>
      <xdr:rowOff>0</xdr:rowOff>
    </xdr:to>
    <xdr:sp macro="" textlink="'COMO UTILIZAR'!F3">
      <xdr:nvSpPr>
        <xdr:cNvPr id="65" name="CaixaDeTexto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/>
      </xdr:nvSpPr>
      <xdr:spPr>
        <a:xfrm>
          <a:off x="2266950" y="0"/>
          <a:ext cx="32670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8B9DBA75-D873-4835-B3E9-885B9A9D6EBF}" type="TxLink">
            <a:rPr lang="en-US" sz="14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/>
            <a:t>Nome da sua Empresa</a:t>
          </a:fld>
          <a:endParaRPr lang="pt-BR" sz="1800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476250</xdr:colOff>
      <xdr:row>2</xdr:row>
      <xdr:rowOff>9525</xdr:rowOff>
    </xdr:from>
    <xdr:to>
      <xdr:col>8</xdr:col>
      <xdr:colOff>520856</xdr:colOff>
      <xdr:row>3</xdr:row>
      <xdr:rowOff>161926</xdr:rowOff>
    </xdr:to>
    <xdr:sp macro="" textlink="">
      <xdr:nvSpPr>
        <xdr:cNvPr id="11" name="CaixaDeTexto 1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7381875" y="942975"/>
          <a:ext cx="1568606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Meta vs Realizado</a:t>
          </a:r>
        </a:p>
      </xdr:txBody>
    </xdr:sp>
    <xdr:clientData/>
  </xdr:twoCellAnchor>
  <xdr:twoCellAnchor editAs="absolute">
    <xdr:from>
      <xdr:col>8</xdr:col>
      <xdr:colOff>550939</xdr:colOff>
      <xdr:row>2</xdr:row>
      <xdr:rowOff>9525</xdr:rowOff>
    </xdr:from>
    <xdr:to>
      <xdr:col>10</xdr:col>
      <xdr:colOff>586020</xdr:colOff>
      <xdr:row>3</xdr:row>
      <xdr:rowOff>161926</xdr:rowOff>
    </xdr:to>
    <xdr:sp macro="" textlink="">
      <xdr:nvSpPr>
        <xdr:cNvPr id="12" name="CaixaDeTexto 1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8980564" y="942975"/>
          <a:ext cx="1559081" cy="257176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Fechamento</a:t>
          </a:r>
          <a:r>
            <a:rPr lang="pt-BR" sz="1100" kern="1200" baseline="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mês</a:t>
          </a:r>
          <a:endParaRPr lang="pt-BR" sz="1100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10</xdr:col>
      <xdr:colOff>616103</xdr:colOff>
      <xdr:row>2</xdr:row>
      <xdr:rowOff>9525</xdr:rowOff>
    </xdr:from>
    <xdr:to>
      <xdr:col>12</xdr:col>
      <xdr:colOff>406556</xdr:colOff>
      <xdr:row>3</xdr:row>
      <xdr:rowOff>161926</xdr:rowOff>
    </xdr:to>
    <xdr:sp macro="" textlink="">
      <xdr:nvSpPr>
        <xdr:cNvPr id="13" name="CaixaDeTexto 12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569728" y="942975"/>
          <a:ext cx="1314453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DRE detalhado</a:t>
          </a:r>
        </a:p>
      </xdr:txBody>
    </xdr:sp>
    <xdr:clientData/>
  </xdr:twoCellAnchor>
  <xdr:twoCellAnchor editAs="absolute">
    <xdr:from>
      <xdr:col>12</xdr:col>
      <xdr:colOff>436639</xdr:colOff>
      <xdr:row>2</xdr:row>
      <xdr:rowOff>9525</xdr:rowOff>
    </xdr:from>
    <xdr:to>
      <xdr:col>15</xdr:col>
      <xdr:colOff>3253</xdr:colOff>
      <xdr:row>3</xdr:row>
      <xdr:rowOff>161926</xdr:rowOff>
    </xdr:to>
    <xdr:sp macro="" textlink="">
      <xdr:nvSpPr>
        <xdr:cNvPr id="14" name="CaixaDeTexto 1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11914264" y="942975"/>
          <a:ext cx="1852614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Conciliação bancária</a:t>
          </a:r>
        </a:p>
      </xdr:txBody>
    </xdr:sp>
    <xdr:clientData/>
  </xdr:twoCellAnchor>
  <xdr:twoCellAnchor editAs="absolute">
    <xdr:from>
      <xdr:col>15</xdr:col>
      <xdr:colOff>33336</xdr:colOff>
      <xdr:row>2</xdr:row>
      <xdr:rowOff>9525</xdr:rowOff>
    </xdr:from>
    <xdr:to>
      <xdr:col>15</xdr:col>
      <xdr:colOff>1304925</xdr:colOff>
      <xdr:row>3</xdr:row>
      <xdr:rowOff>161926</xdr:rowOff>
    </xdr:to>
    <xdr:sp macro="" textlink="">
      <xdr:nvSpPr>
        <xdr:cNvPr id="15" name="CaixaDeTexto 1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3796961" y="942975"/>
          <a:ext cx="1271589" cy="257176"/>
        </a:xfrm>
        <a:prstGeom prst="rect">
          <a:avLst/>
        </a:prstGeom>
        <a:solidFill>
          <a:schemeClr val="accen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Fluxo de caixa</a:t>
          </a:r>
        </a:p>
      </xdr:txBody>
    </xdr:sp>
    <xdr:clientData/>
  </xdr:twoCellAnchor>
  <xdr:twoCellAnchor editAs="absolute">
    <xdr:from>
      <xdr:col>11</xdr:col>
      <xdr:colOff>323850</xdr:colOff>
      <xdr:row>0</xdr:row>
      <xdr:rowOff>285750</xdr:rowOff>
    </xdr:from>
    <xdr:to>
      <xdr:col>13</xdr:col>
      <xdr:colOff>671850</xdr:colOff>
      <xdr:row>0</xdr:row>
      <xdr:rowOff>819150</xdr:rowOff>
    </xdr:to>
    <xdr:sp macro="" textlink="AUX!U21">
      <xdr:nvSpPr>
        <xdr:cNvPr id="17" name="Retângulo: Cantos Arredondados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11039475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F9B64A6-0003-4FE1-86C9-B8F4A894646E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11</xdr:col>
      <xdr:colOff>371475</xdr:colOff>
      <xdr:row>0</xdr:row>
      <xdr:rowOff>276225</xdr:rowOff>
    </xdr:from>
    <xdr:to>
      <xdr:col>13</xdr:col>
      <xdr:colOff>180975</xdr:colOff>
      <xdr:row>0</xdr:row>
      <xdr:rowOff>514350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1087100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13</xdr:col>
      <xdr:colOff>104775</xdr:colOff>
      <xdr:row>0</xdr:row>
      <xdr:rowOff>609600</xdr:rowOff>
    </xdr:from>
    <xdr:to>
      <xdr:col>13</xdr:col>
      <xdr:colOff>514350</xdr:colOff>
      <xdr:row>0</xdr:row>
      <xdr:rowOff>847725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12344400" y="60960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 u="none" kern="1200">
              <a:solidFill>
                <a:schemeClr val="bg1"/>
              </a:solidFill>
            </a:rPr>
            <a:t>Hoje</a:t>
          </a:r>
        </a:p>
      </xdr:txBody>
    </xdr:sp>
    <xdr:clientData/>
  </xdr:twoCellAnchor>
  <xdr:twoCellAnchor editAs="absolute">
    <xdr:from>
      <xdr:col>13</xdr:col>
      <xdr:colOff>676275</xdr:colOff>
      <xdr:row>0</xdr:row>
      <xdr:rowOff>285750</xdr:rowOff>
    </xdr:from>
    <xdr:to>
      <xdr:col>15</xdr:col>
      <xdr:colOff>1062375</xdr:colOff>
      <xdr:row>0</xdr:row>
      <xdr:rowOff>819150</xdr:rowOff>
    </xdr:to>
    <xdr:sp macro="" textlink="AUX!U22">
      <xdr:nvSpPr>
        <xdr:cNvPr id="20" name="Retângulo: Cantos Arredondados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12954000" y="285750"/>
          <a:ext cx="1872000" cy="533400"/>
        </a:xfrm>
        <a:prstGeom prst="roundRect">
          <a:avLst>
            <a:gd name="adj" fmla="val 33334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FFE772E9-3474-4221-BC92-8AC84D98F4B6}" type="TxLink">
            <a:rPr lang="en-US" sz="1200" b="1" i="0" u="none" strike="noStrike" kern="1200">
              <a:solidFill>
                <a:schemeClr val="bg1"/>
              </a:solidFill>
              <a:latin typeface="Open Sans"/>
              <a:ea typeface="Open Sans"/>
              <a:cs typeface="Open Sans"/>
            </a:rPr>
            <a:pPr marL="0" indent="0" algn="l"/>
            <a:t>R$ 0</a:t>
          </a:fld>
          <a:endParaRPr lang="pt-BR" sz="1200" b="1" i="0" u="none" strike="noStrike" kern="1200">
            <a:solidFill>
              <a:schemeClr val="bg1"/>
            </a:solidFill>
            <a:latin typeface="Open Sans"/>
            <a:ea typeface="Open Sans"/>
            <a:cs typeface="Open Sans"/>
          </a:endParaRPr>
        </a:p>
      </xdr:txBody>
    </xdr:sp>
    <xdr:clientData/>
  </xdr:twoCellAnchor>
  <xdr:twoCellAnchor editAs="absolute">
    <xdr:from>
      <xdr:col>14</xdr:col>
      <xdr:colOff>0</xdr:colOff>
      <xdr:row>0</xdr:row>
      <xdr:rowOff>276225</xdr:rowOff>
    </xdr:from>
    <xdr:to>
      <xdr:col>15</xdr:col>
      <xdr:colOff>571500</xdr:colOff>
      <xdr:row>0</xdr:row>
      <xdr:rowOff>514350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13001625" y="2762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700" b="1" u="none" kern="1200">
              <a:solidFill>
                <a:schemeClr val="bg1"/>
              </a:solidFill>
            </a:rPr>
            <a:t>Você tem a pagar</a:t>
          </a:r>
        </a:p>
      </xdr:txBody>
    </xdr:sp>
    <xdr:clientData/>
  </xdr:twoCellAnchor>
  <xdr:twoCellAnchor editAs="absolute">
    <xdr:from>
      <xdr:col>15</xdr:col>
      <xdr:colOff>219075</xdr:colOff>
      <xdr:row>0</xdr:row>
      <xdr:rowOff>628650</xdr:rowOff>
    </xdr:from>
    <xdr:to>
      <xdr:col>15</xdr:col>
      <xdr:colOff>1152524</xdr:colOff>
      <xdr:row>0</xdr:row>
      <xdr:rowOff>790575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13982700" y="628650"/>
          <a:ext cx="933449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1" u="none" kern="1200">
              <a:solidFill>
                <a:schemeClr val="bg1"/>
              </a:solidFill>
            </a:rPr>
            <a:t>em todo período</a:t>
          </a:r>
        </a:p>
      </xdr:txBody>
    </xdr:sp>
    <xdr:clientData/>
  </xdr:twoCellAnchor>
  <xdr:twoCellAnchor editAs="oneCell">
    <xdr:from>
      <xdr:col>13</xdr:col>
      <xdr:colOff>161925</xdr:colOff>
      <xdr:row>0</xdr:row>
      <xdr:rowOff>285750</xdr:rowOff>
    </xdr:from>
    <xdr:to>
      <xdr:col>13</xdr:col>
      <xdr:colOff>521925</xdr:colOff>
      <xdr:row>0</xdr:row>
      <xdr:rowOff>645750</xdr:rowOff>
    </xdr:to>
    <xdr:pic>
      <xdr:nvPicPr>
        <xdr:cNvPr id="23" name="Gráfico 22" descr="Moedas com preenchimento sólido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12401550" y="28575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571500</xdr:colOff>
      <xdr:row>0</xdr:row>
      <xdr:rowOff>285750</xdr:rowOff>
    </xdr:from>
    <xdr:to>
      <xdr:col>15</xdr:col>
      <xdr:colOff>931500</xdr:colOff>
      <xdr:row>0</xdr:row>
      <xdr:rowOff>645750</xdr:rowOff>
    </xdr:to>
    <xdr:pic>
      <xdr:nvPicPr>
        <xdr:cNvPr id="24" name="Gráfico 23" descr="Moedas com preenchimento sólido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14335125" y="285750"/>
          <a:ext cx="36000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0.31936</cdr:x>
      <cdr:y>0.41003</cdr:y>
    </cdr:from>
    <cdr:to>
      <cdr:x>0.67156</cdr:x>
      <cdr:y>0.56133</cdr:y>
    </cdr:to>
    <cdr:sp macro="" textlink="'RESULTADO MÊS'!$G$39">
      <cdr:nvSpPr>
        <cdr:cNvPr id="2" name="CaixaDeTexto 2">
          <a:extLst xmlns:a="http://schemas.openxmlformats.org/drawingml/2006/main">
            <a:ext uri="{FF2B5EF4-FFF2-40B4-BE49-F238E27FC236}">
              <a16:creationId xmlns:a16="http://schemas.microsoft.com/office/drawing/2014/main" id="{ACCD7679-791F-4889-F96E-0AD627C12F2B}"/>
            </a:ext>
          </a:extLst>
        </cdr:cNvPr>
        <cdr:cNvSpPr txBox="1"/>
      </cdr:nvSpPr>
      <cdr:spPr>
        <a:xfrm xmlns:a="http://schemas.openxmlformats.org/drawingml/2006/main">
          <a:off x="1146798" y="1230244"/>
          <a:ext cx="1264724" cy="45397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 horzOverflow="clip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2B82F37-FAB6-42E2-9581-5279DA4B1119}" type="TxLink">
            <a:rPr lang="en-US" sz="2000" b="1" i="0" u="none" strike="noStrike">
              <a:solidFill>
                <a:schemeClr val="accent1">
                  <a:lumMod val="50000"/>
                </a:schemeClr>
              </a:solidFill>
              <a:latin typeface="Arial Black" panose="020B0A04020102020204" pitchFamily="34" charset="0"/>
              <a:ea typeface="+mn-ea"/>
              <a:cs typeface="Calibri"/>
            </a:rPr>
            <a:pPr marL="0" indent="0" algn="ctr"/>
            <a:t>-</a:t>
          </a:fld>
          <a:endParaRPr lang="pt-BR" sz="2000" b="1" i="0" u="none" strike="noStrike">
            <a:solidFill>
              <a:schemeClr val="accent1">
                <a:lumMod val="50000"/>
              </a:schemeClr>
            </a:solidFill>
            <a:latin typeface="Arial Black" panose="020B0A04020102020204" pitchFamily="34" charset="0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0.313</cdr:x>
      <cdr:y>0.53743</cdr:y>
    </cdr:from>
    <cdr:to>
      <cdr:x>0.69761</cdr:x>
      <cdr:y>0.62227</cdr:y>
    </cdr:to>
    <cdr:sp macro="" textlink="">
      <cdr:nvSpPr>
        <cdr:cNvPr id="3" name="CaixaDeTexto 3">
          <a:extLst xmlns:a="http://schemas.openxmlformats.org/drawingml/2006/main">
            <a:ext uri="{FF2B5EF4-FFF2-40B4-BE49-F238E27FC236}">
              <a16:creationId xmlns:a16="http://schemas.microsoft.com/office/drawing/2014/main" id="{157D2684-0AEE-E888-12A4-07603AC2EF98}"/>
            </a:ext>
          </a:extLst>
        </cdr:cNvPr>
        <cdr:cNvSpPr txBox="1"/>
      </cdr:nvSpPr>
      <cdr:spPr>
        <a:xfrm xmlns:a="http://schemas.openxmlformats.org/drawingml/2006/main">
          <a:off x="1123951" y="1612498"/>
          <a:ext cx="1381124" cy="25455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ctr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0" i="0" u="none" strike="noStrike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do que planejou</a:t>
          </a:r>
        </a:p>
      </cdr:txBody>
    </cdr:sp>
  </cdr:relSizeAnchor>
  <cdr:relSizeAnchor xmlns:cdr="http://schemas.openxmlformats.org/drawingml/2006/chartDrawing">
    <cdr:from>
      <cdr:x>0.32626</cdr:x>
      <cdr:y>0.34913</cdr:y>
    </cdr:from>
    <cdr:to>
      <cdr:x>0.69496</cdr:x>
      <cdr:y>0.43397</cdr:y>
    </cdr:to>
    <cdr:sp macro="" textlink="">
      <cdr:nvSpPr>
        <cdr:cNvPr id="4" name="CaixaDeTexto 4">
          <a:extLst xmlns:a="http://schemas.openxmlformats.org/drawingml/2006/main">
            <a:ext uri="{FF2B5EF4-FFF2-40B4-BE49-F238E27FC236}">
              <a16:creationId xmlns:a16="http://schemas.microsoft.com/office/drawing/2014/main" id="{6E3737C4-709C-4F03-D743-07A24C589D06}"/>
            </a:ext>
          </a:extLst>
        </cdr:cNvPr>
        <cdr:cNvSpPr txBox="1"/>
      </cdr:nvSpPr>
      <cdr:spPr>
        <a:xfrm xmlns:a="http://schemas.openxmlformats.org/drawingml/2006/main">
          <a:off x="1171575" y="1047515"/>
          <a:ext cx="1323975" cy="25455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ctr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0" i="0" u="none" strike="noStrike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Você gastou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7CA299-CDA3-44D0-A686-4750A40A6307}" name="ENTRADAS" displayName="ENTRADAS" ref="B4:P330" totalsRowShown="0" headerRowDxfId="43" dataDxfId="42">
  <autoFilter ref="B4:P330" xr:uid="{2F7CA299-CDA3-44D0-A686-4750A40A6307}"/>
  <tableColumns count="15">
    <tableColumn id="1" xr3:uid="{C6892299-5687-4591-BC7B-FD72B068D6A3}" name="Coluna1" dataDxfId="41"/>
    <tableColumn id="2" xr3:uid="{4471F830-CF7A-4A57-BE67-6A05A01200CF}" name="Categoria" dataDxfId="40"/>
    <tableColumn id="13" xr3:uid="{2B56D078-2BEC-4425-8458-2F75583226C7}" name="Subcategoria" dataDxfId="39"/>
    <tableColumn id="3" xr3:uid="{5A0C983F-55FC-495A-89C1-1BE50ADD35C5}" name="Observações" dataDxfId="38"/>
    <tableColumn id="4" xr3:uid="{25F1C71A-04E6-45BC-90B7-19395D17C3D1}" name="Valor" dataDxfId="37" dataCellStyle="Moeda"/>
    <tableColumn id="6" xr3:uid="{6D15B72E-1BE6-421F-A5E7-5EE66326BB86}" name="Cliente" dataDxfId="36" dataCellStyle="Moeda"/>
    <tableColumn id="5" xr3:uid="{03FD642E-C7B7-40C9-B8C4-98DFC1A38DA1}" name="Conta bancária" dataDxfId="35"/>
    <tableColumn id="8" xr3:uid="{A458DF36-3DF1-47A1-A75C-91C839DB0BA2}" name="Data vencimento" dataDxfId="34"/>
    <tableColumn id="9" xr3:uid="{C18F6279-F1C7-4D70-854B-39797DE319D5}" name="Data pagamento" dataDxfId="33"/>
    <tableColumn id="15" xr3:uid="{30317BAB-2567-45C8-B43F-3AD88461C672}" name="Forma de pagamento" dataDxfId="32"/>
    <tableColumn id="10" xr3:uid="{352BCFEF-88D8-44A9-8F3E-B31B3F82E718}" name="Status" dataDxfId="31">
      <calculatedColumnFormula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calculatedColumnFormula>
    </tableColumn>
    <tableColumn id="7" xr3:uid="{E9D64D5E-3812-4036-9C62-F3213694569A}" name="tipo2" dataDxfId="30">
      <calculatedColumnFormula>IF(ENTRADAS[[#This Row],[Coluna1]]="","",IF(ENTRADAS[[#This Row],[Coluna1]]="Saída","Fornecedor","Cliente"))</calculatedColumnFormula>
    </tableColumn>
    <tableColumn id="11" xr3:uid="{B9B098C0-29D5-42D1-B29F-2CE9FAC5DE94}" name="Mês" dataDxfId="29">
      <calculatedColumnFormula>IF(ENTRADAS[[#This Row],[Status]]="","",IF(ENTRADAS[[#This Row],[Status]]="cONCLUÍDO",TEXT(ENTRADAS[[#This Row],[Data pagamento]],"mmm"),TEXT(ENTRADAS[[#This Row],[Data vencimento]],"mmm")))</calculatedColumnFormula>
    </tableColumn>
    <tableColumn id="12" xr3:uid="{2EA4F58F-E989-450B-8CD4-384E7F04E022}" name="Ano" dataDxfId="28">
      <calculatedColumnFormula>IF(ENTRADAS[[#This Row],[Status]]="","",IF(ENTRADAS[[#This Row],[Status]]="concluído",YEAR(ENTRADAS[[#This Row],[Data pagamento]]),YEAR(ENTRADAS[[#This Row],[Data vencimento]])))</calculatedColumnFormula>
    </tableColumn>
    <tableColumn id="14" xr3:uid="{BA4216FD-7AFC-4F3D-AC5C-67ACFF14A89E}" name="ind" dataDxfId="27">
      <calculatedColumnFormula>IF(ENTRADAS[[#This Row],[Categoria]]="","",VLOOKUP(ENTRADAS[[#This Row],[Categoria]],AUX!$AW:$AX,2,0))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E18FAB-0300-4918-9F42-D99F2A3B04BF}" name="SAÍDAS" displayName="SAÍDAS" ref="B4:P410" totalsRowShown="0" headerRowDxfId="20" dataDxfId="19">
  <autoFilter ref="B4:P410" xr:uid="{2F7CA299-CDA3-44D0-A686-4750A40A6307}"/>
  <sortState xmlns:xlrd2="http://schemas.microsoft.com/office/spreadsheetml/2017/richdata2" ref="B4:L5">
    <sortCondition ref="I4"/>
  </sortState>
  <tableColumns count="15">
    <tableColumn id="1" xr3:uid="{75B3015B-E4C2-4164-AFEE-E5A1ECDB8CAD}" name="Coluna1" dataDxfId="18"/>
    <tableColumn id="2" xr3:uid="{045F42B8-C779-4590-AC68-90F7118BAF24}" name="Categoria" dataDxfId="17"/>
    <tableColumn id="13" xr3:uid="{844B364F-23B3-4F26-8903-A23E71877B9F}" name="Subcategoria" dataDxfId="16"/>
    <tableColumn id="3" xr3:uid="{1C3C789E-B5C8-4C0B-A734-B159978DE3C7}" name="Observações" dataDxfId="15"/>
    <tableColumn id="4" xr3:uid="{15C89531-B48C-496F-BB4A-9A6B512FC1D7}" name="Valor" dataDxfId="14" dataCellStyle="Moeda"/>
    <tableColumn id="6" xr3:uid="{B6DBA4A5-219C-4CC2-945A-D9B797A539E6}" name="Fornecedor" dataDxfId="13" dataCellStyle="Moeda"/>
    <tableColumn id="5" xr3:uid="{063074EA-1991-433C-884B-B367A167D946}" name="Conta bancária" dataDxfId="12"/>
    <tableColumn id="8" xr3:uid="{15836207-283D-4F23-8F46-AAE74CD9AD79}" name="Data vencimento" dataDxfId="11"/>
    <tableColumn id="9" xr3:uid="{E2C97F2C-2274-4CF0-BC43-6769C2609CE3}" name="Data pagamento" dataDxfId="10"/>
    <tableColumn id="15" xr3:uid="{AB97ECA8-417D-4AB3-BAA2-9626B26F9E12}" name="Forma de pagamento" dataDxfId="9"/>
    <tableColumn id="10" xr3:uid="{93A7272E-9174-41B1-BA7C-319CAFED3CD6}" name="Status" dataDxfId="8">
      <calculatedColumnFormula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calculatedColumnFormula>
    </tableColumn>
    <tableColumn id="7" xr3:uid="{CEF15994-C1ED-41EF-8990-6279C85DF753}" name="tipo2" dataDxfId="7">
      <calculatedColumnFormula>IF(SAÍDAS[[#This Row],[Coluna1]]="","",IF(SAÍDAS[[#This Row],[Coluna1]]="Saída","Fornecedor","Cliente"))</calculatedColumnFormula>
    </tableColumn>
    <tableColumn id="11" xr3:uid="{E82FD7AD-FCB9-4E64-A253-2D1FFDC2F37F}" name="Mês" dataDxfId="6">
      <calculatedColumnFormula>IF(SAÍDAS[[#This Row],[Status]]="","",IF(SAÍDAS[[#This Row],[Status]]="cONCLUÍDO",TEXT(SAÍDAS[[#This Row],[Data pagamento]],"mmm"),TEXT(SAÍDAS[[#This Row],[Data vencimento]],"mmm")))</calculatedColumnFormula>
    </tableColumn>
    <tableColumn id="12" xr3:uid="{E513F317-EB3E-435F-812B-3F333D22D935}" name="Ano" dataDxfId="5">
      <calculatedColumnFormula>IF(SAÍDAS[[#This Row],[Status]]="","",IF(SAÍDAS[[#This Row],[Status]]="concluído",YEAR(SAÍDAS[[#This Row],[Data pagamento]]),YEAR(SAÍDAS[[#This Row],[Data vencimento]])))</calculatedColumnFormula>
    </tableColumn>
    <tableColumn id="14" xr3:uid="{19D6E9F5-9E6E-4AF8-A9DB-1C5A563CB24A}" name="ind" dataDxfId="4">
      <calculatedColumnFormula>IF(SAÍDAS[[#This Row],[Categoria]]="","",VLOOKUP(SAÍDAS[[#This Row],[Categoria]],AUX!$AW:$AX,2,0))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DEIVIDI JORDÃ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072"/>
      </a:accent1>
      <a:accent2>
        <a:srgbClr val="D47347"/>
      </a:accent2>
      <a:accent3>
        <a:srgbClr val="802700"/>
      </a:accent3>
      <a:accent4>
        <a:srgbClr val="80FFF0"/>
      </a:accent4>
      <a:accent5>
        <a:srgbClr val="171616"/>
      </a:accent5>
      <a:accent6>
        <a:srgbClr val="70AD47"/>
      </a:accent6>
      <a:hlink>
        <a:srgbClr val="0563C1"/>
      </a:hlink>
      <a:folHlink>
        <a:srgbClr val="954F72"/>
      </a:folHlink>
    </a:clrScheme>
    <a:fontScheme name="Personalizada 2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3.xml"/><Relationship Id="rId4" Type="http://schemas.openxmlformats.org/officeDocument/2006/relationships/ctrlProp" Target="../ctrlProps/ctrlProp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4.xml"/><Relationship Id="rId4" Type="http://schemas.openxmlformats.org/officeDocument/2006/relationships/ctrlProp" Target="../ctrlProps/ctrlProp8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ctrlProp" Target="../ctrlProps/ctrlProp9.xml"/><Relationship Id="rId7" Type="http://schemas.openxmlformats.org/officeDocument/2006/relationships/ctrlProp" Target="../ctrlProps/ctrlProp13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5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8AFA-5ACD-4739-8C44-1DE2E5B3E54A}">
  <sheetPr codeName="Planilha1"/>
  <dimension ref="B1:H8"/>
  <sheetViews>
    <sheetView showGridLines="0" workbookViewId="0">
      <pane ySplit="1" topLeftCell="A2" activePane="bottomLeft" state="frozen"/>
      <selection pane="bottomLeft" activeCell="K14" sqref="K14"/>
    </sheetView>
  </sheetViews>
  <sheetFormatPr defaultRowHeight="16.5" x14ac:dyDescent="0.3"/>
  <cols>
    <col min="11" max="11" width="8.88671875" customWidth="1"/>
  </cols>
  <sheetData>
    <row r="1" spans="2:8" s="120" customFormat="1" ht="69" customHeight="1" x14ac:dyDescent="0.3"/>
    <row r="3" spans="2:8" x14ac:dyDescent="0.3">
      <c r="B3" s="100" t="s">
        <v>147</v>
      </c>
      <c r="C3" s="100"/>
      <c r="D3" s="100"/>
      <c r="E3" s="100"/>
      <c r="F3" s="166" t="s">
        <v>175</v>
      </c>
      <c r="G3" s="167"/>
      <c r="H3" s="168"/>
    </row>
    <row r="5" spans="2:8" x14ac:dyDescent="0.3">
      <c r="B5" s="164" t="s">
        <v>148</v>
      </c>
      <c r="C5" s="164"/>
      <c r="D5" s="164"/>
      <c r="E5" s="164"/>
      <c r="F5" s="165"/>
      <c r="G5" s="165"/>
      <c r="H5" s="165"/>
    </row>
    <row r="6" spans="2:8" x14ac:dyDescent="0.3">
      <c r="B6" s="164"/>
      <c r="C6" s="164"/>
      <c r="D6" s="164"/>
      <c r="E6" s="164"/>
      <c r="F6" s="165"/>
      <c r="G6" s="165"/>
      <c r="H6" s="165"/>
    </row>
    <row r="7" spans="2:8" x14ac:dyDescent="0.3">
      <c r="B7" s="164"/>
      <c r="C7" s="164"/>
      <c r="D7" s="164"/>
      <c r="E7" s="164"/>
      <c r="F7" s="165"/>
      <c r="G7" s="165"/>
      <c r="H7" s="165"/>
    </row>
    <row r="8" spans="2:8" x14ac:dyDescent="0.3">
      <c r="B8" s="164"/>
      <c r="C8" s="164"/>
      <c r="D8" s="164"/>
      <c r="E8" s="164"/>
      <c r="F8" s="165"/>
      <c r="G8" s="165"/>
      <c r="H8" s="165"/>
    </row>
  </sheetData>
  <sheetProtection formatCells="0" formatColumns="0" formatRows="0" sort="0" autoFilter="0"/>
  <mergeCells count="3">
    <mergeCell ref="B5:E8"/>
    <mergeCell ref="F5:H8"/>
    <mergeCell ref="F3:H3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6050-85FA-42B3-AAA9-9C84E1B8ECF3}">
  <sheetPr codeName="Planilha4"/>
  <dimension ref="B1:P330"/>
  <sheetViews>
    <sheetView showGridLines="0" zoomScaleNormal="100" workbookViewId="0">
      <pane ySplit="4" topLeftCell="A5" activePane="bottomLeft" state="frozen"/>
      <selection pane="bottomLeft" activeCell="D6" sqref="D6"/>
    </sheetView>
  </sheetViews>
  <sheetFormatPr defaultColWidth="8.88671875" defaultRowHeight="22.5" customHeight="1" x14ac:dyDescent="0.3"/>
  <cols>
    <col min="1" max="1" width="3.109375" style="25" customWidth="1"/>
    <col min="2" max="2" width="8.109375" style="25" customWidth="1"/>
    <col min="3" max="3" width="17.6640625" style="25" customWidth="1"/>
    <col min="4" max="4" width="22.109375" style="25" customWidth="1"/>
    <col min="5" max="5" width="20.21875" style="25" customWidth="1"/>
    <col min="6" max="6" width="11.88671875" style="25" customWidth="1"/>
    <col min="7" max="7" width="21.44140625" style="25" customWidth="1"/>
    <col min="8" max="8" width="12.88671875" style="25" customWidth="1"/>
    <col min="9" max="9" width="15.33203125" style="25" bestFit="1" customWidth="1"/>
    <col min="10" max="10" width="16.6640625" style="25" customWidth="1"/>
    <col min="11" max="11" width="18.5546875" style="25" bestFit="1" customWidth="1"/>
    <col min="12" max="12" width="14.88671875" style="25" customWidth="1"/>
    <col min="13" max="16" width="8.88671875" style="25" hidden="1" customWidth="1"/>
    <col min="17" max="16384" width="8.88671875" style="25"/>
  </cols>
  <sheetData>
    <row r="1" spans="2:16" s="120" customFormat="1" ht="69" customHeight="1" x14ac:dyDescent="0.3">
      <c r="F1" s="151"/>
    </row>
    <row r="2" spans="2:16" ht="6" customHeight="1" x14ac:dyDescent="0.3"/>
    <row r="3" spans="2:16" ht="35.25" customHeight="1" x14ac:dyDescent="0.3">
      <c r="B3" s="143" t="s">
        <v>163</v>
      </c>
      <c r="C3" s="29"/>
      <c r="D3"/>
      <c r="E3"/>
      <c r="F3" s="152"/>
      <c r="G3"/>
      <c r="H3"/>
      <c r="I3"/>
    </row>
    <row r="4" spans="2:16" ht="22.5" customHeight="1" x14ac:dyDescent="0.3">
      <c r="B4" s="146" t="s">
        <v>165</v>
      </c>
      <c r="C4" s="26" t="s">
        <v>3</v>
      </c>
      <c r="D4" s="26" t="s">
        <v>91</v>
      </c>
      <c r="E4" s="26" t="s">
        <v>4</v>
      </c>
      <c r="F4" s="26" t="s">
        <v>5</v>
      </c>
      <c r="G4" s="160" t="s">
        <v>46</v>
      </c>
      <c r="H4" s="26" t="s">
        <v>63</v>
      </c>
      <c r="I4" s="26" t="s">
        <v>6</v>
      </c>
      <c r="J4" s="26" t="s">
        <v>8</v>
      </c>
      <c r="K4" s="26" t="s">
        <v>150</v>
      </c>
      <c r="L4" s="26" t="s">
        <v>7</v>
      </c>
      <c r="M4" s="26" t="s">
        <v>64</v>
      </c>
      <c r="N4" s="26" t="s">
        <v>75</v>
      </c>
      <c r="O4" s="26" t="s">
        <v>76</v>
      </c>
      <c r="P4" s="26" t="s">
        <v>92</v>
      </c>
    </row>
    <row r="5" spans="2:16" ht="22.5" customHeight="1" x14ac:dyDescent="0.3">
      <c r="B5" s="147"/>
      <c r="F5" s="28"/>
      <c r="G5" s="28"/>
      <c r="I5" s="27"/>
      <c r="J5" s="27"/>
      <c r="K5" s="27"/>
      <c r="L5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" s="25" t="str">
        <f>IF(ENTRADAS[[#This Row],[Coluna1]]="","",IF(ENTRADAS[[#This Row],[Coluna1]]="Saída","Fornecedor","Cliente"))</f>
        <v/>
      </c>
      <c r="N5" s="25" t="str">
        <f ca="1">IF(ENTRADAS[[#This Row],[Status]]="","",IF(ENTRADAS[[#This Row],[Status]]="cONCLUÍDO",TEXT(ENTRADAS[[#This Row],[Data pagamento]],"mmm"),TEXT(ENTRADAS[[#This Row],[Data vencimento]],"mmm")))</f>
        <v/>
      </c>
      <c r="O5" s="25" t="str">
        <f ca="1">IF(ENTRADAS[[#This Row],[Status]]="","",IF(ENTRADAS[[#This Row],[Status]]="concluído",YEAR(ENTRADAS[[#This Row],[Data pagamento]]),YEAR(ENTRADAS[[#This Row],[Data vencimento]])))</f>
        <v/>
      </c>
      <c r="P5" s="25" t="str">
        <f>IF(ENTRADAS[[#This Row],[Categoria]]="","",VLOOKUP(ENTRADAS[[#This Row],[Categoria]],AUX!$AW:$AX,2,0))</f>
        <v/>
      </c>
    </row>
    <row r="6" spans="2:16" ht="22.5" customHeight="1" x14ac:dyDescent="0.3">
      <c r="B6" s="147"/>
      <c r="F6" s="28"/>
      <c r="G6" s="28"/>
      <c r="I6" s="27"/>
      <c r="J6" s="27"/>
      <c r="K6" s="27"/>
      <c r="L6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" s="25" t="str">
        <f>IF(ENTRADAS[[#This Row],[Coluna1]]="","",IF(ENTRADAS[[#This Row],[Coluna1]]="Saída","Fornecedor","Cliente"))</f>
        <v/>
      </c>
      <c r="N6" s="25" t="str">
        <f ca="1">IF(ENTRADAS[[#This Row],[Status]]="","",IF(ENTRADAS[[#This Row],[Status]]="cONCLUÍDO",TEXT(ENTRADAS[[#This Row],[Data pagamento]],"mmm"),TEXT(ENTRADAS[[#This Row],[Data vencimento]],"mmm")))</f>
        <v/>
      </c>
      <c r="O6" s="25" t="str">
        <f ca="1">IF(ENTRADAS[[#This Row],[Status]]="","",IF(ENTRADAS[[#This Row],[Status]]="concluído",YEAR(ENTRADAS[[#This Row],[Data pagamento]]),YEAR(ENTRADAS[[#This Row],[Data vencimento]])))</f>
        <v/>
      </c>
      <c r="P6" s="25" t="str">
        <f>IF(ENTRADAS[[#This Row],[Categoria]]="","",VLOOKUP(ENTRADAS[[#This Row],[Categoria]],AUX!$AW:$AX,2,0))</f>
        <v/>
      </c>
    </row>
    <row r="7" spans="2:16" ht="22.5" customHeight="1" x14ac:dyDescent="0.3">
      <c r="B7" s="147"/>
      <c r="F7" s="28"/>
      <c r="G7" s="28"/>
      <c r="I7" s="27"/>
      <c r="J7" s="27"/>
      <c r="K7" s="27"/>
      <c r="L7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" s="25" t="str">
        <f>IF(ENTRADAS[[#This Row],[Coluna1]]="","",IF(ENTRADAS[[#This Row],[Coluna1]]="Saída","Fornecedor","Cliente"))</f>
        <v/>
      </c>
      <c r="N7" s="25" t="str">
        <f ca="1">IF(ENTRADAS[[#This Row],[Status]]="","",IF(ENTRADAS[[#This Row],[Status]]="cONCLUÍDO",TEXT(ENTRADAS[[#This Row],[Data pagamento]],"mmm"),TEXT(ENTRADAS[[#This Row],[Data vencimento]],"mmm")))</f>
        <v/>
      </c>
      <c r="O7" s="25" t="str">
        <f ca="1">IF(ENTRADAS[[#This Row],[Status]]="","",IF(ENTRADAS[[#This Row],[Status]]="concluído",YEAR(ENTRADAS[[#This Row],[Data pagamento]]),YEAR(ENTRADAS[[#This Row],[Data vencimento]])))</f>
        <v/>
      </c>
      <c r="P7" s="25" t="str">
        <f>IF(ENTRADAS[[#This Row],[Categoria]]="","",VLOOKUP(ENTRADAS[[#This Row],[Categoria]],AUX!$AW:$AX,2,0))</f>
        <v/>
      </c>
    </row>
    <row r="8" spans="2:16" ht="22.5" customHeight="1" x14ac:dyDescent="0.3">
      <c r="B8" s="147"/>
      <c r="F8" s="28"/>
      <c r="G8" s="28"/>
      <c r="I8" s="27"/>
      <c r="J8" s="27"/>
      <c r="K8" s="27"/>
      <c r="L8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" s="25" t="str">
        <f>IF(ENTRADAS[[#This Row],[Coluna1]]="","",IF(ENTRADAS[[#This Row],[Coluna1]]="Saída","Fornecedor","Cliente"))</f>
        <v/>
      </c>
      <c r="N8" s="25" t="str">
        <f ca="1">IF(ENTRADAS[[#This Row],[Status]]="","",IF(ENTRADAS[[#This Row],[Status]]="cONCLUÍDO",TEXT(ENTRADAS[[#This Row],[Data pagamento]],"mmm"),TEXT(ENTRADAS[[#This Row],[Data vencimento]],"mmm")))</f>
        <v/>
      </c>
      <c r="O8" s="25" t="str">
        <f ca="1">IF(ENTRADAS[[#This Row],[Status]]="","",IF(ENTRADAS[[#This Row],[Status]]="concluído",YEAR(ENTRADAS[[#This Row],[Data pagamento]]),YEAR(ENTRADAS[[#This Row],[Data vencimento]])))</f>
        <v/>
      </c>
      <c r="P8" s="25" t="str">
        <f>IF(ENTRADAS[[#This Row],[Categoria]]="","",VLOOKUP(ENTRADAS[[#This Row],[Categoria]],AUX!$AW:$AX,2,0))</f>
        <v/>
      </c>
    </row>
    <row r="9" spans="2:16" ht="22.5" customHeight="1" x14ac:dyDescent="0.3">
      <c r="B9" s="147"/>
      <c r="F9" s="28"/>
      <c r="G9" s="28"/>
      <c r="I9" s="27"/>
      <c r="J9" s="27"/>
      <c r="K9" s="27"/>
      <c r="L9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" s="25" t="str">
        <f>IF(ENTRADAS[[#This Row],[Coluna1]]="","",IF(ENTRADAS[[#This Row],[Coluna1]]="Saída","Fornecedor","Cliente"))</f>
        <v/>
      </c>
      <c r="N9" s="25" t="str">
        <f ca="1">IF(ENTRADAS[[#This Row],[Status]]="","",IF(ENTRADAS[[#This Row],[Status]]="cONCLUÍDO",TEXT(ENTRADAS[[#This Row],[Data pagamento]],"mmm"),TEXT(ENTRADAS[[#This Row],[Data vencimento]],"mmm")))</f>
        <v/>
      </c>
      <c r="O9" s="25" t="str">
        <f ca="1">IF(ENTRADAS[[#This Row],[Status]]="","",IF(ENTRADAS[[#This Row],[Status]]="concluído",YEAR(ENTRADAS[[#This Row],[Data pagamento]]),YEAR(ENTRADAS[[#This Row],[Data vencimento]])))</f>
        <v/>
      </c>
      <c r="P9" s="25" t="str">
        <f>IF(ENTRADAS[[#This Row],[Categoria]]="","",VLOOKUP(ENTRADAS[[#This Row],[Categoria]],AUX!$AW:$AX,2,0))</f>
        <v/>
      </c>
    </row>
    <row r="10" spans="2:16" ht="22.5" customHeight="1" x14ac:dyDescent="0.3">
      <c r="B10" s="147"/>
      <c r="F10" s="28"/>
      <c r="G10" s="28"/>
      <c r="I10" s="27"/>
      <c r="J10" s="27"/>
      <c r="K10" s="27"/>
      <c r="L10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" s="25" t="str">
        <f>IF(ENTRADAS[[#This Row],[Coluna1]]="","",IF(ENTRADAS[[#This Row],[Coluna1]]="Saída","Fornecedor","Cliente"))</f>
        <v/>
      </c>
      <c r="N10" s="25" t="str">
        <f ca="1">IF(ENTRADAS[[#This Row],[Status]]="","",IF(ENTRADAS[[#This Row],[Status]]="cONCLUÍDO",TEXT(ENTRADAS[[#This Row],[Data pagamento]],"mmm"),TEXT(ENTRADAS[[#This Row],[Data vencimento]],"mmm")))</f>
        <v/>
      </c>
      <c r="O10" s="25" t="str">
        <f ca="1">IF(ENTRADAS[[#This Row],[Status]]="","",IF(ENTRADAS[[#This Row],[Status]]="concluído",YEAR(ENTRADAS[[#This Row],[Data pagamento]]),YEAR(ENTRADAS[[#This Row],[Data vencimento]])))</f>
        <v/>
      </c>
      <c r="P10" s="25" t="str">
        <f>IF(ENTRADAS[[#This Row],[Categoria]]="","",VLOOKUP(ENTRADAS[[#This Row],[Categoria]],AUX!$AW:$AX,2,0))</f>
        <v/>
      </c>
    </row>
    <row r="11" spans="2:16" ht="22.5" customHeight="1" x14ac:dyDescent="0.3">
      <c r="B11" s="147"/>
      <c r="F11" s="28"/>
      <c r="G11" s="28"/>
      <c r="I11" s="27"/>
      <c r="J11" s="27"/>
      <c r="K11" s="27"/>
      <c r="L11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" s="25" t="str">
        <f>IF(ENTRADAS[[#This Row],[Coluna1]]="","",IF(ENTRADAS[[#This Row],[Coluna1]]="Saída","Fornecedor","Cliente"))</f>
        <v/>
      </c>
      <c r="N11" s="25" t="str">
        <f ca="1">IF(ENTRADAS[[#This Row],[Status]]="","",IF(ENTRADAS[[#This Row],[Status]]="cONCLUÍDO",TEXT(ENTRADAS[[#This Row],[Data pagamento]],"mmm"),TEXT(ENTRADAS[[#This Row],[Data vencimento]],"mmm")))</f>
        <v/>
      </c>
      <c r="O11" s="25" t="str">
        <f ca="1">IF(ENTRADAS[[#This Row],[Status]]="","",IF(ENTRADAS[[#This Row],[Status]]="concluído",YEAR(ENTRADAS[[#This Row],[Data pagamento]]),YEAR(ENTRADAS[[#This Row],[Data vencimento]])))</f>
        <v/>
      </c>
      <c r="P11" s="25" t="str">
        <f>IF(ENTRADAS[[#This Row],[Categoria]]="","",VLOOKUP(ENTRADAS[[#This Row],[Categoria]],AUX!$AW:$AX,2,0))</f>
        <v/>
      </c>
    </row>
    <row r="12" spans="2:16" ht="22.5" customHeight="1" x14ac:dyDescent="0.3">
      <c r="B12" s="147"/>
      <c r="F12" s="28"/>
      <c r="G12" s="28"/>
      <c r="I12" s="27"/>
      <c r="J12" s="27"/>
      <c r="K12" s="27"/>
      <c r="L12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" s="25" t="str">
        <f>IF(ENTRADAS[[#This Row],[Coluna1]]="","",IF(ENTRADAS[[#This Row],[Coluna1]]="Saída","Fornecedor","Cliente"))</f>
        <v/>
      </c>
      <c r="N12" s="25" t="str">
        <f ca="1">IF(ENTRADAS[[#This Row],[Status]]="","",IF(ENTRADAS[[#This Row],[Status]]="cONCLUÍDO",TEXT(ENTRADAS[[#This Row],[Data pagamento]],"mmm"),TEXT(ENTRADAS[[#This Row],[Data vencimento]],"mmm")))</f>
        <v/>
      </c>
      <c r="O12" s="25" t="str">
        <f ca="1">IF(ENTRADAS[[#This Row],[Status]]="","",IF(ENTRADAS[[#This Row],[Status]]="concluído",YEAR(ENTRADAS[[#This Row],[Data pagamento]]),YEAR(ENTRADAS[[#This Row],[Data vencimento]])))</f>
        <v/>
      </c>
      <c r="P12" s="25" t="str">
        <f>IF(ENTRADAS[[#This Row],[Categoria]]="","",VLOOKUP(ENTRADAS[[#This Row],[Categoria]],AUX!$AW:$AX,2,0))</f>
        <v/>
      </c>
    </row>
    <row r="13" spans="2:16" ht="22.5" customHeight="1" x14ac:dyDescent="0.3">
      <c r="B13" s="147"/>
      <c r="F13" s="28"/>
      <c r="G13" s="28"/>
      <c r="I13" s="27"/>
      <c r="J13" s="27"/>
      <c r="K13" s="27"/>
      <c r="L13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" s="25" t="str">
        <f>IF(ENTRADAS[[#This Row],[Coluna1]]="","",IF(ENTRADAS[[#This Row],[Coluna1]]="Saída","Fornecedor","Cliente"))</f>
        <v/>
      </c>
      <c r="N13" s="25" t="str">
        <f ca="1">IF(ENTRADAS[[#This Row],[Status]]="","",IF(ENTRADAS[[#This Row],[Status]]="cONCLUÍDO",TEXT(ENTRADAS[[#This Row],[Data pagamento]],"mmm"),TEXT(ENTRADAS[[#This Row],[Data vencimento]],"mmm")))</f>
        <v/>
      </c>
      <c r="O13" s="25" t="str">
        <f ca="1">IF(ENTRADAS[[#This Row],[Status]]="","",IF(ENTRADAS[[#This Row],[Status]]="concluído",YEAR(ENTRADAS[[#This Row],[Data pagamento]]),YEAR(ENTRADAS[[#This Row],[Data vencimento]])))</f>
        <v/>
      </c>
      <c r="P13" s="25" t="str">
        <f>IF(ENTRADAS[[#This Row],[Categoria]]="","",VLOOKUP(ENTRADAS[[#This Row],[Categoria]],AUX!$AW:$AX,2,0))</f>
        <v/>
      </c>
    </row>
    <row r="14" spans="2:16" ht="22.5" customHeight="1" x14ac:dyDescent="0.3">
      <c r="B14" s="147"/>
      <c r="F14" s="28"/>
      <c r="G14" s="28"/>
      <c r="I14" s="27"/>
      <c r="J14" s="27"/>
      <c r="K14" s="27"/>
      <c r="L14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" s="25" t="str">
        <f>IF(ENTRADAS[[#This Row],[Coluna1]]="","",IF(ENTRADAS[[#This Row],[Coluna1]]="Saída","Fornecedor","Cliente"))</f>
        <v/>
      </c>
      <c r="N14" s="25" t="str">
        <f ca="1">IF(ENTRADAS[[#This Row],[Status]]="","",IF(ENTRADAS[[#This Row],[Status]]="cONCLUÍDO",TEXT(ENTRADAS[[#This Row],[Data pagamento]],"mmm"),TEXT(ENTRADAS[[#This Row],[Data vencimento]],"mmm")))</f>
        <v/>
      </c>
      <c r="O14" s="25" t="str">
        <f ca="1">IF(ENTRADAS[[#This Row],[Status]]="","",IF(ENTRADAS[[#This Row],[Status]]="concluído",YEAR(ENTRADAS[[#This Row],[Data pagamento]]),YEAR(ENTRADAS[[#This Row],[Data vencimento]])))</f>
        <v/>
      </c>
      <c r="P14" s="25" t="str">
        <f>IF(ENTRADAS[[#This Row],[Categoria]]="","",VLOOKUP(ENTRADAS[[#This Row],[Categoria]],AUX!$AW:$AX,2,0))</f>
        <v/>
      </c>
    </row>
    <row r="15" spans="2:16" ht="22.5" customHeight="1" x14ac:dyDescent="0.3">
      <c r="B15" s="147"/>
      <c r="F15" s="28"/>
      <c r="G15" s="28"/>
      <c r="I15" s="27"/>
      <c r="J15" s="27"/>
      <c r="K15" s="27"/>
      <c r="L15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" s="25" t="str">
        <f>IF(ENTRADAS[[#This Row],[Coluna1]]="","",IF(ENTRADAS[[#This Row],[Coluna1]]="Saída","Fornecedor","Cliente"))</f>
        <v/>
      </c>
      <c r="N15" s="25" t="str">
        <f ca="1">IF(ENTRADAS[[#This Row],[Status]]="","",IF(ENTRADAS[[#This Row],[Status]]="cONCLUÍDO",TEXT(ENTRADAS[[#This Row],[Data pagamento]],"mmm"),TEXT(ENTRADAS[[#This Row],[Data vencimento]],"mmm")))</f>
        <v/>
      </c>
      <c r="O15" s="25" t="str">
        <f ca="1">IF(ENTRADAS[[#This Row],[Status]]="","",IF(ENTRADAS[[#This Row],[Status]]="concluído",YEAR(ENTRADAS[[#This Row],[Data pagamento]]),YEAR(ENTRADAS[[#This Row],[Data vencimento]])))</f>
        <v/>
      </c>
      <c r="P15" s="25" t="str">
        <f>IF(ENTRADAS[[#This Row],[Categoria]]="","",VLOOKUP(ENTRADAS[[#This Row],[Categoria]],AUX!$AW:$AX,2,0))</f>
        <v/>
      </c>
    </row>
    <row r="16" spans="2:16" ht="22.5" customHeight="1" x14ac:dyDescent="0.3">
      <c r="B16" s="147"/>
      <c r="F16" s="28"/>
      <c r="G16" s="28"/>
      <c r="I16" s="27"/>
      <c r="J16" s="27"/>
      <c r="K16" s="27"/>
      <c r="L16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" s="25" t="str">
        <f>IF(ENTRADAS[[#This Row],[Coluna1]]="","",IF(ENTRADAS[[#This Row],[Coluna1]]="Saída","Fornecedor","Cliente"))</f>
        <v/>
      </c>
      <c r="N16" s="25" t="str">
        <f ca="1">IF(ENTRADAS[[#This Row],[Status]]="","",IF(ENTRADAS[[#This Row],[Status]]="cONCLUÍDO",TEXT(ENTRADAS[[#This Row],[Data pagamento]],"mmm"),TEXT(ENTRADAS[[#This Row],[Data vencimento]],"mmm")))</f>
        <v/>
      </c>
      <c r="O16" s="25" t="str">
        <f ca="1">IF(ENTRADAS[[#This Row],[Status]]="","",IF(ENTRADAS[[#This Row],[Status]]="concluído",YEAR(ENTRADAS[[#This Row],[Data pagamento]]),YEAR(ENTRADAS[[#This Row],[Data vencimento]])))</f>
        <v/>
      </c>
      <c r="P16" s="25" t="str">
        <f>IF(ENTRADAS[[#This Row],[Categoria]]="","",VLOOKUP(ENTRADAS[[#This Row],[Categoria]],AUX!$AW:$AX,2,0))</f>
        <v/>
      </c>
    </row>
    <row r="17" spans="2:16" ht="22.5" customHeight="1" x14ac:dyDescent="0.3">
      <c r="B17" s="147"/>
      <c r="F17" s="28"/>
      <c r="G17" s="28"/>
      <c r="I17" s="27"/>
      <c r="J17" s="27"/>
      <c r="K17" s="27"/>
      <c r="L17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" s="25" t="str">
        <f>IF(ENTRADAS[[#This Row],[Coluna1]]="","",IF(ENTRADAS[[#This Row],[Coluna1]]="Saída","Fornecedor","Cliente"))</f>
        <v/>
      </c>
      <c r="N17" s="25" t="str">
        <f ca="1">IF(ENTRADAS[[#This Row],[Status]]="","",IF(ENTRADAS[[#This Row],[Status]]="cONCLUÍDO",TEXT(ENTRADAS[[#This Row],[Data pagamento]],"mmm"),TEXT(ENTRADAS[[#This Row],[Data vencimento]],"mmm")))</f>
        <v/>
      </c>
      <c r="O17" s="25" t="str">
        <f ca="1">IF(ENTRADAS[[#This Row],[Status]]="","",IF(ENTRADAS[[#This Row],[Status]]="concluído",YEAR(ENTRADAS[[#This Row],[Data pagamento]]),YEAR(ENTRADAS[[#This Row],[Data vencimento]])))</f>
        <v/>
      </c>
      <c r="P17" s="25" t="str">
        <f>IF(ENTRADAS[[#This Row],[Categoria]]="","",VLOOKUP(ENTRADAS[[#This Row],[Categoria]],AUX!$AW:$AX,2,0))</f>
        <v/>
      </c>
    </row>
    <row r="18" spans="2:16" ht="22.5" customHeight="1" x14ac:dyDescent="0.3">
      <c r="B18" s="147"/>
      <c r="F18" s="28"/>
      <c r="G18" s="28"/>
      <c r="I18" s="27"/>
      <c r="J18" s="27"/>
      <c r="K18" s="27"/>
      <c r="L18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" s="25" t="str">
        <f>IF(ENTRADAS[[#This Row],[Coluna1]]="","",IF(ENTRADAS[[#This Row],[Coluna1]]="Saída","Fornecedor","Cliente"))</f>
        <v/>
      </c>
      <c r="N18" s="25" t="str">
        <f ca="1">IF(ENTRADAS[[#This Row],[Status]]="","",IF(ENTRADAS[[#This Row],[Status]]="cONCLUÍDO",TEXT(ENTRADAS[[#This Row],[Data pagamento]],"mmm"),TEXT(ENTRADAS[[#This Row],[Data vencimento]],"mmm")))</f>
        <v/>
      </c>
      <c r="O18" s="25" t="str">
        <f ca="1">IF(ENTRADAS[[#This Row],[Status]]="","",IF(ENTRADAS[[#This Row],[Status]]="concluído",YEAR(ENTRADAS[[#This Row],[Data pagamento]]),YEAR(ENTRADAS[[#This Row],[Data vencimento]])))</f>
        <v/>
      </c>
      <c r="P18" s="25" t="str">
        <f>IF(ENTRADAS[[#This Row],[Categoria]]="","",VLOOKUP(ENTRADAS[[#This Row],[Categoria]],AUX!$AW:$AX,2,0))</f>
        <v/>
      </c>
    </row>
    <row r="19" spans="2:16" ht="22.5" customHeight="1" x14ac:dyDescent="0.3">
      <c r="B19" s="147"/>
      <c r="F19" s="28"/>
      <c r="G19" s="28"/>
      <c r="I19" s="27"/>
      <c r="J19" s="27"/>
      <c r="K19" s="27"/>
      <c r="L19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" s="25" t="str">
        <f>IF(ENTRADAS[[#This Row],[Coluna1]]="","",IF(ENTRADAS[[#This Row],[Coluna1]]="Saída","Fornecedor","Cliente"))</f>
        <v/>
      </c>
      <c r="N19" s="25" t="str">
        <f ca="1">IF(ENTRADAS[[#This Row],[Status]]="","",IF(ENTRADAS[[#This Row],[Status]]="cONCLUÍDO",TEXT(ENTRADAS[[#This Row],[Data pagamento]],"mmm"),TEXT(ENTRADAS[[#This Row],[Data vencimento]],"mmm")))</f>
        <v/>
      </c>
      <c r="O19" s="25" t="str">
        <f ca="1">IF(ENTRADAS[[#This Row],[Status]]="","",IF(ENTRADAS[[#This Row],[Status]]="concluído",YEAR(ENTRADAS[[#This Row],[Data pagamento]]),YEAR(ENTRADAS[[#This Row],[Data vencimento]])))</f>
        <v/>
      </c>
      <c r="P19" s="25" t="str">
        <f>IF(ENTRADAS[[#This Row],[Categoria]]="","",VLOOKUP(ENTRADAS[[#This Row],[Categoria]],AUX!$AW:$AX,2,0))</f>
        <v/>
      </c>
    </row>
    <row r="20" spans="2:16" ht="22.5" customHeight="1" x14ac:dyDescent="0.3">
      <c r="B20" s="147"/>
      <c r="F20" s="28"/>
      <c r="G20" s="28"/>
      <c r="I20" s="27"/>
      <c r="J20" s="27"/>
      <c r="K20" s="27"/>
      <c r="L20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" s="25" t="str">
        <f>IF(ENTRADAS[[#This Row],[Coluna1]]="","",IF(ENTRADAS[[#This Row],[Coluna1]]="Saída","Fornecedor","Cliente"))</f>
        <v/>
      </c>
      <c r="N20" s="25" t="str">
        <f ca="1">IF(ENTRADAS[[#This Row],[Status]]="","",IF(ENTRADAS[[#This Row],[Status]]="cONCLUÍDO",TEXT(ENTRADAS[[#This Row],[Data pagamento]],"mmm"),TEXT(ENTRADAS[[#This Row],[Data vencimento]],"mmm")))</f>
        <v/>
      </c>
      <c r="O20" s="25" t="str">
        <f ca="1">IF(ENTRADAS[[#This Row],[Status]]="","",IF(ENTRADAS[[#This Row],[Status]]="concluído",YEAR(ENTRADAS[[#This Row],[Data pagamento]]),YEAR(ENTRADAS[[#This Row],[Data vencimento]])))</f>
        <v/>
      </c>
      <c r="P20" s="25" t="str">
        <f>IF(ENTRADAS[[#This Row],[Categoria]]="","",VLOOKUP(ENTRADAS[[#This Row],[Categoria]],AUX!$AW:$AX,2,0))</f>
        <v/>
      </c>
    </row>
    <row r="21" spans="2:16" ht="22.5" customHeight="1" x14ac:dyDescent="0.3">
      <c r="B21" s="147"/>
      <c r="F21" s="28"/>
      <c r="G21" s="28"/>
      <c r="I21" s="27"/>
      <c r="J21" s="27"/>
      <c r="K21" s="27"/>
      <c r="L21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" s="25" t="str">
        <f>IF(ENTRADAS[[#This Row],[Coluna1]]="","",IF(ENTRADAS[[#This Row],[Coluna1]]="Saída","Fornecedor","Cliente"))</f>
        <v/>
      </c>
      <c r="N21" s="25" t="str">
        <f ca="1">IF(ENTRADAS[[#This Row],[Status]]="","",IF(ENTRADAS[[#This Row],[Status]]="cONCLUÍDO",TEXT(ENTRADAS[[#This Row],[Data pagamento]],"mmm"),TEXT(ENTRADAS[[#This Row],[Data vencimento]],"mmm")))</f>
        <v/>
      </c>
      <c r="O21" s="25" t="str">
        <f ca="1">IF(ENTRADAS[[#This Row],[Status]]="","",IF(ENTRADAS[[#This Row],[Status]]="concluído",YEAR(ENTRADAS[[#This Row],[Data pagamento]]),YEAR(ENTRADAS[[#This Row],[Data vencimento]])))</f>
        <v/>
      </c>
      <c r="P21" s="25" t="str">
        <f>IF(ENTRADAS[[#This Row],[Categoria]]="","",VLOOKUP(ENTRADAS[[#This Row],[Categoria]],AUX!$AW:$AX,2,0))</f>
        <v/>
      </c>
    </row>
    <row r="22" spans="2:16" ht="22.5" customHeight="1" x14ac:dyDescent="0.3">
      <c r="B22" s="147"/>
      <c r="F22" s="28"/>
      <c r="G22" s="28"/>
      <c r="I22" s="27"/>
      <c r="J22" s="27"/>
      <c r="K22" s="27"/>
      <c r="L22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" s="25" t="str">
        <f>IF(ENTRADAS[[#This Row],[Coluna1]]="","",IF(ENTRADAS[[#This Row],[Coluna1]]="Saída","Fornecedor","Cliente"))</f>
        <v/>
      </c>
      <c r="N22" s="25" t="str">
        <f ca="1">IF(ENTRADAS[[#This Row],[Status]]="","",IF(ENTRADAS[[#This Row],[Status]]="cONCLUÍDO",TEXT(ENTRADAS[[#This Row],[Data pagamento]],"mmm"),TEXT(ENTRADAS[[#This Row],[Data vencimento]],"mmm")))</f>
        <v/>
      </c>
      <c r="O22" s="25" t="str">
        <f ca="1">IF(ENTRADAS[[#This Row],[Status]]="","",IF(ENTRADAS[[#This Row],[Status]]="concluído",YEAR(ENTRADAS[[#This Row],[Data pagamento]]),YEAR(ENTRADAS[[#This Row],[Data vencimento]])))</f>
        <v/>
      </c>
      <c r="P22" s="25" t="str">
        <f>IF(ENTRADAS[[#This Row],[Categoria]]="","",VLOOKUP(ENTRADAS[[#This Row],[Categoria]],AUX!$AW:$AX,2,0))</f>
        <v/>
      </c>
    </row>
    <row r="23" spans="2:16" ht="22.5" customHeight="1" x14ac:dyDescent="0.3">
      <c r="B23" s="147"/>
      <c r="F23" s="28"/>
      <c r="G23" s="28"/>
      <c r="I23" s="27"/>
      <c r="J23" s="27"/>
      <c r="K23" s="27"/>
      <c r="L23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" s="25" t="str">
        <f>IF(ENTRADAS[[#This Row],[Coluna1]]="","",IF(ENTRADAS[[#This Row],[Coluna1]]="Saída","Fornecedor","Cliente"))</f>
        <v/>
      </c>
      <c r="N23" s="25" t="str">
        <f ca="1">IF(ENTRADAS[[#This Row],[Status]]="","",IF(ENTRADAS[[#This Row],[Status]]="cONCLUÍDO",TEXT(ENTRADAS[[#This Row],[Data pagamento]],"mmm"),TEXT(ENTRADAS[[#This Row],[Data vencimento]],"mmm")))</f>
        <v/>
      </c>
      <c r="O23" s="25" t="str">
        <f ca="1">IF(ENTRADAS[[#This Row],[Status]]="","",IF(ENTRADAS[[#This Row],[Status]]="concluído",YEAR(ENTRADAS[[#This Row],[Data pagamento]]),YEAR(ENTRADAS[[#This Row],[Data vencimento]])))</f>
        <v/>
      </c>
      <c r="P23" s="25" t="str">
        <f>IF(ENTRADAS[[#This Row],[Categoria]]="","",VLOOKUP(ENTRADAS[[#This Row],[Categoria]],AUX!$AW:$AX,2,0))</f>
        <v/>
      </c>
    </row>
    <row r="24" spans="2:16" ht="22.5" customHeight="1" x14ac:dyDescent="0.3">
      <c r="B24" s="147"/>
      <c r="F24" s="28"/>
      <c r="G24" s="28"/>
      <c r="I24" s="27"/>
      <c r="J24" s="27"/>
      <c r="K24" s="27"/>
      <c r="L24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" s="25" t="str">
        <f>IF(ENTRADAS[[#This Row],[Coluna1]]="","",IF(ENTRADAS[[#This Row],[Coluna1]]="Saída","Fornecedor","Cliente"))</f>
        <v/>
      </c>
      <c r="N24" s="25" t="str">
        <f ca="1">IF(ENTRADAS[[#This Row],[Status]]="","",IF(ENTRADAS[[#This Row],[Status]]="cONCLUÍDO",TEXT(ENTRADAS[[#This Row],[Data pagamento]],"mmm"),TEXT(ENTRADAS[[#This Row],[Data vencimento]],"mmm")))</f>
        <v/>
      </c>
      <c r="O24" s="25" t="str">
        <f ca="1">IF(ENTRADAS[[#This Row],[Status]]="","",IF(ENTRADAS[[#This Row],[Status]]="concluído",YEAR(ENTRADAS[[#This Row],[Data pagamento]]),YEAR(ENTRADAS[[#This Row],[Data vencimento]])))</f>
        <v/>
      </c>
      <c r="P24" s="25" t="str">
        <f>IF(ENTRADAS[[#This Row],[Categoria]]="","",VLOOKUP(ENTRADAS[[#This Row],[Categoria]],AUX!$AW:$AX,2,0))</f>
        <v/>
      </c>
    </row>
    <row r="25" spans="2:16" ht="22.5" customHeight="1" x14ac:dyDescent="0.3">
      <c r="B25" s="147"/>
      <c r="F25" s="28"/>
      <c r="G25" s="28"/>
      <c r="I25" s="27"/>
      <c r="J25" s="27"/>
      <c r="K25" s="27"/>
      <c r="L25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" s="25" t="str">
        <f>IF(ENTRADAS[[#This Row],[Coluna1]]="","",IF(ENTRADAS[[#This Row],[Coluna1]]="Saída","Fornecedor","Cliente"))</f>
        <v/>
      </c>
      <c r="N25" s="25" t="str">
        <f ca="1">IF(ENTRADAS[[#This Row],[Status]]="","",IF(ENTRADAS[[#This Row],[Status]]="cONCLUÍDO",TEXT(ENTRADAS[[#This Row],[Data pagamento]],"mmm"),TEXT(ENTRADAS[[#This Row],[Data vencimento]],"mmm")))</f>
        <v/>
      </c>
      <c r="O25" s="25" t="str">
        <f ca="1">IF(ENTRADAS[[#This Row],[Status]]="","",IF(ENTRADAS[[#This Row],[Status]]="concluído",YEAR(ENTRADAS[[#This Row],[Data pagamento]]),YEAR(ENTRADAS[[#This Row],[Data vencimento]])))</f>
        <v/>
      </c>
      <c r="P25" s="25" t="str">
        <f>IF(ENTRADAS[[#This Row],[Categoria]]="","",VLOOKUP(ENTRADAS[[#This Row],[Categoria]],AUX!$AW:$AX,2,0))</f>
        <v/>
      </c>
    </row>
    <row r="26" spans="2:16" ht="22.5" customHeight="1" x14ac:dyDescent="0.3">
      <c r="B26" s="147"/>
      <c r="F26" s="28"/>
      <c r="G26" s="28"/>
      <c r="I26" s="27"/>
      <c r="J26" s="27"/>
      <c r="K26" s="27"/>
      <c r="L26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" s="25" t="str">
        <f>IF(ENTRADAS[[#This Row],[Coluna1]]="","",IF(ENTRADAS[[#This Row],[Coluna1]]="Saída","Fornecedor","Cliente"))</f>
        <v/>
      </c>
      <c r="N26" s="25" t="str">
        <f ca="1">IF(ENTRADAS[[#This Row],[Status]]="","",IF(ENTRADAS[[#This Row],[Status]]="cONCLUÍDO",TEXT(ENTRADAS[[#This Row],[Data pagamento]],"mmm"),TEXT(ENTRADAS[[#This Row],[Data vencimento]],"mmm")))</f>
        <v/>
      </c>
      <c r="O26" s="25" t="str">
        <f ca="1">IF(ENTRADAS[[#This Row],[Status]]="","",IF(ENTRADAS[[#This Row],[Status]]="concluído",YEAR(ENTRADAS[[#This Row],[Data pagamento]]),YEAR(ENTRADAS[[#This Row],[Data vencimento]])))</f>
        <v/>
      </c>
      <c r="P26" s="25" t="str">
        <f>IF(ENTRADAS[[#This Row],[Categoria]]="","",VLOOKUP(ENTRADAS[[#This Row],[Categoria]],AUX!$AW:$AX,2,0))</f>
        <v/>
      </c>
    </row>
    <row r="27" spans="2:16" ht="22.5" customHeight="1" x14ac:dyDescent="0.3">
      <c r="B27" s="147"/>
      <c r="F27" s="28"/>
      <c r="G27" s="28"/>
      <c r="I27" s="27"/>
      <c r="J27" s="27"/>
      <c r="K27" s="27"/>
      <c r="L27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" s="25" t="str">
        <f>IF(ENTRADAS[[#This Row],[Coluna1]]="","",IF(ENTRADAS[[#This Row],[Coluna1]]="Saída","Fornecedor","Cliente"))</f>
        <v/>
      </c>
      <c r="N27" s="25" t="str">
        <f ca="1">IF(ENTRADAS[[#This Row],[Status]]="","",IF(ENTRADAS[[#This Row],[Status]]="cONCLUÍDO",TEXT(ENTRADAS[[#This Row],[Data pagamento]],"mmm"),TEXT(ENTRADAS[[#This Row],[Data vencimento]],"mmm")))</f>
        <v/>
      </c>
      <c r="O27" s="25" t="str">
        <f ca="1">IF(ENTRADAS[[#This Row],[Status]]="","",IF(ENTRADAS[[#This Row],[Status]]="concluído",YEAR(ENTRADAS[[#This Row],[Data pagamento]]),YEAR(ENTRADAS[[#This Row],[Data vencimento]])))</f>
        <v/>
      </c>
      <c r="P27" s="25" t="str">
        <f>IF(ENTRADAS[[#This Row],[Categoria]]="","",VLOOKUP(ENTRADAS[[#This Row],[Categoria]],AUX!$AW:$AX,2,0))</f>
        <v/>
      </c>
    </row>
    <row r="28" spans="2:16" ht="22.5" customHeight="1" x14ac:dyDescent="0.3">
      <c r="B28" s="147"/>
      <c r="F28" s="28"/>
      <c r="G28" s="28"/>
      <c r="I28" s="27"/>
      <c r="J28" s="27"/>
      <c r="K28" s="27"/>
      <c r="L28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" s="25" t="str">
        <f>IF(ENTRADAS[[#This Row],[Coluna1]]="","",IF(ENTRADAS[[#This Row],[Coluna1]]="Saída","Fornecedor","Cliente"))</f>
        <v/>
      </c>
      <c r="N28" s="25" t="str">
        <f ca="1">IF(ENTRADAS[[#This Row],[Status]]="","",IF(ENTRADAS[[#This Row],[Status]]="cONCLUÍDO",TEXT(ENTRADAS[[#This Row],[Data pagamento]],"mmm"),TEXT(ENTRADAS[[#This Row],[Data vencimento]],"mmm")))</f>
        <v/>
      </c>
      <c r="O28" s="25" t="str">
        <f ca="1">IF(ENTRADAS[[#This Row],[Status]]="","",IF(ENTRADAS[[#This Row],[Status]]="concluído",YEAR(ENTRADAS[[#This Row],[Data pagamento]]),YEAR(ENTRADAS[[#This Row],[Data vencimento]])))</f>
        <v/>
      </c>
      <c r="P28" s="25" t="str">
        <f>IF(ENTRADAS[[#This Row],[Categoria]]="","",VLOOKUP(ENTRADAS[[#This Row],[Categoria]],AUX!$AW:$AX,2,0))</f>
        <v/>
      </c>
    </row>
    <row r="29" spans="2:16" ht="22.5" customHeight="1" x14ac:dyDescent="0.3">
      <c r="B29" s="147"/>
      <c r="F29" s="28"/>
      <c r="G29" s="28"/>
      <c r="I29" s="27"/>
      <c r="J29" s="27"/>
      <c r="K29" s="27"/>
      <c r="L29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" s="25" t="str">
        <f>IF(ENTRADAS[[#This Row],[Coluna1]]="","",IF(ENTRADAS[[#This Row],[Coluna1]]="Saída","Fornecedor","Cliente"))</f>
        <v/>
      </c>
      <c r="N29" s="25" t="str">
        <f ca="1">IF(ENTRADAS[[#This Row],[Status]]="","",IF(ENTRADAS[[#This Row],[Status]]="cONCLUÍDO",TEXT(ENTRADAS[[#This Row],[Data pagamento]],"mmm"),TEXT(ENTRADAS[[#This Row],[Data vencimento]],"mmm")))</f>
        <v/>
      </c>
      <c r="O29" s="25" t="str">
        <f ca="1">IF(ENTRADAS[[#This Row],[Status]]="","",IF(ENTRADAS[[#This Row],[Status]]="concluído",YEAR(ENTRADAS[[#This Row],[Data pagamento]]),YEAR(ENTRADAS[[#This Row],[Data vencimento]])))</f>
        <v/>
      </c>
      <c r="P29" s="25" t="str">
        <f>IF(ENTRADAS[[#This Row],[Categoria]]="","",VLOOKUP(ENTRADAS[[#This Row],[Categoria]],AUX!$AW:$AX,2,0))</f>
        <v/>
      </c>
    </row>
    <row r="30" spans="2:16" ht="22.5" customHeight="1" x14ac:dyDescent="0.3">
      <c r="B30" s="147"/>
      <c r="F30" s="28"/>
      <c r="G30" s="28"/>
      <c r="I30" s="27"/>
      <c r="J30" s="27"/>
      <c r="K30" s="27"/>
      <c r="L30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" s="25" t="str">
        <f>IF(ENTRADAS[[#This Row],[Coluna1]]="","",IF(ENTRADAS[[#This Row],[Coluna1]]="Saída","Fornecedor","Cliente"))</f>
        <v/>
      </c>
      <c r="N30" s="25" t="str">
        <f ca="1">IF(ENTRADAS[[#This Row],[Status]]="","",IF(ENTRADAS[[#This Row],[Status]]="cONCLUÍDO",TEXT(ENTRADAS[[#This Row],[Data pagamento]],"mmm"),TEXT(ENTRADAS[[#This Row],[Data vencimento]],"mmm")))</f>
        <v/>
      </c>
      <c r="O30" s="25" t="str">
        <f ca="1">IF(ENTRADAS[[#This Row],[Status]]="","",IF(ENTRADAS[[#This Row],[Status]]="concluído",YEAR(ENTRADAS[[#This Row],[Data pagamento]]),YEAR(ENTRADAS[[#This Row],[Data vencimento]])))</f>
        <v/>
      </c>
      <c r="P30" s="25" t="str">
        <f>IF(ENTRADAS[[#This Row],[Categoria]]="","",VLOOKUP(ENTRADAS[[#This Row],[Categoria]],AUX!$AW:$AX,2,0))</f>
        <v/>
      </c>
    </row>
    <row r="31" spans="2:16" ht="22.5" customHeight="1" x14ac:dyDescent="0.3">
      <c r="B31" s="147"/>
      <c r="F31" s="28"/>
      <c r="G31" s="28"/>
      <c r="I31" s="27"/>
      <c r="J31" s="27"/>
      <c r="K31" s="27"/>
      <c r="L31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" s="25" t="str">
        <f>IF(ENTRADAS[[#This Row],[Coluna1]]="","",IF(ENTRADAS[[#This Row],[Coluna1]]="Saída","Fornecedor","Cliente"))</f>
        <v/>
      </c>
      <c r="N31" s="25" t="str">
        <f ca="1">IF(ENTRADAS[[#This Row],[Status]]="","",IF(ENTRADAS[[#This Row],[Status]]="cONCLUÍDO",TEXT(ENTRADAS[[#This Row],[Data pagamento]],"mmm"),TEXT(ENTRADAS[[#This Row],[Data vencimento]],"mmm")))</f>
        <v/>
      </c>
      <c r="O31" s="25" t="str">
        <f ca="1">IF(ENTRADAS[[#This Row],[Status]]="","",IF(ENTRADAS[[#This Row],[Status]]="concluído",YEAR(ENTRADAS[[#This Row],[Data pagamento]]),YEAR(ENTRADAS[[#This Row],[Data vencimento]])))</f>
        <v/>
      </c>
      <c r="P31" s="25" t="str">
        <f>IF(ENTRADAS[[#This Row],[Categoria]]="","",VLOOKUP(ENTRADAS[[#This Row],[Categoria]],AUX!$AW:$AX,2,0))</f>
        <v/>
      </c>
    </row>
    <row r="32" spans="2:16" ht="22.5" customHeight="1" x14ac:dyDescent="0.3">
      <c r="B32" s="147"/>
      <c r="F32" s="28"/>
      <c r="G32" s="28"/>
      <c r="I32" s="27"/>
      <c r="J32" s="27"/>
      <c r="K32" s="27"/>
      <c r="L32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" s="25" t="str">
        <f>IF(ENTRADAS[[#This Row],[Coluna1]]="","",IF(ENTRADAS[[#This Row],[Coluna1]]="Saída","Fornecedor","Cliente"))</f>
        <v/>
      </c>
      <c r="N32" s="25" t="str">
        <f ca="1">IF(ENTRADAS[[#This Row],[Status]]="","",IF(ENTRADAS[[#This Row],[Status]]="cONCLUÍDO",TEXT(ENTRADAS[[#This Row],[Data pagamento]],"mmm"),TEXT(ENTRADAS[[#This Row],[Data vencimento]],"mmm")))</f>
        <v/>
      </c>
      <c r="O32" s="25" t="str">
        <f ca="1">IF(ENTRADAS[[#This Row],[Status]]="","",IF(ENTRADAS[[#This Row],[Status]]="concluído",YEAR(ENTRADAS[[#This Row],[Data pagamento]]),YEAR(ENTRADAS[[#This Row],[Data vencimento]])))</f>
        <v/>
      </c>
      <c r="P32" s="25" t="str">
        <f>IF(ENTRADAS[[#This Row],[Categoria]]="","",VLOOKUP(ENTRADAS[[#This Row],[Categoria]],AUX!$AW:$AX,2,0))</f>
        <v/>
      </c>
    </row>
    <row r="33" spans="2:16" ht="22.5" customHeight="1" x14ac:dyDescent="0.3">
      <c r="B33" s="147"/>
      <c r="F33" s="28"/>
      <c r="G33" s="28"/>
      <c r="I33" s="27"/>
      <c r="J33" s="27"/>
      <c r="K33" s="27"/>
      <c r="L33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3" s="25" t="str">
        <f>IF(ENTRADAS[[#This Row],[Coluna1]]="","",IF(ENTRADAS[[#This Row],[Coluna1]]="Saída","Fornecedor","Cliente"))</f>
        <v/>
      </c>
      <c r="N33" s="25" t="str">
        <f ca="1">IF(ENTRADAS[[#This Row],[Status]]="","",IF(ENTRADAS[[#This Row],[Status]]="cONCLUÍDO",TEXT(ENTRADAS[[#This Row],[Data pagamento]],"mmm"),TEXT(ENTRADAS[[#This Row],[Data vencimento]],"mmm")))</f>
        <v/>
      </c>
      <c r="O33" s="25" t="str">
        <f ca="1">IF(ENTRADAS[[#This Row],[Status]]="","",IF(ENTRADAS[[#This Row],[Status]]="concluído",YEAR(ENTRADAS[[#This Row],[Data pagamento]]),YEAR(ENTRADAS[[#This Row],[Data vencimento]])))</f>
        <v/>
      </c>
      <c r="P33" s="25" t="str">
        <f>IF(ENTRADAS[[#This Row],[Categoria]]="","",VLOOKUP(ENTRADAS[[#This Row],[Categoria]],AUX!$AW:$AX,2,0))</f>
        <v/>
      </c>
    </row>
    <row r="34" spans="2:16" ht="22.5" customHeight="1" x14ac:dyDescent="0.3">
      <c r="B34" s="147"/>
      <c r="F34" s="28"/>
      <c r="G34" s="28"/>
      <c r="I34" s="27"/>
      <c r="J34" s="27"/>
      <c r="K34" s="27"/>
      <c r="L34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4" s="25" t="str">
        <f>IF(ENTRADAS[[#This Row],[Coluna1]]="","",IF(ENTRADAS[[#This Row],[Coluna1]]="Saída","Fornecedor","Cliente"))</f>
        <v/>
      </c>
      <c r="N34" s="25" t="str">
        <f ca="1">IF(ENTRADAS[[#This Row],[Status]]="","",IF(ENTRADAS[[#This Row],[Status]]="cONCLUÍDO",TEXT(ENTRADAS[[#This Row],[Data pagamento]],"mmm"),TEXT(ENTRADAS[[#This Row],[Data vencimento]],"mmm")))</f>
        <v/>
      </c>
      <c r="O34" s="25" t="str">
        <f ca="1">IF(ENTRADAS[[#This Row],[Status]]="","",IF(ENTRADAS[[#This Row],[Status]]="concluído",YEAR(ENTRADAS[[#This Row],[Data pagamento]]),YEAR(ENTRADAS[[#This Row],[Data vencimento]])))</f>
        <v/>
      </c>
      <c r="P34" s="25" t="str">
        <f>IF(ENTRADAS[[#This Row],[Categoria]]="","",VLOOKUP(ENTRADAS[[#This Row],[Categoria]],AUX!$AW:$AX,2,0))</f>
        <v/>
      </c>
    </row>
    <row r="35" spans="2:16" ht="22.5" customHeight="1" x14ac:dyDescent="0.3">
      <c r="B35" s="147"/>
      <c r="F35" s="28"/>
      <c r="G35" s="28"/>
      <c r="I35" s="27"/>
      <c r="J35" s="27"/>
      <c r="K35" s="27"/>
      <c r="L35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5" s="25" t="str">
        <f>IF(ENTRADAS[[#This Row],[Coluna1]]="","",IF(ENTRADAS[[#This Row],[Coluna1]]="Saída","Fornecedor","Cliente"))</f>
        <v/>
      </c>
      <c r="N35" s="25" t="str">
        <f ca="1">IF(ENTRADAS[[#This Row],[Status]]="","",IF(ENTRADAS[[#This Row],[Status]]="cONCLUÍDO",TEXT(ENTRADAS[[#This Row],[Data pagamento]],"mmm"),TEXT(ENTRADAS[[#This Row],[Data vencimento]],"mmm")))</f>
        <v/>
      </c>
      <c r="O35" s="25" t="str">
        <f ca="1">IF(ENTRADAS[[#This Row],[Status]]="","",IF(ENTRADAS[[#This Row],[Status]]="concluído",YEAR(ENTRADAS[[#This Row],[Data pagamento]]),YEAR(ENTRADAS[[#This Row],[Data vencimento]])))</f>
        <v/>
      </c>
      <c r="P35" s="25" t="str">
        <f>IF(ENTRADAS[[#This Row],[Categoria]]="","",VLOOKUP(ENTRADAS[[#This Row],[Categoria]],AUX!$AW:$AX,2,0))</f>
        <v/>
      </c>
    </row>
    <row r="36" spans="2:16" ht="22.5" customHeight="1" x14ac:dyDescent="0.3">
      <c r="B36" s="147"/>
      <c r="F36" s="28"/>
      <c r="G36" s="28"/>
      <c r="I36" s="27"/>
      <c r="J36" s="27"/>
      <c r="K36" s="27"/>
      <c r="L36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6" s="25" t="str">
        <f>IF(ENTRADAS[[#This Row],[Coluna1]]="","",IF(ENTRADAS[[#This Row],[Coluna1]]="Saída","Fornecedor","Cliente"))</f>
        <v/>
      </c>
      <c r="N36" s="25" t="str">
        <f ca="1">IF(ENTRADAS[[#This Row],[Status]]="","",IF(ENTRADAS[[#This Row],[Status]]="cONCLUÍDO",TEXT(ENTRADAS[[#This Row],[Data pagamento]],"mmm"),TEXT(ENTRADAS[[#This Row],[Data vencimento]],"mmm")))</f>
        <v/>
      </c>
      <c r="O36" s="25" t="str">
        <f ca="1">IF(ENTRADAS[[#This Row],[Status]]="","",IF(ENTRADAS[[#This Row],[Status]]="concluído",YEAR(ENTRADAS[[#This Row],[Data pagamento]]),YEAR(ENTRADAS[[#This Row],[Data vencimento]])))</f>
        <v/>
      </c>
      <c r="P36" s="25" t="str">
        <f>IF(ENTRADAS[[#This Row],[Categoria]]="","",VLOOKUP(ENTRADAS[[#This Row],[Categoria]],AUX!$AW:$AX,2,0))</f>
        <v/>
      </c>
    </row>
    <row r="37" spans="2:16" ht="22.5" customHeight="1" x14ac:dyDescent="0.3">
      <c r="B37" s="147"/>
      <c r="F37" s="28"/>
      <c r="G37" s="28"/>
      <c r="I37" s="27"/>
      <c r="J37" s="27"/>
      <c r="K37" s="27"/>
      <c r="L37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7" s="25" t="str">
        <f>IF(ENTRADAS[[#This Row],[Coluna1]]="","",IF(ENTRADAS[[#This Row],[Coluna1]]="Saída","Fornecedor","Cliente"))</f>
        <v/>
      </c>
      <c r="N37" s="25" t="str">
        <f ca="1">IF(ENTRADAS[[#This Row],[Status]]="","",IF(ENTRADAS[[#This Row],[Status]]="cONCLUÍDO",TEXT(ENTRADAS[[#This Row],[Data pagamento]],"mmm"),TEXT(ENTRADAS[[#This Row],[Data vencimento]],"mmm")))</f>
        <v/>
      </c>
      <c r="O37" s="25" t="str">
        <f ca="1">IF(ENTRADAS[[#This Row],[Status]]="","",IF(ENTRADAS[[#This Row],[Status]]="concluído",YEAR(ENTRADAS[[#This Row],[Data pagamento]]),YEAR(ENTRADAS[[#This Row],[Data vencimento]])))</f>
        <v/>
      </c>
      <c r="P37" s="25" t="str">
        <f>IF(ENTRADAS[[#This Row],[Categoria]]="","",VLOOKUP(ENTRADAS[[#This Row],[Categoria]],AUX!$AW:$AX,2,0))</f>
        <v/>
      </c>
    </row>
    <row r="38" spans="2:16" ht="22.5" customHeight="1" x14ac:dyDescent="0.3">
      <c r="B38" s="147"/>
      <c r="F38" s="28"/>
      <c r="G38" s="28"/>
      <c r="I38" s="27"/>
      <c r="J38" s="27"/>
      <c r="K38" s="27"/>
      <c r="L38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8" s="25" t="str">
        <f>IF(ENTRADAS[[#This Row],[Coluna1]]="","",IF(ENTRADAS[[#This Row],[Coluna1]]="Saída","Fornecedor","Cliente"))</f>
        <v/>
      </c>
      <c r="N38" s="25" t="str">
        <f ca="1">IF(ENTRADAS[[#This Row],[Status]]="","",IF(ENTRADAS[[#This Row],[Status]]="cONCLUÍDO",TEXT(ENTRADAS[[#This Row],[Data pagamento]],"mmm"),TEXT(ENTRADAS[[#This Row],[Data vencimento]],"mmm")))</f>
        <v/>
      </c>
      <c r="O38" s="25" t="str">
        <f ca="1">IF(ENTRADAS[[#This Row],[Status]]="","",IF(ENTRADAS[[#This Row],[Status]]="concluído",YEAR(ENTRADAS[[#This Row],[Data pagamento]]),YEAR(ENTRADAS[[#This Row],[Data vencimento]])))</f>
        <v/>
      </c>
      <c r="P38" s="25" t="str">
        <f>IF(ENTRADAS[[#This Row],[Categoria]]="","",VLOOKUP(ENTRADAS[[#This Row],[Categoria]],AUX!$AW:$AX,2,0))</f>
        <v/>
      </c>
    </row>
    <row r="39" spans="2:16" ht="22.5" customHeight="1" x14ac:dyDescent="0.3">
      <c r="B39" s="147"/>
      <c r="F39" s="28"/>
      <c r="G39" s="28"/>
      <c r="I39" s="27"/>
      <c r="J39" s="27"/>
      <c r="K39" s="27"/>
      <c r="L39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9" s="25" t="str">
        <f>IF(ENTRADAS[[#This Row],[Coluna1]]="","",IF(ENTRADAS[[#This Row],[Coluna1]]="Saída","Fornecedor","Cliente"))</f>
        <v/>
      </c>
      <c r="N39" s="25" t="str">
        <f ca="1">IF(ENTRADAS[[#This Row],[Status]]="","",IF(ENTRADAS[[#This Row],[Status]]="cONCLUÍDO",TEXT(ENTRADAS[[#This Row],[Data pagamento]],"mmm"),TEXT(ENTRADAS[[#This Row],[Data vencimento]],"mmm")))</f>
        <v/>
      </c>
      <c r="O39" s="25" t="str">
        <f ca="1">IF(ENTRADAS[[#This Row],[Status]]="","",IF(ENTRADAS[[#This Row],[Status]]="concluído",YEAR(ENTRADAS[[#This Row],[Data pagamento]]),YEAR(ENTRADAS[[#This Row],[Data vencimento]])))</f>
        <v/>
      </c>
      <c r="P39" s="25" t="str">
        <f>IF(ENTRADAS[[#This Row],[Categoria]]="","",VLOOKUP(ENTRADAS[[#This Row],[Categoria]],AUX!$AW:$AX,2,0))</f>
        <v/>
      </c>
    </row>
    <row r="40" spans="2:16" ht="22.5" customHeight="1" x14ac:dyDescent="0.3">
      <c r="B40" s="147"/>
      <c r="F40" s="28"/>
      <c r="G40" s="28"/>
      <c r="I40" s="27"/>
      <c r="J40" s="27"/>
      <c r="K40" s="27"/>
      <c r="L40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0" s="25" t="str">
        <f>IF(ENTRADAS[[#This Row],[Coluna1]]="","",IF(ENTRADAS[[#This Row],[Coluna1]]="Saída","Fornecedor","Cliente"))</f>
        <v/>
      </c>
      <c r="N40" s="25" t="str">
        <f ca="1">IF(ENTRADAS[[#This Row],[Status]]="","",IF(ENTRADAS[[#This Row],[Status]]="cONCLUÍDO",TEXT(ENTRADAS[[#This Row],[Data pagamento]],"mmm"),TEXT(ENTRADAS[[#This Row],[Data vencimento]],"mmm")))</f>
        <v/>
      </c>
      <c r="O40" s="25" t="str">
        <f ca="1">IF(ENTRADAS[[#This Row],[Status]]="","",IF(ENTRADAS[[#This Row],[Status]]="concluído",YEAR(ENTRADAS[[#This Row],[Data pagamento]]),YEAR(ENTRADAS[[#This Row],[Data vencimento]])))</f>
        <v/>
      </c>
      <c r="P40" s="25" t="str">
        <f>IF(ENTRADAS[[#This Row],[Categoria]]="","",VLOOKUP(ENTRADAS[[#This Row],[Categoria]],AUX!$AW:$AX,2,0))</f>
        <v/>
      </c>
    </row>
    <row r="41" spans="2:16" ht="22.5" customHeight="1" x14ac:dyDescent="0.3">
      <c r="B41" s="147"/>
      <c r="F41" s="28"/>
      <c r="G41" s="28"/>
      <c r="I41" s="27"/>
      <c r="J41" s="27"/>
      <c r="K41" s="27"/>
      <c r="L41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1" s="25" t="str">
        <f>IF(ENTRADAS[[#This Row],[Coluna1]]="","",IF(ENTRADAS[[#This Row],[Coluna1]]="Saída","Fornecedor","Cliente"))</f>
        <v/>
      </c>
      <c r="N41" s="25" t="str">
        <f ca="1">IF(ENTRADAS[[#This Row],[Status]]="","",IF(ENTRADAS[[#This Row],[Status]]="cONCLUÍDO",TEXT(ENTRADAS[[#This Row],[Data pagamento]],"mmm"),TEXT(ENTRADAS[[#This Row],[Data vencimento]],"mmm")))</f>
        <v/>
      </c>
      <c r="O41" s="25" t="str">
        <f ca="1">IF(ENTRADAS[[#This Row],[Status]]="","",IF(ENTRADAS[[#This Row],[Status]]="concluído",YEAR(ENTRADAS[[#This Row],[Data pagamento]]),YEAR(ENTRADAS[[#This Row],[Data vencimento]])))</f>
        <v/>
      </c>
      <c r="P41" s="25" t="str">
        <f>IF(ENTRADAS[[#This Row],[Categoria]]="","",VLOOKUP(ENTRADAS[[#This Row],[Categoria]],AUX!$AW:$AX,2,0))</f>
        <v/>
      </c>
    </row>
    <row r="42" spans="2:16" ht="22.5" customHeight="1" x14ac:dyDescent="0.3">
      <c r="B42" s="147"/>
      <c r="F42" s="28"/>
      <c r="G42" s="28"/>
      <c r="I42" s="27"/>
      <c r="J42" s="27"/>
      <c r="K42" s="27"/>
      <c r="L42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2" s="25" t="str">
        <f>IF(ENTRADAS[[#This Row],[Coluna1]]="","",IF(ENTRADAS[[#This Row],[Coluna1]]="Saída","Fornecedor","Cliente"))</f>
        <v/>
      </c>
      <c r="N42" s="25" t="str">
        <f ca="1">IF(ENTRADAS[[#This Row],[Status]]="","",IF(ENTRADAS[[#This Row],[Status]]="cONCLUÍDO",TEXT(ENTRADAS[[#This Row],[Data pagamento]],"mmm"),TEXT(ENTRADAS[[#This Row],[Data vencimento]],"mmm")))</f>
        <v/>
      </c>
      <c r="O42" s="25" t="str">
        <f ca="1">IF(ENTRADAS[[#This Row],[Status]]="","",IF(ENTRADAS[[#This Row],[Status]]="concluído",YEAR(ENTRADAS[[#This Row],[Data pagamento]]),YEAR(ENTRADAS[[#This Row],[Data vencimento]])))</f>
        <v/>
      </c>
      <c r="P42" s="25" t="str">
        <f>IF(ENTRADAS[[#This Row],[Categoria]]="","",VLOOKUP(ENTRADAS[[#This Row],[Categoria]],AUX!$AW:$AX,2,0))</f>
        <v/>
      </c>
    </row>
    <row r="43" spans="2:16" ht="22.5" customHeight="1" x14ac:dyDescent="0.3">
      <c r="B43" s="147"/>
      <c r="F43" s="28"/>
      <c r="G43" s="28"/>
      <c r="I43" s="27"/>
      <c r="J43" s="27"/>
      <c r="K43" s="27"/>
      <c r="L43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3" s="25" t="str">
        <f>IF(ENTRADAS[[#This Row],[Coluna1]]="","",IF(ENTRADAS[[#This Row],[Coluna1]]="Saída","Fornecedor","Cliente"))</f>
        <v/>
      </c>
      <c r="N43" s="25" t="str">
        <f ca="1">IF(ENTRADAS[[#This Row],[Status]]="","",IF(ENTRADAS[[#This Row],[Status]]="cONCLUÍDO",TEXT(ENTRADAS[[#This Row],[Data pagamento]],"mmm"),TEXT(ENTRADAS[[#This Row],[Data vencimento]],"mmm")))</f>
        <v/>
      </c>
      <c r="O43" s="25" t="str">
        <f ca="1">IF(ENTRADAS[[#This Row],[Status]]="","",IF(ENTRADAS[[#This Row],[Status]]="concluído",YEAR(ENTRADAS[[#This Row],[Data pagamento]]),YEAR(ENTRADAS[[#This Row],[Data vencimento]])))</f>
        <v/>
      </c>
      <c r="P43" s="25" t="str">
        <f>IF(ENTRADAS[[#This Row],[Categoria]]="","",VLOOKUP(ENTRADAS[[#This Row],[Categoria]],AUX!$AW:$AX,2,0))</f>
        <v/>
      </c>
    </row>
    <row r="44" spans="2:16" ht="22.5" customHeight="1" x14ac:dyDescent="0.3">
      <c r="B44" s="147"/>
      <c r="F44" s="28"/>
      <c r="G44" s="28"/>
      <c r="I44" s="27"/>
      <c r="J44" s="27"/>
      <c r="K44" s="27"/>
      <c r="L44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4" s="25" t="str">
        <f>IF(ENTRADAS[[#This Row],[Coluna1]]="","",IF(ENTRADAS[[#This Row],[Coluna1]]="Saída","Fornecedor","Cliente"))</f>
        <v/>
      </c>
      <c r="N44" s="25" t="str">
        <f ca="1">IF(ENTRADAS[[#This Row],[Status]]="","",IF(ENTRADAS[[#This Row],[Status]]="cONCLUÍDO",TEXT(ENTRADAS[[#This Row],[Data pagamento]],"mmm"),TEXT(ENTRADAS[[#This Row],[Data vencimento]],"mmm")))</f>
        <v/>
      </c>
      <c r="O44" s="25" t="str">
        <f ca="1">IF(ENTRADAS[[#This Row],[Status]]="","",IF(ENTRADAS[[#This Row],[Status]]="concluído",YEAR(ENTRADAS[[#This Row],[Data pagamento]]),YEAR(ENTRADAS[[#This Row],[Data vencimento]])))</f>
        <v/>
      </c>
      <c r="P44" s="25" t="str">
        <f>IF(ENTRADAS[[#This Row],[Categoria]]="","",VLOOKUP(ENTRADAS[[#This Row],[Categoria]],AUX!$AW:$AX,2,0))</f>
        <v/>
      </c>
    </row>
    <row r="45" spans="2:16" ht="22.5" customHeight="1" x14ac:dyDescent="0.3">
      <c r="B45" s="147"/>
      <c r="F45" s="28"/>
      <c r="G45" s="28"/>
      <c r="I45" s="27"/>
      <c r="J45" s="27"/>
      <c r="K45" s="27"/>
      <c r="L45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5" s="25" t="str">
        <f>IF(ENTRADAS[[#This Row],[Coluna1]]="","",IF(ENTRADAS[[#This Row],[Coluna1]]="Saída","Fornecedor","Cliente"))</f>
        <v/>
      </c>
      <c r="N45" s="25" t="str">
        <f ca="1">IF(ENTRADAS[[#This Row],[Status]]="","",IF(ENTRADAS[[#This Row],[Status]]="cONCLUÍDO",TEXT(ENTRADAS[[#This Row],[Data pagamento]],"mmm"),TEXT(ENTRADAS[[#This Row],[Data vencimento]],"mmm")))</f>
        <v/>
      </c>
      <c r="O45" s="25" t="str">
        <f ca="1">IF(ENTRADAS[[#This Row],[Status]]="","",IF(ENTRADAS[[#This Row],[Status]]="concluído",YEAR(ENTRADAS[[#This Row],[Data pagamento]]),YEAR(ENTRADAS[[#This Row],[Data vencimento]])))</f>
        <v/>
      </c>
      <c r="P45" s="25" t="str">
        <f>IF(ENTRADAS[[#This Row],[Categoria]]="","",VLOOKUP(ENTRADAS[[#This Row],[Categoria]],AUX!$AW:$AX,2,0))</f>
        <v/>
      </c>
    </row>
    <row r="46" spans="2:16" ht="22.5" customHeight="1" x14ac:dyDescent="0.3">
      <c r="B46" s="147"/>
      <c r="F46" s="28"/>
      <c r="G46" s="28"/>
      <c r="I46" s="27"/>
      <c r="J46" s="27"/>
      <c r="K46" s="27"/>
      <c r="L46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6" s="25" t="str">
        <f>IF(ENTRADAS[[#This Row],[Coluna1]]="","",IF(ENTRADAS[[#This Row],[Coluna1]]="Saída","Fornecedor","Cliente"))</f>
        <v/>
      </c>
      <c r="N46" s="25" t="str">
        <f ca="1">IF(ENTRADAS[[#This Row],[Status]]="","",IF(ENTRADAS[[#This Row],[Status]]="cONCLUÍDO",TEXT(ENTRADAS[[#This Row],[Data pagamento]],"mmm"),TEXT(ENTRADAS[[#This Row],[Data vencimento]],"mmm")))</f>
        <v/>
      </c>
      <c r="O46" s="25" t="str">
        <f ca="1">IF(ENTRADAS[[#This Row],[Status]]="","",IF(ENTRADAS[[#This Row],[Status]]="concluído",YEAR(ENTRADAS[[#This Row],[Data pagamento]]),YEAR(ENTRADAS[[#This Row],[Data vencimento]])))</f>
        <v/>
      </c>
      <c r="P46" s="25" t="str">
        <f>IF(ENTRADAS[[#This Row],[Categoria]]="","",VLOOKUP(ENTRADAS[[#This Row],[Categoria]],AUX!$AW:$AX,2,0))</f>
        <v/>
      </c>
    </row>
    <row r="47" spans="2:16" ht="22.5" customHeight="1" x14ac:dyDescent="0.3">
      <c r="B47" s="147"/>
      <c r="F47" s="28"/>
      <c r="G47" s="28"/>
      <c r="I47" s="27"/>
      <c r="J47" s="27"/>
      <c r="K47" s="27"/>
      <c r="L47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7" s="25" t="str">
        <f>IF(ENTRADAS[[#This Row],[Coluna1]]="","",IF(ENTRADAS[[#This Row],[Coluna1]]="Saída","Fornecedor","Cliente"))</f>
        <v/>
      </c>
      <c r="N47" s="25" t="str">
        <f ca="1">IF(ENTRADAS[[#This Row],[Status]]="","",IF(ENTRADAS[[#This Row],[Status]]="cONCLUÍDO",TEXT(ENTRADAS[[#This Row],[Data pagamento]],"mmm"),TEXT(ENTRADAS[[#This Row],[Data vencimento]],"mmm")))</f>
        <v/>
      </c>
      <c r="O47" s="25" t="str">
        <f ca="1">IF(ENTRADAS[[#This Row],[Status]]="","",IF(ENTRADAS[[#This Row],[Status]]="concluído",YEAR(ENTRADAS[[#This Row],[Data pagamento]]),YEAR(ENTRADAS[[#This Row],[Data vencimento]])))</f>
        <v/>
      </c>
      <c r="P47" s="25" t="str">
        <f>IF(ENTRADAS[[#This Row],[Categoria]]="","",VLOOKUP(ENTRADAS[[#This Row],[Categoria]],AUX!$AW:$AX,2,0))</f>
        <v/>
      </c>
    </row>
    <row r="48" spans="2:16" ht="22.5" customHeight="1" x14ac:dyDescent="0.3">
      <c r="B48" s="147"/>
      <c r="F48" s="28"/>
      <c r="G48" s="28"/>
      <c r="I48" s="27"/>
      <c r="J48" s="27"/>
      <c r="K48" s="27"/>
      <c r="L48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8" s="25" t="str">
        <f>IF(ENTRADAS[[#This Row],[Coluna1]]="","",IF(ENTRADAS[[#This Row],[Coluna1]]="Saída","Fornecedor","Cliente"))</f>
        <v/>
      </c>
      <c r="N48" s="25" t="str">
        <f ca="1">IF(ENTRADAS[[#This Row],[Status]]="","",IF(ENTRADAS[[#This Row],[Status]]="cONCLUÍDO",TEXT(ENTRADAS[[#This Row],[Data pagamento]],"mmm"),TEXT(ENTRADAS[[#This Row],[Data vencimento]],"mmm")))</f>
        <v/>
      </c>
      <c r="O48" s="25" t="str">
        <f ca="1">IF(ENTRADAS[[#This Row],[Status]]="","",IF(ENTRADAS[[#This Row],[Status]]="concluído",YEAR(ENTRADAS[[#This Row],[Data pagamento]]),YEAR(ENTRADAS[[#This Row],[Data vencimento]])))</f>
        <v/>
      </c>
      <c r="P48" s="25" t="str">
        <f>IF(ENTRADAS[[#This Row],[Categoria]]="","",VLOOKUP(ENTRADAS[[#This Row],[Categoria]],AUX!$AW:$AX,2,0))</f>
        <v/>
      </c>
    </row>
    <row r="49" spans="2:16" ht="22.5" customHeight="1" x14ac:dyDescent="0.3">
      <c r="B49" s="147"/>
      <c r="F49" s="28"/>
      <c r="G49" s="28"/>
      <c r="I49" s="27"/>
      <c r="J49" s="27"/>
      <c r="K49" s="27"/>
      <c r="L49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49" s="25" t="str">
        <f>IF(ENTRADAS[[#This Row],[Coluna1]]="","",IF(ENTRADAS[[#This Row],[Coluna1]]="Saída","Fornecedor","Cliente"))</f>
        <v/>
      </c>
      <c r="N49" s="25" t="str">
        <f ca="1">IF(ENTRADAS[[#This Row],[Status]]="","",IF(ENTRADAS[[#This Row],[Status]]="cONCLUÍDO",TEXT(ENTRADAS[[#This Row],[Data pagamento]],"mmm"),TEXT(ENTRADAS[[#This Row],[Data vencimento]],"mmm")))</f>
        <v/>
      </c>
      <c r="O49" s="25" t="str">
        <f ca="1">IF(ENTRADAS[[#This Row],[Status]]="","",IF(ENTRADAS[[#This Row],[Status]]="concluído",YEAR(ENTRADAS[[#This Row],[Data pagamento]]),YEAR(ENTRADAS[[#This Row],[Data vencimento]])))</f>
        <v/>
      </c>
      <c r="P49" s="25" t="str">
        <f>IF(ENTRADAS[[#This Row],[Categoria]]="","",VLOOKUP(ENTRADAS[[#This Row],[Categoria]],AUX!$AW:$AX,2,0))</f>
        <v/>
      </c>
    </row>
    <row r="50" spans="2:16" ht="22.5" customHeight="1" x14ac:dyDescent="0.3">
      <c r="B50" s="147"/>
      <c r="F50" s="28"/>
      <c r="G50" s="28"/>
      <c r="I50" s="27"/>
      <c r="J50" s="27"/>
      <c r="K50" s="27"/>
      <c r="L50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0" s="25" t="str">
        <f>IF(ENTRADAS[[#This Row],[Coluna1]]="","",IF(ENTRADAS[[#This Row],[Coluna1]]="Saída","Fornecedor","Cliente"))</f>
        <v/>
      </c>
      <c r="N50" s="25" t="str">
        <f ca="1">IF(ENTRADAS[[#This Row],[Status]]="","",IF(ENTRADAS[[#This Row],[Status]]="cONCLUÍDO",TEXT(ENTRADAS[[#This Row],[Data pagamento]],"mmm"),TEXT(ENTRADAS[[#This Row],[Data vencimento]],"mmm")))</f>
        <v/>
      </c>
      <c r="O50" s="25" t="str">
        <f ca="1">IF(ENTRADAS[[#This Row],[Status]]="","",IF(ENTRADAS[[#This Row],[Status]]="concluído",YEAR(ENTRADAS[[#This Row],[Data pagamento]]),YEAR(ENTRADAS[[#This Row],[Data vencimento]])))</f>
        <v/>
      </c>
      <c r="P50" s="25" t="str">
        <f>IF(ENTRADAS[[#This Row],[Categoria]]="","",VLOOKUP(ENTRADAS[[#This Row],[Categoria]],AUX!$AW:$AX,2,0))</f>
        <v/>
      </c>
    </row>
    <row r="51" spans="2:16" ht="22.5" customHeight="1" x14ac:dyDescent="0.3">
      <c r="B51" s="147"/>
      <c r="F51" s="28"/>
      <c r="G51" s="28"/>
      <c r="I51" s="27"/>
      <c r="J51" s="27"/>
      <c r="K51" s="27"/>
      <c r="L51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1" s="25" t="str">
        <f>IF(ENTRADAS[[#This Row],[Coluna1]]="","",IF(ENTRADAS[[#This Row],[Coluna1]]="Saída","Fornecedor","Cliente"))</f>
        <v/>
      </c>
      <c r="N51" s="25" t="str">
        <f ca="1">IF(ENTRADAS[[#This Row],[Status]]="","",IF(ENTRADAS[[#This Row],[Status]]="cONCLUÍDO",TEXT(ENTRADAS[[#This Row],[Data pagamento]],"mmm"),TEXT(ENTRADAS[[#This Row],[Data vencimento]],"mmm")))</f>
        <v/>
      </c>
      <c r="O51" s="25" t="str">
        <f ca="1">IF(ENTRADAS[[#This Row],[Status]]="","",IF(ENTRADAS[[#This Row],[Status]]="concluído",YEAR(ENTRADAS[[#This Row],[Data pagamento]]),YEAR(ENTRADAS[[#This Row],[Data vencimento]])))</f>
        <v/>
      </c>
      <c r="P51" s="25" t="str">
        <f>IF(ENTRADAS[[#This Row],[Categoria]]="","",VLOOKUP(ENTRADAS[[#This Row],[Categoria]],AUX!$AW:$AX,2,0))</f>
        <v/>
      </c>
    </row>
    <row r="52" spans="2:16" ht="22.5" customHeight="1" x14ac:dyDescent="0.3">
      <c r="B52" s="147"/>
      <c r="F52" s="28"/>
      <c r="G52" s="28"/>
      <c r="I52" s="27"/>
      <c r="J52" s="27"/>
      <c r="K52" s="27"/>
      <c r="L52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2" s="25" t="str">
        <f>IF(ENTRADAS[[#This Row],[Coluna1]]="","",IF(ENTRADAS[[#This Row],[Coluna1]]="Saída","Fornecedor","Cliente"))</f>
        <v/>
      </c>
      <c r="N52" s="25" t="str">
        <f ca="1">IF(ENTRADAS[[#This Row],[Status]]="","",IF(ENTRADAS[[#This Row],[Status]]="cONCLUÍDO",TEXT(ENTRADAS[[#This Row],[Data pagamento]],"mmm"),TEXT(ENTRADAS[[#This Row],[Data vencimento]],"mmm")))</f>
        <v/>
      </c>
      <c r="O52" s="25" t="str">
        <f ca="1">IF(ENTRADAS[[#This Row],[Status]]="","",IF(ENTRADAS[[#This Row],[Status]]="concluído",YEAR(ENTRADAS[[#This Row],[Data pagamento]]),YEAR(ENTRADAS[[#This Row],[Data vencimento]])))</f>
        <v/>
      </c>
      <c r="P52" s="25" t="str">
        <f>IF(ENTRADAS[[#This Row],[Categoria]]="","",VLOOKUP(ENTRADAS[[#This Row],[Categoria]],AUX!$AW:$AX,2,0))</f>
        <v/>
      </c>
    </row>
    <row r="53" spans="2:16" ht="22.5" customHeight="1" x14ac:dyDescent="0.3">
      <c r="B53" s="147"/>
      <c r="F53" s="28"/>
      <c r="G53" s="28"/>
      <c r="I53" s="27"/>
      <c r="J53" s="27"/>
      <c r="K53" s="27"/>
      <c r="L53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3" s="25" t="str">
        <f>IF(ENTRADAS[[#This Row],[Coluna1]]="","",IF(ENTRADAS[[#This Row],[Coluna1]]="Saída","Fornecedor","Cliente"))</f>
        <v/>
      </c>
      <c r="N53" s="25" t="str">
        <f ca="1">IF(ENTRADAS[[#This Row],[Status]]="","",IF(ENTRADAS[[#This Row],[Status]]="cONCLUÍDO",TEXT(ENTRADAS[[#This Row],[Data pagamento]],"mmm"),TEXT(ENTRADAS[[#This Row],[Data vencimento]],"mmm")))</f>
        <v/>
      </c>
      <c r="O53" s="25" t="str">
        <f ca="1">IF(ENTRADAS[[#This Row],[Status]]="","",IF(ENTRADAS[[#This Row],[Status]]="concluído",YEAR(ENTRADAS[[#This Row],[Data pagamento]]),YEAR(ENTRADAS[[#This Row],[Data vencimento]])))</f>
        <v/>
      </c>
      <c r="P53" s="25" t="str">
        <f>IF(ENTRADAS[[#This Row],[Categoria]]="","",VLOOKUP(ENTRADAS[[#This Row],[Categoria]],AUX!$AW:$AX,2,0))</f>
        <v/>
      </c>
    </row>
    <row r="54" spans="2:16" ht="22.5" customHeight="1" x14ac:dyDescent="0.3">
      <c r="B54" s="147"/>
      <c r="F54" s="28"/>
      <c r="G54" s="28"/>
      <c r="I54" s="27"/>
      <c r="J54" s="27"/>
      <c r="K54" s="27"/>
      <c r="L54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4" s="25" t="str">
        <f>IF(ENTRADAS[[#This Row],[Coluna1]]="","",IF(ENTRADAS[[#This Row],[Coluna1]]="Saída","Fornecedor","Cliente"))</f>
        <v/>
      </c>
      <c r="N54" s="25" t="str">
        <f ca="1">IF(ENTRADAS[[#This Row],[Status]]="","",IF(ENTRADAS[[#This Row],[Status]]="cONCLUÍDO",TEXT(ENTRADAS[[#This Row],[Data pagamento]],"mmm"),TEXT(ENTRADAS[[#This Row],[Data vencimento]],"mmm")))</f>
        <v/>
      </c>
      <c r="O54" s="25" t="str">
        <f ca="1">IF(ENTRADAS[[#This Row],[Status]]="","",IF(ENTRADAS[[#This Row],[Status]]="concluído",YEAR(ENTRADAS[[#This Row],[Data pagamento]]),YEAR(ENTRADAS[[#This Row],[Data vencimento]])))</f>
        <v/>
      </c>
      <c r="P54" s="25" t="str">
        <f>IF(ENTRADAS[[#This Row],[Categoria]]="","",VLOOKUP(ENTRADAS[[#This Row],[Categoria]],AUX!$AW:$AX,2,0))</f>
        <v/>
      </c>
    </row>
    <row r="55" spans="2:16" ht="22.5" customHeight="1" x14ac:dyDescent="0.3">
      <c r="B55" s="147"/>
      <c r="F55" s="28"/>
      <c r="G55" s="28"/>
      <c r="I55" s="27"/>
      <c r="J55" s="27"/>
      <c r="K55" s="27"/>
      <c r="L55" s="140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5" s="25" t="str">
        <f>IF(ENTRADAS[[#This Row],[Coluna1]]="","",IF(ENTRADAS[[#This Row],[Coluna1]]="Saída","Fornecedor","Cliente"))</f>
        <v/>
      </c>
      <c r="N55" s="25" t="str">
        <f ca="1">IF(ENTRADAS[[#This Row],[Status]]="","",IF(ENTRADAS[[#This Row],[Status]]="cONCLUÍDO",TEXT(ENTRADAS[[#This Row],[Data pagamento]],"mmm"),TEXT(ENTRADAS[[#This Row],[Data vencimento]],"mmm")))</f>
        <v/>
      </c>
      <c r="O55" s="25" t="str">
        <f ca="1">IF(ENTRADAS[[#This Row],[Status]]="","",IF(ENTRADAS[[#This Row],[Status]]="concluído",YEAR(ENTRADAS[[#This Row],[Data pagamento]]),YEAR(ENTRADAS[[#This Row],[Data vencimento]])))</f>
        <v/>
      </c>
      <c r="P55" s="25" t="str">
        <f>IF(ENTRADAS[[#This Row],[Categoria]]="","",VLOOKUP(ENTRADAS[[#This Row],[Categoria]],AUX!$AW:$AX,2,0))</f>
        <v/>
      </c>
    </row>
    <row r="56" spans="2:16" ht="22.5" customHeight="1" x14ac:dyDescent="0.3">
      <c r="B56" s="155"/>
      <c r="C56" s="153"/>
      <c r="D56" s="153"/>
      <c r="E56" s="153"/>
      <c r="F56" s="154"/>
      <c r="G56" s="154"/>
      <c r="H56" s="153"/>
      <c r="I56" s="150"/>
      <c r="J56" s="150"/>
      <c r="K56" s="150"/>
      <c r="L5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6" s="153" t="str">
        <f>IF(ENTRADAS[[#This Row],[Coluna1]]="","",IF(ENTRADAS[[#This Row],[Coluna1]]="Saída","Fornecedor","Cliente"))</f>
        <v/>
      </c>
      <c r="N56" s="153" t="str">
        <f ca="1">IF(ENTRADAS[[#This Row],[Status]]="","",IF(ENTRADAS[[#This Row],[Status]]="cONCLUÍDO",TEXT(ENTRADAS[[#This Row],[Data pagamento]],"mmm"),TEXT(ENTRADAS[[#This Row],[Data vencimento]],"mmm")))</f>
        <v/>
      </c>
      <c r="O56" s="153" t="str">
        <f ca="1">IF(ENTRADAS[[#This Row],[Status]]="","",IF(ENTRADAS[[#This Row],[Status]]="concluído",YEAR(ENTRADAS[[#This Row],[Data pagamento]]),YEAR(ENTRADAS[[#This Row],[Data vencimento]])))</f>
        <v/>
      </c>
      <c r="P56" s="153" t="str">
        <f>IF(ENTRADAS[[#This Row],[Categoria]]="","",VLOOKUP(ENTRADAS[[#This Row],[Categoria]],AUX!$AW:$AX,2,0))</f>
        <v/>
      </c>
    </row>
    <row r="57" spans="2:16" ht="22.5" customHeight="1" x14ac:dyDescent="0.3">
      <c r="B57" s="155"/>
      <c r="C57" s="153"/>
      <c r="D57" s="153"/>
      <c r="E57" s="153"/>
      <c r="F57" s="154"/>
      <c r="G57" s="154"/>
      <c r="H57" s="153"/>
      <c r="I57" s="150"/>
      <c r="J57" s="150"/>
      <c r="K57" s="150"/>
      <c r="L5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7" s="153" t="str">
        <f>IF(ENTRADAS[[#This Row],[Coluna1]]="","",IF(ENTRADAS[[#This Row],[Coluna1]]="Saída","Fornecedor","Cliente"))</f>
        <v/>
      </c>
      <c r="N57" s="153" t="str">
        <f ca="1">IF(ENTRADAS[[#This Row],[Status]]="","",IF(ENTRADAS[[#This Row],[Status]]="cONCLUÍDO",TEXT(ENTRADAS[[#This Row],[Data pagamento]],"mmm"),TEXT(ENTRADAS[[#This Row],[Data vencimento]],"mmm")))</f>
        <v/>
      </c>
      <c r="O57" s="153" t="str">
        <f ca="1">IF(ENTRADAS[[#This Row],[Status]]="","",IF(ENTRADAS[[#This Row],[Status]]="concluído",YEAR(ENTRADAS[[#This Row],[Data pagamento]]),YEAR(ENTRADAS[[#This Row],[Data vencimento]])))</f>
        <v/>
      </c>
      <c r="P57" s="153" t="str">
        <f>IF(ENTRADAS[[#This Row],[Categoria]]="","",VLOOKUP(ENTRADAS[[#This Row],[Categoria]],AUX!$AW:$AX,2,0))</f>
        <v/>
      </c>
    </row>
    <row r="58" spans="2:16" ht="22.5" customHeight="1" x14ac:dyDescent="0.3">
      <c r="B58" s="155"/>
      <c r="C58" s="153"/>
      <c r="D58" s="153"/>
      <c r="E58" s="153"/>
      <c r="F58" s="154"/>
      <c r="G58" s="154"/>
      <c r="H58" s="153"/>
      <c r="I58" s="150"/>
      <c r="J58" s="150"/>
      <c r="K58" s="150"/>
      <c r="L5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8" s="153" t="str">
        <f>IF(ENTRADAS[[#This Row],[Coluna1]]="","",IF(ENTRADAS[[#This Row],[Coluna1]]="Saída","Fornecedor","Cliente"))</f>
        <v/>
      </c>
      <c r="N58" s="153" t="str">
        <f ca="1">IF(ENTRADAS[[#This Row],[Status]]="","",IF(ENTRADAS[[#This Row],[Status]]="cONCLUÍDO",TEXT(ENTRADAS[[#This Row],[Data pagamento]],"mmm"),TEXT(ENTRADAS[[#This Row],[Data vencimento]],"mmm")))</f>
        <v/>
      </c>
      <c r="O58" s="153" t="str">
        <f ca="1">IF(ENTRADAS[[#This Row],[Status]]="","",IF(ENTRADAS[[#This Row],[Status]]="concluído",YEAR(ENTRADAS[[#This Row],[Data pagamento]]),YEAR(ENTRADAS[[#This Row],[Data vencimento]])))</f>
        <v/>
      </c>
      <c r="P58" s="153" t="str">
        <f>IF(ENTRADAS[[#This Row],[Categoria]]="","",VLOOKUP(ENTRADAS[[#This Row],[Categoria]],AUX!$AW:$AX,2,0))</f>
        <v/>
      </c>
    </row>
    <row r="59" spans="2:16" ht="22.5" customHeight="1" x14ac:dyDescent="0.3">
      <c r="B59" s="155"/>
      <c r="C59" s="153"/>
      <c r="D59" s="153"/>
      <c r="E59" s="153"/>
      <c r="F59" s="154"/>
      <c r="G59" s="154"/>
      <c r="H59" s="153"/>
      <c r="I59" s="150"/>
      <c r="J59" s="150"/>
      <c r="K59" s="150"/>
      <c r="L5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59" s="153" t="str">
        <f>IF(ENTRADAS[[#This Row],[Coluna1]]="","",IF(ENTRADAS[[#This Row],[Coluna1]]="Saída","Fornecedor","Cliente"))</f>
        <v/>
      </c>
      <c r="N59" s="153" t="str">
        <f ca="1">IF(ENTRADAS[[#This Row],[Status]]="","",IF(ENTRADAS[[#This Row],[Status]]="cONCLUÍDO",TEXT(ENTRADAS[[#This Row],[Data pagamento]],"mmm"),TEXT(ENTRADAS[[#This Row],[Data vencimento]],"mmm")))</f>
        <v/>
      </c>
      <c r="O59" s="153" t="str">
        <f ca="1">IF(ENTRADAS[[#This Row],[Status]]="","",IF(ENTRADAS[[#This Row],[Status]]="concluído",YEAR(ENTRADAS[[#This Row],[Data pagamento]]),YEAR(ENTRADAS[[#This Row],[Data vencimento]])))</f>
        <v/>
      </c>
      <c r="P59" s="153" t="str">
        <f>IF(ENTRADAS[[#This Row],[Categoria]]="","",VLOOKUP(ENTRADAS[[#This Row],[Categoria]],AUX!$AW:$AX,2,0))</f>
        <v/>
      </c>
    </row>
    <row r="60" spans="2:16" ht="22.5" customHeight="1" x14ac:dyDescent="0.3">
      <c r="B60" s="155"/>
      <c r="C60" s="153"/>
      <c r="D60" s="153"/>
      <c r="E60" s="153"/>
      <c r="F60" s="154"/>
      <c r="G60" s="154"/>
      <c r="H60" s="153"/>
      <c r="I60" s="150"/>
      <c r="J60" s="150"/>
      <c r="K60" s="150"/>
      <c r="L6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0" s="153" t="str">
        <f>IF(ENTRADAS[[#This Row],[Coluna1]]="","",IF(ENTRADAS[[#This Row],[Coluna1]]="Saída","Fornecedor","Cliente"))</f>
        <v/>
      </c>
      <c r="N60" s="153" t="str">
        <f ca="1">IF(ENTRADAS[[#This Row],[Status]]="","",IF(ENTRADAS[[#This Row],[Status]]="cONCLUÍDO",TEXT(ENTRADAS[[#This Row],[Data pagamento]],"mmm"),TEXT(ENTRADAS[[#This Row],[Data vencimento]],"mmm")))</f>
        <v/>
      </c>
      <c r="O60" s="153" t="str">
        <f ca="1">IF(ENTRADAS[[#This Row],[Status]]="","",IF(ENTRADAS[[#This Row],[Status]]="concluído",YEAR(ENTRADAS[[#This Row],[Data pagamento]]),YEAR(ENTRADAS[[#This Row],[Data vencimento]])))</f>
        <v/>
      </c>
      <c r="P60" s="153" t="str">
        <f>IF(ENTRADAS[[#This Row],[Categoria]]="","",VLOOKUP(ENTRADAS[[#This Row],[Categoria]],AUX!$AW:$AX,2,0))</f>
        <v/>
      </c>
    </row>
    <row r="61" spans="2:16" ht="22.5" customHeight="1" x14ac:dyDescent="0.3">
      <c r="B61" s="155"/>
      <c r="C61" s="153"/>
      <c r="D61" s="153"/>
      <c r="E61" s="153"/>
      <c r="F61" s="154"/>
      <c r="G61" s="154"/>
      <c r="H61" s="153"/>
      <c r="I61" s="150"/>
      <c r="J61" s="150"/>
      <c r="K61" s="150"/>
      <c r="L6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1" s="153" t="str">
        <f>IF(ENTRADAS[[#This Row],[Coluna1]]="","",IF(ENTRADAS[[#This Row],[Coluna1]]="Saída","Fornecedor","Cliente"))</f>
        <v/>
      </c>
      <c r="N61" s="153" t="str">
        <f ca="1">IF(ENTRADAS[[#This Row],[Status]]="","",IF(ENTRADAS[[#This Row],[Status]]="cONCLUÍDO",TEXT(ENTRADAS[[#This Row],[Data pagamento]],"mmm"),TEXT(ENTRADAS[[#This Row],[Data vencimento]],"mmm")))</f>
        <v/>
      </c>
      <c r="O61" s="153" t="str">
        <f ca="1">IF(ENTRADAS[[#This Row],[Status]]="","",IF(ENTRADAS[[#This Row],[Status]]="concluído",YEAR(ENTRADAS[[#This Row],[Data pagamento]]),YEAR(ENTRADAS[[#This Row],[Data vencimento]])))</f>
        <v/>
      </c>
      <c r="P61" s="153" t="str">
        <f>IF(ENTRADAS[[#This Row],[Categoria]]="","",VLOOKUP(ENTRADAS[[#This Row],[Categoria]],AUX!$AW:$AX,2,0))</f>
        <v/>
      </c>
    </row>
    <row r="62" spans="2:16" ht="22.5" customHeight="1" x14ac:dyDescent="0.3">
      <c r="B62" s="155"/>
      <c r="C62" s="153"/>
      <c r="D62" s="153"/>
      <c r="E62" s="153"/>
      <c r="F62" s="154"/>
      <c r="G62" s="154"/>
      <c r="H62" s="153"/>
      <c r="I62" s="150"/>
      <c r="J62" s="150"/>
      <c r="K62" s="150"/>
      <c r="L6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2" s="153" t="str">
        <f>IF(ENTRADAS[[#This Row],[Coluna1]]="","",IF(ENTRADAS[[#This Row],[Coluna1]]="Saída","Fornecedor","Cliente"))</f>
        <v/>
      </c>
      <c r="N62" s="153" t="str">
        <f ca="1">IF(ENTRADAS[[#This Row],[Status]]="","",IF(ENTRADAS[[#This Row],[Status]]="cONCLUÍDO",TEXT(ENTRADAS[[#This Row],[Data pagamento]],"mmm"),TEXT(ENTRADAS[[#This Row],[Data vencimento]],"mmm")))</f>
        <v/>
      </c>
      <c r="O62" s="153" t="str">
        <f ca="1">IF(ENTRADAS[[#This Row],[Status]]="","",IF(ENTRADAS[[#This Row],[Status]]="concluído",YEAR(ENTRADAS[[#This Row],[Data pagamento]]),YEAR(ENTRADAS[[#This Row],[Data vencimento]])))</f>
        <v/>
      </c>
      <c r="P62" s="153" t="str">
        <f>IF(ENTRADAS[[#This Row],[Categoria]]="","",VLOOKUP(ENTRADAS[[#This Row],[Categoria]],AUX!$AW:$AX,2,0))</f>
        <v/>
      </c>
    </row>
    <row r="63" spans="2:16" ht="22.5" customHeight="1" x14ac:dyDescent="0.3">
      <c r="B63" s="155"/>
      <c r="C63" s="153"/>
      <c r="D63" s="153"/>
      <c r="E63" s="153"/>
      <c r="F63" s="154"/>
      <c r="G63" s="154"/>
      <c r="H63" s="153"/>
      <c r="I63" s="150"/>
      <c r="J63" s="150"/>
      <c r="K63" s="150"/>
      <c r="L6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3" s="153" t="str">
        <f>IF(ENTRADAS[[#This Row],[Coluna1]]="","",IF(ENTRADAS[[#This Row],[Coluna1]]="Saída","Fornecedor","Cliente"))</f>
        <v/>
      </c>
      <c r="N63" s="153" t="str">
        <f ca="1">IF(ENTRADAS[[#This Row],[Status]]="","",IF(ENTRADAS[[#This Row],[Status]]="cONCLUÍDO",TEXT(ENTRADAS[[#This Row],[Data pagamento]],"mmm"),TEXT(ENTRADAS[[#This Row],[Data vencimento]],"mmm")))</f>
        <v/>
      </c>
      <c r="O63" s="153" t="str">
        <f ca="1">IF(ENTRADAS[[#This Row],[Status]]="","",IF(ENTRADAS[[#This Row],[Status]]="concluído",YEAR(ENTRADAS[[#This Row],[Data pagamento]]),YEAR(ENTRADAS[[#This Row],[Data vencimento]])))</f>
        <v/>
      </c>
      <c r="P63" s="153" t="str">
        <f>IF(ENTRADAS[[#This Row],[Categoria]]="","",VLOOKUP(ENTRADAS[[#This Row],[Categoria]],AUX!$AW:$AX,2,0))</f>
        <v/>
      </c>
    </row>
    <row r="64" spans="2:16" ht="22.5" customHeight="1" x14ac:dyDescent="0.3">
      <c r="B64" s="155"/>
      <c r="C64" s="153"/>
      <c r="D64" s="153"/>
      <c r="E64" s="153"/>
      <c r="F64" s="154"/>
      <c r="G64" s="154"/>
      <c r="H64" s="153"/>
      <c r="I64" s="150"/>
      <c r="J64" s="150"/>
      <c r="K64" s="150"/>
      <c r="L6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4" s="153" t="str">
        <f>IF(ENTRADAS[[#This Row],[Coluna1]]="","",IF(ENTRADAS[[#This Row],[Coluna1]]="Saída","Fornecedor","Cliente"))</f>
        <v/>
      </c>
      <c r="N64" s="153" t="str">
        <f ca="1">IF(ENTRADAS[[#This Row],[Status]]="","",IF(ENTRADAS[[#This Row],[Status]]="cONCLUÍDO",TEXT(ENTRADAS[[#This Row],[Data pagamento]],"mmm"),TEXT(ENTRADAS[[#This Row],[Data vencimento]],"mmm")))</f>
        <v/>
      </c>
      <c r="O64" s="153" t="str">
        <f ca="1">IF(ENTRADAS[[#This Row],[Status]]="","",IF(ENTRADAS[[#This Row],[Status]]="concluído",YEAR(ENTRADAS[[#This Row],[Data pagamento]]),YEAR(ENTRADAS[[#This Row],[Data vencimento]])))</f>
        <v/>
      </c>
      <c r="P64" s="153" t="str">
        <f>IF(ENTRADAS[[#This Row],[Categoria]]="","",VLOOKUP(ENTRADAS[[#This Row],[Categoria]],AUX!$AW:$AX,2,0))</f>
        <v/>
      </c>
    </row>
    <row r="65" spans="2:16" ht="22.5" customHeight="1" x14ac:dyDescent="0.3">
      <c r="B65" s="155"/>
      <c r="C65" s="153"/>
      <c r="D65" s="153"/>
      <c r="E65" s="153"/>
      <c r="F65" s="154"/>
      <c r="G65" s="154"/>
      <c r="H65" s="153"/>
      <c r="I65" s="150"/>
      <c r="J65" s="150"/>
      <c r="K65" s="150"/>
      <c r="L6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5" s="153" t="str">
        <f>IF(ENTRADAS[[#This Row],[Coluna1]]="","",IF(ENTRADAS[[#This Row],[Coluna1]]="Saída","Fornecedor","Cliente"))</f>
        <v/>
      </c>
      <c r="N65" s="153" t="str">
        <f ca="1">IF(ENTRADAS[[#This Row],[Status]]="","",IF(ENTRADAS[[#This Row],[Status]]="cONCLUÍDO",TEXT(ENTRADAS[[#This Row],[Data pagamento]],"mmm"),TEXT(ENTRADAS[[#This Row],[Data vencimento]],"mmm")))</f>
        <v/>
      </c>
      <c r="O65" s="153" t="str">
        <f ca="1">IF(ENTRADAS[[#This Row],[Status]]="","",IF(ENTRADAS[[#This Row],[Status]]="concluído",YEAR(ENTRADAS[[#This Row],[Data pagamento]]),YEAR(ENTRADAS[[#This Row],[Data vencimento]])))</f>
        <v/>
      </c>
      <c r="P65" s="153" t="str">
        <f>IF(ENTRADAS[[#This Row],[Categoria]]="","",VLOOKUP(ENTRADAS[[#This Row],[Categoria]],AUX!$AW:$AX,2,0))</f>
        <v/>
      </c>
    </row>
    <row r="66" spans="2:16" ht="22.5" customHeight="1" x14ac:dyDescent="0.3">
      <c r="B66" s="155"/>
      <c r="C66" s="153"/>
      <c r="D66" s="153"/>
      <c r="E66" s="153"/>
      <c r="F66" s="154"/>
      <c r="G66" s="154"/>
      <c r="H66" s="153"/>
      <c r="I66" s="150"/>
      <c r="J66" s="150"/>
      <c r="K66" s="150"/>
      <c r="L6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6" s="153" t="str">
        <f>IF(ENTRADAS[[#This Row],[Coluna1]]="","",IF(ENTRADAS[[#This Row],[Coluna1]]="Saída","Fornecedor","Cliente"))</f>
        <v/>
      </c>
      <c r="N66" s="153" t="str">
        <f ca="1">IF(ENTRADAS[[#This Row],[Status]]="","",IF(ENTRADAS[[#This Row],[Status]]="cONCLUÍDO",TEXT(ENTRADAS[[#This Row],[Data pagamento]],"mmm"),TEXT(ENTRADAS[[#This Row],[Data vencimento]],"mmm")))</f>
        <v/>
      </c>
      <c r="O66" s="153" t="str">
        <f ca="1">IF(ENTRADAS[[#This Row],[Status]]="","",IF(ENTRADAS[[#This Row],[Status]]="concluído",YEAR(ENTRADAS[[#This Row],[Data pagamento]]),YEAR(ENTRADAS[[#This Row],[Data vencimento]])))</f>
        <v/>
      </c>
      <c r="P66" s="153" t="str">
        <f>IF(ENTRADAS[[#This Row],[Categoria]]="","",VLOOKUP(ENTRADAS[[#This Row],[Categoria]],AUX!$AW:$AX,2,0))</f>
        <v/>
      </c>
    </row>
    <row r="67" spans="2:16" ht="22.5" customHeight="1" x14ac:dyDescent="0.3">
      <c r="B67" s="155"/>
      <c r="C67" s="153"/>
      <c r="D67" s="153"/>
      <c r="E67" s="153"/>
      <c r="F67" s="154"/>
      <c r="G67" s="154"/>
      <c r="H67" s="153"/>
      <c r="I67" s="150"/>
      <c r="J67" s="150"/>
      <c r="K67" s="150"/>
      <c r="L6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7" s="153" t="str">
        <f>IF(ENTRADAS[[#This Row],[Coluna1]]="","",IF(ENTRADAS[[#This Row],[Coluna1]]="Saída","Fornecedor","Cliente"))</f>
        <v/>
      </c>
      <c r="N67" s="153" t="str">
        <f ca="1">IF(ENTRADAS[[#This Row],[Status]]="","",IF(ENTRADAS[[#This Row],[Status]]="cONCLUÍDO",TEXT(ENTRADAS[[#This Row],[Data pagamento]],"mmm"),TEXT(ENTRADAS[[#This Row],[Data vencimento]],"mmm")))</f>
        <v/>
      </c>
      <c r="O67" s="153" t="str">
        <f ca="1">IF(ENTRADAS[[#This Row],[Status]]="","",IF(ENTRADAS[[#This Row],[Status]]="concluído",YEAR(ENTRADAS[[#This Row],[Data pagamento]]),YEAR(ENTRADAS[[#This Row],[Data vencimento]])))</f>
        <v/>
      </c>
      <c r="P67" s="153" t="str">
        <f>IF(ENTRADAS[[#This Row],[Categoria]]="","",VLOOKUP(ENTRADAS[[#This Row],[Categoria]],AUX!$AW:$AX,2,0))</f>
        <v/>
      </c>
    </row>
    <row r="68" spans="2:16" ht="22.5" customHeight="1" x14ac:dyDescent="0.3">
      <c r="B68" s="155"/>
      <c r="C68" s="153"/>
      <c r="D68" s="153"/>
      <c r="E68" s="153"/>
      <c r="F68" s="154"/>
      <c r="G68" s="154"/>
      <c r="H68" s="153"/>
      <c r="I68" s="150"/>
      <c r="J68" s="150"/>
      <c r="K68" s="150"/>
      <c r="L6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8" s="153" t="str">
        <f>IF(ENTRADAS[[#This Row],[Coluna1]]="","",IF(ENTRADAS[[#This Row],[Coluna1]]="Saída","Fornecedor","Cliente"))</f>
        <v/>
      </c>
      <c r="N68" s="153" t="str">
        <f ca="1">IF(ENTRADAS[[#This Row],[Status]]="","",IF(ENTRADAS[[#This Row],[Status]]="cONCLUÍDO",TEXT(ENTRADAS[[#This Row],[Data pagamento]],"mmm"),TEXT(ENTRADAS[[#This Row],[Data vencimento]],"mmm")))</f>
        <v/>
      </c>
      <c r="O68" s="153" t="str">
        <f ca="1">IF(ENTRADAS[[#This Row],[Status]]="","",IF(ENTRADAS[[#This Row],[Status]]="concluído",YEAR(ENTRADAS[[#This Row],[Data pagamento]]),YEAR(ENTRADAS[[#This Row],[Data vencimento]])))</f>
        <v/>
      </c>
      <c r="P68" s="153" t="str">
        <f>IF(ENTRADAS[[#This Row],[Categoria]]="","",VLOOKUP(ENTRADAS[[#This Row],[Categoria]],AUX!$AW:$AX,2,0))</f>
        <v/>
      </c>
    </row>
    <row r="69" spans="2:16" ht="22.5" customHeight="1" x14ac:dyDescent="0.3">
      <c r="B69" s="155"/>
      <c r="C69" s="153"/>
      <c r="D69" s="153"/>
      <c r="E69" s="153"/>
      <c r="F69" s="154"/>
      <c r="G69" s="154"/>
      <c r="H69" s="153"/>
      <c r="I69" s="150"/>
      <c r="J69" s="150"/>
      <c r="K69" s="150"/>
      <c r="L6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69" s="153" t="str">
        <f>IF(ENTRADAS[[#This Row],[Coluna1]]="","",IF(ENTRADAS[[#This Row],[Coluna1]]="Saída","Fornecedor","Cliente"))</f>
        <v/>
      </c>
      <c r="N69" s="153" t="str">
        <f ca="1">IF(ENTRADAS[[#This Row],[Status]]="","",IF(ENTRADAS[[#This Row],[Status]]="cONCLUÍDO",TEXT(ENTRADAS[[#This Row],[Data pagamento]],"mmm"),TEXT(ENTRADAS[[#This Row],[Data vencimento]],"mmm")))</f>
        <v/>
      </c>
      <c r="O69" s="153" t="str">
        <f ca="1">IF(ENTRADAS[[#This Row],[Status]]="","",IF(ENTRADAS[[#This Row],[Status]]="concluído",YEAR(ENTRADAS[[#This Row],[Data pagamento]]),YEAR(ENTRADAS[[#This Row],[Data vencimento]])))</f>
        <v/>
      </c>
      <c r="P69" s="153" t="str">
        <f>IF(ENTRADAS[[#This Row],[Categoria]]="","",VLOOKUP(ENTRADAS[[#This Row],[Categoria]],AUX!$AW:$AX,2,0))</f>
        <v/>
      </c>
    </row>
    <row r="70" spans="2:16" ht="22.5" customHeight="1" x14ac:dyDescent="0.3">
      <c r="B70" s="155"/>
      <c r="C70" s="153"/>
      <c r="D70" s="153"/>
      <c r="E70" s="153"/>
      <c r="F70" s="154"/>
      <c r="G70" s="154"/>
      <c r="H70" s="153"/>
      <c r="I70" s="150"/>
      <c r="J70" s="150"/>
      <c r="K70" s="150"/>
      <c r="L7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0" s="153" t="str">
        <f>IF(ENTRADAS[[#This Row],[Coluna1]]="","",IF(ENTRADAS[[#This Row],[Coluna1]]="Saída","Fornecedor","Cliente"))</f>
        <v/>
      </c>
      <c r="N70" s="153" t="str">
        <f ca="1">IF(ENTRADAS[[#This Row],[Status]]="","",IF(ENTRADAS[[#This Row],[Status]]="cONCLUÍDO",TEXT(ENTRADAS[[#This Row],[Data pagamento]],"mmm"),TEXT(ENTRADAS[[#This Row],[Data vencimento]],"mmm")))</f>
        <v/>
      </c>
      <c r="O70" s="153" t="str">
        <f ca="1">IF(ENTRADAS[[#This Row],[Status]]="","",IF(ENTRADAS[[#This Row],[Status]]="concluído",YEAR(ENTRADAS[[#This Row],[Data pagamento]]),YEAR(ENTRADAS[[#This Row],[Data vencimento]])))</f>
        <v/>
      </c>
      <c r="P70" s="153" t="str">
        <f>IF(ENTRADAS[[#This Row],[Categoria]]="","",VLOOKUP(ENTRADAS[[#This Row],[Categoria]],AUX!$AW:$AX,2,0))</f>
        <v/>
      </c>
    </row>
    <row r="71" spans="2:16" ht="22.5" customHeight="1" x14ac:dyDescent="0.3">
      <c r="B71" s="155"/>
      <c r="C71" s="153"/>
      <c r="D71" s="153"/>
      <c r="E71" s="153"/>
      <c r="F71" s="154"/>
      <c r="G71" s="154"/>
      <c r="H71" s="153"/>
      <c r="I71" s="150"/>
      <c r="J71" s="150"/>
      <c r="K71" s="150"/>
      <c r="L7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1" s="153" t="str">
        <f>IF(ENTRADAS[[#This Row],[Coluna1]]="","",IF(ENTRADAS[[#This Row],[Coluna1]]="Saída","Fornecedor","Cliente"))</f>
        <v/>
      </c>
      <c r="N71" s="153" t="str">
        <f ca="1">IF(ENTRADAS[[#This Row],[Status]]="","",IF(ENTRADAS[[#This Row],[Status]]="cONCLUÍDO",TEXT(ENTRADAS[[#This Row],[Data pagamento]],"mmm"),TEXT(ENTRADAS[[#This Row],[Data vencimento]],"mmm")))</f>
        <v/>
      </c>
      <c r="O71" s="153" t="str">
        <f ca="1">IF(ENTRADAS[[#This Row],[Status]]="","",IF(ENTRADAS[[#This Row],[Status]]="concluído",YEAR(ENTRADAS[[#This Row],[Data pagamento]]),YEAR(ENTRADAS[[#This Row],[Data vencimento]])))</f>
        <v/>
      </c>
      <c r="P71" s="153" t="str">
        <f>IF(ENTRADAS[[#This Row],[Categoria]]="","",VLOOKUP(ENTRADAS[[#This Row],[Categoria]],AUX!$AW:$AX,2,0))</f>
        <v/>
      </c>
    </row>
    <row r="72" spans="2:16" ht="22.5" customHeight="1" x14ac:dyDescent="0.3">
      <c r="B72" s="155"/>
      <c r="C72" s="153"/>
      <c r="D72" s="153"/>
      <c r="E72" s="153"/>
      <c r="F72" s="154"/>
      <c r="G72" s="154"/>
      <c r="H72" s="153"/>
      <c r="I72" s="150"/>
      <c r="J72" s="150"/>
      <c r="K72" s="150"/>
      <c r="L7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2" s="153" t="str">
        <f>IF(ENTRADAS[[#This Row],[Coluna1]]="","",IF(ENTRADAS[[#This Row],[Coluna1]]="Saída","Fornecedor","Cliente"))</f>
        <v/>
      </c>
      <c r="N72" s="153" t="str">
        <f ca="1">IF(ENTRADAS[[#This Row],[Status]]="","",IF(ENTRADAS[[#This Row],[Status]]="cONCLUÍDO",TEXT(ENTRADAS[[#This Row],[Data pagamento]],"mmm"),TEXT(ENTRADAS[[#This Row],[Data vencimento]],"mmm")))</f>
        <v/>
      </c>
      <c r="O72" s="153" t="str">
        <f ca="1">IF(ENTRADAS[[#This Row],[Status]]="","",IF(ENTRADAS[[#This Row],[Status]]="concluído",YEAR(ENTRADAS[[#This Row],[Data pagamento]]),YEAR(ENTRADAS[[#This Row],[Data vencimento]])))</f>
        <v/>
      </c>
      <c r="P72" s="153" t="str">
        <f>IF(ENTRADAS[[#This Row],[Categoria]]="","",VLOOKUP(ENTRADAS[[#This Row],[Categoria]],AUX!$AW:$AX,2,0))</f>
        <v/>
      </c>
    </row>
    <row r="73" spans="2:16" ht="22.5" customHeight="1" x14ac:dyDescent="0.3">
      <c r="B73" s="155"/>
      <c r="C73" s="153"/>
      <c r="D73" s="153"/>
      <c r="E73" s="153"/>
      <c r="F73" s="154"/>
      <c r="G73" s="154"/>
      <c r="H73" s="153"/>
      <c r="I73" s="150"/>
      <c r="J73" s="150"/>
      <c r="K73" s="150"/>
      <c r="L7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3" s="153" t="str">
        <f>IF(ENTRADAS[[#This Row],[Coluna1]]="","",IF(ENTRADAS[[#This Row],[Coluna1]]="Saída","Fornecedor","Cliente"))</f>
        <v/>
      </c>
      <c r="N73" s="153" t="str">
        <f ca="1">IF(ENTRADAS[[#This Row],[Status]]="","",IF(ENTRADAS[[#This Row],[Status]]="cONCLUÍDO",TEXT(ENTRADAS[[#This Row],[Data pagamento]],"mmm"),TEXT(ENTRADAS[[#This Row],[Data vencimento]],"mmm")))</f>
        <v/>
      </c>
      <c r="O73" s="153" t="str">
        <f ca="1">IF(ENTRADAS[[#This Row],[Status]]="","",IF(ENTRADAS[[#This Row],[Status]]="concluído",YEAR(ENTRADAS[[#This Row],[Data pagamento]]),YEAR(ENTRADAS[[#This Row],[Data vencimento]])))</f>
        <v/>
      </c>
      <c r="P73" s="153" t="str">
        <f>IF(ENTRADAS[[#This Row],[Categoria]]="","",VLOOKUP(ENTRADAS[[#This Row],[Categoria]],AUX!$AW:$AX,2,0))</f>
        <v/>
      </c>
    </row>
    <row r="74" spans="2:16" ht="22.5" customHeight="1" x14ac:dyDescent="0.3">
      <c r="B74" s="155"/>
      <c r="C74" s="153"/>
      <c r="D74" s="153"/>
      <c r="E74" s="153"/>
      <c r="F74" s="154"/>
      <c r="G74" s="154"/>
      <c r="H74" s="153"/>
      <c r="I74" s="150"/>
      <c r="J74" s="150"/>
      <c r="K74" s="150"/>
      <c r="L7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4" s="153" t="str">
        <f>IF(ENTRADAS[[#This Row],[Coluna1]]="","",IF(ENTRADAS[[#This Row],[Coluna1]]="Saída","Fornecedor","Cliente"))</f>
        <v/>
      </c>
      <c r="N74" s="153" t="str">
        <f ca="1">IF(ENTRADAS[[#This Row],[Status]]="","",IF(ENTRADAS[[#This Row],[Status]]="cONCLUÍDO",TEXT(ENTRADAS[[#This Row],[Data pagamento]],"mmm"),TEXT(ENTRADAS[[#This Row],[Data vencimento]],"mmm")))</f>
        <v/>
      </c>
      <c r="O74" s="153" t="str">
        <f ca="1">IF(ENTRADAS[[#This Row],[Status]]="","",IF(ENTRADAS[[#This Row],[Status]]="concluído",YEAR(ENTRADAS[[#This Row],[Data pagamento]]),YEAR(ENTRADAS[[#This Row],[Data vencimento]])))</f>
        <v/>
      </c>
      <c r="P74" s="153" t="str">
        <f>IF(ENTRADAS[[#This Row],[Categoria]]="","",VLOOKUP(ENTRADAS[[#This Row],[Categoria]],AUX!$AW:$AX,2,0))</f>
        <v/>
      </c>
    </row>
    <row r="75" spans="2:16" ht="22.5" customHeight="1" x14ac:dyDescent="0.3">
      <c r="B75" s="155"/>
      <c r="C75" s="153"/>
      <c r="D75" s="153"/>
      <c r="E75" s="153"/>
      <c r="F75" s="154"/>
      <c r="G75" s="154"/>
      <c r="H75" s="153"/>
      <c r="I75" s="150"/>
      <c r="J75" s="150"/>
      <c r="K75" s="150"/>
      <c r="L7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5" s="153" t="str">
        <f>IF(ENTRADAS[[#This Row],[Coluna1]]="","",IF(ENTRADAS[[#This Row],[Coluna1]]="Saída","Fornecedor","Cliente"))</f>
        <v/>
      </c>
      <c r="N75" s="153" t="str">
        <f ca="1">IF(ENTRADAS[[#This Row],[Status]]="","",IF(ENTRADAS[[#This Row],[Status]]="cONCLUÍDO",TEXT(ENTRADAS[[#This Row],[Data pagamento]],"mmm"),TEXT(ENTRADAS[[#This Row],[Data vencimento]],"mmm")))</f>
        <v/>
      </c>
      <c r="O75" s="153" t="str">
        <f ca="1">IF(ENTRADAS[[#This Row],[Status]]="","",IF(ENTRADAS[[#This Row],[Status]]="concluído",YEAR(ENTRADAS[[#This Row],[Data pagamento]]),YEAR(ENTRADAS[[#This Row],[Data vencimento]])))</f>
        <v/>
      </c>
      <c r="P75" s="153" t="str">
        <f>IF(ENTRADAS[[#This Row],[Categoria]]="","",VLOOKUP(ENTRADAS[[#This Row],[Categoria]],AUX!$AW:$AX,2,0))</f>
        <v/>
      </c>
    </row>
    <row r="76" spans="2:16" ht="22.5" customHeight="1" x14ac:dyDescent="0.3">
      <c r="B76" s="155"/>
      <c r="C76" s="153"/>
      <c r="D76" s="153"/>
      <c r="E76" s="153"/>
      <c r="F76" s="154"/>
      <c r="G76" s="154"/>
      <c r="H76" s="153"/>
      <c r="I76" s="150"/>
      <c r="J76" s="150"/>
      <c r="K76" s="150"/>
      <c r="L7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6" s="153" t="str">
        <f>IF(ENTRADAS[[#This Row],[Coluna1]]="","",IF(ENTRADAS[[#This Row],[Coluna1]]="Saída","Fornecedor","Cliente"))</f>
        <v/>
      </c>
      <c r="N76" s="153" t="str">
        <f ca="1">IF(ENTRADAS[[#This Row],[Status]]="","",IF(ENTRADAS[[#This Row],[Status]]="cONCLUÍDO",TEXT(ENTRADAS[[#This Row],[Data pagamento]],"mmm"),TEXT(ENTRADAS[[#This Row],[Data vencimento]],"mmm")))</f>
        <v/>
      </c>
      <c r="O76" s="153" t="str">
        <f ca="1">IF(ENTRADAS[[#This Row],[Status]]="","",IF(ENTRADAS[[#This Row],[Status]]="concluído",YEAR(ENTRADAS[[#This Row],[Data pagamento]]),YEAR(ENTRADAS[[#This Row],[Data vencimento]])))</f>
        <v/>
      </c>
      <c r="P76" s="153" t="str">
        <f>IF(ENTRADAS[[#This Row],[Categoria]]="","",VLOOKUP(ENTRADAS[[#This Row],[Categoria]],AUX!$AW:$AX,2,0))</f>
        <v/>
      </c>
    </row>
    <row r="77" spans="2:16" ht="22.5" customHeight="1" x14ac:dyDescent="0.3">
      <c r="B77" s="155"/>
      <c r="C77" s="153"/>
      <c r="D77" s="153"/>
      <c r="E77" s="153"/>
      <c r="F77" s="154"/>
      <c r="G77" s="154"/>
      <c r="H77" s="153"/>
      <c r="I77" s="150"/>
      <c r="J77" s="150"/>
      <c r="K77" s="150"/>
      <c r="L7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7" s="153" t="str">
        <f>IF(ENTRADAS[[#This Row],[Coluna1]]="","",IF(ENTRADAS[[#This Row],[Coluna1]]="Saída","Fornecedor","Cliente"))</f>
        <v/>
      </c>
      <c r="N77" s="153" t="str">
        <f ca="1">IF(ENTRADAS[[#This Row],[Status]]="","",IF(ENTRADAS[[#This Row],[Status]]="cONCLUÍDO",TEXT(ENTRADAS[[#This Row],[Data pagamento]],"mmm"),TEXT(ENTRADAS[[#This Row],[Data vencimento]],"mmm")))</f>
        <v/>
      </c>
      <c r="O77" s="153" t="str">
        <f ca="1">IF(ENTRADAS[[#This Row],[Status]]="","",IF(ENTRADAS[[#This Row],[Status]]="concluído",YEAR(ENTRADAS[[#This Row],[Data pagamento]]),YEAR(ENTRADAS[[#This Row],[Data vencimento]])))</f>
        <v/>
      </c>
      <c r="P77" s="153" t="str">
        <f>IF(ENTRADAS[[#This Row],[Categoria]]="","",VLOOKUP(ENTRADAS[[#This Row],[Categoria]],AUX!$AW:$AX,2,0))</f>
        <v/>
      </c>
    </row>
    <row r="78" spans="2:16" ht="22.5" customHeight="1" x14ac:dyDescent="0.3">
      <c r="B78" s="155"/>
      <c r="C78" s="153"/>
      <c r="D78" s="153"/>
      <c r="E78" s="153"/>
      <c r="F78" s="154"/>
      <c r="G78" s="154"/>
      <c r="H78" s="153"/>
      <c r="I78" s="150"/>
      <c r="J78" s="150"/>
      <c r="K78" s="150"/>
      <c r="L7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8" s="153" t="str">
        <f>IF(ENTRADAS[[#This Row],[Coluna1]]="","",IF(ENTRADAS[[#This Row],[Coluna1]]="Saída","Fornecedor","Cliente"))</f>
        <v/>
      </c>
      <c r="N78" s="153" t="str">
        <f ca="1">IF(ENTRADAS[[#This Row],[Status]]="","",IF(ENTRADAS[[#This Row],[Status]]="cONCLUÍDO",TEXT(ENTRADAS[[#This Row],[Data pagamento]],"mmm"),TEXT(ENTRADAS[[#This Row],[Data vencimento]],"mmm")))</f>
        <v/>
      </c>
      <c r="O78" s="153" t="str">
        <f ca="1">IF(ENTRADAS[[#This Row],[Status]]="","",IF(ENTRADAS[[#This Row],[Status]]="concluído",YEAR(ENTRADAS[[#This Row],[Data pagamento]]),YEAR(ENTRADAS[[#This Row],[Data vencimento]])))</f>
        <v/>
      </c>
      <c r="P78" s="153" t="str">
        <f>IF(ENTRADAS[[#This Row],[Categoria]]="","",VLOOKUP(ENTRADAS[[#This Row],[Categoria]],AUX!$AW:$AX,2,0))</f>
        <v/>
      </c>
    </row>
    <row r="79" spans="2:16" ht="22.5" customHeight="1" x14ac:dyDescent="0.3">
      <c r="B79" s="155"/>
      <c r="C79" s="153"/>
      <c r="D79" s="153"/>
      <c r="E79" s="153"/>
      <c r="F79" s="154"/>
      <c r="G79" s="154"/>
      <c r="H79" s="153"/>
      <c r="I79" s="150"/>
      <c r="J79" s="150"/>
      <c r="K79" s="150"/>
      <c r="L7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79" s="153" t="str">
        <f>IF(ENTRADAS[[#This Row],[Coluna1]]="","",IF(ENTRADAS[[#This Row],[Coluna1]]="Saída","Fornecedor","Cliente"))</f>
        <v/>
      </c>
      <c r="N79" s="153" t="str">
        <f ca="1">IF(ENTRADAS[[#This Row],[Status]]="","",IF(ENTRADAS[[#This Row],[Status]]="cONCLUÍDO",TEXT(ENTRADAS[[#This Row],[Data pagamento]],"mmm"),TEXT(ENTRADAS[[#This Row],[Data vencimento]],"mmm")))</f>
        <v/>
      </c>
      <c r="O79" s="153" t="str">
        <f ca="1">IF(ENTRADAS[[#This Row],[Status]]="","",IF(ENTRADAS[[#This Row],[Status]]="concluído",YEAR(ENTRADAS[[#This Row],[Data pagamento]]),YEAR(ENTRADAS[[#This Row],[Data vencimento]])))</f>
        <v/>
      </c>
      <c r="P79" s="153" t="str">
        <f>IF(ENTRADAS[[#This Row],[Categoria]]="","",VLOOKUP(ENTRADAS[[#This Row],[Categoria]],AUX!$AW:$AX,2,0))</f>
        <v/>
      </c>
    </row>
    <row r="80" spans="2:16" ht="22.5" customHeight="1" x14ac:dyDescent="0.3">
      <c r="B80" s="155"/>
      <c r="C80" s="153"/>
      <c r="D80" s="153"/>
      <c r="E80" s="153"/>
      <c r="F80" s="154"/>
      <c r="G80" s="154"/>
      <c r="H80" s="153"/>
      <c r="I80" s="150"/>
      <c r="J80" s="150"/>
      <c r="K80" s="150"/>
      <c r="L8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0" s="153" t="str">
        <f>IF(ENTRADAS[[#This Row],[Coluna1]]="","",IF(ENTRADAS[[#This Row],[Coluna1]]="Saída","Fornecedor","Cliente"))</f>
        <v/>
      </c>
      <c r="N80" s="153" t="str">
        <f ca="1">IF(ENTRADAS[[#This Row],[Status]]="","",IF(ENTRADAS[[#This Row],[Status]]="cONCLUÍDO",TEXT(ENTRADAS[[#This Row],[Data pagamento]],"mmm"),TEXT(ENTRADAS[[#This Row],[Data vencimento]],"mmm")))</f>
        <v/>
      </c>
      <c r="O80" s="153" t="str">
        <f ca="1">IF(ENTRADAS[[#This Row],[Status]]="","",IF(ENTRADAS[[#This Row],[Status]]="concluído",YEAR(ENTRADAS[[#This Row],[Data pagamento]]),YEAR(ENTRADAS[[#This Row],[Data vencimento]])))</f>
        <v/>
      </c>
      <c r="P80" s="153" t="str">
        <f>IF(ENTRADAS[[#This Row],[Categoria]]="","",VLOOKUP(ENTRADAS[[#This Row],[Categoria]],AUX!$AW:$AX,2,0))</f>
        <v/>
      </c>
    </row>
    <row r="81" spans="2:16" ht="22.5" customHeight="1" x14ac:dyDescent="0.3">
      <c r="B81" s="155"/>
      <c r="C81" s="153"/>
      <c r="D81" s="153"/>
      <c r="E81" s="153"/>
      <c r="F81" s="154"/>
      <c r="G81" s="154"/>
      <c r="H81" s="153"/>
      <c r="I81" s="150"/>
      <c r="J81" s="150"/>
      <c r="K81" s="150"/>
      <c r="L8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1" s="153" t="str">
        <f>IF(ENTRADAS[[#This Row],[Coluna1]]="","",IF(ENTRADAS[[#This Row],[Coluna1]]="Saída","Fornecedor","Cliente"))</f>
        <v/>
      </c>
      <c r="N81" s="153" t="str">
        <f ca="1">IF(ENTRADAS[[#This Row],[Status]]="","",IF(ENTRADAS[[#This Row],[Status]]="cONCLUÍDO",TEXT(ENTRADAS[[#This Row],[Data pagamento]],"mmm"),TEXT(ENTRADAS[[#This Row],[Data vencimento]],"mmm")))</f>
        <v/>
      </c>
      <c r="O81" s="153" t="str">
        <f ca="1">IF(ENTRADAS[[#This Row],[Status]]="","",IF(ENTRADAS[[#This Row],[Status]]="concluído",YEAR(ENTRADAS[[#This Row],[Data pagamento]]),YEAR(ENTRADAS[[#This Row],[Data vencimento]])))</f>
        <v/>
      </c>
      <c r="P81" s="153" t="str">
        <f>IF(ENTRADAS[[#This Row],[Categoria]]="","",VLOOKUP(ENTRADAS[[#This Row],[Categoria]],AUX!$AW:$AX,2,0))</f>
        <v/>
      </c>
    </row>
    <row r="82" spans="2:16" ht="22.5" customHeight="1" x14ac:dyDescent="0.3">
      <c r="B82" s="155"/>
      <c r="C82" s="153"/>
      <c r="D82" s="153"/>
      <c r="E82" s="153"/>
      <c r="F82" s="154"/>
      <c r="G82" s="154"/>
      <c r="H82" s="153"/>
      <c r="I82" s="150"/>
      <c r="J82" s="150"/>
      <c r="K82" s="150"/>
      <c r="L8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2" s="153" t="str">
        <f>IF(ENTRADAS[[#This Row],[Coluna1]]="","",IF(ENTRADAS[[#This Row],[Coluna1]]="Saída","Fornecedor","Cliente"))</f>
        <v/>
      </c>
      <c r="N82" s="153" t="str">
        <f ca="1">IF(ENTRADAS[[#This Row],[Status]]="","",IF(ENTRADAS[[#This Row],[Status]]="cONCLUÍDO",TEXT(ENTRADAS[[#This Row],[Data pagamento]],"mmm"),TEXT(ENTRADAS[[#This Row],[Data vencimento]],"mmm")))</f>
        <v/>
      </c>
      <c r="O82" s="153" t="str">
        <f ca="1">IF(ENTRADAS[[#This Row],[Status]]="","",IF(ENTRADAS[[#This Row],[Status]]="concluído",YEAR(ENTRADAS[[#This Row],[Data pagamento]]),YEAR(ENTRADAS[[#This Row],[Data vencimento]])))</f>
        <v/>
      </c>
      <c r="P82" s="153" t="str">
        <f>IF(ENTRADAS[[#This Row],[Categoria]]="","",VLOOKUP(ENTRADAS[[#This Row],[Categoria]],AUX!$AW:$AX,2,0))</f>
        <v/>
      </c>
    </row>
    <row r="83" spans="2:16" ht="22.5" customHeight="1" x14ac:dyDescent="0.3">
      <c r="B83" s="155"/>
      <c r="C83" s="153"/>
      <c r="D83" s="153"/>
      <c r="E83" s="153"/>
      <c r="F83" s="154"/>
      <c r="G83" s="154"/>
      <c r="H83" s="153"/>
      <c r="I83" s="150"/>
      <c r="J83" s="150"/>
      <c r="K83" s="150"/>
      <c r="L8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3" s="153" t="str">
        <f>IF(ENTRADAS[[#This Row],[Coluna1]]="","",IF(ENTRADAS[[#This Row],[Coluna1]]="Saída","Fornecedor","Cliente"))</f>
        <v/>
      </c>
      <c r="N83" s="153" t="str">
        <f ca="1">IF(ENTRADAS[[#This Row],[Status]]="","",IF(ENTRADAS[[#This Row],[Status]]="cONCLUÍDO",TEXT(ENTRADAS[[#This Row],[Data pagamento]],"mmm"),TEXT(ENTRADAS[[#This Row],[Data vencimento]],"mmm")))</f>
        <v/>
      </c>
      <c r="O83" s="153" t="str">
        <f ca="1">IF(ENTRADAS[[#This Row],[Status]]="","",IF(ENTRADAS[[#This Row],[Status]]="concluído",YEAR(ENTRADAS[[#This Row],[Data pagamento]]),YEAR(ENTRADAS[[#This Row],[Data vencimento]])))</f>
        <v/>
      </c>
      <c r="P83" s="153" t="str">
        <f>IF(ENTRADAS[[#This Row],[Categoria]]="","",VLOOKUP(ENTRADAS[[#This Row],[Categoria]],AUX!$AW:$AX,2,0))</f>
        <v/>
      </c>
    </row>
    <row r="84" spans="2:16" ht="22.5" customHeight="1" x14ac:dyDescent="0.3">
      <c r="B84" s="155"/>
      <c r="C84" s="153"/>
      <c r="D84" s="153"/>
      <c r="E84" s="153"/>
      <c r="F84" s="154"/>
      <c r="G84" s="154"/>
      <c r="H84" s="153"/>
      <c r="I84" s="150"/>
      <c r="J84" s="150"/>
      <c r="K84" s="150"/>
      <c r="L8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4" s="153" t="str">
        <f>IF(ENTRADAS[[#This Row],[Coluna1]]="","",IF(ENTRADAS[[#This Row],[Coluna1]]="Saída","Fornecedor","Cliente"))</f>
        <v/>
      </c>
      <c r="N84" s="153" t="str">
        <f ca="1">IF(ENTRADAS[[#This Row],[Status]]="","",IF(ENTRADAS[[#This Row],[Status]]="cONCLUÍDO",TEXT(ENTRADAS[[#This Row],[Data pagamento]],"mmm"),TEXT(ENTRADAS[[#This Row],[Data vencimento]],"mmm")))</f>
        <v/>
      </c>
      <c r="O84" s="153" t="str">
        <f ca="1">IF(ENTRADAS[[#This Row],[Status]]="","",IF(ENTRADAS[[#This Row],[Status]]="concluído",YEAR(ENTRADAS[[#This Row],[Data pagamento]]),YEAR(ENTRADAS[[#This Row],[Data vencimento]])))</f>
        <v/>
      </c>
      <c r="P84" s="153" t="str">
        <f>IF(ENTRADAS[[#This Row],[Categoria]]="","",VLOOKUP(ENTRADAS[[#This Row],[Categoria]],AUX!$AW:$AX,2,0))</f>
        <v/>
      </c>
    </row>
    <row r="85" spans="2:16" ht="22.5" customHeight="1" x14ac:dyDescent="0.3">
      <c r="B85" s="155"/>
      <c r="C85" s="153"/>
      <c r="D85" s="153"/>
      <c r="E85" s="153"/>
      <c r="F85" s="154"/>
      <c r="G85" s="154"/>
      <c r="H85" s="153"/>
      <c r="I85" s="150"/>
      <c r="J85" s="150"/>
      <c r="K85" s="150"/>
      <c r="L8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5" s="153" t="str">
        <f>IF(ENTRADAS[[#This Row],[Coluna1]]="","",IF(ENTRADAS[[#This Row],[Coluna1]]="Saída","Fornecedor","Cliente"))</f>
        <v/>
      </c>
      <c r="N85" s="153" t="str">
        <f ca="1">IF(ENTRADAS[[#This Row],[Status]]="","",IF(ENTRADAS[[#This Row],[Status]]="cONCLUÍDO",TEXT(ENTRADAS[[#This Row],[Data pagamento]],"mmm"),TEXT(ENTRADAS[[#This Row],[Data vencimento]],"mmm")))</f>
        <v/>
      </c>
      <c r="O85" s="153" t="str">
        <f ca="1">IF(ENTRADAS[[#This Row],[Status]]="","",IF(ENTRADAS[[#This Row],[Status]]="concluído",YEAR(ENTRADAS[[#This Row],[Data pagamento]]),YEAR(ENTRADAS[[#This Row],[Data vencimento]])))</f>
        <v/>
      </c>
      <c r="P85" s="153" t="str">
        <f>IF(ENTRADAS[[#This Row],[Categoria]]="","",VLOOKUP(ENTRADAS[[#This Row],[Categoria]],AUX!$AW:$AX,2,0))</f>
        <v/>
      </c>
    </row>
    <row r="86" spans="2:16" ht="22.5" customHeight="1" x14ac:dyDescent="0.3">
      <c r="B86" s="155"/>
      <c r="C86" s="153"/>
      <c r="D86" s="153"/>
      <c r="E86" s="153"/>
      <c r="F86" s="154"/>
      <c r="G86" s="154"/>
      <c r="H86" s="153"/>
      <c r="I86" s="150"/>
      <c r="J86" s="150"/>
      <c r="K86" s="150"/>
      <c r="L8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6" s="153" t="str">
        <f>IF(ENTRADAS[[#This Row],[Coluna1]]="","",IF(ENTRADAS[[#This Row],[Coluna1]]="Saída","Fornecedor","Cliente"))</f>
        <v/>
      </c>
      <c r="N86" s="153" t="str">
        <f ca="1">IF(ENTRADAS[[#This Row],[Status]]="","",IF(ENTRADAS[[#This Row],[Status]]="cONCLUÍDO",TEXT(ENTRADAS[[#This Row],[Data pagamento]],"mmm"),TEXT(ENTRADAS[[#This Row],[Data vencimento]],"mmm")))</f>
        <v/>
      </c>
      <c r="O86" s="153" t="str">
        <f ca="1">IF(ENTRADAS[[#This Row],[Status]]="","",IF(ENTRADAS[[#This Row],[Status]]="concluído",YEAR(ENTRADAS[[#This Row],[Data pagamento]]),YEAR(ENTRADAS[[#This Row],[Data vencimento]])))</f>
        <v/>
      </c>
      <c r="P86" s="153" t="str">
        <f>IF(ENTRADAS[[#This Row],[Categoria]]="","",VLOOKUP(ENTRADAS[[#This Row],[Categoria]],AUX!$AW:$AX,2,0))</f>
        <v/>
      </c>
    </row>
    <row r="87" spans="2:16" ht="22.5" customHeight="1" x14ac:dyDescent="0.3">
      <c r="B87" s="155"/>
      <c r="C87" s="153"/>
      <c r="D87" s="153"/>
      <c r="E87" s="153"/>
      <c r="F87" s="154"/>
      <c r="G87" s="154"/>
      <c r="H87" s="153"/>
      <c r="I87" s="150"/>
      <c r="J87" s="150"/>
      <c r="K87" s="150"/>
      <c r="L8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7" s="153" t="str">
        <f>IF(ENTRADAS[[#This Row],[Coluna1]]="","",IF(ENTRADAS[[#This Row],[Coluna1]]="Saída","Fornecedor","Cliente"))</f>
        <v/>
      </c>
      <c r="N87" s="153" t="str">
        <f ca="1">IF(ENTRADAS[[#This Row],[Status]]="","",IF(ENTRADAS[[#This Row],[Status]]="cONCLUÍDO",TEXT(ENTRADAS[[#This Row],[Data pagamento]],"mmm"),TEXT(ENTRADAS[[#This Row],[Data vencimento]],"mmm")))</f>
        <v/>
      </c>
      <c r="O87" s="153" t="str">
        <f ca="1">IF(ENTRADAS[[#This Row],[Status]]="","",IF(ENTRADAS[[#This Row],[Status]]="concluído",YEAR(ENTRADAS[[#This Row],[Data pagamento]]),YEAR(ENTRADAS[[#This Row],[Data vencimento]])))</f>
        <v/>
      </c>
      <c r="P87" s="153" t="str">
        <f>IF(ENTRADAS[[#This Row],[Categoria]]="","",VLOOKUP(ENTRADAS[[#This Row],[Categoria]],AUX!$AW:$AX,2,0))</f>
        <v/>
      </c>
    </row>
    <row r="88" spans="2:16" ht="22.5" customHeight="1" x14ac:dyDescent="0.3">
      <c r="B88" s="155"/>
      <c r="C88" s="153"/>
      <c r="D88" s="153"/>
      <c r="E88" s="153"/>
      <c r="F88" s="154"/>
      <c r="G88" s="154"/>
      <c r="H88" s="153"/>
      <c r="I88" s="150"/>
      <c r="J88" s="150"/>
      <c r="K88" s="150"/>
      <c r="L8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8" s="153" t="str">
        <f>IF(ENTRADAS[[#This Row],[Coluna1]]="","",IF(ENTRADAS[[#This Row],[Coluna1]]="Saída","Fornecedor","Cliente"))</f>
        <v/>
      </c>
      <c r="N88" s="153" t="str">
        <f ca="1">IF(ENTRADAS[[#This Row],[Status]]="","",IF(ENTRADAS[[#This Row],[Status]]="cONCLUÍDO",TEXT(ENTRADAS[[#This Row],[Data pagamento]],"mmm"),TEXT(ENTRADAS[[#This Row],[Data vencimento]],"mmm")))</f>
        <v/>
      </c>
      <c r="O88" s="153" t="str">
        <f ca="1">IF(ENTRADAS[[#This Row],[Status]]="","",IF(ENTRADAS[[#This Row],[Status]]="concluído",YEAR(ENTRADAS[[#This Row],[Data pagamento]]),YEAR(ENTRADAS[[#This Row],[Data vencimento]])))</f>
        <v/>
      </c>
      <c r="P88" s="153" t="str">
        <f>IF(ENTRADAS[[#This Row],[Categoria]]="","",VLOOKUP(ENTRADAS[[#This Row],[Categoria]],AUX!$AW:$AX,2,0))</f>
        <v/>
      </c>
    </row>
    <row r="89" spans="2:16" ht="22.5" customHeight="1" x14ac:dyDescent="0.3">
      <c r="B89" s="155"/>
      <c r="C89" s="153"/>
      <c r="D89" s="153"/>
      <c r="E89" s="153"/>
      <c r="F89" s="154"/>
      <c r="G89" s="154"/>
      <c r="H89" s="153"/>
      <c r="I89" s="150"/>
      <c r="J89" s="150"/>
      <c r="K89" s="150"/>
      <c r="L8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89" s="153" t="str">
        <f>IF(ENTRADAS[[#This Row],[Coluna1]]="","",IF(ENTRADAS[[#This Row],[Coluna1]]="Saída","Fornecedor","Cliente"))</f>
        <v/>
      </c>
      <c r="N89" s="153" t="str">
        <f ca="1">IF(ENTRADAS[[#This Row],[Status]]="","",IF(ENTRADAS[[#This Row],[Status]]="cONCLUÍDO",TEXT(ENTRADAS[[#This Row],[Data pagamento]],"mmm"),TEXT(ENTRADAS[[#This Row],[Data vencimento]],"mmm")))</f>
        <v/>
      </c>
      <c r="O89" s="153" t="str">
        <f ca="1">IF(ENTRADAS[[#This Row],[Status]]="","",IF(ENTRADAS[[#This Row],[Status]]="concluído",YEAR(ENTRADAS[[#This Row],[Data pagamento]]),YEAR(ENTRADAS[[#This Row],[Data vencimento]])))</f>
        <v/>
      </c>
      <c r="P89" s="153" t="str">
        <f>IF(ENTRADAS[[#This Row],[Categoria]]="","",VLOOKUP(ENTRADAS[[#This Row],[Categoria]],AUX!$AW:$AX,2,0))</f>
        <v/>
      </c>
    </row>
    <row r="90" spans="2:16" ht="22.5" customHeight="1" x14ac:dyDescent="0.3">
      <c r="B90" s="155"/>
      <c r="C90" s="153"/>
      <c r="D90" s="153"/>
      <c r="E90" s="153"/>
      <c r="F90" s="154"/>
      <c r="G90" s="154"/>
      <c r="H90" s="153"/>
      <c r="I90" s="150"/>
      <c r="J90" s="150"/>
      <c r="K90" s="150"/>
      <c r="L9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0" s="153" t="str">
        <f>IF(ENTRADAS[[#This Row],[Coluna1]]="","",IF(ENTRADAS[[#This Row],[Coluna1]]="Saída","Fornecedor","Cliente"))</f>
        <v/>
      </c>
      <c r="N90" s="153" t="str">
        <f ca="1">IF(ENTRADAS[[#This Row],[Status]]="","",IF(ENTRADAS[[#This Row],[Status]]="cONCLUÍDO",TEXT(ENTRADAS[[#This Row],[Data pagamento]],"mmm"),TEXT(ENTRADAS[[#This Row],[Data vencimento]],"mmm")))</f>
        <v/>
      </c>
      <c r="O90" s="153" t="str">
        <f ca="1">IF(ENTRADAS[[#This Row],[Status]]="","",IF(ENTRADAS[[#This Row],[Status]]="concluído",YEAR(ENTRADAS[[#This Row],[Data pagamento]]),YEAR(ENTRADAS[[#This Row],[Data vencimento]])))</f>
        <v/>
      </c>
      <c r="P90" s="153" t="str">
        <f>IF(ENTRADAS[[#This Row],[Categoria]]="","",VLOOKUP(ENTRADAS[[#This Row],[Categoria]],AUX!$AW:$AX,2,0))</f>
        <v/>
      </c>
    </row>
    <row r="91" spans="2:16" ht="22.5" customHeight="1" x14ac:dyDescent="0.3">
      <c r="B91" s="155"/>
      <c r="C91" s="153"/>
      <c r="D91" s="153"/>
      <c r="E91" s="153"/>
      <c r="F91" s="154"/>
      <c r="G91" s="154"/>
      <c r="H91" s="153"/>
      <c r="I91" s="150"/>
      <c r="J91" s="150"/>
      <c r="K91" s="150"/>
      <c r="L9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1" s="153" t="str">
        <f>IF(ENTRADAS[[#This Row],[Coluna1]]="","",IF(ENTRADAS[[#This Row],[Coluna1]]="Saída","Fornecedor","Cliente"))</f>
        <v/>
      </c>
      <c r="N91" s="153" t="str">
        <f ca="1">IF(ENTRADAS[[#This Row],[Status]]="","",IF(ENTRADAS[[#This Row],[Status]]="cONCLUÍDO",TEXT(ENTRADAS[[#This Row],[Data pagamento]],"mmm"),TEXT(ENTRADAS[[#This Row],[Data vencimento]],"mmm")))</f>
        <v/>
      </c>
      <c r="O91" s="153" t="str">
        <f ca="1">IF(ENTRADAS[[#This Row],[Status]]="","",IF(ENTRADAS[[#This Row],[Status]]="concluído",YEAR(ENTRADAS[[#This Row],[Data pagamento]]),YEAR(ENTRADAS[[#This Row],[Data vencimento]])))</f>
        <v/>
      </c>
      <c r="P91" s="153" t="str">
        <f>IF(ENTRADAS[[#This Row],[Categoria]]="","",VLOOKUP(ENTRADAS[[#This Row],[Categoria]],AUX!$AW:$AX,2,0))</f>
        <v/>
      </c>
    </row>
    <row r="92" spans="2:16" ht="22.5" customHeight="1" x14ac:dyDescent="0.3">
      <c r="B92" s="155"/>
      <c r="C92" s="153"/>
      <c r="D92" s="153"/>
      <c r="E92" s="153"/>
      <c r="F92" s="154"/>
      <c r="G92" s="154"/>
      <c r="H92" s="153"/>
      <c r="I92" s="150"/>
      <c r="J92" s="150"/>
      <c r="K92" s="150"/>
      <c r="L9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2" s="153" t="str">
        <f>IF(ENTRADAS[[#This Row],[Coluna1]]="","",IF(ENTRADAS[[#This Row],[Coluna1]]="Saída","Fornecedor","Cliente"))</f>
        <v/>
      </c>
      <c r="N92" s="153" t="str">
        <f ca="1">IF(ENTRADAS[[#This Row],[Status]]="","",IF(ENTRADAS[[#This Row],[Status]]="cONCLUÍDO",TEXT(ENTRADAS[[#This Row],[Data pagamento]],"mmm"),TEXT(ENTRADAS[[#This Row],[Data vencimento]],"mmm")))</f>
        <v/>
      </c>
      <c r="O92" s="153" t="str">
        <f ca="1">IF(ENTRADAS[[#This Row],[Status]]="","",IF(ENTRADAS[[#This Row],[Status]]="concluído",YEAR(ENTRADAS[[#This Row],[Data pagamento]]),YEAR(ENTRADAS[[#This Row],[Data vencimento]])))</f>
        <v/>
      </c>
      <c r="P92" s="153" t="str">
        <f>IF(ENTRADAS[[#This Row],[Categoria]]="","",VLOOKUP(ENTRADAS[[#This Row],[Categoria]],AUX!$AW:$AX,2,0))</f>
        <v/>
      </c>
    </row>
    <row r="93" spans="2:16" ht="22.5" customHeight="1" x14ac:dyDescent="0.3">
      <c r="B93" s="155"/>
      <c r="C93" s="153"/>
      <c r="D93" s="153"/>
      <c r="E93" s="153"/>
      <c r="F93" s="154"/>
      <c r="G93" s="154"/>
      <c r="H93" s="153"/>
      <c r="I93" s="150"/>
      <c r="J93" s="150"/>
      <c r="K93" s="150"/>
      <c r="L9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3" s="153" t="str">
        <f>IF(ENTRADAS[[#This Row],[Coluna1]]="","",IF(ENTRADAS[[#This Row],[Coluna1]]="Saída","Fornecedor","Cliente"))</f>
        <v/>
      </c>
      <c r="N93" s="153" t="str">
        <f ca="1">IF(ENTRADAS[[#This Row],[Status]]="","",IF(ENTRADAS[[#This Row],[Status]]="cONCLUÍDO",TEXT(ENTRADAS[[#This Row],[Data pagamento]],"mmm"),TEXT(ENTRADAS[[#This Row],[Data vencimento]],"mmm")))</f>
        <v/>
      </c>
      <c r="O93" s="153" t="str">
        <f ca="1">IF(ENTRADAS[[#This Row],[Status]]="","",IF(ENTRADAS[[#This Row],[Status]]="concluído",YEAR(ENTRADAS[[#This Row],[Data pagamento]]),YEAR(ENTRADAS[[#This Row],[Data vencimento]])))</f>
        <v/>
      </c>
      <c r="P93" s="153" t="str">
        <f>IF(ENTRADAS[[#This Row],[Categoria]]="","",VLOOKUP(ENTRADAS[[#This Row],[Categoria]],AUX!$AW:$AX,2,0))</f>
        <v/>
      </c>
    </row>
    <row r="94" spans="2:16" ht="22.5" customHeight="1" x14ac:dyDescent="0.3">
      <c r="B94" s="155"/>
      <c r="C94" s="153"/>
      <c r="D94" s="153"/>
      <c r="E94" s="153"/>
      <c r="F94" s="154"/>
      <c r="G94" s="154"/>
      <c r="H94" s="153"/>
      <c r="I94" s="150"/>
      <c r="J94" s="150"/>
      <c r="K94" s="150"/>
      <c r="L9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4" s="153" t="str">
        <f>IF(ENTRADAS[[#This Row],[Coluna1]]="","",IF(ENTRADAS[[#This Row],[Coluna1]]="Saída","Fornecedor","Cliente"))</f>
        <v/>
      </c>
      <c r="N94" s="153" t="str">
        <f ca="1">IF(ENTRADAS[[#This Row],[Status]]="","",IF(ENTRADAS[[#This Row],[Status]]="cONCLUÍDO",TEXT(ENTRADAS[[#This Row],[Data pagamento]],"mmm"),TEXT(ENTRADAS[[#This Row],[Data vencimento]],"mmm")))</f>
        <v/>
      </c>
      <c r="O94" s="153" t="str">
        <f ca="1">IF(ENTRADAS[[#This Row],[Status]]="","",IF(ENTRADAS[[#This Row],[Status]]="concluído",YEAR(ENTRADAS[[#This Row],[Data pagamento]]),YEAR(ENTRADAS[[#This Row],[Data vencimento]])))</f>
        <v/>
      </c>
      <c r="P94" s="153" t="str">
        <f>IF(ENTRADAS[[#This Row],[Categoria]]="","",VLOOKUP(ENTRADAS[[#This Row],[Categoria]],AUX!$AW:$AX,2,0))</f>
        <v/>
      </c>
    </row>
    <row r="95" spans="2:16" ht="22.5" customHeight="1" x14ac:dyDescent="0.3">
      <c r="B95" s="155"/>
      <c r="C95" s="153"/>
      <c r="D95" s="153"/>
      <c r="E95" s="153"/>
      <c r="F95" s="154"/>
      <c r="G95" s="154"/>
      <c r="H95" s="153"/>
      <c r="I95" s="150"/>
      <c r="J95" s="150"/>
      <c r="K95" s="150"/>
      <c r="L9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5" s="153" t="str">
        <f>IF(ENTRADAS[[#This Row],[Coluna1]]="","",IF(ENTRADAS[[#This Row],[Coluna1]]="Saída","Fornecedor","Cliente"))</f>
        <v/>
      </c>
      <c r="N95" s="153" t="str">
        <f ca="1">IF(ENTRADAS[[#This Row],[Status]]="","",IF(ENTRADAS[[#This Row],[Status]]="cONCLUÍDO",TEXT(ENTRADAS[[#This Row],[Data pagamento]],"mmm"),TEXT(ENTRADAS[[#This Row],[Data vencimento]],"mmm")))</f>
        <v/>
      </c>
      <c r="O95" s="153" t="str">
        <f ca="1">IF(ENTRADAS[[#This Row],[Status]]="","",IF(ENTRADAS[[#This Row],[Status]]="concluído",YEAR(ENTRADAS[[#This Row],[Data pagamento]]),YEAR(ENTRADAS[[#This Row],[Data vencimento]])))</f>
        <v/>
      </c>
      <c r="P95" s="153" t="str">
        <f>IF(ENTRADAS[[#This Row],[Categoria]]="","",VLOOKUP(ENTRADAS[[#This Row],[Categoria]],AUX!$AW:$AX,2,0))</f>
        <v/>
      </c>
    </row>
    <row r="96" spans="2:16" ht="22.5" customHeight="1" x14ac:dyDescent="0.3">
      <c r="B96" s="155"/>
      <c r="C96" s="153"/>
      <c r="D96" s="153"/>
      <c r="E96" s="153"/>
      <c r="F96" s="154"/>
      <c r="G96" s="154"/>
      <c r="H96" s="153"/>
      <c r="I96" s="150"/>
      <c r="J96" s="150"/>
      <c r="K96" s="150"/>
      <c r="L9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6" s="153" t="str">
        <f>IF(ENTRADAS[[#This Row],[Coluna1]]="","",IF(ENTRADAS[[#This Row],[Coluna1]]="Saída","Fornecedor","Cliente"))</f>
        <v/>
      </c>
      <c r="N96" s="153" t="str">
        <f ca="1">IF(ENTRADAS[[#This Row],[Status]]="","",IF(ENTRADAS[[#This Row],[Status]]="cONCLUÍDO",TEXT(ENTRADAS[[#This Row],[Data pagamento]],"mmm"),TEXT(ENTRADAS[[#This Row],[Data vencimento]],"mmm")))</f>
        <v/>
      </c>
      <c r="O96" s="153" t="str">
        <f ca="1">IF(ENTRADAS[[#This Row],[Status]]="","",IF(ENTRADAS[[#This Row],[Status]]="concluído",YEAR(ENTRADAS[[#This Row],[Data pagamento]]),YEAR(ENTRADAS[[#This Row],[Data vencimento]])))</f>
        <v/>
      </c>
      <c r="P96" s="153" t="str">
        <f>IF(ENTRADAS[[#This Row],[Categoria]]="","",VLOOKUP(ENTRADAS[[#This Row],[Categoria]],AUX!$AW:$AX,2,0))</f>
        <v/>
      </c>
    </row>
    <row r="97" spans="2:16" ht="22.5" customHeight="1" x14ac:dyDescent="0.3">
      <c r="B97" s="155"/>
      <c r="C97" s="153"/>
      <c r="D97" s="153"/>
      <c r="E97" s="153"/>
      <c r="F97" s="154"/>
      <c r="G97" s="154"/>
      <c r="H97" s="153"/>
      <c r="I97" s="150"/>
      <c r="J97" s="150"/>
      <c r="K97" s="150"/>
      <c r="L9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7" s="153" t="str">
        <f>IF(ENTRADAS[[#This Row],[Coluna1]]="","",IF(ENTRADAS[[#This Row],[Coluna1]]="Saída","Fornecedor","Cliente"))</f>
        <v/>
      </c>
      <c r="N97" s="153" t="str">
        <f ca="1">IF(ENTRADAS[[#This Row],[Status]]="","",IF(ENTRADAS[[#This Row],[Status]]="cONCLUÍDO",TEXT(ENTRADAS[[#This Row],[Data pagamento]],"mmm"),TEXT(ENTRADAS[[#This Row],[Data vencimento]],"mmm")))</f>
        <v/>
      </c>
      <c r="O97" s="153" t="str">
        <f ca="1">IF(ENTRADAS[[#This Row],[Status]]="","",IF(ENTRADAS[[#This Row],[Status]]="concluído",YEAR(ENTRADAS[[#This Row],[Data pagamento]]),YEAR(ENTRADAS[[#This Row],[Data vencimento]])))</f>
        <v/>
      </c>
      <c r="P97" s="153" t="str">
        <f>IF(ENTRADAS[[#This Row],[Categoria]]="","",VLOOKUP(ENTRADAS[[#This Row],[Categoria]],AUX!$AW:$AX,2,0))</f>
        <v/>
      </c>
    </row>
    <row r="98" spans="2:16" ht="22.5" customHeight="1" x14ac:dyDescent="0.3">
      <c r="B98" s="155"/>
      <c r="C98" s="153"/>
      <c r="D98" s="153"/>
      <c r="E98" s="153"/>
      <c r="F98" s="154"/>
      <c r="G98" s="154"/>
      <c r="H98" s="153"/>
      <c r="I98" s="150"/>
      <c r="J98" s="150"/>
      <c r="K98" s="150"/>
      <c r="L9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8" s="153" t="str">
        <f>IF(ENTRADAS[[#This Row],[Coluna1]]="","",IF(ENTRADAS[[#This Row],[Coluna1]]="Saída","Fornecedor","Cliente"))</f>
        <v/>
      </c>
      <c r="N98" s="153" t="str">
        <f ca="1">IF(ENTRADAS[[#This Row],[Status]]="","",IF(ENTRADAS[[#This Row],[Status]]="cONCLUÍDO",TEXT(ENTRADAS[[#This Row],[Data pagamento]],"mmm"),TEXT(ENTRADAS[[#This Row],[Data vencimento]],"mmm")))</f>
        <v/>
      </c>
      <c r="O98" s="153" t="str">
        <f ca="1">IF(ENTRADAS[[#This Row],[Status]]="","",IF(ENTRADAS[[#This Row],[Status]]="concluído",YEAR(ENTRADAS[[#This Row],[Data pagamento]]),YEAR(ENTRADAS[[#This Row],[Data vencimento]])))</f>
        <v/>
      </c>
      <c r="P98" s="153" t="str">
        <f>IF(ENTRADAS[[#This Row],[Categoria]]="","",VLOOKUP(ENTRADAS[[#This Row],[Categoria]],AUX!$AW:$AX,2,0))</f>
        <v/>
      </c>
    </row>
    <row r="99" spans="2:16" ht="22.5" customHeight="1" x14ac:dyDescent="0.3">
      <c r="B99" s="155"/>
      <c r="C99" s="153"/>
      <c r="D99" s="153"/>
      <c r="E99" s="153"/>
      <c r="F99" s="154"/>
      <c r="G99" s="154"/>
      <c r="H99" s="153"/>
      <c r="I99" s="150"/>
      <c r="J99" s="150"/>
      <c r="K99" s="150"/>
      <c r="L9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99" s="153" t="str">
        <f>IF(ENTRADAS[[#This Row],[Coluna1]]="","",IF(ENTRADAS[[#This Row],[Coluna1]]="Saída","Fornecedor","Cliente"))</f>
        <v/>
      </c>
      <c r="N99" s="153" t="str">
        <f ca="1">IF(ENTRADAS[[#This Row],[Status]]="","",IF(ENTRADAS[[#This Row],[Status]]="cONCLUÍDO",TEXT(ENTRADAS[[#This Row],[Data pagamento]],"mmm"),TEXT(ENTRADAS[[#This Row],[Data vencimento]],"mmm")))</f>
        <v/>
      </c>
      <c r="O99" s="153" t="str">
        <f ca="1">IF(ENTRADAS[[#This Row],[Status]]="","",IF(ENTRADAS[[#This Row],[Status]]="concluído",YEAR(ENTRADAS[[#This Row],[Data pagamento]]),YEAR(ENTRADAS[[#This Row],[Data vencimento]])))</f>
        <v/>
      </c>
      <c r="P99" s="153" t="str">
        <f>IF(ENTRADAS[[#This Row],[Categoria]]="","",VLOOKUP(ENTRADAS[[#This Row],[Categoria]],AUX!$AW:$AX,2,0))</f>
        <v/>
      </c>
    </row>
    <row r="100" spans="2:16" ht="22.5" customHeight="1" x14ac:dyDescent="0.3">
      <c r="B100" s="155"/>
      <c r="C100" s="153"/>
      <c r="D100" s="153"/>
      <c r="E100" s="153"/>
      <c r="F100" s="154"/>
      <c r="G100" s="154"/>
      <c r="H100" s="153"/>
      <c r="I100" s="150"/>
      <c r="J100" s="150"/>
      <c r="K100" s="150"/>
      <c r="L10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0" s="153" t="str">
        <f>IF(ENTRADAS[[#This Row],[Coluna1]]="","",IF(ENTRADAS[[#This Row],[Coluna1]]="Saída","Fornecedor","Cliente"))</f>
        <v/>
      </c>
      <c r="N100" s="153" t="str">
        <f ca="1">IF(ENTRADAS[[#This Row],[Status]]="","",IF(ENTRADAS[[#This Row],[Status]]="cONCLUÍDO",TEXT(ENTRADAS[[#This Row],[Data pagamento]],"mmm"),TEXT(ENTRADAS[[#This Row],[Data vencimento]],"mmm")))</f>
        <v/>
      </c>
      <c r="O100" s="153" t="str">
        <f ca="1">IF(ENTRADAS[[#This Row],[Status]]="","",IF(ENTRADAS[[#This Row],[Status]]="concluído",YEAR(ENTRADAS[[#This Row],[Data pagamento]]),YEAR(ENTRADAS[[#This Row],[Data vencimento]])))</f>
        <v/>
      </c>
      <c r="P100" s="153" t="str">
        <f>IF(ENTRADAS[[#This Row],[Categoria]]="","",VLOOKUP(ENTRADAS[[#This Row],[Categoria]],AUX!$AW:$AX,2,0))</f>
        <v/>
      </c>
    </row>
    <row r="101" spans="2:16" ht="22.5" customHeight="1" x14ac:dyDescent="0.3">
      <c r="B101" s="155"/>
      <c r="C101" s="153"/>
      <c r="D101" s="153"/>
      <c r="E101" s="153"/>
      <c r="F101" s="154"/>
      <c r="G101" s="154"/>
      <c r="H101" s="153"/>
      <c r="I101" s="150"/>
      <c r="J101" s="150"/>
      <c r="K101" s="150"/>
      <c r="L10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1" s="153" t="str">
        <f>IF(ENTRADAS[[#This Row],[Coluna1]]="","",IF(ENTRADAS[[#This Row],[Coluna1]]="Saída","Fornecedor","Cliente"))</f>
        <v/>
      </c>
      <c r="N101" s="153" t="str">
        <f ca="1">IF(ENTRADAS[[#This Row],[Status]]="","",IF(ENTRADAS[[#This Row],[Status]]="cONCLUÍDO",TEXT(ENTRADAS[[#This Row],[Data pagamento]],"mmm"),TEXT(ENTRADAS[[#This Row],[Data vencimento]],"mmm")))</f>
        <v/>
      </c>
      <c r="O101" s="153" t="str">
        <f ca="1">IF(ENTRADAS[[#This Row],[Status]]="","",IF(ENTRADAS[[#This Row],[Status]]="concluído",YEAR(ENTRADAS[[#This Row],[Data pagamento]]),YEAR(ENTRADAS[[#This Row],[Data vencimento]])))</f>
        <v/>
      </c>
      <c r="P101" s="153" t="str">
        <f>IF(ENTRADAS[[#This Row],[Categoria]]="","",VLOOKUP(ENTRADAS[[#This Row],[Categoria]],AUX!$AW:$AX,2,0))</f>
        <v/>
      </c>
    </row>
    <row r="102" spans="2:16" ht="22.5" customHeight="1" x14ac:dyDescent="0.3">
      <c r="B102" s="155"/>
      <c r="C102" s="153"/>
      <c r="D102" s="153"/>
      <c r="E102" s="153"/>
      <c r="F102" s="154"/>
      <c r="G102" s="154"/>
      <c r="H102" s="153"/>
      <c r="I102" s="150"/>
      <c r="J102" s="150"/>
      <c r="K102" s="150"/>
      <c r="L10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2" s="153" t="str">
        <f>IF(ENTRADAS[[#This Row],[Coluna1]]="","",IF(ENTRADAS[[#This Row],[Coluna1]]="Saída","Fornecedor","Cliente"))</f>
        <v/>
      </c>
      <c r="N102" s="153" t="str">
        <f ca="1">IF(ENTRADAS[[#This Row],[Status]]="","",IF(ENTRADAS[[#This Row],[Status]]="cONCLUÍDO",TEXT(ENTRADAS[[#This Row],[Data pagamento]],"mmm"),TEXT(ENTRADAS[[#This Row],[Data vencimento]],"mmm")))</f>
        <v/>
      </c>
      <c r="O102" s="153" t="str">
        <f ca="1">IF(ENTRADAS[[#This Row],[Status]]="","",IF(ENTRADAS[[#This Row],[Status]]="concluído",YEAR(ENTRADAS[[#This Row],[Data pagamento]]),YEAR(ENTRADAS[[#This Row],[Data vencimento]])))</f>
        <v/>
      </c>
      <c r="P102" s="153" t="str">
        <f>IF(ENTRADAS[[#This Row],[Categoria]]="","",VLOOKUP(ENTRADAS[[#This Row],[Categoria]],AUX!$AW:$AX,2,0))</f>
        <v/>
      </c>
    </row>
    <row r="103" spans="2:16" ht="22.5" customHeight="1" x14ac:dyDescent="0.3">
      <c r="B103" s="155"/>
      <c r="C103" s="153"/>
      <c r="D103" s="153"/>
      <c r="E103" s="153"/>
      <c r="F103" s="154"/>
      <c r="G103" s="154"/>
      <c r="H103" s="153"/>
      <c r="I103" s="150"/>
      <c r="J103" s="150"/>
      <c r="K103" s="150"/>
      <c r="L10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3" s="153" t="str">
        <f>IF(ENTRADAS[[#This Row],[Coluna1]]="","",IF(ENTRADAS[[#This Row],[Coluna1]]="Saída","Fornecedor","Cliente"))</f>
        <v/>
      </c>
      <c r="N103" s="153" t="str">
        <f ca="1">IF(ENTRADAS[[#This Row],[Status]]="","",IF(ENTRADAS[[#This Row],[Status]]="cONCLUÍDO",TEXT(ENTRADAS[[#This Row],[Data pagamento]],"mmm"),TEXT(ENTRADAS[[#This Row],[Data vencimento]],"mmm")))</f>
        <v/>
      </c>
      <c r="O103" s="153" t="str">
        <f ca="1">IF(ENTRADAS[[#This Row],[Status]]="","",IF(ENTRADAS[[#This Row],[Status]]="concluído",YEAR(ENTRADAS[[#This Row],[Data pagamento]]),YEAR(ENTRADAS[[#This Row],[Data vencimento]])))</f>
        <v/>
      </c>
      <c r="P103" s="153" t="str">
        <f>IF(ENTRADAS[[#This Row],[Categoria]]="","",VLOOKUP(ENTRADAS[[#This Row],[Categoria]],AUX!$AW:$AX,2,0))</f>
        <v/>
      </c>
    </row>
    <row r="104" spans="2:16" ht="22.5" customHeight="1" x14ac:dyDescent="0.3">
      <c r="B104" s="155"/>
      <c r="C104" s="153"/>
      <c r="D104" s="153"/>
      <c r="E104" s="153"/>
      <c r="F104" s="154"/>
      <c r="G104" s="154"/>
      <c r="H104" s="153"/>
      <c r="I104" s="150"/>
      <c r="J104" s="150"/>
      <c r="K104" s="150"/>
      <c r="L10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4" s="153" t="str">
        <f>IF(ENTRADAS[[#This Row],[Coluna1]]="","",IF(ENTRADAS[[#This Row],[Coluna1]]="Saída","Fornecedor","Cliente"))</f>
        <v/>
      </c>
      <c r="N104" s="153" t="str">
        <f ca="1">IF(ENTRADAS[[#This Row],[Status]]="","",IF(ENTRADAS[[#This Row],[Status]]="cONCLUÍDO",TEXT(ENTRADAS[[#This Row],[Data pagamento]],"mmm"),TEXT(ENTRADAS[[#This Row],[Data vencimento]],"mmm")))</f>
        <v/>
      </c>
      <c r="O104" s="153" t="str">
        <f ca="1">IF(ENTRADAS[[#This Row],[Status]]="","",IF(ENTRADAS[[#This Row],[Status]]="concluído",YEAR(ENTRADAS[[#This Row],[Data pagamento]]),YEAR(ENTRADAS[[#This Row],[Data vencimento]])))</f>
        <v/>
      </c>
      <c r="P104" s="153" t="str">
        <f>IF(ENTRADAS[[#This Row],[Categoria]]="","",VLOOKUP(ENTRADAS[[#This Row],[Categoria]],AUX!$AW:$AX,2,0))</f>
        <v/>
      </c>
    </row>
    <row r="105" spans="2:16" ht="22.5" customHeight="1" x14ac:dyDescent="0.3">
      <c r="B105" s="155"/>
      <c r="C105" s="153"/>
      <c r="D105" s="153"/>
      <c r="E105" s="153"/>
      <c r="F105" s="154"/>
      <c r="G105" s="154"/>
      <c r="H105" s="153"/>
      <c r="I105" s="150"/>
      <c r="J105" s="150"/>
      <c r="K105" s="150"/>
      <c r="L10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5" s="153" t="str">
        <f>IF(ENTRADAS[[#This Row],[Coluna1]]="","",IF(ENTRADAS[[#This Row],[Coluna1]]="Saída","Fornecedor","Cliente"))</f>
        <v/>
      </c>
      <c r="N105" s="153" t="str">
        <f ca="1">IF(ENTRADAS[[#This Row],[Status]]="","",IF(ENTRADAS[[#This Row],[Status]]="cONCLUÍDO",TEXT(ENTRADAS[[#This Row],[Data pagamento]],"mmm"),TEXT(ENTRADAS[[#This Row],[Data vencimento]],"mmm")))</f>
        <v/>
      </c>
      <c r="O105" s="153" t="str">
        <f ca="1">IF(ENTRADAS[[#This Row],[Status]]="","",IF(ENTRADAS[[#This Row],[Status]]="concluído",YEAR(ENTRADAS[[#This Row],[Data pagamento]]),YEAR(ENTRADAS[[#This Row],[Data vencimento]])))</f>
        <v/>
      </c>
      <c r="P105" s="153" t="str">
        <f>IF(ENTRADAS[[#This Row],[Categoria]]="","",VLOOKUP(ENTRADAS[[#This Row],[Categoria]],AUX!$AW:$AX,2,0))</f>
        <v/>
      </c>
    </row>
    <row r="106" spans="2:16" ht="22.5" customHeight="1" x14ac:dyDescent="0.3">
      <c r="B106" s="155"/>
      <c r="C106" s="153"/>
      <c r="D106" s="153"/>
      <c r="E106" s="153"/>
      <c r="F106" s="154"/>
      <c r="G106" s="154"/>
      <c r="H106" s="153"/>
      <c r="I106" s="150"/>
      <c r="J106" s="150"/>
      <c r="K106" s="150"/>
      <c r="L10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6" s="153" t="str">
        <f>IF(ENTRADAS[[#This Row],[Coluna1]]="","",IF(ENTRADAS[[#This Row],[Coluna1]]="Saída","Fornecedor","Cliente"))</f>
        <v/>
      </c>
      <c r="N106" s="153" t="str">
        <f ca="1">IF(ENTRADAS[[#This Row],[Status]]="","",IF(ENTRADAS[[#This Row],[Status]]="cONCLUÍDO",TEXT(ENTRADAS[[#This Row],[Data pagamento]],"mmm"),TEXT(ENTRADAS[[#This Row],[Data vencimento]],"mmm")))</f>
        <v/>
      </c>
      <c r="O106" s="153" t="str">
        <f ca="1">IF(ENTRADAS[[#This Row],[Status]]="","",IF(ENTRADAS[[#This Row],[Status]]="concluído",YEAR(ENTRADAS[[#This Row],[Data pagamento]]),YEAR(ENTRADAS[[#This Row],[Data vencimento]])))</f>
        <v/>
      </c>
      <c r="P106" s="153" t="str">
        <f>IF(ENTRADAS[[#This Row],[Categoria]]="","",VLOOKUP(ENTRADAS[[#This Row],[Categoria]],AUX!$AW:$AX,2,0))</f>
        <v/>
      </c>
    </row>
    <row r="107" spans="2:16" ht="22.5" customHeight="1" x14ac:dyDescent="0.3">
      <c r="B107" s="155"/>
      <c r="C107" s="153"/>
      <c r="D107" s="153"/>
      <c r="E107" s="153"/>
      <c r="F107" s="154"/>
      <c r="G107" s="154"/>
      <c r="H107" s="153"/>
      <c r="I107" s="150"/>
      <c r="J107" s="150"/>
      <c r="K107" s="150"/>
      <c r="L10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7" s="153" t="str">
        <f>IF(ENTRADAS[[#This Row],[Coluna1]]="","",IF(ENTRADAS[[#This Row],[Coluna1]]="Saída","Fornecedor","Cliente"))</f>
        <v/>
      </c>
      <c r="N107" s="153" t="str">
        <f ca="1">IF(ENTRADAS[[#This Row],[Status]]="","",IF(ENTRADAS[[#This Row],[Status]]="cONCLUÍDO",TEXT(ENTRADAS[[#This Row],[Data pagamento]],"mmm"),TEXT(ENTRADAS[[#This Row],[Data vencimento]],"mmm")))</f>
        <v/>
      </c>
      <c r="O107" s="153" t="str">
        <f ca="1">IF(ENTRADAS[[#This Row],[Status]]="","",IF(ENTRADAS[[#This Row],[Status]]="concluído",YEAR(ENTRADAS[[#This Row],[Data pagamento]]),YEAR(ENTRADAS[[#This Row],[Data vencimento]])))</f>
        <v/>
      </c>
      <c r="P107" s="153" t="str">
        <f>IF(ENTRADAS[[#This Row],[Categoria]]="","",VLOOKUP(ENTRADAS[[#This Row],[Categoria]],AUX!$AW:$AX,2,0))</f>
        <v/>
      </c>
    </row>
    <row r="108" spans="2:16" ht="22.5" customHeight="1" x14ac:dyDescent="0.3">
      <c r="B108" s="155"/>
      <c r="C108" s="153"/>
      <c r="D108" s="153"/>
      <c r="E108" s="153"/>
      <c r="F108" s="154"/>
      <c r="G108" s="154"/>
      <c r="H108" s="153"/>
      <c r="I108" s="150"/>
      <c r="J108" s="150"/>
      <c r="K108" s="150"/>
      <c r="L10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8" s="153" t="str">
        <f>IF(ENTRADAS[[#This Row],[Coluna1]]="","",IF(ENTRADAS[[#This Row],[Coluna1]]="Saída","Fornecedor","Cliente"))</f>
        <v/>
      </c>
      <c r="N108" s="153" t="str">
        <f ca="1">IF(ENTRADAS[[#This Row],[Status]]="","",IF(ENTRADAS[[#This Row],[Status]]="cONCLUÍDO",TEXT(ENTRADAS[[#This Row],[Data pagamento]],"mmm"),TEXT(ENTRADAS[[#This Row],[Data vencimento]],"mmm")))</f>
        <v/>
      </c>
      <c r="O108" s="153" t="str">
        <f ca="1">IF(ENTRADAS[[#This Row],[Status]]="","",IF(ENTRADAS[[#This Row],[Status]]="concluído",YEAR(ENTRADAS[[#This Row],[Data pagamento]]),YEAR(ENTRADAS[[#This Row],[Data vencimento]])))</f>
        <v/>
      </c>
      <c r="P108" s="153" t="str">
        <f>IF(ENTRADAS[[#This Row],[Categoria]]="","",VLOOKUP(ENTRADAS[[#This Row],[Categoria]],AUX!$AW:$AX,2,0))</f>
        <v/>
      </c>
    </row>
    <row r="109" spans="2:16" ht="22.5" customHeight="1" x14ac:dyDescent="0.3">
      <c r="B109" s="155"/>
      <c r="C109" s="153"/>
      <c r="D109" s="153"/>
      <c r="E109" s="153"/>
      <c r="F109" s="154"/>
      <c r="G109" s="154"/>
      <c r="H109" s="153"/>
      <c r="I109" s="150"/>
      <c r="J109" s="150"/>
      <c r="K109" s="150"/>
      <c r="L10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09" s="153" t="str">
        <f>IF(ENTRADAS[[#This Row],[Coluna1]]="","",IF(ENTRADAS[[#This Row],[Coluna1]]="Saída","Fornecedor","Cliente"))</f>
        <v/>
      </c>
      <c r="N109" s="153" t="str">
        <f ca="1">IF(ENTRADAS[[#This Row],[Status]]="","",IF(ENTRADAS[[#This Row],[Status]]="cONCLUÍDO",TEXT(ENTRADAS[[#This Row],[Data pagamento]],"mmm"),TEXT(ENTRADAS[[#This Row],[Data vencimento]],"mmm")))</f>
        <v/>
      </c>
      <c r="O109" s="153" t="str">
        <f ca="1">IF(ENTRADAS[[#This Row],[Status]]="","",IF(ENTRADAS[[#This Row],[Status]]="concluído",YEAR(ENTRADAS[[#This Row],[Data pagamento]]),YEAR(ENTRADAS[[#This Row],[Data vencimento]])))</f>
        <v/>
      </c>
      <c r="P109" s="153" t="str">
        <f>IF(ENTRADAS[[#This Row],[Categoria]]="","",VLOOKUP(ENTRADAS[[#This Row],[Categoria]],AUX!$AW:$AX,2,0))</f>
        <v/>
      </c>
    </row>
    <row r="110" spans="2:16" ht="22.5" customHeight="1" x14ac:dyDescent="0.3">
      <c r="B110" s="155"/>
      <c r="C110" s="153"/>
      <c r="D110" s="153"/>
      <c r="E110" s="153"/>
      <c r="F110" s="154"/>
      <c r="G110" s="154"/>
      <c r="H110" s="153"/>
      <c r="I110" s="150"/>
      <c r="J110" s="150"/>
      <c r="K110" s="150"/>
      <c r="L11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0" s="153" t="str">
        <f>IF(ENTRADAS[[#This Row],[Coluna1]]="","",IF(ENTRADAS[[#This Row],[Coluna1]]="Saída","Fornecedor","Cliente"))</f>
        <v/>
      </c>
      <c r="N110" s="153" t="str">
        <f ca="1">IF(ENTRADAS[[#This Row],[Status]]="","",IF(ENTRADAS[[#This Row],[Status]]="cONCLUÍDO",TEXT(ENTRADAS[[#This Row],[Data pagamento]],"mmm"),TEXT(ENTRADAS[[#This Row],[Data vencimento]],"mmm")))</f>
        <v/>
      </c>
      <c r="O110" s="153" t="str">
        <f ca="1">IF(ENTRADAS[[#This Row],[Status]]="","",IF(ENTRADAS[[#This Row],[Status]]="concluído",YEAR(ENTRADAS[[#This Row],[Data pagamento]]),YEAR(ENTRADAS[[#This Row],[Data vencimento]])))</f>
        <v/>
      </c>
      <c r="P110" s="153" t="str">
        <f>IF(ENTRADAS[[#This Row],[Categoria]]="","",VLOOKUP(ENTRADAS[[#This Row],[Categoria]],AUX!$AW:$AX,2,0))</f>
        <v/>
      </c>
    </row>
    <row r="111" spans="2:16" ht="22.5" customHeight="1" x14ac:dyDescent="0.3">
      <c r="B111" s="155"/>
      <c r="C111" s="153"/>
      <c r="D111" s="153"/>
      <c r="E111" s="153"/>
      <c r="F111" s="154"/>
      <c r="G111" s="154"/>
      <c r="H111" s="153"/>
      <c r="I111" s="150"/>
      <c r="J111" s="150"/>
      <c r="K111" s="150"/>
      <c r="L11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1" s="153" t="str">
        <f>IF(ENTRADAS[[#This Row],[Coluna1]]="","",IF(ENTRADAS[[#This Row],[Coluna1]]="Saída","Fornecedor","Cliente"))</f>
        <v/>
      </c>
      <c r="N111" s="153" t="str">
        <f ca="1">IF(ENTRADAS[[#This Row],[Status]]="","",IF(ENTRADAS[[#This Row],[Status]]="cONCLUÍDO",TEXT(ENTRADAS[[#This Row],[Data pagamento]],"mmm"),TEXT(ENTRADAS[[#This Row],[Data vencimento]],"mmm")))</f>
        <v/>
      </c>
      <c r="O111" s="153" t="str">
        <f ca="1">IF(ENTRADAS[[#This Row],[Status]]="","",IF(ENTRADAS[[#This Row],[Status]]="concluído",YEAR(ENTRADAS[[#This Row],[Data pagamento]]),YEAR(ENTRADAS[[#This Row],[Data vencimento]])))</f>
        <v/>
      </c>
      <c r="P111" s="153" t="str">
        <f>IF(ENTRADAS[[#This Row],[Categoria]]="","",VLOOKUP(ENTRADAS[[#This Row],[Categoria]],AUX!$AW:$AX,2,0))</f>
        <v/>
      </c>
    </row>
    <row r="112" spans="2:16" ht="22.5" customHeight="1" x14ac:dyDescent="0.3">
      <c r="B112" s="155"/>
      <c r="C112" s="153"/>
      <c r="D112" s="153"/>
      <c r="E112" s="153"/>
      <c r="F112" s="154"/>
      <c r="G112" s="154"/>
      <c r="H112" s="153"/>
      <c r="I112" s="150"/>
      <c r="J112" s="150"/>
      <c r="K112" s="150"/>
      <c r="L11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2" s="153" t="str">
        <f>IF(ENTRADAS[[#This Row],[Coluna1]]="","",IF(ENTRADAS[[#This Row],[Coluna1]]="Saída","Fornecedor","Cliente"))</f>
        <v/>
      </c>
      <c r="N112" s="153" t="str">
        <f ca="1">IF(ENTRADAS[[#This Row],[Status]]="","",IF(ENTRADAS[[#This Row],[Status]]="cONCLUÍDO",TEXT(ENTRADAS[[#This Row],[Data pagamento]],"mmm"),TEXT(ENTRADAS[[#This Row],[Data vencimento]],"mmm")))</f>
        <v/>
      </c>
      <c r="O112" s="153" t="str">
        <f ca="1">IF(ENTRADAS[[#This Row],[Status]]="","",IF(ENTRADAS[[#This Row],[Status]]="concluído",YEAR(ENTRADAS[[#This Row],[Data pagamento]]),YEAR(ENTRADAS[[#This Row],[Data vencimento]])))</f>
        <v/>
      </c>
      <c r="P112" s="153" t="str">
        <f>IF(ENTRADAS[[#This Row],[Categoria]]="","",VLOOKUP(ENTRADAS[[#This Row],[Categoria]],AUX!$AW:$AX,2,0))</f>
        <v/>
      </c>
    </row>
    <row r="113" spans="2:16" ht="22.5" customHeight="1" x14ac:dyDescent="0.3">
      <c r="B113" s="155"/>
      <c r="C113" s="153"/>
      <c r="D113" s="153"/>
      <c r="E113" s="153"/>
      <c r="F113" s="154"/>
      <c r="G113" s="154"/>
      <c r="H113" s="153"/>
      <c r="I113" s="150"/>
      <c r="J113" s="150"/>
      <c r="K113" s="150"/>
      <c r="L11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3" s="153" t="str">
        <f>IF(ENTRADAS[[#This Row],[Coluna1]]="","",IF(ENTRADAS[[#This Row],[Coluna1]]="Saída","Fornecedor","Cliente"))</f>
        <v/>
      </c>
      <c r="N113" s="153" t="str">
        <f ca="1">IF(ENTRADAS[[#This Row],[Status]]="","",IF(ENTRADAS[[#This Row],[Status]]="cONCLUÍDO",TEXT(ENTRADAS[[#This Row],[Data pagamento]],"mmm"),TEXT(ENTRADAS[[#This Row],[Data vencimento]],"mmm")))</f>
        <v/>
      </c>
      <c r="O113" s="153" t="str">
        <f ca="1">IF(ENTRADAS[[#This Row],[Status]]="","",IF(ENTRADAS[[#This Row],[Status]]="concluído",YEAR(ENTRADAS[[#This Row],[Data pagamento]]),YEAR(ENTRADAS[[#This Row],[Data vencimento]])))</f>
        <v/>
      </c>
      <c r="P113" s="153" t="str">
        <f>IF(ENTRADAS[[#This Row],[Categoria]]="","",VLOOKUP(ENTRADAS[[#This Row],[Categoria]],AUX!$AW:$AX,2,0))</f>
        <v/>
      </c>
    </row>
    <row r="114" spans="2:16" ht="22.5" customHeight="1" x14ac:dyDescent="0.3">
      <c r="B114" s="155"/>
      <c r="C114" s="153"/>
      <c r="D114" s="153"/>
      <c r="E114" s="153"/>
      <c r="F114" s="154"/>
      <c r="G114" s="154"/>
      <c r="H114" s="153"/>
      <c r="I114" s="150"/>
      <c r="J114" s="150"/>
      <c r="K114" s="150"/>
      <c r="L11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4" s="153" t="str">
        <f>IF(ENTRADAS[[#This Row],[Coluna1]]="","",IF(ENTRADAS[[#This Row],[Coluna1]]="Saída","Fornecedor","Cliente"))</f>
        <v/>
      </c>
      <c r="N114" s="153" t="str">
        <f ca="1">IF(ENTRADAS[[#This Row],[Status]]="","",IF(ENTRADAS[[#This Row],[Status]]="cONCLUÍDO",TEXT(ENTRADAS[[#This Row],[Data pagamento]],"mmm"),TEXT(ENTRADAS[[#This Row],[Data vencimento]],"mmm")))</f>
        <v/>
      </c>
      <c r="O114" s="153" t="str">
        <f ca="1">IF(ENTRADAS[[#This Row],[Status]]="","",IF(ENTRADAS[[#This Row],[Status]]="concluído",YEAR(ENTRADAS[[#This Row],[Data pagamento]]),YEAR(ENTRADAS[[#This Row],[Data vencimento]])))</f>
        <v/>
      </c>
      <c r="P114" s="153" t="str">
        <f>IF(ENTRADAS[[#This Row],[Categoria]]="","",VLOOKUP(ENTRADAS[[#This Row],[Categoria]],AUX!$AW:$AX,2,0))</f>
        <v/>
      </c>
    </row>
    <row r="115" spans="2:16" ht="22.5" customHeight="1" x14ac:dyDescent="0.3">
      <c r="B115" s="155"/>
      <c r="C115" s="153"/>
      <c r="D115" s="153"/>
      <c r="E115" s="153"/>
      <c r="F115" s="154"/>
      <c r="G115" s="154"/>
      <c r="H115" s="153"/>
      <c r="I115" s="150"/>
      <c r="J115" s="150"/>
      <c r="K115" s="150"/>
      <c r="L11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5" s="153" t="str">
        <f>IF(ENTRADAS[[#This Row],[Coluna1]]="","",IF(ENTRADAS[[#This Row],[Coluna1]]="Saída","Fornecedor","Cliente"))</f>
        <v/>
      </c>
      <c r="N115" s="153" t="str">
        <f ca="1">IF(ENTRADAS[[#This Row],[Status]]="","",IF(ENTRADAS[[#This Row],[Status]]="cONCLUÍDO",TEXT(ENTRADAS[[#This Row],[Data pagamento]],"mmm"),TEXT(ENTRADAS[[#This Row],[Data vencimento]],"mmm")))</f>
        <v/>
      </c>
      <c r="O115" s="153" t="str">
        <f ca="1">IF(ENTRADAS[[#This Row],[Status]]="","",IF(ENTRADAS[[#This Row],[Status]]="concluído",YEAR(ENTRADAS[[#This Row],[Data pagamento]]),YEAR(ENTRADAS[[#This Row],[Data vencimento]])))</f>
        <v/>
      </c>
      <c r="P115" s="153" t="str">
        <f>IF(ENTRADAS[[#This Row],[Categoria]]="","",VLOOKUP(ENTRADAS[[#This Row],[Categoria]],AUX!$AW:$AX,2,0))</f>
        <v/>
      </c>
    </row>
    <row r="116" spans="2:16" ht="22.5" customHeight="1" x14ac:dyDescent="0.3">
      <c r="B116" s="155"/>
      <c r="C116" s="153"/>
      <c r="D116" s="153"/>
      <c r="E116" s="153"/>
      <c r="F116" s="154"/>
      <c r="G116" s="154"/>
      <c r="H116" s="153"/>
      <c r="I116" s="150"/>
      <c r="J116" s="150"/>
      <c r="K116" s="150"/>
      <c r="L11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6" s="153" t="str">
        <f>IF(ENTRADAS[[#This Row],[Coluna1]]="","",IF(ENTRADAS[[#This Row],[Coluna1]]="Saída","Fornecedor","Cliente"))</f>
        <v/>
      </c>
      <c r="N116" s="153" t="str">
        <f ca="1">IF(ENTRADAS[[#This Row],[Status]]="","",IF(ENTRADAS[[#This Row],[Status]]="cONCLUÍDO",TEXT(ENTRADAS[[#This Row],[Data pagamento]],"mmm"),TEXT(ENTRADAS[[#This Row],[Data vencimento]],"mmm")))</f>
        <v/>
      </c>
      <c r="O116" s="153" t="str">
        <f ca="1">IF(ENTRADAS[[#This Row],[Status]]="","",IF(ENTRADAS[[#This Row],[Status]]="concluído",YEAR(ENTRADAS[[#This Row],[Data pagamento]]),YEAR(ENTRADAS[[#This Row],[Data vencimento]])))</f>
        <v/>
      </c>
      <c r="P116" s="153" t="str">
        <f>IF(ENTRADAS[[#This Row],[Categoria]]="","",VLOOKUP(ENTRADAS[[#This Row],[Categoria]],AUX!$AW:$AX,2,0))</f>
        <v/>
      </c>
    </row>
    <row r="117" spans="2:16" ht="22.5" customHeight="1" x14ac:dyDescent="0.3">
      <c r="B117" s="155"/>
      <c r="C117" s="153"/>
      <c r="D117" s="153"/>
      <c r="E117" s="153"/>
      <c r="F117" s="154"/>
      <c r="G117" s="154"/>
      <c r="H117" s="153"/>
      <c r="I117" s="150"/>
      <c r="J117" s="150"/>
      <c r="K117" s="150"/>
      <c r="L11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7" s="153" t="str">
        <f>IF(ENTRADAS[[#This Row],[Coluna1]]="","",IF(ENTRADAS[[#This Row],[Coluna1]]="Saída","Fornecedor","Cliente"))</f>
        <v/>
      </c>
      <c r="N117" s="153" t="str">
        <f ca="1">IF(ENTRADAS[[#This Row],[Status]]="","",IF(ENTRADAS[[#This Row],[Status]]="cONCLUÍDO",TEXT(ENTRADAS[[#This Row],[Data pagamento]],"mmm"),TEXT(ENTRADAS[[#This Row],[Data vencimento]],"mmm")))</f>
        <v/>
      </c>
      <c r="O117" s="153" t="str">
        <f ca="1">IF(ENTRADAS[[#This Row],[Status]]="","",IF(ENTRADAS[[#This Row],[Status]]="concluído",YEAR(ENTRADAS[[#This Row],[Data pagamento]]),YEAR(ENTRADAS[[#This Row],[Data vencimento]])))</f>
        <v/>
      </c>
      <c r="P117" s="153" t="str">
        <f>IF(ENTRADAS[[#This Row],[Categoria]]="","",VLOOKUP(ENTRADAS[[#This Row],[Categoria]],AUX!$AW:$AX,2,0))</f>
        <v/>
      </c>
    </row>
    <row r="118" spans="2:16" ht="22.5" customHeight="1" x14ac:dyDescent="0.3">
      <c r="B118" s="155"/>
      <c r="C118" s="153"/>
      <c r="D118" s="153"/>
      <c r="E118" s="153"/>
      <c r="F118" s="154"/>
      <c r="G118" s="154"/>
      <c r="H118" s="153"/>
      <c r="I118" s="150"/>
      <c r="J118" s="150"/>
      <c r="K118" s="150"/>
      <c r="L11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8" s="153" t="str">
        <f>IF(ENTRADAS[[#This Row],[Coluna1]]="","",IF(ENTRADAS[[#This Row],[Coluna1]]="Saída","Fornecedor","Cliente"))</f>
        <v/>
      </c>
      <c r="N118" s="153" t="str">
        <f ca="1">IF(ENTRADAS[[#This Row],[Status]]="","",IF(ENTRADAS[[#This Row],[Status]]="cONCLUÍDO",TEXT(ENTRADAS[[#This Row],[Data pagamento]],"mmm"),TEXT(ENTRADAS[[#This Row],[Data vencimento]],"mmm")))</f>
        <v/>
      </c>
      <c r="O118" s="153" t="str">
        <f ca="1">IF(ENTRADAS[[#This Row],[Status]]="","",IF(ENTRADAS[[#This Row],[Status]]="concluído",YEAR(ENTRADAS[[#This Row],[Data pagamento]]),YEAR(ENTRADAS[[#This Row],[Data vencimento]])))</f>
        <v/>
      </c>
      <c r="P118" s="153" t="str">
        <f>IF(ENTRADAS[[#This Row],[Categoria]]="","",VLOOKUP(ENTRADAS[[#This Row],[Categoria]],AUX!$AW:$AX,2,0))</f>
        <v/>
      </c>
    </row>
    <row r="119" spans="2:16" ht="22.5" customHeight="1" x14ac:dyDescent="0.3">
      <c r="B119" s="155"/>
      <c r="C119" s="153"/>
      <c r="D119" s="153"/>
      <c r="E119" s="153"/>
      <c r="F119" s="154"/>
      <c r="G119" s="154"/>
      <c r="H119" s="153"/>
      <c r="I119" s="150"/>
      <c r="J119" s="150"/>
      <c r="K119" s="150"/>
      <c r="L11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19" s="153" t="str">
        <f>IF(ENTRADAS[[#This Row],[Coluna1]]="","",IF(ENTRADAS[[#This Row],[Coluna1]]="Saída","Fornecedor","Cliente"))</f>
        <v/>
      </c>
      <c r="N119" s="153" t="str">
        <f ca="1">IF(ENTRADAS[[#This Row],[Status]]="","",IF(ENTRADAS[[#This Row],[Status]]="cONCLUÍDO",TEXT(ENTRADAS[[#This Row],[Data pagamento]],"mmm"),TEXT(ENTRADAS[[#This Row],[Data vencimento]],"mmm")))</f>
        <v/>
      </c>
      <c r="O119" s="153" t="str">
        <f ca="1">IF(ENTRADAS[[#This Row],[Status]]="","",IF(ENTRADAS[[#This Row],[Status]]="concluído",YEAR(ENTRADAS[[#This Row],[Data pagamento]]),YEAR(ENTRADAS[[#This Row],[Data vencimento]])))</f>
        <v/>
      </c>
      <c r="P119" s="153" t="str">
        <f>IF(ENTRADAS[[#This Row],[Categoria]]="","",VLOOKUP(ENTRADAS[[#This Row],[Categoria]],AUX!$AW:$AX,2,0))</f>
        <v/>
      </c>
    </row>
    <row r="120" spans="2:16" ht="22.5" customHeight="1" x14ac:dyDescent="0.3">
      <c r="B120" s="155"/>
      <c r="C120" s="153"/>
      <c r="D120" s="153"/>
      <c r="E120" s="153"/>
      <c r="F120" s="154"/>
      <c r="G120" s="154"/>
      <c r="H120" s="153"/>
      <c r="I120" s="150"/>
      <c r="J120" s="150"/>
      <c r="K120" s="150"/>
      <c r="L12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0" s="153" t="str">
        <f>IF(ENTRADAS[[#This Row],[Coluna1]]="","",IF(ENTRADAS[[#This Row],[Coluna1]]="Saída","Fornecedor","Cliente"))</f>
        <v/>
      </c>
      <c r="N120" s="153" t="str">
        <f ca="1">IF(ENTRADAS[[#This Row],[Status]]="","",IF(ENTRADAS[[#This Row],[Status]]="cONCLUÍDO",TEXT(ENTRADAS[[#This Row],[Data pagamento]],"mmm"),TEXT(ENTRADAS[[#This Row],[Data vencimento]],"mmm")))</f>
        <v/>
      </c>
      <c r="O120" s="153" t="str">
        <f ca="1">IF(ENTRADAS[[#This Row],[Status]]="","",IF(ENTRADAS[[#This Row],[Status]]="concluído",YEAR(ENTRADAS[[#This Row],[Data pagamento]]),YEAR(ENTRADAS[[#This Row],[Data vencimento]])))</f>
        <v/>
      </c>
      <c r="P120" s="153" t="str">
        <f>IF(ENTRADAS[[#This Row],[Categoria]]="","",VLOOKUP(ENTRADAS[[#This Row],[Categoria]],AUX!$AW:$AX,2,0))</f>
        <v/>
      </c>
    </row>
    <row r="121" spans="2:16" ht="22.5" customHeight="1" x14ac:dyDescent="0.3">
      <c r="B121" s="155"/>
      <c r="C121" s="153"/>
      <c r="D121" s="153"/>
      <c r="E121" s="153"/>
      <c r="F121" s="154"/>
      <c r="G121" s="154"/>
      <c r="H121" s="153"/>
      <c r="I121" s="150"/>
      <c r="J121" s="150"/>
      <c r="K121" s="150"/>
      <c r="L12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1" s="153" t="str">
        <f>IF(ENTRADAS[[#This Row],[Coluna1]]="","",IF(ENTRADAS[[#This Row],[Coluna1]]="Saída","Fornecedor","Cliente"))</f>
        <v/>
      </c>
      <c r="N121" s="153" t="str">
        <f ca="1">IF(ENTRADAS[[#This Row],[Status]]="","",IF(ENTRADAS[[#This Row],[Status]]="cONCLUÍDO",TEXT(ENTRADAS[[#This Row],[Data pagamento]],"mmm"),TEXT(ENTRADAS[[#This Row],[Data vencimento]],"mmm")))</f>
        <v/>
      </c>
      <c r="O121" s="153" t="str">
        <f ca="1">IF(ENTRADAS[[#This Row],[Status]]="","",IF(ENTRADAS[[#This Row],[Status]]="concluído",YEAR(ENTRADAS[[#This Row],[Data pagamento]]),YEAR(ENTRADAS[[#This Row],[Data vencimento]])))</f>
        <v/>
      </c>
      <c r="P121" s="153" t="str">
        <f>IF(ENTRADAS[[#This Row],[Categoria]]="","",VLOOKUP(ENTRADAS[[#This Row],[Categoria]],AUX!$AW:$AX,2,0))</f>
        <v/>
      </c>
    </row>
    <row r="122" spans="2:16" ht="22.5" customHeight="1" x14ac:dyDescent="0.3">
      <c r="B122" s="155"/>
      <c r="C122" s="153"/>
      <c r="D122" s="153"/>
      <c r="E122" s="153"/>
      <c r="F122" s="154"/>
      <c r="G122" s="154"/>
      <c r="H122" s="153"/>
      <c r="I122" s="150"/>
      <c r="J122" s="150"/>
      <c r="K122" s="150"/>
      <c r="L12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2" s="153" t="str">
        <f>IF(ENTRADAS[[#This Row],[Coluna1]]="","",IF(ENTRADAS[[#This Row],[Coluna1]]="Saída","Fornecedor","Cliente"))</f>
        <v/>
      </c>
      <c r="N122" s="153" t="str">
        <f ca="1">IF(ENTRADAS[[#This Row],[Status]]="","",IF(ENTRADAS[[#This Row],[Status]]="cONCLUÍDO",TEXT(ENTRADAS[[#This Row],[Data pagamento]],"mmm"),TEXT(ENTRADAS[[#This Row],[Data vencimento]],"mmm")))</f>
        <v/>
      </c>
      <c r="O122" s="153" t="str">
        <f ca="1">IF(ENTRADAS[[#This Row],[Status]]="","",IF(ENTRADAS[[#This Row],[Status]]="concluído",YEAR(ENTRADAS[[#This Row],[Data pagamento]]),YEAR(ENTRADAS[[#This Row],[Data vencimento]])))</f>
        <v/>
      </c>
      <c r="P122" s="153" t="str">
        <f>IF(ENTRADAS[[#This Row],[Categoria]]="","",VLOOKUP(ENTRADAS[[#This Row],[Categoria]],AUX!$AW:$AX,2,0))</f>
        <v/>
      </c>
    </row>
    <row r="123" spans="2:16" ht="22.5" customHeight="1" x14ac:dyDescent="0.3">
      <c r="B123" s="155"/>
      <c r="C123" s="153"/>
      <c r="D123" s="153"/>
      <c r="E123" s="153"/>
      <c r="F123" s="154"/>
      <c r="G123" s="154"/>
      <c r="H123" s="153"/>
      <c r="I123" s="150"/>
      <c r="J123" s="150"/>
      <c r="K123" s="150"/>
      <c r="L12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3" s="153" t="str">
        <f>IF(ENTRADAS[[#This Row],[Coluna1]]="","",IF(ENTRADAS[[#This Row],[Coluna1]]="Saída","Fornecedor","Cliente"))</f>
        <v/>
      </c>
      <c r="N123" s="153" t="str">
        <f ca="1">IF(ENTRADAS[[#This Row],[Status]]="","",IF(ENTRADAS[[#This Row],[Status]]="cONCLUÍDO",TEXT(ENTRADAS[[#This Row],[Data pagamento]],"mmm"),TEXT(ENTRADAS[[#This Row],[Data vencimento]],"mmm")))</f>
        <v/>
      </c>
      <c r="O123" s="153" t="str">
        <f ca="1">IF(ENTRADAS[[#This Row],[Status]]="","",IF(ENTRADAS[[#This Row],[Status]]="concluído",YEAR(ENTRADAS[[#This Row],[Data pagamento]]),YEAR(ENTRADAS[[#This Row],[Data vencimento]])))</f>
        <v/>
      </c>
      <c r="P123" s="153" t="str">
        <f>IF(ENTRADAS[[#This Row],[Categoria]]="","",VLOOKUP(ENTRADAS[[#This Row],[Categoria]],AUX!$AW:$AX,2,0))</f>
        <v/>
      </c>
    </row>
    <row r="124" spans="2:16" ht="22.5" customHeight="1" x14ac:dyDescent="0.3">
      <c r="B124" s="155"/>
      <c r="C124" s="153"/>
      <c r="D124" s="153"/>
      <c r="E124" s="153"/>
      <c r="F124" s="154"/>
      <c r="G124" s="154"/>
      <c r="H124" s="153"/>
      <c r="I124" s="150"/>
      <c r="J124" s="150"/>
      <c r="K124" s="150"/>
      <c r="L12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4" s="153" t="str">
        <f>IF(ENTRADAS[[#This Row],[Coluna1]]="","",IF(ENTRADAS[[#This Row],[Coluna1]]="Saída","Fornecedor","Cliente"))</f>
        <v/>
      </c>
      <c r="N124" s="153" t="str">
        <f ca="1">IF(ENTRADAS[[#This Row],[Status]]="","",IF(ENTRADAS[[#This Row],[Status]]="cONCLUÍDO",TEXT(ENTRADAS[[#This Row],[Data pagamento]],"mmm"),TEXT(ENTRADAS[[#This Row],[Data vencimento]],"mmm")))</f>
        <v/>
      </c>
      <c r="O124" s="153" t="str">
        <f ca="1">IF(ENTRADAS[[#This Row],[Status]]="","",IF(ENTRADAS[[#This Row],[Status]]="concluído",YEAR(ENTRADAS[[#This Row],[Data pagamento]]),YEAR(ENTRADAS[[#This Row],[Data vencimento]])))</f>
        <v/>
      </c>
      <c r="P124" s="153" t="str">
        <f>IF(ENTRADAS[[#This Row],[Categoria]]="","",VLOOKUP(ENTRADAS[[#This Row],[Categoria]],AUX!$AW:$AX,2,0))</f>
        <v/>
      </c>
    </row>
    <row r="125" spans="2:16" ht="22.5" customHeight="1" x14ac:dyDescent="0.3">
      <c r="B125" s="155"/>
      <c r="C125" s="153"/>
      <c r="D125" s="153"/>
      <c r="E125" s="153"/>
      <c r="F125" s="154"/>
      <c r="G125" s="154"/>
      <c r="H125" s="153"/>
      <c r="I125" s="150"/>
      <c r="J125" s="150"/>
      <c r="K125" s="150"/>
      <c r="L12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5" s="153" t="str">
        <f>IF(ENTRADAS[[#This Row],[Coluna1]]="","",IF(ENTRADAS[[#This Row],[Coluna1]]="Saída","Fornecedor","Cliente"))</f>
        <v/>
      </c>
      <c r="N125" s="153" t="str">
        <f ca="1">IF(ENTRADAS[[#This Row],[Status]]="","",IF(ENTRADAS[[#This Row],[Status]]="cONCLUÍDO",TEXT(ENTRADAS[[#This Row],[Data pagamento]],"mmm"),TEXT(ENTRADAS[[#This Row],[Data vencimento]],"mmm")))</f>
        <v/>
      </c>
      <c r="O125" s="153" t="str">
        <f ca="1">IF(ENTRADAS[[#This Row],[Status]]="","",IF(ENTRADAS[[#This Row],[Status]]="concluído",YEAR(ENTRADAS[[#This Row],[Data pagamento]]),YEAR(ENTRADAS[[#This Row],[Data vencimento]])))</f>
        <v/>
      </c>
      <c r="P125" s="153" t="str">
        <f>IF(ENTRADAS[[#This Row],[Categoria]]="","",VLOOKUP(ENTRADAS[[#This Row],[Categoria]],AUX!$AW:$AX,2,0))</f>
        <v/>
      </c>
    </row>
    <row r="126" spans="2:16" ht="22.5" customHeight="1" x14ac:dyDescent="0.3">
      <c r="B126" s="155"/>
      <c r="C126" s="153"/>
      <c r="D126" s="153"/>
      <c r="E126" s="153"/>
      <c r="F126" s="154"/>
      <c r="G126" s="154"/>
      <c r="H126" s="153"/>
      <c r="I126" s="150"/>
      <c r="J126" s="150"/>
      <c r="K126" s="150"/>
      <c r="L12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6" s="153" t="str">
        <f>IF(ENTRADAS[[#This Row],[Coluna1]]="","",IF(ENTRADAS[[#This Row],[Coluna1]]="Saída","Fornecedor","Cliente"))</f>
        <v/>
      </c>
      <c r="N126" s="153" t="str">
        <f ca="1">IF(ENTRADAS[[#This Row],[Status]]="","",IF(ENTRADAS[[#This Row],[Status]]="cONCLUÍDO",TEXT(ENTRADAS[[#This Row],[Data pagamento]],"mmm"),TEXT(ENTRADAS[[#This Row],[Data vencimento]],"mmm")))</f>
        <v/>
      </c>
      <c r="O126" s="153" t="str">
        <f ca="1">IF(ENTRADAS[[#This Row],[Status]]="","",IF(ENTRADAS[[#This Row],[Status]]="concluído",YEAR(ENTRADAS[[#This Row],[Data pagamento]]),YEAR(ENTRADAS[[#This Row],[Data vencimento]])))</f>
        <v/>
      </c>
      <c r="P126" s="153" t="str">
        <f>IF(ENTRADAS[[#This Row],[Categoria]]="","",VLOOKUP(ENTRADAS[[#This Row],[Categoria]],AUX!$AW:$AX,2,0))</f>
        <v/>
      </c>
    </row>
    <row r="127" spans="2:16" ht="22.5" customHeight="1" x14ac:dyDescent="0.3">
      <c r="B127" s="155"/>
      <c r="C127" s="153"/>
      <c r="D127" s="153"/>
      <c r="E127" s="153"/>
      <c r="F127" s="154"/>
      <c r="G127" s="154"/>
      <c r="H127" s="153"/>
      <c r="I127" s="150"/>
      <c r="J127" s="150"/>
      <c r="K127" s="150"/>
      <c r="L12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7" s="153" t="str">
        <f>IF(ENTRADAS[[#This Row],[Coluna1]]="","",IF(ENTRADAS[[#This Row],[Coluna1]]="Saída","Fornecedor","Cliente"))</f>
        <v/>
      </c>
      <c r="N127" s="153" t="str">
        <f ca="1">IF(ENTRADAS[[#This Row],[Status]]="","",IF(ENTRADAS[[#This Row],[Status]]="cONCLUÍDO",TEXT(ENTRADAS[[#This Row],[Data pagamento]],"mmm"),TEXT(ENTRADAS[[#This Row],[Data vencimento]],"mmm")))</f>
        <v/>
      </c>
      <c r="O127" s="153" t="str">
        <f ca="1">IF(ENTRADAS[[#This Row],[Status]]="","",IF(ENTRADAS[[#This Row],[Status]]="concluído",YEAR(ENTRADAS[[#This Row],[Data pagamento]]),YEAR(ENTRADAS[[#This Row],[Data vencimento]])))</f>
        <v/>
      </c>
      <c r="P127" s="153" t="str">
        <f>IF(ENTRADAS[[#This Row],[Categoria]]="","",VLOOKUP(ENTRADAS[[#This Row],[Categoria]],AUX!$AW:$AX,2,0))</f>
        <v/>
      </c>
    </row>
    <row r="128" spans="2:16" ht="22.5" customHeight="1" x14ac:dyDescent="0.3">
      <c r="B128" s="155"/>
      <c r="C128" s="153"/>
      <c r="D128" s="153"/>
      <c r="E128" s="153"/>
      <c r="F128" s="154"/>
      <c r="G128" s="154"/>
      <c r="H128" s="153"/>
      <c r="I128" s="150"/>
      <c r="J128" s="150"/>
      <c r="K128" s="150"/>
      <c r="L12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8" s="153" t="str">
        <f>IF(ENTRADAS[[#This Row],[Coluna1]]="","",IF(ENTRADAS[[#This Row],[Coluna1]]="Saída","Fornecedor","Cliente"))</f>
        <v/>
      </c>
      <c r="N128" s="153" t="str">
        <f ca="1">IF(ENTRADAS[[#This Row],[Status]]="","",IF(ENTRADAS[[#This Row],[Status]]="cONCLUÍDO",TEXT(ENTRADAS[[#This Row],[Data pagamento]],"mmm"),TEXT(ENTRADAS[[#This Row],[Data vencimento]],"mmm")))</f>
        <v/>
      </c>
      <c r="O128" s="153" t="str">
        <f ca="1">IF(ENTRADAS[[#This Row],[Status]]="","",IF(ENTRADAS[[#This Row],[Status]]="concluído",YEAR(ENTRADAS[[#This Row],[Data pagamento]]),YEAR(ENTRADAS[[#This Row],[Data vencimento]])))</f>
        <v/>
      </c>
      <c r="P128" s="153" t="str">
        <f>IF(ENTRADAS[[#This Row],[Categoria]]="","",VLOOKUP(ENTRADAS[[#This Row],[Categoria]],AUX!$AW:$AX,2,0))</f>
        <v/>
      </c>
    </row>
    <row r="129" spans="2:16" ht="22.5" customHeight="1" x14ac:dyDescent="0.3">
      <c r="B129" s="155"/>
      <c r="C129" s="153"/>
      <c r="D129" s="153"/>
      <c r="E129" s="153"/>
      <c r="F129" s="154"/>
      <c r="G129" s="154"/>
      <c r="H129" s="153"/>
      <c r="I129" s="150"/>
      <c r="J129" s="150"/>
      <c r="K129" s="150"/>
      <c r="L12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29" s="153" t="str">
        <f>IF(ENTRADAS[[#This Row],[Coluna1]]="","",IF(ENTRADAS[[#This Row],[Coluna1]]="Saída","Fornecedor","Cliente"))</f>
        <v/>
      </c>
      <c r="N129" s="153" t="str">
        <f ca="1">IF(ENTRADAS[[#This Row],[Status]]="","",IF(ENTRADAS[[#This Row],[Status]]="cONCLUÍDO",TEXT(ENTRADAS[[#This Row],[Data pagamento]],"mmm"),TEXT(ENTRADAS[[#This Row],[Data vencimento]],"mmm")))</f>
        <v/>
      </c>
      <c r="O129" s="153" t="str">
        <f ca="1">IF(ENTRADAS[[#This Row],[Status]]="","",IF(ENTRADAS[[#This Row],[Status]]="concluído",YEAR(ENTRADAS[[#This Row],[Data pagamento]]),YEAR(ENTRADAS[[#This Row],[Data vencimento]])))</f>
        <v/>
      </c>
      <c r="P129" s="153" t="str">
        <f>IF(ENTRADAS[[#This Row],[Categoria]]="","",VLOOKUP(ENTRADAS[[#This Row],[Categoria]],AUX!$AW:$AX,2,0))</f>
        <v/>
      </c>
    </row>
    <row r="130" spans="2:16" ht="22.5" customHeight="1" x14ac:dyDescent="0.3">
      <c r="B130" s="155"/>
      <c r="C130" s="153"/>
      <c r="D130" s="153"/>
      <c r="E130" s="153"/>
      <c r="F130" s="154"/>
      <c r="G130" s="154"/>
      <c r="H130" s="153"/>
      <c r="I130" s="150"/>
      <c r="J130" s="150"/>
      <c r="K130" s="150"/>
      <c r="L13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0" s="153" t="str">
        <f>IF(ENTRADAS[[#This Row],[Coluna1]]="","",IF(ENTRADAS[[#This Row],[Coluna1]]="Saída","Fornecedor","Cliente"))</f>
        <v/>
      </c>
      <c r="N130" s="153" t="str">
        <f ca="1">IF(ENTRADAS[[#This Row],[Status]]="","",IF(ENTRADAS[[#This Row],[Status]]="cONCLUÍDO",TEXT(ENTRADAS[[#This Row],[Data pagamento]],"mmm"),TEXT(ENTRADAS[[#This Row],[Data vencimento]],"mmm")))</f>
        <v/>
      </c>
      <c r="O130" s="153" t="str">
        <f ca="1">IF(ENTRADAS[[#This Row],[Status]]="","",IF(ENTRADAS[[#This Row],[Status]]="concluído",YEAR(ENTRADAS[[#This Row],[Data pagamento]]),YEAR(ENTRADAS[[#This Row],[Data vencimento]])))</f>
        <v/>
      </c>
      <c r="P130" s="153" t="str">
        <f>IF(ENTRADAS[[#This Row],[Categoria]]="","",VLOOKUP(ENTRADAS[[#This Row],[Categoria]],AUX!$AW:$AX,2,0))</f>
        <v/>
      </c>
    </row>
    <row r="131" spans="2:16" ht="22.5" customHeight="1" x14ac:dyDescent="0.3">
      <c r="B131" s="155"/>
      <c r="C131" s="153"/>
      <c r="D131" s="153"/>
      <c r="E131" s="153"/>
      <c r="F131" s="154"/>
      <c r="G131" s="154"/>
      <c r="H131" s="153"/>
      <c r="I131" s="150"/>
      <c r="J131" s="150"/>
      <c r="K131" s="150"/>
      <c r="L13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1" s="153" t="str">
        <f>IF(ENTRADAS[[#This Row],[Coluna1]]="","",IF(ENTRADAS[[#This Row],[Coluna1]]="Saída","Fornecedor","Cliente"))</f>
        <v/>
      </c>
      <c r="N131" s="153" t="str">
        <f ca="1">IF(ENTRADAS[[#This Row],[Status]]="","",IF(ENTRADAS[[#This Row],[Status]]="cONCLUÍDO",TEXT(ENTRADAS[[#This Row],[Data pagamento]],"mmm"),TEXT(ENTRADAS[[#This Row],[Data vencimento]],"mmm")))</f>
        <v/>
      </c>
      <c r="O131" s="153" t="str">
        <f ca="1">IF(ENTRADAS[[#This Row],[Status]]="","",IF(ENTRADAS[[#This Row],[Status]]="concluído",YEAR(ENTRADAS[[#This Row],[Data pagamento]]),YEAR(ENTRADAS[[#This Row],[Data vencimento]])))</f>
        <v/>
      </c>
      <c r="P131" s="153" t="str">
        <f>IF(ENTRADAS[[#This Row],[Categoria]]="","",VLOOKUP(ENTRADAS[[#This Row],[Categoria]],AUX!$AW:$AX,2,0))</f>
        <v/>
      </c>
    </row>
    <row r="132" spans="2:16" ht="22.5" customHeight="1" x14ac:dyDescent="0.3">
      <c r="B132" s="155"/>
      <c r="C132" s="153"/>
      <c r="D132" s="153"/>
      <c r="E132" s="153"/>
      <c r="F132" s="154"/>
      <c r="G132" s="154"/>
      <c r="H132" s="153"/>
      <c r="I132" s="150"/>
      <c r="J132" s="150"/>
      <c r="K132" s="150"/>
      <c r="L13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2" s="153" t="str">
        <f>IF(ENTRADAS[[#This Row],[Coluna1]]="","",IF(ENTRADAS[[#This Row],[Coluna1]]="Saída","Fornecedor","Cliente"))</f>
        <v/>
      </c>
      <c r="N132" s="153" t="str">
        <f ca="1">IF(ENTRADAS[[#This Row],[Status]]="","",IF(ENTRADAS[[#This Row],[Status]]="cONCLUÍDO",TEXT(ENTRADAS[[#This Row],[Data pagamento]],"mmm"),TEXT(ENTRADAS[[#This Row],[Data vencimento]],"mmm")))</f>
        <v/>
      </c>
      <c r="O132" s="153" t="str">
        <f ca="1">IF(ENTRADAS[[#This Row],[Status]]="","",IF(ENTRADAS[[#This Row],[Status]]="concluído",YEAR(ENTRADAS[[#This Row],[Data pagamento]]),YEAR(ENTRADAS[[#This Row],[Data vencimento]])))</f>
        <v/>
      </c>
      <c r="P132" s="153" t="str">
        <f>IF(ENTRADAS[[#This Row],[Categoria]]="","",VLOOKUP(ENTRADAS[[#This Row],[Categoria]],AUX!$AW:$AX,2,0))</f>
        <v/>
      </c>
    </row>
    <row r="133" spans="2:16" ht="22.5" customHeight="1" x14ac:dyDescent="0.3">
      <c r="B133" s="155"/>
      <c r="C133" s="153"/>
      <c r="D133" s="153"/>
      <c r="E133" s="153"/>
      <c r="F133" s="154"/>
      <c r="G133" s="154"/>
      <c r="H133" s="153"/>
      <c r="I133" s="150"/>
      <c r="J133" s="150"/>
      <c r="K133" s="150"/>
      <c r="L13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3" s="153" t="str">
        <f>IF(ENTRADAS[[#This Row],[Coluna1]]="","",IF(ENTRADAS[[#This Row],[Coluna1]]="Saída","Fornecedor","Cliente"))</f>
        <v/>
      </c>
      <c r="N133" s="153" t="str">
        <f ca="1">IF(ENTRADAS[[#This Row],[Status]]="","",IF(ENTRADAS[[#This Row],[Status]]="cONCLUÍDO",TEXT(ENTRADAS[[#This Row],[Data pagamento]],"mmm"),TEXT(ENTRADAS[[#This Row],[Data vencimento]],"mmm")))</f>
        <v/>
      </c>
      <c r="O133" s="153" t="str">
        <f ca="1">IF(ENTRADAS[[#This Row],[Status]]="","",IF(ENTRADAS[[#This Row],[Status]]="concluído",YEAR(ENTRADAS[[#This Row],[Data pagamento]]),YEAR(ENTRADAS[[#This Row],[Data vencimento]])))</f>
        <v/>
      </c>
      <c r="P133" s="153" t="str">
        <f>IF(ENTRADAS[[#This Row],[Categoria]]="","",VLOOKUP(ENTRADAS[[#This Row],[Categoria]],AUX!$AW:$AX,2,0))</f>
        <v/>
      </c>
    </row>
    <row r="134" spans="2:16" ht="22.5" customHeight="1" x14ac:dyDescent="0.3">
      <c r="B134" s="155"/>
      <c r="C134" s="153"/>
      <c r="D134" s="153"/>
      <c r="E134" s="153"/>
      <c r="F134" s="154"/>
      <c r="G134" s="154"/>
      <c r="H134" s="153"/>
      <c r="I134" s="150"/>
      <c r="J134" s="150"/>
      <c r="K134" s="150"/>
      <c r="L13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4" s="153" t="str">
        <f>IF(ENTRADAS[[#This Row],[Coluna1]]="","",IF(ENTRADAS[[#This Row],[Coluna1]]="Saída","Fornecedor","Cliente"))</f>
        <v/>
      </c>
      <c r="N134" s="153" t="str">
        <f ca="1">IF(ENTRADAS[[#This Row],[Status]]="","",IF(ENTRADAS[[#This Row],[Status]]="cONCLUÍDO",TEXT(ENTRADAS[[#This Row],[Data pagamento]],"mmm"),TEXT(ENTRADAS[[#This Row],[Data vencimento]],"mmm")))</f>
        <v/>
      </c>
      <c r="O134" s="153" t="str">
        <f ca="1">IF(ENTRADAS[[#This Row],[Status]]="","",IF(ENTRADAS[[#This Row],[Status]]="concluído",YEAR(ENTRADAS[[#This Row],[Data pagamento]]),YEAR(ENTRADAS[[#This Row],[Data vencimento]])))</f>
        <v/>
      </c>
      <c r="P134" s="153" t="str">
        <f>IF(ENTRADAS[[#This Row],[Categoria]]="","",VLOOKUP(ENTRADAS[[#This Row],[Categoria]],AUX!$AW:$AX,2,0))</f>
        <v/>
      </c>
    </row>
    <row r="135" spans="2:16" ht="22.5" customHeight="1" x14ac:dyDescent="0.3">
      <c r="B135" s="155"/>
      <c r="C135" s="153"/>
      <c r="D135" s="153"/>
      <c r="E135" s="153"/>
      <c r="F135" s="154"/>
      <c r="G135" s="154"/>
      <c r="H135" s="153"/>
      <c r="I135" s="150"/>
      <c r="J135" s="150"/>
      <c r="K135" s="150"/>
      <c r="L13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5" s="153" t="str">
        <f>IF(ENTRADAS[[#This Row],[Coluna1]]="","",IF(ENTRADAS[[#This Row],[Coluna1]]="Saída","Fornecedor","Cliente"))</f>
        <v/>
      </c>
      <c r="N135" s="153" t="str">
        <f ca="1">IF(ENTRADAS[[#This Row],[Status]]="","",IF(ENTRADAS[[#This Row],[Status]]="cONCLUÍDO",TEXT(ENTRADAS[[#This Row],[Data pagamento]],"mmm"),TEXT(ENTRADAS[[#This Row],[Data vencimento]],"mmm")))</f>
        <v/>
      </c>
      <c r="O135" s="153" t="str">
        <f ca="1">IF(ENTRADAS[[#This Row],[Status]]="","",IF(ENTRADAS[[#This Row],[Status]]="concluído",YEAR(ENTRADAS[[#This Row],[Data pagamento]]),YEAR(ENTRADAS[[#This Row],[Data vencimento]])))</f>
        <v/>
      </c>
      <c r="P135" s="153" t="str">
        <f>IF(ENTRADAS[[#This Row],[Categoria]]="","",VLOOKUP(ENTRADAS[[#This Row],[Categoria]],AUX!$AW:$AX,2,0))</f>
        <v/>
      </c>
    </row>
    <row r="136" spans="2:16" ht="22.5" customHeight="1" x14ac:dyDescent="0.3">
      <c r="B136" s="155"/>
      <c r="C136" s="153"/>
      <c r="D136" s="153"/>
      <c r="E136" s="153"/>
      <c r="F136" s="154"/>
      <c r="G136" s="154"/>
      <c r="H136" s="153"/>
      <c r="I136" s="150"/>
      <c r="J136" s="150"/>
      <c r="K136" s="150"/>
      <c r="L13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6" s="153" t="str">
        <f>IF(ENTRADAS[[#This Row],[Coluna1]]="","",IF(ENTRADAS[[#This Row],[Coluna1]]="Saída","Fornecedor","Cliente"))</f>
        <v/>
      </c>
      <c r="N136" s="153" t="str">
        <f ca="1">IF(ENTRADAS[[#This Row],[Status]]="","",IF(ENTRADAS[[#This Row],[Status]]="cONCLUÍDO",TEXT(ENTRADAS[[#This Row],[Data pagamento]],"mmm"),TEXT(ENTRADAS[[#This Row],[Data vencimento]],"mmm")))</f>
        <v/>
      </c>
      <c r="O136" s="153" t="str">
        <f ca="1">IF(ENTRADAS[[#This Row],[Status]]="","",IF(ENTRADAS[[#This Row],[Status]]="concluído",YEAR(ENTRADAS[[#This Row],[Data pagamento]]),YEAR(ENTRADAS[[#This Row],[Data vencimento]])))</f>
        <v/>
      </c>
      <c r="P136" s="153" t="str">
        <f>IF(ENTRADAS[[#This Row],[Categoria]]="","",VLOOKUP(ENTRADAS[[#This Row],[Categoria]],AUX!$AW:$AX,2,0))</f>
        <v/>
      </c>
    </row>
    <row r="137" spans="2:16" ht="22.5" customHeight="1" x14ac:dyDescent="0.3">
      <c r="B137" s="155"/>
      <c r="C137" s="153"/>
      <c r="D137" s="153"/>
      <c r="E137" s="153"/>
      <c r="F137" s="154"/>
      <c r="G137" s="154"/>
      <c r="H137" s="153"/>
      <c r="I137" s="150"/>
      <c r="J137" s="150"/>
      <c r="K137" s="150"/>
      <c r="L13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7" s="153" t="str">
        <f>IF(ENTRADAS[[#This Row],[Coluna1]]="","",IF(ENTRADAS[[#This Row],[Coluna1]]="Saída","Fornecedor","Cliente"))</f>
        <v/>
      </c>
      <c r="N137" s="153" t="str">
        <f ca="1">IF(ENTRADAS[[#This Row],[Status]]="","",IF(ENTRADAS[[#This Row],[Status]]="cONCLUÍDO",TEXT(ENTRADAS[[#This Row],[Data pagamento]],"mmm"),TEXT(ENTRADAS[[#This Row],[Data vencimento]],"mmm")))</f>
        <v/>
      </c>
      <c r="O137" s="153" t="str">
        <f ca="1">IF(ENTRADAS[[#This Row],[Status]]="","",IF(ENTRADAS[[#This Row],[Status]]="concluído",YEAR(ENTRADAS[[#This Row],[Data pagamento]]),YEAR(ENTRADAS[[#This Row],[Data vencimento]])))</f>
        <v/>
      </c>
      <c r="P137" s="153" t="str">
        <f>IF(ENTRADAS[[#This Row],[Categoria]]="","",VLOOKUP(ENTRADAS[[#This Row],[Categoria]],AUX!$AW:$AX,2,0))</f>
        <v/>
      </c>
    </row>
    <row r="138" spans="2:16" ht="22.5" customHeight="1" x14ac:dyDescent="0.3">
      <c r="B138" s="155"/>
      <c r="C138" s="153"/>
      <c r="D138" s="153"/>
      <c r="E138" s="153"/>
      <c r="F138" s="154"/>
      <c r="G138" s="154"/>
      <c r="H138" s="153"/>
      <c r="I138" s="150"/>
      <c r="J138" s="150"/>
      <c r="K138" s="150"/>
      <c r="L13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8" s="153" t="str">
        <f>IF(ENTRADAS[[#This Row],[Coluna1]]="","",IF(ENTRADAS[[#This Row],[Coluna1]]="Saída","Fornecedor","Cliente"))</f>
        <v/>
      </c>
      <c r="N138" s="153" t="str">
        <f ca="1">IF(ENTRADAS[[#This Row],[Status]]="","",IF(ENTRADAS[[#This Row],[Status]]="cONCLUÍDO",TEXT(ENTRADAS[[#This Row],[Data pagamento]],"mmm"),TEXT(ENTRADAS[[#This Row],[Data vencimento]],"mmm")))</f>
        <v/>
      </c>
      <c r="O138" s="153" t="str">
        <f ca="1">IF(ENTRADAS[[#This Row],[Status]]="","",IF(ENTRADAS[[#This Row],[Status]]="concluído",YEAR(ENTRADAS[[#This Row],[Data pagamento]]),YEAR(ENTRADAS[[#This Row],[Data vencimento]])))</f>
        <v/>
      </c>
      <c r="P138" s="153" t="str">
        <f>IF(ENTRADAS[[#This Row],[Categoria]]="","",VLOOKUP(ENTRADAS[[#This Row],[Categoria]],AUX!$AW:$AX,2,0))</f>
        <v/>
      </c>
    </row>
    <row r="139" spans="2:16" ht="22.5" customHeight="1" x14ac:dyDescent="0.3">
      <c r="B139" s="155"/>
      <c r="C139" s="153"/>
      <c r="D139" s="153"/>
      <c r="E139" s="153"/>
      <c r="F139" s="154"/>
      <c r="G139" s="154"/>
      <c r="H139" s="153"/>
      <c r="I139" s="150"/>
      <c r="J139" s="150"/>
      <c r="K139" s="150"/>
      <c r="L13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39" s="153" t="str">
        <f>IF(ENTRADAS[[#This Row],[Coluna1]]="","",IF(ENTRADAS[[#This Row],[Coluna1]]="Saída","Fornecedor","Cliente"))</f>
        <v/>
      </c>
      <c r="N139" s="153" t="str">
        <f ca="1">IF(ENTRADAS[[#This Row],[Status]]="","",IF(ENTRADAS[[#This Row],[Status]]="cONCLUÍDO",TEXT(ENTRADAS[[#This Row],[Data pagamento]],"mmm"),TEXT(ENTRADAS[[#This Row],[Data vencimento]],"mmm")))</f>
        <v/>
      </c>
      <c r="O139" s="153" t="str">
        <f ca="1">IF(ENTRADAS[[#This Row],[Status]]="","",IF(ENTRADAS[[#This Row],[Status]]="concluído",YEAR(ENTRADAS[[#This Row],[Data pagamento]]),YEAR(ENTRADAS[[#This Row],[Data vencimento]])))</f>
        <v/>
      </c>
      <c r="P139" s="153" t="str">
        <f>IF(ENTRADAS[[#This Row],[Categoria]]="","",VLOOKUP(ENTRADAS[[#This Row],[Categoria]],AUX!$AW:$AX,2,0))</f>
        <v/>
      </c>
    </row>
    <row r="140" spans="2:16" ht="22.5" customHeight="1" x14ac:dyDescent="0.3">
      <c r="B140" s="155"/>
      <c r="C140" s="153"/>
      <c r="D140" s="153"/>
      <c r="E140" s="153"/>
      <c r="F140" s="154"/>
      <c r="G140" s="154"/>
      <c r="H140" s="153"/>
      <c r="I140" s="150"/>
      <c r="J140" s="150"/>
      <c r="K140" s="150"/>
      <c r="L14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0" s="153" t="str">
        <f>IF(ENTRADAS[[#This Row],[Coluna1]]="","",IF(ENTRADAS[[#This Row],[Coluna1]]="Saída","Fornecedor","Cliente"))</f>
        <v/>
      </c>
      <c r="N140" s="153" t="str">
        <f ca="1">IF(ENTRADAS[[#This Row],[Status]]="","",IF(ENTRADAS[[#This Row],[Status]]="cONCLUÍDO",TEXT(ENTRADAS[[#This Row],[Data pagamento]],"mmm"),TEXT(ENTRADAS[[#This Row],[Data vencimento]],"mmm")))</f>
        <v/>
      </c>
      <c r="O140" s="153" t="str">
        <f ca="1">IF(ENTRADAS[[#This Row],[Status]]="","",IF(ENTRADAS[[#This Row],[Status]]="concluído",YEAR(ENTRADAS[[#This Row],[Data pagamento]]),YEAR(ENTRADAS[[#This Row],[Data vencimento]])))</f>
        <v/>
      </c>
      <c r="P140" s="153" t="str">
        <f>IF(ENTRADAS[[#This Row],[Categoria]]="","",VLOOKUP(ENTRADAS[[#This Row],[Categoria]],AUX!$AW:$AX,2,0))</f>
        <v/>
      </c>
    </row>
    <row r="141" spans="2:16" ht="22.5" customHeight="1" x14ac:dyDescent="0.3">
      <c r="B141" s="155"/>
      <c r="C141" s="153"/>
      <c r="D141" s="153"/>
      <c r="E141" s="153"/>
      <c r="F141" s="154"/>
      <c r="G141" s="154"/>
      <c r="H141" s="153"/>
      <c r="I141" s="150"/>
      <c r="J141" s="150"/>
      <c r="K141" s="150"/>
      <c r="L14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1" s="153" t="str">
        <f>IF(ENTRADAS[[#This Row],[Coluna1]]="","",IF(ENTRADAS[[#This Row],[Coluna1]]="Saída","Fornecedor","Cliente"))</f>
        <v/>
      </c>
      <c r="N141" s="153" t="str">
        <f ca="1">IF(ENTRADAS[[#This Row],[Status]]="","",IF(ENTRADAS[[#This Row],[Status]]="cONCLUÍDO",TEXT(ENTRADAS[[#This Row],[Data pagamento]],"mmm"),TEXT(ENTRADAS[[#This Row],[Data vencimento]],"mmm")))</f>
        <v/>
      </c>
      <c r="O141" s="153" t="str">
        <f ca="1">IF(ENTRADAS[[#This Row],[Status]]="","",IF(ENTRADAS[[#This Row],[Status]]="concluído",YEAR(ENTRADAS[[#This Row],[Data pagamento]]),YEAR(ENTRADAS[[#This Row],[Data vencimento]])))</f>
        <v/>
      </c>
      <c r="P141" s="153" t="str">
        <f>IF(ENTRADAS[[#This Row],[Categoria]]="","",VLOOKUP(ENTRADAS[[#This Row],[Categoria]],AUX!$AW:$AX,2,0))</f>
        <v/>
      </c>
    </row>
    <row r="142" spans="2:16" ht="22.5" customHeight="1" x14ac:dyDescent="0.3">
      <c r="B142" s="155"/>
      <c r="C142" s="153"/>
      <c r="D142" s="153"/>
      <c r="E142" s="153"/>
      <c r="F142" s="154"/>
      <c r="G142" s="154"/>
      <c r="H142" s="153"/>
      <c r="I142" s="150"/>
      <c r="J142" s="150"/>
      <c r="K142" s="150"/>
      <c r="L14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2" s="153" t="str">
        <f>IF(ENTRADAS[[#This Row],[Coluna1]]="","",IF(ENTRADAS[[#This Row],[Coluna1]]="Saída","Fornecedor","Cliente"))</f>
        <v/>
      </c>
      <c r="N142" s="153" t="str">
        <f ca="1">IF(ENTRADAS[[#This Row],[Status]]="","",IF(ENTRADAS[[#This Row],[Status]]="cONCLUÍDO",TEXT(ENTRADAS[[#This Row],[Data pagamento]],"mmm"),TEXT(ENTRADAS[[#This Row],[Data vencimento]],"mmm")))</f>
        <v/>
      </c>
      <c r="O142" s="153" t="str">
        <f ca="1">IF(ENTRADAS[[#This Row],[Status]]="","",IF(ENTRADAS[[#This Row],[Status]]="concluído",YEAR(ENTRADAS[[#This Row],[Data pagamento]]),YEAR(ENTRADAS[[#This Row],[Data vencimento]])))</f>
        <v/>
      </c>
      <c r="P142" s="153" t="str">
        <f>IF(ENTRADAS[[#This Row],[Categoria]]="","",VLOOKUP(ENTRADAS[[#This Row],[Categoria]],AUX!$AW:$AX,2,0))</f>
        <v/>
      </c>
    </row>
    <row r="143" spans="2:16" ht="22.5" customHeight="1" x14ac:dyDescent="0.3">
      <c r="B143" s="155"/>
      <c r="C143" s="153"/>
      <c r="D143" s="153"/>
      <c r="E143" s="153"/>
      <c r="F143" s="154"/>
      <c r="G143" s="154"/>
      <c r="H143" s="153"/>
      <c r="I143" s="150"/>
      <c r="J143" s="150"/>
      <c r="K143" s="150"/>
      <c r="L14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3" s="153" t="str">
        <f>IF(ENTRADAS[[#This Row],[Coluna1]]="","",IF(ENTRADAS[[#This Row],[Coluna1]]="Saída","Fornecedor","Cliente"))</f>
        <v/>
      </c>
      <c r="N143" s="153" t="str">
        <f ca="1">IF(ENTRADAS[[#This Row],[Status]]="","",IF(ENTRADAS[[#This Row],[Status]]="cONCLUÍDO",TEXT(ENTRADAS[[#This Row],[Data pagamento]],"mmm"),TEXT(ENTRADAS[[#This Row],[Data vencimento]],"mmm")))</f>
        <v/>
      </c>
      <c r="O143" s="153" t="str">
        <f ca="1">IF(ENTRADAS[[#This Row],[Status]]="","",IF(ENTRADAS[[#This Row],[Status]]="concluído",YEAR(ENTRADAS[[#This Row],[Data pagamento]]),YEAR(ENTRADAS[[#This Row],[Data vencimento]])))</f>
        <v/>
      </c>
      <c r="P143" s="153" t="str">
        <f>IF(ENTRADAS[[#This Row],[Categoria]]="","",VLOOKUP(ENTRADAS[[#This Row],[Categoria]],AUX!$AW:$AX,2,0))</f>
        <v/>
      </c>
    </row>
    <row r="144" spans="2:16" ht="22.5" customHeight="1" x14ac:dyDescent="0.3">
      <c r="B144" s="155"/>
      <c r="C144" s="153"/>
      <c r="D144" s="153"/>
      <c r="E144" s="153"/>
      <c r="F144" s="154"/>
      <c r="G144" s="154"/>
      <c r="H144" s="153"/>
      <c r="I144" s="150"/>
      <c r="J144" s="150"/>
      <c r="K144" s="150"/>
      <c r="L14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4" s="153" t="str">
        <f>IF(ENTRADAS[[#This Row],[Coluna1]]="","",IF(ENTRADAS[[#This Row],[Coluna1]]="Saída","Fornecedor","Cliente"))</f>
        <v/>
      </c>
      <c r="N144" s="153" t="str">
        <f ca="1">IF(ENTRADAS[[#This Row],[Status]]="","",IF(ENTRADAS[[#This Row],[Status]]="cONCLUÍDO",TEXT(ENTRADAS[[#This Row],[Data pagamento]],"mmm"),TEXT(ENTRADAS[[#This Row],[Data vencimento]],"mmm")))</f>
        <v/>
      </c>
      <c r="O144" s="153" t="str">
        <f ca="1">IF(ENTRADAS[[#This Row],[Status]]="","",IF(ENTRADAS[[#This Row],[Status]]="concluído",YEAR(ENTRADAS[[#This Row],[Data pagamento]]),YEAR(ENTRADAS[[#This Row],[Data vencimento]])))</f>
        <v/>
      </c>
      <c r="P144" s="153" t="str">
        <f>IF(ENTRADAS[[#This Row],[Categoria]]="","",VLOOKUP(ENTRADAS[[#This Row],[Categoria]],AUX!$AW:$AX,2,0))</f>
        <v/>
      </c>
    </row>
    <row r="145" spans="2:16" ht="22.5" customHeight="1" x14ac:dyDescent="0.3">
      <c r="B145" s="155"/>
      <c r="C145" s="153"/>
      <c r="D145" s="153"/>
      <c r="E145" s="153"/>
      <c r="F145" s="154"/>
      <c r="G145" s="154"/>
      <c r="H145" s="153"/>
      <c r="I145" s="150"/>
      <c r="J145" s="150"/>
      <c r="K145" s="150"/>
      <c r="L14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5" s="153" t="str">
        <f>IF(ENTRADAS[[#This Row],[Coluna1]]="","",IF(ENTRADAS[[#This Row],[Coluna1]]="Saída","Fornecedor","Cliente"))</f>
        <v/>
      </c>
      <c r="N145" s="153" t="str">
        <f ca="1">IF(ENTRADAS[[#This Row],[Status]]="","",IF(ENTRADAS[[#This Row],[Status]]="cONCLUÍDO",TEXT(ENTRADAS[[#This Row],[Data pagamento]],"mmm"),TEXT(ENTRADAS[[#This Row],[Data vencimento]],"mmm")))</f>
        <v/>
      </c>
      <c r="O145" s="153" t="str">
        <f ca="1">IF(ENTRADAS[[#This Row],[Status]]="","",IF(ENTRADAS[[#This Row],[Status]]="concluído",YEAR(ENTRADAS[[#This Row],[Data pagamento]]),YEAR(ENTRADAS[[#This Row],[Data vencimento]])))</f>
        <v/>
      </c>
      <c r="P145" s="153" t="str">
        <f>IF(ENTRADAS[[#This Row],[Categoria]]="","",VLOOKUP(ENTRADAS[[#This Row],[Categoria]],AUX!$AW:$AX,2,0))</f>
        <v/>
      </c>
    </row>
    <row r="146" spans="2:16" ht="22.5" customHeight="1" x14ac:dyDescent="0.3">
      <c r="B146" s="155"/>
      <c r="C146" s="153"/>
      <c r="D146" s="153"/>
      <c r="E146" s="153"/>
      <c r="F146" s="154"/>
      <c r="G146" s="154"/>
      <c r="H146" s="153"/>
      <c r="I146" s="150"/>
      <c r="J146" s="150"/>
      <c r="K146" s="150"/>
      <c r="L14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6" s="153" t="str">
        <f>IF(ENTRADAS[[#This Row],[Coluna1]]="","",IF(ENTRADAS[[#This Row],[Coluna1]]="Saída","Fornecedor","Cliente"))</f>
        <v/>
      </c>
      <c r="N146" s="153" t="str">
        <f ca="1">IF(ENTRADAS[[#This Row],[Status]]="","",IF(ENTRADAS[[#This Row],[Status]]="cONCLUÍDO",TEXT(ENTRADAS[[#This Row],[Data pagamento]],"mmm"),TEXT(ENTRADAS[[#This Row],[Data vencimento]],"mmm")))</f>
        <v/>
      </c>
      <c r="O146" s="153" t="str">
        <f ca="1">IF(ENTRADAS[[#This Row],[Status]]="","",IF(ENTRADAS[[#This Row],[Status]]="concluído",YEAR(ENTRADAS[[#This Row],[Data pagamento]]),YEAR(ENTRADAS[[#This Row],[Data vencimento]])))</f>
        <v/>
      </c>
      <c r="P146" s="153" t="str">
        <f>IF(ENTRADAS[[#This Row],[Categoria]]="","",VLOOKUP(ENTRADAS[[#This Row],[Categoria]],AUX!$AW:$AX,2,0))</f>
        <v/>
      </c>
    </row>
    <row r="147" spans="2:16" ht="22.5" customHeight="1" x14ac:dyDescent="0.3">
      <c r="B147" s="155"/>
      <c r="C147" s="153"/>
      <c r="D147" s="153"/>
      <c r="E147" s="153"/>
      <c r="F147" s="154"/>
      <c r="G147" s="154"/>
      <c r="H147" s="153"/>
      <c r="I147" s="150"/>
      <c r="J147" s="150"/>
      <c r="K147" s="150"/>
      <c r="L14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7" s="153" t="str">
        <f>IF(ENTRADAS[[#This Row],[Coluna1]]="","",IF(ENTRADAS[[#This Row],[Coluna1]]="Saída","Fornecedor","Cliente"))</f>
        <v/>
      </c>
      <c r="N147" s="153" t="str">
        <f ca="1">IF(ENTRADAS[[#This Row],[Status]]="","",IF(ENTRADAS[[#This Row],[Status]]="cONCLUÍDO",TEXT(ENTRADAS[[#This Row],[Data pagamento]],"mmm"),TEXT(ENTRADAS[[#This Row],[Data vencimento]],"mmm")))</f>
        <v/>
      </c>
      <c r="O147" s="153" t="str">
        <f ca="1">IF(ENTRADAS[[#This Row],[Status]]="","",IF(ENTRADAS[[#This Row],[Status]]="concluído",YEAR(ENTRADAS[[#This Row],[Data pagamento]]),YEAR(ENTRADAS[[#This Row],[Data vencimento]])))</f>
        <v/>
      </c>
      <c r="P147" s="153" t="str">
        <f>IF(ENTRADAS[[#This Row],[Categoria]]="","",VLOOKUP(ENTRADAS[[#This Row],[Categoria]],AUX!$AW:$AX,2,0))</f>
        <v/>
      </c>
    </row>
    <row r="148" spans="2:16" ht="22.5" customHeight="1" x14ac:dyDescent="0.3">
      <c r="B148" s="155"/>
      <c r="C148" s="153"/>
      <c r="D148" s="153"/>
      <c r="E148" s="153"/>
      <c r="F148" s="154"/>
      <c r="G148" s="154"/>
      <c r="H148" s="153"/>
      <c r="I148" s="150"/>
      <c r="J148" s="150"/>
      <c r="K148" s="150"/>
      <c r="L14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8" s="153" t="str">
        <f>IF(ENTRADAS[[#This Row],[Coluna1]]="","",IF(ENTRADAS[[#This Row],[Coluna1]]="Saída","Fornecedor","Cliente"))</f>
        <v/>
      </c>
      <c r="N148" s="153" t="str">
        <f ca="1">IF(ENTRADAS[[#This Row],[Status]]="","",IF(ENTRADAS[[#This Row],[Status]]="cONCLUÍDO",TEXT(ENTRADAS[[#This Row],[Data pagamento]],"mmm"),TEXT(ENTRADAS[[#This Row],[Data vencimento]],"mmm")))</f>
        <v/>
      </c>
      <c r="O148" s="153" t="str">
        <f ca="1">IF(ENTRADAS[[#This Row],[Status]]="","",IF(ENTRADAS[[#This Row],[Status]]="concluído",YEAR(ENTRADAS[[#This Row],[Data pagamento]]),YEAR(ENTRADAS[[#This Row],[Data vencimento]])))</f>
        <v/>
      </c>
      <c r="P148" s="153" t="str">
        <f>IF(ENTRADAS[[#This Row],[Categoria]]="","",VLOOKUP(ENTRADAS[[#This Row],[Categoria]],AUX!$AW:$AX,2,0))</f>
        <v/>
      </c>
    </row>
    <row r="149" spans="2:16" ht="22.5" customHeight="1" x14ac:dyDescent="0.3">
      <c r="B149" s="155"/>
      <c r="C149" s="153"/>
      <c r="D149" s="153"/>
      <c r="E149" s="153"/>
      <c r="F149" s="154"/>
      <c r="G149" s="154"/>
      <c r="H149" s="153"/>
      <c r="I149" s="150"/>
      <c r="J149" s="150"/>
      <c r="K149" s="150"/>
      <c r="L14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49" s="153" t="str">
        <f>IF(ENTRADAS[[#This Row],[Coluna1]]="","",IF(ENTRADAS[[#This Row],[Coluna1]]="Saída","Fornecedor","Cliente"))</f>
        <v/>
      </c>
      <c r="N149" s="153" t="str">
        <f ca="1">IF(ENTRADAS[[#This Row],[Status]]="","",IF(ENTRADAS[[#This Row],[Status]]="cONCLUÍDO",TEXT(ENTRADAS[[#This Row],[Data pagamento]],"mmm"),TEXT(ENTRADAS[[#This Row],[Data vencimento]],"mmm")))</f>
        <v/>
      </c>
      <c r="O149" s="153" t="str">
        <f ca="1">IF(ENTRADAS[[#This Row],[Status]]="","",IF(ENTRADAS[[#This Row],[Status]]="concluído",YEAR(ENTRADAS[[#This Row],[Data pagamento]]),YEAR(ENTRADAS[[#This Row],[Data vencimento]])))</f>
        <v/>
      </c>
      <c r="P149" s="153" t="str">
        <f>IF(ENTRADAS[[#This Row],[Categoria]]="","",VLOOKUP(ENTRADAS[[#This Row],[Categoria]],AUX!$AW:$AX,2,0))</f>
        <v/>
      </c>
    </row>
    <row r="150" spans="2:16" ht="22.5" customHeight="1" x14ac:dyDescent="0.3">
      <c r="B150" s="155"/>
      <c r="C150" s="153"/>
      <c r="D150" s="153"/>
      <c r="E150" s="153"/>
      <c r="F150" s="154"/>
      <c r="G150" s="154"/>
      <c r="H150" s="153"/>
      <c r="I150" s="150"/>
      <c r="J150" s="150"/>
      <c r="K150" s="150"/>
      <c r="L15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0" s="153" t="str">
        <f>IF(ENTRADAS[[#This Row],[Coluna1]]="","",IF(ENTRADAS[[#This Row],[Coluna1]]="Saída","Fornecedor","Cliente"))</f>
        <v/>
      </c>
      <c r="N150" s="153" t="str">
        <f ca="1">IF(ENTRADAS[[#This Row],[Status]]="","",IF(ENTRADAS[[#This Row],[Status]]="cONCLUÍDO",TEXT(ENTRADAS[[#This Row],[Data pagamento]],"mmm"),TEXT(ENTRADAS[[#This Row],[Data vencimento]],"mmm")))</f>
        <v/>
      </c>
      <c r="O150" s="153" t="str">
        <f ca="1">IF(ENTRADAS[[#This Row],[Status]]="","",IF(ENTRADAS[[#This Row],[Status]]="concluído",YEAR(ENTRADAS[[#This Row],[Data pagamento]]),YEAR(ENTRADAS[[#This Row],[Data vencimento]])))</f>
        <v/>
      </c>
      <c r="P150" s="153" t="str">
        <f>IF(ENTRADAS[[#This Row],[Categoria]]="","",VLOOKUP(ENTRADAS[[#This Row],[Categoria]],AUX!$AW:$AX,2,0))</f>
        <v/>
      </c>
    </row>
    <row r="151" spans="2:16" ht="22.5" customHeight="1" x14ac:dyDescent="0.3">
      <c r="B151" s="155"/>
      <c r="C151" s="153"/>
      <c r="D151" s="153"/>
      <c r="E151" s="153"/>
      <c r="F151" s="154"/>
      <c r="G151" s="154"/>
      <c r="H151" s="153"/>
      <c r="I151" s="150"/>
      <c r="J151" s="150"/>
      <c r="K151" s="150"/>
      <c r="L15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1" s="153" t="str">
        <f>IF(ENTRADAS[[#This Row],[Coluna1]]="","",IF(ENTRADAS[[#This Row],[Coluna1]]="Saída","Fornecedor","Cliente"))</f>
        <v/>
      </c>
      <c r="N151" s="153" t="str">
        <f ca="1">IF(ENTRADAS[[#This Row],[Status]]="","",IF(ENTRADAS[[#This Row],[Status]]="cONCLUÍDO",TEXT(ENTRADAS[[#This Row],[Data pagamento]],"mmm"),TEXT(ENTRADAS[[#This Row],[Data vencimento]],"mmm")))</f>
        <v/>
      </c>
      <c r="O151" s="153" t="str">
        <f ca="1">IF(ENTRADAS[[#This Row],[Status]]="","",IF(ENTRADAS[[#This Row],[Status]]="concluído",YEAR(ENTRADAS[[#This Row],[Data pagamento]]),YEAR(ENTRADAS[[#This Row],[Data vencimento]])))</f>
        <v/>
      </c>
      <c r="P151" s="153" t="str">
        <f>IF(ENTRADAS[[#This Row],[Categoria]]="","",VLOOKUP(ENTRADAS[[#This Row],[Categoria]],AUX!$AW:$AX,2,0))</f>
        <v/>
      </c>
    </row>
    <row r="152" spans="2:16" ht="22.5" customHeight="1" x14ac:dyDescent="0.3">
      <c r="B152" s="155"/>
      <c r="C152" s="153"/>
      <c r="D152" s="153"/>
      <c r="E152" s="153"/>
      <c r="F152" s="154"/>
      <c r="G152" s="154"/>
      <c r="H152" s="153"/>
      <c r="I152" s="150"/>
      <c r="J152" s="150"/>
      <c r="K152" s="150"/>
      <c r="L15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2" s="153" t="str">
        <f>IF(ENTRADAS[[#This Row],[Coluna1]]="","",IF(ENTRADAS[[#This Row],[Coluna1]]="Saída","Fornecedor","Cliente"))</f>
        <v/>
      </c>
      <c r="N152" s="153" t="str">
        <f ca="1">IF(ENTRADAS[[#This Row],[Status]]="","",IF(ENTRADAS[[#This Row],[Status]]="cONCLUÍDO",TEXT(ENTRADAS[[#This Row],[Data pagamento]],"mmm"),TEXT(ENTRADAS[[#This Row],[Data vencimento]],"mmm")))</f>
        <v/>
      </c>
      <c r="O152" s="153" t="str">
        <f ca="1">IF(ENTRADAS[[#This Row],[Status]]="","",IF(ENTRADAS[[#This Row],[Status]]="concluído",YEAR(ENTRADAS[[#This Row],[Data pagamento]]),YEAR(ENTRADAS[[#This Row],[Data vencimento]])))</f>
        <v/>
      </c>
      <c r="P152" s="153" t="str">
        <f>IF(ENTRADAS[[#This Row],[Categoria]]="","",VLOOKUP(ENTRADAS[[#This Row],[Categoria]],AUX!$AW:$AX,2,0))</f>
        <v/>
      </c>
    </row>
    <row r="153" spans="2:16" ht="22.5" customHeight="1" x14ac:dyDescent="0.3">
      <c r="B153" s="155"/>
      <c r="C153" s="153"/>
      <c r="D153" s="153"/>
      <c r="E153" s="153"/>
      <c r="F153" s="154"/>
      <c r="G153" s="154"/>
      <c r="H153" s="153"/>
      <c r="I153" s="150"/>
      <c r="J153" s="150"/>
      <c r="K153" s="150"/>
      <c r="L15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3" s="153" t="str">
        <f>IF(ENTRADAS[[#This Row],[Coluna1]]="","",IF(ENTRADAS[[#This Row],[Coluna1]]="Saída","Fornecedor","Cliente"))</f>
        <v/>
      </c>
      <c r="N153" s="153" t="str">
        <f ca="1">IF(ENTRADAS[[#This Row],[Status]]="","",IF(ENTRADAS[[#This Row],[Status]]="cONCLUÍDO",TEXT(ENTRADAS[[#This Row],[Data pagamento]],"mmm"),TEXT(ENTRADAS[[#This Row],[Data vencimento]],"mmm")))</f>
        <v/>
      </c>
      <c r="O153" s="153" t="str">
        <f ca="1">IF(ENTRADAS[[#This Row],[Status]]="","",IF(ENTRADAS[[#This Row],[Status]]="concluído",YEAR(ENTRADAS[[#This Row],[Data pagamento]]),YEAR(ENTRADAS[[#This Row],[Data vencimento]])))</f>
        <v/>
      </c>
      <c r="P153" s="153" t="str">
        <f>IF(ENTRADAS[[#This Row],[Categoria]]="","",VLOOKUP(ENTRADAS[[#This Row],[Categoria]],AUX!$AW:$AX,2,0))</f>
        <v/>
      </c>
    </row>
    <row r="154" spans="2:16" ht="22.5" customHeight="1" x14ac:dyDescent="0.3">
      <c r="B154" s="155"/>
      <c r="C154" s="153"/>
      <c r="D154" s="153"/>
      <c r="E154" s="153"/>
      <c r="F154" s="154"/>
      <c r="G154" s="154"/>
      <c r="H154" s="153"/>
      <c r="I154" s="150"/>
      <c r="J154" s="150"/>
      <c r="K154" s="150"/>
      <c r="L15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4" s="153" t="str">
        <f>IF(ENTRADAS[[#This Row],[Coluna1]]="","",IF(ENTRADAS[[#This Row],[Coluna1]]="Saída","Fornecedor","Cliente"))</f>
        <v/>
      </c>
      <c r="N154" s="153" t="str">
        <f ca="1">IF(ENTRADAS[[#This Row],[Status]]="","",IF(ENTRADAS[[#This Row],[Status]]="cONCLUÍDO",TEXT(ENTRADAS[[#This Row],[Data pagamento]],"mmm"),TEXT(ENTRADAS[[#This Row],[Data vencimento]],"mmm")))</f>
        <v/>
      </c>
      <c r="O154" s="153" t="str">
        <f ca="1">IF(ENTRADAS[[#This Row],[Status]]="","",IF(ENTRADAS[[#This Row],[Status]]="concluído",YEAR(ENTRADAS[[#This Row],[Data pagamento]]),YEAR(ENTRADAS[[#This Row],[Data vencimento]])))</f>
        <v/>
      </c>
      <c r="P154" s="153" t="str">
        <f>IF(ENTRADAS[[#This Row],[Categoria]]="","",VLOOKUP(ENTRADAS[[#This Row],[Categoria]],AUX!$AW:$AX,2,0))</f>
        <v/>
      </c>
    </row>
    <row r="155" spans="2:16" ht="22.5" customHeight="1" x14ac:dyDescent="0.3">
      <c r="B155" s="155"/>
      <c r="C155" s="153"/>
      <c r="D155" s="153"/>
      <c r="E155" s="153"/>
      <c r="F155" s="154"/>
      <c r="G155" s="154"/>
      <c r="H155" s="153"/>
      <c r="I155" s="150"/>
      <c r="J155" s="150"/>
      <c r="K155" s="150"/>
      <c r="L15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5" s="153" t="str">
        <f>IF(ENTRADAS[[#This Row],[Coluna1]]="","",IF(ENTRADAS[[#This Row],[Coluna1]]="Saída","Fornecedor","Cliente"))</f>
        <v/>
      </c>
      <c r="N155" s="153" t="str">
        <f ca="1">IF(ENTRADAS[[#This Row],[Status]]="","",IF(ENTRADAS[[#This Row],[Status]]="cONCLUÍDO",TEXT(ENTRADAS[[#This Row],[Data pagamento]],"mmm"),TEXT(ENTRADAS[[#This Row],[Data vencimento]],"mmm")))</f>
        <v/>
      </c>
      <c r="O155" s="153" t="str">
        <f ca="1">IF(ENTRADAS[[#This Row],[Status]]="","",IF(ENTRADAS[[#This Row],[Status]]="concluído",YEAR(ENTRADAS[[#This Row],[Data pagamento]]),YEAR(ENTRADAS[[#This Row],[Data vencimento]])))</f>
        <v/>
      </c>
      <c r="P155" s="153" t="str">
        <f>IF(ENTRADAS[[#This Row],[Categoria]]="","",VLOOKUP(ENTRADAS[[#This Row],[Categoria]],AUX!$AW:$AX,2,0))</f>
        <v/>
      </c>
    </row>
    <row r="156" spans="2:16" ht="22.5" customHeight="1" x14ac:dyDescent="0.3">
      <c r="B156" s="155"/>
      <c r="C156" s="153"/>
      <c r="D156" s="153"/>
      <c r="E156" s="153"/>
      <c r="F156" s="154"/>
      <c r="G156" s="154"/>
      <c r="H156" s="153"/>
      <c r="I156" s="150"/>
      <c r="J156" s="150"/>
      <c r="K156" s="150"/>
      <c r="L15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6" s="153" t="str">
        <f>IF(ENTRADAS[[#This Row],[Coluna1]]="","",IF(ENTRADAS[[#This Row],[Coluna1]]="Saída","Fornecedor","Cliente"))</f>
        <v/>
      </c>
      <c r="N156" s="153" t="str">
        <f ca="1">IF(ENTRADAS[[#This Row],[Status]]="","",IF(ENTRADAS[[#This Row],[Status]]="cONCLUÍDO",TEXT(ENTRADAS[[#This Row],[Data pagamento]],"mmm"),TEXT(ENTRADAS[[#This Row],[Data vencimento]],"mmm")))</f>
        <v/>
      </c>
      <c r="O156" s="153" t="str">
        <f ca="1">IF(ENTRADAS[[#This Row],[Status]]="","",IF(ENTRADAS[[#This Row],[Status]]="concluído",YEAR(ENTRADAS[[#This Row],[Data pagamento]]),YEAR(ENTRADAS[[#This Row],[Data vencimento]])))</f>
        <v/>
      </c>
      <c r="P156" s="153" t="str">
        <f>IF(ENTRADAS[[#This Row],[Categoria]]="","",VLOOKUP(ENTRADAS[[#This Row],[Categoria]],AUX!$AW:$AX,2,0))</f>
        <v/>
      </c>
    </row>
    <row r="157" spans="2:16" ht="22.5" customHeight="1" x14ac:dyDescent="0.3">
      <c r="B157" s="155"/>
      <c r="C157" s="153"/>
      <c r="D157" s="153"/>
      <c r="E157" s="153"/>
      <c r="F157" s="154"/>
      <c r="G157" s="154"/>
      <c r="H157" s="153"/>
      <c r="I157" s="150"/>
      <c r="J157" s="150"/>
      <c r="K157" s="150"/>
      <c r="L15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7" s="153" t="str">
        <f>IF(ENTRADAS[[#This Row],[Coluna1]]="","",IF(ENTRADAS[[#This Row],[Coluna1]]="Saída","Fornecedor","Cliente"))</f>
        <v/>
      </c>
      <c r="N157" s="153" t="str">
        <f ca="1">IF(ENTRADAS[[#This Row],[Status]]="","",IF(ENTRADAS[[#This Row],[Status]]="cONCLUÍDO",TEXT(ENTRADAS[[#This Row],[Data pagamento]],"mmm"),TEXT(ENTRADAS[[#This Row],[Data vencimento]],"mmm")))</f>
        <v/>
      </c>
      <c r="O157" s="153" t="str">
        <f ca="1">IF(ENTRADAS[[#This Row],[Status]]="","",IF(ENTRADAS[[#This Row],[Status]]="concluído",YEAR(ENTRADAS[[#This Row],[Data pagamento]]),YEAR(ENTRADAS[[#This Row],[Data vencimento]])))</f>
        <v/>
      </c>
      <c r="P157" s="153" t="str">
        <f>IF(ENTRADAS[[#This Row],[Categoria]]="","",VLOOKUP(ENTRADAS[[#This Row],[Categoria]],AUX!$AW:$AX,2,0))</f>
        <v/>
      </c>
    </row>
    <row r="158" spans="2:16" ht="22.5" customHeight="1" x14ac:dyDescent="0.3">
      <c r="B158" s="155"/>
      <c r="C158" s="153"/>
      <c r="D158" s="153"/>
      <c r="E158" s="153"/>
      <c r="F158" s="154"/>
      <c r="G158" s="154"/>
      <c r="H158" s="153"/>
      <c r="I158" s="150"/>
      <c r="J158" s="150"/>
      <c r="K158" s="150"/>
      <c r="L15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8" s="153" t="str">
        <f>IF(ENTRADAS[[#This Row],[Coluna1]]="","",IF(ENTRADAS[[#This Row],[Coluna1]]="Saída","Fornecedor","Cliente"))</f>
        <v/>
      </c>
      <c r="N158" s="153" t="str">
        <f ca="1">IF(ENTRADAS[[#This Row],[Status]]="","",IF(ENTRADAS[[#This Row],[Status]]="cONCLUÍDO",TEXT(ENTRADAS[[#This Row],[Data pagamento]],"mmm"),TEXT(ENTRADAS[[#This Row],[Data vencimento]],"mmm")))</f>
        <v/>
      </c>
      <c r="O158" s="153" t="str">
        <f ca="1">IF(ENTRADAS[[#This Row],[Status]]="","",IF(ENTRADAS[[#This Row],[Status]]="concluído",YEAR(ENTRADAS[[#This Row],[Data pagamento]]),YEAR(ENTRADAS[[#This Row],[Data vencimento]])))</f>
        <v/>
      </c>
      <c r="P158" s="153" t="str">
        <f>IF(ENTRADAS[[#This Row],[Categoria]]="","",VLOOKUP(ENTRADAS[[#This Row],[Categoria]],AUX!$AW:$AX,2,0))</f>
        <v/>
      </c>
    </row>
    <row r="159" spans="2:16" ht="22.5" customHeight="1" x14ac:dyDescent="0.3">
      <c r="B159" s="155"/>
      <c r="C159" s="153"/>
      <c r="D159" s="153"/>
      <c r="E159" s="153"/>
      <c r="F159" s="154"/>
      <c r="G159" s="154"/>
      <c r="H159" s="153"/>
      <c r="I159" s="150"/>
      <c r="J159" s="150"/>
      <c r="K159" s="150"/>
      <c r="L15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59" s="153" t="str">
        <f>IF(ENTRADAS[[#This Row],[Coluna1]]="","",IF(ENTRADAS[[#This Row],[Coluna1]]="Saída","Fornecedor","Cliente"))</f>
        <v/>
      </c>
      <c r="N159" s="153" t="str">
        <f ca="1">IF(ENTRADAS[[#This Row],[Status]]="","",IF(ENTRADAS[[#This Row],[Status]]="cONCLUÍDO",TEXT(ENTRADAS[[#This Row],[Data pagamento]],"mmm"),TEXT(ENTRADAS[[#This Row],[Data vencimento]],"mmm")))</f>
        <v/>
      </c>
      <c r="O159" s="153" t="str">
        <f ca="1">IF(ENTRADAS[[#This Row],[Status]]="","",IF(ENTRADAS[[#This Row],[Status]]="concluído",YEAR(ENTRADAS[[#This Row],[Data pagamento]]),YEAR(ENTRADAS[[#This Row],[Data vencimento]])))</f>
        <v/>
      </c>
      <c r="P159" s="153" t="str">
        <f>IF(ENTRADAS[[#This Row],[Categoria]]="","",VLOOKUP(ENTRADAS[[#This Row],[Categoria]],AUX!$AW:$AX,2,0))</f>
        <v/>
      </c>
    </row>
    <row r="160" spans="2:16" ht="22.5" customHeight="1" x14ac:dyDescent="0.3">
      <c r="B160" s="155"/>
      <c r="C160" s="153"/>
      <c r="D160" s="153"/>
      <c r="E160" s="153"/>
      <c r="F160" s="154"/>
      <c r="G160" s="154"/>
      <c r="H160" s="153"/>
      <c r="I160" s="150"/>
      <c r="J160" s="150"/>
      <c r="K160" s="150"/>
      <c r="L16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0" s="153" t="str">
        <f>IF(ENTRADAS[[#This Row],[Coluna1]]="","",IF(ENTRADAS[[#This Row],[Coluna1]]="Saída","Fornecedor","Cliente"))</f>
        <v/>
      </c>
      <c r="N160" s="153" t="str">
        <f ca="1">IF(ENTRADAS[[#This Row],[Status]]="","",IF(ENTRADAS[[#This Row],[Status]]="cONCLUÍDO",TEXT(ENTRADAS[[#This Row],[Data pagamento]],"mmm"),TEXT(ENTRADAS[[#This Row],[Data vencimento]],"mmm")))</f>
        <v/>
      </c>
      <c r="O160" s="153" t="str">
        <f ca="1">IF(ENTRADAS[[#This Row],[Status]]="","",IF(ENTRADAS[[#This Row],[Status]]="concluído",YEAR(ENTRADAS[[#This Row],[Data pagamento]]),YEAR(ENTRADAS[[#This Row],[Data vencimento]])))</f>
        <v/>
      </c>
      <c r="P160" s="153" t="str">
        <f>IF(ENTRADAS[[#This Row],[Categoria]]="","",VLOOKUP(ENTRADAS[[#This Row],[Categoria]],AUX!$AW:$AX,2,0))</f>
        <v/>
      </c>
    </row>
    <row r="161" spans="2:16" ht="22.5" customHeight="1" x14ac:dyDescent="0.3">
      <c r="B161" s="155"/>
      <c r="C161" s="153"/>
      <c r="D161" s="153"/>
      <c r="E161" s="153"/>
      <c r="F161" s="154"/>
      <c r="G161" s="154"/>
      <c r="H161" s="153"/>
      <c r="I161" s="150"/>
      <c r="J161" s="150"/>
      <c r="K161" s="150"/>
      <c r="L16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1" s="153" t="str">
        <f>IF(ENTRADAS[[#This Row],[Coluna1]]="","",IF(ENTRADAS[[#This Row],[Coluna1]]="Saída","Fornecedor","Cliente"))</f>
        <v/>
      </c>
      <c r="N161" s="153" t="str">
        <f ca="1">IF(ENTRADAS[[#This Row],[Status]]="","",IF(ENTRADAS[[#This Row],[Status]]="cONCLUÍDO",TEXT(ENTRADAS[[#This Row],[Data pagamento]],"mmm"),TEXT(ENTRADAS[[#This Row],[Data vencimento]],"mmm")))</f>
        <v/>
      </c>
      <c r="O161" s="153" t="str">
        <f ca="1">IF(ENTRADAS[[#This Row],[Status]]="","",IF(ENTRADAS[[#This Row],[Status]]="concluído",YEAR(ENTRADAS[[#This Row],[Data pagamento]]),YEAR(ENTRADAS[[#This Row],[Data vencimento]])))</f>
        <v/>
      </c>
      <c r="P161" s="153" t="str">
        <f>IF(ENTRADAS[[#This Row],[Categoria]]="","",VLOOKUP(ENTRADAS[[#This Row],[Categoria]],AUX!$AW:$AX,2,0))</f>
        <v/>
      </c>
    </row>
    <row r="162" spans="2:16" ht="22.5" customHeight="1" x14ac:dyDescent="0.3">
      <c r="B162" s="155"/>
      <c r="C162" s="153"/>
      <c r="D162" s="153"/>
      <c r="E162" s="153"/>
      <c r="F162" s="154"/>
      <c r="G162" s="154"/>
      <c r="H162" s="153"/>
      <c r="I162" s="150"/>
      <c r="J162" s="150"/>
      <c r="K162" s="150"/>
      <c r="L16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2" s="153" t="str">
        <f>IF(ENTRADAS[[#This Row],[Coluna1]]="","",IF(ENTRADAS[[#This Row],[Coluna1]]="Saída","Fornecedor","Cliente"))</f>
        <v/>
      </c>
      <c r="N162" s="153" t="str">
        <f ca="1">IF(ENTRADAS[[#This Row],[Status]]="","",IF(ENTRADAS[[#This Row],[Status]]="cONCLUÍDO",TEXT(ENTRADAS[[#This Row],[Data pagamento]],"mmm"),TEXT(ENTRADAS[[#This Row],[Data vencimento]],"mmm")))</f>
        <v/>
      </c>
      <c r="O162" s="153" t="str">
        <f ca="1">IF(ENTRADAS[[#This Row],[Status]]="","",IF(ENTRADAS[[#This Row],[Status]]="concluído",YEAR(ENTRADAS[[#This Row],[Data pagamento]]),YEAR(ENTRADAS[[#This Row],[Data vencimento]])))</f>
        <v/>
      </c>
      <c r="P162" s="153" t="str">
        <f>IF(ENTRADAS[[#This Row],[Categoria]]="","",VLOOKUP(ENTRADAS[[#This Row],[Categoria]],AUX!$AW:$AX,2,0))</f>
        <v/>
      </c>
    </row>
    <row r="163" spans="2:16" ht="22.5" customHeight="1" x14ac:dyDescent="0.3">
      <c r="B163" s="155"/>
      <c r="C163" s="153"/>
      <c r="D163" s="153"/>
      <c r="E163" s="153"/>
      <c r="F163" s="154"/>
      <c r="G163" s="154"/>
      <c r="H163" s="153"/>
      <c r="I163" s="150"/>
      <c r="J163" s="150"/>
      <c r="K163" s="150"/>
      <c r="L16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3" s="153" t="str">
        <f>IF(ENTRADAS[[#This Row],[Coluna1]]="","",IF(ENTRADAS[[#This Row],[Coluna1]]="Saída","Fornecedor","Cliente"))</f>
        <v/>
      </c>
      <c r="N163" s="153" t="str">
        <f ca="1">IF(ENTRADAS[[#This Row],[Status]]="","",IF(ENTRADAS[[#This Row],[Status]]="cONCLUÍDO",TEXT(ENTRADAS[[#This Row],[Data pagamento]],"mmm"),TEXT(ENTRADAS[[#This Row],[Data vencimento]],"mmm")))</f>
        <v/>
      </c>
      <c r="O163" s="153" t="str">
        <f ca="1">IF(ENTRADAS[[#This Row],[Status]]="","",IF(ENTRADAS[[#This Row],[Status]]="concluído",YEAR(ENTRADAS[[#This Row],[Data pagamento]]),YEAR(ENTRADAS[[#This Row],[Data vencimento]])))</f>
        <v/>
      </c>
      <c r="P163" s="153" t="str">
        <f>IF(ENTRADAS[[#This Row],[Categoria]]="","",VLOOKUP(ENTRADAS[[#This Row],[Categoria]],AUX!$AW:$AX,2,0))</f>
        <v/>
      </c>
    </row>
    <row r="164" spans="2:16" ht="22.5" customHeight="1" x14ac:dyDescent="0.3">
      <c r="B164" s="155"/>
      <c r="C164" s="153"/>
      <c r="D164" s="153"/>
      <c r="E164" s="153"/>
      <c r="F164" s="154"/>
      <c r="G164" s="154"/>
      <c r="H164" s="153"/>
      <c r="I164" s="150"/>
      <c r="J164" s="150"/>
      <c r="K164" s="150"/>
      <c r="L16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4" s="153" t="str">
        <f>IF(ENTRADAS[[#This Row],[Coluna1]]="","",IF(ENTRADAS[[#This Row],[Coluna1]]="Saída","Fornecedor","Cliente"))</f>
        <v/>
      </c>
      <c r="N164" s="153" t="str">
        <f ca="1">IF(ENTRADAS[[#This Row],[Status]]="","",IF(ENTRADAS[[#This Row],[Status]]="cONCLUÍDO",TEXT(ENTRADAS[[#This Row],[Data pagamento]],"mmm"),TEXT(ENTRADAS[[#This Row],[Data vencimento]],"mmm")))</f>
        <v/>
      </c>
      <c r="O164" s="153" t="str">
        <f ca="1">IF(ENTRADAS[[#This Row],[Status]]="","",IF(ENTRADAS[[#This Row],[Status]]="concluído",YEAR(ENTRADAS[[#This Row],[Data pagamento]]),YEAR(ENTRADAS[[#This Row],[Data vencimento]])))</f>
        <v/>
      </c>
      <c r="P164" s="153" t="str">
        <f>IF(ENTRADAS[[#This Row],[Categoria]]="","",VLOOKUP(ENTRADAS[[#This Row],[Categoria]],AUX!$AW:$AX,2,0))</f>
        <v/>
      </c>
    </row>
    <row r="165" spans="2:16" ht="22.5" customHeight="1" x14ac:dyDescent="0.3">
      <c r="B165" s="155"/>
      <c r="C165" s="153"/>
      <c r="D165" s="153"/>
      <c r="E165" s="153"/>
      <c r="F165" s="154"/>
      <c r="G165" s="154"/>
      <c r="H165" s="153"/>
      <c r="I165" s="150"/>
      <c r="J165" s="150"/>
      <c r="K165" s="150"/>
      <c r="L16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5" s="153" t="str">
        <f>IF(ENTRADAS[[#This Row],[Coluna1]]="","",IF(ENTRADAS[[#This Row],[Coluna1]]="Saída","Fornecedor","Cliente"))</f>
        <v/>
      </c>
      <c r="N165" s="153" t="str">
        <f ca="1">IF(ENTRADAS[[#This Row],[Status]]="","",IF(ENTRADAS[[#This Row],[Status]]="cONCLUÍDO",TEXT(ENTRADAS[[#This Row],[Data pagamento]],"mmm"),TEXT(ENTRADAS[[#This Row],[Data vencimento]],"mmm")))</f>
        <v/>
      </c>
      <c r="O165" s="153" t="str">
        <f ca="1">IF(ENTRADAS[[#This Row],[Status]]="","",IF(ENTRADAS[[#This Row],[Status]]="concluído",YEAR(ENTRADAS[[#This Row],[Data pagamento]]),YEAR(ENTRADAS[[#This Row],[Data vencimento]])))</f>
        <v/>
      </c>
      <c r="P165" s="153" t="str">
        <f>IF(ENTRADAS[[#This Row],[Categoria]]="","",VLOOKUP(ENTRADAS[[#This Row],[Categoria]],AUX!$AW:$AX,2,0))</f>
        <v/>
      </c>
    </row>
    <row r="166" spans="2:16" ht="22.5" customHeight="1" x14ac:dyDescent="0.3">
      <c r="B166" s="155"/>
      <c r="C166" s="153"/>
      <c r="D166" s="153"/>
      <c r="E166" s="153"/>
      <c r="F166" s="154"/>
      <c r="G166" s="154"/>
      <c r="H166" s="153"/>
      <c r="I166" s="150"/>
      <c r="J166" s="150"/>
      <c r="K166" s="150"/>
      <c r="L16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6" s="153" t="str">
        <f>IF(ENTRADAS[[#This Row],[Coluna1]]="","",IF(ENTRADAS[[#This Row],[Coluna1]]="Saída","Fornecedor","Cliente"))</f>
        <v/>
      </c>
      <c r="N166" s="153" t="str">
        <f ca="1">IF(ENTRADAS[[#This Row],[Status]]="","",IF(ENTRADAS[[#This Row],[Status]]="cONCLUÍDO",TEXT(ENTRADAS[[#This Row],[Data pagamento]],"mmm"),TEXT(ENTRADAS[[#This Row],[Data vencimento]],"mmm")))</f>
        <v/>
      </c>
      <c r="O166" s="153" t="str">
        <f ca="1">IF(ENTRADAS[[#This Row],[Status]]="","",IF(ENTRADAS[[#This Row],[Status]]="concluído",YEAR(ENTRADAS[[#This Row],[Data pagamento]]),YEAR(ENTRADAS[[#This Row],[Data vencimento]])))</f>
        <v/>
      </c>
      <c r="P166" s="153" t="str">
        <f>IF(ENTRADAS[[#This Row],[Categoria]]="","",VLOOKUP(ENTRADAS[[#This Row],[Categoria]],AUX!$AW:$AX,2,0))</f>
        <v/>
      </c>
    </row>
    <row r="167" spans="2:16" ht="22.5" customHeight="1" x14ac:dyDescent="0.3">
      <c r="B167" s="155"/>
      <c r="C167" s="153"/>
      <c r="D167" s="153"/>
      <c r="E167" s="153"/>
      <c r="F167" s="154"/>
      <c r="G167" s="154"/>
      <c r="H167" s="153"/>
      <c r="I167" s="150"/>
      <c r="J167" s="150"/>
      <c r="K167" s="150"/>
      <c r="L16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7" s="153" t="str">
        <f>IF(ENTRADAS[[#This Row],[Coluna1]]="","",IF(ENTRADAS[[#This Row],[Coluna1]]="Saída","Fornecedor","Cliente"))</f>
        <v/>
      </c>
      <c r="N167" s="153" t="str">
        <f ca="1">IF(ENTRADAS[[#This Row],[Status]]="","",IF(ENTRADAS[[#This Row],[Status]]="cONCLUÍDO",TEXT(ENTRADAS[[#This Row],[Data pagamento]],"mmm"),TEXT(ENTRADAS[[#This Row],[Data vencimento]],"mmm")))</f>
        <v/>
      </c>
      <c r="O167" s="153" t="str">
        <f ca="1">IF(ENTRADAS[[#This Row],[Status]]="","",IF(ENTRADAS[[#This Row],[Status]]="concluído",YEAR(ENTRADAS[[#This Row],[Data pagamento]]),YEAR(ENTRADAS[[#This Row],[Data vencimento]])))</f>
        <v/>
      </c>
      <c r="P167" s="153" t="str">
        <f>IF(ENTRADAS[[#This Row],[Categoria]]="","",VLOOKUP(ENTRADAS[[#This Row],[Categoria]],AUX!$AW:$AX,2,0))</f>
        <v/>
      </c>
    </row>
    <row r="168" spans="2:16" ht="22.5" customHeight="1" x14ac:dyDescent="0.3">
      <c r="B168" s="155"/>
      <c r="C168" s="153"/>
      <c r="D168" s="153"/>
      <c r="E168" s="153"/>
      <c r="F168" s="154"/>
      <c r="G168" s="154"/>
      <c r="H168" s="153"/>
      <c r="I168" s="150"/>
      <c r="J168" s="150"/>
      <c r="K168" s="150"/>
      <c r="L16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8" s="153" t="str">
        <f>IF(ENTRADAS[[#This Row],[Coluna1]]="","",IF(ENTRADAS[[#This Row],[Coluna1]]="Saída","Fornecedor","Cliente"))</f>
        <v/>
      </c>
      <c r="N168" s="153" t="str">
        <f ca="1">IF(ENTRADAS[[#This Row],[Status]]="","",IF(ENTRADAS[[#This Row],[Status]]="cONCLUÍDO",TEXT(ENTRADAS[[#This Row],[Data pagamento]],"mmm"),TEXT(ENTRADAS[[#This Row],[Data vencimento]],"mmm")))</f>
        <v/>
      </c>
      <c r="O168" s="153" t="str">
        <f ca="1">IF(ENTRADAS[[#This Row],[Status]]="","",IF(ENTRADAS[[#This Row],[Status]]="concluído",YEAR(ENTRADAS[[#This Row],[Data pagamento]]),YEAR(ENTRADAS[[#This Row],[Data vencimento]])))</f>
        <v/>
      </c>
      <c r="P168" s="153" t="str">
        <f>IF(ENTRADAS[[#This Row],[Categoria]]="","",VLOOKUP(ENTRADAS[[#This Row],[Categoria]],AUX!$AW:$AX,2,0))</f>
        <v/>
      </c>
    </row>
    <row r="169" spans="2:16" ht="22.5" customHeight="1" x14ac:dyDescent="0.3">
      <c r="B169" s="155"/>
      <c r="C169" s="153"/>
      <c r="D169" s="153"/>
      <c r="E169" s="153"/>
      <c r="F169" s="154"/>
      <c r="G169" s="154"/>
      <c r="H169" s="153"/>
      <c r="I169" s="150"/>
      <c r="J169" s="150"/>
      <c r="K169" s="150"/>
      <c r="L16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69" s="153" t="str">
        <f>IF(ENTRADAS[[#This Row],[Coluna1]]="","",IF(ENTRADAS[[#This Row],[Coluna1]]="Saída","Fornecedor","Cliente"))</f>
        <v/>
      </c>
      <c r="N169" s="153" t="str">
        <f ca="1">IF(ENTRADAS[[#This Row],[Status]]="","",IF(ENTRADAS[[#This Row],[Status]]="cONCLUÍDO",TEXT(ENTRADAS[[#This Row],[Data pagamento]],"mmm"),TEXT(ENTRADAS[[#This Row],[Data vencimento]],"mmm")))</f>
        <v/>
      </c>
      <c r="O169" s="153" t="str">
        <f ca="1">IF(ENTRADAS[[#This Row],[Status]]="","",IF(ENTRADAS[[#This Row],[Status]]="concluído",YEAR(ENTRADAS[[#This Row],[Data pagamento]]),YEAR(ENTRADAS[[#This Row],[Data vencimento]])))</f>
        <v/>
      </c>
      <c r="P169" s="153" t="str">
        <f>IF(ENTRADAS[[#This Row],[Categoria]]="","",VLOOKUP(ENTRADAS[[#This Row],[Categoria]],AUX!$AW:$AX,2,0))</f>
        <v/>
      </c>
    </row>
    <row r="170" spans="2:16" ht="22.5" customHeight="1" x14ac:dyDescent="0.3">
      <c r="B170" s="155"/>
      <c r="C170" s="153"/>
      <c r="D170" s="153"/>
      <c r="E170" s="153"/>
      <c r="F170" s="154"/>
      <c r="G170" s="154"/>
      <c r="H170" s="153"/>
      <c r="I170" s="150"/>
      <c r="J170" s="150"/>
      <c r="K170" s="150"/>
      <c r="L17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0" s="153" t="str">
        <f>IF(ENTRADAS[[#This Row],[Coluna1]]="","",IF(ENTRADAS[[#This Row],[Coluna1]]="Saída","Fornecedor","Cliente"))</f>
        <v/>
      </c>
      <c r="N170" s="153" t="str">
        <f ca="1">IF(ENTRADAS[[#This Row],[Status]]="","",IF(ENTRADAS[[#This Row],[Status]]="cONCLUÍDO",TEXT(ENTRADAS[[#This Row],[Data pagamento]],"mmm"),TEXT(ENTRADAS[[#This Row],[Data vencimento]],"mmm")))</f>
        <v/>
      </c>
      <c r="O170" s="153" t="str">
        <f ca="1">IF(ENTRADAS[[#This Row],[Status]]="","",IF(ENTRADAS[[#This Row],[Status]]="concluído",YEAR(ENTRADAS[[#This Row],[Data pagamento]]),YEAR(ENTRADAS[[#This Row],[Data vencimento]])))</f>
        <v/>
      </c>
      <c r="P170" s="153" t="str">
        <f>IF(ENTRADAS[[#This Row],[Categoria]]="","",VLOOKUP(ENTRADAS[[#This Row],[Categoria]],AUX!$AW:$AX,2,0))</f>
        <v/>
      </c>
    </row>
    <row r="171" spans="2:16" ht="22.5" customHeight="1" x14ac:dyDescent="0.3">
      <c r="B171" s="155"/>
      <c r="C171" s="153"/>
      <c r="D171" s="153"/>
      <c r="E171" s="153"/>
      <c r="F171" s="154"/>
      <c r="G171" s="154"/>
      <c r="H171" s="153"/>
      <c r="I171" s="150"/>
      <c r="J171" s="150"/>
      <c r="K171" s="150"/>
      <c r="L17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1" s="153" t="str">
        <f>IF(ENTRADAS[[#This Row],[Coluna1]]="","",IF(ENTRADAS[[#This Row],[Coluna1]]="Saída","Fornecedor","Cliente"))</f>
        <v/>
      </c>
      <c r="N171" s="153" t="str">
        <f ca="1">IF(ENTRADAS[[#This Row],[Status]]="","",IF(ENTRADAS[[#This Row],[Status]]="cONCLUÍDO",TEXT(ENTRADAS[[#This Row],[Data pagamento]],"mmm"),TEXT(ENTRADAS[[#This Row],[Data vencimento]],"mmm")))</f>
        <v/>
      </c>
      <c r="O171" s="153" t="str">
        <f ca="1">IF(ENTRADAS[[#This Row],[Status]]="","",IF(ENTRADAS[[#This Row],[Status]]="concluído",YEAR(ENTRADAS[[#This Row],[Data pagamento]]),YEAR(ENTRADAS[[#This Row],[Data vencimento]])))</f>
        <v/>
      </c>
      <c r="P171" s="153" t="str">
        <f>IF(ENTRADAS[[#This Row],[Categoria]]="","",VLOOKUP(ENTRADAS[[#This Row],[Categoria]],AUX!$AW:$AX,2,0))</f>
        <v/>
      </c>
    </row>
    <row r="172" spans="2:16" ht="22.5" customHeight="1" x14ac:dyDescent="0.3">
      <c r="B172" s="155"/>
      <c r="C172" s="153"/>
      <c r="D172" s="153"/>
      <c r="E172" s="153"/>
      <c r="F172" s="154"/>
      <c r="G172" s="154"/>
      <c r="H172" s="153"/>
      <c r="I172" s="150"/>
      <c r="J172" s="150"/>
      <c r="K172" s="150"/>
      <c r="L17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2" s="153" t="str">
        <f>IF(ENTRADAS[[#This Row],[Coluna1]]="","",IF(ENTRADAS[[#This Row],[Coluna1]]="Saída","Fornecedor","Cliente"))</f>
        <v/>
      </c>
      <c r="N172" s="153" t="str">
        <f ca="1">IF(ENTRADAS[[#This Row],[Status]]="","",IF(ENTRADAS[[#This Row],[Status]]="cONCLUÍDO",TEXT(ENTRADAS[[#This Row],[Data pagamento]],"mmm"),TEXT(ENTRADAS[[#This Row],[Data vencimento]],"mmm")))</f>
        <v/>
      </c>
      <c r="O172" s="153" t="str">
        <f ca="1">IF(ENTRADAS[[#This Row],[Status]]="","",IF(ENTRADAS[[#This Row],[Status]]="concluído",YEAR(ENTRADAS[[#This Row],[Data pagamento]]),YEAR(ENTRADAS[[#This Row],[Data vencimento]])))</f>
        <v/>
      </c>
      <c r="P172" s="153" t="str">
        <f>IF(ENTRADAS[[#This Row],[Categoria]]="","",VLOOKUP(ENTRADAS[[#This Row],[Categoria]],AUX!$AW:$AX,2,0))</f>
        <v/>
      </c>
    </row>
    <row r="173" spans="2:16" ht="22.5" customHeight="1" x14ac:dyDescent="0.3">
      <c r="B173" s="155"/>
      <c r="C173" s="153"/>
      <c r="D173" s="153"/>
      <c r="E173" s="153"/>
      <c r="F173" s="154"/>
      <c r="G173" s="154"/>
      <c r="H173" s="153"/>
      <c r="I173" s="150"/>
      <c r="J173" s="150"/>
      <c r="K173" s="150"/>
      <c r="L17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3" s="153" t="str">
        <f>IF(ENTRADAS[[#This Row],[Coluna1]]="","",IF(ENTRADAS[[#This Row],[Coluna1]]="Saída","Fornecedor","Cliente"))</f>
        <v/>
      </c>
      <c r="N173" s="153" t="str">
        <f ca="1">IF(ENTRADAS[[#This Row],[Status]]="","",IF(ENTRADAS[[#This Row],[Status]]="cONCLUÍDO",TEXT(ENTRADAS[[#This Row],[Data pagamento]],"mmm"),TEXT(ENTRADAS[[#This Row],[Data vencimento]],"mmm")))</f>
        <v/>
      </c>
      <c r="O173" s="153" t="str">
        <f ca="1">IF(ENTRADAS[[#This Row],[Status]]="","",IF(ENTRADAS[[#This Row],[Status]]="concluído",YEAR(ENTRADAS[[#This Row],[Data pagamento]]),YEAR(ENTRADAS[[#This Row],[Data vencimento]])))</f>
        <v/>
      </c>
      <c r="P173" s="153" t="str">
        <f>IF(ENTRADAS[[#This Row],[Categoria]]="","",VLOOKUP(ENTRADAS[[#This Row],[Categoria]],AUX!$AW:$AX,2,0))</f>
        <v/>
      </c>
    </row>
    <row r="174" spans="2:16" ht="22.5" customHeight="1" x14ac:dyDescent="0.3">
      <c r="B174" s="155"/>
      <c r="C174" s="153"/>
      <c r="D174" s="153"/>
      <c r="E174" s="153"/>
      <c r="F174" s="154"/>
      <c r="G174" s="154"/>
      <c r="H174" s="153"/>
      <c r="I174" s="150"/>
      <c r="J174" s="150"/>
      <c r="K174" s="150"/>
      <c r="L17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4" s="153" t="str">
        <f>IF(ENTRADAS[[#This Row],[Coluna1]]="","",IF(ENTRADAS[[#This Row],[Coluna1]]="Saída","Fornecedor","Cliente"))</f>
        <v/>
      </c>
      <c r="N174" s="153" t="str">
        <f ca="1">IF(ENTRADAS[[#This Row],[Status]]="","",IF(ENTRADAS[[#This Row],[Status]]="cONCLUÍDO",TEXT(ENTRADAS[[#This Row],[Data pagamento]],"mmm"),TEXT(ENTRADAS[[#This Row],[Data vencimento]],"mmm")))</f>
        <v/>
      </c>
      <c r="O174" s="153" t="str">
        <f ca="1">IF(ENTRADAS[[#This Row],[Status]]="","",IF(ENTRADAS[[#This Row],[Status]]="concluído",YEAR(ENTRADAS[[#This Row],[Data pagamento]]),YEAR(ENTRADAS[[#This Row],[Data vencimento]])))</f>
        <v/>
      </c>
      <c r="P174" s="153" t="str">
        <f>IF(ENTRADAS[[#This Row],[Categoria]]="","",VLOOKUP(ENTRADAS[[#This Row],[Categoria]],AUX!$AW:$AX,2,0))</f>
        <v/>
      </c>
    </row>
    <row r="175" spans="2:16" ht="22.5" customHeight="1" x14ac:dyDescent="0.3">
      <c r="B175" s="155"/>
      <c r="C175" s="153"/>
      <c r="D175" s="153"/>
      <c r="E175" s="153"/>
      <c r="F175" s="154"/>
      <c r="G175" s="154"/>
      <c r="H175" s="153"/>
      <c r="I175" s="150"/>
      <c r="J175" s="150"/>
      <c r="K175" s="150"/>
      <c r="L17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5" s="153" t="str">
        <f>IF(ENTRADAS[[#This Row],[Coluna1]]="","",IF(ENTRADAS[[#This Row],[Coluna1]]="Saída","Fornecedor","Cliente"))</f>
        <v/>
      </c>
      <c r="N175" s="153" t="str">
        <f ca="1">IF(ENTRADAS[[#This Row],[Status]]="","",IF(ENTRADAS[[#This Row],[Status]]="cONCLUÍDO",TEXT(ENTRADAS[[#This Row],[Data pagamento]],"mmm"),TEXT(ENTRADAS[[#This Row],[Data vencimento]],"mmm")))</f>
        <v/>
      </c>
      <c r="O175" s="153" t="str">
        <f ca="1">IF(ENTRADAS[[#This Row],[Status]]="","",IF(ENTRADAS[[#This Row],[Status]]="concluído",YEAR(ENTRADAS[[#This Row],[Data pagamento]]),YEAR(ENTRADAS[[#This Row],[Data vencimento]])))</f>
        <v/>
      </c>
      <c r="P175" s="153" t="str">
        <f>IF(ENTRADAS[[#This Row],[Categoria]]="","",VLOOKUP(ENTRADAS[[#This Row],[Categoria]],AUX!$AW:$AX,2,0))</f>
        <v/>
      </c>
    </row>
    <row r="176" spans="2:16" ht="22.5" customHeight="1" x14ac:dyDescent="0.3">
      <c r="B176" s="155"/>
      <c r="C176" s="153"/>
      <c r="D176" s="153"/>
      <c r="E176" s="153"/>
      <c r="F176" s="154"/>
      <c r="G176" s="154"/>
      <c r="H176" s="153"/>
      <c r="I176" s="150"/>
      <c r="J176" s="150"/>
      <c r="K176" s="150"/>
      <c r="L17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6" s="153" t="str">
        <f>IF(ENTRADAS[[#This Row],[Coluna1]]="","",IF(ENTRADAS[[#This Row],[Coluna1]]="Saída","Fornecedor","Cliente"))</f>
        <v/>
      </c>
      <c r="N176" s="153" t="str">
        <f ca="1">IF(ENTRADAS[[#This Row],[Status]]="","",IF(ENTRADAS[[#This Row],[Status]]="cONCLUÍDO",TEXT(ENTRADAS[[#This Row],[Data pagamento]],"mmm"),TEXT(ENTRADAS[[#This Row],[Data vencimento]],"mmm")))</f>
        <v/>
      </c>
      <c r="O176" s="153" t="str">
        <f ca="1">IF(ENTRADAS[[#This Row],[Status]]="","",IF(ENTRADAS[[#This Row],[Status]]="concluído",YEAR(ENTRADAS[[#This Row],[Data pagamento]]),YEAR(ENTRADAS[[#This Row],[Data vencimento]])))</f>
        <v/>
      </c>
      <c r="P176" s="153" t="str">
        <f>IF(ENTRADAS[[#This Row],[Categoria]]="","",VLOOKUP(ENTRADAS[[#This Row],[Categoria]],AUX!$AW:$AX,2,0))</f>
        <v/>
      </c>
    </row>
    <row r="177" spans="2:16" ht="22.5" customHeight="1" x14ac:dyDescent="0.3">
      <c r="B177" s="155"/>
      <c r="C177" s="153"/>
      <c r="D177" s="153"/>
      <c r="E177" s="153"/>
      <c r="F177" s="154"/>
      <c r="G177" s="154"/>
      <c r="H177" s="153"/>
      <c r="I177" s="150"/>
      <c r="J177" s="150"/>
      <c r="K177" s="150"/>
      <c r="L17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7" s="153" t="str">
        <f>IF(ENTRADAS[[#This Row],[Coluna1]]="","",IF(ENTRADAS[[#This Row],[Coluna1]]="Saída","Fornecedor","Cliente"))</f>
        <v/>
      </c>
      <c r="N177" s="153" t="str">
        <f ca="1">IF(ENTRADAS[[#This Row],[Status]]="","",IF(ENTRADAS[[#This Row],[Status]]="cONCLUÍDO",TEXT(ENTRADAS[[#This Row],[Data pagamento]],"mmm"),TEXT(ENTRADAS[[#This Row],[Data vencimento]],"mmm")))</f>
        <v/>
      </c>
      <c r="O177" s="153" t="str">
        <f ca="1">IF(ENTRADAS[[#This Row],[Status]]="","",IF(ENTRADAS[[#This Row],[Status]]="concluído",YEAR(ENTRADAS[[#This Row],[Data pagamento]]),YEAR(ENTRADAS[[#This Row],[Data vencimento]])))</f>
        <v/>
      </c>
      <c r="P177" s="153" t="str">
        <f>IF(ENTRADAS[[#This Row],[Categoria]]="","",VLOOKUP(ENTRADAS[[#This Row],[Categoria]],AUX!$AW:$AX,2,0))</f>
        <v/>
      </c>
    </row>
    <row r="178" spans="2:16" ht="22.5" customHeight="1" x14ac:dyDescent="0.3">
      <c r="B178" s="155"/>
      <c r="C178" s="153"/>
      <c r="D178" s="153"/>
      <c r="E178" s="153"/>
      <c r="F178" s="154"/>
      <c r="G178" s="154"/>
      <c r="H178" s="153"/>
      <c r="I178" s="150"/>
      <c r="J178" s="150"/>
      <c r="K178" s="150"/>
      <c r="L17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8" s="153" t="str">
        <f>IF(ENTRADAS[[#This Row],[Coluna1]]="","",IF(ENTRADAS[[#This Row],[Coluna1]]="Saída","Fornecedor","Cliente"))</f>
        <v/>
      </c>
      <c r="N178" s="153" t="str">
        <f ca="1">IF(ENTRADAS[[#This Row],[Status]]="","",IF(ENTRADAS[[#This Row],[Status]]="cONCLUÍDO",TEXT(ENTRADAS[[#This Row],[Data pagamento]],"mmm"),TEXT(ENTRADAS[[#This Row],[Data vencimento]],"mmm")))</f>
        <v/>
      </c>
      <c r="O178" s="153" t="str">
        <f ca="1">IF(ENTRADAS[[#This Row],[Status]]="","",IF(ENTRADAS[[#This Row],[Status]]="concluído",YEAR(ENTRADAS[[#This Row],[Data pagamento]]),YEAR(ENTRADAS[[#This Row],[Data vencimento]])))</f>
        <v/>
      </c>
      <c r="P178" s="153" t="str">
        <f>IF(ENTRADAS[[#This Row],[Categoria]]="","",VLOOKUP(ENTRADAS[[#This Row],[Categoria]],AUX!$AW:$AX,2,0))</f>
        <v/>
      </c>
    </row>
    <row r="179" spans="2:16" ht="22.5" customHeight="1" x14ac:dyDescent="0.3">
      <c r="B179" s="155"/>
      <c r="C179" s="153"/>
      <c r="D179" s="153"/>
      <c r="E179" s="153"/>
      <c r="F179" s="154"/>
      <c r="G179" s="154"/>
      <c r="H179" s="153"/>
      <c r="I179" s="150"/>
      <c r="J179" s="150"/>
      <c r="K179" s="150"/>
      <c r="L17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79" s="153" t="str">
        <f>IF(ENTRADAS[[#This Row],[Coluna1]]="","",IF(ENTRADAS[[#This Row],[Coluna1]]="Saída","Fornecedor","Cliente"))</f>
        <v/>
      </c>
      <c r="N179" s="153" t="str">
        <f ca="1">IF(ENTRADAS[[#This Row],[Status]]="","",IF(ENTRADAS[[#This Row],[Status]]="cONCLUÍDO",TEXT(ENTRADAS[[#This Row],[Data pagamento]],"mmm"),TEXT(ENTRADAS[[#This Row],[Data vencimento]],"mmm")))</f>
        <v/>
      </c>
      <c r="O179" s="153" t="str">
        <f ca="1">IF(ENTRADAS[[#This Row],[Status]]="","",IF(ENTRADAS[[#This Row],[Status]]="concluído",YEAR(ENTRADAS[[#This Row],[Data pagamento]]),YEAR(ENTRADAS[[#This Row],[Data vencimento]])))</f>
        <v/>
      </c>
      <c r="P179" s="153" t="str">
        <f>IF(ENTRADAS[[#This Row],[Categoria]]="","",VLOOKUP(ENTRADAS[[#This Row],[Categoria]],AUX!$AW:$AX,2,0))</f>
        <v/>
      </c>
    </row>
    <row r="180" spans="2:16" ht="22.5" customHeight="1" x14ac:dyDescent="0.3">
      <c r="B180" s="155"/>
      <c r="C180" s="153"/>
      <c r="D180" s="153"/>
      <c r="E180" s="153"/>
      <c r="F180" s="154"/>
      <c r="G180" s="154"/>
      <c r="H180" s="153"/>
      <c r="I180" s="150"/>
      <c r="J180" s="150"/>
      <c r="K180" s="150"/>
      <c r="L18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0" s="153" t="str">
        <f>IF(ENTRADAS[[#This Row],[Coluna1]]="","",IF(ENTRADAS[[#This Row],[Coluna1]]="Saída","Fornecedor","Cliente"))</f>
        <v/>
      </c>
      <c r="N180" s="153" t="str">
        <f ca="1">IF(ENTRADAS[[#This Row],[Status]]="","",IF(ENTRADAS[[#This Row],[Status]]="cONCLUÍDO",TEXT(ENTRADAS[[#This Row],[Data pagamento]],"mmm"),TEXT(ENTRADAS[[#This Row],[Data vencimento]],"mmm")))</f>
        <v/>
      </c>
      <c r="O180" s="153" t="str">
        <f ca="1">IF(ENTRADAS[[#This Row],[Status]]="","",IF(ENTRADAS[[#This Row],[Status]]="concluído",YEAR(ENTRADAS[[#This Row],[Data pagamento]]),YEAR(ENTRADAS[[#This Row],[Data vencimento]])))</f>
        <v/>
      </c>
      <c r="P180" s="153" t="str">
        <f>IF(ENTRADAS[[#This Row],[Categoria]]="","",VLOOKUP(ENTRADAS[[#This Row],[Categoria]],AUX!$AW:$AX,2,0))</f>
        <v/>
      </c>
    </row>
    <row r="181" spans="2:16" ht="22.5" customHeight="1" x14ac:dyDescent="0.3">
      <c r="B181" s="155"/>
      <c r="C181" s="153"/>
      <c r="D181" s="153"/>
      <c r="E181" s="153"/>
      <c r="F181" s="154"/>
      <c r="G181" s="154"/>
      <c r="H181" s="153"/>
      <c r="I181" s="150"/>
      <c r="J181" s="150"/>
      <c r="K181" s="150"/>
      <c r="L18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1" s="153" t="str">
        <f>IF(ENTRADAS[[#This Row],[Coluna1]]="","",IF(ENTRADAS[[#This Row],[Coluna1]]="Saída","Fornecedor","Cliente"))</f>
        <v/>
      </c>
      <c r="N181" s="153" t="str">
        <f ca="1">IF(ENTRADAS[[#This Row],[Status]]="","",IF(ENTRADAS[[#This Row],[Status]]="cONCLUÍDO",TEXT(ENTRADAS[[#This Row],[Data pagamento]],"mmm"),TEXT(ENTRADAS[[#This Row],[Data vencimento]],"mmm")))</f>
        <v/>
      </c>
      <c r="O181" s="153" t="str">
        <f ca="1">IF(ENTRADAS[[#This Row],[Status]]="","",IF(ENTRADAS[[#This Row],[Status]]="concluído",YEAR(ENTRADAS[[#This Row],[Data pagamento]]),YEAR(ENTRADAS[[#This Row],[Data vencimento]])))</f>
        <v/>
      </c>
      <c r="P181" s="153" t="str">
        <f>IF(ENTRADAS[[#This Row],[Categoria]]="","",VLOOKUP(ENTRADAS[[#This Row],[Categoria]],AUX!$AW:$AX,2,0))</f>
        <v/>
      </c>
    </row>
    <row r="182" spans="2:16" ht="22.5" customHeight="1" x14ac:dyDescent="0.3">
      <c r="B182" s="155"/>
      <c r="C182" s="153"/>
      <c r="D182" s="153"/>
      <c r="E182" s="153"/>
      <c r="F182" s="154"/>
      <c r="G182" s="154"/>
      <c r="H182" s="153"/>
      <c r="I182" s="150"/>
      <c r="J182" s="150"/>
      <c r="K182" s="150"/>
      <c r="L18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2" s="153" t="str">
        <f>IF(ENTRADAS[[#This Row],[Coluna1]]="","",IF(ENTRADAS[[#This Row],[Coluna1]]="Saída","Fornecedor","Cliente"))</f>
        <v/>
      </c>
      <c r="N182" s="153" t="str">
        <f ca="1">IF(ENTRADAS[[#This Row],[Status]]="","",IF(ENTRADAS[[#This Row],[Status]]="cONCLUÍDO",TEXT(ENTRADAS[[#This Row],[Data pagamento]],"mmm"),TEXT(ENTRADAS[[#This Row],[Data vencimento]],"mmm")))</f>
        <v/>
      </c>
      <c r="O182" s="153" t="str">
        <f ca="1">IF(ENTRADAS[[#This Row],[Status]]="","",IF(ENTRADAS[[#This Row],[Status]]="concluído",YEAR(ENTRADAS[[#This Row],[Data pagamento]]),YEAR(ENTRADAS[[#This Row],[Data vencimento]])))</f>
        <v/>
      </c>
      <c r="P182" s="153" t="str">
        <f>IF(ENTRADAS[[#This Row],[Categoria]]="","",VLOOKUP(ENTRADAS[[#This Row],[Categoria]],AUX!$AW:$AX,2,0))</f>
        <v/>
      </c>
    </row>
    <row r="183" spans="2:16" ht="22.5" customHeight="1" x14ac:dyDescent="0.3">
      <c r="B183" s="155"/>
      <c r="C183" s="153"/>
      <c r="D183" s="153"/>
      <c r="E183" s="153"/>
      <c r="F183" s="154"/>
      <c r="G183" s="154"/>
      <c r="H183" s="153"/>
      <c r="I183" s="150"/>
      <c r="J183" s="150"/>
      <c r="K183" s="150"/>
      <c r="L18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3" s="153" t="str">
        <f>IF(ENTRADAS[[#This Row],[Coluna1]]="","",IF(ENTRADAS[[#This Row],[Coluna1]]="Saída","Fornecedor","Cliente"))</f>
        <v/>
      </c>
      <c r="N183" s="153" t="str">
        <f ca="1">IF(ENTRADAS[[#This Row],[Status]]="","",IF(ENTRADAS[[#This Row],[Status]]="cONCLUÍDO",TEXT(ENTRADAS[[#This Row],[Data pagamento]],"mmm"),TEXT(ENTRADAS[[#This Row],[Data vencimento]],"mmm")))</f>
        <v/>
      </c>
      <c r="O183" s="153" t="str">
        <f ca="1">IF(ENTRADAS[[#This Row],[Status]]="","",IF(ENTRADAS[[#This Row],[Status]]="concluído",YEAR(ENTRADAS[[#This Row],[Data pagamento]]),YEAR(ENTRADAS[[#This Row],[Data vencimento]])))</f>
        <v/>
      </c>
      <c r="P183" s="153" t="str">
        <f>IF(ENTRADAS[[#This Row],[Categoria]]="","",VLOOKUP(ENTRADAS[[#This Row],[Categoria]],AUX!$AW:$AX,2,0))</f>
        <v/>
      </c>
    </row>
    <row r="184" spans="2:16" ht="22.5" customHeight="1" x14ac:dyDescent="0.3">
      <c r="B184" s="155"/>
      <c r="C184" s="153"/>
      <c r="D184" s="153"/>
      <c r="E184" s="153"/>
      <c r="F184" s="154"/>
      <c r="G184" s="154"/>
      <c r="H184" s="153"/>
      <c r="I184" s="150"/>
      <c r="J184" s="150"/>
      <c r="K184" s="150"/>
      <c r="L18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4" s="153" t="str">
        <f>IF(ENTRADAS[[#This Row],[Coluna1]]="","",IF(ENTRADAS[[#This Row],[Coluna1]]="Saída","Fornecedor","Cliente"))</f>
        <v/>
      </c>
      <c r="N184" s="153" t="str">
        <f ca="1">IF(ENTRADAS[[#This Row],[Status]]="","",IF(ENTRADAS[[#This Row],[Status]]="cONCLUÍDO",TEXT(ENTRADAS[[#This Row],[Data pagamento]],"mmm"),TEXT(ENTRADAS[[#This Row],[Data vencimento]],"mmm")))</f>
        <v/>
      </c>
      <c r="O184" s="153" t="str">
        <f ca="1">IF(ENTRADAS[[#This Row],[Status]]="","",IF(ENTRADAS[[#This Row],[Status]]="concluído",YEAR(ENTRADAS[[#This Row],[Data pagamento]]),YEAR(ENTRADAS[[#This Row],[Data vencimento]])))</f>
        <v/>
      </c>
      <c r="P184" s="153" t="str">
        <f>IF(ENTRADAS[[#This Row],[Categoria]]="","",VLOOKUP(ENTRADAS[[#This Row],[Categoria]],AUX!$AW:$AX,2,0))</f>
        <v/>
      </c>
    </row>
    <row r="185" spans="2:16" ht="22.5" customHeight="1" x14ac:dyDescent="0.3">
      <c r="B185" s="155"/>
      <c r="C185" s="153"/>
      <c r="D185" s="153"/>
      <c r="E185" s="153"/>
      <c r="F185" s="154"/>
      <c r="G185" s="154"/>
      <c r="H185" s="153"/>
      <c r="I185" s="150"/>
      <c r="J185" s="150"/>
      <c r="K185" s="150"/>
      <c r="L18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5" s="153" t="str">
        <f>IF(ENTRADAS[[#This Row],[Coluna1]]="","",IF(ENTRADAS[[#This Row],[Coluna1]]="Saída","Fornecedor","Cliente"))</f>
        <v/>
      </c>
      <c r="N185" s="153" t="str">
        <f ca="1">IF(ENTRADAS[[#This Row],[Status]]="","",IF(ENTRADAS[[#This Row],[Status]]="cONCLUÍDO",TEXT(ENTRADAS[[#This Row],[Data pagamento]],"mmm"),TEXT(ENTRADAS[[#This Row],[Data vencimento]],"mmm")))</f>
        <v/>
      </c>
      <c r="O185" s="153" t="str">
        <f ca="1">IF(ENTRADAS[[#This Row],[Status]]="","",IF(ENTRADAS[[#This Row],[Status]]="concluído",YEAR(ENTRADAS[[#This Row],[Data pagamento]]),YEAR(ENTRADAS[[#This Row],[Data vencimento]])))</f>
        <v/>
      </c>
      <c r="P185" s="153" t="str">
        <f>IF(ENTRADAS[[#This Row],[Categoria]]="","",VLOOKUP(ENTRADAS[[#This Row],[Categoria]],AUX!$AW:$AX,2,0))</f>
        <v/>
      </c>
    </row>
    <row r="186" spans="2:16" ht="22.5" customHeight="1" x14ac:dyDescent="0.3">
      <c r="B186" s="155"/>
      <c r="C186" s="153"/>
      <c r="D186" s="153"/>
      <c r="E186" s="153"/>
      <c r="F186" s="154"/>
      <c r="G186" s="154"/>
      <c r="H186" s="153"/>
      <c r="I186" s="150"/>
      <c r="J186" s="150"/>
      <c r="K186" s="150"/>
      <c r="L18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6" s="153" t="str">
        <f>IF(ENTRADAS[[#This Row],[Coluna1]]="","",IF(ENTRADAS[[#This Row],[Coluna1]]="Saída","Fornecedor","Cliente"))</f>
        <v/>
      </c>
      <c r="N186" s="153" t="str">
        <f ca="1">IF(ENTRADAS[[#This Row],[Status]]="","",IF(ENTRADAS[[#This Row],[Status]]="cONCLUÍDO",TEXT(ENTRADAS[[#This Row],[Data pagamento]],"mmm"),TEXT(ENTRADAS[[#This Row],[Data vencimento]],"mmm")))</f>
        <v/>
      </c>
      <c r="O186" s="153" t="str">
        <f ca="1">IF(ENTRADAS[[#This Row],[Status]]="","",IF(ENTRADAS[[#This Row],[Status]]="concluído",YEAR(ENTRADAS[[#This Row],[Data pagamento]]),YEAR(ENTRADAS[[#This Row],[Data vencimento]])))</f>
        <v/>
      </c>
      <c r="P186" s="153" t="str">
        <f>IF(ENTRADAS[[#This Row],[Categoria]]="","",VLOOKUP(ENTRADAS[[#This Row],[Categoria]],AUX!$AW:$AX,2,0))</f>
        <v/>
      </c>
    </row>
    <row r="187" spans="2:16" ht="22.5" customHeight="1" x14ac:dyDescent="0.3">
      <c r="B187" s="155"/>
      <c r="C187" s="153"/>
      <c r="D187" s="153"/>
      <c r="E187" s="153"/>
      <c r="F187" s="154"/>
      <c r="G187" s="154"/>
      <c r="H187" s="153"/>
      <c r="I187" s="150"/>
      <c r="J187" s="150"/>
      <c r="K187" s="150"/>
      <c r="L18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7" s="153" t="str">
        <f>IF(ENTRADAS[[#This Row],[Coluna1]]="","",IF(ENTRADAS[[#This Row],[Coluna1]]="Saída","Fornecedor","Cliente"))</f>
        <v/>
      </c>
      <c r="N187" s="153" t="str">
        <f ca="1">IF(ENTRADAS[[#This Row],[Status]]="","",IF(ENTRADAS[[#This Row],[Status]]="cONCLUÍDO",TEXT(ENTRADAS[[#This Row],[Data pagamento]],"mmm"),TEXT(ENTRADAS[[#This Row],[Data vencimento]],"mmm")))</f>
        <v/>
      </c>
      <c r="O187" s="153" t="str">
        <f ca="1">IF(ENTRADAS[[#This Row],[Status]]="","",IF(ENTRADAS[[#This Row],[Status]]="concluído",YEAR(ENTRADAS[[#This Row],[Data pagamento]]),YEAR(ENTRADAS[[#This Row],[Data vencimento]])))</f>
        <v/>
      </c>
      <c r="P187" s="153" t="str">
        <f>IF(ENTRADAS[[#This Row],[Categoria]]="","",VLOOKUP(ENTRADAS[[#This Row],[Categoria]],AUX!$AW:$AX,2,0))</f>
        <v/>
      </c>
    </row>
    <row r="188" spans="2:16" ht="22.5" customHeight="1" x14ac:dyDescent="0.3">
      <c r="B188" s="155"/>
      <c r="C188" s="153"/>
      <c r="D188" s="153"/>
      <c r="E188" s="153"/>
      <c r="F188" s="154"/>
      <c r="G188" s="154"/>
      <c r="H188" s="153"/>
      <c r="I188" s="150"/>
      <c r="J188" s="150"/>
      <c r="K188" s="150"/>
      <c r="L18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8" s="153" t="str">
        <f>IF(ENTRADAS[[#This Row],[Coluna1]]="","",IF(ENTRADAS[[#This Row],[Coluna1]]="Saída","Fornecedor","Cliente"))</f>
        <v/>
      </c>
      <c r="N188" s="153" t="str">
        <f ca="1">IF(ENTRADAS[[#This Row],[Status]]="","",IF(ENTRADAS[[#This Row],[Status]]="cONCLUÍDO",TEXT(ENTRADAS[[#This Row],[Data pagamento]],"mmm"),TEXT(ENTRADAS[[#This Row],[Data vencimento]],"mmm")))</f>
        <v/>
      </c>
      <c r="O188" s="153" t="str">
        <f ca="1">IF(ENTRADAS[[#This Row],[Status]]="","",IF(ENTRADAS[[#This Row],[Status]]="concluído",YEAR(ENTRADAS[[#This Row],[Data pagamento]]),YEAR(ENTRADAS[[#This Row],[Data vencimento]])))</f>
        <v/>
      </c>
      <c r="P188" s="153" t="str">
        <f>IF(ENTRADAS[[#This Row],[Categoria]]="","",VLOOKUP(ENTRADAS[[#This Row],[Categoria]],AUX!$AW:$AX,2,0))</f>
        <v/>
      </c>
    </row>
    <row r="189" spans="2:16" ht="22.5" customHeight="1" x14ac:dyDescent="0.3">
      <c r="B189" s="155"/>
      <c r="C189" s="153"/>
      <c r="D189" s="153"/>
      <c r="E189" s="153"/>
      <c r="F189" s="154"/>
      <c r="G189" s="154"/>
      <c r="H189" s="153"/>
      <c r="I189" s="150"/>
      <c r="J189" s="150"/>
      <c r="K189" s="150"/>
      <c r="L18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89" s="153" t="str">
        <f>IF(ENTRADAS[[#This Row],[Coluna1]]="","",IF(ENTRADAS[[#This Row],[Coluna1]]="Saída","Fornecedor","Cliente"))</f>
        <v/>
      </c>
      <c r="N189" s="153" t="str">
        <f ca="1">IF(ENTRADAS[[#This Row],[Status]]="","",IF(ENTRADAS[[#This Row],[Status]]="cONCLUÍDO",TEXT(ENTRADAS[[#This Row],[Data pagamento]],"mmm"),TEXT(ENTRADAS[[#This Row],[Data vencimento]],"mmm")))</f>
        <v/>
      </c>
      <c r="O189" s="153" t="str">
        <f ca="1">IF(ENTRADAS[[#This Row],[Status]]="","",IF(ENTRADAS[[#This Row],[Status]]="concluído",YEAR(ENTRADAS[[#This Row],[Data pagamento]]),YEAR(ENTRADAS[[#This Row],[Data vencimento]])))</f>
        <v/>
      </c>
      <c r="P189" s="153" t="str">
        <f>IF(ENTRADAS[[#This Row],[Categoria]]="","",VLOOKUP(ENTRADAS[[#This Row],[Categoria]],AUX!$AW:$AX,2,0))</f>
        <v/>
      </c>
    </row>
    <row r="190" spans="2:16" ht="22.5" customHeight="1" x14ac:dyDescent="0.3">
      <c r="B190" s="155"/>
      <c r="C190" s="153"/>
      <c r="D190" s="153"/>
      <c r="E190" s="153"/>
      <c r="F190" s="154"/>
      <c r="G190" s="154"/>
      <c r="H190" s="153"/>
      <c r="I190" s="150"/>
      <c r="J190" s="150"/>
      <c r="K190" s="150"/>
      <c r="L19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0" s="153" t="str">
        <f>IF(ENTRADAS[[#This Row],[Coluna1]]="","",IF(ENTRADAS[[#This Row],[Coluna1]]="Saída","Fornecedor","Cliente"))</f>
        <v/>
      </c>
      <c r="N190" s="153" t="str">
        <f ca="1">IF(ENTRADAS[[#This Row],[Status]]="","",IF(ENTRADAS[[#This Row],[Status]]="cONCLUÍDO",TEXT(ENTRADAS[[#This Row],[Data pagamento]],"mmm"),TEXT(ENTRADAS[[#This Row],[Data vencimento]],"mmm")))</f>
        <v/>
      </c>
      <c r="O190" s="153" t="str">
        <f ca="1">IF(ENTRADAS[[#This Row],[Status]]="","",IF(ENTRADAS[[#This Row],[Status]]="concluído",YEAR(ENTRADAS[[#This Row],[Data pagamento]]),YEAR(ENTRADAS[[#This Row],[Data vencimento]])))</f>
        <v/>
      </c>
      <c r="P190" s="153" t="str">
        <f>IF(ENTRADAS[[#This Row],[Categoria]]="","",VLOOKUP(ENTRADAS[[#This Row],[Categoria]],AUX!$AW:$AX,2,0))</f>
        <v/>
      </c>
    </row>
    <row r="191" spans="2:16" ht="22.5" customHeight="1" x14ac:dyDescent="0.3">
      <c r="B191" s="155"/>
      <c r="C191" s="153"/>
      <c r="D191" s="153"/>
      <c r="E191" s="153"/>
      <c r="F191" s="154"/>
      <c r="G191" s="154"/>
      <c r="H191" s="153"/>
      <c r="I191" s="150"/>
      <c r="J191" s="150"/>
      <c r="K191" s="150"/>
      <c r="L19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1" s="153" t="str">
        <f>IF(ENTRADAS[[#This Row],[Coluna1]]="","",IF(ENTRADAS[[#This Row],[Coluna1]]="Saída","Fornecedor","Cliente"))</f>
        <v/>
      </c>
      <c r="N191" s="153" t="str">
        <f ca="1">IF(ENTRADAS[[#This Row],[Status]]="","",IF(ENTRADAS[[#This Row],[Status]]="cONCLUÍDO",TEXT(ENTRADAS[[#This Row],[Data pagamento]],"mmm"),TEXT(ENTRADAS[[#This Row],[Data vencimento]],"mmm")))</f>
        <v/>
      </c>
      <c r="O191" s="153" t="str">
        <f ca="1">IF(ENTRADAS[[#This Row],[Status]]="","",IF(ENTRADAS[[#This Row],[Status]]="concluído",YEAR(ENTRADAS[[#This Row],[Data pagamento]]),YEAR(ENTRADAS[[#This Row],[Data vencimento]])))</f>
        <v/>
      </c>
      <c r="P191" s="153" t="str">
        <f>IF(ENTRADAS[[#This Row],[Categoria]]="","",VLOOKUP(ENTRADAS[[#This Row],[Categoria]],AUX!$AW:$AX,2,0))</f>
        <v/>
      </c>
    </row>
    <row r="192" spans="2:16" ht="22.5" customHeight="1" x14ac:dyDescent="0.3">
      <c r="B192" s="155"/>
      <c r="C192" s="153"/>
      <c r="D192" s="153"/>
      <c r="E192" s="153"/>
      <c r="F192" s="154"/>
      <c r="G192" s="154"/>
      <c r="H192" s="153"/>
      <c r="I192" s="150"/>
      <c r="J192" s="150"/>
      <c r="K192" s="150"/>
      <c r="L19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2" s="153" t="str">
        <f>IF(ENTRADAS[[#This Row],[Coluna1]]="","",IF(ENTRADAS[[#This Row],[Coluna1]]="Saída","Fornecedor","Cliente"))</f>
        <v/>
      </c>
      <c r="N192" s="153" t="str">
        <f ca="1">IF(ENTRADAS[[#This Row],[Status]]="","",IF(ENTRADAS[[#This Row],[Status]]="cONCLUÍDO",TEXT(ENTRADAS[[#This Row],[Data pagamento]],"mmm"),TEXT(ENTRADAS[[#This Row],[Data vencimento]],"mmm")))</f>
        <v/>
      </c>
      <c r="O192" s="153" t="str">
        <f ca="1">IF(ENTRADAS[[#This Row],[Status]]="","",IF(ENTRADAS[[#This Row],[Status]]="concluído",YEAR(ENTRADAS[[#This Row],[Data pagamento]]),YEAR(ENTRADAS[[#This Row],[Data vencimento]])))</f>
        <v/>
      </c>
      <c r="P192" s="153" t="str">
        <f>IF(ENTRADAS[[#This Row],[Categoria]]="","",VLOOKUP(ENTRADAS[[#This Row],[Categoria]],AUX!$AW:$AX,2,0))</f>
        <v/>
      </c>
    </row>
    <row r="193" spans="2:16" ht="22.5" customHeight="1" x14ac:dyDescent="0.3">
      <c r="B193" s="155"/>
      <c r="C193" s="153"/>
      <c r="D193" s="153"/>
      <c r="E193" s="153"/>
      <c r="F193" s="154"/>
      <c r="G193" s="154"/>
      <c r="H193" s="153"/>
      <c r="I193" s="150"/>
      <c r="J193" s="150"/>
      <c r="K193" s="150"/>
      <c r="L19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3" s="153" t="str">
        <f>IF(ENTRADAS[[#This Row],[Coluna1]]="","",IF(ENTRADAS[[#This Row],[Coluna1]]="Saída","Fornecedor","Cliente"))</f>
        <v/>
      </c>
      <c r="N193" s="153" t="str">
        <f ca="1">IF(ENTRADAS[[#This Row],[Status]]="","",IF(ENTRADAS[[#This Row],[Status]]="cONCLUÍDO",TEXT(ENTRADAS[[#This Row],[Data pagamento]],"mmm"),TEXT(ENTRADAS[[#This Row],[Data vencimento]],"mmm")))</f>
        <v/>
      </c>
      <c r="O193" s="153" t="str">
        <f ca="1">IF(ENTRADAS[[#This Row],[Status]]="","",IF(ENTRADAS[[#This Row],[Status]]="concluído",YEAR(ENTRADAS[[#This Row],[Data pagamento]]),YEAR(ENTRADAS[[#This Row],[Data vencimento]])))</f>
        <v/>
      </c>
      <c r="P193" s="153" t="str">
        <f>IF(ENTRADAS[[#This Row],[Categoria]]="","",VLOOKUP(ENTRADAS[[#This Row],[Categoria]],AUX!$AW:$AX,2,0))</f>
        <v/>
      </c>
    </row>
    <row r="194" spans="2:16" ht="22.5" customHeight="1" x14ac:dyDescent="0.3">
      <c r="B194" s="155"/>
      <c r="C194" s="153"/>
      <c r="D194" s="153"/>
      <c r="E194" s="153"/>
      <c r="F194" s="154"/>
      <c r="G194" s="154"/>
      <c r="H194" s="153"/>
      <c r="I194" s="150"/>
      <c r="J194" s="150"/>
      <c r="K194" s="150"/>
      <c r="L19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4" s="153" t="str">
        <f>IF(ENTRADAS[[#This Row],[Coluna1]]="","",IF(ENTRADAS[[#This Row],[Coluna1]]="Saída","Fornecedor","Cliente"))</f>
        <v/>
      </c>
      <c r="N194" s="153" t="str">
        <f ca="1">IF(ENTRADAS[[#This Row],[Status]]="","",IF(ENTRADAS[[#This Row],[Status]]="cONCLUÍDO",TEXT(ENTRADAS[[#This Row],[Data pagamento]],"mmm"),TEXT(ENTRADAS[[#This Row],[Data vencimento]],"mmm")))</f>
        <v/>
      </c>
      <c r="O194" s="153" t="str">
        <f ca="1">IF(ENTRADAS[[#This Row],[Status]]="","",IF(ENTRADAS[[#This Row],[Status]]="concluído",YEAR(ENTRADAS[[#This Row],[Data pagamento]]),YEAR(ENTRADAS[[#This Row],[Data vencimento]])))</f>
        <v/>
      </c>
      <c r="P194" s="153" t="str">
        <f>IF(ENTRADAS[[#This Row],[Categoria]]="","",VLOOKUP(ENTRADAS[[#This Row],[Categoria]],AUX!$AW:$AX,2,0))</f>
        <v/>
      </c>
    </row>
    <row r="195" spans="2:16" ht="22.5" customHeight="1" x14ac:dyDescent="0.3">
      <c r="B195" s="155"/>
      <c r="C195" s="153"/>
      <c r="D195" s="153"/>
      <c r="E195" s="153"/>
      <c r="F195" s="154"/>
      <c r="G195" s="154"/>
      <c r="H195" s="153"/>
      <c r="I195" s="150"/>
      <c r="J195" s="150"/>
      <c r="K195" s="150"/>
      <c r="L19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5" s="153" t="str">
        <f>IF(ENTRADAS[[#This Row],[Coluna1]]="","",IF(ENTRADAS[[#This Row],[Coluna1]]="Saída","Fornecedor","Cliente"))</f>
        <v/>
      </c>
      <c r="N195" s="153" t="str">
        <f ca="1">IF(ENTRADAS[[#This Row],[Status]]="","",IF(ENTRADAS[[#This Row],[Status]]="cONCLUÍDO",TEXT(ENTRADAS[[#This Row],[Data pagamento]],"mmm"),TEXT(ENTRADAS[[#This Row],[Data vencimento]],"mmm")))</f>
        <v/>
      </c>
      <c r="O195" s="153" t="str">
        <f ca="1">IF(ENTRADAS[[#This Row],[Status]]="","",IF(ENTRADAS[[#This Row],[Status]]="concluído",YEAR(ENTRADAS[[#This Row],[Data pagamento]]),YEAR(ENTRADAS[[#This Row],[Data vencimento]])))</f>
        <v/>
      </c>
      <c r="P195" s="153" t="str">
        <f>IF(ENTRADAS[[#This Row],[Categoria]]="","",VLOOKUP(ENTRADAS[[#This Row],[Categoria]],AUX!$AW:$AX,2,0))</f>
        <v/>
      </c>
    </row>
    <row r="196" spans="2:16" ht="22.5" customHeight="1" x14ac:dyDescent="0.3">
      <c r="B196" s="155"/>
      <c r="C196" s="153"/>
      <c r="D196" s="153"/>
      <c r="E196" s="153"/>
      <c r="F196" s="154"/>
      <c r="G196" s="154"/>
      <c r="H196" s="153"/>
      <c r="I196" s="150"/>
      <c r="J196" s="150"/>
      <c r="K196" s="150"/>
      <c r="L19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6" s="153" t="str">
        <f>IF(ENTRADAS[[#This Row],[Coluna1]]="","",IF(ENTRADAS[[#This Row],[Coluna1]]="Saída","Fornecedor","Cliente"))</f>
        <v/>
      </c>
      <c r="N196" s="153" t="str">
        <f ca="1">IF(ENTRADAS[[#This Row],[Status]]="","",IF(ENTRADAS[[#This Row],[Status]]="cONCLUÍDO",TEXT(ENTRADAS[[#This Row],[Data pagamento]],"mmm"),TEXT(ENTRADAS[[#This Row],[Data vencimento]],"mmm")))</f>
        <v/>
      </c>
      <c r="O196" s="153" t="str">
        <f ca="1">IF(ENTRADAS[[#This Row],[Status]]="","",IF(ENTRADAS[[#This Row],[Status]]="concluído",YEAR(ENTRADAS[[#This Row],[Data pagamento]]),YEAR(ENTRADAS[[#This Row],[Data vencimento]])))</f>
        <v/>
      </c>
      <c r="P196" s="153" t="str">
        <f>IF(ENTRADAS[[#This Row],[Categoria]]="","",VLOOKUP(ENTRADAS[[#This Row],[Categoria]],AUX!$AW:$AX,2,0))</f>
        <v/>
      </c>
    </row>
    <row r="197" spans="2:16" ht="22.5" customHeight="1" x14ac:dyDescent="0.3">
      <c r="B197" s="155"/>
      <c r="C197" s="153"/>
      <c r="D197" s="153"/>
      <c r="E197" s="153"/>
      <c r="F197" s="154"/>
      <c r="G197" s="154"/>
      <c r="H197" s="153"/>
      <c r="I197" s="150"/>
      <c r="J197" s="150"/>
      <c r="K197" s="150"/>
      <c r="L19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7" s="153" t="str">
        <f>IF(ENTRADAS[[#This Row],[Coluna1]]="","",IF(ENTRADAS[[#This Row],[Coluna1]]="Saída","Fornecedor","Cliente"))</f>
        <v/>
      </c>
      <c r="N197" s="153" t="str">
        <f ca="1">IF(ENTRADAS[[#This Row],[Status]]="","",IF(ENTRADAS[[#This Row],[Status]]="cONCLUÍDO",TEXT(ENTRADAS[[#This Row],[Data pagamento]],"mmm"),TEXT(ENTRADAS[[#This Row],[Data vencimento]],"mmm")))</f>
        <v/>
      </c>
      <c r="O197" s="153" t="str">
        <f ca="1">IF(ENTRADAS[[#This Row],[Status]]="","",IF(ENTRADAS[[#This Row],[Status]]="concluído",YEAR(ENTRADAS[[#This Row],[Data pagamento]]),YEAR(ENTRADAS[[#This Row],[Data vencimento]])))</f>
        <v/>
      </c>
      <c r="P197" s="153" t="str">
        <f>IF(ENTRADAS[[#This Row],[Categoria]]="","",VLOOKUP(ENTRADAS[[#This Row],[Categoria]],AUX!$AW:$AX,2,0))</f>
        <v/>
      </c>
    </row>
    <row r="198" spans="2:16" ht="22.5" customHeight="1" x14ac:dyDescent="0.3">
      <c r="B198" s="155"/>
      <c r="C198" s="153"/>
      <c r="D198" s="153"/>
      <c r="E198" s="153"/>
      <c r="F198" s="154"/>
      <c r="G198" s="154"/>
      <c r="H198" s="153"/>
      <c r="I198" s="150"/>
      <c r="J198" s="150"/>
      <c r="K198" s="150"/>
      <c r="L19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8" s="153" t="str">
        <f>IF(ENTRADAS[[#This Row],[Coluna1]]="","",IF(ENTRADAS[[#This Row],[Coluna1]]="Saída","Fornecedor","Cliente"))</f>
        <v/>
      </c>
      <c r="N198" s="153" t="str">
        <f ca="1">IF(ENTRADAS[[#This Row],[Status]]="","",IF(ENTRADAS[[#This Row],[Status]]="cONCLUÍDO",TEXT(ENTRADAS[[#This Row],[Data pagamento]],"mmm"),TEXT(ENTRADAS[[#This Row],[Data vencimento]],"mmm")))</f>
        <v/>
      </c>
      <c r="O198" s="153" t="str">
        <f ca="1">IF(ENTRADAS[[#This Row],[Status]]="","",IF(ENTRADAS[[#This Row],[Status]]="concluído",YEAR(ENTRADAS[[#This Row],[Data pagamento]]),YEAR(ENTRADAS[[#This Row],[Data vencimento]])))</f>
        <v/>
      </c>
      <c r="P198" s="153" t="str">
        <f>IF(ENTRADAS[[#This Row],[Categoria]]="","",VLOOKUP(ENTRADAS[[#This Row],[Categoria]],AUX!$AW:$AX,2,0))</f>
        <v/>
      </c>
    </row>
    <row r="199" spans="2:16" ht="22.5" customHeight="1" x14ac:dyDescent="0.3">
      <c r="B199" s="155"/>
      <c r="C199" s="153"/>
      <c r="D199" s="153"/>
      <c r="E199" s="153"/>
      <c r="F199" s="154"/>
      <c r="G199" s="154"/>
      <c r="H199" s="153"/>
      <c r="I199" s="150"/>
      <c r="J199" s="150"/>
      <c r="K199" s="150"/>
      <c r="L19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199" s="153" t="str">
        <f>IF(ENTRADAS[[#This Row],[Coluna1]]="","",IF(ENTRADAS[[#This Row],[Coluna1]]="Saída","Fornecedor","Cliente"))</f>
        <v/>
      </c>
      <c r="N199" s="153" t="str">
        <f ca="1">IF(ENTRADAS[[#This Row],[Status]]="","",IF(ENTRADAS[[#This Row],[Status]]="cONCLUÍDO",TEXT(ENTRADAS[[#This Row],[Data pagamento]],"mmm"),TEXT(ENTRADAS[[#This Row],[Data vencimento]],"mmm")))</f>
        <v/>
      </c>
      <c r="O199" s="153" t="str">
        <f ca="1">IF(ENTRADAS[[#This Row],[Status]]="","",IF(ENTRADAS[[#This Row],[Status]]="concluído",YEAR(ENTRADAS[[#This Row],[Data pagamento]]),YEAR(ENTRADAS[[#This Row],[Data vencimento]])))</f>
        <v/>
      </c>
      <c r="P199" s="153" t="str">
        <f>IF(ENTRADAS[[#This Row],[Categoria]]="","",VLOOKUP(ENTRADAS[[#This Row],[Categoria]],AUX!$AW:$AX,2,0))</f>
        <v/>
      </c>
    </row>
    <row r="200" spans="2:16" ht="22.5" customHeight="1" x14ac:dyDescent="0.3">
      <c r="B200" s="155"/>
      <c r="C200" s="153"/>
      <c r="D200" s="153"/>
      <c r="E200" s="153"/>
      <c r="F200" s="154"/>
      <c r="G200" s="154"/>
      <c r="H200" s="153"/>
      <c r="I200" s="150"/>
      <c r="J200" s="150"/>
      <c r="K200" s="150"/>
      <c r="L20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0" s="153" t="str">
        <f>IF(ENTRADAS[[#This Row],[Coluna1]]="","",IF(ENTRADAS[[#This Row],[Coluna1]]="Saída","Fornecedor","Cliente"))</f>
        <v/>
      </c>
      <c r="N200" s="153" t="str">
        <f ca="1">IF(ENTRADAS[[#This Row],[Status]]="","",IF(ENTRADAS[[#This Row],[Status]]="cONCLUÍDO",TEXT(ENTRADAS[[#This Row],[Data pagamento]],"mmm"),TEXT(ENTRADAS[[#This Row],[Data vencimento]],"mmm")))</f>
        <v/>
      </c>
      <c r="O200" s="153" t="str">
        <f ca="1">IF(ENTRADAS[[#This Row],[Status]]="","",IF(ENTRADAS[[#This Row],[Status]]="concluído",YEAR(ENTRADAS[[#This Row],[Data pagamento]]),YEAR(ENTRADAS[[#This Row],[Data vencimento]])))</f>
        <v/>
      </c>
      <c r="P200" s="153" t="str">
        <f>IF(ENTRADAS[[#This Row],[Categoria]]="","",VLOOKUP(ENTRADAS[[#This Row],[Categoria]],AUX!$AW:$AX,2,0))</f>
        <v/>
      </c>
    </row>
    <row r="201" spans="2:16" ht="22.5" customHeight="1" x14ac:dyDescent="0.3">
      <c r="B201" s="155"/>
      <c r="C201" s="153"/>
      <c r="D201" s="153"/>
      <c r="E201" s="153"/>
      <c r="F201" s="154"/>
      <c r="G201" s="154"/>
      <c r="H201" s="153"/>
      <c r="I201" s="150"/>
      <c r="J201" s="150"/>
      <c r="K201" s="150"/>
      <c r="L20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1" s="153" t="str">
        <f>IF(ENTRADAS[[#This Row],[Coluna1]]="","",IF(ENTRADAS[[#This Row],[Coluna1]]="Saída","Fornecedor","Cliente"))</f>
        <v/>
      </c>
      <c r="N201" s="153" t="str">
        <f ca="1">IF(ENTRADAS[[#This Row],[Status]]="","",IF(ENTRADAS[[#This Row],[Status]]="cONCLUÍDO",TEXT(ENTRADAS[[#This Row],[Data pagamento]],"mmm"),TEXT(ENTRADAS[[#This Row],[Data vencimento]],"mmm")))</f>
        <v/>
      </c>
      <c r="O201" s="153" t="str">
        <f ca="1">IF(ENTRADAS[[#This Row],[Status]]="","",IF(ENTRADAS[[#This Row],[Status]]="concluído",YEAR(ENTRADAS[[#This Row],[Data pagamento]]),YEAR(ENTRADAS[[#This Row],[Data vencimento]])))</f>
        <v/>
      </c>
      <c r="P201" s="153" t="str">
        <f>IF(ENTRADAS[[#This Row],[Categoria]]="","",VLOOKUP(ENTRADAS[[#This Row],[Categoria]],AUX!$AW:$AX,2,0))</f>
        <v/>
      </c>
    </row>
    <row r="202" spans="2:16" ht="22.5" customHeight="1" x14ac:dyDescent="0.3">
      <c r="B202" s="155"/>
      <c r="C202" s="153"/>
      <c r="D202" s="153"/>
      <c r="E202" s="153"/>
      <c r="F202" s="154"/>
      <c r="G202" s="154"/>
      <c r="H202" s="153"/>
      <c r="I202" s="150"/>
      <c r="J202" s="150"/>
      <c r="K202" s="150"/>
      <c r="L20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2" s="153" t="str">
        <f>IF(ENTRADAS[[#This Row],[Coluna1]]="","",IF(ENTRADAS[[#This Row],[Coluna1]]="Saída","Fornecedor","Cliente"))</f>
        <v/>
      </c>
      <c r="N202" s="153" t="str">
        <f ca="1">IF(ENTRADAS[[#This Row],[Status]]="","",IF(ENTRADAS[[#This Row],[Status]]="cONCLUÍDO",TEXT(ENTRADAS[[#This Row],[Data pagamento]],"mmm"),TEXT(ENTRADAS[[#This Row],[Data vencimento]],"mmm")))</f>
        <v/>
      </c>
      <c r="O202" s="153" t="str">
        <f ca="1">IF(ENTRADAS[[#This Row],[Status]]="","",IF(ENTRADAS[[#This Row],[Status]]="concluído",YEAR(ENTRADAS[[#This Row],[Data pagamento]]),YEAR(ENTRADAS[[#This Row],[Data vencimento]])))</f>
        <v/>
      </c>
      <c r="P202" s="153" t="str">
        <f>IF(ENTRADAS[[#This Row],[Categoria]]="","",VLOOKUP(ENTRADAS[[#This Row],[Categoria]],AUX!$AW:$AX,2,0))</f>
        <v/>
      </c>
    </row>
    <row r="203" spans="2:16" ht="22.5" customHeight="1" x14ac:dyDescent="0.3">
      <c r="B203" s="155"/>
      <c r="C203" s="153"/>
      <c r="D203" s="153"/>
      <c r="E203" s="153"/>
      <c r="F203" s="154"/>
      <c r="G203" s="154"/>
      <c r="H203" s="153"/>
      <c r="I203" s="150"/>
      <c r="J203" s="150"/>
      <c r="K203" s="150"/>
      <c r="L20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3" s="153" t="str">
        <f>IF(ENTRADAS[[#This Row],[Coluna1]]="","",IF(ENTRADAS[[#This Row],[Coluna1]]="Saída","Fornecedor","Cliente"))</f>
        <v/>
      </c>
      <c r="N203" s="153" t="str">
        <f ca="1">IF(ENTRADAS[[#This Row],[Status]]="","",IF(ENTRADAS[[#This Row],[Status]]="cONCLUÍDO",TEXT(ENTRADAS[[#This Row],[Data pagamento]],"mmm"),TEXT(ENTRADAS[[#This Row],[Data vencimento]],"mmm")))</f>
        <v/>
      </c>
      <c r="O203" s="153" t="str">
        <f ca="1">IF(ENTRADAS[[#This Row],[Status]]="","",IF(ENTRADAS[[#This Row],[Status]]="concluído",YEAR(ENTRADAS[[#This Row],[Data pagamento]]),YEAR(ENTRADAS[[#This Row],[Data vencimento]])))</f>
        <v/>
      </c>
      <c r="P203" s="153" t="str">
        <f>IF(ENTRADAS[[#This Row],[Categoria]]="","",VLOOKUP(ENTRADAS[[#This Row],[Categoria]],AUX!$AW:$AX,2,0))</f>
        <v/>
      </c>
    </row>
    <row r="204" spans="2:16" ht="22.5" customHeight="1" x14ac:dyDescent="0.3">
      <c r="B204" s="155"/>
      <c r="C204" s="153"/>
      <c r="D204" s="153"/>
      <c r="E204" s="153"/>
      <c r="F204" s="154"/>
      <c r="G204" s="154"/>
      <c r="H204" s="153"/>
      <c r="I204" s="150"/>
      <c r="J204" s="150"/>
      <c r="K204" s="150"/>
      <c r="L20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4" s="153" t="str">
        <f>IF(ENTRADAS[[#This Row],[Coluna1]]="","",IF(ENTRADAS[[#This Row],[Coluna1]]="Saída","Fornecedor","Cliente"))</f>
        <v/>
      </c>
      <c r="N204" s="153" t="str">
        <f ca="1">IF(ENTRADAS[[#This Row],[Status]]="","",IF(ENTRADAS[[#This Row],[Status]]="cONCLUÍDO",TEXT(ENTRADAS[[#This Row],[Data pagamento]],"mmm"),TEXT(ENTRADAS[[#This Row],[Data vencimento]],"mmm")))</f>
        <v/>
      </c>
      <c r="O204" s="153" t="str">
        <f ca="1">IF(ENTRADAS[[#This Row],[Status]]="","",IF(ENTRADAS[[#This Row],[Status]]="concluído",YEAR(ENTRADAS[[#This Row],[Data pagamento]]),YEAR(ENTRADAS[[#This Row],[Data vencimento]])))</f>
        <v/>
      </c>
      <c r="P204" s="153" t="str">
        <f>IF(ENTRADAS[[#This Row],[Categoria]]="","",VLOOKUP(ENTRADAS[[#This Row],[Categoria]],AUX!$AW:$AX,2,0))</f>
        <v/>
      </c>
    </row>
    <row r="205" spans="2:16" ht="22.5" customHeight="1" x14ac:dyDescent="0.3">
      <c r="B205" s="155"/>
      <c r="C205" s="153"/>
      <c r="D205" s="153"/>
      <c r="E205" s="153"/>
      <c r="F205" s="154"/>
      <c r="G205" s="154"/>
      <c r="H205" s="153"/>
      <c r="I205" s="150"/>
      <c r="J205" s="150"/>
      <c r="K205" s="150"/>
      <c r="L20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5" s="153" t="str">
        <f>IF(ENTRADAS[[#This Row],[Coluna1]]="","",IF(ENTRADAS[[#This Row],[Coluna1]]="Saída","Fornecedor","Cliente"))</f>
        <v/>
      </c>
      <c r="N205" s="153" t="str">
        <f ca="1">IF(ENTRADAS[[#This Row],[Status]]="","",IF(ENTRADAS[[#This Row],[Status]]="cONCLUÍDO",TEXT(ENTRADAS[[#This Row],[Data pagamento]],"mmm"),TEXT(ENTRADAS[[#This Row],[Data vencimento]],"mmm")))</f>
        <v/>
      </c>
      <c r="O205" s="153" t="str">
        <f ca="1">IF(ENTRADAS[[#This Row],[Status]]="","",IF(ENTRADAS[[#This Row],[Status]]="concluído",YEAR(ENTRADAS[[#This Row],[Data pagamento]]),YEAR(ENTRADAS[[#This Row],[Data vencimento]])))</f>
        <v/>
      </c>
      <c r="P205" s="153" t="str">
        <f>IF(ENTRADAS[[#This Row],[Categoria]]="","",VLOOKUP(ENTRADAS[[#This Row],[Categoria]],AUX!$AW:$AX,2,0))</f>
        <v/>
      </c>
    </row>
    <row r="206" spans="2:16" ht="22.5" customHeight="1" x14ac:dyDescent="0.3">
      <c r="B206" s="155"/>
      <c r="C206" s="153"/>
      <c r="D206" s="153"/>
      <c r="E206" s="153"/>
      <c r="F206" s="154"/>
      <c r="G206" s="154"/>
      <c r="H206" s="153"/>
      <c r="I206" s="150"/>
      <c r="J206" s="150"/>
      <c r="K206" s="150"/>
      <c r="L20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6" s="153" t="str">
        <f>IF(ENTRADAS[[#This Row],[Coluna1]]="","",IF(ENTRADAS[[#This Row],[Coluna1]]="Saída","Fornecedor","Cliente"))</f>
        <v/>
      </c>
      <c r="N206" s="153" t="str">
        <f ca="1">IF(ENTRADAS[[#This Row],[Status]]="","",IF(ENTRADAS[[#This Row],[Status]]="cONCLUÍDO",TEXT(ENTRADAS[[#This Row],[Data pagamento]],"mmm"),TEXT(ENTRADAS[[#This Row],[Data vencimento]],"mmm")))</f>
        <v/>
      </c>
      <c r="O206" s="153" t="str">
        <f ca="1">IF(ENTRADAS[[#This Row],[Status]]="","",IF(ENTRADAS[[#This Row],[Status]]="concluído",YEAR(ENTRADAS[[#This Row],[Data pagamento]]),YEAR(ENTRADAS[[#This Row],[Data vencimento]])))</f>
        <v/>
      </c>
      <c r="P206" s="153" t="str">
        <f>IF(ENTRADAS[[#This Row],[Categoria]]="","",VLOOKUP(ENTRADAS[[#This Row],[Categoria]],AUX!$AW:$AX,2,0))</f>
        <v/>
      </c>
    </row>
    <row r="207" spans="2:16" ht="22.5" customHeight="1" x14ac:dyDescent="0.3">
      <c r="B207" s="155"/>
      <c r="C207" s="153"/>
      <c r="D207" s="153"/>
      <c r="E207" s="153"/>
      <c r="F207" s="154"/>
      <c r="G207" s="154"/>
      <c r="H207" s="153"/>
      <c r="I207" s="150"/>
      <c r="J207" s="150"/>
      <c r="K207" s="150"/>
      <c r="L20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7" s="153" t="str">
        <f>IF(ENTRADAS[[#This Row],[Coluna1]]="","",IF(ENTRADAS[[#This Row],[Coluna1]]="Saída","Fornecedor","Cliente"))</f>
        <v/>
      </c>
      <c r="N207" s="153" t="str">
        <f ca="1">IF(ENTRADAS[[#This Row],[Status]]="","",IF(ENTRADAS[[#This Row],[Status]]="cONCLUÍDO",TEXT(ENTRADAS[[#This Row],[Data pagamento]],"mmm"),TEXT(ENTRADAS[[#This Row],[Data vencimento]],"mmm")))</f>
        <v/>
      </c>
      <c r="O207" s="153" t="str">
        <f ca="1">IF(ENTRADAS[[#This Row],[Status]]="","",IF(ENTRADAS[[#This Row],[Status]]="concluído",YEAR(ENTRADAS[[#This Row],[Data pagamento]]),YEAR(ENTRADAS[[#This Row],[Data vencimento]])))</f>
        <v/>
      </c>
      <c r="P207" s="153" t="str">
        <f>IF(ENTRADAS[[#This Row],[Categoria]]="","",VLOOKUP(ENTRADAS[[#This Row],[Categoria]],AUX!$AW:$AX,2,0))</f>
        <v/>
      </c>
    </row>
    <row r="208" spans="2:16" ht="22.5" customHeight="1" x14ac:dyDescent="0.3">
      <c r="B208" s="155"/>
      <c r="C208" s="153"/>
      <c r="D208" s="153"/>
      <c r="E208" s="153"/>
      <c r="F208" s="154"/>
      <c r="G208" s="154"/>
      <c r="H208" s="153"/>
      <c r="I208" s="150"/>
      <c r="J208" s="150"/>
      <c r="K208" s="150"/>
      <c r="L20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8" s="153" t="str">
        <f>IF(ENTRADAS[[#This Row],[Coluna1]]="","",IF(ENTRADAS[[#This Row],[Coluna1]]="Saída","Fornecedor","Cliente"))</f>
        <v/>
      </c>
      <c r="N208" s="153" t="str">
        <f ca="1">IF(ENTRADAS[[#This Row],[Status]]="","",IF(ENTRADAS[[#This Row],[Status]]="cONCLUÍDO",TEXT(ENTRADAS[[#This Row],[Data pagamento]],"mmm"),TEXT(ENTRADAS[[#This Row],[Data vencimento]],"mmm")))</f>
        <v/>
      </c>
      <c r="O208" s="153" t="str">
        <f ca="1">IF(ENTRADAS[[#This Row],[Status]]="","",IF(ENTRADAS[[#This Row],[Status]]="concluído",YEAR(ENTRADAS[[#This Row],[Data pagamento]]),YEAR(ENTRADAS[[#This Row],[Data vencimento]])))</f>
        <v/>
      </c>
      <c r="P208" s="153" t="str">
        <f>IF(ENTRADAS[[#This Row],[Categoria]]="","",VLOOKUP(ENTRADAS[[#This Row],[Categoria]],AUX!$AW:$AX,2,0))</f>
        <v/>
      </c>
    </row>
    <row r="209" spans="2:16" ht="22.5" customHeight="1" x14ac:dyDescent="0.3">
      <c r="B209" s="155"/>
      <c r="C209" s="153"/>
      <c r="D209" s="153"/>
      <c r="E209" s="153"/>
      <c r="F209" s="154"/>
      <c r="G209" s="154"/>
      <c r="H209" s="153"/>
      <c r="I209" s="150"/>
      <c r="J209" s="150"/>
      <c r="K209" s="150"/>
      <c r="L20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09" s="153" t="str">
        <f>IF(ENTRADAS[[#This Row],[Coluna1]]="","",IF(ENTRADAS[[#This Row],[Coluna1]]="Saída","Fornecedor","Cliente"))</f>
        <v/>
      </c>
      <c r="N209" s="153" t="str">
        <f ca="1">IF(ENTRADAS[[#This Row],[Status]]="","",IF(ENTRADAS[[#This Row],[Status]]="cONCLUÍDO",TEXT(ENTRADAS[[#This Row],[Data pagamento]],"mmm"),TEXT(ENTRADAS[[#This Row],[Data vencimento]],"mmm")))</f>
        <v/>
      </c>
      <c r="O209" s="153" t="str">
        <f ca="1">IF(ENTRADAS[[#This Row],[Status]]="","",IF(ENTRADAS[[#This Row],[Status]]="concluído",YEAR(ENTRADAS[[#This Row],[Data pagamento]]),YEAR(ENTRADAS[[#This Row],[Data vencimento]])))</f>
        <v/>
      </c>
      <c r="P209" s="153" t="str">
        <f>IF(ENTRADAS[[#This Row],[Categoria]]="","",VLOOKUP(ENTRADAS[[#This Row],[Categoria]],AUX!$AW:$AX,2,0))</f>
        <v/>
      </c>
    </row>
    <row r="210" spans="2:16" ht="22.5" customHeight="1" x14ac:dyDescent="0.3">
      <c r="B210" s="155"/>
      <c r="C210" s="153"/>
      <c r="D210" s="153"/>
      <c r="E210" s="153"/>
      <c r="F210" s="154"/>
      <c r="G210" s="154"/>
      <c r="H210" s="153"/>
      <c r="I210" s="150"/>
      <c r="J210" s="150"/>
      <c r="K210" s="150"/>
      <c r="L21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0" s="153" t="str">
        <f>IF(ENTRADAS[[#This Row],[Coluna1]]="","",IF(ENTRADAS[[#This Row],[Coluna1]]="Saída","Fornecedor","Cliente"))</f>
        <v/>
      </c>
      <c r="N210" s="153" t="str">
        <f ca="1">IF(ENTRADAS[[#This Row],[Status]]="","",IF(ENTRADAS[[#This Row],[Status]]="cONCLUÍDO",TEXT(ENTRADAS[[#This Row],[Data pagamento]],"mmm"),TEXT(ENTRADAS[[#This Row],[Data vencimento]],"mmm")))</f>
        <v/>
      </c>
      <c r="O210" s="153" t="str">
        <f ca="1">IF(ENTRADAS[[#This Row],[Status]]="","",IF(ENTRADAS[[#This Row],[Status]]="concluído",YEAR(ENTRADAS[[#This Row],[Data pagamento]]),YEAR(ENTRADAS[[#This Row],[Data vencimento]])))</f>
        <v/>
      </c>
      <c r="P210" s="153" t="str">
        <f>IF(ENTRADAS[[#This Row],[Categoria]]="","",VLOOKUP(ENTRADAS[[#This Row],[Categoria]],AUX!$AW:$AX,2,0))</f>
        <v/>
      </c>
    </row>
    <row r="211" spans="2:16" ht="22.5" customHeight="1" x14ac:dyDescent="0.3">
      <c r="B211" s="155"/>
      <c r="C211" s="153"/>
      <c r="D211" s="153"/>
      <c r="E211" s="153"/>
      <c r="F211" s="154"/>
      <c r="G211" s="154"/>
      <c r="H211" s="153"/>
      <c r="I211" s="150"/>
      <c r="J211" s="150"/>
      <c r="K211" s="150"/>
      <c r="L21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1" s="153" t="str">
        <f>IF(ENTRADAS[[#This Row],[Coluna1]]="","",IF(ENTRADAS[[#This Row],[Coluna1]]="Saída","Fornecedor","Cliente"))</f>
        <v/>
      </c>
      <c r="N211" s="153" t="str">
        <f ca="1">IF(ENTRADAS[[#This Row],[Status]]="","",IF(ENTRADAS[[#This Row],[Status]]="cONCLUÍDO",TEXT(ENTRADAS[[#This Row],[Data pagamento]],"mmm"),TEXT(ENTRADAS[[#This Row],[Data vencimento]],"mmm")))</f>
        <v/>
      </c>
      <c r="O211" s="153" t="str">
        <f ca="1">IF(ENTRADAS[[#This Row],[Status]]="","",IF(ENTRADAS[[#This Row],[Status]]="concluído",YEAR(ENTRADAS[[#This Row],[Data pagamento]]),YEAR(ENTRADAS[[#This Row],[Data vencimento]])))</f>
        <v/>
      </c>
      <c r="P211" s="153" t="str">
        <f>IF(ENTRADAS[[#This Row],[Categoria]]="","",VLOOKUP(ENTRADAS[[#This Row],[Categoria]],AUX!$AW:$AX,2,0))</f>
        <v/>
      </c>
    </row>
    <row r="212" spans="2:16" ht="22.5" customHeight="1" x14ac:dyDescent="0.3">
      <c r="B212" s="155"/>
      <c r="C212" s="153"/>
      <c r="D212" s="153"/>
      <c r="E212" s="153"/>
      <c r="F212" s="154"/>
      <c r="G212" s="154"/>
      <c r="H212" s="153"/>
      <c r="I212" s="150"/>
      <c r="J212" s="150"/>
      <c r="K212" s="150"/>
      <c r="L21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2" s="153" t="str">
        <f>IF(ENTRADAS[[#This Row],[Coluna1]]="","",IF(ENTRADAS[[#This Row],[Coluna1]]="Saída","Fornecedor","Cliente"))</f>
        <v/>
      </c>
      <c r="N212" s="153" t="str">
        <f ca="1">IF(ENTRADAS[[#This Row],[Status]]="","",IF(ENTRADAS[[#This Row],[Status]]="cONCLUÍDO",TEXT(ENTRADAS[[#This Row],[Data pagamento]],"mmm"),TEXT(ENTRADAS[[#This Row],[Data vencimento]],"mmm")))</f>
        <v/>
      </c>
      <c r="O212" s="153" t="str">
        <f ca="1">IF(ENTRADAS[[#This Row],[Status]]="","",IF(ENTRADAS[[#This Row],[Status]]="concluído",YEAR(ENTRADAS[[#This Row],[Data pagamento]]),YEAR(ENTRADAS[[#This Row],[Data vencimento]])))</f>
        <v/>
      </c>
      <c r="P212" s="153" t="str">
        <f>IF(ENTRADAS[[#This Row],[Categoria]]="","",VLOOKUP(ENTRADAS[[#This Row],[Categoria]],AUX!$AW:$AX,2,0))</f>
        <v/>
      </c>
    </row>
    <row r="213" spans="2:16" ht="22.5" customHeight="1" x14ac:dyDescent="0.3">
      <c r="B213" s="155"/>
      <c r="C213" s="153"/>
      <c r="D213" s="153"/>
      <c r="E213" s="153"/>
      <c r="F213" s="154"/>
      <c r="G213" s="154"/>
      <c r="H213" s="153"/>
      <c r="I213" s="150"/>
      <c r="J213" s="150"/>
      <c r="K213" s="150"/>
      <c r="L21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3" s="153" t="str">
        <f>IF(ENTRADAS[[#This Row],[Coluna1]]="","",IF(ENTRADAS[[#This Row],[Coluna1]]="Saída","Fornecedor","Cliente"))</f>
        <v/>
      </c>
      <c r="N213" s="153" t="str">
        <f ca="1">IF(ENTRADAS[[#This Row],[Status]]="","",IF(ENTRADAS[[#This Row],[Status]]="cONCLUÍDO",TEXT(ENTRADAS[[#This Row],[Data pagamento]],"mmm"),TEXT(ENTRADAS[[#This Row],[Data vencimento]],"mmm")))</f>
        <v/>
      </c>
      <c r="O213" s="153" t="str">
        <f ca="1">IF(ENTRADAS[[#This Row],[Status]]="","",IF(ENTRADAS[[#This Row],[Status]]="concluído",YEAR(ENTRADAS[[#This Row],[Data pagamento]]),YEAR(ENTRADAS[[#This Row],[Data vencimento]])))</f>
        <v/>
      </c>
      <c r="P213" s="153" t="str">
        <f>IF(ENTRADAS[[#This Row],[Categoria]]="","",VLOOKUP(ENTRADAS[[#This Row],[Categoria]],AUX!$AW:$AX,2,0))</f>
        <v/>
      </c>
    </row>
    <row r="214" spans="2:16" ht="22.5" customHeight="1" x14ac:dyDescent="0.3">
      <c r="B214" s="155"/>
      <c r="C214" s="153"/>
      <c r="D214" s="153"/>
      <c r="E214" s="153"/>
      <c r="F214" s="154"/>
      <c r="G214" s="154"/>
      <c r="H214" s="153"/>
      <c r="I214" s="150"/>
      <c r="J214" s="150"/>
      <c r="K214" s="150"/>
      <c r="L21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4" s="153" t="str">
        <f>IF(ENTRADAS[[#This Row],[Coluna1]]="","",IF(ENTRADAS[[#This Row],[Coluna1]]="Saída","Fornecedor","Cliente"))</f>
        <v/>
      </c>
      <c r="N214" s="153" t="str">
        <f ca="1">IF(ENTRADAS[[#This Row],[Status]]="","",IF(ENTRADAS[[#This Row],[Status]]="cONCLUÍDO",TEXT(ENTRADAS[[#This Row],[Data pagamento]],"mmm"),TEXT(ENTRADAS[[#This Row],[Data vencimento]],"mmm")))</f>
        <v/>
      </c>
      <c r="O214" s="153" t="str">
        <f ca="1">IF(ENTRADAS[[#This Row],[Status]]="","",IF(ENTRADAS[[#This Row],[Status]]="concluído",YEAR(ENTRADAS[[#This Row],[Data pagamento]]),YEAR(ENTRADAS[[#This Row],[Data vencimento]])))</f>
        <v/>
      </c>
      <c r="P214" s="153" t="str">
        <f>IF(ENTRADAS[[#This Row],[Categoria]]="","",VLOOKUP(ENTRADAS[[#This Row],[Categoria]],AUX!$AW:$AX,2,0))</f>
        <v/>
      </c>
    </row>
    <row r="215" spans="2:16" ht="22.5" customHeight="1" x14ac:dyDescent="0.3">
      <c r="B215" s="155"/>
      <c r="C215" s="153"/>
      <c r="D215" s="153"/>
      <c r="E215" s="153"/>
      <c r="F215" s="154"/>
      <c r="G215" s="154"/>
      <c r="H215" s="153"/>
      <c r="I215" s="150"/>
      <c r="J215" s="150"/>
      <c r="K215" s="150"/>
      <c r="L21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5" s="153" t="str">
        <f>IF(ENTRADAS[[#This Row],[Coluna1]]="","",IF(ENTRADAS[[#This Row],[Coluna1]]="Saída","Fornecedor","Cliente"))</f>
        <v/>
      </c>
      <c r="N215" s="153" t="str">
        <f ca="1">IF(ENTRADAS[[#This Row],[Status]]="","",IF(ENTRADAS[[#This Row],[Status]]="cONCLUÍDO",TEXT(ENTRADAS[[#This Row],[Data pagamento]],"mmm"),TEXT(ENTRADAS[[#This Row],[Data vencimento]],"mmm")))</f>
        <v/>
      </c>
      <c r="O215" s="153" t="str">
        <f ca="1">IF(ENTRADAS[[#This Row],[Status]]="","",IF(ENTRADAS[[#This Row],[Status]]="concluído",YEAR(ENTRADAS[[#This Row],[Data pagamento]]),YEAR(ENTRADAS[[#This Row],[Data vencimento]])))</f>
        <v/>
      </c>
      <c r="P215" s="153" t="str">
        <f>IF(ENTRADAS[[#This Row],[Categoria]]="","",VLOOKUP(ENTRADAS[[#This Row],[Categoria]],AUX!$AW:$AX,2,0))</f>
        <v/>
      </c>
    </row>
    <row r="216" spans="2:16" ht="22.5" customHeight="1" x14ac:dyDescent="0.3">
      <c r="B216" s="155"/>
      <c r="C216" s="153"/>
      <c r="D216" s="153"/>
      <c r="E216" s="153"/>
      <c r="F216" s="154"/>
      <c r="G216" s="154"/>
      <c r="H216" s="153"/>
      <c r="I216" s="150"/>
      <c r="J216" s="150"/>
      <c r="K216" s="150"/>
      <c r="L21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6" s="153" t="str">
        <f>IF(ENTRADAS[[#This Row],[Coluna1]]="","",IF(ENTRADAS[[#This Row],[Coluna1]]="Saída","Fornecedor","Cliente"))</f>
        <v/>
      </c>
      <c r="N216" s="153" t="str">
        <f ca="1">IF(ENTRADAS[[#This Row],[Status]]="","",IF(ENTRADAS[[#This Row],[Status]]="cONCLUÍDO",TEXT(ENTRADAS[[#This Row],[Data pagamento]],"mmm"),TEXT(ENTRADAS[[#This Row],[Data vencimento]],"mmm")))</f>
        <v/>
      </c>
      <c r="O216" s="153" t="str">
        <f ca="1">IF(ENTRADAS[[#This Row],[Status]]="","",IF(ENTRADAS[[#This Row],[Status]]="concluído",YEAR(ENTRADAS[[#This Row],[Data pagamento]]),YEAR(ENTRADAS[[#This Row],[Data vencimento]])))</f>
        <v/>
      </c>
      <c r="P216" s="153" t="str">
        <f>IF(ENTRADAS[[#This Row],[Categoria]]="","",VLOOKUP(ENTRADAS[[#This Row],[Categoria]],AUX!$AW:$AX,2,0))</f>
        <v/>
      </c>
    </row>
    <row r="217" spans="2:16" ht="22.5" customHeight="1" x14ac:dyDescent="0.3">
      <c r="B217" s="155"/>
      <c r="C217" s="153"/>
      <c r="D217" s="153"/>
      <c r="E217" s="153"/>
      <c r="F217" s="154"/>
      <c r="G217" s="154"/>
      <c r="H217" s="153"/>
      <c r="I217" s="150"/>
      <c r="J217" s="150"/>
      <c r="K217" s="150"/>
      <c r="L21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7" s="153" t="str">
        <f>IF(ENTRADAS[[#This Row],[Coluna1]]="","",IF(ENTRADAS[[#This Row],[Coluna1]]="Saída","Fornecedor","Cliente"))</f>
        <v/>
      </c>
      <c r="N217" s="153" t="str">
        <f ca="1">IF(ENTRADAS[[#This Row],[Status]]="","",IF(ENTRADAS[[#This Row],[Status]]="cONCLUÍDO",TEXT(ENTRADAS[[#This Row],[Data pagamento]],"mmm"),TEXT(ENTRADAS[[#This Row],[Data vencimento]],"mmm")))</f>
        <v/>
      </c>
      <c r="O217" s="153" t="str">
        <f ca="1">IF(ENTRADAS[[#This Row],[Status]]="","",IF(ENTRADAS[[#This Row],[Status]]="concluído",YEAR(ENTRADAS[[#This Row],[Data pagamento]]),YEAR(ENTRADAS[[#This Row],[Data vencimento]])))</f>
        <v/>
      </c>
      <c r="P217" s="153" t="str">
        <f>IF(ENTRADAS[[#This Row],[Categoria]]="","",VLOOKUP(ENTRADAS[[#This Row],[Categoria]],AUX!$AW:$AX,2,0))</f>
        <v/>
      </c>
    </row>
    <row r="218" spans="2:16" ht="22.5" customHeight="1" x14ac:dyDescent="0.3">
      <c r="B218" s="155"/>
      <c r="C218" s="153"/>
      <c r="D218" s="153"/>
      <c r="E218" s="153"/>
      <c r="F218" s="154"/>
      <c r="G218" s="154"/>
      <c r="H218" s="153"/>
      <c r="I218" s="150"/>
      <c r="J218" s="150"/>
      <c r="K218" s="150"/>
      <c r="L21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8" s="153" t="str">
        <f>IF(ENTRADAS[[#This Row],[Coluna1]]="","",IF(ENTRADAS[[#This Row],[Coluna1]]="Saída","Fornecedor","Cliente"))</f>
        <v/>
      </c>
      <c r="N218" s="153" t="str">
        <f ca="1">IF(ENTRADAS[[#This Row],[Status]]="","",IF(ENTRADAS[[#This Row],[Status]]="cONCLUÍDO",TEXT(ENTRADAS[[#This Row],[Data pagamento]],"mmm"),TEXT(ENTRADAS[[#This Row],[Data vencimento]],"mmm")))</f>
        <v/>
      </c>
      <c r="O218" s="153" t="str">
        <f ca="1">IF(ENTRADAS[[#This Row],[Status]]="","",IF(ENTRADAS[[#This Row],[Status]]="concluído",YEAR(ENTRADAS[[#This Row],[Data pagamento]]),YEAR(ENTRADAS[[#This Row],[Data vencimento]])))</f>
        <v/>
      </c>
      <c r="P218" s="153" t="str">
        <f>IF(ENTRADAS[[#This Row],[Categoria]]="","",VLOOKUP(ENTRADAS[[#This Row],[Categoria]],AUX!$AW:$AX,2,0))</f>
        <v/>
      </c>
    </row>
    <row r="219" spans="2:16" ht="22.5" customHeight="1" x14ac:dyDescent="0.3">
      <c r="B219" s="155"/>
      <c r="C219" s="153"/>
      <c r="D219" s="153"/>
      <c r="E219" s="153"/>
      <c r="F219" s="154"/>
      <c r="G219" s="154"/>
      <c r="H219" s="153"/>
      <c r="I219" s="150"/>
      <c r="J219" s="150"/>
      <c r="K219" s="150"/>
      <c r="L21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19" s="153" t="str">
        <f>IF(ENTRADAS[[#This Row],[Coluna1]]="","",IF(ENTRADAS[[#This Row],[Coluna1]]="Saída","Fornecedor","Cliente"))</f>
        <v/>
      </c>
      <c r="N219" s="153" t="str">
        <f ca="1">IF(ENTRADAS[[#This Row],[Status]]="","",IF(ENTRADAS[[#This Row],[Status]]="cONCLUÍDO",TEXT(ENTRADAS[[#This Row],[Data pagamento]],"mmm"),TEXT(ENTRADAS[[#This Row],[Data vencimento]],"mmm")))</f>
        <v/>
      </c>
      <c r="O219" s="153" t="str">
        <f ca="1">IF(ENTRADAS[[#This Row],[Status]]="","",IF(ENTRADAS[[#This Row],[Status]]="concluído",YEAR(ENTRADAS[[#This Row],[Data pagamento]]),YEAR(ENTRADAS[[#This Row],[Data vencimento]])))</f>
        <v/>
      </c>
      <c r="P219" s="153" t="str">
        <f>IF(ENTRADAS[[#This Row],[Categoria]]="","",VLOOKUP(ENTRADAS[[#This Row],[Categoria]],AUX!$AW:$AX,2,0))</f>
        <v/>
      </c>
    </row>
    <row r="220" spans="2:16" ht="22.5" customHeight="1" x14ac:dyDescent="0.3">
      <c r="B220" s="155"/>
      <c r="C220" s="153"/>
      <c r="D220" s="153"/>
      <c r="E220" s="153"/>
      <c r="F220" s="154"/>
      <c r="G220" s="154"/>
      <c r="H220" s="153"/>
      <c r="I220" s="150"/>
      <c r="J220" s="150"/>
      <c r="K220" s="150"/>
      <c r="L22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0" s="153" t="str">
        <f>IF(ENTRADAS[[#This Row],[Coluna1]]="","",IF(ENTRADAS[[#This Row],[Coluna1]]="Saída","Fornecedor","Cliente"))</f>
        <v/>
      </c>
      <c r="N220" s="153" t="str">
        <f ca="1">IF(ENTRADAS[[#This Row],[Status]]="","",IF(ENTRADAS[[#This Row],[Status]]="cONCLUÍDO",TEXT(ENTRADAS[[#This Row],[Data pagamento]],"mmm"),TEXT(ENTRADAS[[#This Row],[Data vencimento]],"mmm")))</f>
        <v/>
      </c>
      <c r="O220" s="153" t="str">
        <f ca="1">IF(ENTRADAS[[#This Row],[Status]]="","",IF(ENTRADAS[[#This Row],[Status]]="concluído",YEAR(ENTRADAS[[#This Row],[Data pagamento]]),YEAR(ENTRADAS[[#This Row],[Data vencimento]])))</f>
        <v/>
      </c>
      <c r="P220" s="153" t="str">
        <f>IF(ENTRADAS[[#This Row],[Categoria]]="","",VLOOKUP(ENTRADAS[[#This Row],[Categoria]],AUX!$AW:$AX,2,0))</f>
        <v/>
      </c>
    </row>
    <row r="221" spans="2:16" ht="22.5" customHeight="1" x14ac:dyDescent="0.3">
      <c r="B221" s="155"/>
      <c r="C221" s="153"/>
      <c r="D221" s="153"/>
      <c r="E221" s="153"/>
      <c r="F221" s="154"/>
      <c r="G221" s="154"/>
      <c r="H221" s="153"/>
      <c r="I221" s="150"/>
      <c r="J221" s="150"/>
      <c r="K221" s="150"/>
      <c r="L22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1" s="153" t="str">
        <f>IF(ENTRADAS[[#This Row],[Coluna1]]="","",IF(ENTRADAS[[#This Row],[Coluna1]]="Saída","Fornecedor","Cliente"))</f>
        <v/>
      </c>
      <c r="N221" s="153" t="str">
        <f ca="1">IF(ENTRADAS[[#This Row],[Status]]="","",IF(ENTRADAS[[#This Row],[Status]]="cONCLUÍDO",TEXT(ENTRADAS[[#This Row],[Data pagamento]],"mmm"),TEXT(ENTRADAS[[#This Row],[Data vencimento]],"mmm")))</f>
        <v/>
      </c>
      <c r="O221" s="153" t="str">
        <f ca="1">IF(ENTRADAS[[#This Row],[Status]]="","",IF(ENTRADAS[[#This Row],[Status]]="concluído",YEAR(ENTRADAS[[#This Row],[Data pagamento]]),YEAR(ENTRADAS[[#This Row],[Data vencimento]])))</f>
        <v/>
      </c>
      <c r="P221" s="153" t="str">
        <f>IF(ENTRADAS[[#This Row],[Categoria]]="","",VLOOKUP(ENTRADAS[[#This Row],[Categoria]],AUX!$AW:$AX,2,0))</f>
        <v/>
      </c>
    </row>
    <row r="222" spans="2:16" ht="22.5" customHeight="1" x14ac:dyDescent="0.3">
      <c r="B222" s="155"/>
      <c r="C222" s="153"/>
      <c r="D222" s="153"/>
      <c r="E222" s="153"/>
      <c r="F222" s="154"/>
      <c r="G222" s="154"/>
      <c r="H222" s="153"/>
      <c r="I222" s="150"/>
      <c r="J222" s="150"/>
      <c r="K222" s="150"/>
      <c r="L22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2" s="153" t="str">
        <f>IF(ENTRADAS[[#This Row],[Coluna1]]="","",IF(ENTRADAS[[#This Row],[Coluna1]]="Saída","Fornecedor","Cliente"))</f>
        <v/>
      </c>
      <c r="N222" s="153" t="str">
        <f ca="1">IF(ENTRADAS[[#This Row],[Status]]="","",IF(ENTRADAS[[#This Row],[Status]]="cONCLUÍDO",TEXT(ENTRADAS[[#This Row],[Data pagamento]],"mmm"),TEXT(ENTRADAS[[#This Row],[Data vencimento]],"mmm")))</f>
        <v/>
      </c>
      <c r="O222" s="153" t="str">
        <f ca="1">IF(ENTRADAS[[#This Row],[Status]]="","",IF(ENTRADAS[[#This Row],[Status]]="concluído",YEAR(ENTRADAS[[#This Row],[Data pagamento]]),YEAR(ENTRADAS[[#This Row],[Data vencimento]])))</f>
        <v/>
      </c>
      <c r="P222" s="153" t="str">
        <f>IF(ENTRADAS[[#This Row],[Categoria]]="","",VLOOKUP(ENTRADAS[[#This Row],[Categoria]],AUX!$AW:$AX,2,0))</f>
        <v/>
      </c>
    </row>
    <row r="223" spans="2:16" ht="22.5" customHeight="1" x14ac:dyDescent="0.3">
      <c r="B223" s="155"/>
      <c r="C223" s="153"/>
      <c r="D223" s="153"/>
      <c r="E223" s="153"/>
      <c r="F223" s="154"/>
      <c r="G223" s="154"/>
      <c r="H223" s="153"/>
      <c r="I223" s="150"/>
      <c r="J223" s="150"/>
      <c r="K223" s="150"/>
      <c r="L22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3" s="153" t="str">
        <f>IF(ENTRADAS[[#This Row],[Coluna1]]="","",IF(ENTRADAS[[#This Row],[Coluna1]]="Saída","Fornecedor","Cliente"))</f>
        <v/>
      </c>
      <c r="N223" s="153" t="str">
        <f ca="1">IF(ENTRADAS[[#This Row],[Status]]="","",IF(ENTRADAS[[#This Row],[Status]]="cONCLUÍDO",TEXT(ENTRADAS[[#This Row],[Data pagamento]],"mmm"),TEXT(ENTRADAS[[#This Row],[Data vencimento]],"mmm")))</f>
        <v/>
      </c>
      <c r="O223" s="153" t="str">
        <f ca="1">IF(ENTRADAS[[#This Row],[Status]]="","",IF(ENTRADAS[[#This Row],[Status]]="concluído",YEAR(ENTRADAS[[#This Row],[Data pagamento]]),YEAR(ENTRADAS[[#This Row],[Data vencimento]])))</f>
        <v/>
      </c>
      <c r="P223" s="153" t="str">
        <f>IF(ENTRADAS[[#This Row],[Categoria]]="","",VLOOKUP(ENTRADAS[[#This Row],[Categoria]],AUX!$AW:$AX,2,0))</f>
        <v/>
      </c>
    </row>
    <row r="224" spans="2:16" ht="22.5" customHeight="1" x14ac:dyDescent="0.3">
      <c r="B224" s="155"/>
      <c r="C224" s="153"/>
      <c r="D224" s="153"/>
      <c r="E224" s="153"/>
      <c r="F224" s="154"/>
      <c r="G224" s="154"/>
      <c r="H224" s="153"/>
      <c r="I224" s="150"/>
      <c r="J224" s="150"/>
      <c r="K224" s="150"/>
      <c r="L22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4" s="153" t="str">
        <f>IF(ENTRADAS[[#This Row],[Coluna1]]="","",IF(ENTRADAS[[#This Row],[Coluna1]]="Saída","Fornecedor","Cliente"))</f>
        <v/>
      </c>
      <c r="N224" s="153" t="str">
        <f ca="1">IF(ENTRADAS[[#This Row],[Status]]="","",IF(ENTRADAS[[#This Row],[Status]]="cONCLUÍDO",TEXT(ENTRADAS[[#This Row],[Data pagamento]],"mmm"),TEXT(ENTRADAS[[#This Row],[Data vencimento]],"mmm")))</f>
        <v/>
      </c>
      <c r="O224" s="153" t="str">
        <f ca="1">IF(ENTRADAS[[#This Row],[Status]]="","",IF(ENTRADAS[[#This Row],[Status]]="concluído",YEAR(ENTRADAS[[#This Row],[Data pagamento]]),YEAR(ENTRADAS[[#This Row],[Data vencimento]])))</f>
        <v/>
      </c>
      <c r="P224" s="153" t="str">
        <f>IF(ENTRADAS[[#This Row],[Categoria]]="","",VLOOKUP(ENTRADAS[[#This Row],[Categoria]],AUX!$AW:$AX,2,0))</f>
        <v/>
      </c>
    </row>
    <row r="225" spans="2:16" ht="22.5" customHeight="1" x14ac:dyDescent="0.3">
      <c r="B225" s="155"/>
      <c r="C225" s="153"/>
      <c r="D225" s="153"/>
      <c r="E225" s="153"/>
      <c r="F225" s="154"/>
      <c r="G225" s="154"/>
      <c r="H225" s="153"/>
      <c r="I225" s="150"/>
      <c r="J225" s="150"/>
      <c r="K225" s="150"/>
      <c r="L22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5" s="153" t="str">
        <f>IF(ENTRADAS[[#This Row],[Coluna1]]="","",IF(ENTRADAS[[#This Row],[Coluna1]]="Saída","Fornecedor","Cliente"))</f>
        <v/>
      </c>
      <c r="N225" s="153" t="str">
        <f ca="1">IF(ENTRADAS[[#This Row],[Status]]="","",IF(ENTRADAS[[#This Row],[Status]]="cONCLUÍDO",TEXT(ENTRADAS[[#This Row],[Data pagamento]],"mmm"),TEXT(ENTRADAS[[#This Row],[Data vencimento]],"mmm")))</f>
        <v/>
      </c>
      <c r="O225" s="153" t="str">
        <f ca="1">IF(ENTRADAS[[#This Row],[Status]]="","",IF(ENTRADAS[[#This Row],[Status]]="concluído",YEAR(ENTRADAS[[#This Row],[Data pagamento]]),YEAR(ENTRADAS[[#This Row],[Data vencimento]])))</f>
        <v/>
      </c>
      <c r="P225" s="153" t="str">
        <f>IF(ENTRADAS[[#This Row],[Categoria]]="","",VLOOKUP(ENTRADAS[[#This Row],[Categoria]],AUX!$AW:$AX,2,0))</f>
        <v/>
      </c>
    </row>
    <row r="226" spans="2:16" ht="22.5" customHeight="1" x14ac:dyDescent="0.3">
      <c r="B226" s="155"/>
      <c r="C226" s="153"/>
      <c r="D226" s="153"/>
      <c r="E226" s="153"/>
      <c r="F226" s="154"/>
      <c r="G226" s="154"/>
      <c r="H226" s="153"/>
      <c r="I226" s="150"/>
      <c r="J226" s="150"/>
      <c r="K226" s="150"/>
      <c r="L22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6" s="153" t="str">
        <f>IF(ENTRADAS[[#This Row],[Coluna1]]="","",IF(ENTRADAS[[#This Row],[Coluna1]]="Saída","Fornecedor","Cliente"))</f>
        <v/>
      </c>
      <c r="N226" s="153" t="str">
        <f ca="1">IF(ENTRADAS[[#This Row],[Status]]="","",IF(ENTRADAS[[#This Row],[Status]]="cONCLUÍDO",TEXT(ENTRADAS[[#This Row],[Data pagamento]],"mmm"),TEXT(ENTRADAS[[#This Row],[Data vencimento]],"mmm")))</f>
        <v/>
      </c>
      <c r="O226" s="153" t="str">
        <f ca="1">IF(ENTRADAS[[#This Row],[Status]]="","",IF(ENTRADAS[[#This Row],[Status]]="concluído",YEAR(ENTRADAS[[#This Row],[Data pagamento]]),YEAR(ENTRADAS[[#This Row],[Data vencimento]])))</f>
        <v/>
      </c>
      <c r="P226" s="153" t="str">
        <f>IF(ENTRADAS[[#This Row],[Categoria]]="","",VLOOKUP(ENTRADAS[[#This Row],[Categoria]],AUX!$AW:$AX,2,0))</f>
        <v/>
      </c>
    </row>
    <row r="227" spans="2:16" ht="22.5" customHeight="1" x14ac:dyDescent="0.3">
      <c r="B227" s="155"/>
      <c r="C227" s="153"/>
      <c r="D227" s="153"/>
      <c r="E227" s="153"/>
      <c r="F227" s="154"/>
      <c r="G227" s="154"/>
      <c r="H227" s="153"/>
      <c r="I227" s="150"/>
      <c r="J227" s="150"/>
      <c r="K227" s="150"/>
      <c r="L22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7" s="153" t="str">
        <f>IF(ENTRADAS[[#This Row],[Coluna1]]="","",IF(ENTRADAS[[#This Row],[Coluna1]]="Saída","Fornecedor","Cliente"))</f>
        <v/>
      </c>
      <c r="N227" s="153" t="str">
        <f ca="1">IF(ENTRADAS[[#This Row],[Status]]="","",IF(ENTRADAS[[#This Row],[Status]]="cONCLUÍDO",TEXT(ENTRADAS[[#This Row],[Data pagamento]],"mmm"),TEXT(ENTRADAS[[#This Row],[Data vencimento]],"mmm")))</f>
        <v/>
      </c>
      <c r="O227" s="153" t="str">
        <f ca="1">IF(ENTRADAS[[#This Row],[Status]]="","",IF(ENTRADAS[[#This Row],[Status]]="concluído",YEAR(ENTRADAS[[#This Row],[Data pagamento]]),YEAR(ENTRADAS[[#This Row],[Data vencimento]])))</f>
        <v/>
      </c>
      <c r="P227" s="153" t="str">
        <f>IF(ENTRADAS[[#This Row],[Categoria]]="","",VLOOKUP(ENTRADAS[[#This Row],[Categoria]],AUX!$AW:$AX,2,0))</f>
        <v/>
      </c>
    </row>
    <row r="228" spans="2:16" ht="22.5" customHeight="1" x14ac:dyDescent="0.3">
      <c r="B228" s="155"/>
      <c r="C228" s="153"/>
      <c r="D228" s="153"/>
      <c r="E228" s="153"/>
      <c r="F228" s="154"/>
      <c r="G228" s="154"/>
      <c r="H228" s="153"/>
      <c r="I228" s="150"/>
      <c r="J228" s="150"/>
      <c r="K228" s="150"/>
      <c r="L22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8" s="153" t="str">
        <f>IF(ENTRADAS[[#This Row],[Coluna1]]="","",IF(ENTRADAS[[#This Row],[Coluna1]]="Saída","Fornecedor","Cliente"))</f>
        <v/>
      </c>
      <c r="N228" s="153" t="str">
        <f ca="1">IF(ENTRADAS[[#This Row],[Status]]="","",IF(ENTRADAS[[#This Row],[Status]]="cONCLUÍDO",TEXT(ENTRADAS[[#This Row],[Data pagamento]],"mmm"),TEXT(ENTRADAS[[#This Row],[Data vencimento]],"mmm")))</f>
        <v/>
      </c>
      <c r="O228" s="153" t="str">
        <f ca="1">IF(ENTRADAS[[#This Row],[Status]]="","",IF(ENTRADAS[[#This Row],[Status]]="concluído",YEAR(ENTRADAS[[#This Row],[Data pagamento]]),YEAR(ENTRADAS[[#This Row],[Data vencimento]])))</f>
        <v/>
      </c>
      <c r="P228" s="153" t="str">
        <f>IF(ENTRADAS[[#This Row],[Categoria]]="","",VLOOKUP(ENTRADAS[[#This Row],[Categoria]],AUX!$AW:$AX,2,0))</f>
        <v/>
      </c>
    </row>
    <row r="229" spans="2:16" ht="22.5" customHeight="1" x14ac:dyDescent="0.3">
      <c r="B229" s="155"/>
      <c r="C229" s="153"/>
      <c r="D229" s="153"/>
      <c r="E229" s="153"/>
      <c r="F229" s="154"/>
      <c r="G229" s="154"/>
      <c r="H229" s="153"/>
      <c r="I229" s="150"/>
      <c r="J229" s="150"/>
      <c r="K229" s="150"/>
      <c r="L22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29" s="153" t="str">
        <f>IF(ENTRADAS[[#This Row],[Coluna1]]="","",IF(ENTRADAS[[#This Row],[Coluna1]]="Saída","Fornecedor","Cliente"))</f>
        <v/>
      </c>
      <c r="N229" s="153" t="str">
        <f ca="1">IF(ENTRADAS[[#This Row],[Status]]="","",IF(ENTRADAS[[#This Row],[Status]]="cONCLUÍDO",TEXT(ENTRADAS[[#This Row],[Data pagamento]],"mmm"),TEXT(ENTRADAS[[#This Row],[Data vencimento]],"mmm")))</f>
        <v/>
      </c>
      <c r="O229" s="153" t="str">
        <f ca="1">IF(ENTRADAS[[#This Row],[Status]]="","",IF(ENTRADAS[[#This Row],[Status]]="concluído",YEAR(ENTRADAS[[#This Row],[Data pagamento]]),YEAR(ENTRADAS[[#This Row],[Data vencimento]])))</f>
        <v/>
      </c>
      <c r="P229" s="153" t="str">
        <f>IF(ENTRADAS[[#This Row],[Categoria]]="","",VLOOKUP(ENTRADAS[[#This Row],[Categoria]],AUX!$AW:$AX,2,0))</f>
        <v/>
      </c>
    </row>
    <row r="230" spans="2:16" ht="22.5" customHeight="1" x14ac:dyDescent="0.3">
      <c r="B230" s="155"/>
      <c r="C230" s="153"/>
      <c r="D230" s="153"/>
      <c r="E230" s="153"/>
      <c r="F230" s="154"/>
      <c r="G230" s="154"/>
      <c r="H230" s="153"/>
      <c r="I230" s="150"/>
      <c r="J230" s="150"/>
      <c r="K230" s="150"/>
      <c r="L23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0" s="153" t="str">
        <f>IF(ENTRADAS[[#This Row],[Coluna1]]="","",IF(ENTRADAS[[#This Row],[Coluna1]]="Saída","Fornecedor","Cliente"))</f>
        <v/>
      </c>
      <c r="N230" s="153" t="str">
        <f ca="1">IF(ENTRADAS[[#This Row],[Status]]="","",IF(ENTRADAS[[#This Row],[Status]]="cONCLUÍDO",TEXT(ENTRADAS[[#This Row],[Data pagamento]],"mmm"),TEXT(ENTRADAS[[#This Row],[Data vencimento]],"mmm")))</f>
        <v/>
      </c>
      <c r="O230" s="153" t="str">
        <f ca="1">IF(ENTRADAS[[#This Row],[Status]]="","",IF(ENTRADAS[[#This Row],[Status]]="concluído",YEAR(ENTRADAS[[#This Row],[Data pagamento]]),YEAR(ENTRADAS[[#This Row],[Data vencimento]])))</f>
        <v/>
      </c>
      <c r="P230" s="153" t="str">
        <f>IF(ENTRADAS[[#This Row],[Categoria]]="","",VLOOKUP(ENTRADAS[[#This Row],[Categoria]],AUX!$AW:$AX,2,0))</f>
        <v/>
      </c>
    </row>
    <row r="231" spans="2:16" ht="22.5" customHeight="1" x14ac:dyDescent="0.3">
      <c r="B231" s="155"/>
      <c r="C231" s="153"/>
      <c r="D231" s="153"/>
      <c r="E231" s="153"/>
      <c r="F231" s="154"/>
      <c r="G231" s="154"/>
      <c r="H231" s="153"/>
      <c r="I231" s="150"/>
      <c r="J231" s="150"/>
      <c r="K231" s="150"/>
      <c r="L23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1" s="153" t="str">
        <f>IF(ENTRADAS[[#This Row],[Coluna1]]="","",IF(ENTRADAS[[#This Row],[Coluna1]]="Saída","Fornecedor","Cliente"))</f>
        <v/>
      </c>
      <c r="N231" s="153" t="str">
        <f ca="1">IF(ENTRADAS[[#This Row],[Status]]="","",IF(ENTRADAS[[#This Row],[Status]]="cONCLUÍDO",TEXT(ENTRADAS[[#This Row],[Data pagamento]],"mmm"),TEXT(ENTRADAS[[#This Row],[Data vencimento]],"mmm")))</f>
        <v/>
      </c>
      <c r="O231" s="153" t="str">
        <f ca="1">IF(ENTRADAS[[#This Row],[Status]]="","",IF(ENTRADAS[[#This Row],[Status]]="concluído",YEAR(ENTRADAS[[#This Row],[Data pagamento]]),YEAR(ENTRADAS[[#This Row],[Data vencimento]])))</f>
        <v/>
      </c>
      <c r="P231" s="153" t="str">
        <f>IF(ENTRADAS[[#This Row],[Categoria]]="","",VLOOKUP(ENTRADAS[[#This Row],[Categoria]],AUX!$AW:$AX,2,0))</f>
        <v/>
      </c>
    </row>
    <row r="232" spans="2:16" ht="22.5" customHeight="1" x14ac:dyDescent="0.3">
      <c r="B232" s="155"/>
      <c r="C232" s="153"/>
      <c r="D232" s="153"/>
      <c r="E232" s="153"/>
      <c r="F232" s="154"/>
      <c r="G232" s="154"/>
      <c r="H232" s="153"/>
      <c r="I232" s="150"/>
      <c r="J232" s="150"/>
      <c r="K232" s="150"/>
      <c r="L23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2" s="153" t="str">
        <f>IF(ENTRADAS[[#This Row],[Coluna1]]="","",IF(ENTRADAS[[#This Row],[Coluna1]]="Saída","Fornecedor","Cliente"))</f>
        <v/>
      </c>
      <c r="N232" s="153" t="str">
        <f ca="1">IF(ENTRADAS[[#This Row],[Status]]="","",IF(ENTRADAS[[#This Row],[Status]]="cONCLUÍDO",TEXT(ENTRADAS[[#This Row],[Data pagamento]],"mmm"),TEXT(ENTRADAS[[#This Row],[Data vencimento]],"mmm")))</f>
        <v/>
      </c>
      <c r="O232" s="153" t="str">
        <f ca="1">IF(ENTRADAS[[#This Row],[Status]]="","",IF(ENTRADAS[[#This Row],[Status]]="concluído",YEAR(ENTRADAS[[#This Row],[Data pagamento]]),YEAR(ENTRADAS[[#This Row],[Data vencimento]])))</f>
        <v/>
      </c>
      <c r="P232" s="153" t="str">
        <f>IF(ENTRADAS[[#This Row],[Categoria]]="","",VLOOKUP(ENTRADAS[[#This Row],[Categoria]],AUX!$AW:$AX,2,0))</f>
        <v/>
      </c>
    </row>
    <row r="233" spans="2:16" ht="22.5" customHeight="1" x14ac:dyDescent="0.3">
      <c r="B233" s="155"/>
      <c r="C233" s="153"/>
      <c r="D233" s="153"/>
      <c r="E233" s="153"/>
      <c r="F233" s="154"/>
      <c r="G233" s="154"/>
      <c r="H233" s="153"/>
      <c r="I233" s="150"/>
      <c r="J233" s="150"/>
      <c r="K233" s="150"/>
      <c r="L23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3" s="153" t="str">
        <f>IF(ENTRADAS[[#This Row],[Coluna1]]="","",IF(ENTRADAS[[#This Row],[Coluna1]]="Saída","Fornecedor","Cliente"))</f>
        <v/>
      </c>
      <c r="N233" s="153" t="str">
        <f ca="1">IF(ENTRADAS[[#This Row],[Status]]="","",IF(ENTRADAS[[#This Row],[Status]]="cONCLUÍDO",TEXT(ENTRADAS[[#This Row],[Data pagamento]],"mmm"),TEXT(ENTRADAS[[#This Row],[Data vencimento]],"mmm")))</f>
        <v/>
      </c>
      <c r="O233" s="153" t="str">
        <f ca="1">IF(ENTRADAS[[#This Row],[Status]]="","",IF(ENTRADAS[[#This Row],[Status]]="concluído",YEAR(ENTRADAS[[#This Row],[Data pagamento]]),YEAR(ENTRADAS[[#This Row],[Data vencimento]])))</f>
        <v/>
      </c>
      <c r="P233" s="153" t="str">
        <f>IF(ENTRADAS[[#This Row],[Categoria]]="","",VLOOKUP(ENTRADAS[[#This Row],[Categoria]],AUX!$AW:$AX,2,0))</f>
        <v/>
      </c>
    </row>
    <row r="234" spans="2:16" ht="22.5" customHeight="1" x14ac:dyDescent="0.3">
      <c r="B234" s="155"/>
      <c r="C234" s="153"/>
      <c r="D234" s="153"/>
      <c r="E234" s="153"/>
      <c r="F234" s="154"/>
      <c r="G234" s="154"/>
      <c r="H234" s="153"/>
      <c r="I234" s="150"/>
      <c r="J234" s="150"/>
      <c r="K234" s="150"/>
      <c r="L23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4" s="153" t="str">
        <f>IF(ENTRADAS[[#This Row],[Coluna1]]="","",IF(ENTRADAS[[#This Row],[Coluna1]]="Saída","Fornecedor","Cliente"))</f>
        <v/>
      </c>
      <c r="N234" s="153" t="str">
        <f ca="1">IF(ENTRADAS[[#This Row],[Status]]="","",IF(ENTRADAS[[#This Row],[Status]]="cONCLUÍDO",TEXT(ENTRADAS[[#This Row],[Data pagamento]],"mmm"),TEXT(ENTRADAS[[#This Row],[Data vencimento]],"mmm")))</f>
        <v/>
      </c>
      <c r="O234" s="153" t="str">
        <f ca="1">IF(ENTRADAS[[#This Row],[Status]]="","",IF(ENTRADAS[[#This Row],[Status]]="concluído",YEAR(ENTRADAS[[#This Row],[Data pagamento]]),YEAR(ENTRADAS[[#This Row],[Data vencimento]])))</f>
        <v/>
      </c>
      <c r="P234" s="153" t="str">
        <f>IF(ENTRADAS[[#This Row],[Categoria]]="","",VLOOKUP(ENTRADAS[[#This Row],[Categoria]],AUX!$AW:$AX,2,0))</f>
        <v/>
      </c>
    </row>
    <row r="235" spans="2:16" ht="22.5" customHeight="1" x14ac:dyDescent="0.3">
      <c r="B235" s="155"/>
      <c r="C235" s="153"/>
      <c r="D235" s="153"/>
      <c r="E235" s="153"/>
      <c r="F235" s="154"/>
      <c r="G235" s="154"/>
      <c r="H235" s="153"/>
      <c r="I235" s="150"/>
      <c r="J235" s="150"/>
      <c r="K235" s="150"/>
      <c r="L23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5" s="153" t="str">
        <f>IF(ENTRADAS[[#This Row],[Coluna1]]="","",IF(ENTRADAS[[#This Row],[Coluna1]]="Saída","Fornecedor","Cliente"))</f>
        <v/>
      </c>
      <c r="N235" s="153" t="str">
        <f ca="1">IF(ENTRADAS[[#This Row],[Status]]="","",IF(ENTRADAS[[#This Row],[Status]]="cONCLUÍDO",TEXT(ENTRADAS[[#This Row],[Data pagamento]],"mmm"),TEXT(ENTRADAS[[#This Row],[Data vencimento]],"mmm")))</f>
        <v/>
      </c>
      <c r="O235" s="153" t="str">
        <f ca="1">IF(ENTRADAS[[#This Row],[Status]]="","",IF(ENTRADAS[[#This Row],[Status]]="concluído",YEAR(ENTRADAS[[#This Row],[Data pagamento]]),YEAR(ENTRADAS[[#This Row],[Data vencimento]])))</f>
        <v/>
      </c>
      <c r="P235" s="153" t="str">
        <f>IF(ENTRADAS[[#This Row],[Categoria]]="","",VLOOKUP(ENTRADAS[[#This Row],[Categoria]],AUX!$AW:$AX,2,0))</f>
        <v/>
      </c>
    </row>
    <row r="236" spans="2:16" ht="22.5" customHeight="1" x14ac:dyDescent="0.3">
      <c r="B236" s="155"/>
      <c r="C236" s="153"/>
      <c r="D236" s="153"/>
      <c r="E236" s="153"/>
      <c r="F236" s="154"/>
      <c r="G236" s="154"/>
      <c r="H236" s="153"/>
      <c r="I236" s="150"/>
      <c r="J236" s="150"/>
      <c r="K236" s="150"/>
      <c r="L23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6" s="153" t="str">
        <f>IF(ENTRADAS[[#This Row],[Coluna1]]="","",IF(ENTRADAS[[#This Row],[Coluna1]]="Saída","Fornecedor","Cliente"))</f>
        <v/>
      </c>
      <c r="N236" s="153" t="str">
        <f ca="1">IF(ENTRADAS[[#This Row],[Status]]="","",IF(ENTRADAS[[#This Row],[Status]]="cONCLUÍDO",TEXT(ENTRADAS[[#This Row],[Data pagamento]],"mmm"),TEXT(ENTRADAS[[#This Row],[Data vencimento]],"mmm")))</f>
        <v/>
      </c>
      <c r="O236" s="153" t="str">
        <f ca="1">IF(ENTRADAS[[#This Row],[Status]]="","",IF(ENTRADAS[[#This Row],[Status]]="concluído",YEAR(ENTRADAS[[#This Row],[Data pagamento]]),YEAR(ENTRADAS[[#This Row],[Data vencimento]])))</f>
        <v/>
      </c>
      <c r="P236" s="153" t="str">
        <f>IF(ENTRADAS[[#This Row],[Categoria]]="","",VLOOKUP(ENTRADAS[[#This Row],[Categoria]],AUX!$AW:$AX,2,0))</f>
        <v/>
      </c>
    </row>
    <row r="237" spans="2:16" ht="22.5" customHeight="1" x14ac:dyDescent="0.3">
      <c r="B237" s="155"/>
      <c r="C237" s="153"/>
      <c r="D237" s="153"/>
      <c r="E237" s="153"/>
      <c r="F237" s="154"/>
      <c r="G237" s="154"/>
      <c r="H237" s="153"/>
      <c r="I237" s="150"/>
      <c r="J237" s="150"/>
      <c r="K237" s="150"/>
      <c r="L23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7" s="153" t="str">
        <f>IF(ENTRADAS[[#This Row],[Coluna1]]="","",IF(ENTRADAS[[#This Row],[Coluna1]]="Saída","Fornecedor","Cliente"))</f>
        <v/>
      </c>
      <c r="N237" s="153" t="str">
        <f ca="1">IF(ENTRADAS[[#This Row],[Status]]="","",IF(ENTRADAS[[#This Row],[Status]]="cONCLUÍDO",TEXT(ENTRADAS[[#This Row],[Data pagamento]],"mmm"),TEXT(ENTRADAS[[#This Row],[Data vencimento]],"mmm")))</f>
        <v/>
      </c>
      <c r="O237" s="153" t="str">
        <f ca="1">IF(ENTRADAS[[#This Row],[Status]]="","",IF(ENTRADAS[[#This Row],[Status]]="concluído",YEAR(ENTRADAS[[#This Row],[Data pagamento]]),YEAR(ENTRADAS[[#This Row],[Data vencimento]])))</f>
        <v/>
      </c>
      <c r="P237" s="153" t="str">
        <f>IF(ENTRADAS[[#This Row],[Categoria]]="","",VLOOKUP(ENTRADAS[[#This Row],[Categoria]],AUX!$AW:$AX,2,0))</f>
        <v/>
      </c>
    </row>
    <row r="238" spans="2:16" ht="22.5" customHeight="1" x14ac:dyDescent="0.3">
      <c r="B238" s="155"/>
      <c r="C238" s="153"/>
      <c r="D238" s="153"/>
      <c r="E238" s="153"/>
      <c r="F238" s="154"/>
      <c r="G238" s="154"/>
      <c r="H238" s="153"/>
      <c r="I238" s="150"/>
      <c r="J238" s="150"/>
      <c r="K238" s="150"/>
      <c r="L23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8" s="153" t="str">
        <f>IF(ENTRADAS[[#This Row],[Coluna1]]="","",IF(ENTRADAS[[#This Row],[Coluna1]]="Saída","Fornecedor","Cliente"))</f>
        <v/>
      </c>
      <c r="N238" s="153" t="str">
        <f ca="1">IF(ENTRADAS[[#This Row],[Status]]="","",IF(ENTRADAS[[#This Row],[Status]]="cONCLUÍDO",TEXT(ENTRADAS[[#This Row],[Data pagamento]],"mmm"),TEXT(ENTRADAS[[#This Row],[Data vencimento]],"mmm")))</f>
        <v/>
      </c>
      <c r="O238" s="153" t="str">
        <f ca="1">IF(ENTRADAS[[#This Row],[Status]]="","",IF(ENTRADAS[[#This Row],[Status]]="concluído",YEAR(ENTRADAS[[#This Row],[Data pagamento]]),YEAR(ENTRADAS[[#This Row],[Data vencimento]])))</f>
        <v/>
      </c>
      <c r="P238" s="153" t="str">
        <f>IF(ENTRADAS[[#This Row],[Categoria]]="","",VLOOKUP(ENTRADAS[[#This Row],[Categoria]],AUX!$AW:$AX,2,0))</f>
        <v/>
      </c>
    </row>
    <row r="239" spans="2:16" ht="22.5" customHeight="1" x14ac:dyDescent="0.3">
      <c r="B239" s="155"/>
      <c r="C239" s="153"/>
      <c r="D239" s="153"/>
      <c r="E239" s="153"/>
      <c r="F239" s="154"/>
      <c r="G239" s="154"/>
      <c r="H239" s="153"/>
      <c r="I239" s="150"/>
      <c r="J239" s="150"/>
      <c r="K239" s="150"/>
      <c r="L23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39" s="153" t="str">
        <f>IF(ENTRADAS[[#This Row],[Coluna1]]="","",IF(ENTRADAS[[#This Row],[Coluna1]]="Saída","Fornecedor","Cliente"))</f>
        <v/>
      </c>
      <c r="N239" s="153" t="str">
        <f ca="1">IF(ENTRADAS[[#This Row],[Status]]="","",IF(ENTRADAS[[#This Row],[Status]]="cONCLUÍDO",TEXT(ENTRADAS[[#This Row],[Data pagamento]],"mmm"),TEXT(ENTRADAS[[#This Row],[Data vencimento]],"mmm")))</f>
        <v/>
      </c>
      <c r="O239" s="153" t="str">
        <f ca="1">IF(ENTRADAS[[#This Row],[Status]]="","",IF(ENTRADAS[[#This Row],[Status]]="concluído",YEAR(ENTRADAS[[#This Row],[Data pagamento]]),YEAR(ENTRADAS[[#This Row],[Data vencimento]])))</f>
        <v/>
      </c>
      <c r="P239" s="153" t="str">
        <f>IF(ENTRADAS[[#This Row],[Categoria]]="","",VLOOKUP(ENTRADAS[[#This Row],[Categoria]],AUX!$AW:$AX,2,0))</f>
        <v/>
      </c>
    </row>
    <row r="240" spans="2:16" ht="22.5" customHeight="1" x14ac:dyDescent="0.3">
      <c r="B240" s="155"/>
      <c r="C240" s="153"/>
      <c r="D240" s="153"/>
      <c r="E240" s="153"/>
      <c r="F240" s="154"/>
      <c r="G240" s="154"/>
      <c r="H240" s="153"/>
      <c r="I240" s="150"/>
      <c r="J240" s="150"/>
      <c r="K240" s="150"/>
      <c r="L24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0" s="153" t="str">
        <f>IF(ENTRADAS[[#This Row],[Coluna1]]="","",IF(ENTRADAS[[#This Row],[Coluna1]]="Saída","Fornecedor","Cliente"))</f>
        <v/>
      </c>
      <c r="N240" s="153" t="str">
        <f ca="1">IF(ENTRADAS[[#This Row],[Status]]="","",IF(ENTRADAS[[#This Row],[Status]]="cONCLUÍDO",TEXT(ENTRADAS[[#This Row],[Data pagamento]],"mmm"),TEXT(ENTRADAS[[#This Row],[Data vencimento]],"mmm")))</f>
        <v/>
      </c>
      <c r="O240" s="153" t="str">
        <f ca="1">IF(ENTRADAS[[#This Row],[Status]]="","",IF(ENTRADAS[[#This Row],[Status]]="concluído",YEAR(ENTRADAS[[#This Row],[Data pagamento]]),YEAR(ENTRADAS[[#This Row],[Data vencimento]])))</f>
        <v/>
      </c>
      <c r="P240" s="153" t="str">
        <f>IF(ENTRADAS[[#This Row],[Categoria]]="","",VLOOKUP(ENTRADAS[[#This Row],[Categoria]],AUX!$AW:$AX,2,0))</f>
        <v/>
      </c>
    </row>
    <row r="241" spans="2:16" ht="22.5" customHeight="1" x14ac:dyDescent="0.3">
      <c r="B241" s="155"/>
      <c r="C241" s="153"/>
      <c r="D241" s="153"/>
      <c r="E241" s="153"/>
      <c r="F241" s="154"/>
      <c r="G241" s="154"/>
      <c r="H241" s="153"/>
      <c r="I241" s="150"/>
      <c r="J241" s="150"/>
      <c r="K241" s="150"/>
      <c r="L24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1" s="153" t="str">
        <f>IF(ENTRADAS[[#This Row],[Coluna1]]="","",IF(ENTRADAS[[#This Row],[Coluna1]]="Saída","Fornecedor","Cliente"))</f>
        <v/>
      </c>
      <c r="N241" s="153" t="str">
        <f ca="1">IF(ENTRADAS[[#This Row],[Status]]="","",IF(ENTRADAS[[#This Row],[Status]]="cONCLUÍDO",TEXT(ENTRADAS[[#This Row],[Data pagamento]],"mmm"),TEXT(ENTRADAS[[#This Row],[Data vencimento]],"mmm")))</f>
        <v/>
      </c>
      <c r="O241" s="153" t="str">
        <f ca="1">IF(ENTRADAS[[#This Row],[Status]]="","",IF(ENTRADAS[[#This Row],[Status]]="concluído",YEAR(ENTRADAS[[#This Row],[Data pagamento]]),YEAR(ENTRADAS[[#This Row],[Data vencimento]])))</f>
        <v/>
      </c>
      <c r="P241" s="153" t="str">
        <f>IF(ENTRADAS[[#This Row],[Categoria]]="","",VLOOKUP(ENTRADAS[[#This Row],[Categoria]],AUX!$AW:$AX,2,0))</f>
        <v/>
      </c>
    </row>
    <row r="242" spans="2:16" ht="22.5" customHeight="1" x14ac:dyDescent="0.3">
      <c r="B242" s="155"/>
      <c r="C242" s="153"/>
      <c r="D242" s="153"/>
      <c r="E242" s="153"/>
      <c r="F242" s="154"/>
      <c r="G242" s="154"/>
      <c r="H242" s="153"/>
      <c r="I242" s="150"/>
      <c r="J242" s="150"/>
      <c r="K242" s="150"/>
      <c r="L24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2" s="153" t="str">
        <f>IF(ENTRADAS[[#This Row],[Coluna1]]="","",IF(ENTRADAS[[#This Row],[Coluna1]]="Saída","Fornecedor","Cliente"))</f>
        <v/>
      </c>
      <c r="N242" s="153" t="str">
        <f ca="1">IF(ENTRADAS[[#This Row],[Status]]="","",IF(ENTRADAS[[#This Row],[Status]]="cONCLUÍDO",TEXT(ENTRADAS[[#This Row],[Data pagamento]],"mmm"),TEXT(ENTRADAS[[#This Row],[Data vencimento]],"mmm")))</f>
        <v/>
      </c>
      <c r="O242" s="153" t="str">
        <f ca="1">IF(ENTRADAS[[#This Row],[Status]]="","",IF(ENTRADAS[[#This Row],[Status]]="concluído",YEAR(ENTRADAS[[#This Row],[Data pagamento]]),YEAR(ENTRADAS[[#This Row],[Data vencimento]])))</f>
        <v/>
      </c>
      <c r="P242" s="153" t="str">
        <f>IF(ENTRADAS[[#This Row],[Categoria]]="","",VLOOKUP(ENTRADAS[[#This Row],[Categoria]],AUX!$AW:$AX,2,0))</f>
        <v/>
      </c>
    </row>
    <row r="243" spans="2:16" ht="22.5" customHeight="1" x14ac:dyDescent="0.3">
      <c r="B243" s="155"/>
      <c r="C243" s="153"/>
      <c r="D243" s="153"/>
      <c r="E243" s="153"/>
      <c r="F243" s="154"/>
      <c r="G243" s="154"/>
      <c r="H243" s="153"/>
      <c r="I243" s="150"/>
      <c r="J243" s="150"/>
      <c r="K243" s="150"/>
      <c r="L24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3" s="153" t="str">
        <f>IF(ENTRADAS[[#This Row],[Coluna1]]="","",IF(ENTRADAS[[#This Row],[Coluna1]]="Saída","Fornecedor","Cliente"))</f>
        <v/>
      </c>
      <c r="N243" s="153" t="str">
        <f ca="1">IF(ENTRADAS[[#This Row],[Status]]="","",IF(ENTRADAS[[#This Row],[Status]]="cONCLUÍDO",TEXT(ENTRADAS[[#This Row],[Data pagamento]],"mmm"),TEXT(ENTRADAS[[#This Row],[Data vencimento]],"mmm")))</f>
        <v/>
      </c>
      <c r="O243" s="153" t="str">
        <f ca="1">IF(ENTRADAS[[#This Row],[Status]]="","",IF(ENTRADAS[[#This Row],[Status]]="concluído",YEAR(ENTRADAS[[#This Row],[Data pagamento]]),YEAR(ENTRADAS[[#This Row],[Data vencimento]])))</f>
        <v/>
      </c>
      <c r="P243" s="153" t="str">
        <f>IF(ENTRADAS[[#This Row],[Categoria]]="","",VLOOKUP(ENTRADAS[[#This Row],[Categoria]],AUX!$AW:$AX,2,0))</f>
        <v/>
      </c>
    </row>
    <row r="244" spans="2:16" ht="22.5" customHeight="1" x14ac:dyDescent="0.3">
      <c r="B244" s="155"/>
      <c r="C244" s="153"/>
      <c r="D244" s="153"/>
      <c r="E244" s="153"/>
      <c r="F244" s="154"/>
      <c r="G244" s="154"/>
      <c r="H244" s="153"/>
      <c r="I244" s="150"/>
      <c r="J244" s="150"/>
      <c r="K244" s="150"/>
      <c r="L24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4" s="153" t="str">
        <f>IF(ENTRADAS[[#This Row],[Coluna1]]="","",IF(ENTRADAS[[#This Row],[Coluna1]]="Saída","Fornecedor","Cliente"))</f>
        <v/>
      </c>
      <c r="N244" s="153" t="str">
        <f ca="1">IF(ENTRADAS[[#This Row],[Status]]="","",IF(ENTRADAS[[#This Row],[Status]]="cONCLUÍDO",TEXT(ENTRADAS[[#This Row],[Data pagamento]],"mmm"),TEXT(ENTRADAS[[#This Row],[Data vencimento]],"mmm")))</f>
        <v/>
      </c>
      <c r="O244" s="153" t="str">
        <f ca="1">IF(ENTRADAS[[#This Row],[Status]]="","",IF(ENTRADAS[[#This Row],[Status]]="concluído",YEAR(ENTRADAS[[#This Row],[Data pagamento]]),YEAR(ENTRADAS[[#This Row],[Data vencimento]])))</f>
        <v/>
      </c>
      <c r="P244" s="153" t="str">
        <f>IF(ENTRADAS[[#This Row],[Categoria]]="","",VLOOKUP(ENTRADAS[[#This Row],[Categoria]],AUX!$AW:$AX,2,0))</f>
        <v/>
      </c>
    </row>
    <row r="245" spans="2:16" ht="22.5" customHeight="1" x14ac:dyDescent="0.3">
      <c r="B245" s="155"/>
      <c r="C245" s="153"/>
      <c r="D245" s="153"/>
      <c r="E245" s="153"/>
      <c r="F245" s="154"/>
      <c r="G245" s="154"/>
      <c r="H245" s="153"/>
      <c r="I245" s="150"/>
      <c r="J245" s="150"/>
      <c r="K245" s="150"/>
      <c r="L24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5" s="153" t="str">
        <f>IF(ENTRADAS[[#This Row],[Coluna1]]="","",IF(ENTRADAS[[#This Row],[Coluna1]]="Saída","Fornecedor","Cliente"))</f>
        <v/>
      </c>
      <c r="N245" s="153" t="str">
        <f ca="1">IF(ENTRADAS[[#This Row],[Status]]="","",IF(ENTRADAS[[#This Row],[Status]]="cONCLUÍDO",TEXT(ENTRADAS[[#This Row],[Data pagamento]],"mmm"),TEXT(ENTRADAS[[#This Row],[Data vencimento]],"mmm")))</f>
        <v/>
      </c>
      <c r="O245" s="153" t="str">
        <f ca="1">IF(ENTRADAS[[#This Row],[Status]]="","",IF(ENTRADAS[[#This Row],[Status]]="concluído",YEAR(ENTRADAS[[#This Row],[Data pagamento]]),YEAR(ENTRADAS[[#This Row],[Data vencimento]])))</f>
        <v/>
      </c>
      <c r="P245" s="153" t="str">
        <f>IF(ENTRADAS[[#This Row],[Categoria]]="","",VLOOKUP(ENTRADAS[[#This Row],[Categoria]],AUX!$AW:$AX,2,0))</f>
        <v/>
      </c>
    </row>
    <row r="246" spans="2:16" ht="22.5" customHeight="1" x14ac:dyDescent="0.3">
      <c r="B246" s="155"/>
      <c r="C246" s="153"/>
      <c r="D246" s="153"/>
      <c r="E246" s="153"/>
      <c r="F246" s="154"/>
      <c r="G246" s="154"/>
      <c r="H246" s="153"/>
      <c r="I246" s="150"/>
      <c r="J246" s="150"/>
      <c r="K246" s="150"/>
      <c r="L24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6" s="153" t="str">
        <f>IF(ENTRADAS[[#This Row],[Coluna1]]="","",IF(ENTRADAS[[#This Row],[Coluna1]]="Saída","Fornecedor","Cliente"))</f>
        <v/>
      </c>
      <c r="N246" s="153" t="str">
        <f ca="1">IF(ENTRADAS[[#This Row],[Status]]="","",IF(ENTRADAS[[#This Row],[Status]]="cONCLUÍDO",TEXT(ENTRADAS[[#This Row],[Data pagamento]],"mmm"),TEXT(ENTRADAS[[#This Row],[Data vencimento]],"mmm")))</f>
        <v/>
      </c>
      <c r="O246" s="153" t="str">
        <f ca="1">IF(ENTRADAS[[#This Row],[Status]]="","",IF(ENTRADAS[[#This Row],[Status]]="concluído",YEAR(ENTRADAS[[#This Row],[Data pagamento]]),YEAR(ENTRADAS[[#This Row],[Data vencimento]])))</f>
        <v/>
      </c>
      <c r="P246" s="153" t="str">
        <f>IF(ENTRADAS[[#This Row],[Categoria]]="","",VLOOKUP(ENTRADAS[[#This Row],[Categoria]],AUX!$AW:$AX,2,0))</f>
        <v/>
      </c>
    </row>
    <row r="247" spans="2:16" ht="22.5" customHeight="1" x14ac:dyDescent="0.3">
      <c r="B247" s="155"/>
      <c r="C247" s="153"/>
      <c r="D247" s="153"/>
      <c r="E247" s="153"/>
      <c r="F247" s="154"/>
      <c r="G247" s="154"/>
      <c r="H247" s="153"/>
      <c r="I247" s="150"/>
      <c r="J247" s="150"/>
      <c r="K247" s="150"/>
      <c r="L24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7" s="153" t="str">
        <f>IF(ENTRADAS[[#This Row],[Coluna1]]="","",IF(ENTRADAS[[#This Row],[Coluna1]]="Saída","Fornecedor","Cliente"))</f>
        <v/>
      </c>
      <c r="N247" s="153" t="str">
        <f ca="1">IF(ENTRADAS[[#This Row],[Status]]="","",IF(ENTRADAS[[#This Row],[Status]]="cONCLUÍDO",TEXT(ENTRADAS[[#This Row],[Data pagamento]],"mmm"),TEXT(ENTRADAS[[#This Row],[Data vencimento]],"mmm")))</f>
        <v/>
      </c>
      <c r="O247" s="153" t="str">
        <f ca="1">IF(ENTRADAS[[#This Row],[Status]]="","",IF(ENTRADAS[[#This Row],[Status]]="concluído",YEAR(ENTRADAS[[#This Row],[Data pagamento]]),YEAR(ENTRADAS[[#This Row],[Data vencimento]])))</f>
        <v/>
      </c>
      <c r="P247" s="153" t="str">
        <f>IF(ENTRADAS[[#This Row],[Categoria]]="","",VLOOKUP(ENTRADAS[[#This Row],[Categoria]],AUX!$AW:$AX,2,0))</f>
        <v/>
      </c>
    </row>
    <row r="248" spans="2:16" ht="22.5" customHeight="1" x14ac:dyDescent="0.3">
      <c r="B248" s="155"/>
      <c r="C248" s="153"/>
      <c r="D248" s="153"/>
      <c r="E248" s="153"/>
      <c r="F248" s="154"/>
      <c r="G248" s="154"/>
      <c r="H248" s="153"/>
      <c r="I248" s="150"/>
      <c r="J248" s="150"/>
      <c r="K248" s="150"/>
      <c r="L24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8" s="153" t="str">
        <f>IF(ENTRADAS[[#This Row],[Coluna1]]="","",IF(ENTRADAS[[#This Row],[Coluna1]]="Saída","Fornecedor","Cliente"))</f>
        <v/>
      </c>
      <c r="N248" s="153" t="str">
        <f ca="1">IF(ENTRADAS[[#This Row],[Status]]="","",IF(ENTRADAS[[#This Row],[Status]]="cONCLUÍDO",TEXT(ENTRADAS[[#This Row],[Data pagamento]],"mmm"),TEXT(ENTRADAS[[#This Row],[Data vencimento]],"mmm")))</f>
        <v/>
      </c>
      <c r="O248" s="153" t="str">
        <f ca="1">IF(ENTRADAS[[#This Row],[Status]]="","",IF(ENTRADAS[[#This Row],[Status]]="concluído",YEAR(ENTRADAS[[#This Row],[Data pagamento]]),YEAR(ENTRADAS[[#This Row],[Data vencimento]])))</f>
        <v/>
      </c>
      <c r="P248" s="153" t="str">
        <f>IF(ENTRADAS[[#This Row],[Categoria]]="","",VLOOKUP(ENTRADAS[[#This Row],[Categoria]],AUX!$AW:$AX,2,0))</f>
        <v/>
      </c>
    </row>
    <row r="249" spans="2:16" ht="22.5" customHeight="1" x14ac:dyDescent="0.3">
      <c r="B249" s="155"/>
      <c r="C249" s="153"/>
      <c r="D249" s="153"/>
      <c r="E249" s="153"/>
      <c r="F249" s="154"/>
      <c r="G249" s="154"/>
      <c r="H249" s="153"/>
      <c r="I249" s="150"/>
      <c r="J249" s="150"/>
      <c r="K249" s="150"/>
      <c r="L24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49" s="153" t="str">
        <f>IF(ENTRADAS[[#This Row],[Coluna1]]="","",IF(ENTRADAS[[#This Row],[Coluna1]]="Saída","Fornecedor","Cliente"))</f>
        <v/>
      </c>
      <c r="N249" s="153" t="str">
        <f ca="1">IF(ENTRADAS[[#This Row],[Status]]="","",IF(ENTRADAS[[#This Row],[Status]]="cONCLUÍDO",TEXT(ENTRADAS[[#This Row],[Data pagamento]],"mmm"),TEXT(ENTRADAS[[#This Row],[Data vencimento]],"mmm")))</f>
        <v/>
      </c>
      <c r="O249" s="153" t="str">
        <f ca="1">IF(ENTRADAS[[#This Row],[Status]]="","",IF(ENTRADAS[[#This Row],[Status]]="concluído",YEAR(ENTRADAS[[#This Row],[Data pagamento]]),YEAR(ENTRADAS[[#This Row],[Data vencimento]])))</f>
        <v/>
      </c>
      <c r="P249" s="153" t="str">
        <f>IF(ENTRADAS[[#This Row],[Categoria]]="","",VLOOKUP(ENTRADAS[[#This Row],[Categoria]],AUX!$AW:$AX,2,0))</f>
        <v/>
      </c>
    </row>
    <row r="250" spans="2:16" ht="22.5" customHeight="1" x14ac:dyDescent="0.3">
      <c r="B250" s="155"/>
      <c r="C250" s="153"/>
      <c r="D250" s="153"/>
      <c r="E250" s="153"/>
      <c r="F250" s="154"/>
      <c r="G250" s="154"/>
      <c r="H250" s="153"/>
      <c r="I250" s="150"/>
      <c r="J250" s="150"/>
      <c r="K250" s="150"/>
      <c r="L25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0" s="153" t="str">
        <f>IF(ENTRADAS[[#This Row],[Coluna1]]="","",IF(ENTRADAS[[#This Row],[Coluna1]]="Saída","Fornecedor","Cliente"))</f>
        <v/>
      </c>
      <c r="N250" s="153" t="str">
        <f ca="1">IF(ENTRADAS[[#This Row],[Status]]="","",IF(ENTRADAS[[#This Row],[Status]]="cONCLUÍDO",TEXT(ENTRADAS[[#This Row],[Data pagamento]],"mmm"),TEXT(ENTRADAS[[#This Row],[Data vencimento]],"mmm")))</f>
        <v/>
      </c>
      <c r="O250" s="153" t="str">
        <f ca="1">IF(ENTRADAS[[#This Row],[Status]]="","",IF(ENTRADAS[[#This Row],[Status]]="concluído",YEAR(ENTRADAS[[#This Row],[Data pagamento]]),YEAR(ENTRADAS[[#This Row],[Data vencimento]])))</f>
        <v/>
      </c>
      <c r="P250" s="153" t="str">
        <f>IF(ENTRADAS[[#This Row],[Categoria]]="","",VLOOKUP(ENTRADAS[[#This Row],[Categoria]],AUX!$AW:$AX,2,0))</f>
        <v/>
      </c>
    </row>
    <row r="251" spans="2:16" ht="22.5" customHeight="1" x14ac:dyDescent="0.3">
      <c r="B251" s="155"/>
      <c r="C251" s="153"/>
      <c r="D251" s="153"/>
      <c r="E251" s="153"/>
      <c r="F251" s="154"/>
      <c r="G251" s="154"/>
      <c r="H251" s="153"/>
      <c r="I251" s="150"/>
      <c r="J251" s="150"/>
      <c r="K251" s="150"/>
      <c r="L25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1" s="153" t="str">
        <f>IF(ENTRADAS[[#This Row],[Coluna1]]="","",IF(ENTRADAS[[#This Row],[Coluna1]]="Saída","Fornecedor","Cliente"))</f>
        <v/>
      </c>
      <c r="N251" s="153" t="str">
        <f ca="1">IF(ENTRADAS[[#This Row],[Status]]="","",IF(ENTRADAS[[#This Row],[Status]]="cONCLUÍDO",TEXT(ENTRADAS[[#This Row],[Data pagamento]],"mmm"),TEXT(ENTRADAS[[#This Row],[Data vencimento]],"mmm")))</f>
        <v/>
      </c>
      <c r="O251" s="153" t="str">
        <f ca="1">IF(ENTRADAS[[#This Row],[Status]]="","",IF(ENTRADAS[[#This Row],[Status]]="concluído",YEAR(ENTRADAS[[#This Row],[Data pagamento]]),YEAR(ENTRADAS[[#This Row],[Data vencimento]])))</f>
        <v/>
      </c>
      <c r="P251" s="153" t="str">
        <f>IF(ENTRADAS[[#This Row],[Categoria]]="","",VLOOKUP(ENTRADAS[[#This Row],[Categoria]],AUX!$AW:$AX,2,0))</f>
        <v/>
      </c>
    </row>
    <row r="252" spans="2:16" ht="22.5" customHeight="1" x14ac:dyDescent="0.3">
      <c r="B252" s="155"/>
      <c r="C252" s="153"/>
      <c r="D252" s="153"/>
      <c r="E252" s="153"/>
      <c r="F252" s="154"/>
      <c r="G252" s="154"/>
      <c r="H252" s="153"/>
      <c r="I252" s="150"/>
      <c r="J252" s="150"/>
      <c r="K252" s="150"/>
      <c r="L25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2" s="153" t="str">
        <f>IF(ENTRADAS[[#This Row],[Coluna1]]="","",IF(ENTRADAS[[#This Row],[Coluna1]]="Saída","Fornecedor","Cliente"))</f>
        <v/>
      </c>
      <c r="N252" s="153" t="str">
        <f ca="1">IF(ENTRADAS[[#This Row],[Status]]="","",IF(ENTRADAS[[#This Row],[Status]]="cONCLUÍDO",TEXT(ENTRADAS[[#This Row],[Data pagamento]],"mmm"),TEXT(ENTRADAS[[#This Row],[Data vencimento]],"mmm")))</f>
        <v/>
      </c>
      <c r="O252" s="153" t="str">
        <f ca="1">IF(ENTRADAS[[#This Row],[Status]]="","",IF(ENTRADAS[[#This Row],[Status]]="concluído",YEAR(ENTRADAS[[#This Row],[Data pagamento]]),YEAR(ENTRADAS[[#This Row],[Data vencimento]])))</f>
        <v/>
      </c>
      <c r="P252" s="153" t="str">
        <f>IF(ENTRADAS[[#This Row],[Categoria]]="","",VLOOKUP(ENTRADAS[[#This Row],[Categoria]],AUX!$AW:$AX,2,0))</f>
        <v/>
      </c>
    </row>
    <row r="253" spans="2:16" ht="22.5" customHeight="1" x14ac:dyDescent="0.3">
      <c r="B253" s="155"/>
      <c r="C253" s="153"/>
      <c r="D253" s="153"/>
      <c r="E253" s="153"/>
      <c r="F253" s="154"/>
      <c r="G253" s="154"/>
      <c r="H253" s="153"/>
      <c r="I253" s="150"/>
      <c r="J253" s="150"/>
      <c r="K253" s="150"/>
      <c r="L25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3" s="153" t="str">
        <f>IF(ENTRADAS[[#This Row],[Coluna1]]="","",IF(ENTRADAS[[#This Row],[Coluna1]]="Saída","Fornecedor","Cliente"))</f>
        <v/>
      </c>
      <c r="N253" s="153" t="str">
        <f ca="1">IF(ENTRADAS[[#This Row],[Status]]="","",IF(ENTRADAS[[#This Row],[Status]]="cONCLUÍDO",TEXT(ENTRADAS[[#This Row],[Data pagamento]],"mmm"),TEXT(ENTRADAS[[#This Row],[Data vencimento]],"mmm")))</f>
        <v/>
      </c>
      <c r="O253" s="153" t="str">
        <f ca="1">IF(ENTRADAS[[#This Row],[Status]]="","",IF(ENTRADAS[[#This Row],[Status]]="concluído",YEAR(ENTRADAS[[#This Row],[Data pagamento]]),YEAR(ENTRADAS[[#This Row],[Data vencimento]])))</f>
        <v/>
      </c>
      <c r="P253" s="153" t="str">
        <f>IF(ENTRADAS[[#This Row],[Categoria]]="","",VLOOKUP(ENTRADAS[[#This Row],[Categoria]],AUX!$AW:$AX,2,0))</f>
        <v/>
      </c>
    </row>
    <row r="254" spans="2:16" ht="22.5" customHeight="1" x14ac:dyDescent="0.3">
      <c r="B254" s="155"/>
      <c r="C254" s="153"/>
      <c r="D254" s="153"/>
      <c r="E254" s="153"/>
      <c r="F254" s="154"/>
      <c r="G254" s="154"/>
      <c r="H254" s="153"/>
      <c r="I254" s="150"/>
      <c r="J254" s="150"/>
      <c r="K254" s="150"/>
      <c r="L25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4" s="153" t="str">
        <f>IF(ENTRADAS[[#This Row],[Coluna1]]="","",IF(ENTRADAS[[#This Row],[Coluna1]]="Saída","Fornecedor","Cliente"))</f>
        <v/>
      </c>
      <c r="N254" s="153" t="str">
        <f ca="1">IF(ENTRADAS[[#This Row],[Status]]="","",IF(ENTRADAS[[#This Row],[Status]]="cONCLUÍDO",TEXT(ENTRADAS[[#This Row],[Data pagamento]],"mmm"),TEXT(ENTRADAS[[#This Row],[Data vencimento]],"mmm")))</f>
        <v/>
      </c>
      <c r="O254" s="153" t="str">
        <f ca="1">IF(ENTRADAS[[#This Row],[Status]]="","",IF(ENTRADAS[[#This Row],[Status]]="concluído",YEAR(ENTRADAS[[#This Row],[Data pagamento]]),YEAR(ENTRADAS[[#This Row],[Data vencimento]])))</f>
        <v/>
      </c>
      <c r="P254" s="153" t="str">
        <f>IF(ENTRADAS[[#This Row],[Categoria]]="","",VLOOKUP(ENTRADAS[[#This Row],[Categoria]],AUX!$AW:$AX,2,0))</f>
        <v/>
      </c>
    </row>
    <row r="255" spans="2:16" ht="22.5" customHeight="1" x14ac:dyDescent="0.3">
      <c r="B255" s="155"/>
      <c r="C255" s="153"/>
      <c r="D255" s="153"/>
      <c r="E255" s="153"/>
      <c r="F255" s="154"/>
      <c r="G255" s="154"/>
      <c r="H255" s="153"/>
      <c r="I255" s="150"/>
      <c r="J255" s="150"/>
      <c r="K255" s="150"/>
      <c r="L25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5" s="153" t="str">
        <f>IF(ENTRADAS[[#This Row],[Coluna1]]="","",IF(ENTRADAS[[#This Row],[Coluna1]]="Saída","Fornecedor","Cliente"))</f>
        <v/>
      </c>
      <c r="N255" s="153" t="str">
        <f ca="1">IF(ENTRADAS[[#This Row],[Status]]="","",IF(ENTRADAS[[#This Row],[Status]]="cONCLUÍDO",TEXT(ENTRADAS[[#This Row],[Data pagamento]],"mmm"),TEXT(ENTRADAS[[#This Row],[Data vencimento]],"mmm")))</f>
        <v/>
      </c>
      <c r="O255" s="153" t="str">
        <f ca="1">IF(ENTRADAS[[#This Row],[Status]]="","",IF(ENTRADAS[[#This Row],[Status]]="concluído",YEAR(ENTRADAS[[#This Row],[Data pagamento]]),YEAR(ENTRADAS[[#This Row],[Data vencimento]])))</f>
        <v/>
      </c>
      <c r="P255" s="153" t="str">
        <f>IF(ENTRADAS[[#This Row],[Categoria]]="","",VLOOKUP(ENTRADAS[[#This Row],[Categoria]],AUX!$AW:$AX,2,0))</f>
        <v/>
      </c>
    </row>
    <row r="256" spans="2:16" ht="22.5" customHeight="1" x14ac:dyDescent="0.3">
      <c r="B256" s="155"/>
      <c r="C256" s="153"/>
      <c r="D256" s="153"/>
      <c r="E256" s="153"/>
      <c r="F256" s="154"/>
      <c r="G256" s="154"/>
      <c r="H256" s="153"/>
      <c r="I256" s="150"/>
      <c r="J256" s="150"/>
      <c r="K256" s="150"/>
      <c r="L25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6" s="153" t="str">
        <f>IF(ENTRADAS[[#This Row],[Coluna1]]="","",IF(ENTRADAS[[#This Row],[Coluna1]]="Saída","Fornecedor","Cliente"))</f>
        <v/>
      </c>
      <c r="N256" s="153" t="str">
        <f ca="1">IF(ENTRADAS[[#This Row],[Status]]="","",IF(ENTRADAS[[#This Row],[Status]]="cONCLUÍDO",TEXT(ENTRADAS[[#This Row],[Data pagamento]],"mmm"),TEXT(ENTRADAS[[#This Row],[Data vencimento]],"mmm")))</f>
        <v/>
      </c>
      <c r="O256" s="153" t="str">
        <f ca="1">IF(ENTRADAS[[#This Row],[Status]]="","",IF(ENTRADAS[[#This Row],[Status]]="concluído",YEAR(ENTRADAS[[#This Row],[Data pagamento]]),YEAR(ENTRADAS[[#This Row],[Data vencimento]])))</f>
        <v/>
      </c>
      <c r="P256" s="153" t="str">
        <f>IF(ENTRADAS[[#This Row],[Categoria]]="","",VLOOKUP(ENTRADAS[[#This Row],[Categoria]],AUX!$AW:$AX,2,0))</f>
        <v/>
      </c>
    </row>
    <row r="257" spans="2:16" ht="22.5" customHeight="1" x14ac:dyDescent="0.3">
      <c r="B257" s="155"/>
      <c r="C257" s="153"/>
      <c r="D257" s="153"/>
      <c r="E257" s="153"/>
      <c r="F257" s="154"/>
      <c r="G257" s="154"/>
      <c r="H257" s="153"/>
      <c r="I257" s="150"/>
      <c r="J257" s="150"/>
      <c r="K257" s="150"/>
      <c r="L25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7" s="153" t="str">
        <f>IF(ENTRADAS[[#This Row],[Coluna1]]="","",IF(ENTRADAS[[#This Row],[Coluna1]]="Saída","Fornecedor","Cliente"))</f>
        <v/>
      </c>
      <c r="N257" s="153" t="str">
        <f ca="1">IF(ENTRADAS[[#This Row],[Status]]="","",IF(ENTRADAS[[#This Row],[Status]]="cONCLUÍDO",TEXT(ENTRADAS[[#This Row],[Data pagamento]],"mmm"),TEXT(ENTRADAS[[#This Row],[Data vencimento]],"mmm")))</f>
        <v/>
      </c>
      <c r="O257" s="153" t="str">
        <f ca="1">IF(ENTRADAS[[#This Row],[Status]]="","",IF(ENTRADAS[[#This Row],[Status]]="concluído",YEAR(ENTRADAS[[#This Row],[Data pagamento]]),YEAR(ENTRADAS[[#This Row],[Data vencimento]])))</f>
        <v/>
      </c>
      <c r="P257" s="153" t="str">
        <f>IF(ENTRADAS[[#This Row],[Categoria]]="","",VLOOKUP(ENTRADAS[[#This Row],[Categoria]],AUX!$AW:$AX,2,0))</f>
        <v/>
      </c>
    </row>
    <row r="258" spans="2:16" ht="22.5" customHeight="1" x14ac:dyDescent="0.3">
      <c r="B258" s="155"/>
      <c r="C258" s="153"/>
      <c r="D258" s="153"/>
      <c r="E258" s="153"/>
      <c r="F258" s="154"/>
      <c r="G258" s="154"/>
      <c r="H258" s="153"/>
      <c r="I258" s="150"/>
      <c r="J258" s="150"/>
      <c r="K258" s="150"/>
      <c r="L25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8" s="153" t="str">
        <f>IF(ENTRADAS[[#This Row],[Coluna1]]="","",IF(ENTRADAS[[#This Row],[Coluna1]]="Saída","Fornecedor","Cliente"))</f>
        <v/>
      </c>
      <c r="N258" s="153" t="str">
        <f ca="1">IF(ENTRADAS[[#This Row],[Status]]="","",IF(ENTRADAS[[#This Row],[Status]]="cONCLUÍDO",TEXT(ENTRADAS[[#This Row],[Data pagamento]],"mmm"),TEXT(ENTRADAS[[#This Row],[Data vencimento]],"mmm")))</f>
        <v/>
      </c>
      <c r="O258" s="153" t="str">
        <f ca="1">IF(ENTRADAS[[#This Row],[Status]]="","",IF(ENTRADAS[[#This Row],[Status]]="concluído",YEAR(ENTRADAS[[#This Row],[Data pagamento]]),YEAR(ENTRADAS[[#This Row],[Data vencimento]])))</f>
        <v/>
      </c>
      <c r="P258" s="153" t="str">
        <f>IF(ENTRADAS[[#This Row],[Categoria]]="","",VLOOKUP(ENTRADAS[[#This Row],[Categoria]],AUX!$AW:$AX,2,0))</f>
        <v/>
      </c>
    </row>
    <row r="259" spans="2:16" ht="22.5" customHeight="1" x14ac:dyDescent="0.3">
      <c r="B259" s="155"/>
      <c r="C259" s="153"/>
      <c r="D259" s="153"/>
      <c r="E259" s="153"/>
      <c r="F259" s="154"/>
      <c r="G259" s="154"/>
      <c r="H259" s="153"/>
      <c r="I259" s="150"/>
      <c r="J259" s="150"/>
      <c r="K259" s="150"/>
      <c r="L25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59" s="153" t="str">
        <f>IF(ENTRADAS[[#This Row],[Coluna1]]="","",IF(ENTRADAS[[#This Row],[Coluna1]]="Saída","Fornecedor","Cliente"))</f>
        <v/>
      </c>
      <c r="N259" s="153" t="str">
        <f ca="1">IF(ENTRADAS[[#This Row],[Status]]="","",IF(ENTRADAS[[#This Row],[Status]]="cONCLUÍDO",TEXT(ENTRADAS[[#This Row],[Data pagamento]],"mmm"),TEXT(ENTRADAS[[#This Row],[Data vencimento]],"mmm")))</f>
        <v/>
      </c>
      <c r="O259" s="153" t="str">
        <f ca="1">IF(ENTRADAS[[#This Row],[Status]]="","",IF(ENTRADAS[[#This Row],[Status]]="concluído",YEAR(ENTRADAS[[#This Row],[Data pagamento]]),YEAR(ENTRADAS[[#This Row],[Data vencimento]])))</f>
        <v/>
      </c>
      <c r="P259" s="153" t="str">
        <f>IF(ENTRADAS[[#This Row],[Categoria]]="","",VLOOKUP(ENTRADAS[[#This Row],[Categoria]],AUX!$AW:$AX,2,0))</f>
        <v/>
      </c>
    </row>
    <row r="260" spans="2:16" ht="22.5" customHeight="1" x14ac:dyDescent="0.3">
      <c r="B260" s="155"/>
      <c r="C260" s="153"/>
      <c r="D260" s="153"/>
      <c r="E260" s="153"/>
      <c r="F260" s="154"/>
      <c r="G260" s="154"/>
      <c r="H260" s="153"/>
      <c r="I260" s="150"/>
      <c r="J260" s="150"/>
      <c r="K260" s="150"/>
      <c r="L26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0" s="153" t="str">
        <f>IF(ENTRADAS[[#This Row],[Coluna1]]="","",IF(ENTRADAS[[#This Row],[Coluna1]]="Saída","Fornecedor","Cliente"))</f>
        <v/>
      </c>
      <c r="N260" s="153" t="str">
        <f ca="1">IF(ENTRADAS[[#This Row],[Status]]="","",IF(ENTRADAS[[#This Row],[Status]]="cONCLUÍDO",TEXT(ENTRADAS[[#This Row],[Data pagamento]],"mmm"),TEXT(ENTRADAS[[#This Row],[Data vencimento]],"mmm")))</f>
        <v/>
      </c>
      <c r="O260" s="153" t="str">
        <f ca="1">IF(ENTRADAS[[#This Row],[Status]]="","",IF(ENTRADAS[[#This Row],[Status]]="concluído",YEAR(ENTRADAS[[#This Row],[Data pagamento]]),YEAR(ENTRADAS[[#This Row],[Data vencimento]])))</f>
        <v/>
      </c>
      <c r="P260" s="153" t="str">
        <f>IF(ENTRADAS[[#This Row],[Categoria]]="","",VLOOKUP(ENTRADAS[[#This Row],[Categoria]],AUX!$AW:$AX,2,0))</f>
        <v/>
      </c>
    </row>
    <row r="261" spans="2:16" ht="22.5" customHeight="1" x14ac:dyDescent="0.3">
      <c r="B261" s="155"/>
      <c r="C261" s="153"/>
      <c r="D261" s="153"/>
      <c r="E261" s="153"/>
      <c r="F261" s="154"/>
      <c r="G261" s="154"/>
      <c r="H261" s="153"/>
      <c r="I261" s="150"/>
      <c r="J261" s="150"/>
      <c r="K261" s="150"/>
      <c r="L26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1" s="153" t="str">
        <f>IF(ENTRADAS[[#This Row],[Coluna1]]="","",IF(ENTRADAS[[#This Row],[Coluna1]]="Saída","Fornecedor","Cliente"))</f>
        <v/>
      </c>
      <c r="N261" s="153" t="str">
        <f ca="1">IF(ENTRADAS[[#This Row],[Status]]="","",IF(ENTRADAS[[#This Row],[Status]]="cONCLUÍDO",TEXT(ENTRADAS[[#This Row],[Data pagamento]],"mmm"),TEXT(ENTRADAS[[#This Row],[Data vencimento]],"mmm")))</f>
        <v/>
      </c>
      <c r="O261" s="153" t="str">
        <f ca="1">IF(ENTRADAS[[#This Row],[Status]]="","",IF(ENTRADAS[[#This Row],[Status]]="concluído",YEAR(ENTRADAS[[#This Row],[Data pagamento]]),YEAR(ENTRADAS[[#This Row],[Data vencimento]])))</f>
        <v/>
      </c>
      <c r="P261" s="153" t="str">
        <f>IF(ENTRADAS[[#This Row],[Categoria]]="","",VLOOKUP(ENTRADAS[[#This Row],[Categoria]],AUX!$AW:$AX,2,0))</f>
        <v/>
      </c>
    </row>
    <row r="262" spans="2:16" ht="22.5" customHeight="1" x14ac:dyDescent="0.3">
      <c r="B262" s="155"/>
      <c r="C262" s="153"/>
      <c r="D262" s="153"/>
      <c r="E262" s="153"/>
      <c r="F262" s="154"/>
      <c r="G262" s="154"/>
      <c r="H262" s="153"/>
      <c r="I262" s="150"/>
      <c r="J262" s="150"/>
      <c r="K262" s="150"/>
      <c r="L26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2" s="153" t="str">
        <f>IF(ENTRADAS[[#This Row],[Coluna1]]="","",IF(ENTRADAS[[#This Row],[Coluna1]]="Saída","Fornecedor","Cliente"))</f>
        <v/>
      </c>
      <c r="N262" s="153" t="str">
        <f ca="1">IF(ENTRADAS[[#This Row],[Status]]="","",IF(ENTRADAS[[#This Row],[Status]]="cONCLUÍDO",TEXT(ENTRADAS[[#This Row],[Data pagamento]],"mmm"),TEXT(ENTRADAS[[#This Row],[Data vencimento]],"mmm")))</f>
        <v/>
      </c>
      <c r="O262" s="153" t="str">
        <f ca="1">IF(ENTRADAS[[#This Row],[Status]]="","",IF(ENTRADAS[[#This Row],[Status]]="concluído",YEAR(ENTRADAS[[#This Row],[Data pagamento]]),YEAR(ENTRADAS[[#This Row],[Data vencimento]])))</f>
        <v/>
      </c>
      <c r="P262" s="153" t="str">
        <f>IF(ENTRADAS[[#This Row],[Categoria]]="","",VLOOKUP(ENTRADAS[[#This Row],[Categoria]],AUX!$AW:$AX,2,0))</f>
        <v/>
      </c>
    </row>
    <row r="263" spans="2:16" ht="22.5" customHeight="1" x14ac:dyDescent="0.3">
      <c r="B263" s="155"/>
      <c r="C263" s="153"/>
      <c r="D263" s="153"/>
      <c r="E263" s="153"/>
      <c r="F263" s="154"/>
      <c r="G263" s="154"/>
      <c r="H263" s="153"/>
      <c r="I263" s="150"/>
      <c r="J263" s="150"/>
      <c r="K263" s="150"/>
      <c r="L26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3" s="153" t="str">
        <f>IF(ENTRADAS[[#This Row],[Coluna1]]="","",IF(ENTRADAS[[#This Row],[Coluna1]]="Saída","Fornecedor","Cliente"))</f>
        <v/>
      </c>
      <c r="N263" s="153" t="str">
        <f ca="1">IF(ENTRADAS[[#This Row],[Status]]="","",IF(ENTRADAS[[#This Row],[Status]]="cONCLUÍDO",TEXT(ENTRADAS[[#This Row],[Data pagamento]],"mmm"),TEXT(ENTRADAS[[#This Row],[Data vencimento]],"mmm")))</f>
        <v/>
      </c>
      <c r="O263" s="153" t="str">
        <f ca="1">IF(ENTRADAS[[#This Row],[Status]]="","",IF(ENTRADAS[[#This Row],[Status]]="concluído",YEAR(ENTRADAS[[#This Row],[Data pagamento]]),YEAR(ENTRADAS[[#This Row],[Data vencimento]])))</f>
        <v/>
      </c>
      <c r="P263" s="153" t="str">
        <f>IF(ENTRADAS[[#This Row],[Categoria]]="","",VLOOKUP(ENTRADAS[[#This Row],[Categoria]],AUX!$AW:$AX,2,0))</f>
        <v/>
      </c>
    </row>
    <row r="264" spans="2:16" ht="22.5" customHeight="1" x14ac:dyDescent="0.3">
      <c r="B264" s="155"/>
      <c r="C264" s="153"/>
      <c r="D264" s="153"/>
      <c r="E264" s="153"/>
      <c r="F264" s="154"/>
      <c r="G264" s="154"/>
      <c r="H264" s="153"/>
      <c r="I264" s="150"/>
      <c r="J264" s="150"/>
      <c r="K264" s="150"/>
      <c r="L26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4" s="153" t="str">
        <f>IF(ENTRADAS[[#This Row],[Coluna1]]="","",IF(ENTRADAS[[#This Row],[Coluna1]]="Saída","Fornecedor","Cliente"))</f>
        <v/>
      </c>
      <c r="N264" s="153" t="str">
        <f ca="1">IF(ENTRADAS[[#This Row],[Status]]="","",IF(ENTRADAS[[#This Row],[Status]]="cONCLUÍDO",TEXT(ENTRADAS[[#This Row],[Data pagamento]],"mmm"),TEXT(ENTRADAS[[#This Row],[Data vencimento]],"mmm")))</f>
        <v/>
      </c>
      <c r="O264" s="153" t="str">
        <f ca="1">IF(ENTRADAS[[#This Row],[Status]]="","",IF(ENTRADAS[[#This Row],[Status]]="concluído",YEAR(ENTRADAS[[#This Row],[Data pagamento]]),YEAR(ENTRADAS[[#This Row],[Data vencimento]])))</f>
        <v/>
      </c>
      <c r="P264" s="153" t="str">
        <f>IF(ENTRADAS[[#This Row],[Categoria]]="","",VLOOKUP(ENTRADAS[[#This Row],[Categoria]],AUX!$AW:$AX,2,0))</f>
        <v/>
      </c>
    </row>
    <row r="265" spans="2:16" ht="22.5" customHeight="1" x14ac:dyDescent="0.3">
      <c r="B265" s="155"/>
      <c r="C265" s="153"/>
      <c r="D265" s="153"/>
      <c r="E265" s="153"/>
      <c r="F265" s="154"/>
      <c r="G265" s="154"/>
      <c r="H265" s="153"/>
      <c r="I265" s="150"/>
      <c r="J265" s="150"/>
      <c r="K265" s="150"/>
      <c r="L26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5" s="153" t="str">
        <f>IF(ENTRADAS[[#This Row],[Coluna1]]="","",IF(ENTRADAS[[#This Row],[Coluna1]]="Saída","Fornecedor","Cliente"))</f>
        <v/>
      </c>
      <c r="N265" s="153" t="str">
        <f ca="1">IF(ENTRADAS[[#This Row],[Status]]="","",IF(ENTRADAS[[#This Row],[Status]]="cONCLUÍDO",TEXT(ENTRADAS[[#This Row],[Data pagamento]],"mmm"),TEXT(ENTRADAS[[#This Row],[Data vencimento]],"mmm")))</f>
        <v/>
      </c>
      <c r="O265" s="153" t="str">
        <f ca="1">IF(ENTRADAS[[#This Row],[Status]]="","",IF(ENTRADAS[[#This Row],[Status]]="concluído",YEAR(ENTRADAS[[#This Row],[Data pagamento]]),YEAR(ENTRADAS[[#This Row],[Data vencimento]])))</f>
        <v/>
      </c>
      <c r="P265" s="153" t="str">
        <f>IF(ENTRADAS[[#This Row],[Categoria]]="","",VLOOKUP(ENTRADAS[[#This Row],[Categoria]],AUX!$AW:$AX,2,0))</f>
        <v/>
      </c>
    </row>
    <row r="266" spans="2:16" ht="22.5" customHeight="1" x14ac:dyDescent="0.3">
      <c r="B266" s="155"/>
      <c r="C266" s="153"/>
      <c r="D266" s="153"/>
      <c r="E266" s="153"/>
      <c r="F266" s="154"/>
      <c r="G266" s="154"/>
      <c r="H266" s="153"/>
      <c r="I266" s="150"/>
      <c r="J266" s="150"/>
      <c r="K266" s="150"/>
      <c r="L26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6" s="153" t="str">
        <f>IF(ENTRADAS[[#This Row],[Coluna1]]="","",IF(ENTRADAS[[#This Row],[Coluna1]]="Saída","Fornecedor","Cliente"))</f>
        <v/>
      </c>
      <c r="N266" s="153" t="str">
        <f ca="1">IF(ENTRADAS[[#This Row],[Status]]="","",IF(ENTRADAS[[#This Row],[Status]]="cONCLUÍDO",TEXT(ENTRADAS[[#This Row],[Data pagamento]],"mmm"),TEXT(ENTRADAS[[#This Row],[Data vencimento]],"mmm")))</f>
        <v/>
      </c>
      <c r="O266" s="153" t="str">
        <f ca="1">IF(ENTRADAS[[#This Row],[Status]]="","",IF(ENTRADAS[[#This Row],[Status]]="concluído",YEAR(ENTRADAS[[#This Row],[Data pagamento]]),YEAR(ENTRADAS[[#This Row],[Data vencimento]])))</f>
        <v/>
      </c>
      <c r="P266" s="153" t="str">
        <f>IF(ENTRADAS[[#This Row],[Categoria]]="","",VLOOKUP(ENTRADAS[[#This Row],[Categoria]],AUX!$AW:$AX,2,0))</f>
        <v/>
      </c>
    </row>
    <row r="267" spans="2:16" ht="22.5" customHeight="1" x14ac:dyDescent="0.3">
      <c r="B267" s="155"/>
      <c r="C267" s="153"/>
      <c r="D267" s="153"/>
      <c r="E267" s="153"/>
      <c r="F267" s="154"/>
      <c r="G267" s="154"/>
      <c r="H267" s="153"/>
      <c r="I267" s="150"/>
      <c r="J267" s="150"/>
      <c r="K267" s="150"/>
      <c r="L26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7" s="153" t="str">
        <f>IF(ENTRADAS[[#This Row],[Coluna1]]="","",IF(ENTRADAS[[#This Row],[Coluna1]]="Saída","Fornecedor","Cliente"))</f>
        <v/>
      </c>
      <c r="N267" s="153" t="str">
        <f ca="1">IF(ENTRADAS[[#This Row],[Status]]="","",IF(ENTRADAS[[#This Row],[Status]]="cONCLUÍDO",TEXT(ENTRADAS[[#This Row],[Data pagamento]],"mmm"),TEXT(ENTRADAS[[#This Row],[Data vencimento]],"mmm")))</f>
        <v/>
      </c>
      <c r="O267" s="153" t="str">
        <f ca="1">IF(ENTRADAS[[#This Row],[Status]]="","",IF(ENTRADAS[[#This Row],[Status]]="concluído",YEAR(ENTRADAS[[#This Row],[Data pagamento]]),YEAR(ENTRADAS[[#This Row],[Data vencimento]])))</f>
        <v/>
      </c>
      <c r="P267" s="153" t="str">
        <f>IF(ENTRADAS[[#This Row],[Categoria]]="","",VLOOKUP(ENTRADAS[[#This Row],[Categoria]],AUX!$AW:$AX,2,0))</f>
        <v/>
      </c>
    </row>
    <row r="268" spans="2:16" ht="22.5" customHeight="1" x14ac:dyDescent="0.3">
      <c r="B268" s="155"/>
      <c r="C268" s="153"/>
      <c r="D268" s="153"/>
      <c r="E268" s="153"/>
      <c r="F268" s="154"/>
      <c r="G268" s="154"/>
      <c r="H268" s="153"/>
      <c r="I268" s="150"/>
      <c r="J268" s="150"/>
      <c r="K268" s="150"/>
      <c r="L26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8" s="153" t="str">
        <f>IF(ENTRADAS[[#This Row],[Coluna1]]="","",IF(ENTRADAS[[#This Row],[Coluna1]]="Saída","Fornecedor","Cliente"))</f>
        <v/>
      </c>
      <c r="N268" s="153" t="str">
        <f ca="1">IF(ENTRADAS[[#This Row],[Status]]="","",IF(ENTRADAS[[#This Row],[Status]]="cONCLUÍDO",TEXT(ENTRADAS[[#This Row],[Data pagamento]],"mmm"),TEXT(ENTRADAS[[#This Row],[Data vencimento]],"mmm")))</f>
        <v/>
      </c>
      <c r="O268" s="153" t="str">
        <f ca="1">IF(ENTRADAS[[#This Row],[Status]]="","",IF(ENTRADAS[[#This Row],[Status]]="concluído",YEAR(ENTRADAS[[#This Row],[Data pagamento]]),YEAR(ENTRADAS[[#This Row],[Data vencimento]])))</f>
        <v/>
      </c>
      <c r="P268" s="153" t="str">
        <f>IF(ENTRADAS[[#This Row],[Categoria]]="","",VLOOKUP(ENTRADAS[[#This Row],[Categoria]],AUX!$AW:$AX,2,0))</f>
        <v/>
      </c>
    </row>
    <row r="269" spans="2:16" ht="22.5" customHeight="1" x14ac:dyDescent="0.3">
      <c r="B269" s="155"/>
      <c r="C269" s="153"/>
      <c r="D269" s="153"/>
      <c r="E269" s="153"/>
      <c r="F269" s="154"/>
      <c r="G269" s="154"/>
      <c r="H269" s="153"/>
      <c r="I269" s="150"/>
      <c r="J269" s="150"/>
      <c r="K269" s="150"/>
      <c r="L26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69" s="153" t="str">
        <f>IF(ENTRADAS[[#This Row],[Coluna1]]="","",IF(ENTRADAS[[#This Row],[Coluna1]]="Saída","Fornecedor","Cliente"))</f>
        <v/>
      </c>
      <c r="N269" s="153" t="str">
        <f ca="1">IF(ENTRADAS[[#This Row],[Status]]="","",IF(ENTRADAS[[#This Row],[Status]]="cONCLUÍDO",TEXT(ENTRADAS[[#This Row],[Data pagamento]],"mmm"),TEXT(ENTRADAS[[#This Row],[Data vencimento]],"mmm")))</f>
        <v/>
      </c>
      <c r="O269" s="153" t="str">
        <f ca="1">IF(ENTRADAS[[#This Row],[Status]]="","",IF(ENTRADAS[[#This Row],[Status]]="concluído",YEAR(ENTRADAS[[#This Row],[Data pagamento]]),YEAR(ENTRADAS[[#This Row],[Data vencimento]])))</f>
        <v/>
      </c>
      <c r="P269" s="153" t="str">
        <f>IF(ENTRADAS[[#This Row],[Categoria]]="","",VLOOKUP(ENTRADAS[[#This Row],[Categoria]],AUX!$AW:$AX,2,0))</f>
        <v/>
      </c>
    </row>
    <row r="270" spans="2:16" ht="22.5" customHeight="1" x14ac:dyDescent="0.3">
      <c r="B270" s="155"/>
      <c r="C270" s="153"/>
      <c r="D270" s="153"/>
      <c r="E270" s="153"/>
      <c r="F270" s="154"/>
      <c r="G270" s="154"/>
      <c r="H270" s="153"/>
      <c r="I270" s="150"/>
      <c r="J270" s="150"/>
      <c r="K270" s="150"/>
      <c r="L27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0" s="153" t="str">
        <f>IF(ENTRADAS[[#This Row],[Coluna1]]="","",IF(ENTRADAS[[#This Row],[Coluna1]]="Saída","Fornecedor","Cliente"))</f>
        <v/>
      </c>
      <c r="N270" s="153" t="str">
        <f ca="1">IF(ENTRADAS[[#This Row],[Status]]="","",IF(ENTRADAS[[#This Row],[Status]]="cONCLUÍDO",TEXT(ENTRADAS[[#This Row],[Data pagamento]],"mmm"),TEXT(ENTRADAS[[#This Row],[Data vencimento]],"mmm")))</f>
        <v/>
      </c>
      <c r="O270" s="153" t="str">
        <f ca="1">IF(ENTRADAS[[#This Row],[Status]]="","",IF(ENTRADAS[[#This Row],[Status]]="concluído",YEAR(ENTRADAS[[#This Row],[Data pagamento]]),YEAR(ENTRADAS[[#This Row],[Data vencimento]])))</f>
        <v/>
      </c>
      <c r="P270" s="153" t="str">
        <f>IF(ENTRADAS[[#This Row],[Categoria]]="","",VLOOKUP(ENTRADAS[[#This Row],[Categoria]],AUX!$AW:$AX,2,0))</f>
        <v/>
      </c>
    </row>
    <row r="271" spans="2:16" ht="22.5" customHeight="1" x14ac:dyDescent="0.3">
      <c r="B271" s="155"/>
      <c r="C271" s="153"/>
      <c r="D271" s="153"/>
      <c r="E271" s="153"/>
      <c r="F271" s="154"/>
      <c r="G271" s="154"/>
      <c r="H271" s="153"/>
      <c r="I271" s="150"/>
      <c r="J271" s="150"/>
      <c r="K271" s="150"/>
      <c r="L27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1" s="153" t="str">
        <f>IF(ENTRADAS[[#This Row],[Coluna1]]="","",IF(ENTRADAS[[#This Row],[Coluna1]]="Saída","Fornecedor","Cliente"))</f>
        <v/>
      </c>
      <c r="N271" s="153" t="str">
        <f ca="1">IF(ENTRADAS[[#This Row],[Status]]="","",IF(ENTRADAS[[#This Row],[Status]]="cONCLUÍDO",TEXT(ENTRADAS[[#This Row],[Data pagamento]],"mmm"),TEXT(ENTRADAS[[#This Row],[Data vencimento]],"mmm")))</f>
        <v/>
      </c>
      <c r="O271" s="153" t="str">
        <f ca="1">IF(ENTRADAS[[#This Row],[Status]]="","",IF(ENTRADAS[[#This Row],[Status]]="concluído",YEAR(ENTRADAS[[#This Row],[Data pagamento]]),YEAR(ENTRADAS[[#This Row],[Data vencimento]])))</f>
        <v/>
      </c>
      <c r="P271" s="153" t="str">
        <f>IF(ENTRADAS[[#This Row],[Categoria]]="","",VLOOKUP(ENTRADAS[[#This Row],[Categoria]],AUX!$AW:$AX,2,0))</f>
        <v/>
      </c>
    </row>
    <row r="272" spans="2:16" ht="22.5" customHeight="1" x14ac:dyDescent="0.3">
      <c r="B272" s="155"/>
      <c r="C272" s="153"/>
      <c r="D272" s="153"/>
      <c r="E272" s="153"/>
      <c r="F272" s="154"/>
      <c r="G272" s="154"/>
      <c r="H272" s="153"/>
      <c r="I272" s="150"/>
      <c r="J272" s="150"/>
      <c r="K272" s="150"/>
      <c r="L27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2" s="153" t="str">
        <f>IF(ENTRADAS[[#This Row],[Coluna1]]="","",IF(ENTRADAS[[#This Row],[Coluna1]]="Saída","Fornecedor","Cliente"))</f>
        <v/>
      </c>
      <c r="N272" s="153" t="str">
        <f ca="1">IF(ENTRADAS[[#This Row],[Status]]="","",IF(ENTRADAS[[#This Row],[Status]]="cONCLUÍDO",TEXT(ENTRADAS[[#This Row],[Data pagamento]],"mmm"),TEXT(ENTRADAS[[#This Row],[Data vencimento]],"mmm")))</f>
        <v/>
      </c>
      <c r="O272" s="153" t="str">
        <f ca="1">IF(ENTRADAS[[#This Row],[Status]]="","",IF(ENTRADAS[[#This Row],[Status]]="concluído",YEAR(ENTRADAS[[#This Row],[Data pagamento]]),YEAR(ENTRADAS[[#This Row],[Data vencimento]])))</f>
        <v/>
      </c>
      <c r="P272" s="153" t="str">
        <f>IF(ENTRADAS[[#This Row],[Categoria]]="","",VLOOKUP(ENTRADAS[[#This Row],[Categoria]],AUX!$AW:$AX,2,0))</f>
        <v/>
      </c>
    </row>
    <row r="273" spans="2:16" ht="22.5" customHeight="1" x14ac:dyDescent="0.3">
      <c r="B273" s="155"/>
      <c r="C273" s="153"/>
      <c r="D273" s="153"/>
      <c r="E273" s="153"/>
      <c r="F273" s="154"/>
      <c r="G273" s="154"/>
      <c r="H273" s="153"/>
      <c r="I273" s="150"/>
      <c r="J273" s="150"/>
      <c r="K273" s="150"/>
      <c r="L27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3" s="153" t="str">
        <f>IF(ENTRADAS[[#This Row],[Coluna1]]="","",IF(ENTRADAS[[#This Row],[Coluna1]]="Saída","Fornecedor","Cliente"))</f>
        <v/>
      </c>
      <c r="N273" s="153" t="str">
        <f ca="1">IF(ENTRADAS[[#This Row],[Status]]="","",IF(ENTRADAS[[#This Row],[Status]]="cONCLUÍDO",TEXT(ENTRADAS[[#This Row],[Data pagamento]],"mmm"),TEXT(ENTRADAS[[#This Row],[Data vencimento]],"mmm")))</f>
        <v/>
      </c>
      <c r="O273" s="153" t="str">
        <f ca="1">IF(ENTRADAS[[#This Row],[Status]]="","",IF(ENTRADAS[[#This Row],[Status]]="concluído",YEAR(ENTRADAS[[#This Row],[Data pagamento]]),YEAR(ENTRADAS[[#This Row],[Data vencimento]])))</f>
        <v/>
      </c>
      <c r="P273" s="153" t="str">
        <f>IF(ENTRADAS[[#This Row],[Categoria]]="","",VLOOKUP(ENTRADAS[[#This Row],[Categoria]],AUX!$AW:$AX,2,0))</f>
        <v/>
      </c>
    </row>
    <row r="274" spans="2:16" ht="22.5" customHeight="1" x14ac:dyDescent="0.3">
      <c r="B274" s="155"/>
      <c r="C274" s="153"/>
      <c r="D274" s="153"/>
      <c r="E274" s="153"/>
      <c r="F274" s="154"/>
      <c r="G274" s="154"/>
      <c r="H274" s="153"/>
      <c r="I274" s="150"/>
      <c r="J274" s="150"/>
      <c r="K274" s="150"/>
      <c r="L27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4" s="153" t="str">
        <f>IF(ENTRADAS[[#This Row],[Coluna1]]="","",IF(ENTRADAS[[#This Row],[Coluna1]]="Saída","Fornecedor","Cliente"))</f>
        <v/>
      </c>
      <c r="N274" s="153" t="str">
        <f ca="1">IF(ENTRADAS[[#This Row],[Status]]="","",IF(ENTRADAS[[#This Row],[Status]]="cONCLUÍDO",TEXT(ENTRADAS[[#This Row],[Data pagamento]],"mmm"),TEXT(ENTRADAS[[#This Row],[Data vencimento]],"mmm")))</f>
        <v/>
      </c>
      <c r="O274" s="153" t="str">
        <f ca="1">IF(ENTRADAS[[#This Row],[Status]]="","",IF(ENTRADAS[[#This Row],[Status]]="concluído",YEAR(ENTRADAS[[#This Row],[Data pagamento]]),YEAR(ENTRADAS[[#This Row],[Data vencimento]])))</f>
        <v/>
      </c>
      <c r="P274" s="153" t="str">
        <f>IF(ENTRADAS[[#This Row],[Categoria]]="","",VLOOKUP(ENTRADAS[[#This Row],[Categoria]],AUX!$AW:$AX,2,0))</f>
        <v/>
      </c>
    </row>
    <row r="275" spans="2:16" ht="22.5" customHeight="1" x14ac:dyDescent="0.3">
      <c r="B275" s="155"/>
      <c r="C275" s="153"/>
      <c r="D275" s="153"/>
      <c r="E275" s="153"/>
      <c r="F275" s="154"/>
      <c r="G275" s="154"/>
      <c r="H275" s="153"/>
      <c r="I275" s="150"/>
      <c r="J275" s="150"/>
      <c r="K275" s="150"/>
      <c r="L27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5" s="153" t="str">
        <f>IF(ENTRADAS[[#This Row],[Coluna1]]="","",IF(ENTRADAS[[#This Row],[Coluna1]]="Saída","Fornecedor","Cliente"))</f>
        <v/>
      </c>
      <c r="N275" s="153" t="str">
        <f ca="1">IF(ENTRADAS[[#This Row],[Status]]="","",IF(ENTRADAS[[#This Row],[Status]]="cONCLUÍDO",TEXT(ENTRADAS[[#This Row],[Data pagamento]],"mmm"),TEXT(ENTRADAS[[#This Row],[Data vencimento]],"mmm")))</f>
        <v/>
      </c>
      <c r="O275" s="153" t="str">
        <f ca="1">IF(ENTRADAS[[#This Row],[Status]]="","",IF(ENTRADAS[[#This Row],[Status]]="concluído",YEAR(ENTRADAS[[#This Row],[Data pagamento]]),YEAR(ENTRADAS[[#This Row],[Data vencimento]])))</f>
        <v/>
      </c>
      <c r="P275" s="153" t="str">
        <f>IF(ENTRADAS[[#This Row],[Categoria]]="","",VLOOKUP(ENTRADAS[[#This Row],[Categoria]],AUX!$AW:$AX,2,0))</f>
        <v/>
      </c>
    </row>
    <row r="276" spans="2:16" ht="22.5" customHeight="1" x14ac:dyDescent="0.3">
      <c r="B276" s="155"/>
      <c r="C276" s="153"/>
      <c r="D276" s="153"/>
      <c r="E276" s="153"/>
      <c r="F276" s="154"/>
      <c r="G276" s="154"/>
      <c r="H276" s="153"/>
      <c r="I276" s="150"/>
      <c r="J276" s="150"/>
      <c r="K276" s="150"/>
      <c r="L27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6" s="153" t="str">
        <f>IF(ENTRADAS[[#This Row],[Coluna1]]="","",IF(ENTRADAS[[#This Row],[Coluna1]]="Saída","Fornecedor","Cliente"))</f>
        <v/>
      </c>
      <c r="N276" s="153" t="str">
        <f ca="1">IF(ENTRADAS[[#This Row],[Status]]="","",IF(ENTRADAS[[#This Row],[Status]]="cONCLUÍDO",TEXT(ENTRADAS[[#This Row],[Data pagamento]],"mmm"),TEXT(ENTRADAS[[#This Row],[Data vencimento]],"mmm")))</f>
        <v/>
      </c>
      <c r="O276" s="153" t="str">
        <f ca="1">IF(ENTRADAS[[#This Row],[Status]]="","",IF(ENTRADAS[[#This Row],[Status]]="concluído",YEAR(ENTRADAS[[#This Row],[Data pagamento]]),YEAR(ENTRADAS[[#This Row],[Data vencimento]])))</f>
        <v/>
      </c>
      <c r="P276" s="153" t="str">
        <f>IF(ENTRADAS[[#This Row],[Categoria]]="","",VLOOKUP(ENTRADAS[[#This Row],[Categoria]],AUX!$AW:$AX,2,0))</f>
        <v/>
      </c>
    </row>
    <row r="277" spans="2:16" ht="22.5" customHeight="1" x14ac:dyDescent="0.3">
      <c r="B277" s="155"/>
      <c r="C277" s="153"/>
      <c r="D277" s="153"/>
      <c r="E277" s="153"/>
      <c r="F277" s="154"/>
      <c r="G277" s="154"/>
      <c r="H277" s="153"/>
      <c r="I277" s="150"/>
      <c r="J277" s="150"/>
      <c r="K277" s="150"/>
      <c r="L27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7" s="153" t="str">
        <f>IF(ENTRADAS[[#This Row],[Coluna1]]="","",IF(ENTRADAS[[#This Row],[Coluna1]]="Saída","Fornecedor","Cliente"))</f>
        <v/>
      </c>
      <c r="N277" s="153" t="str">
        <f ca="1">IF(ENTRADAS[[#This Row],[Status]]="","",IF(ENTRADAS[[#This Row],[Status]]="cONCLUÍDO",TEXT(ENTRADAS[[#This Row],[Data pagamento]],"mmm"),TEXT(ENTRADAS[[#This Row],[Data vencimento]],"mmm")))</f>
        <v/>
      </c>
      <c r="O277" s="153" t="str">
        <f ca="1">IF(ENTRADAS[[#This Row],[Status]]="","",IF(ENTRADAS[[#This Row],[Status]]="concluído",YEAR(ENTRADAS[[#This Row],[Data pagamento]]),YEAR(ENTRADAS[[#This Row],[Data vencimento]])))</f>
        <v/>
      </c>
      <c r="P277" s="153" t="str">
        <f>IF(ENTRADAS[[#This Row],[Categoria]]="","",VLOOKUP(ENTRADAS[[#This Row],[Categoria]],AUX!$AW:$AX,2,0))</f>
        <v/>
      </c>
    </row>
    <row r="278" spans="2:16" ht="22.5" customHeight="1" x14ac:dyDescent="0.3">
      <c r="B278" s="155"/>
      <c r="C278" s="153"/>
      <c r="D278" s="153"/>
      <c r="E278" s="153"/>
      <c r="F278" s="154"/>
      <c r="G278" s="154"/>
      <c r="H278" s="153"/>
      <c r="I278" s="150"/>
      <c r="J278" s="150"/>
      <c r="K278" s="150"/>
      <c r="L27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8" s="153" t="str">
        <f>IF(ENTRADAS[[#This Row],[Coluna1]]="","",IF(ENTRADAS[[#This Row],[Coluna1]]="Saída","Fornecedor","Cliente"))</f>
        <v/>
      </c>
      <c r="N278" s="153" t="str">
        <f ca="1">IF(ENTRADAS[[#This Row],[Status]]="","",IF(ENTRADAS[[#This Row],[Status]]="cONCLUÍDO",TEXT(ENTRADAS[[#This Row],[Data pagamento]],"mmm"),TEXT(ENTRADAS[[#This Row],[Data vencimento]],"mmm")))</f>
        <v/>
      </c>
      <c r="O278" s="153" t="str">
        <f ca="1">IF(ENTRADAS[[#This Row],[Status]]="","",IF(ENTRADAS[[#This Row],[Status]]="concluído",YEAR(ENTRADAS[[#This Row],[Data pagamento]]),YEAR(ENTRADAS[[#This Row],[Data vencimento]])))</f>
        <v/>
      </c>
      <c r="P278" s="153" t="str">
        <f>IF(ENTRADAS[[#This Row],[Categoria]]="","",VLOOKUP(ENTRADAS[[#This Row],[Categoria]],AUX!$AW:$AX,2,0))</f>
        <v/>
      </c>
    </row>
    <row r="279" spans="2:16" ht="22.5" customHeight="1" x14ac:dyDescent="0.3">
      <c r="B279" s="155"/>
      <c r="C279" s="153"/>
      <c r="D279" s="153"/>
      <c r="E279" s="153"/>
      <c r="F279" s="154"/>
      <c r="G279" s="154"/>
      <c r="H279" s="153"/>
      <c r="I279" s="150"/>
      <c r="J279" s="150"/>
      <c r="K279" s="150"/>
      <c r="L27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79" s="153" t="str">
        <f>IF(ENTRADAS[[#This Row],[Coluna1]]="","",IF(ENTRADAS[[#This Row],[Coluna1]]="Saída","Fornecedor","Cliente"))</f>
        <v/>
      </c>
      <c r="N279" s="153" t="str">
        <f ca="1">IF(ENTRADAS[[#This Row],[Status]]="","",IF(ENTRADAS[[#This Row],[Status]]="cONCLUÍDO",TEXT(ENTRADAS[[#This Row],[Data pagamento]],"mmm"),TEXT(ENTRADAS[[#This Row],[Data vencimento]],"mmm")))</f>
        <v/>
      </c>
      <c r="O279" s="153" t="str">
        <f ca="1">IF(ENTRADAS[[#This Row],[Status]]="","",IF(ENTRADAS[[#This Row],[Status]]="concluído",YEAR(ENTRADAS[[#This Row],[Data pagamento]]),YEAR(ENTRADAS[[#This Row],[Data vencimento]])))</f>
        <v/>
      </c>
      <c r="P279" s="153" t="str">
        <f>IF(ENTRADAS[[#This Row],[Categoria]]="","",VLOOKUP(ENTRADAS[[#This Row],[Categoria]],AUX!$AW:$AX,2,0))</f>
        <v/>
      </c>
    </row>
    <row r="280" spans="2:16" ht="22.5" customHeight="1" x14ac:dyDescent="0.3">
      <c r="B280" s="155"/>
      <c r="C280" s="153"/>
      <c r="D280" s="153"/>
      <c r="E280" s="153"/>
      <c r="F280" s="154"/>
      <c r="G280" s="154"/>
      <c r="H280" s="153"/>
      <c r="I280" s="150"/>
      <c r="J280" s="150"/>
      <c r="K280" s="150"/>
      <c r="L28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0" s="153" t="str">
        <f>IF(ENTRADAS[[#This Row],[Coluna1]]="","",IF(ENTRADAS[[#This Row],[Coluna1]]="Saída","Fornecedor","Cliente"))</f>
        <v/>
      </c>
      <c r="N280" s="153" t="str">
        <f ca="1">IF(ENTRADAS[[#This Row],[Status]]="","",IF(ENTRADAS[[#This Row],[Status]]="cONCLUÍDO",TEXT(ENTRADAS[[#This Row],[Data pagamento]],"mmm"),TEXT(ENTRADAS[[#This Row],[Data vencimento]],"mmm")))</f>
        <v/>
      </c>
      <c r="O280" s="153" t="str">
        <f ca="1">IF(ENTRADAS[[#This Row],[Status]]="","",IF(ENTRADAS[[#This Row],[Status]]="concluído",YEAR(ENTRADAS[[#This Row],[Data pagamento]]),YEAR(ENTRADAS[[#This Row],[Data vencimento]])))</f>
        <v/>
      </c>
      <c r="P280" s="153" t="str">
        <f>IF(ENTRADAS[[#This Row],[Categoria]]="","",VLOOKUP(ENTRADAS[[#This Row],[Categoria]],AUX!$AW:$AX,2,0))</f>
        <v/>
      </c>
    </row>
    <row r="281" spans="2:16" ht="22.5" customHeight="1" x14ac:dyDescent="0.3">
      <c r="B281" s="155"/>
      <c r="C281" s="153"/>
      <c r="D281" s="153"/>
      <c r="E281" s="153"/>
      <c r="F281" s="154"/>
      <c r="G281" s="154"/>
      <c r="H281" s="153"/>
      <c r="I281" s="150"/>
      <c r="J281" s="150"/>
      <c r="K281" s="150"/>
      <c r="L28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1" s="153" t="str">
        <f>IF(ENTRADAS[[#This Row],[Coluna1]]="","",IF(ENTRADAS[[#This Row],[Coluna1]]="Saída","Fornecedor","Cliente"))</f>
        <v/>
      </c>
      <c r="N281" s="153" t="str">
        <f ca="1">IF(ENTRADAS[[#This Row],[Status]]="","",IF(ENTRADAS[[#This Row],[Status]]="cONCLUÍDO",TEXT(ENTRADAS[[#This Row],[Data pagamento]],"mmm"),TEXT(ENTRADAS[[#This Row],[Data vencimento]],"mmm")))</f>
        <v/>
      </c>
      <c r="O281" s="153" t="str">
        <f ca="1">IF(ENTRADAS[[#This Row],[Status]]="","",IF(ENTRADAS[[#This Row],[Status]]="concluído",YEAR(ENTRADAS[[#This Row],[Data pagamento]]),YEAR(ENTRADAS[[#This Row],[Data vencimento]])))</f>
        <v/>
      </c>
      <c r="P281" s="153" t="str">
        <f>IF(ENTRADAS[[#This Row],[Categoria]]="","",VLOOKUP(ENTRADAS[[#This Row],[Categoria]],AUX!$AW:$AX,2,0))</f>
        <v/>
      </c>
    </row>
    <row r="282" spans="2:16" ht="22.5" customHeight="1" x14ac:dyDescent="0.3">
      <c r="B282" s="155"/>
      <c r="C282" s="153"/>
      <c r="D282" s="153"/>
      <c r="E282" s="153"/>
      <c r="F282" s="154"/>
      <c r="G282" s="154"/>
      <c r="H282" s="153"/>
      <c r="I282" s="150"/>
      <c r="J282" s="150"/>
      <c r="K282" s="150"/>
      <c r="L28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2" s="153" t="str">
        <f>IF(ENTRADAS[[#This Row],[Coluna1]]="","",IF(ENTRADAS[[#This Row],[Coluna1]]="Saída","Fornecedor","Cliente"))</f>
        <v/>
      </c>
      <c r="N282" s="153" t="str">
        <f ca="1">IF(ENTRADAS[[#This Row],[Status]]="","",IF(ENTRADAS[[#This Row],[Status]]="cONCLUÍDO",TEXT(ENTRADAS[[#This Row],[Data pagamento]],"mmm"),TEXT(ENTRADAS[[#This Row],[Data vencimento]],"mmm")))</f>
        <v/>
      </c>
      <c r="O282" s="153" t="str">
        <f ca="1">IF(ENTRADAS[[#This Row],[Status]]="","",IF(ENTRADAS[[#This Row],[Status]]="concluído",YEAR(ENTRADAS[[#This Row],[Data pagamento]]),YEAR(ENTRADAS[[#This Row],[Data vencimento]])))</f>
        <v/>
      </c>
      <c r="P282" s="153" t="str">
        <f>IF(ENTRADAS[[#This Row],[Categoria]]="","",VLOOKUP(ENTRADAS[[#This Row],[Categoria]],AUX!$AW:$AX,2,0))</f>
        <v/>
      </c>
    </row>
    <row r="283" spans="2:16" ht="22.5" customHeight="1" x14ac:dyDescent="0.3">
      <c r="B283" s="155"/>
      <c r="C283" s="153"/>
      <c r="D283" s="153"/>
      <c r="E283" s="153"/>
      <c r="F283" s="154"/>
      <c r="G283" s="154"/>
      <c r="H283" s="153"/>
      <c r="I283" s="150"/>
      <c r="J283" s="150"/>
      <c r="K283" s="150"/>
      <c r="L28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3" s="153" t="str">
        <f>IF(ENTRADAS[[#This Row],[Coluna1]]="","",IF(ENTRADAS[[#This Row],[Coluna1]]="Saída","Fornecedor","Cliente"))</f>
        <v/>
      </c>
      <c r="N283" s="153" t="str">
        <f ca="1">IF(ENTRADAS[[#This Row],[Status]]="","",IF(ENTRADAS[[#This Row],[Status]]="cONCLUÍDO",TEXT(ENTRADAS[[#This Row],[Data pagamento]],"mmm"),TEXT(ENTRADAS[[#This Row],[Data vencimento]],"mmm")))</f>
        <v/>
      </c>
      <c r="O283" s="153" t="str">
        <f ca="1">IF(ENTRADAS[[#This Row],[Status]]="","",IF(ENTRADAS[[#This Row],[Status]]="concluído",YEAR(ENTRADAS[[#This Row],[Data pagamento]]),YEAR(ENTRADAS[[#This Row],[Data vencimento]])))</f>
        <v/>
      </c>
      <c r="P283" s="153" t="str">
        <f>IF(ENTRADAS[[#This Row],[Categoria]]="","",VLOOKUP(ENTRADAS[[#This Row],[Categoria]],AUX!$AW:$AX,2,0))</f>
        <v/>
      </c>
    </row>
    <row r="284" spans="2:16" ht="22.5" customHeight="1" x14ac:dyDescent="0.3">
      <c r="B284" s="155"/>
      <c r="C284" s="153"/>
      <c r="D284" s="153"/>
      <c r="E284" s="153"/>
      <c r="F284" s="154"/>
      <c r="G284" s="154"/>
      <c r="H284" s="153"/>
      <c r="I284" s="150"/>
      <c r="J284" s="150"/>
      <c r="K284" s="150"/>
      <c r="L28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4" s="153" t="str">
        <f>IF(ENTRADAS[[#This Row],[Coluna1]]="","",IF(ENTRADAS[[#This Row],[Coluna1]]="Saída","Fornecedor","Cliente"))</f>
        <v/>
      </c>
      <c r="N284" s="153" t="str">
        <f ca="1">IF(ENTRADAS[[#This Row],[Status]]="","",IF(ENTRADAS[[#This Row],[Status]]="cONCLUÍDO",TEXT(ENTRADAS[[#This Row],[Data pagamento]],"mmm"),TEXT(ENTRADAS[[#This Row],[Data vencimento]],"mmm")))</f>
        <v/>
      </c>
      <c r="O284" s="153" t="str">
        <f ca="1">IF(ENTRADAS[[#This Row],[Status]]="","",IF(ENTRADAS[[#This Row],[Status]]="concluído",YEAR(ENTRADAS[[#This Row],[Data pagamento]]),YEAR(ENTRADAS[[#This Row],[Data vencimento]])))</f>
        <v/>
      </c>
      <c r="P284" s="153" t="str">
        <f>IF(ENTRADAS[[#This Row],[Categoria]]="","",VLOOKUP(ENTRADAS[[#This Row],[Categoria]],AUX!$AW:$AX,2,0))</f>
        <v/>
      </c>
    </row>
    <row r="285" spans="2:16" ht="22.5" customHeight="1" x14ac:dyDescent="0.3">
      <c r="B285" s="155"/>
      <c r="C285" s="153"/>
      <c r="D285" s="153"/>
      <c r="E285" s="153"/>
      <c r="F285" s="154"/>
      <c r="G285" s="154"/>
      <c r="H285" s="153"/>
      <c r="I285" s="150"/>
      <c r="J285" s="150"/>
      <c r="K285" s="150"/>
      <c r="L28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5" s="153" t="str">
        <f>IF(ENTRADAS[[#This Row],[Coluna1]]="","",IF(ENTRADAS[[#This Row],[Coluna1]]="Saída","Fornecedor","Cliente"))</f>
        <v/>
      </c>
      <c r="N285" s="153" t="str">
        <f ca="1">IF(ENTRADAS[[#This Row],[Status]]="","",IF(ENTRADAS[[#This Row],[Status]]="cONCLUÍDO",TEXT(ENTRADAS[[#This Row],[Data pagamento]],"mmm"),TEXT(ENTRADAS[[#This Row],[Data vencimento]],"mmm")))</f>
        <v/>
      </c>
      <c r="O285" s="153" t="str">
        <f ca="1">IF(ENTRADAS[[#This Row],[Status]]="","",IF(ENTRADAS[[#This Row],[Status]]="concluído",YEAR(ENTRADAS[[#This Row],[Data pagamento]]),YEAR(ENTRADAS[[#This Row],[Data vencimento]])))</f>
        <v/>
      </c>
      <c r="P285" s="153" t="str">
        <f>IF(ENTRADAS[[#This Row],[Categoria]]="","",VLOOKUP(ENTRADAS[[#This Row],[Categoria]],AUX!$AW:$AX,2,0))</f>
        <v/>
      </c>
    </row>
    <row r="286" spans="2:16" ht="22.5" customHeight="1" x14ac:dyDescent="0.3">
      <c r="B286" s="155"/>
      <c r="C286" s="153"/>
      <c r="D286" s="153"/>
      <c r="E286" s="153"/>
      <c r="F286" s="154"/>
      <c r="G286" s="154"/>
      <c r="H286" s="153"/>
      <c r="I286" s="150"/>
      <c r="J286" s="150"/>
      <c r="K286" s="150"/>
      <c r="L28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6" s="153" t="str">
        <f>IF(ENTRADAS[[#This Row],[Coluna1]]="","",IF(ENTRADAS[[#This Row],[Coluna1]]="Saída","Fornecedor","Cliente"))</f>
        <v/>
      </c>
      <c r="N286" s="153" t="str">
        <f ca="1">IF(ENTRADAS[[#This Row],[Status]]="","",IF(ENTRADAS[[#This Row],[Status]]="cONCLUÍDO",TEXT(ENTRADAS[[#This Row],[Data pagamento]],"mmm"),TEXT(ENTRADAS[[#This Row],[Data vencimento]],"mmm")))</f>
        <v/>
      </c>
      <c r="O286" s="153" t="str">
        <f ca="1">IF(ENTRADAS[[#This Row],[Status]]="","",IF(ENTRADAS[[#This Row],[Status]]="concluído",YEAR(ENTRADAS[[#This Row],[Data pagamento]]),YEAR(ENTRADAS[[#This Row],[Data vencimento]])))</f>
        <v/>
      </c>
      <c r="P286" s="153" t="str">
        <f>IF(ENTRADAS[[#This Row],[Categoria]]="","",VLOOKUP(ENTRADAS[[#This Row],[Categoria]],AUX!$AW:$AX,2,0))</f>
        <v/>
      </c>
    </row>
    <row r="287" spans="2:16" ht="22.5" customHeight="1" x14ac:dyDescent="0.3">
      <c r="B287" s="155"/>
      <c r="C287" s="153"/>
      <c r="D287" s="153"/>
      <c r="E287" s="153"/>
      <c r="F287" s="154"/>
      <c r="G287" s="154"/>
      <c r="H287" s="153"/>
      <c r="I287" s="150"/>
      <c r="J287" s="150"/>
      <c r="K287" s="150"/>
      <c r="L28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7" s="153" t="str">
        <f>IF(ENTRADAS[[#This Row],[Coluna1]]="","",IF(ENTRADAS[[#This Row],[Coluna1]]="Saída","Fornecedor","Cliente"))</f>
        <v/>
      </c>
      <c r="N287" s="153" t="str">
        <f ca="1">IF(ENTRADAS[[#This Row],[Status]]="","",IF(ENTRADAS[[#This Row],[Status]]="cONCLUÍDO",TEXT(ENTRADAS[[#This Row],[Data pagamento]],"mmm"),TEXT(ENTRADAS[[#This Row],[Data vencimento]],"mmm")))</f>
        <v/>
      </c>
      <c r="O287" s="153" t="str">
        <f ca="1">IF(ENTRADAS[[#This Row],[Status]]="","",IF(ENTRADAS[[#This Row],[Status]]="concluído",YEAR(ENTRADAS[[#This Row],[Data pagamento]]),YEAR(ENTRADAS[[#This Row],[Data vencimento]])))</f>
        <v/>
      </c>
      <c r="P287" s="153" t="str">
        <f>IF(ENTRADAS[[#This Row],[Categoria]]="","",VLOOKUP(ENTRADAS[[#This Row],[Categoria]],AUX!$AW:$AX,2,0))</f>
        <v/>
      </c>
    </row>
    <row r="288" spans="2:16" ht="22.5" customHeight="1" x14ac:dyDescent="0.3">
      <c r="B288" s="155"/>
      <c r="C288" s="153"/>
      <c r="D288" s="153"/>
      <c r="E288" s="153"/>
      <c r="F288" s="154"/>
      <c r="G288" s="154"/>
      <c r="H288" s="153"/>
      <c r="I288" s="150"/>
      <c r="J288" s="150"/>
      <c r="K288" s="150"/>
      <c r="L28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8" s="153" t="str">
        <f>IF(ENTRADAS[[#This Row],[Coluna1]]="","",IF(ENTRADAS[[#This Row],[Coluna1]]="Saída","Fornecedor","Cliente"))</f>
        <v/>
      </c>
      <c r="N288" s="153" t="str">
        <f ca="1">IF(ENTRADAS[[#This Row],[Status]]="","",IF(ENTRADAS[[#This Row],[Status]]="cONCLUÍDO",TEXT(ENTRADAS[[#This Row],[Data pagamento]],"mmm"),TEXT(ENTRADAS[[#This Row],[Data vencimento]],"mmm")))</f>
        <v/>
      </c>
      <c r="O288" s="153" t="str">
        <f ca="1">IF(ENTRADAS[[#This Row],[Status]]="","",IF(ENTRADAS[[#This Row],[Status]]="concluído",YEAR(ENTRADAS[[#This Row],[Data pagamento]]),YEAR(ENTRADAS[[#This Row],[Data vencimento]])))</f>
        <v/>
      </c>
      <c r="P288" s="153" t="str">
        <f>IF(ENTRADAS[[#This Row],[Categoria]]="","",VLOOKUP(ENTRADAS[[#This Row],[Categoria]],AUX!$AW:$AX,2,0))</f>
        <v/>
      </c>
    </row>
    <row r="289" spans="2:16" ht="22.5" customHeight="1" x14ac:dyDescent="0.3">
      <c r="B289" s="155"/>
      <c r="C289" s="153"/>
      <c r="D289" s="153"/>
      <c r="E289" s="153"/>
      <c r="F289" s="154"/>
      <c r="G289" s="154"/>
      <c r="H289" s="153"/>
      <c r="I289" s="150"/>
      <c r="J289" s="150"/>
      <c r="K289" s="150"/>
      <c r="L28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89" s="153" t="str">
        <f>IF(ENTRADAS[[#This Row],[Coluna1]]="","",IF(ENTRADAS[[#This Row],[Coluna1]]="Saída","Fornecedor","Cliente"))</f>
        <v/>
      </c>
      <c r="N289" s="153" t="str">
        <f ca="1">IF(ENTRADAS[[#This Row],[Status]]="","",IF(ENTRADAS[[#This Row],[Status]]="cONCLUÍDO",TEXT(ENTRADAS[[#This Row],[Data pagamento]],"mmm"),TEXT(ENTRADAS[[#This Row],[Data vencimento]],"mmm")))</f>
        <v/>
      </c>
      <c r="O289" s="153" t="str">
        <f ca="1">IF(ENTRADAS[[#This Row],[Status]]="","",IF(ENTRADAS[[#This Row],[Status]]="concluído",YEAR(ENTRADAS[[#This Row],[Data pagamento]]),YEAR(ENTRADAS[[#This Row],[Data vencimento]])))</f>
        <v/>
      </c>
      <c r="P289" s="153" t="str">
        <f>IF(ENTRADAS[[#This Row],[Categoria]]="","",VLOOKUP(ENTRADAS[[#This Row],[Categoria]],AUX!$AW:$AX,2,0))</f>
        <v/>
      </c>
    </row>
    <row r="290" spans="2:16" ht="22.5" customHeight="1" x14ac:dyDescent="0.3">
      <c r="B290" s="155"/>
      <c r="C290" s="153"/>
      <c r="D290" s="153"/>
      <c r="E290" s="153"/>
      <c r="F290" s="154"/>
      <c r="G290" s="154"/>
      <c r="H290" s="153"/>
      <c r="I290" s="150"/>
      <c r="J290" s="150"/>
      <c r="K290" s="150"/>
      <c r="L29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0" s="153" t="str">
        <f>IF(ENTRADAS[[#This Row],[Coluna1]]="","",IF(ENTRADAS[[#This Row],[Coluna1]]="Saída","Fornecedor","Cliente"))</f>
        <v/>
      </c>
      <c r="N290" s="153" t="str">
        <f ca="1">IF(ENTRADAS[[#This Row],[Status]]="","",IF(ENTRADAS[[#This Row],[Status]]="cONCLUÍDO",TEXT(ENTRADAS[[#This Row],[Data pagamento]],"mmm"),TEXT(ENTRADAS[[#This Row],[Data vencimento]],"mmm")))</f>
        <v/>
      </c>
      <c r="O290" s="153" t="str">
        <f ca="1">IF(ENTRADAS[[#This Row],[Status]]="","",IF(ENTRADAS[[#This Row],[Status]]="concluído",YEAR(ENTRADAS[[#This Row],[Data pagamento]]),YEAR(ENTRADAS[[#This Row],[Data vencimento]])))</f>
        <v/>
      </c>
      <c r="P290" s="153" t="str">
        <f>IF(ENTRADAS[[#This Row],[Categoria]]="","",VLOOKUP(ENTRADAS[[#This Row],[Categoria]],AUX!$AW:$AX,2,0))</f>
        <v/>
      </c>
    </row>
    <row r="291" spans="2:16" ht="22.5" customHeight="1" x14ac:dyDescent="0.3">
      <c r="B291" s="155"/>
      <c r="C291" s="153"/>
      <c r="D291" s="153"/>
      <c r="E291" s="153"/>
      <c r="F291" s="154"/>
      <c r="G291" s="154"/>
      <c r="H291" s="153"/>
      <c r="I291" s="150"/>
      <c r="J291" s="150"/>
      <c r="K291" s="150"/>
      <c r="L29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1" s="153" t="str">
        <f>IF(ENTRADAS[[#This Row],[Coluna1]]="","",IF(ENTRADAS[[#This Row],[Coluna1]]="Saída","Fornecedor","Cliente"))</f>
        <v/>
      </c>
      <c r="N291" s="153" t="str">
        <f ca="1">IF(ENTRADAS[[#This Row],[Status]]="","",IF(ENTRADAS[[#This Row],[Status]]="cONCLUÍDO",TEXT(ENTRADAS[[#This Row],[Data pagamento]],"mmm"),TEXT(ENTRADAS[[#This Row],[Data vencimento]],"mmm")))</f>
        <v/>
      </c>
      <c r="O291" s="153" t="str">
        <f ca="1">IF(ENTRADAS[[#This Row],[Status]]="","",IF(ENTRADAS[[#This Row],[Status]]="concluído",YEAR(ENTRADAS[[#This Row],[Data pagamento]]),YEAR(ENTRADAS[[#This Row],[Data vencimento]])))</f>
        <v/>
      </c>
      <c r="P291" s="153" t="str">
        <f>IF(ENTRADAS[[#This Row],[Categoria]]="","",VLOOKUP(ENTRADAS[[#This Row],[Categoria]],AUX!$AW:$AX,2,0))</f>
        <v/>
      </c>
    </row>
    <row r="292" spans="2:16" ht="22.5" customHeight="1" x14ac:dyDescent="0.3">
      <c r="B292" s="155"/>
      <c r="C292" s="153"/>
      <c r="D292" s="153"/>
      <c r="E292" s="153"/>
      <c r="F292" s="154"/>
      <c r="G292" s="154"/>
      <c r="H292" s="153"/>
      <c r="I292" s="150"/>
      <c r="J292" s="150"/>
      <c r="K292" s="150"/>
      <c r="L29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2" s="153" t="str">
        <f>IF(ENTRADAS[[#This Row],[Coluna1]]="","",IF(ENTRADAS[[#This Row],[Coluna1]]="Saída","Fornecedor","Cliente"))</f>
        <v/>
      </c>
      <c r="N292" s="153" t="str">
        <f ca="1">IF(ENTRADAS[[#This Row],[Status]]="","",IF(ENTRADAS[[#This Row],[Status]]="cONCLUÍDO",TEXT(ENTRADAS[[#This Row],[Data pagamento]],"mmm"),TEXT(ENTRADAS[[#This Row],[Data vencimento]],"mmm")))</f>
        <v/>
      </c>
      <c r="O292" s="153" t="str">
        <f ca="1">IF(ENTRADAS[[#This Row],[Status]]="","",IF(ENTRADAS[[#This Row],[Status]]="concluído",YEAR(ENTRADAS[[#This Row],[Data pagamento]]),YEAR(ENTRADAS[[#This Row],[Data vencimento]])))</f>
        <v/>
      </c>
      <c r="P292" s="153" t="str">
        <f>IF(ENTRADAS[[#This Row],[Categoria]]="","",VLOOKUP(ENTRADAS[[#This Row],[Categoria]],AUX!$AW:$AX,2,0))</f>
        <v/>
      </c>
    </row>
    <row r="293" spans="2:16" ht="22.5" customHeight="1" x14ac:dyDescent="0.3">
      <c r="B293" s="155"/>
      <c r="C293" s="153"/>
      <c r="D293" s="153"/>
      <c r="E293" s="153"/>
      <c r="F293" s="154"/>
      <c r="G293" s="154"/>
      <c r="H293" s="153"/>
      <c r="I293" s="150"/>
      <c r="J293" s="150"/>
      <c r="K293" s="150"/>
      <c r="L29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3" s="153" t="str">
        <f>IF(ENTRADAS[[#This Row],[Coluna1]]="","",IF(ENTRADAS[[#This Row],[Coluna1]]="Saída","Fornecedor","Cliente"))</f>
        <v/>
      </c>
      <c r="N293" s="153" t="str">
        <f ca="1">IF(ENTRADAS[[#This Row],[Status]]="","",IF(ENTRADAS[[#This Row],[Status]]="cONCLUÍDO",TEXT(ENTRADAS[[#This Row],[Data pagamento]],"mmm"),TEXT(ENTRADAS[[#This Row],[Data vencimento]],"mmm")))</f>
        <v/>
      </c>
      <c r="O293" s="153" t="str">
        <f ca="1">IF(ENTRADAS[[#This Row],[Status]]="","",IF(ENTRADAS[[#This Row],[Status]]="concluído",YEAR(ENTRADAS[[#This Row],[Data pagamento]]),YEAR(ENTRADAS[[#This Row],[Data vencimento]])))</f>
        <v/>
      </c>
      <c r="P293" s="153" t="str">
        <f>IF(ENTRADAS[[#This Row],[Categoria]]="","",VLOOKUP(ENTRADAS[[#This Row],[Categoria]],AUX!$AW:$AX,2,0))</f>
        <v/>
      </c>
    </row>
    <row r="294" spans="2:16" ht="22.5" customHeight="1" x14ac:dyDescent="0.3">
      <c r="B294" s="155"/>
      <c r="C294" s="153"/>
      <c r="D294" s="153"/>
      <c r="E294" s="153"/>
      <c r="F294" s="154"/>
      <c r="G294" s="154"/>
      <c r="H294" s="153"/>
      <c r="I294" s="150"/>
      <c r="J294" s="150"/>
      <c r="K294" s="150"/>
      <c r="L29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4" s="153" t="str">
        <f>IF(ENTRADAS[[#This Row],[Coluna1]]="","",IF(ENTRADAS[[#This Row],[Coluna1]]="Saída","Fornecedor","Cliente"))</f>
        <v/>
      </c>
      <c r="N294" s="153" t="str">
        <f ca="1">IF(ENTRADAS[[#This Row],[Status]]="","",IF(ENTRADAS[[#This Row],[Status]]="cONCLUÍDO",TEXT(ENTRADAS[[#This Row],[Data pagamento]],"mmm"),TEXT(ENTRADAS[[#This Row],[Data vencimento]],"mmm")))</f>
        <v/>
      </c>
      <c r="O294" s="153" t="str">
        <f ca="1">IF(ENTRADAS[[#This Row],[Status]]="","",IF(ENTRADAS[[#This Row],[Status]]="concluído",YEAR(ENTRADAS[[#This Row],[Data pagamento]]),YEAR(ENTRADAS[[#This Row],[Data vencimento]])))</f>
        <v/>
      </c>
      <c r="P294" s="153" t="str">
        <f>IF(ENTRADAS[[#This Row],[Categoria]]="","",VLOOKUP(ENTRADAS[[#This Row],[Categoria]],AUX!$AW:$AX,2,0))</f>
        <v/>
      </c>
    </row>
    <row r="295" spans="2:16" ht="22.5" customHeight="1" x14ac:dyDescent="0.3">
      <c r="B295" s="155"/>
      <c r="C295" s="153"/>
      <c r="D295" s="153"/>
      <c r="E295" s="153"/>
      <c r="F295" s="154"/>
      <c r="G295" s="154"/>
      <c r="H295" s="153"/>
      <c r="I295" s="150"/>
      <c r="J295" s="150"/>
      <c r="K295" s="150"/>
      <c r="L29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5" s="153" t="str">
        <f>IF(ENTRADAS[[#This Row],[Coluna1]]="","",IF(ENTRADAS[[#This Row],[Coluna1]]="Saída","Fornecedor","Cliente"))</f>
        <v/>
      </c>
      <c r="N295" s="153" t="str">
        <f ca="1">IF(ENTRADAS[[#This Row],[Status]]="","",IF(ENTRADAS[[#This Row],[Status]]="cONCLUÍDO",TEXT(ENTRADAS[[#This Row],[Data pagamento]],"mmm"),TEXT(ENTRADAS[[#This Row],[Data vencimento]],"mmm")))</f>
        <v/>
      </c>
      <c r="O295" s="153" t="str">
        <f ca="1">IF(ENTRADAS[[#This Row],[Status]]="","",IF(ENTRADAS[[#This Row],[Status]]="concluído",YEAR(ENTRADAS[[#This Row],[Data pagamento]]),YEAR(ENTRADAS[[#This Row],[Data vencimento]])))</f>
        <v/>
      </c>
      <c r="P295" s="153" t="str">
        <f>IF(ENTRADAS[[#This Row],[Categoria]]="","",VLOOKUP(ENTRADAS[[#This Row],[Categoria]],AUX!$AW:$AX,2,0))</f>
        <v/>
      </c>
    </row>
    <row r="296" spans="2:16" ht="22.5" customHeight="1" x14ac:dyDescent="0.3">
      <c r="B296" s="155"/>
      <c r="C296" s="153"/>
      <c r="D296" s="153"/>
      <c r="E296" s="153"/>
      <c r="F296" s="154"/>
      <c r="G296" s="154"/>
      <c r="H296" s="153"/>
      <c r="I296" s="150"/>
      <c r="J296" s="150"/>
      <c r="K296" s="150"/>
      <c r="L29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6" s="153" t="str">
        <f>IF(ENTRADAS[[#This Row],[Coluna1]]="","",IF(ENTRADAS[[#This Row],[Coluna1]]="Saída","Fornecedor","Cliente"))</f>
        <v/>
      </c>
      <c r="N296" s="153" t="str">
        <f ca="1">IF(ENTRADAS[[#This Row],[Status]]="","",IF(ENTRADAS[[#This Row],[Status]]="cONCLUÍDO",TEXT(ENTRADAS[[#This Row],[Data pagamento]],"mmm"),TEXT(ENTRADAS[[#This Row],[Data vencimento]],"mmm")))</f>
        <v/>
      </c>
      <c r="O296" s="153" t="str">
        <f ca="1">IF(ENTRADAS[[#This Row],[Status]]="","",IF(ENTRADAS[[#This Row],[Status]]="concluído",YEAR(ENTRADAS[[#This Row],[Data pagamento]]),YEAR(ENTRADAS[[#This Row],[Data vencimento]])))</f>
        <v/>
      </c>
      <c r="P296" s="153" t="str">
        <f>IF(ENTRADAS[[#This Row],[Categoria]]="","",VLOOKUP(ENTRADAS[[#This Row],[Categoria]],AUX!$AW:$AX,2,0))</f>
        <v/>
      </c>
    </row>
    <row r="297" spans="2:16" ht="22.5" customHeight="1" x14ac:dyDescent="0.3">
      <c r="B297" s="155"/>
      <c r="C297" s="153"/>
      <c r="D297" s="153"/>
      <c r="E297" s="153"/>
      <c r="F297" s="154"/>
      <c r="G297" s="154"/>
      <c r="H297" s="153"/>
      <c r="I297" s="150"/>
      <c r="J297" s="150"/>
      <c r="K297" s="150"/>
      <c r="L29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7" s="153" t="str">
        <f>IF(ENTRADAS[[#This Row],[Coluna1]]="","",IF(ENTRADAS[[#This Row],[Coluna1]]="Saída","Fornecedor","Cliente"))</f>
        <v/>
      </c>
      <c r="N297" s="153" t="str">
        <f ca="1">IF(ENTRADAS[[#This Row],[Status]]="","",IF(ENTRADAS[[#This Row],[Status]]="cONCLUÍDO",TEXT(ENTRADAS[[#This Row],[Data pagamento]],"mmm"),TEXT(ENTRADAS[[#This Row],[Data vencimento]],"mmm")))</f>
        <v/>
      </c>
      <c r="O297" s="153" t="str">
        <f ca="1">IF(ENTRADAS[[#This Row],[Status]]="","",IF(ENTRADAS[[#This Row],[Status]]="concluído",YEAR(ENTRADAS[[#This Row],[Data pagamento]]),YEAR(ENTRADAS[[#This Row],[Data vencimento]])))</f>
        <v/>
      </c>
      <c r="P297" s="153" t="str">
        <f>IF(ENTRADAS[[#This Row],[Categoria]]="","",VLOOKUP(ENTRADAS[[#This Row],[Categoria]],AUX!$AW:$AX,2,0))</f>
        <v/>
      </c>
    </row>
    <row r="298" spans="2:16" ht="22.5" customHeight="1" x14ac:dyDescent="0.3">
      <c r="B298" s="155"/>
      <c r="C298" s="153"/>
      <c r="D298" s="153"/>
      <c r="E298" s="153"/>
      <c r="F298" s="154"/>
      <c r="G298" s="154"/>
      <c r="H298" s="153"/>
      <c r="I298" s="150"/>
      <c r="J298" s="150"/>
      <c r="K298" s="150"/>
      <c r="L29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8" s="153" t="str">
        <f>IF(ENTRADAS[[#This Row],[Coluna1]]="","",IF(ENTRADAS[[#This Row],[Coluna1]]="Saída","Fornecedor","Cliente"))</f>
        <v/>
      </c>
      <c r="N298" s="153" t="str">
        <f ca="1">IF(ENTRADAS[[#This Row],[Status]]="","",IF(ENTRADAS[[#This Row],[Status]]="cONCLUÍDO",TEXT(ENTRADAS[[#This Row],[Data pagamento]],"mmm"),TEXT(ENTRADAS[[#This Row],[Data vencimento]],"mmm")))</f>
        <v/>
      </c>
      <c r="O298" s="153" t="str">
        <f ca="1">IF(ENTRADAS[[#This Row],[Status]]="","",IF(ENTRADAS[[#This Row],[Status]]="concluído",YEAR(ENTRADAS[[#This Row],[Data pagamento]]),YEAR(ENTRADAS[[#This Row],[Data vencimento]])))</f>
        <v/>
      </c>
      <c r="P298" s="153" t="str">
        <f>IF(ENTRADAS[[#This Row],[Categoria]]="","",VLOOKUP(ENTRADAS[[#This Row],[Categoria]],AUX!$AW:$AX,2,0))</f>
        <v/>
      </c>
    </row>
    <row r="299" spans="2:16" ht="22.5" customHeight="1" x14ac:dyDescent="0.3">
      <c r="B299" s="155"/>
      <c r="C299" s="153"/>
      <c r="D299" s="153"/>
      <c r="E299" s="153"/>
      <c r="F299" s="154"/>
      <c r="G299" s="154"/>
      <c r="H299" s="153"/>
      <c r="I299" s="150"/>
      <c r="J299" s="150"/>
      <c r="K299" s="150"/>
      <c r="L29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299" s="153" t="str">
        <f>IF(ENTRADAS[[#This Row],[Coluna1]]="","",IF(ENTRADAS[[#This Row],[Coluna1]]="Saída","Fornecedor","Cliente"))</f>
        <v/>
      </c>
      <c r="N299" s="153" t="str">
        <f ca="1">IF(ENTRADAS[[#This Row],[Status]]="","",IF(ENTRADAS[[#This Row],[Status]]="cONCLUÍDO",TEXT(ENTRADAS[[#This Row],[Data pagamento]],"mmm"),TEXT(ENTRADAS[[#This Row],[Data vencimento]],"mmm")))</f>
        <v/>
      </c>
      <c r="O299" s="153" t="str">
        <f ca="1">IF(ENTRADAS[[#This Row],[Status]]="","",IF(ENTRADAS[[#This Row],[Status]]="concluído",YEAR(ENTRADAS[[#This Row],[Data pagamento]]),YEAR(ENTRADAS[[#This Row],[Data vencimento]])))</f>
        <v/>
      </c>
      <c r="P299" s="153" t="str">
        <f>IF(ENTRADAS[[#This Row],[Categoria]]="","",VLOOKUP(ENTRADAS[[#This Row],[Categoria]],AUX!$AW:$AX,2,0))</f>
        <v/>
      </c>
    </row>
    <row r="300" spans="2:16" ht="22.5" customHeight="1" x14ac:dyDescent="0.3">
      <c r="B300" s="155"/>
      <c r="C300" s="153"/>
      <c r="D300" s="153"/>
      <c r="E300" s="153"/>
      <c r="F300" s="154"/>
      <c r="G300" s="154"/>
      <c r="H300" s="153"/>
      <c r="I300" s="150"/>
      <c r="J300" s="150"/>
      <c r="K300" s="150"/>
      <c r="L30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0" s="153" t="str">
        <f>IF(ENTRADAS[[#This Row],[Coluna1]]="","",IF(ENTRADAS[[#This Row],[Coluna1]]="Saída","Fornecedor","Cliente"))</f>
        <v/>
      </c>
      <c r="N300" s="153" t="str">
        <f ca="1">IF(ENTRADAS[[#This Row],[Status]]="","",IF(ENTRADAS[[#This Row],[Status]]="cONCLUÍDO",TEXT(ENTRADAS[[#This Row],[Data pagamento]],"mmm"),TEXT(ENTRADAS[[#This Row],[Data vencimento]],"mmm")))</f>
        <v/>
      </c>
      <c r="O300" s="153" t="str">
        <f ca="1">IF(ENTRADAS[[#This Row],[Status]]="","",IF(ENTRADAS[[#This Row],[Status]]="concluído",YEAR(ENTRADAS[[#This Row],[Data pagamento]]),YEAR(ENTRADAS[[#This Row],[Data vencimento]])))</f>
        <v/>
      </c>
      <c r="P300" s="153" t="str">
        <f>IF(ENTRADAS[[#This Row],[Categoria]]="","",VLOOKUP(ENTRADAS[[#This Row],[Categoria]],AUX!$AW:$AX,2,0))</f>
        <v/>
      </c>
    </row>
    <row r="301" spans="2:16" ht="22.5" customHeight="1" x14ac:dyDescent="0.3">
      <c r="B301" s="155"/>
      <c r="C301" s="153"/>
      <c r="D301" s="153"/>
      <c r="E301" s="153"/>
      <c r="F301" s="154"/>
      <c r="G301" s="154"/>
      <c r="H301" s="153"/>
      <c r="I301" s="150"/>
      <c r="J301" s="150"/>
      <c r="K301" s="150"/>
      <c r="L30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1" s="153" t="str">
        <f>IF(ENTRADAS[[#This Row],[Coluna1]]="","",IF(ENTRADAS[[#This Row],[Coluna1]]="Saída","Fornecedor","Cliente"))</f>
        <v/>
      </c>
      <c r="N301" s="153" t="str">
        <f ca="1">IF(ENTRADAS[[#This Row],[Status]]="","",IF(ENTRADAS[[#This Row],[Status]]="cONCLUÍDO",TEXT(ENTRADAS[[#This Row],[Data pagamento]],"mmm"),TEXT(ENTRADAS[[#This Row],[Data vencimento]],"mmm")))</f>
        <v/>
      </c>
      <c r="O301" s="153" t="str">
        <f ca="1">IF(ENTRADAS[[#This Row],[Status]]="","",IF(ENTRADAS[[#This Row],[Status]]="concluído",YEAR(ENTRADAS[[#This Row],[Data pagamento]]),YEAR(ENTRADAS[[#This Row],[Data vencimento]])))</f>
        <v/>
      </c>
      <c r="P301" s="153" t="str">
        <f>IF(ENTRADAS[[#This Row],[Categoria]]="","",VLOOKUP(ENTRADAS[[#This Row],[Categoria]],AUX!$AW:$AX,2,0))</f>
        <v/>
      </c>
    </row>
    <row r="302" spans="2:16" ht="22.5" customHeight="1" x14ac:dyDescent="0.3">
      <c r="B302" s="155"/>
      <c r="C302" s="153"/>
      <c r="D302" s="153"/>
      <c r="E302" s="153"/>
      <c r="F302" s="154"/>
      <c r="G302" s="154"/>
      <c r="H302" s="153"/>
      <c r="I302" s="150"/>
      <c r="J302" s="150"/>
      <c r="K302" s="150"/>
      <c r="L30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2" s="153" t="str">
        <f>IF(ENTRADAS[[#This Row],[Coluna1]]="","",IF(ENTRADAS[[#This Row],[Coluna1]]="Saída","Fornecedor","Cliente"))</f>
        <v/>
      </c>
      <c r="N302" s="153" t="str">
        <f ca="1">IF(ENTRADAS[[#This Row],[Status]]="","",IF(ENTRADAS[[#This Row],[Status]]="cONCLUÍDO",TEXT(ENTRADAS[[#This Row],[Data pagamento]],"mmm"),TEXT(ENTRADAS[[#This Row],[Data vencimento]],"mmm")))</f>
        <v/>
      </c>
      <c r="O302" s="153" t="str">
        <f ca="1">IF(ENTRADAS[[#This Row],[Status]]="","",IF(ENTRADAS[[#This Row],[Status]]="concluído",YEAR(ENTRADAS[[#This Row],[Data pagamento]]),YEAR(ENTRADAS[[#This Row],[Data vencimento]])))</f>
        <v/>
      </c>
      <c r="P302" s="153" t="str">
        <f>IF(ENTRADAS[[#This Row],[Categoria]]="","",VLOOKUP(ENTRADAS[[#This Row],[Categoria]],AUX!$AW:$AX,2,0))</f>
        <v/>
      </c>
    </row>
    <row r="303" spans="2:16" ht="22.5" customHeight="1" x14ac:dyDescent="0.3">
      <c r="B303" s="155"/>
      <c r="C303" s="153"/>
      <c r="D303" s="153"/>
      <c r="E303" s="153"/>
      <c r="F303" s="154"/>
      <c r="G303" s="154"/>
      <c r="H303" s="153"/>
      <c r="I303" s="150"/>
      <c r="J303" s="150"/>
      <c r="K303" s="150"/>
      <c r="L30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3" s="153" t="str">
        <f>IF(ENTRADAS[[#This Row],[Coluna1]]="","",IF(ENTRADAS[[#This Row],[Coluna1]]="Saída","Fornecedor","Cliente"))</f>
        <v/>
      </c>
      <c r="N303" s="153" t="str">
        <f ca="1">IF(ENTRADAS[[#This Row],[Status]]="","",IF(ENTRADAS[[#This Row],[Status]]="cONCLUÍDO",TEXT(ENTRADAS[[#This Row],[Data pagamento]],"mmm"),TEXT(ENTRADAS[[#This Row],[Data vencimento]],"mmm")))</f>
        <v/>
      </c>
      <c r="O303" s="153" t="str">
        <f ca="1">IF(ENTRADAS[[#This Row],[Status]]="","",IF(ENTRADAS[[#This Row],[Status]]="concluído",YEAR(ENTRADAS[[#This Row],[Data pagamento]]),YEAR(ENTRADAS[[#This Row],[Data vencimento]])))</f>
        <v/>
      </c>
      <c r="P303" s="153" t="str">
        <f>IF(ENTRADAS[[#This Row],[Categoria]]="","",VLOOKUP(ENTRADAS[[#This Row],[Categoria]],AUX!$AW:$AX,2,0))</f>
        <v/>
      </c>
    </row>
    <row r="304" spans="2:16" ht="22.5" customHeight="1" x14ac:dyDescent="0.3">
      <c r="B304" s="155"/>
      <c r="C304" s="153"/>
      <c r="D304" s="153"/>
      <c r="E304" s="153"/>
      <c r="F304" s="154"/>
      <c r="G304" s="154"/>
      <c r="H304" s="153"/>
      <c r="I304" s="150"/>
      <c r="J304" s="150"/>
      <c r="K304" s="150"/>
      <c r="L30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4" s="153" t="str">
        <f>IF(ENTRADAS[[#This Row],[Coluna1]]="","",IF(ENTRADAS[[#This Row],[Coluna1]]="Saída","Fornecedor","Cliente"))</f>
        <v/>
      </c>
      <c r="N304" s="153" t="str">
        <f ca="1">IF(ENTRADAS[[#This Row],[Status]]="","",IF(ENTRADAS[[#This Row],[Status]]="cONCLUÍDO",TEXT(ENTRADAS[[#This Row],[Data pagamento]],"mmm"),TEXT(ENTRADAS[[#This Row],[Data vencimento]],"mmm")))</f>
        <v/>
      </c>
      <c r="O304" s="153" t="str">
        <f ca="1">IF(ENTRADAS[[#This Row],[Status]]="","",IF(ENTRADAS[[#This Row],[Status]]="concluído",YEAR(ENTRADAS[[#This Row],[Data pagamento]]),YEAR(ENTRADAS[[#This Row],[Data vencimento]])))</f>
        <v/>
      </c>
      <c r="P304" s="153" t="str">
        <f>IF(ENTRADAS[[#This Row],[Categoria]]="","",VLOOKUP(ENTRADAS[[#This Row],[Categoria]],AUX!$AW:$AX,2,0))</f>
        <v/>
      </c>
    </row>
    <row r="305" spans="2:16" ht="22.5" customHeight="1" x14ac:dyDescent="0.3">
      <c r="B305" s="155"/>
      <c r="C305" s="153"/>
      <c r="D305" s="153"/>
      <c r="E305" s="153"/>
      <c r="F305" s="154"/>
      <c r="G305" s="154"/>
      <c r="H305" s="153"/>
      <c r="I305" s="150"/>
      <c r="J305" s="150"/>
      <c r="K305" s="150"/>
      <c r="L30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5" s="153" t="str">
        <f>IF(ENTRADAS[[#This Row],[Coluna1]]="","",IF(ENTRADAS[[#This Row],[Coluna1]]="Saída","Fornecedor","Cliente"))</f>
        <v/>
      </c>
      <c r="N305" s="153" t="str">
        <f ca="1">IF(ENTRADAS[[#This Row],[Status]]="","",IF(ENTRADAS[[#This Row],[Status]]="cONCLUÍDO",TEXT(ENTRADAS[[#This Row],[Data pagamento]],"mmm"),TEXT(ENTRADAS[[#This Row],[Data vencimento]],"mmm")))</f>
        <v/>
      </c>
      <c r="O305" s="153" t="str">
        <f ca="1">IF(ENTRADAS[[#This Row],[Status]]="","",IF(ENTRADAS[[#This Row],[Status]]="concluído",YEAR(ENTRADAS[[#This Row],[Data pagamento]]),YEAR(ENTRADAS[[#This Row],[Data vencimento]])))</f>
        <v/>
      </c>
      <c r="P305" s="153" t="str">
        <f>IF(ENTRADAS[[#This Row],[Categoria]]="","",VLOOKUP(ENTRADAS[[#This Row],[Categoria]],AUX!$AW:$AX,2,0))</f>
        <v/>
      </c>
    </row>
    <row r="306" spans="2:16" ht="22.5" customHeight="1" x14ac:dyDescent="0.3">
      <c r="B306" s="155"/>
      <c r="C306" s="153"/>
      <c r="D306" s="153"/>
      <c r="E306" s="153"/>
      <c r="F306" s="154"/>
      <c r="G306" s="154"/>
      <c r="H306" s="153"/>
      <c r="I306" s="150"/>
      <c r="J306" s="150"/>
      <c r="K306" s="150"/>
      <c r="L30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6" s="153" t="str">
        <f>IF(ENTRADAS[[#This Row],[Coluna1]]="","",IF(ENTRADAS[[#This Row],[Coluna1]]="Saída","Fornecedor","Cliente"))</f>
        <v/>
      </c>
      <c r="N306" s="153" t="str">
        <f ca="1">IF(ENTRADAS[[#This Row],[Status]]="","",IF(ENTRADAS[[#This Row],[Status]]="cONCLUÍDO",TEXT(ENTRADAS[[#This Row],[Data pagamento]],"mmm"),TEXT(ENTRADAS[[#This Row],[Data vencimento]],"mmm")))</f>
        <v/>
      </c>
      <c r="O306" s="153" t="str">
        <f ca="1">IF(ENTRADAS[[#This Row],[Status]]="","",IF(ENTRADAS[[#This Row],[Status]]="concluído",YEAR(ENTRADAS[[#This Row],[Data pagamento]]),YEAR(ENTRADAS[[#This Row],[Data vencimento]])))</f>
        <v/>
      </c>
      <c r="P306" s="153" t="str">
        <f>IF(ENTRADAS[[#This Row],[Categoria]]="","",VLOOKUP(ENTRADAS[[#This Row],[Categoria]],AUX!$AW:$AX,2,0))</f>
        <v/>
      </c>
    </row>
    <row r="307" spans="2:16" ht="22.5" customHeight="1" x14ac:dyDescent="0.3">
      <c r="B307" s="155"/>
      <c r="C307" s="153"/>
      <c r="D307" s="153"/>
      <c r="E307" s="153"/>
      <c r="F307" s="154"/>
      <c r="G307" s="154"/>
      <c r="H307" s="153"/>
      <c r="I307" s="150"/>
      <c r="J307" s="150"/>
      <c r="K307" s="150"/>
      <c r="L30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7" s="153" t="str">
        <f>IF(ENTRADAS[[#This Row],[Coluna1]]="","",IF(ENTRADAS[[#This Row],[Coluna1]]="Saída","Fornecedor","Cliente"))</f>
        <v/>
      </c>
      <c r="N307" s="153" t="str">
        <f ca="1">IF(ENTRADAS[[#This Row],[Status]]="","",IF(ENTRADAS[[#This Row],[Status]]="cONCLUÍDO",TEXT(ENTRADAS[[#This Row],[Data pagamento]],"mmm"),TEXT(ENTRADAS[[#This Row],[Data vencimento]],"mmm")))</f>
        <v/>
      </c>
      <c r="O307" s="153" t="str">
        <f ca="1">IF(ENTRADAS[[#This Row],[Status]]="","",IF(ENTRADAS[[#This Row],[Status]]="concluído",YEAR(ENTRADAS[[#This Row],[Data pagamento]]),YEAR(ENTRADAS[[#This Row],[Data vencimento]])))</f>
        <v/>
      </c>
      <c r="P307" s="153" t="str">
        <f>IF(ENTRADAS[[#This Row],[Categoria]]="","",VLOOKUP(ENTRADAS[[#This Row],[Categoria]],AUX!$AW:$AX,2,0))</f>
        <v/>
      </c>
    </row>
    <row r="308" spans="2:16" ht="22.5" customHeight="1" x14ac:dyDescent="0.3">
      <c r="B308" s="155"/>
      <c r="C308" s="153"/>
      <c r="D308" s="153"/>
      <c r="E308" s="153"/>
      <c r="F308" s="154"/>
      <c r="G308" s="154"/>
      <c r="H308" s="153"/>
      <c r="I308" s="150"/>
      <c r="J308" s="150"/>
      <c r="K308" s="150"/>
      <c r="L30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8" s="153" t="str">
        <f>IF(ENTRADAS[[#This Row],[Coluna1]]="","",IF(ENTRADAS[[#This Row],[Coluna1]]="Saída","Fornecedor","Cliente"))</f>
        <v/>
      </c>
      <c r="N308" s="153" t="str">
        <f ca="1">IF(ENTRADAS[[#This Row],[Status]]="","",IF(ENTRADAS[[#This Row],[Status]]="cONCLUÍDO",TEXT(ENTRADAS[[#This Row],[Data pagamento]],"mmm"),TEXT(ENTRADAS[[#This Row],[Data vencimento]],"mmm")))</f>
        <v/>
      </c>
      <c r="O308" s="153" t="str">
        <f ca="1">IF(ENTRADAS[[#This Row],[Status]]="","",IF(ENTRADAS[[#This Row],[Status]]="concluído",YEAR(ENTRADAS[[#This Row],[Data pagamento]]),YEAR(ENTRADAS[[#This Row],[Data vencimento]])))</f>
        <v/>
      </c>
      <c r="P308" s="153" t="str">
        <f>IF(ENTRADAS[[#This Row],[Categoria]]="","",VLOOKUP(ENTRADAS[[#This Row],[Categoria]],AUX!$AW:$AX,2,0))</f>
        <v/>
      </c>
    </row>
    <row r="309" spans="2:16" ht="22.5" customHeight="1" x14ac:dyDescent="0.3">
      <c r="B309" s="155"/>
      <c r="C309" s="153"/>
      <c r="D309" s="153"/>
      <c r="E309" s="153"/>
      <c r="F309" s="154"/>
      <c r="G309" s="154"/>
      <c r="H309" s="153"/>
      <c r="I309" s="150"/>
      <c r="J309" s="150"/>
      <c r="K309" s="150"/>
      <c r="L30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09" s="153" t="str">
        <f>IF(ENTRADAS[[#This Row],[Coluna1]]="","",IF(ENTRADAS[[#This Row],[Coluna1]]="Saída","Fornecedor","Cliente"))</f>
        <v/>
      </c>
      <c r="N309" s="153" t="str">
        <f ca="1">IF(ENTRADAS[[#This Row],[Status]]="","",IF(ENTRADAS[[#This Row],[Status]]="cONCLUÍDO",TEXT(ENTRADAS[[#This Row],[Data pagamento]],"mmm"),TEXT(ENTRADAS[[#This Row],[Data vencimento]],"mmm")))</f>
        <v/>
      </c>
      <c r="O309" s="153" t="str">
        <f ca="1">IF(ENTRADAS[[#This Row],[Status]]="","",IF(ENTRADAS[[#This Row],[Status]]="concluído",YEAR(ENTRADAS[[#This Row],[Data pagamento]]),YEAR(ENTRADAS[[#This Row],[Data vencimento]])))</f>
        <v/>
      </c>
      <c r="P309" s="153" t="str">
        <f>IF(ENTRADAS[[#This Row],[Categoria]]="","",VLOOKUP(ENTRADAS[[#This Row],[Categoria]],AUX!$AW:$AX,2,0))</f>
        <v/>
      </c>
    </row>
    <row r="310" spans="2:16" ht="22.5" customHeight="1" x14ac:dyDescent="0.3">
      <c r="B310" s="155"/>
      <c r="C310" s="153"/>
      <c r="D310" s="153"/>
      <c r="E310" s="153"/>
      <c r="F310" s="154"/>
      <c r="G310" s="154"/>
      <c r="H310" s="153"/>
      <c r="I310" s="150"/>
      <c r="J310" s="150"/>
      <c r="K310" s="150"/>
      <c r="L31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0" s="153" t="str">
        <f>IF(ENTRADAS[[#This Row],[Coluna1]]="","",IF(ENTRADAS[[#This Row],[Coluna1]]="Saída","Fornecedor","Cliente"))</f>
        <v/>
      </c>
      <c r="N310" s="153" t="str">
        <f ca="1">IF(ENTRADAS[[#This Row],[Status]]="","",IF(ENTRADAS[[#This Row],[Status]]="cONCLUÍDO",TEXT(ENTRADAS[[#This Row],[Data pagamento]],"mmm"),TEXT(ENTRADAS[[#This Row],[Data vencimento]],"mmm")))</f>
        <v/>
      </c>
      <c r="O310" s="153" t="str">
        <f ca="1">IF(ENTRADAS[[#This Row],[Status]]="","",IF(ENTRADAS[[#This Row],[Status]]="concluído",YEAR(ENTRADAS[[#This Row],[Data pagamento]]),YEAR(ENTRADAS[[#This Row],[Data vencimento]])))</f>
        <v/>
      </c>
      <c r="P310" s="153" t="str">
        <f>IF(ENTRADAS[[#This Row],[Categoria]]="","",VLOOKUP(ENTRADAS[[#This Row],[Categoria]],AUX!$AW:$AX,2,0))</f>
        <v/>
      </c>
    </row>
    <row r="311" spans="2:16" ht="22.5" customHeight="1" x14ac:dyDescent="0.3">
      <c r="B311" s="155"/>
      <c r="C311" s="153"/>
      <c r="D311" s="153"/>
      <c r="E311" s="153"/>
      <c r="F311" s="154"/>
      <c r="G311" s="154"/>
      <c r="H311" s="153"/>
      <c r="I311" s="150"/>
      <c r="J311" s="150"/>
      <c r="K311" s="150"/>
      <c r="L31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1" s="153" t="str">
        <f>IF(ENTRADAS[[#This Row],[Coluna1]]="","",IF(ENTRADAS[[#This Row],[Coluna1]]="Saída","Fornecedor","Cliente"))</f>
        <v/>
      </c>
      <c r="N311" s="153" t="str">
        <f ca="1">IF(ENTRADAS[[#This Row],[Status]]="","",IF(ENTRADAS[[#This Row],[Status]]="cONCLUÍDO",TEXT(ENTRADAS[[#This Row],[Data pagamento]],"mmm"),TEXT(ENTRADAS[[#This Row],[Data vencimento]],"mmm")))</f>
        <v/>
      </c>
      <c r="O311" s="153" t="str">
        <f ca="1">IF(ENTRADAS[[#This Row],[Status]]="","",IF(ENTRADAS[[#This Row],[Status]]="concluído",YEAR(ENTRADAS[[#This Row],[Data pagamento]]),YEAR(ENTRADAS[[#This Row],[Data vencimento]])))</f>
        <v/>
      </c>
      <c r="P311" s="153" t="str">
        <f>IF(ENTRADAS[[#This Row],[Categoria]]="","",VLOOKUP(ENTRADAS[[#This Row],[Categoria]],AUX!$AW:$AX,2,0))</f>
        <v/>
      </c>
    </row>
    <row r="312" spans="2:16" ht="22.5" customHeight="1" x14ac:dyDescent="0.3">
      <c r="B312" s="155"/>
      <c r="C312" s="153"/>
      <c r="D312" s="153"/>
      <c r="E312" s="153"/>
      <c r="F312" s="154"/>
      <c r="G312" s="154"/>
      <c r="H312" s="153"/>
      <c r="I312" s="150"/>
      <c r="J312" s="150"/>
      <c r="K312" s="150"/>
      <c r="L31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2" s="153" t="str">
        <f>IF(ENTRADAS[[#This Row],[Coluna1]]="","",IF(ENTRADAS[[#This Row],[Coluna1]]="Saída","Fornecedor","Cliente"))</f>
        <v/>
      </c>
      <c r="N312" s="153" t="str">
        <f ca="1">IF(ENTRADAS[[#This Row],[Status]]="","",IF(ENTRADAS[[#This Row],[Status]]="cONCLUÍDO",TEXT(ENTRADAS[[#This Row],[Data pagamento]],"mmm"),TEXT(ENTRADAS[[#This Row],[Data vencimento]],"mmm")))</f>
        <v/>
      </c>
      <c r="O312" s="153" t="str">
        <f ca="1">IF(ENTRADAS[[#This Row],[Status]]="","",IF(ENTRADAS[[#This Row],[Status]]="concluído",YEAR(ENTRADAS[[#This Row],[Data pagamento]]),YEAR(ENTRADAS[[#This Row],[Data vencimento]])))</f>
        <v/>
      </c>
      <c r="P312" s="153" t="str">
        <f>IF(ENTRADAS[[#This Row],[Categoria]]="","",VLOOKUP(ENTRADAS[[#This Row],[Categoria]],AUX!$AW:$AX,2,0))</f>
        <v/>
      </c>
    </row>
    <row r="313" spans="2:16" ht="22.5" customHeight="1" x14ac:dyDescent="0.3">
      <c r="B313" s="155"/>
      <c r="C313" s="153"/>
      <c r="D313" s="153"/>
      <c r="E313" s="153"/>
      <c r="F313" s="154"/>
      <c r="G313" s="154"/>
      <c r="H313" s="153"/>
      <c r="I313" s="150"/>
      <c r="J313" s="150"/>
      <c r="K313" s="150"/>
      <c r="L31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3" s="153" t="str">
        <f>IF(ENTRADAS[[#This Row],[Coluna1]]="","",IF(ENTRADAS[[#This Row],[Coluna1]]="Saída","Fornecedor","Cliente"))</f>
        <v/>
      </c>
      <c r="N313" s="153" t="str">
        <f ca="1">IF(ENTRADAS[[#This Row],[Status]]="","",IF(ENTRADAS[[#This Row],[Status]]="cONCLUÍDO",TEXT(ENTRADAS[[#This Row],[Data pagamento]],"mmm"),TEXT(ENTRADAS[[#This Row],[Data vencimento]],"mmm")))</f>
        <v/>
      </c>
      <c r="O313" s="153" t="str">
        <f ca="1">IF(ENTRADAS[[#This Row],[Status]]="","",IF(ENTRADAS[[#This Row],[Status]]="concluído",YEAR(ENTRADAS[[#This Row],[Data pagamento]]),YEAR(ENTRADAS[[#This Row],[Data vencimento]])))</f>
        <v/>
      </c>
      <c r="P313" s="153" t="str">
        <f>IF(ENTRADAS[[#This Row],[Categoria]]="","",VLOOKUP(ENTRADAS[[#This Row],[Categoria]],AUX!$AW:$AX,2,0))</f>
        <v/>
      </c>
    </row>
    <row r="314" spans="2:16" ht="22.5" customHeight="1" x14ac:dyDescent="0.3">
      <c r="B314" s="155"/>
      <c r="C314" s="153"/>
      <c r="D314" s="153"/>
      <c r="E314" s="153"/>
      <c r="F314" s="154"/>
      <c r="G314" s="154"/>
      <c r="H314" s="153"/>
      <c r="I314" s="150"/>
      <c r="J314" s="150"/>
      <c r="K314" s="150"/>
      <c r="L31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4" s="153" t="str">
        <f>IF(ENTRADAS[[#This Row],[Coluna1]]="","",IF(ENTRADAS[[#This Row],[Coluna1]]="Saída","Fornecedor","Cliente"))</f>
        <v/>
      </c>
      <c r="N314" s="153" t="str">
        <f ca="1">IF(ENTRADAS[[#This Row],[Status]]="","",IF(ENTRADAS[[#This Row],[Status]]="cONCLUÍDO",TEXT(ENTRADAS[[#This Row],[Data pagamento]],"mmm"),TEXT(ENTRADAS[[#This Row],[Data vencimento]],"mmm")))</f>
        <v/>
      </c>
      <c r="O314" s="153" t="str">
        <f ca="1">IF(ENTRADAS[[#This Row],[Status]]="","",IF(ENTRADAS[[#This Row],[Status]]="concluído",YEAR(ENTRADAS[[#This Row],[Data pagamento]]),YEAR(ENTRADAS[[#This Row],[Data vencimento]])))</f>
        <v/>
      </c>
      <c r="P314" s="153" t="str">
        <f>IF(ENTRADAS[[#This Row],[Categoria]]="","",VLOOKUP(ENTRADAS[[#This Row],[Categoria]],AUX!$AW:$AX,2,0))</f>
        <v/>
      </c>
    </row>
    <row r="315" spans="2:16" ht="22.5" customHeight="1" x14ac:dyDescent="0.3">
      <c r="B315" s="155"/>
      <c r="C315" s="153"/>
      <c r="D315" s="153"/>
      <c r="E315" s="153"/>
      <c r="F315" s="154"/>
      <c r="G315" s="154"/>
      <c r="H315" s="153"/>
      <c r="I315" s="150"/>
      <c r="J315" s="150"/>
      <c r="K315" s="150"/>
      <c r="L31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5" s="153" t="str">
        <f>IF(ENTRADAS[[#This Row],[Coluna1]]="","",IF(ENTRADAS[[#This Row],[Coluna1]]="Saída","Fornecedor","Cliente"))</f>
        <v/>
      </c>
      <c r="N315" s="153" t="str">
        <f ca="1">IF(ENTRADAS[[#This Row],[Status]]="","",IF(ENTRADAS[[#This Row],[Status]]="cONCLUÍDO",TEXT(ENTRADAS[[#This Row],[Data pagamento]],"mmm"),TEXT(ENTRADAS[[#This Row],[Data vencimento]],"mmm")))</f>
        <v/>
      </c>
      <c r="O315" s="153" t="str">
        <f ca="1">IF(ENTRADAS[[#This Row],[Status]]="","",IF(ENTRADAS[[#This Row],[Status]]="concluído",YEAR(ENTRADAS[[#This Row],[Data pagamento]]),YEAR(ENTRADAS[[#This Row],[Data vencimento]])))</f>
        <v/>
      </c>
      <c r="P315" s="153" t="str">
        <f>IF(ENTRADAS[[#This Row],[Categoria]]="","",VLOOKUP(ENTRADAS[[#This Row],[Categoria]],AUX!$AW:$AX,2,0))</f>
        <v/>
      </c>
    </row>
    <row r="316" spans="2:16" ht="22.5" customHeight="1" x14ac:dyDescent="0.3">
      <c r="B316" s="155"/>
      <c r="C316" s="153"/>
      <c r="D316" s="153"/>
      <c r="E316" s="153"/>
      <c r="F316" s="154"/>
      <c r="G316" s="154"/>
      <c r="H316" s="153"/>
      <c r="I316" s="150"/>
      <c r="J316" s="150"/>
      <c r="K316" s="150"/>
      <c r="L31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6" s="153" t="str">
        <f>IF(ENTRADAS[[#This Row],[Coluna1]]="","",IF(ENTRADAS[[#This Row],[Coluna1]]="Saída","Fornecedor","Cliente"))</f>
        <v/>
      </c>
      <c r="N316" s="153" t="str">
        <f ca="1">IF(ENTRADAS[[#This Row],[Status]]="","",IF(ENTRADAS[[#This Row],[Status]]="cONCLUÍDO",TEXT(ENTRADAS[[#This Row],[Data pagamento]],"mmm"),TEXT(ENTRADAS[[#This Row],[Data vencimento]],"mmm")))</f>
        <v/>
      </c>
      <c r="O316" s="153" t="str">
        <f ca="1">IF(ENTRADAS[[#This Row],[Status]]="","",IF(ENTRADAS[[#This Row],[Status]]="concluído",YEAR(ENTRADAS[[#This Row],[Data pagamento]]),YEAR(ENTRADAS[[#This Row],[Data vencimento]])))</f>
        <v/>
      </c>
      <c r="P316" s="153" t="str">
        <f>IF(ENTRADAS[[#This Row],[Categoria]]="","",VLOOKUP(ENTRADAS[[#This Row],[Categoria]],AUX!$AW:$AX,2,0))</f>
        <v/>
      </c>
    </row>
    <row r="317" spans="2:16" ht="22.5" customHeight="1" x14ac:dyDescent="0.3">
      <c r="B317" s="155"/>
      <c r="C317" s="153"/>
      <c r="D317" s="153"/>
      <c r="E317" s="153"/>
      <c r="F317" s="154"/>
      <c r="G317" s="154"/>
      <c r="H317" s="153"/>
      <c r="I317" s="150"/>
      <c r="J317" s="150"/>
      <c r="K317" s="150"/>
      <c r="L31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7" s="153" t="str">
        <f>IF(ENTRADAS[[#This Row],[Coluna1]]="","",IF(ENTRADAS[[#This Row],[Coluna1]]="Saída","Fornecedor","Cliente"))</f>
        <v/>
      </c>
      <c r="N317" s="153" t="str">
        <f ca="1">IF(ENTRADAS[[#This Row],[Status]]="","",IF(ENTRADAS[[#This Row],[Status]]="cONCLUÍDO",TEXT(ENTRADAS[[#This Row],[Data pagamento]],"mmm"),TEXT(ENTRADAS[[#This Row],[Data vencimento]],"mmm")))</f>
        <v/>
      </c>
      <c r="O317" s="153" t="str">
        <f ca="1">IF(ENTRADAS[[#This Row],[Status]]="","",IF(ENTRADAS[[#This Row],[Status]]="concluído",YEAR(ENTRADAS[[#This Row],[Data pagamento]]),YEAR(ENTRADAS[[#This Row],[Data vencimento]])))</f>
        <v/>
      </c>
      <c r="P317" s="153" t="str">
        <f>IF(ENTRADAS[[#This Row],[Categoria]]="","",VLOOKUP(ENTRADAS[[#This Row],[Categoria]],AUX!$AW:$AX,2,0))</f>
        <v/>
      </c>
    </row>
    <row r="318" spans="2:16" ht="22.5" customHeight="1" x14ac:dyDescent="0.3">
      <c r="B318" s="155"/>
      <c r="C318" s="153"/>
      <c r="D318" s="153"/>
      <c r="E318" s="153"/>
      <c r="F318" s="154"/>
      <c r="G318" s="154"/>
      <c r="H318" s="153"/>
      <c r="I318" s="150"/>
      <c r="J318" s="150"/>
      <c r="K318" s="150"/>
      <c r="L31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8" s="153" t="str">
        <f>IF(ENTRADAS[[#This Row],[Coluna1]]="","",IF(ENTRADAS[[#This Row],[Coluna1]]="Saída","Fornecedor","Cliente"))</f>
        <v/>
      </c>
      <c r="N318" s="153" t="str">
        <f ca="1">IF(ENTRADAS[[#This Row],[Status]]="","",IF(ENTRADAS[[#This Row],[Status]]="cONCLUÍDO",TEXT(ENTRADAS[[#This Row],[Data pagamento]],"mmm"),TEXT(ENTRADAS[[#This Row],[Data vencimento]],"mmm")))</f>
        <v/>
      </c>
      <c r="O318" s="153" t="str">
        <f ca="1">IF(ENTRADAS[[#This Row],[Status]]="","",IF(ENTRADAS[[#This Row],[Status]]="concluído",YEAR(ENTRADAS[[#This Row],[Data pagamento]]),YEAR(ENTRADAS[[#This Row],[Data vencimento]])))</f>
        <v/>
      </c>
      <c r="P318" s="153" t="str">
        <f>IF(ENTRADAS[[#This Row],[Categoria]]="","",VLOOKUP(ENTRADAS[[#This Row],[Categoria]],AUX!$AW:$AX,2,0))</f>
        <v/>
      </c>
    </row>
    <row r="319" spans="2:16" ht="22.5" customHeight="1" x14ac:dyDescent="0.3">
      <c r="B319" s="155"/>
      <c r="C319" s="153"/>
      <c r="D319" s="153"/>
      <c r="E319" s="153"/>
      <c r="F319" s="154"/>
      <c r="G319" s="154"/>
      <c r="H319" s="153"/>
      <c r="I319" s="150"/>
      <c r="J319" s="150"/>
      <c r="K319" s="150"/>
      <c r="L31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19" s="153" t="str">
        <f>IF(ENTRADAS[[#This Row],[Coluna1]]="","",IF(ENTRADAS[[#This Row],[Coluna1]]="Saída","Fornecedor","Cliente"))</f>
        <v/>
      </c>
      <c r="N319" s="153" t="str">
        <f ca="1">IF(ENTRADAS[[#This Row],[Status]]="","",IF(ENTRADAS[[#This Row],[Status]]="cONCLUÍDO",TEXT(ENTRADAS[[#This Row],[Data pagamento]],"mmm"),TEXT(ENTRADAS[[#This Row],[Data vencimento]],"mmm")))</f>
        <v/>
      </c>
      <c r="O319" s="153" t="str">
        <f ca="1">IF(ENTRADAS[[#This Row],[Status]]="","",IF(ENTRADAS[[#This Row],[Status]]="concluído",YEAR(ENTRADAS[[#This Row],[Data pagamento]]),YEAR(ENTRADAS[[#This Row],[Data vencimento]])))</f>
        <v/>
      </c>
      <c r="P319" s="153" t="str">
        <f>IF(ENTRADAS[[#This Row],[Categoria]]="","",VLOOKUP(ENTRADAS[[#This Row],[Categoria]],AUX!$AW:$AX,2,0))</f>
        <v/>
      </c>
    </row>
    <row r="320" spans="2:16" ht="22.5" customHeight="1" x14ac:dyDescent="0.3">
      <c r="B320" s="155"/>
      <c r="C320" s="153"/>
      <c r="D320" s="153"/>
      <c r="E320" s="153"/>
      <c r="F320" s="154"/>
      <c r="G320" s="154"/>
      <c r="H320" s="153"/>
      <c r="I320" s="150"/>
      <c r="J320" s="150"/>
      <c r="K320" s="150"/>
      <c r="L32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0" s="153" t="str">
        <f>IF(ENTRADAS[[#This Row],[Coluna1]]="","",IF(ENTRADAS[[#This Row],[Coluna1]]="Saída","Fornecedor","Cliente"))</f>
        <v/>
      </c>
      <c r="N320" s="153" t="str">
        <f ca="1">IF(ENTRADAS[[#This Row],[Status]]="","",IF(ENTRADAS[[#This Row],[Status]]="cONCLUÍDO",TEXT(ENTRADAS[[#This Row],[Data pagamento]],"mmm"),TEXT(ENTRADAS[[#This Row],[Data vencimento]],"mmm")))</f>
        <v/>
      </c>
      <c r="O320" s="153" t="str">
        <f ca="1">IF(ENTRADAS[[#This Row],[Status]]="","",IF(ENTRADAS[[#This Row],[Status]]="concluído",YEAR(ENTRADAS[[#This Row],[Data pagamento]]),YEAR(ENTRADAS[[#This Row],[Data vencimento]])))</f>
        <v/>
      </c>
      <c r="P320" s="153" t="str">
        <f>IF(ENTRADAS[[#This Row],[Categoria]]="","",VLOOKUP(ENTRADAS[[#This Row],[Categoria]],AUX!$AW:$AX,2,0))</f>
        <v/>
      </c>
    </row>
    <row r="321" spans="2:16" ht="22.5" customHeight="1" x14ac:dyDescent="0.3">
      <c r="B321" s="155"/>
      <c r="C321" s="153"/>
      <c r="D321" s="153"/>
      <c r="E321" s="153"/>
      <c r="F321" s="154"/>
      <c r="G321" s="154"/>
      <c r="H321" s="153"/>
      <c r="I321" s="150"/>
      <c r="J321" s="150"/>
      <c r="K321" s="150"/>
      <c r="L321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1" s="153" t="str">
        <f>IF(ENTRADAS[[#This Row],[Coluna1]]="","",IF(ENTRADAS[[#This Row],[Coluna1]]="Saída","Fornecedor","Cliente"))</f>
        <v/>
      </c>
      <c r="N321" s="153" t="str">
        <f ca="1">IF(ENTRADAS[[#This Row],[Status]]="","",IF(ENTRADAS[[#This Row],[Status]]="cONCLUÍDO",TEXT(ENTRADAS[[#This Row],[Data pagamento]],"mmm"),TEXT(ENTRADAS[[#This Row],[Data vencimento]],"mmm")))</f>
        <v/>
      </c>
      <c r="O321" s="153" t="str">
        <f ca="1">IF(ENTRADAS[[#This Row],[Status]]="","",IF(ENTRADAS[[#This Row],[Status]]="concluído",YEAR(ENTRADAS[[#This Row],[Data pagamento]]),YEAR(ENTRADAS[[#This Row],[Data vencimento]])))</f>
        <v/>
      </c>
      <c r="P321" s="153" t="str">
        <f>IF(ENTRADAS[[#This Row],[Categoria]]="","",VLOOKUP(ENTRADAS[[#This Row],[Categoria]],AUX!$AW:$AX,2,0))</f>
        <v/>
      </c>
    </row>
    <row r="322" spans="2:16" ht="22.5" customHeight="1" x14ac:dyDescent="0.3">
      <c r="B322" s="155"/>
      <c r="C322" s="153"/>
      <c r="D322" s="153"/>
      <c r="E322" s="153"/>
      <c r="F322" s="154"/>
      <c r="G322" s="154"/>
      <c r="H322" s="153"/>
      <c r="I322" s="150"/>
      <c r="J322" s="150"/>
      <c r="K322" s="150"/>
      <c r="L322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2" s="153" t="str">
        <f>IF(ENTRADAS[[#This Row],[Coluna1]]="","",IF(ENTRADAS[[#This Row],[Coluna1]]="Saída","Fornecedor","Cliente"))</f>
        <v/>
      </c>
      <c r="N322" s="153" t="str">
        <f ca="1">IF(ENTRADAS[[#This Row],[Status]]="","",IF(ENTRADAS[[#This Row],[Status]]="cONCLUÍDO",TEXT(ENTRADAS[[#This Row],[Data pagamento]],"mmm"),TEXT(ENTRADAS[[#This Row],[Data vencimento]],"mmm")))</f>
        <v/>
      </c>
      <c r="O322" s="153" t="str">
        <f ca="1">IF(ENTRADAS[[#This Row],[Status]]="","",IF(ENTRADAS[[#This Row],[Status]]="concluído",YEAR(ENTRADAS[[#This Row],[Data pagamento]]),YEAR(ENTRADAS[[#This Row],[Data vencimento]])))</f>
        <v/>
      </c>
      <c r="P322" s="153" t="str">
        <f>IF(ENTRADAS[[#This Row],[Categoria]]="","",VLOOKUP(ENTRADAS[[#This Row],[Categoria]],AUX!$AW:$AX,2,0))</f>
        <v/>
      </c>
    </row>
    <row r="323" spans="2:16" ht="22.5" customHeight="1" x14ac:dyDescent="0.3">
      <c r="B323" s="155"/>
      <c r="C323" s="153"/>
      <c r="D323" s="153"/>
      <c r="E323" s="153"/>
      <c r="F323" s="154"/>
      <c r="G323" s="154"/>
      <c r="H323" s="153"/>
      <c r="I323" s="150"/>
      <c r="J323" s="150"/>
      <c r="K323" s="150"/>
      <c r="L323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3" s="153" t="str">
        <f>IF(ENTRADAS[[#This Row],[Coluna1]]="","",IF(ENTRADAS[[#This Row],[Coluna1]]="Saída","Fornecedor","Cliente"))</f>
        <v/>
      </c>
      <c r="N323" s="153" t="str">
        <f ca="1">IF(ENTRADAS[[#This Row],[Status]]="","",IF(ENTRADAS[[#This Row],[Status]]="cONCLUÍDO",TEXT(ENTRADAS[[#This Row],[Data pagamento]],"mmm"),TEXT(ENTRADAS[[#This Row],[Data vencimento]],"mmm")))</f>
        <v/>
      </c>
      <c r="O323" s="153" t="str">
        <f ca="1">IF(ENTRADAS[[#This Row],[Status]]="","",IF(ENTRADAS[[#This Row],[Status]]="concluído",YEAR(ENTRADAS[[#This Row],[Data pagamento]]),YEAR(ENTRADAS[[#This Row],[Data vencimento]])))</f>
        <v/>
      </c>
      <c r="P323" s="153" t="str">
        <f>IF(ENTRADAS[[#This Row],[Categoria]]="","",VLOOKUP(ENTRADAS[[#This Row],[Categoria]],AUX!$AW:$AX,2,0))</f>
        <v/>
      </c>
    </row>
    <row r="324" spans="2:16" ht="22.5" customHeight="1" x14ac:dyDescent="0.3">
      <c r="B324" s="155"/>
      <c r="C324" s="153"/>
      <c r="D324" s="153"/>
      <c r="E324" s="153"/>
      <c r="F324" s="154"/>
      <c r="G324" s="154"/>
      <c r="H324" s="153"/>
      <c r="I324" s="150"/>
      <c r="J324" s="150"/>
      <c r="K324" s="150"/>
      <c r="L324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4" s="153" t="str">
        <f>IF(ENTRADAS[[#This Row],[Coluna1]]="","",IF(ENTRADAS[[#This Row],[Coluna1]]="Saída","Fornecedor","Cliente"))</f>
        <v/>
      </c>
      <c r="N324" s="153" t="str">
        <f ca="1">IF(ENTRADAS[[#This Row],[Status]]="","",IF(ENTRADAS[[#This Row],[Status]]="cONCLUÍDO",TEXT(ENTRADAS[[#This Row],[Data pagamento]],"mmm"),TEXT(ENTRADAS[[#This Row],[Data vencimento]],"mmm")))</f>
        <v/>
      </c>
      <c r="O324" s="153" t="str">
        <f ca="1">IF(ENTRADAS[[#This Row],[Status]]="","",IF(ENTRADAS[[#This Row],[Status]]="concluído",YEAR(ENTRADAS[[#This Row],[Data pagamento]]),YEAR(ENTRADAS[[#This Row],[Data vencimento]])))</f>
        <v/>
      </c>
      <c r="P324" s="153" t="str">
        <f>IF(ENTRADAS[[#This Row],[Categoria]]="","",VLOOKUP(ENTRADAS[[#This Row],[Categoria]],AUX!$AW:$AX,2,0))</f>
        <v/>
      </c>
    </row>
    <row r="325" spans="2:16" ht="22.5" customHeight="1" x14ac:dyDescent="0.3">
      <c r="B325" s="155"/>
      <c r="C325" s="153"/>
      <c r="D325" s="153"/>
      <c r="E325" s="153"/>
      <c r="F325" s="154"/>
      <c r="G325" s="154"/>
      <c r="H325" s="153"/>
      <c r="I325" s="150"/>
      <c r="J325" s="150"/>
      <c r="K325" s="150"/>
      <c r="L325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5" s="153" t="str">
        <f>IF(ENTRADAS[[#This Row],[Coluna1]]="","",IF(ENTRADAS[[#This Row],[Coluna1]]="Saída","Fornecedor","Cliente"))</f>
        <v/>
      </c>
      <c r="N325" s="153" t="str">
        <f ca="1">IF(ENTRADAS[[#This Row],[Status]]="","",IF(ENTRADAS[[#This Row],[Status]]="cONCLUÍDO",TEXT(ENTRADAS[[#This Row],[Data pagamento]],"mmm"),TEXT(ENTRADAS[[#This Row],[Data vencimento]],"mmm")))</f>
        <v/>
      </c>
      <c r="O325" s="153" t="str">
        <f ca="1">IF(ENTRADAS[[#This Row],[Status]]="","",IF(ENTRADAS[[#This Row],[Status]]="concluído",YEAR(ENTRADAS[[#This Row],[Data pagamento]]),YEAR(ENTRADAS[[#This Row],[Data vencimento]])))</f>
        <v/>
      </c>
      <c r="P325" s="153" t="str">
        <f>IF(ENTRADAS[[#This Row],[Categoria]]="","",VLOOKUP(ENTRADAS[[#This Row],[Categoria]],AUX!$AW:$AX,2,0))</f>
        <v/>
      </c>
    </row>
    <row r="326" spans="2:16" ht="22.5" customHeight="1" x14ac:dyDescent="0.3">
      <c r="B326" s="155"/>
      <c r="C326" s="153"/>
      <c r="D326" s="153"/>
      <c r="E326" s="153"/>
      <c r="F326" s="154"/>
      <c r="G326" s="154"/>
      <c r="H326" s="153"/>
      <c r="I326" s="150"/>
      <c r="J326" s="150"/>
      <c r="K326" s="150"/>
      <c r="L326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6" s="153" t="str">
        <f>IF(ENTRADAS[[#This Row],[Coluna1]]="","",IF(ENTRADAS[[#This Row],[Coluna1]]="Saída","Fornecedor","Cliente"))</f>
        <v/>
      </c>
      <c r="N326" s="153" t="str">
        <f ca="1">IF(ENTRADAS[[#This Row],[Status]]="","",IF(ENTRADAS[[#This Row],[Status]]="cONCLUÍDO",TEXT(ENTRADAS[[#This Row],[Data pagamento]],"mmm"),TEXT(ENTRADAS[[#This Row],[Data vencimento]],"mmm")))</f>
        <v/>
      </c>
      <c r="O326" s="153" t="str">
        <f ca="1">IF(ENTRADAS[[#This Row],[Status]]="","",IF(ENTRADAS[[#This Row],[Status]]="concluído",YEAR(ENTRADAS[[#This Row],[Data pagamento]]),YEAR(ENTRADAS[[#This Row],[Data vencimento]])))</f>
        <v/>
      </c>
      <c r="P326" s="153" t="str">
        <f>IF(ENTRADAS[[#This Row],[Categoria]]="","",VLOOKUP(ENTRADAS[[#This Row],[Categoria]],AUX!$AW:$AX,2,0))</f>
        <v/>
      </c>
    </row>
    <row r="327" spans="2:16" ht="22.5" customHeight="1" x14ac:dyDescent="0.3">
      <c r="B327" s="155"/>
      <c r="C327" s="153"/>
      <c r="D327" s="153"/>
      <c r="E327" s="153"/>
      <c r="F327" s="154"/>
      <c r="G327" s="154"/>
      <c r="H327" s="153"/>
      <c r="I327" s="150"/>
      <c r="J327" s="150"/>
      <c r="K327" s="150"/>
      <c r="L327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7" s="153" t="str">
        <f>IF(ENTRADAS[[#This Row],[Coluna1]]="","",IF(ENTRADAS[[#This Row],[Coluna1]]="Saída","Fornecedor","Cliente"))</f>
        <v/>
      </c>
      <c r="N327" s="153" t="str">
        <f ca="1">IF(ENTRADAS[[#This Row],[Status]]="","",IF(ENTRADAS[[#This Row],[Status]]="cONCLUÍDO",TEXT(ENTRADAS[[#This Row],[Data pagamento]],"mmm"),TEXT(ENTRADAS[[#This Row],[Data vencimento]],"mmm")))</f>
        <v/>
      </c>
      <c r="O327" s="153" t="str">
        <f ca="1">IF(ENTRADAS[[#This Row],[Status]]="","",IF(ENTRADAS[[#This Row],[Status]]="concluído",YEAR(ENTRADAS[[#This Row],[Data pagamento]]),YEAR(ENTRADAS[[#This Row],[Data vencimento]])))</f>
        <v/>
      </c>
      <c r="P327" s="153" t="str">
        <f>IF(ENTRADAS[[#This Row],[Categoria]]="","",VLOOKUP(ENTRADAS[[#This Row],[Categoria]],AUX!$AW:$AX,2,0))</f>
        <v/>
      </c>
    </row>
    <row r="328" spans="2:16" ht="22.5" customHeight="1" x14ac:dyDescent="0.3">
      <c r="B328" s="155"/>
      <c r="C328" s="153"/>
      <c r="D328" s="153"/>
      <c r="E328" s="153"/>
      <c r="F328" s="154"/>
      <c r="G328" s="154"/>
      <c r="H328" s="153"/>
      <c r="I328" s="150"/>
      <c r="J328" s="150"/>
      <c r="K328" s="150"/>
      <c r="L328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8" s="153" t="str">
        <f>IF(ENTRADAS[[#This Row],[Coluna1]]="","",IF(ENTRADAS[[#This Row],[Coluna1]]="Saída","Fornecedor","Cliente"))</f>
        <v/>
      </c>
      <c r="N328" s="153" t="str">
        <f ca="1">IF(ENTRADAS[[#This Row],[Status]]="","",IF(ENTRADAS[[#This Row],[Status]]="cONCLUÍDO",TEXT(ENTRADAS[[#This Row],[Data pagamento]],"mmm"),TEXT(ENTRADAS[[#This Row],[Data vencimento]],"mmm")))</f>
        <v/>
      </c>
      <c r="O328" s="153" t="str">
        <f ca="1">IF(ENTRADAS[[#This Row],[Status]]="","",IF(ENTRADAS[[#This Row],[Status]]="concluído",YEAR(ENTRADAS[[#This Row],[Data pagamento]]),YEAR(ENTRADAS[[#This Row],[Data vencimento]])))</f>
        <v/>
      </c>
      <c r="P328" s="153" t="str">
        <f>IF(ENTRADAS[[#This Row],[Categoria]]="","",VLOOKUP(ENTRADAS[[#This Row],[Categoria]],AUX!$AW:$AX,2,0))</f>
        <v/>
      </c>
    </row>
    <row r="329" spans="2:16" ht="22.5" customHeight="1" x14ac:dyDescent="0.3">
      <c r="B329" s="155"/>
      <c r="C329" s="153"/>
      <c r="D329" s="153"/>
      <c r="E329" s="153"/>
      <c r="F329" s="154"/>
      <c r="G329" s="154"/>
      <c r="H329" s="153"/>
      <c r="I329" s="150"/>
      <c r="J329" s="150"/>
      <c r="K329" s="150"/>
      <c r="L329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29" s="153" t="str">
        <f>IF(ENTRADAS[[#This Row],[Coluna1]]="","",IF(ENTRADAS[[#This Row],[Coluna1]]="Saída","Fornecedor","Cliente"))</f>
        <v/>
      </c>
      <c r="N329" s="153" t="str">
        <f ca="1">IF(ENTRADAS[[#This Row],[Status]]="","",IF(ENTRADAS[[#This Row],[Status]]="cONCLUÍDO",TEXT(ENTRADAS[[#This Row],[Data pagamento]],"mmm"),TEXT(ENTRADAS[[#This Row],[Data vencimento]],"mmm")))</f>
        <v/>
      </c>
      <c r="O329" s="153" t="str">
        <f ca="1">IF(ENTRADAS[[#This Row],[Status]]="","",IF(ENTRADAS[[#This Row],[Status]]="concluído",YEAR(ENTRADAS[[#This Row],[Data pagamento]]),YEAR(ENTRADAS[[#This Row],[Data vencimento]])))</f>
        <v/>
      </c>
      <c r="P329" s="153" t="str">
        <f>IF(ENTRADAS[[#This Row],[Categoria]]="","",VLOOKUP(ENTRADAS[[#This Row],[Categoria]],AUX!$AW:$AX,2,0))</f>
        <v/>
      </c>
    </row>
    <row r="330" spans="2:16" ht="22.5" customHeight="1" x14ac:dyDescent="0.3">
      <c r="B330" s="155"/>
      <c r="C330" s="153"/>
      <c r="D330" s="153"/>
      <c r="E330" s="153"/>
      <c r="F330" s="154"/>
      <c r="G330" s="154"/>
      <c r="H330" s="153"/>
      <c r="I330" s="150"/>
      <c r="J330" s="150"/>
      <c r="K330" s="150"/>
      <c r="L330" s="163" t="str">
        <f ca="1">IF(AND(ENTRADAS[[#This Row],[Data vencimento]]="",ENTRADAS[[#This Row],[Data pagamento]]=""),"",IF(ENTRADAS[[#This Row],[Data pagamento]]&lt;&gt;"","Concluído",IF(ENTRADAS[[#This Row],[Data vencimento]]&lt;TODAY(),"Atrasado",IF(ENTRADAS[[#This Row],[Data vencimento]]=TODAY(),"Previsto para hoje","Previsto"))))</f>
        <v/>
      </c>
      <c r="M330" s="153" t="str">
        <f>IF(ENTRADAS[[#This Row],[Coluna1]]="","",IF(ENTRADAS[[#This Row],[Coluna1]]="Saída","Fornecedor","Cliente"))</f>
        <v/>
      </c>
      <c r="N330" s="153" t="str">
        <f ca="1">IF(ENTRADAS[[#This Row],[Status]]="","",IF(ENTRADAS[[#This Row],[Status]]="cONCLUÍDO",TEXT(ENTRADAS[[#This Row],[Data pagamento]],"mmm"),TEXT(ENTRADAS[[#This Row],[Data vencimento]],"mmm")))</f>
        <v/>
      </c>
      <c r="O330" s="153" t="str">
        <f ca="1">IF(ENTRADAS[[#This Row],[Status]]="","",IF(ENTRADAS[[#This Row],[Status]]="concluído",YEAR(ENTRADAS[[#This Row],[Data pagamento]]),YEAR(ENTRADAS[[#This Row],[Data vencimento]])))</f>
        <v/>
      </c>
      <c r="P330" s="153" t="str">
        <f>IF(ENTRADAS[[#This Row],[Categoria]]="","",VLOOKUP(ENTRADAS[[#This Row],[Categoria]],AUX!$AW:$AX,2,0))</f>
        <v/>
      </c>
    </row>
  </sheetData>
  <sheetProtection formatCells="0" formatColumns="0" formatRows="0" sort="0" autoFilter="0"/>
  <phoneticPr fontId="5" type="noConversion"/>
  <conditionalFormatting sqref="B5:B330">
    <cfRule type="cellIs" dxfId="49" priority="5" operator="equal">
      <formula>"gasto"</formula>
    </cfRule>
    <cfRule type="cellIs" dxfId="48" priority="6" operator="equal">
      <formula>"Recebimento"</formula>
    </cfRule>
  </conditionalFormatting>
  <conditionalFormatting sqref="L5:L330">
    <cfRule type="cellIs" dxfId="47" priority="1" operator="equal">
      <formula>"concluído"</formula>
    </cfRule>
    <cfRule type="cellIs" dxfId="46" priority="2" operator="equal">
      <formula>"previsto para hoje"</formula>
    </cfRule>
    <cfRule type="cellIs" dxfId="45" priority="3" operator="equal">
      <formula>"previsto"</formula>
    </cfRule>
    <cfRule type="cellIs" dxfId="44" priority="4" operator="equal">
      <formula>"Atrasado"</formula>
    </cfRule>
  </conditionalFormatting>
  <dataValidations count="6">
    <dataValidation type="date" operator="greaterThanOrEqual" allowBlank="1" showInputMessage="1" showErrorMessage="1" errorTitle="Ops" error="Parece que você digitou uma data incorreta. Que tal verificar?" sqref="I5:J330" xr:uid="{FABC6AAB-7FEA-4DB4-B5B4-E61A45DAC6BC}">
      <formula1>36526</formula1>
    </dataValidation>
    <dataValidation type="decimal" operator="greaterThanOrEqual" allowBlank="1" showInputMessage="1" showErrorMessage="1" errorTitle="Ops" error="Parece que o valor não foi digitado corretamente. Que tal verificar?" sqref="F5:F330" xr:uid="{5C17A4FF-4675-43A6-82EE-266BE48C7E1E}">
      <formula1>0</formula1>
    </dataValidation>
    <dataValidation type="list" allowBlank="1" showInputMessage="1" showErrorMessage="1" sqref="C5:C330" xr:uid="{DD04F0C8-9273-49E4-8761-A73160C6F56D}">
      <formula1>Entrada</formula1>
    </dataValidation>
    <dataValidation type="list" allowBlank="1" showInputMessage="1" showErrorMessage="1" sqref="G5:G330" xr:uid="{42644803-701B-49B0-BE4D-8E59B310362A}">
      <formula1>Cliente</formula1>
    </dataValidation>
    <dataValidation operator="greaterThanOrEqual" allowBlank="1" showInputMessage="1" showErrorMessage="1" errorTitle="Ops" error="Parece que você digitou uma data incorreta. Que tal verificar?" sqref="K5:K330" xr:uid="{34E3E01E-ACA7-4F25-8584-FB7DA45B1D4D}"/>
    <dataValidation type="list" allowBlank="1" showInputMessage="1" showErrorMessage="1" errorTitle="Ops" error="Parece que essa categoria não está cadastrada. Que tal verificar?" sqref="D5:D330" xr:uid="{05671693-DE06-4DE3-AEBE-0B46C53C4F40}">
      <formula1>INDIRECT(P5)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ps" error="Parece que essa forma de pagamento/recebimento não é válida. Que tal verificar?" xr:uid="{1E411ABB-3E88-4037-9C09-A9691487D0CE}">
          <x14:formula1>
            <xm:f>BANCOS!$B$4:$B$13</xm:f>
          </x14:formula1>
          <xm:sqref>H5:H330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59BF-7914-4280-A3A8-1547DCD75451}">
  <dimension ref="B1:P410"/>
  <sheetViews>
    <sheetView showGridLines="0" zoomScaleNormal="100" workbookViewId="0">
      <pane ySplit="4" topLeftCell="A5" activePane="bottomLeft" state="frozen"/>
      <selection pane="bottomLeft" activeCell="K8" sqref="K8"/>
    </sheetView>
  </sheetViews>
  <sheetFormatPr defaultColWidth="8.88671875" defaultRowHeight="22.5" customHeight="1" x14ac:dyDescent="0.3"/>
  <cols>
    <col min="1" max="1" width="3.109375" style="25" customWidth="1"/>
    <col min="2" max="2" width="7.21875" style="25" bestFit="1" customWidth="1"/>
    <col min="3" max="3" width="17.6640625" style="25" customWidth="1"/>
    <col min="4" max="4" width="22.109375" style="25" customWidth="1"/>
    <col min="5" max="5" width="11.109375" style="25" customWidth="1"/>
    <col min="6" max="6" width="17.88671875" style="25" bestFit="1" customWidth="1"/>
    <col min="7" max="7" width="15.109375" style="25" customWidth="1"/>
    <col min="8" max="8" width="12.88671875" style="25" customWidth="1"/>
    <col min="9" max="9" width="15.33203125" style="25" bestFit="1" customWidth="1"/>
    <col min="10" max="10" width="16.6640625" style="25" customWidth="1"/>
    <col min="11" max="11" width="18.5546875" style="25" bestFit="1" customWidth="1"/>
    <col min="12" max="12" width="14.6640625" style="25" customWidth="1"/>
    <col min="13" max="16" width="8.88671875" style="25" hidden="1" customWidth="1"/>
    <col min="17" max="16384" width="8.88671875" style="25"/>
  </cols>
  <sheetData>
    <row r="1" spans="2:16" s="120" customFormat="1" ht="69" customHeight="1" x14ac:dyDescent="0.3"/>
    <row r="2" spans="2:16" ht="6" customHeight="1" x14ac:dyDescent="0.3"/>
    <row r="3" spans="2:16" ht="35.25" customHeight="1" x14ac:dyDescent="0.3">
      <c r="B3" s="142" t="s">
        <v>164</v>
      </c>
      <c r="C3" s="29"/>
      <c r="D3"/>
      <c r="E3"/>
      <c r="F3"/>
      <c r="G3"/>
      <c r="H3"/>
      <c r="I3"/>
    </row>
    <row r="4" spans="2:16" ht="22.5" customHeight="1" x14ac:dyDescent="0.3">
      <c r="B4" s="148" t="s">
        <v>165</v>
      </c>
      <c r="C4" s="144" t="s">
        <v>3</v>
      </c>
      <c r="D4" s="144" t="s">
        <v>91</v>
      </c>
      <c r="E4" s="144" t="s">
        <v>4</v>
      </c>
      <c r="F4" s="144" t="s">
        <v>5</v>
      </c>
      <c r="G4" s="161" t="s">
        <v>168</v>
      </c>
      <c r="H4" s="144" t="s">
        <v>63</v>
      </c>
      <c r="I4" s="144" t="s">
        <v>6</v>
      </c>
      <c r="J4" s="144" t="s">
        <v>8</v>
      </c>
      <c r="K4" s="144" t="s">
        <v>150</v>
      </c>
      <c r="L4" s="144" t="s">
        <v>7</v>
      </c>
      <c r="M4" s="26" t="s">
        <v>64</v>
      </c>
      <c r="N4" s="26" t="s">
        <v>75</v>
      </c>
      <c r="O4" s="26" t="s">
        <v>76</v>
      </c>
      <c r="P4" s="26" t="s">
        <v>92</v>
      </c>
    </row>
    <row r="5" spans="2:16" ht="22.5" customHeight="1" x14ac:dyDescent="0.3">
      <c r="B5" s="149"/>
      <c r="F5" s="28"/>
      <c r="G5" s="28"/>
      <c r="I5" s="27"/>
      <c r="J5" s="27"/>
      <c r="K5" s="27"/>
      <c r="L5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" s="25" t="str">
        <f>IF(SAÍDAS[[#This Row],[Coluna1]]="","",IF(SAÍDAS[[#This Row],[Coluna1]]="Saída","Fornecedor","Cliente"))</f>
        <v/>
      </c>
      <c r="N5" s="25" t="str">
        <f ca="1">IF(SAÍDAS[[#This Row],[Status]]="","",IF(SAÍDAS[[#This Row],[Status]]="cONCLUÍDO",TEXT(SAÍDAS[[#This Row],[Data pagamento]],"mmm"),TEXT(SAÍDAS[[#This Row],[Data vencimento]],"mmm")))</f>
        <v/>
      </c>
      <c r="O5" s="25" t="str">
        <f ca="1">IF(SAÍDAS[[#This Row],[Status]]="","",IF(SAÍDAS[[#This Row],[Status]]="concluído",YEAR(SAÍDAS[[#This Row],[Data pagamento]]),YEAR(SAÍDAS[[#This Row],[Data vencimento]])))</f>
        <v/>
      </c>
      <c r="P5" s="25" t="str">
        <f>IF(SAÍDAS[[#This Row],[Categoria]]="","",VLOOKUP(SAÍDAS[[#This Row],[Categoria]],AUX!$AW:$AX,2,0))</f>
        <v/>
      </c>
    </row>
    <row r="6" spans="2:16" ht="22.5" customHeight="1" x14ac:dyDescent="0.3">
      <c r="B6" s="149"/>
      <c r="F6" s="28"/>
      <c r="G6" s="28"/>
      <c r="I6" s="27"/>
      <c r="J6" s="27"/>
      <c r="K6" s="27"/>
      <c r="L6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" s="25" t="str">
        <f>IF(SAÍDAS[[#This Row],[Coluna1]]="","",IF(SAÍDAS[[#This Row],[Coluna1]]="Saída","Fornecedor","Cliente"))</f>
        <v/>
      </c>
      <c r="N6" s="25" t="str">
        <f ca="1">IF(SAÍDAS[[#This Row],[Status]]="","",IF(SAÍDAS[[#This Row],[Status]]="cONCLUÍDO",TEXT(SAÍDAS[[#This Row],[Data pagamento]],"mmm"),TEXT(SAÍDAS[[#This Row],[Data vencimento]],"mmm")))</f>
        <v/>
      </c>
      <c r="O6" s="25" t="str">
        <f ca="1">IF(SAÍDAS[[#This Row],[Status]]="","",IF(SAÍDAS[[#This Row],[Status]]="concluído",YEAR(SAÍDAS[[#This Row],[Data pagamento]]),YEAR(SAÍDAS[[#This Row],[Data vencimento]])))</f>
        <v/>
      </c>
      <c r="P6" s="25" t="str">
        <f>IF(SAÍDAS[[#This Row],[Categoria]]="","",VLOOKUP(SAÍDAS[[#This Row],[Categoria]],AUX!$AW:$AX,2,0))</f>
        <v/>
      </c>
    </row>
    <row r="7" spans="2:16" ht="22.5" customHeight="1" x14ac:dyDescent="0.3">
      <c r="B7" s="149"/>
      <c r="F7" s="28"/>
      <c r="G7" s="28"/>
      <c r="I7" s="27"/>
      <c r="J7" s="27"/>
      <c r="K7" s="27"/>
      <c r="L7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" s="25" t="str">
        <f>IF(SAÍDAS[[#This Row],[Coluna1]]="","",IF(SAÍDAS[[#This Row],[Coluna1]]="Saída","Fornecedor","Cliente"))</f>
        <v/>
      </c>
      <c r="N7" s="25" t="str">
        <f ca="1">IF(SAÍDAS[[#This Row],[Status]]="","",IF(SAÍDAS[[#This Row],[Status]]="cONCLUÍDO",TEXT(SAÍDAS[[#This Row],[Data pagamento]],"mmm"),TEXT(SAÍDAS[[#This Row],[Data vencimento]],"mmm")))</f>
        <v/>
      </c>
      <c r="O7" s="25" t="str">
        <f ca="1">IF(SAÍDAS[[#This Row],[Status]]="","",IF(SAÍDAS[[#This Row],[Status]]="concluído",YEAR(SAÍDAS[[#This Row],[Data pagamento]]),YEAR(SAÍDAS[[#This Row],[Data vencimento]])))</f>
        <v/>
      </c>
      <c r="P7" s="25" t="str">
        <f>IF(SAÍDAS[[#This Row],[Categoria]]="","",VLOOKUP(SAÍDAS[[#This Row],[Categoria]],AUX!$AW:$AX,2,0))</f>
        <v/>
      </c>
    </row>
    <row r="8" spans="2:16" ht="22.5" customHeight="1" x14ac:dyDescent="0.3">
      <c r="B8" s="149"/>
      <c r="F8" s="28"/>
      <c r="G8" s="28"/>
      <c r="I8" s="27"/>
      <c r="J8" s="27"/>
      <c r="K8" s="27"/>
      <c r="L8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" s="25" t="str">
        <f>IF(SAÍDAS[[#This Row],[Coluna1]]="","",IF(SAÍDAS[[#This Row],[Coluna1]]="Saída","Fornecedor","Cliente"))</f>
        <v/>
      </c>
      <c r="N8" s="25" t="str">
        <f ca="1">IF(SAÍDAS[[#This Row],[Status]]="","",IF(SAÍDAS[[#This Row],[Status]]="cONCLUÍDO",TEXT(SAÍDAS[[#This Row],[Data pagamento]],"mmm"),TEXT(SAÍDAS[[#This Row],[Data vencimento]],"mmm")))</f>
        <v/>
      </c>
      <c r="O8" s="25" t="str">
        <f ca="1">IF(SAÍDAS[[#This Row],[Status]]="","",IF(SAÍDAS[[#This Row],[Status]]="concluído",YEAR(SAÍDAS[[#This Row],[Data pagamento]]),YEAR(SAÍDAS[[#This Row],[Data vencimento]])))</f>
        <v/>
      </c>
      <c r="P8" s="25" t="str">
        <f>IF(SAÍDAS[[#This Row],[Categoria]]="","",VLOOKUP(SAÍDAS[[#This Row],[Categoria]],AUX!$AW:$AX,2,0))</f>
        <v/>
      </c>
    </row>
    <row r="9" spans="2:16" ht="22.5" customHeight="1" x14ac:dyDescent="0.3">
      <c r="B9" s="149"/>
      <c r="F9" s="28"/>
      <c r="G9" s="28"/>
      <c r="I9" s="27"/>
      <c r="J9" s="27"/>
      <c r="K9" s="27"/>
      <c r="L9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" s="25" t="str">
        <f>IF(SAÍDAS[[#This Row],[Coluna1]]="","",IF(SAÍDAS[[#This Row],[Coluna1]]="Saída","Fornecedor","Cliente"))</f>
        <v/>
      </c>
      <c r="N9" s="25" t="str">
        <f ca="1">IF(SAÍDAS[[#This Row],[Status]]="","",IF(SAÍDAS[[#This Row],[Status]]="cONCLUÍDO",TEXT(SAÍDAS[[#This Row],[Data pagamento]],"mmm"),TEXT(SAÍDAS[[#This Row],[Data vencimento]],"mmm")))</f>
        <v/>
      </c>
      <c r="O9" s="25" t="str">
        <f ca="1">IF(SAÍDAS[[#This Row],[Status]]="","",IF(SAÍDAS[[#This Row],[Status]]="concluído",YEAR(SAÍDAS[[#This Row],[Data pagamento]]),YEAR(SAÍDAS[[#This Row],[Data vencimento]])))</f>
        <v/>
      </c>
      <c r="P9" s="25" t="str">
        <f>IF(SAÍDAS[[#This Row],[Categoria]]="","",VLOOKUP(SAÍDAS[[#This Row],[Categoria]],AUX!$AW:$AX,2,0))</f>
        <v/>
      </c>
    </row>
    <row r="10" spans="2:16" ht="22.5" customHeight="1" x14ac:dyDescent="0.3">
      <c r="B10" s="149"/>
      <c r="F10" s="28"/>
      <c r="G10" s="28"/>
      <c r="I10" s="27"/>
      <c r="J10" s="27"/>
      <c r="K10" s="27"/>
      <c r="L10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" s="25" t="str">
        <f>IF(SAÍDAS[[#This Row],[Coluna1]]="","",IF(SAÍDAS[[#This Row],[Coluna1]]="Saída","Fornecedor","Cliente"))</f>
        <v/>
      </c>
      <c r="N10" s="25" t="str">
        <f ca="1">IF(SAÍDAS[[#This Row],[Status]]="","",IF(SAÍDAS[[#This Row],[Status]]="cONCLUÍDO",TEXT(SAÍDAS[[#This Row],[Data pagamento]],"mmm"),TEXT(SAÍDAS[[#This Row],[Data vencimento]],"mmm")))</f>
        <v/>
      </c>
      <c r="O10" s="25" t="str">
        <f ca="1">IF(SAÍDAS[[#This Row],[Status]]="","",IF(SAÍDAS[[#This Row],[Status]]="concluído",YEAR(SAÍDAS[[#This Row],[Data pagamento]]),YEAR(SAÍDAS[[#This Row],[Data vencimento]])))</f>
        <v/>
      </c>
      <c r="P10" s="25" t="str">
        <f>IF(SAÍDAS[[#This Row],[Categoria]]="","",VLOOKUP(SAÍDAS[[#This Row],[Categoria]],AUX!$AW:$AX,2,0))</f>
        <v/>
      </c>
    </row>
    <row r="11" spans="2:16" ht="22.5" customHeight="1" x14ac:dyDescent="0.3">
      <c r="B11" s="149"/>
      <c r="F11" s="28"/>
      <c r="G11" s="28"/>
      <c r="I11" s="27"/>
      <c r="J11" s="27"/>
      <c r="K11" s="27"/>
      <c r="L11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" s="25" t="str">
        <f>IF(SAÍDAS[[#This Row],[Coluna1]]="","",IF(SAÍDAS[[#This Row],[Coluna1]]="Saída","Fornecedor","Cliente"))</f>
        <v/>
      </c>
      <c r="N11" s="25" t="str">
        <f ca="1">IF(SAÍDAS[[#This Row],[Status]]="","",IF(SAÍDAS[[#This Row],[Status]]="cONCLUÍDO",TEXT(SAÍDAS[[#This Row],[Data pagamento]],"mmm"),TEXT(SAÍDAS[[#This Row],[Data vencimento]],"mmm")))</f>
        <v/>
      </c>
      <c r="O11" s="25" t="str">
        <f ca="1">IF(SAÍDAS[[#This Row],[Status]]="","",IF(SAÍDAS[[#This Row],[Status]]="concluído",YEAR(SAÍDAS[[#This Row],[Data pagamento]]),YEAR(SAÍDAS[[#This Row],[Data vencimento]])))</f>
        <v/>
      </c>
      <c r="P11" s="25" t="str">
        <f>IF(SAÍDAS[[#This Row],[Categoria]]="","",VLOOKUP(SAÍDAS[[#This Row],[Categoria]],AUX!$AW:$AX,2,0))</f>
        <v/>
      </c>
    </row>
    <row r="12" spans="2:16" ht="22.5" customHeight="1" x14ac:dyDescent="0.3">
      <c r="B12" s="149"/>
      <c r="F12" s="28"/>
      <c r="G12" s="28"/>
      <c r="I12" s="27"/>
      <c r="J12" s="27"/>
      <c r="K12" s="27"/>
      <c r="L12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" s="25" t="str">
        <f>IF(SAÍDAS[[#This Row],[Coluna1]]="","",IF(SAÍDAS[[#This Row],[Coluna1]]="Saída","Fornecedor","Cliente"))</f>
        <v/>
      </c>
      <c r="N12" s="25" t="str">
        <f ca="1">IF(SAÍDAS[[#This Row],[Status]]="","",IF(SAÍDAS[[#This Row],[Status]]="cONCLUÍDO",TEXT(SAÍDAS[[#This Row],[Data pagamento]],"mmm"),TEXT(SAÍDAS[[#This Row],[Data vencimento]],"mmm")))</f>
        <v/>
      </c>
      <c r="O12" s="25" t="str">
        <f ca="1">IF(SAÍDAS[[#This Row],[Status]]="","",IF(SAÍDAS[[#This Row],[Status]]="concluído",YEAR(SAÍDAS[[#This Row],[Data pagamento]]),YEAR(SAÍDAS[[#This Row],[Data vencimento]])))</f>
        <v/>
      </c>
      <c r="P12" s="25" t="str">
        <f>IF(SAÍDAS[[#This Row],[Categoria]]="","",VLOOKUP(SAÍDAS[[#This Row],[Categoria]],AUX!$AW:$AX,2,0))</f>
        <v/>
      </c>
    </row>
    <row r="13" spans="2:16" ht="22.5" customHeight="1" x14ac:dyDescent="0.3">
      <c r="B13" s="149"/>
      <c r="F13" s="28"/>
      <c r="G13" s="28"/>
      <c r="I13" s="27"/>
      <c r="J13" s="27"/>
      <c r="K13" s="27"/>
      <c r="L13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" s="25" t="str">
        <f>IF(SAÍDAS[[#This Row],[Coluna1]]="","",IF(SAÍDAS[[#This Row],[Coluna1]]="Saída","Fornecedor","Cliente"))</f>
        <v/>
      </c>
      <c r="N13" s="25" t="str">
        <f ca="1">IF(SAÍDAS[[#This Row],[Status]]="","",IF(SAÍDAS[[#This Row],[Status]]="cONCLUÍDO",TEXT(SAÍDAS[[#This Row],[Data pagamento]],"mmm"),TEXT(SAÍDAS[[#This Row],[Data vencimento]],"mmm")))</f>
        <v/>
      </c>
      <c r="O13" s="25" t="str">
        <f ca="1">IF(SAÍDAS[[#This Row],[Status]]="","",IF(SAÍDAS[[#This Row],[Status]]="concluído",YEAR(SAÍDAS[[#This Row],[Data pagamento]]),YEAR(SAÍDAS[[#This Row],[Data vencimento]])))</f>
        <v/>
      </c>
      <c r="P13" s="25" t="str">
        <f>IF(SAÍDAS[[#This Row],[Categoria]]="","",VLOOKUP(SAÍDAS[[#This Row],[Categoria]],AUX!$AW:$AX,2,0))</f>
        <v/>
      </c>
    </row>
    <row r="14" spans="2:16" ht="22.5" customHeight="1" x14ac:dyDescent="0.3">
      <c r="B14" s="149"/>
      <c r="F14" s="28"/>
      <c r="G14" s="28"/>
      <c r="I14" s="27"/>
      <c r="J14" s="27"/>
      <c r="K14" s="27"/>
      <c r="L14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" s="25" t="str">
        <f>IF(SAÍDAS[[#This Row],[Coluna1]]="","",IF(SAÍDAS[[#This Row],[Coluna1]]="Saída","Fornecedor","Cliente"))</f>
        <v/>
      </c>
      <c r="N14" s="25" t="str">
        <f ca="1">IF(SAÍDAS[[#This Row],[Status]]="","",IF(SAÍDAS[[#This Row],[Status]]="cONCLUÍDO",TEXT(SAÍDAS[[#This Row],[Data pagamento]],"mmm"),TEXT(SAÍDAS[[#This Row],[Data vencimento]],"mmm")))</f>
        <v/>
      </c>
      <c r="O14" s="25" t="str">
        <f ca="1">IF(SAÍDAS[[#This Row],[Status]]="","",IF(SAÍDAS[[#This Row],[Status]]="concluído",YEAR(SAÍDAS[[#This Row],[Data pagamento]]),YEAR(SAÍDAS[[#This Row],[Data vencimento]])))</f>
        <v/>
      </c>
      <c r="P14" s="25" t="str">
        <f>IF(SAÍDAS[[#This Row],[Categoria]]="","",VLOOKUP(SAÍDAS[[#This Row],[Categoria]],AUX!$AW:$AX,2,0))</f>
        <v/>
      </c>
    </row>
    <row r="15" spans="2:16" ht="22.5" customHeight="1" x14ac:dyDescent="0.3">
      <c r="B15" s="149"/>
      <c r="F15" s="28"/>
      <c r="G15" s="28"/>
      <c r="I15" s="27"/>
      <c r="J15" s="27"/>
      <c r="K15" s="27"/>
      <c r="L15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" s="25" t="str">
        <f>IF(SAÍDAS[[#This Row],[Coluna1]]="","",IF(SAÍDAS[[#This Row],[Coluna1]]="Saída","Fornecedor","Cliente"))</f>
        <v/>
      </c>
      <c r="N15" s="25" t="str">
        <f ca="1">IF(SAÍDAS[[#This Row],[Status]]="","",IF(SAÍDAS[[#This Row],[Status]]="cONCLUÍDO",TEXT(SAÍDAS[[#This Row],[Data pagamento]],"mmm"),TEXT(SAÍDAS[[#This Row],[Data vencimento]],"mmm")))</f>
        <v/>
      </c>
      <c r="O15" s="25" t="str">
        <f ca="1">IF(SAÍDAS[[#This Row],[Status]]="","",IF(SAÍDAS[[#This Row],[Status]]="concluído",YEAR(SAÍDAS[[#This Row],[Data pagamento]]),YEAR(SAÍDAS[[#This Row],[Data vencimento]])))</f>
        <v/>
      </c>
      <c r="P15" s="25" t="str">
        <f>IF(SAÍDAS[[#This Row],[Categoria]]="","",VLOOKUP(SAÍDAS[[#This Row],[Categoria]],AUX!$AW:$AX,2,0))</f>
        <v/>
      </c>
    </row>
    <row r="16" spans="2:16" ht="22.5" customHeight="1" x14ac:dyDescent="0.3">
      <c r="B16" s="149"/>
      <c r="F16" s="28"/>
      <c r="G16" s="28"/>
      <c r="I16" s="27"/>
      <c r="J16" s="27"/>
      <c r="K16" s="27"/>
      <c r="L16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" s="25" t="str">
        <f>IF(SAÍDAS[[#This Row],[Coluna1]]="","",IF(SAÍDAS[[#This Row],[Coluna1]]="Saída","Fornecedor","Cliente"))</f>
        <v/>
      </c>
      <c r="N16" s="25" t="str">
        <f ca="1">IF(SAÍDAS[[#This Row],[Status]]="","",IF(SAÍDAS[[#This Row],[Status]]="cONCLUÍDO",TEXT(SAÍDAS[[#This Row],[Data pagamento]],"mmm"),TEXT(SAÍDAS[[#This Row],[Data vencimento]],"mmm")))</f>
        <v/>
      </c>
      <c r="O16" s="25" t="str">
        <f ca="1">IF(SAÍDAS[[#This Row],[Status]]="","",IF(SAÍDAS[[#This Row],[Status]]="concluído",YEAR(SAÍDAS[[#This Row],[Data pagamento]]),YEAR(SAÍDAS[[#This Row],[Data vencimento]])))</f>
        <v/>
      </c>
      <c r="P16" s="25" t="str">
        <f>IF(SAÍDAS[[#This Row],[Categoria]]="","",VLOOKUP(SAÍDAS[[#This Row],[Categoria]],AUX!$AW:$AX,2,0))</f>
        <v/>
      </c>
    </row>
    <row r="17" spans="2:16" ht="22.5" customHeight="1" x14ac:dyDescent="0.3">
      <c r="B17" s="149"/>
      <c r="F17" s="28"/>
      <c r="G17" s="28"/>
      <c r="I17" s="27"/>
      <c r="J17" s="27"/>
      <c r="K17" s="27"/>
      <c r="L17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" s="25" t="str">
        <f>IF(SAÍDAS[[#This Row],[Coluna1]]="","",IF(SAÍDAS[[#This Row],[Coluna1]]="Saída","Fornecedor","Cliente"))</f>
        <v/>
      </c>
      <c r="N17" s="25" t="str">
        <f ca="1">IF(SAÍDAS[[#This Row],[Status]]="","",IF(SAÍDAS[[#This Row],[Status]]="cONCLUÍDO",TEXT(SAÍDAS[[#This Row],[Data pagamento]],"mmm"),TEXT(SAÍDAS[[#This Row],[Data vencimento]],"mmm")))</f>
        <v/>
      </c>
      <c r="O17" s="25" t="str">
        <f ca="1">IF(SAÍDAS[[#This Row],[Status]]="","",IF(SAÍDAS[[#This Row],[Status]]="concluído",YEAR(SAÍDAS[[#This Row],[Data pagamento]]),YEAR(SAÍDAS[[#This Row],[Data vencimento]])))</f>
        <v/>
      </c>
      <c r="P17" s="25" t="str">
        <f>IF(SAÍDAS[[#This Row],[Categoria]]="","",VLOOKUP(SAÍDAS[[#This Row],[Categoria]],AUX!$AW:$AX,2,0))</f>
        <v/>
      </c>
    </row>
    <row r="18" spans="2:16" ht="22.5" customHeight="1" x14ac:dyDescent="0.3">
      <c r="B18" s="149"/>
      <c r="F18" s="28"/>
      <c r="G18" s="28"/>
      <c r="I18" s="27"/>
      <c r="J18" s="27"/>
      <c r="K18" s="27"/>
      <c r="L18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" s="25" t="str">
        <f>IF(SAÍDAS[[#This Row],[Coluna1]]="","",IF(SAÍDAS[[#This Row],[Coluna1]]="Saída","Fornecedor","Cliente"))</f>
        <v/>
      </c>
      <c r="N18" s="25" t="str">
        <f ca="1">IF(SAÍDAS[[#This Row],[Status]]="","",IF(SAÍDAS[[#This Row],[Status]]="cONCLUÍDO",TEXT(SAÍDAS[[#This Row],[Data pagamento]],"mmm"),TEXT(SAÍDAS[[#This Row],[Data vencimento]],"mmm")))</f>
        <v/>
      </c>
      <c r="O18" s="25" t="str">
        <f ca="1">IF(SAÍDAS[[#This Row],[Status]]="","",IF(SAÍDAS[[#This Row],[Status]]="concluído",YEAR(SAÍDAS[[#This Row],[Data pagamento]]),YEAR(SAÍDAS[[#This Row],[Data vencimento]])))</f>
        <v/>
      </c>
      <c r="P18" s="25" t="str">
        <f>IF(SAÍDAS[[#This Row],[Categoria]]="","",VLOOKUP(SAÍDAS[[#This Row],[Categoria]],AUX!$AW:$AX,2,0))</f>
        <v/>
      </c>
    </row>
    <row r="19" spans="2:16" ht="22.5" customHeight="1" x14ac:dyDescent="0.3">
      <c r="B19" s="149"/>
      <c r="F19" s="28"/>
      <c r="G19" s="28"/>
      <c r="I19" s="27"/>
      <c r="J19" s="27"/>
      <c r="K19" s="27"/>
      <c r="L19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" s="25" t="str">
        <f>IF(SAÍDAS[[#This Row],[Coluna1]]="","",IF(SAÍDAS[[#This Row],[Coluna1]]="Saída","Fornecedor","Cliente"))</f>
        <v/>
      </c>
      <c r="N19" s="25" t="str">
        <f ca="1">IF(SAÍDAS[[#This Row],[Status]]="","",IF(SAÍDAS[[#This Row],[Status]]="cONCLUÍDO",TEXT(SAÍDAS[[#This Row],[Data pagamento]],"mmm"),TEXT(SAÍDAS[[#This Row],[Data vencimento]],"mmm")))</f>
        <v/>
      </c>
      <c r="O19" s="25" t="str">
        <f ca="1">IF(SAÍDAS[[#This Row],[Status]]="","",IF(SAÍDAS[[#This Row],[Status]]="concluído",YEAR(SAÍDAS[[#This Row],[Data pagamento]]),YEAR(SAÍDAS[[#This Row],[Data vencimento]])))</f>
        <v/>
      </c>
      <c r="P19" s="25" t="str">
        <f>IF(SAÍDAS[[#This Row],[Categoria]]="","",VLOOKUP(SAÍDAS[[#This Row],[Categoria]],AUX!$AW:$AX,2,0))</f>
        <v/>
      </c>
    </row>
    <row r="20" spans="2:16" ht="22.5" customHeight="1" x14ac:dyDescent="0.3">
      <c r="B20" s="149"/>
      <c r="F20" s="28"/>
      <c r="G20" s="28"/>
      <c r="I20" s="27"/>
      <c r="J20" s="27"/>
      <c r="K20" s="27"/>
      <c r="L20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" s="25" t="str">
        <f>IF(SAÍDAS[[#This Row],[Coluna1]]="","",IF(SAÍDAS[[#This Row],[Coluna1]]="Saída","Fornecedor","Cliente"))</f>
        <v/>
      </c>
      <c r="N20" s="25" t="str">
        <f ca="1">IF(SAÍDAS[[#This Row],[Status]]="","",IF(SAÍDAS[[#This Row],[Status]]="cONCLUÍDO",TEXT(SAÍDAS[[#This Row],[Data pagamento]],"mmm"),TEXT(SAÍDAS[[#This Row],[Data vencimento]],"mmm")))</f>
        <v/>
      </c>
      <c r="O20" s="25" t="str">
        <f ca="1">IF(SAÍDAS[[#This Row],[Status]]="","",IF(SAÍDAS[[#This Row],[Status]]="concluído",YEAR(SAÍDAS[[#This Row],[Data pagamento]]),YEAR(SAÍDAS[[#This Row],[Data vencimento]])))</f>
        <v/>
      </c>
      <c r="P20" s="25" t="str">
        <f>IF(SAÍDAS[[#This Row],[Categoria]]="","",VLOOKUP(SAÍDAS[[#This Row],[Categoria]],AUX!$AW:$AX,2,0))</f>
        <v/>
      </c>
    </row>
    <row r="21" spans="2:16" ht="22.5" customHeight="1" x14ac:dyDescent="0.3">
      <c r="B21" s="149"/>
      <c r="F21" s="28"/>
      <c r="G21" s="28"/>
      <c r="I21" s="27"/>
      <c r="J21" s="27"/>
      <c r="K21" s="27"/>
      <c r="L21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" s="25" t="str">
        <f>IF(SAÍDAS[[#This Row],[Coluna1]]="","",IF(SAÍDAS[[#This Row],[Coluna1]]="Saída","Fornecedor","Cliente"))</f>
        <v/>
      </c>
      <c r="N21" s="25" t="str">
        <f ca="1">IF(SAÍDAS[[#This Row],[Status]]="","",IF(SAÍDAS[[#This Row],[Status]]="cONCLUÍDO",TEXT(SAÍDAS[[#This Row],[Data pagamento]],"mmm"),TEXT(SAÍDAS[[#This Row],[Data vencimento]],"mmm")))</f>
        <v/>
      </c>
      <c r="O21" s="25" t="str">
        <f ca="1">IF(SAÍDAS[[#This Row],[Status]]="","",IF(SAÍDAS[[#This Row],[Status]]="concluído",YEAR(SAÍDAS[[#This Row],[Data pagamento]]),YEAR(SAÍDAS[[#This Row],[Data vencimento]])))</f>
        <v/>
      </c>
      <c r="P21" s="25" t="str">
        <f>IF(SAÍDAS[[#This Row],[Categoria]]="","",VLOOKUP(SAÍDAS[[#This Row],[Categoria]],AUX!$AW:$AX,2,0))</f>
        <v/>
      </c>
    </row>
    <row r="22" spans="2:16" ht="22.5" customHeight="1" x14ac:dyDescent="0.3">
      <c r="B22" s="149"/>
      <c r="F22" s="28"/>
      <c r="G22" s="28"/>
      <c r="I22" s="27"/>
      <c r="J22" s="27"/>
      <c r="K22" s="27"/>
      <c r="L22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" s="25" t="str">
        <f>IF(SAÍDAS[[#This Row],[Coluna1]]="","",IF(SAÍDAS[[#This Row],[Coluna1]]="Saída","Fornecedor","Cliente"))</f>
        <v/>
      </c>
      <c r="N22" s="25" t="str">
        <f ca="1">IF(SAÍDAS[[#This Row],[Status]]="","",IF(SAÍDAS[[#This Row],[Status]]="cONCLUÍDO",TEXT(SAÍDAS[[#This Row],[Data pagamento]],"mmm"),TEXT(SAÍDAS[[#This Row],[Data vencimento]],"mmm")))</f>
        <v/>
      </c>
      <c r="O22" s="25" t="str">
        <f ca="1">IF(SAÍDAS[[#This Row],[Status]]="","",IF(SAÍDAS[[#This Row],[Status]]="concluído",YEAR(SAÍDAS[[#This Row],[Data pagamento]]),YEAR(SAÍDAS[[#This Row],[Data vencimento]])))</f>
        <v/>
      </c>
      <c r="P22" s="25" t="str">
        <f>IF(SAÍDAS[[#This Row],[Categoria]]="","",VLOOKUP(SAÍDAS[[#This Row],[Categoria]],AUX!$AW:$AX,2,0))</f>
        <v/>
      </c>
    </row>
    <row r="23" spans="2:16" ht="22.5" customHeight="1" x14ac:dyDescent="0.3">
      <c r="B23" s="149"/>
      <c r="F23" s="28"/>
      <c r="G23" s="28"/>
      <c r="I23" s="27"/>
      <c r="J23" s="27"/>
      <c r="K23" s="27"/>
      <c r="L23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" s="25" t="str">
        <f>IF(SAÍDAS[[#This Row],[Coluna1]]="","",IF(SAÍDAS[[#This Row],[Coluna1]]="Saída","Fornecedor","Cliente"))</f>
        <v/>
      </c>
      <c r="N23" s="25" t="str">
        <f ca="1">IF(SAÍDAS[[#This Row],[Status]]="","",IF(SAÍDAS[[#This Row],[Status]]="cONCLUÍDO",TEXT(SAÍDAS[[#This Row],[Data pagamento]],"mmm"),TEXT(SAÍDAS[[#This Row],[Data vencimento]],"mmm")))</f>
        <v/>
      </c>
      <c r="O23" s="25" t="str">
        <f ca="1">IF(SAÍDAS[[#This Row],[Status]]="","",IF(SAÍDAS[[#This Row],[Status]]="concluído",YEAR(SAÍDAS[[#This Row],[Data pagamento]]),YEAR(SAÍDAS[[#This Row],[Data vencimento]])))</f>
        <v/>
      </c>
      <c r="P23" s="25" t="str">
        <f>IF(SAÍDAS[[#This Row],[Categoria]]="","",VLOOKUP(SAÍDAS[[#This Row],[Categoria]],AUX!$AW:$AX,2,0))</f>
        <v/>
      </c>
    </row>
    <row r="24" spans="2:16" ht="22.5" customHeight="1" x14ac:dyDescent="0.3">
      <c r="B24" s="149"/>
      <c r="F24" s="28"/>
      <c r="G24" s="28"/>
      <c r="I24" s="27"/>
      <c r="J24" s="27"/>
      <c r="K24" s="27"/>
      <c r="L24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" s="25" t="str">
        <f>IF(SAÍDAS[[#This Row],[Coluna1]]="","",IF(SAÍDAS[[#This Row],[Coluna1]]="Saída","Fornecedor","Cliente"))</f>
        <v/>
      </c>
      <c r="N24" s="25" t="str">
        <f ca="1">IF(SAÍDAS[[#This Row],[Status]]="","",IF(SAÍDAS[[#This Row],[Status]]="cONCLUÍDO",TEXT(SAÍDAS[[#This Row],[Data pagamento]],"mmm"),TEXT(SAÍDAS[[#This Row],[Data vencimento]],"mmm")))</f>
        <v/>
      </c>
      <c r="O24" s="25" t="str">
        <f ca="1">IF(SAÍDAS[[#This Row],[Status]]="","",IF(SAÍDAS[[#This Row],[Status]]="concluído",YEAR(SAÍDAS[[#This Row],[Data pagamento]]),YEAR(SAÍDAS[[#This Row],[Data vencimento]])))</f>
        <v/>
      </c>
      <c r="P24" s="25" t="str">
        <f>IF(SAÍDAS[[#This Row],[Categoria]]="","",VLOOKUP(SAÍDAS[[#This Row],[Categoria]],AUX!$AW:$AX,2,0))</f>
        <v/>
      </c>
    </row>
    <row r="25" spans="2:16" ht="22.5" customHeight="1" x14ac:dyDescent="0.3">
      <c r="B25" s="149"/>
      <c r="F25" s="28"/>
      <c r="G25" s="28"/>
      <c r="I25" s="27"/>
      <c r="J25" s="27"/>
      <c r="K25" s="27"/>
      <c r="L25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" s="25" t="str">
        <f>IF(SAÍDAS[[#This Row],[Coluna1]]="","",IF(SAÍDAS[[#This Row],[Coluna1]]="Saída","Fornecedor","Cliente"))</f>
        <v/>
      </c>
      <c r="N25" s="25" t="str">
        <f ca="1">IF(SAÍDAS[[#This Row],[Status]]="","",IF(SAÍDAS[[#This Row],[Status]]="cONCLUÍDO",TEXT(SAÍDAS[[#This Row],[Data pagamento]],"mmm"),TEXT(SAÍDAS[[#This Row],[Data vencimento]],"mmm")))</f>
        <v/>
      </c>
      <c r="O25" s="25" t="str">
        <f ca="1">IF(SAÍDAS[[#This Row],[Status]]="","",IF(SAÍDAS[[#This Row],[Status]]="concluído",YEAR(SAÍDAS[[#This Row],[Data pagamento]]),YEAR(SAÍDAS[[#This Row],[Data vencimento]])))</f>
        <v/>
      </c>
      <c r="P25" s="25" t="str">
        <f>IF(SAÍDAS[[#This Row],[Categoria]]="","",VLOOKUP(SAÍDAS[[#This Row],[Categoria]],AUX!$AW:$AX,2,0))</f>
        <v/>
      </c>
    </row>
    <row r="26" spans="2:16" ht="22.5" customHeight="1" x14ac:dyDescent="0.3">
      <c r="B26" s="149"/>
      <c r="F26" s="28"/>
      <c r="G26" s="28"/>
      <c r="I26" s="27"/>
      <c r="J26" s="27"/>
      <c r="K26" s="27"/>
      <c r="L26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" s="25" t="str">
        <f>IF(SAÍDAS[[#This Row],[Coluna1]]="","",IF(SAÍDAS[[#This Row],[Coluna1]]="Saída","Fornecedor","Cliente"))</f>
        <v/>
      </c>
      <c r="N26" s="25" t="str">
        <f ca="1">IF(SAÍDAS[[#This Row],[Status]]="","",IF(SAÍDAS[[#This Row],[Status]]="cONCLUÍDO",TEXT(SAÍDAS[[#This Row],[Data pagamento]],"mmm"),TEXT(SAÍDAS[[#This Row],[Data vencimento]],"mmm")))</f>
        <v/>
      </c>
      <c r="O26" s="25" t="str">
        <f ca="1">IF(SAÍDAS[[#This Row],[Status]]="","",IF(SAÍDAS[[#This Row],[Status]]="concluído",YEAR(SAÍDAS[[#This Row],[Data pagamento]]),YEAR(SAÍDAS[[#This Row],[Data vencimento]])))</f>
        <v/>
      </c>
      <c r="P26" s="25" t="str">
        <f>IF(SAÍDAS[[#This Row],[Categoria]]="","",VLOOKUP(SAÍDAS[[#This Row],[Categoria]],AUX!$AW:$AX,2,0))</f>
        <v/>
      </c>
    </row>
    <row r="27" spans="2:16" ht="22.5" customHeight="1" x14ac:dyDescent="0.3">
      <c r="B27" s="149"/>
      <c r="F27" s="28"/>
      <c r="G27" s="28"/>
      <c r="I27" s="27"/>
      <c r="J27" s="27"/>
      <c r="K27" s="27"/>
      <c r="L27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" s="25" t="str">
        <f>IF(SAÍDAS[[#This Row],[Coluna1]]="","",IF(SAÍDAS[[#This Row],[Coluna1]]="Saída","Fornecedor","Cliente"))</f>
        <v/>
      </c>
      <c r="N27" s="25" t="str">
        <f ca="1">IF(SAÍDAS[[#This Row],[Status]]="","",IF(SAÍDAS[[#This Row],[Status]]="cONCLUÍDO",TEXT(SAÍDAS[[#This Row],[Data pagamento]],"mmm"),TEXT(SAÍDAS[[#This Row],[Data vencimento]],"mmm")))</f>
        <v/>
      </c>
      <c r="O27" s="25" t="str">
        <f ca="1">IF(SAÍDAS[[#This Row],[Status]]="","",IF(SAÍDAS[[#This Row],[Status]]="concluído",YEAR(SAÍDAS[[#This Row],[Data pagamento]]),YEAR(SAÍDAS[[#This Row],[Data vencimento]])))</f>
        <v/>
      </c>
      <c r="P27" s="25" t="str">
        <f>IF(SAÍDAS[[#This Row],[Categoria]]="","",VLOOKUP(SAÍDAS[[#This Row],[Categoria]],AUX!$AW:$AX,2,0))</f>
        <v/>
      </c>
    </row>
    <row r="28" spans="2:16" ht="22.5" customHeight="1" x14ac:dyDescent="0.3">
      <c r="B28" s="149"/>
      <c r="F28" s="28"/>
      <c r="G28" s="28"/>
      <c r="I28" s="27"/>
      <c r="J28" s="27"/>
      <c r="K28" s="27"/>
      <c r="L28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" s="25" t="str">
        <f>IF(SAÍDAS[[#This Row],[Coluna1]]="","",IF(SAÍDAS[[#This Row],[Coluna1]]="Saída","Fornecedor","Cliente"))</f>
        <v/>
      </c>
      <c r="N28" s="25" t="str">
        <f ca="1">IF(SAÍDAS[[#This Row],[Status]]="","",IF(SAÍDAS[[#This Row],[Status]]="cONCLUÍDO",TEXT(SAÍDAS[[#This Row],[Data pagamento]],"mmm"),TEXT(SAÍDAS[[#This Row],[Data vencimento]],"mmm")))</f>
        <v/>
      </c>
      <c r="O28" s="25" t="str">
        <f ca="1">IF(SAÍDAS[[#This Row],[Status]]="","",IF(SAÍDAS[[#This Row],[Status]]="concluído",YEAR(SAÍDAS[[#This Row],[Data pagamento]]),YEAR(SAÍDAS[[#This Row],[Data vencimento]])))</f>
        <v/>
      </c>
      <c r="P28" s="25" t="str">
        <f>IF(SAÍDAS[[#This Row],[Categoria]]="","",VLOOKUP(SAÍDAS[[#This Row],[Categoria]],AUX!$AW:$AX,2,0))</f>
        <v/>
      </c>
    </row>
    <row r="29" spans="2:16" ht="22.5" customHeight="1" x14ac:dyDescent="0.3">
      <c r="B29" s="149"/>
      <c r="F29" s="28"/>
      <c r="G29" s="28"/>
      <c r="I29" s="27"/>
      <c r="J29" s="27"/>
      <c r="K29" s="27"/>
      <c r="L29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" s="25" t="str">
        <f>IF(SAÍDAS[[#This Row],[Coluna1]]="","",IF(SAÍDAS[[#This Row],[Coluna1]]="Saída","Fornecedor","Cliente"))</f>
        <v/>
      </c>
      <c r="N29" s="25" t="str">
        <f ca="1">IF(SAÍDAS[[#This Row],[Status]]="","",IF(SAÍDAS[[#This Row],[Status]]="cONCLUÍDO",TEXT(SAÍDAS[[#This Row],[Data pagamento]],"mmm"),TEXT(SAÍDAS[[#This Row],[Data vencimento]],"mmm")))</f>
        <v/>
      </c>
      <c r="O29" s="25" t="str">
        <f ca="1">IF(SAÍDAS[[#This Row],[Status]]="","",IF(SAÍDAS[[#This Row],[Status]]="concluído",YEAR(SAÍDAS[[#This Row],[Data pagamento]]),YEAR(SAÍDAS[[#This Row],[Data vencimento]])))</f>
        <v/>
      </c>
      <c r="P29" s="25" t="str">
        <f>IF(SAÍDAS[[#This Row],[Categoria]]="","",VLOOKUP(SAÍDAS[[#This Row],[Categoria]],AUX!$AW:$AX,2,0))</f>
        <v/>
      </c>
    </row>
    <row r="30" spans="2:16" ht="22.5" customHeight="1" x14ac:dyDescent="0.3">
      <c r="B30" s="149"/>
      <c r="F30" s="28"/>
      <c r="G30" s="28"/>
      <c r="I30" s="27"/>
      <c r="J30" s="27"/>
      <c r="K30" s="27"/>
      <c r="L30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" s="25" t="str">
        <f>IF(SAÍDAS[[#This Row],[Coluna1]]="","",IF(SAÍDAS[[#This Row],[Coluna1]]="Saída","Fornecedor","Cliente"))</f>
        <v/>
      </c>
      <c r="N30" s="25" t="str">
        <f ca="1">IF(SAÍDAS[[#This Row],[Status]]="","",IF(SAÍDAS[[#This Row],[Status]]="cONCLUÍDO",TEXT(SAÍDAS[[#This Row],[Data pagamento]],"mmm"),TEXT(SAÍDAS[[#This Row],[Data vencimento]],"mmm")))</f>
        <v/>
      </c>
      <c r="O30" s="25" t="str">
        <f ca="1">IF(SAÍDAS[[#This Row],[Status]]="","",IF(SAÍDAS[[#This Row],[Status]]="concluído",YEAR(SAÍDAS[[#This Row],[Data pagamento]]),YEAR(SAÍDAS[[#This Row],[Data vencimento]])))</f>
        <v/>
      </c>
      <c r="P30" s="25" t="str">
        <f>IF(SAÍDAS[[#This Row],[Categoria]]="","",VLOOKUP(SAÍDAS[[#This Row],[Categoria]],AUX!$AW:$AX,2,0))</f>
        <v/>
      </c>
    </row>
    <row r="31" spans="2:16" ht="22.5" customHeight="1" x14ac:dyDescent="0.3">
      <c r="B31" s="149"/>
      <c r="F31" s="28"/>
      <c r="G31" s="28"/>
      <c r="I31" s="27"/>
      <c r="J31" s="27"/>
      <c r="K31" s="27"/>
      <c r="L31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" s="25" t="str">
        <f>IF(SAÍDAS[[#This Row],[Coluna1]]="","",IF(SAÍDAS[[#This Row],[Coluna1]]="Saída","Fornecedor","Cliente"))</f>
        <v/>
      </c>
      <c r="N31" s="25" t="str">
        <f ca="1">IF(SAÍDAS[[#This Row],[Status]]="","",IF(SAÍDAS[[#This Row],[Status]]="cONCLUÍDO",TEXT(SAÍDAS[[#This Row],[Data pagamento]],"mmm"),TEXT(SAÍDAS[[#This Row],[Data vencimento]],"mmm")))</f>
        <v/>
      </c>
      <c r="O31" s="25" t="str">
        <f ca="1">IF(SAÍDAS[[#This Row],[Status]]="","",IF(SAÍDAS[[#This Row],[Status]]="concluído",YEAR(SAÍDAS[[#This Row],[Data pagamento]]),YEAR(SAÍDAS[[#This Row],[Data vencimento]])))</f>
        <v/>
      </c>
      <c r="P31" s="25" t="str">
        <f>IF(SAÍDAS[[#This Row],[Categoria]]="","",VLOOKUP(SAÍDAS[[#This Row],[Categoria]],AUX!$AW:$AX,2,0))</f>
        <v/>
      </c>
    </row>
    <row r="32" spans="2:16" ht="22.5" customHeight="1" x14ac:dyDescent="0.3">
      <c r="B32" s="149"/>
      <c r="F32" s="28"/>
      <c r="G32" s="28"/>
      <c r="I32" s="27"/>
      <c r="J32" s="27"/>
      <c r="K32" s="27"/>
      <c r="L32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" s="25" t="str">
        <f>IF(SAÍDAS[[#This Row],[Coluna1]]="","",IF(SAÍDAS[[#This Row],[Coluna1]]="Saída","Fornecedor","Cliente"))</f>
        <v/>
      </c>
      <c r="N32" s="25" t="str">
        <f ca="1">IF(SAÍDAS[[#This Row],[Status]]="","",IF(SAÍDAS[[#This Row],[Status]]="cONCLUÍDO",TEXT(SAÍDAS[[#This Row],[Data pagamento]],"mmm"),TEXT(SAÍDAS[[#This Row],[Data vencimento]],"mmm")))</f>
        <v/>
      </c>
      <c r="O32" s="25" t="str">
        <f ca="1">IF(SAÍDAS[[#This Row],[Status]]="","",IF(SAÍDAS[[#This Row],[Status]]="concluído",YEAR(SAÍDAS[[#This Row],[Data pagamento]]),YEAR(SAÍDAS[[#This Row],[Data vencimento]])))</f>
        <v/>
      </c>
      <c r="P32" s="25" t="str">
        <f>IF(SAÍDAS[[#This Row],[Categoria]]="","",VLOOKUP(SAÍDAS[[#This Row],[Categoria]],AUX!$AW:$AX,2,0))</f>
        <v/>
      </c>
    </row>
    <row r="33" spans="2:16" ht="22.5" customHeight="1" x14ac:dyDescent="0.3">
      <c r="B33" s="149"/>
      <c r="F33" s="28"/>
      <c r="G33" s="28"/>
      <c r="I33" s="27"/>
      <c r="J33" s="27"/>
      <c r="K33" s="27"/>
      <c r="L33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" s="25" t="str">
        <f>IF(SAÍDAS[[#This Row],[Coluna1]]="","",IF(SAÍDAS[[#This Row],[Coluna1]]="Saída","Fornecedor","Cliente"))</f>
        <v/>
      </c>
      <c r="N33" s="25" t="str">
        <f ca="1">IF(SAÍDAS[[#This Row],[Status]]="","",IF(SAÍDAS[[#This Row],[Status]]="cONCLUÍDO",TEXT(SAÍDAS[[#This Row],[Data pagamento]],"mmm"),TEXT(SAÍDAS[[#This Row],[Data vencimento]],"mmm")))</f>
        <v/>
      </c>
      <c r="O33" s="25" t="str">
        <f ca="1">IF(SAÍDAS[[#This Row],[Status]]="","",IF(SAÍDAS[[#This Row],[Status]]="concluído",YEAR(SAÍDAS[[#This Row],[Data pagamento]]),YEAR(SAÍDAS[[#This Row],[Data vencimento]])))</f>
        <v/>
      </c>
      <c r="P33" s="25" t="str">
        <f>IF(SAÍDAS[[#This Row],[Categoria]]="","",VLOOKUP(SAÍDAS[[#This Row],[Categoria]],AUX!$AW:$AX,2,0))</f>
        <v/>
      </c>
    </row>
    <row r="34" spans="2:16" ht="22.5" customHeight="1" x14ac:dyDescent="0.3">
      <c r="B34" s="149"/>
      <c r="F34" s="28"/>
      <c r="G34" s="28"/>
      <c r="I34" s="27"/>
      <c r="J34" s="27"/>
      <c r="K34" s="27"/>
      <c r="L34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" s="25" t="str">
        <f>IF(SAÍDAS[[#This Row],[Coluna1]]="","",IF(SAÍDAS[[#This Row],[Coluna1]]="Saída","Fornecedor","Cliente"))</f>
        <v/>
      </c>
      <c r="N34" s="25" t="str">
        <f ca="1">IF(SAÍDAS[[#This Row],[Status]]="","",IF(SAÍDAS[[#This Row],[Status]]="cONCLUÍDO",TEXT(SAÍDAS[[#This Row],[Data pagamento]],"mmm"),TEXT(SAÍDAS[[#This Row],[Data vencimento]],"mmm")))</f>
        <v/>
      </c>
      <c r="O34" s="25" t="str">
        <f ca="1">IF(SAÍDAS[[#This Row],[Status]]="","",IF(SAÍDAS[[#This Row],[Status]]="concluído",YEAR(SAÍDAS[[#This Row],[Data pagamento]]),YEAR(SAÍDAS[[#This Row],[Data vencimento]])))</f>
        <v/>
      </c>
      <c r="P34" s="25" t="str">
        <f>IF(SAÍDAS[[#This Row],[Categoria]]="","",VLOOKUP(SAÍDAS[[#This Row],[Categoria]],AUX!$AW:$AX,2,0))</f>
        <v/>
      </c>
    </row>
    <row r="35" spans="2:16" ht="22.5" customHeight="1" x14ac:dyDescent="0.3">
      <c r="B35" s="149"/>
      <c r="F35" s="28"/>
      <c r="G35" s="28"/>
      <c r="I35" s="27"/>
      <c r="J35" s="27"/>
      <c r="K35" s="27"/>
      <c r="L35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" s="25" t="str">
        <f>IF(SAÍDAS[[#This Row],[Coluna1]]="","",IF(SAÍDAS[[#This Row],[Coluna1]]="Saída","Fornecedor","Cliente"))</f>
        <v/>
      </c>
      <c r="N35" s="25" t="str">
        <f ca="1">IF(SAÍDAS[[#This Row],[Status]]="","",IF(SAÍDAS[[#This Row],[Status]]="cONCLUÍDO",TEXT(SAÍDAS[[#This Row],[Data pagamento]],"mmm"),TEXT(SAÍDAS[[#This Row],[Data vencimento]],"mmm")))</f>
        <v/>
      </c>
      <c r="O35" s="25" t="str">
        <f ca="1">IF(SAÍDAS[[#This Row],[Status]]="","",IF(SAÍDAS[[#This Row],[Status]]="concluído",YEAR(SAÍDAS[[#This Row],[Data pagamento]]),YEAR(SAÍDAS[[#This Row],[Data vencimento]])))</f>
        <v/>
      </c>
      <c r="P35" s="25" t="str">
        <f>IF(SAÍDAS[[#This Row],[Categoria]]="","",VLOOKUP(SAÍDAS[[#This Row],[Categoria]],AUX!$AW:$AX,2,0))</f>
        <v/>
      </c>
    </row>
    <row r="36" spans="2:16" ht="22.5" customHeight="1" x14ac:dyDescent="0.3">
      <c r="B36" s="149"/>
      <c r="F36" s="28"/>
      <c r="G36" s="28"/>
      <c r="I36" s="27"/>
      <c r="J36" s="27"/>
      <c r="K36" s="27"/>
      <c r="L36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" s="25" t="str">
        <f>IF(SAÍDAS[[#This Row],[Coluna1]]="","",IF(SAÍDAS[[#This Row],[Coluna1]]="Saída","Fornecedor","Cliente"))</f>
        <v/>
      </c>
      <c r="N36" s="25" t="str">
        <f ca="1">IF(SAÍDAS[[#This Row],[Status]]="","",IF(SAÍDAS[[#This Row],[Status]]="cONCLUÍDO",TEXT(SAÍDAS[[#This Row],[Data pagamento]],"mmm"),TEXT(SAÍDAS[[#This Row],[Data vencimento]],"mmm")))</f>
        <v/>
      </c>
      <c r="O36" s="25" t="str">
        <f ca="1">IF(SAÍDAS[[#This Row],[Status]]="","",IF(SAÍDAS[[#This Row],[Status]]="concluído",YEAR(SAÍDAS[[#This Row],[Data pagamento]]),YEAR(SAÍDAS[[#This Row],[Data vencimento]])))</f>
        <v/>
      </c>
      <c r="P36" s="25" t="str">
        <f>IF(SAÍDAS[[#This Row],[Categoria]]="","",VLOOKUP(SAÍDAS[[#This Row],[Categoria]],AUX!$AW:$AX,2,0))</f>
        <v/>
      </c>
    </row>
    <row r="37" spans="2:16" ht="22.5" customHeight="1" x14ac:dyDescent="0.3">
      <c r="B37" s="149"/>
      <c r="F37" s="28"/>
      <c r="G37" s="28"/>
      <c r="I37" s="27"/>
      <c r="J37" s="27"/>
      <c r="K37" s="27"/>
      <c r="L37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" s="25" t="str">
        <f>IF(SAÍDAS[[#This Row],[Coluna1]]="","",IF(SAÍDAS[[#This Row],[Coluna1]]="Saída","Fornecedor","Cliente"))</f>
        <v/>
      </c>
      <c r="N37" s="25" t="str">
        <f ca="1">IF(SAÍDAS[[#This Row],[Status]]="","",IF(SAÍDAS[[#This Row],[Status]]="cONCLUÍDO",TEXT(SAÍDAS[[#This Row],[Data pagamento]],"mmm"),TEXT(SAÍDAS[[#This Row],[Data vencimento]],"mmm")))</f>
        <v/>
      </c>
      <c r="O37" s="25" t="str">
        <f ca="1">IF(SAÍDAS[[#This Row],[Status]]="","",IF(SAÍDAS[[#This Row],[Status]]="concluído",YEAR(SAÍDAS[[#This Row],[Data pagamento]]),YEAR(SAÍDAS[[#This Row],[Data vencimento]])))</f>
        <v/>
      </c>
      <c r="P37" s="25" t="str">
        <f>IF(SAÍDAS[[#This Row],[Categoria]]="","",VLOOKUP(SAÍDAS[[#This Row],[Categoria]],AUX!$AW:$AX,2,0))</f>
        <v/>
      </c>
    </row>
    <row r="38" spans="2:16" ht="22.5" customHeight="1" x14ac:dyDescent="0.3">
      <c r="B38" s="149"/>
      <c r="F38" s="28"/>
      <c r="G38" s="28"/>
      <c r="I38" s="27"/>
      <c r="J38" s="27"/>
      <c r="K38" s="27"/>
      <c r="L38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" s="25" t="str">
        <f>IF(SAÍDAS[[#This Row],[Coluna1]]="","",IF(SAÍDAS[[#This Row],[Coluna1]]="Saída","Fornecedor","Cliente"))</f>
        <v/>
      </c>
      <c r="N38" s="25" t="str">
        <f ca="1">IF(SAÍDAS[[#This Row],[Status]]="","",IF(SAÍDAS[[#This Row],[Status]]="cONCLUÍDO",TEXT(SAÍDAS[[#This Row],[Data pagamento]],"mmm"),TEXT(SAÍDAS[[#This Row],[Data vencimento]],"mmm")))</f>
        <v/>
      </c>
      <c r="O38" s="25" t="str">
        <f ca="1">IF(SAÍDAS[[#This Row],[Status]]="","",IF(SAÍDAS[[#This Row],[Status]]="concluído",YEAR(SAÍDAS[[#This Row],[Data pagamento]]),YEAR(SAÍDAS[[#This Row],[Data vencimento]])))</f>
        <v/>
      </c>
      <c r="P38" s="25" t="str">
        <f>IF(SAÍDAS[[#This Row],[Categoria]]="","",VLOOKUP(SAÍDAS[[#This Row],[Categoria]],AUX!$AW:$AX,2,0))</f>
        <v/>
      </c>
    </row>
    <row r="39" spans="2:16" ht="22.5" customHeight="1" x14ac:dyDescent="0.3">
      <c r="B39" s="149"/>
      <c r="F39" s="28"/>
      <c r="G39" s="28"/>
      <c r="I39" s="27"/>
      <c r="J39" s="27"/>
      <c r="K39" s="27"/>
      <c r="L39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" s="25" t="str">
        <f>IF(SAÍDAS[[#This Row],[Coluna1]]="","",IF(SAÍDAS[[#This Row],[Coluna1]]="Saída","Fornecedor","Cliente"))</f>
        <v/>
      </c>
      <c r="N39" s="25" t="str">
        <f ca="1">IF(SAÍDAS[[#This Row],[Status]]="","",IF(SAÍDAS[[#This Row],[Status]]="cONCLUÍDO",TEXT(SAÍDAS[[#This Row],[Data pagamento]],"mmm"),TEXT(SAÍDAS[[#This Row],[Data vencimento]],"mmm")))</f>
        <v/>
      </c>
      <c r="O39" s="25" t="str">
        <f ca="1">IF(SAÍDAS[[#This Row],[Status]]="","",IF(SAÍDAS[[#This Row],[Status]]="concluído",YEAR(SAÍDAS[[#This Row],[Data pagamento]]),YEAR(SAÍDAS[[#This Row],[Data vencimento]])))</f>
        <v/>
      </c>
      <c r="P39" s="25" t="str">
        <f>IF(SAÍDAS[[#This Row],[Categoria]]="","",VLOOKUP(SAÍDAS[[#This Row],[Categoria]],AUX!$AW:$AX,2,0))</f>
        <v/>
      </c>
    </row>
    <row r="40" spans="2:16" ht="22.5" customHeight="1" x14ac:dyDescent="0.3">
      <c r="B40" s="149"/>
      <c r="F40" s="28"/>
      <c r="G40" s="28"/>
      <c r="I40" s="27"/>
      <c r="J40" s="27"/>
      <c r="K40" s="27"/>
      <c r="L40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" s="25" t="str">
        <f>IF(SAÍDAS[[#This Row],[Coluna1]]="","",IF(SAÍDAS[[#This Row],[Coluna1]]="Saída","Fornecedor","Cliente"))</f>
        <v/>
      </c>
      <c r="N40" s="25" t="str">
        <f ca="1">IF(SAÍDAS[[#This Row],[Status]]="","",IF(SAÍDAS[[#This Row],[Status]]="cONCLUÍDO",TEXT(SAÍDAS[[#This Row],[Data pagamento]],"mmm"),TEXT(SAÍDAS[[#This Row],[Data vencimento]],"mmm")))</f>
        <v/>
      </c>
      <c r="O40" s="25" t="str">
        <f ca="1">IF(SAÍDAS[[#This Row],[Status]]="","",IF(SAÍDAS[[#This Row],[Status]]="concluído",YEAR(SAÍDAS[[#This Row],[Data pagamento]]),YEAR(SAÍDAS[[#This Row],[Data vencimento]])))</f>
        <v/>
      </c>
      <c r="P40" s="25" t="str">
        <f>IF(SAÍDAS[[#This Row],[Categoria]]="","",VLOOKUP(SAÍDAS[[#This Row],[Categoria]],AUX!$AW:$AX,2,0))</f>
        <v/>
      </c>
    </row>
    <row r="41" spans="2:16" ht="22.5" customHeight="1" x14ac:dyDescent="0.3">
      <c r="B41" s="149"/>
      <c r="F41" s="28"/>
      <c r="G41" s="28"/>
      <c r="I41" s="27"/>
      <c r="J41" s="27"/>
      <c r="K41" s="27"/>
      <c r="L41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1" s="25" t="str">
        <f>IF(SAÍDAS[[#This Row],[Coluna1]]="","",IF(SAÍDAS[[#This Row],[Coluna1]]="Saída","Fornecedor","Cliente"))</f>
        <v/>
      </c>
      <c r="N41" s="25" t="str">
        <f ca="1">IF(SAÍDAS[[#This Row],[Status]]="","",IF(SAÍDAS[[#This Row],[Status]]="cONCLUÍDO",TEXT(SAÍDAS[[#This Row],[Data pagamento]],"mmm"),TEXT(SAÍDAS[[#This Row],[Data vencimento]],"mmm")))</f>
        <v/>
      </c>
      <c r="O41" s="25" t="str">
        <f ca="1">IF(SAÍDAS[[#This Row],[Status]]="","",IF(SAÍDAS[[#This Row],[Status]]="concluído",YEAR(SAÍDAS[[#This Row],[Data pagamento]]),YEAR(SAÍDAS[[#This Row],[Data vencimento]])))</f>
        <v/>
      </c>
      <c r="P41" s="25" t="str">
        <f>IF(SAÍDAS[[#This Row],[Categoria]]="","",VLOOKUP(SAÍDAS[[#This Row],[Categoria]],AUX!$AW:$AX,2,0))</f>
        <v/>
      </c>
    </row>
    <row r="42" spans="2:16" ht="22.5" customHeight="1" x14ac:dyDescent="0.3">
      <c r="B42" s="149"/>
      <c r="F42" s="28"/>
      <c r="G42" s="28"/>
      <c r="I42" s="27"/>
      <c r="J42" s="27"/>
      <c r="K42" s="27"/>
      <c r="L42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2" s="25" t="str">
        <f>IF(SAÍDAS[[#This Row],[Coluna1]]="","",IF(SAÍDAS[[#This Row],[Coluna1]]="Saída","Fornecedor","Cliente"))</f>
        <v/>
      </c>
      <c r="N42" s="25" t="str">
        <f ca="1">IF(SAÍDAS[[#This Row],[Status]]="","",IF(SAÍDAS[[#This Row],[Status]]="cONCLUÍDO",TEXT(SAÍDAS[[#This Row],[Data pagamento]],"mmm"),TEXT(SAÍDAS[[#This Row],[Data vencimento]],"mmm")))</f>
        <v/>
      </c>
      <c r="O42" s="25" t="str">
        <f ca="1">IF(SAÍDAS[[#This Row],[Status]]="","",IF(SAÍDAS[[#This Row],[Status]]="concluído",YEAR(SAÍDAS[[#This Row],[Data pagamento]]),YEAR(SAÍDAS[[#This Row],[Data vencimento]])))</f>
        <v/>
      </c>
      <c r="P42" s="25" t="str">
        <f>IF(SAÍDAS[[#This Row],[Categoria]]="","",VLOOKUP(SAÍDAS[[#This Row],[Categoria]],AUX!$AW:$AX,2,0))</f>
        <v/>
      </c>
    </row>
    <row r="43" spans="2:16" ht="22.5" customHeight="1" x14ac:dyDescent="0.3">
      <c r="B43" s="149"/>
      <c r="F43" s="28"/>
      <c r="G43" s="28"/>
      <c r="I43" s="27"/>
      <c r="J43" s="27"/>
      <c r="K43" s="27"/>
      <c r="L43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3" s="25" t="str">
        <f>IF(SAÍDAS[[#This Row],[Coluna1]]="","",IF(SAÍDAS[[#This Row],[Coluna1]]="Saída","Fornecedor","Cliente"))</f>
        <v/>
      </c>
      <c r="N43" s="25" t="str">
        <f ca="1">IF(SAÍDAS[[#This Row],[Status]]="","",IF(SAÍDAS[[#This Row],[Status]]="cONCLUÍDO",TEXT(SAÍDAS[[#This Row],[Data pagamento]],"mmm"),TEXT(SAÍDAS[[#This Row],[Data vencimento]],"mmm")))</f>
        <v/>
      </c>
      <c r="O43" s="25" t="str">
        <f ca="1">IF(SAÍDAS[[#This Row],[Status]]="","",IF(SAÍDAS[[#This Row],[Status]]="concluído",YEAR(SAÍDAS[[#This Row],[Data pagamento]]),YEAR(SAÍDAS[[#This Row],[Data vencimento]])))</f>
        <v/>
      </c>
      <c r="P43" s="25" t="str">
        <f>IF(SAÍDAS[[#This Row],[Categoria]]="","",VLOOKUP(SAÍDAS[[#This Row],[Categoria]],AUX!$AW:$AX,2,0))</f>
        <v/>
      </c>
    </row>
    <row r="44" spans="2:16" ht="22.5" customHeight="1" x14ac:dyDescent="0.3">
      <c r="B44" s="149"/>
      <c r="F44" s="28"/>
      <c r="G44" s="28"/>
      <c r="I44" s="27"/>
      <c r="J44" s="27"/>
      <c r="K44" s="27"/>
      <c r="L44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4" s="25" t="str">
        <f>IF(SAÍDAS[[#This Row],[Coluna1]]="","",IF(SAÍDAS[[#This Row],[Coluna1]]="Saída","Fornecedor","Cliente"))</f>
        <v/>
      </c>
      <c r="N44" s="25" t="str">
        <f ca="1">IF(SAÍDAS[[#This Row],[Status]]="","",IF(SAÍDAS[[#This Row],[Status]]="cONCLUÍDO",TEXT(SAÍDAS[[#This Row],[Data pagamento]],"mmm"),TEXT(SAÍDAS[[#This Row],[Data vencimento]],"mmm")))</f>
        <v/>
      </c>
      <c r="O44" s="25" t="str">
        <f ca="1">IF(SAÍDAS[[#This Row],[Status]]="","",IF(SAÍDAS[[#This Row],[Status]]="concluído",YEAR(SAÍDAS[[#This Row],[Data pagamento]]),YEAR(SAÍDAS[[#This Row],[Data vencimento]])))</f>
        <v/>
      </c>
      <c r="P44" s="25" t="str">
        <f>IF(SAÍDAS[[#This Row],[Categoria]]="","",VLOOKUP(SAÍDAS[[#This Row],[Categoria]],AUX!$AW:$AX,2,0))</f>
        <v/>
      </c>
    </row>
    <row r="45" spans="2:16" ht="22.5" customHeight="1" x14ac:dyDescent="0.3">
      <c r="B45" s="149"/>
      <c r="F45" s="28"/>
      <c r="G45" s="28"/>
      <c r="I45" s="27"/>
      <c r="J45" s="27"/>
      <c r="K45" s="27"/>
      <c r="L45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5" s="25" t="str">
        <f>IF(SAÍDAS[[#This Row],[Coluna1]]="","",IF(SAÍDAS[[#This Row],[Coluna1]]="Saída","Fornecedor","Cliente"))</f>
        <v/>
      </c>
      <c r="N45" s="25" t="str">
        <f ca="1">IF(SAÍDAS[[#This Row],[Status]]="","",IF(SAÍDAS[[#This Row],[Status]]="cONCLUÍDO",TEXT(SAÍDAS[[#This Row],[Data pagamento]],"mmm"),TEXT(SAÍDAS[[#This Row],[Data vencimento]],"mmm")))</f>
        <v/>
      </c>
      <c r="O45" s="25" t="str">
        <f ca="1">IF(SAÍDAS[[#This Row],[Status]]="","",IF(SAÍDAS[[#This Row],[Status]]="concluído",YEAR(SAÍDAS[[#This Row],[Data pagamento]]),YEAR(SAÍDAS[[#This Row],[Data vencimento]])))</f>
        <v/>
      </c>
      <c r="P45" s="25" t="str">
        <f>IF(SAÍDAS[[#This Row],[Categoria]]="","",VLOOKUP(SAÍDAS[[#This Row],[Categoria]],AUX!$AW:$AX,2,0))</f>
        <v/>
      </c>
    </row>
    <row r="46" spans="2:16" ht="22.5" customHeight="1" x14ac:dyDescent="0.3">
      <c r="B46" s="149"/>
      <c r="F46" s="28"/>
      <c r="G46" s="28"/>
      <c r="I46" s="27"/>
      <c r="J46" s="27"/>
      <c r="K46" s="27"/>
      <c r="L46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6" s="25" t="str">
        <f>IF(SAÍDAS[[#This Row],[Coluna1]]="","",IF(SAÍDAS[[#This Row],[Coluna1]]="Saída","Fornecedor","Cliente"))</f>
        <v/>
      </c>
      <c r="N46" s="25" t="str">
        <f ca="1">IF(SAÍDAS[[#This Row],[Status]]="","",IF(SAÍDAS[[#This Row],[Status]]="cONCLUÍDO",TEXT(SAÍDAS[[#This Row],[Data pagamento]],"mmm"),TEXT(SAÍDAS[[#This Row],[Data vencimento]],"mmm")))</f>
        <v/>
      </c>
      <c r="O46" s="25" t="str">
        <f ca="1">IF(SAÍDAS[[#This Row],[Status]]="","",IF(SAÍDAS[[#This Row],[Status]]="concluído",YEAR(SAÍDAS[[#This Row],[Data pagamento]]),YEAR(SAÍDAS[[#This Row],[Data vencimento]])))</f>
        <v/>
      </c>
      <c r="P46" s="25" t="str">
        <f>IF(SAÍDAS[[#This Row],[Categoria]]="","",VLOOKUP(SAÍDAS[[#This Row],[Categoria]],AUX!$AW:$AX,2,0))</f>
        <v/>
      </c>
    </row>
    <row r="47" spans="2:16" ht="22.5" customHeight="1" x14ac:dyDescent="0.3">
      <c r="B47" s="149"/>
      <c r="F47" s="28"/>
      <c r="G47" s="28"/>
      <c r="I47" s="27"/>
      <c r="J47" s="27"/>
      <c r="K47" s="27"/>
      <c r="L47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7" s="25" t="str">
        <f>IF(SAÍDAS[[#This Row],[Coluna1]]="","",IF(SAÍDAS[[#This Row],[Coluna1]]="Saída","Fornecedor","Cliente"))</f>
        <v/>
      </c>
      <c r="N47" s="25" t="str">
        <f ca="1">IF(SAÍDAS[[#This Row],[Status]]="","",IF(SAÍDAS[[#This Row],[Status]]="cONCLUÍDO",TEXT(SAÍDAS[[#This Row],[Data pagamento]],"mmm"),TEXT(SAÍDAS[[#This Row],[Data vencimento]],"mmm")))</f>
        <v/>
      </c>
      <c r="O47" s="25" t="str">
        <f ca="1">IF(SAÍDAS[[#This Row],[Status]]="","",IF(SAÍDAS[[#This Row],[Status]]="concluído",YEAR(SAÍDAS[[#This Row],[Data pagamento]]),YEAR(SAÍDAS[[#This Row],[Data vencimento]])))</f>
        <v/>
      </c>
      <c r="P47" s="25" t="str">
        <f>IF(SAÍDAS[[#This Row],[Categoria]]="","",VLOOKUP(SAÍDAS[[#This Row],[Categoria]],AUX!$AW:$AX,2,0))</f>
        <v/>
      </c>
    </row>
    <row r="48" spans="2:16" ht="22.5" customHeight="1" x14ac:dyDescent="0.3">
      <c r="B48" s="149"/>
      <c r="F48" s="28"/>
      <c r="G48" s="28"/>
      <c r="I48" s="27"/>
      <c r="J48" s="27"/>
      <c r="K48" s="27"/>
      <c r="L48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8" s="25" t="str">
        <f>IF(SAÍDAS[[#This Row],[Coluna1]]="","",IF(SAÍDAS[[#This Row],[Coluna1]]="Saída","Fornecedor","Cliente"))</f>
        <v/>
      </c>
      <c r="N48" s="25" t="str">
        <f ca="1">IF(SAÍDAS[[#This Row],[Status]]="","",IF(SAÍDAS[[#This Row],[Status]]="cONCLUÍDO",TEXT(SAÍDAS[[#This Row],[Data pagamento]],"mmm"),TEXT(SAÍDAS[[#This Row],[Data vencimento]],"mmm")))</f>
        <v/>
      </c>
      <c r="O48" s="25" t="str">
        <f ca="1">IF(SAÍDAS[[#This Row],[Status]]="","",IF(SAÍDAS[[#This Row],[Status]]="concluído",YEAR(SAÍDAS[[#This Row],[Data pagamento]]),YEAR(SAÍDAS[[#This Row],[Data vencimento]])))</f>
        <v/>
      </c>
      <c r="P48" s="25" t="str">
        <f>IF(SAÍDAS[[#This Row],[Categoria]]="","",VLOOKUP(SAÍDAS[[#This Row],[Categoria]],AUX!$AW:$AX,2,0))</f>
        <v/>
      </c>
    </row>
    <row r="49" spans="2:16" ht="22.5" customHeight="1" x14ac:dyDescent="0.3">
      <c r="B49" s="149"/>
      <c r="F49" s="28"/>
      <c r="G49" s="28"/>
      <c r="I49" s="27"/>
      <c r="J49" s="27"/>
      <c r="K49" s="27"/>
      <c r="L49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9" s="25" t="str">
        <f>IF(SAÍDAS[[#This Row],[Coluna1]]="","",IF(SAÍDAS[[#This Row],[Coluna1]]="Saída","Fornecedor","Cliente"))</f>
        <v/>
      </c>
      <c r="N49" s="25" t="str">
        <f ca="1">IF(SAÍDAS[[#This Row],[Status]]="","",IF(SAÍDAS[[#This Row],[Status]]="cONCLUÍDO",TEXT(SAÍDAS[[#This Row],[Data pagamento]],"mmm"),TEXT(SAÍDAS[[#This Row],[Data vencimento]],"mmm")))</f>
        <v/>
      </c>
      <c r="O49" s="25" t="str">
        <f ca="1">IF(SAÍDAS[[#This Row],[Status]]="","",IF(SAÍDAS[[#This Row],[Status]]="concluído",YEAR(SAÍDAS[[#This Row],[Data pagamento]]),YEAR(SAÍDAS[[#This Row],[Data vencimento]])))</f>
        <v/>
      </c>
      <c r="P49" s="25" t="str">
        <f>IF(SAÍDAS[[#This Row],[Categoria]]="","",VLOOKUP(SAÍDAS[[#This Row],[Categoria]],AUX!$AW:$AX,2,0))</f>
        <v/>
      </c>
    </row>
    <row r="50" spans="2:16" ht="22.5" customHeight="1" x14ac:dyDescent="0.3">
      <c r="B50" s="149"/>
      <c r="F50" s="28"/>
      <c r="G50" s="28"/>
      <c r="I50" s="27"/>
      <c r="J50" s="27"/>
      <c r="K50" s="27"/>
      <c r="L50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0" s="25" t="str">
        <f>IF(SAÍDAS[[#This Row],[Coluna1]]="","",IF(SAÍDAS[[#This Row],[Coluna1]]="Saída","Fornecedor","Cliente"))</f>
        <v/>
      </c>
      <c r="N50" s="25" t="str">
        <f ca="1">IF(SAÍDAS[[#This Row],[Status]]="","",IF(SAÍDAS[[#This Row],[Status]]="cONCLUÍDO",TEXT(SAÍDAS[[#This Row],[Data pagamento]],"mmm"),TEXT(SAÍDAS[[#This Row],[Data vencimento]],"mmm")))</f>
        <v/>
      </c>
      <c r="O50" s="25" t="str">
        <f ca="1">IF(SAÍDAS[[#This Row],[Status]]="","",IF(SAÍDAS[[#This Row],[Status]]="concluído",YEAR(SAÍDAS[[#This Row],[Data pagamento]]),YEAR(SAÍDAS[[#This Row],[Data vencimento]])))</f>
        <v/>
      </c>
      <c r="P50" s="25" t="str">
        <f>IF(SAÍDAS[[#This Row],[Categoria]]="","",VLOOKUP(SAÍDAS[[#This Row],[Categoria]],AUX!$AW:$AX,2,0))</f>
        <v/>
      </c>
    </row>
    <row r="51" spans="2:16" ht="22.5" customHeight="1" x14ac:dyDescent="0.3">
      <c r="B51" s="149"/>
      <c r="F51" s="28"/>
      <c r="G51" s="28"/>
      <c r="I51" s="27"/>
      <c r="J51" s="27"/>
      <c r="K51" s="27"/>
      <c r="L51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1" s="25" t="str">
        <f>IF(SAÍDAS[[#This Row],[Coluna1]]="","",IF(SAÍDAS[[#This Row],[Coluna1]]="Saída","Fornecedor","Cliente"))</f>
        <v/>
      </c>
      <c r="N51" s="25" t="str">
        <f ca="1">IF(SAÍDAS[[#This Row],[Status]]="","",IF(SAÍDAS[[#This Row],[Status]]="cONCLUÍDO",TEXT(SAÍDAS[[#This Row],[Data pagamento]],"mmm"),TEXT(SAÍDAS[[#This Row],[Data vencimento]],"mmm")))</f>
        <v/>
      </c>
      <c r="O51" s="25" t="str">
        <f ca="1">IF(SAÍDAS[[#This Row],[Status]]="","",IF(SAÍDAS[[#This Row],[Status]]="concluído",YEAR(SAÍDAS[[#This Row],[Data pagamento]]),YEAR(SAÍDAS[[#This Row],[Data vencimento]])))</f>
        <v/>
      </c>
      <c r="P51" s="25" t="str">
        <f>IF(SAÍDAS[[#This Row],[Categoria]]="","",VLOOKUP(SAÍDAS[[#This Row],[Categoria]],AUX!$AW:$AX,2,0))</f>
        <v/>
      </c>
    </row>
    <row r="52" spans="2:16" ht="22.5" customHeight="1" x14ac:dyDescent="0.3">
      <c r="B52" s="149"/>
      <c r="F52" s="28"/>
      <c r="G52" s="28"/>
      <c r="I52" s="27"/>
      <c r="J52" s="27"/>
      <c r="K52" s="27"/>
      <c r="L52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2" s="25" t="str">
        <f>IF(SAÍDAS[[#This Row],[Coluna1]]="","",IF(SAÍDAS[[#This Row],[Coluna1]]="Saída","Fornecedor","Cliente"))</f>
        <v/>
      </c>
      <c r="N52" s="25" t="str">
        <f ca="1">IF(SAÍDAS[[#This Row],[Status]]="","",IF(SAÍDAS[[#This Row],[Status]]="cONCLUÍDO",TEXT(SAÍDAS[[#This Row],[Data pagamento]],"mmm"),TEXT(SAÍDAS[[#This Row],[Data vencimento]],"mmm")))</f>
        <v/>
      </c>
      <c r="O52" s="25" t="str">
        <f ca="1">IF(SAÍDAS[[#This Row],[Status]]="","",IF(SAÍDAS[[#This Row],[Status]]="concluído",YEAR(SAÍDAS[[#This Row],[Data pagamento]]),YEAR(SAÍDAS[[#This Row],[Data vencimento]])))</f>
        <v/>
      </c>
      <c r="P52" s="25" t="str">
        <f>IF(SAÍDAS[[#This Row],[Categoria]]="","",VLOOKUP(SAÍDAS[[#This Row],[Categoria]],AUX!$AW:$AX,2,0))</f>
        <v/>
      </c>
    </row>
    <row r="53" spans="2:16" ht="22.5" customHeight="1" x14ac:dyDescent="0.3">
      <c r="B53" s="149"/>
      <c r="F53" s="28"/>
      <c r="G53" s="28"/>
      <c r="I53" s="27"/>
      <c r="J53" s="27"/>
      <c r="K53" s="27"/>
      <c r="L53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3" s="25" t="str">
        <f>IF(SAÍDAS[[#This Row],[Coluna1]]="","",IF(SAÍDAS[[#This Row],[Coluna1]]="Saída","Fornecedor","Cliente"))</f>
        <v/>
      </c>
      <c r="N53" s="25" t="str">
        <f ca="1">IF(SAÍDAS[[#This Row],[Status]]="","",IF(SAÍDAS[[#This Row],[Status]]="cONCLUÍDO",TEXT(SAÍDAS[[#This Row],[Data pagamento]],"mmm"),TEXT(SAÍDAS[[#This Row],[Data vencimento]],"mmm")))</f>
        <v/>
      </c>
      <c r="O53" s="25" t="str">
        <f ca="1">IF(SAÍDAS[[#This Row],[Status]]="","",IF(SAÍDAS[[#This Row],[Status]]="concluído",YEAR(SAÍDAS[[#This Row],[Data pagamento]]),YEAR(SAÍDAS[[#This Row],[Data vencimento]])))</f>
        <v/>
      </c>
      <c r="P53" s="25" t="str">
        <f>IF(SAÍDAS[[#This Row],[Categoria]]="","",VLOOKUP(SAÍDAS[[#This Row],[Categoria]],AUX!$AW:$AX,2,0))</f>
        <v/>
      </c>
    </row>
    <row r="54" spans="2:16" ht="22.5" customHeight="1" x14ac:dyDescent="0.3">
      <c r="B54" s="149"/>
      <c r="F54" s="28"/>
      <c r="G54" s="28"/>
      <c r="I54" s="27"/>
      <c r="J54" s="27"/>
      <c r="K54" s="27"/>
      <c r="L54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4" s="25" t="str">
        <f>IF(SAÍDAS[[#This Row],[Coluna1]]="","",IF(SAÍDAS[[#This Row],[Coluna1]]="Saída","Fornecedor","Cliente"))</f>
        <v/>
      </c>
      <c r="N54" s="25" t="str">
        <f ca="1">IF(SAÍDAS[[#This Row],[Status]]="","",IF(SAÍDAS[[#This Row],[Status]]="cONCLUÍDO",TEXT(SAÍDAS[[#This Row],[Data pagamento]],"mmm"),TEXT(SAÍDAS[[#This Row],[Data vencimento]],"mmm")))</f>
        <v/>
      </c>
      <c r="O54" s="25" t="str">
        <f ca="1">IF(SAÍDAS[[#This Row],[Status]]="","",IF(SAÍDAS[[#This Row],[Status]]="concluído",YEAR(SAÍDAS[[#This Row],[Data pagamento]]),YEAR(SAÍDAS[[#This Row],[Data vencimento]])))</f>
        <v/>
      </c>
      <c r="P54" s="25" t="str">
        <f>IF(SAÍDAS[[#This Row],[Categoria]]="","",VLOOKUP(SAÍDAS[[#This Row],[Categoria]],AUX!$AW:$AX,2,0))</f>
        <v/>
      </c>
    </row>
    <row r="55" spans="2:16" ht="22.5" customHeight="1" x14ac:dyDescent="0.3">
      <c r="B55" s="149"/>
      <c r="F55" s="28"/>
      <c r="G55" s="28"/>
      <c r="I55" s="27"/>
      <c r="J55" s="27"/>
      <c r="K55" s="27"/>
      <c r="L55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5" s="25" t="str">
        <f>IF(SAÍDAS[[#This Row],[Coluna1]]="","",IF(SAÍDAS[[#This Row],[Coluna1]]="Saída","Fornecedor","Cliente"))</f>
        <v/>
      </c>
      <c r="N55" s="25" t="str">
        <f ca="1">IF(SAÍDAS[[#This Row],[Status]]="","",IF(SAÍDAS[[#This Row],[Status]]="cONCLUÍDO",TEXT(SAÍDAS[[#This Row],[Data pagamento]],"mmm"),TEXT(SAÍDAS[[#This Row],[Data vencimento]],"mmm")))</f>
        <v/>
      </c>
      <c r="O55" s="25" t="str">
        <f ca="1">IF(SAÍDAS[[#This Row],[Status]]="","",IF(SAÍDAS[[#This Row],[Status]]="concluído",YEAR(SAÍDAS[[#This Row],[Data pagamento]]),YEAR(SAÍDAS[[#This Row],[Data vencimento]])))</f>
        <v/>
      </c>
      <c r="P55" s="25" t="str">
        <f>IF(SAÍDAS[[#This Row],[Categoria]]="","",VLOOKUP(SAÍDAS[[#This Row],[Categoria]],AUX!$AW:$AX,2,0))</f>
        <v/>
      </c>
    </row>
    <row r="56" spans="2:16" ht="22.5" customHeight="1" x14ac:dyDescent="0.3">
      <c r="B56" s="149"/>
      <c r="F56" s="28"/>
      <c r="G56" s="28"/>
      <c r="I56" s="27"/>
      <c r="J56" s="27"/>
      <c r="K56" s="27"/>
      <c r="L56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6" s="25" t="str">
        <f>IF(SAÍDAS[[#This Row],[Coluna1]]="","",IF(SAÍDAS[[#This Row],[Coluna1]]="Saída","Fornecedor","Cliente"))</f>
        <v/>
      </c>
      <c r="N56" s="25" t="str">
        <f ca="1">IF(SAÍDAS[[#This Row],[Status]]="","",IF(SAÍDAS[[#This Row],[Status]]="cONCLUÍDO",TEXT(SAÍDAS[[#This Row],[Data pagamento]],"mmm"),TEXT(SAÍDAS[[#This Row],[Data vencimento]],"mmm")))</f>
        <v/>
      </c>
      <c r="O56" s="25" t="str">
        <f ca="1">IF(SAÍDAS[[#This Row],[Status]]="","",IF(SAÍDAS[[#This Row],[Status]]="concluído",YEAR(SAÍDAS[[#This Row],[Data pagamento]]),YEAR(SAÍDAS[[#This Row],[Data vencimento]])))</f>
        <v/>
      </c>
      <c r="P56" s="25" t="str">
        <f>IF(SAÍDAS[[#This Row],[Categoria]]="","",VLOOKUP(SAÍDAS[[#This Row],[Categoria]],AUX!$AW:$AX,2,0))</f>
        <v/>
      </c>
    </row>
    <row r="57" spans="2:16" ht="22.5" customHeight="1" x14ac:dyDescent="0.3">
      <c r="B57" s="149"/>
      <c r="F57" s="28"/>
      <c r="G57" s="28"/>
      <c r="I57" s="27"/>
      <c r="J57" s="27"/>
      <c r="K57" s="27"/>
      <c r="L57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7" s="25" t="str">
        <f>IF(SAÍDAS[[#This Row],[Coluna1]]="","",IF(SAÍDAS[[#This Row],[Coluna1]]="Saída","Fornecedor","Cliente"))</f>
        <v/>
      </c>
      <c r="N57" s="25" t="str">
        <f ca="1">IF(SAÍDAS[[#This Row],[Status]]="","",IF(SAÍDAS[[#This Row],[Status]]="cONCLUÍDO",TEXT(SAÍDAS[[#This Row],[Data pagamento]],"mmm"),TEXT(SAÍDAS[[#This Row],[Data vencimento]],"mmm")))</f>
        <v/>
      </c>
      <c r="O57" s="25" t="str">
        <f ca="1">IF(SAÍDAS[[#This Row],[Status]]="","",IF(SAÍDAS[[#This Row],[Status]]="concluído",YEAR(SAÍDAS[[#This Row],[Data pagamento]]),YEAR(SAÍDAS[[#This Row],[Data vencimento]])))</f>
        <v/>
      </c>
      <c r="P57" s="25" t="str">
        <f>IF(SAÍDAS[[#This Row],[Categoria]]="","",VLOOKUP(SAÍDAS[[#This Row],[Categoria]],AUX!$AW:$AX,2,0))</f>
        <v/>
      </c>
    </row>
    <row r="58" spans="2:16" ht="22.5" customHeight="1" x14ac:dyDescent="0.3">
      <c r="B58" s="149"/>
      <c r="F58" s="28"/>
      <c r="G58" s="28"/>
      <c r="I58" s="27"/>
      <c r="J58" s="27"/>
      <c r="K58" s="27"/>
      <c r="L58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8" s="25" t="str">
        <f>IF(SAÍDAS[[#This Row],[Coluna1]]="","",IF(SAÍDAS[[#This Row],[Coluna1]]="Saída","Fornecedor","Cliente"))</f>
        <v/>
      </c>
      <c r="N58" s="25" t="str">
        <f ca="1">IF(SAÍDAS[[#This Row],[Status]]="","",IF(SAÍDAS[[#This Row],[Status]]="cONCLUÍDO",TEXT(SAÍDAS[[#This Row],[Data pagamento]],"mmm"),TEXT(SAÍDAS[[#This Row],[Data vencimento]],"mmm")))</f>
        <v/>
      </c>
      <c r="O58" s="25" t="str">
        <f ca="1">IF(SAÍDAS[[#This Row],[Status]]="","",IF(SAÍDAS[[#This Row],[Status]]="concluído",YEAR(SAÍDAS[[#This Row],[Data pagamento]]),YEAR(SAÍDAS[[#This Row],[Data vencimento]])))</f>
        <v/>
      </c>
      <c r="P58" s="25" t="str">
        <f>IF(SAÍDAS[[#This Row],[Categoria]]="","",VLOOKUP(SAÍDAS[[#This Row],[Categoria]],AUX!$AW:$AX,2,0))</f>
        <v/>
      </c>
    </row>
    <row r="59" spans="2:16" ht="22.5" customHeight="1" x14ac:dyDescent="0.3">
      <c r="B59" s="149"/>
      <c r="F59" s="28"/>
      <c r="G59" s="28"/>
      <c r="I59" s="27"/>
      <c r="J59" s="27"/>
      <c r="K59" s="27"/>
      <c r="L59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59" s="25" t="str">
        <f>IF(SAÍDAS[[#This Row],[Coluna1]]="","",IF(SAÍDAS[[#This Row],[Coluna1]]="Saída","Fornecedor","Cliente"))</f>
        <v/>
      </c>
      <c r="N59" s="25" t="str">
        <f ca="1">IF(SAÍDAS[[#This Row],[Status]]="","",IF(SAÍDAS[[#This Row],[Status]]="cONCLUÍDO",TEXT(SAÍDAS[[#This Row],[Data pagamento]],"mmm"),TEXT(SAÍDAS[[#This Row],[Data vencimento]],"mmm")))</f>
        <v/>
      </c>
      <c r="O59" s="25" t="str">
        <f ca="1">IF(SAÍDAS[[#This Row],[Status]]="","",IF(SAÍDAS[[#This Row],[Status]]="concluído",YEAR(SAÍDAS[[#This Row],[Data pagamento]]),YEAR(SAÍDAS[[#This Row],[Data vencimento]])))</f>
        <v/>
      </c>
      <c r="P59" s="25" t="str">
        <f>IF(SAÍDAS[[#This Row],[Categoria]]="","",VLOOKUP(SAÍDAS[[#This Row],[Categoria]],AUX!$AW:$AX,2,0))</f>
        <v/>
      </c>
    </row>
    <row r="60" spans="2:16" ht="22.5" customHeight="1" x14ac:dyDescent="0.3">
      <c r="B60" s="149"/>
      <c r="F60" s="28"/>
      <c r="G60" s="28"/>
      <c r="I60" s="27"/>
      <c r="J60" s="27"/>
      <c r="K60" s="27"/>
      <c r="L60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0" s="25" t="str">
        <f>IF(SAÍDAS[[#This Row],[Coluna1]]="","",IF(SAÍDAS[[#This Row],[Coluna1]]="Saída","Fornecedor","Cliente"))</f>
        <v/>
      </c>
      <c r="N60" s="25" t="str">
        <f ca="1">IF(SAÍDAS[[#This Row],[Status]]="","",IF(SAÍDAS[[#This Row],[Status]]="cONCLUÍDO",TEXT(SAÍDAS[[#This Row],[Data pagamento]],"mmm"),TEXT(SAÍDAS[[#This Row],[Data vencimento]],"mmm")))</f>
        <v/>
      </c>
      <c r="O60" s="25" t="str">
        <f ca="1">IF(SAÍDAS[[#This Row],[Status]]="","",IF(SAÍDAS[[#This Row],[Status]]="concluído",YEAR(SAÍDAS[[#This Row],[Data pagamento]]),YEAR(SAÍDAS[[#This Row],[Data vencimento]])))</f>
        <v/>
      </c>
      <c r="P60" s="25" t="str">
        <f>IF(SAÍDAS[[#This Row],[Categoria]]="","",VLOOKUP(SAÍDAS[[#This Row],[Categoria]],AUX!$AW:$AX,2,0))</f>
        <v/>
      </c>
    </row>
    <row r="61" spans="2:16" ht="22.5" customHeight="1" x14ac:dyDescent="0.3">
      <c r="B61" s="149"/>
      <c r="F61" s="28"/>
      <c r="G61" s="28"/>
      <c r="I61" s="27"/>
      <c r="J61" s="27"/>
      <c r="K61" s="27"/>
      <c r="L61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1" s="25" t="str">
        <f>IF(SAÍDAS[[#This Row],[Coluna1]]="","",IF(SAÍDAS[[#This Row],[Coluna1]]="Saída","Fornecedor","Cliente"))</f>
        <v/>
      </c>
      <c r="N61" s="25" t="str">
        <f ca="1">IF(SAÍDAS[[#This Row],[Status]]="","",IF(SAÍDAS[[#This Row],[Status]]="cONCLUÍDO",TEXT(SAÍDAS[[#This Row],[Data pagamento]],"mmm"),TEXT(SAÍDAS[[#This Row],[Data vencimento]],"mmm")))</f>
        <v/>
      </c>
      <c r="O61" s="25" t="str">
        <f ca="1">IF(SAÍDAS[[#This Row],[Status]]="","",IF(SAÍDAS[[#This Row],[Status]]="concluído",YEAR(SAÍDAS[[#This Row],[Data pagamento]]),YEAR(SAÍDAS[[#This Row],[Data vencimento]])))</f>
        <v/>
      </c>
      <c r="P61" s="25" t="str">
        <f>IF(SAÍDAS[[#This Row],[Categoria]]="","",VLOOKUP(SAÍDAS[[#This Row],[Categoria]],AUX!$AW:$AX,2,0))</f>
        <v/>
      </c>
    </row>
    <row r="62" spans="2:16" ht="22.5" customHeight="1" x14ac:dyDescent="0.3">
      <c r="B62" s="149"/>
      <c r="F62" s="28"/>
      <c r="G62" s="28"/>
      <c r="I62" s="27"/>
      <c r="J62" s="27"/>
      <c r="K62" s="27"/>
      <c r="L62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2" s="25" t="str">
        <f>IF(SAÍDAS[[#This Row],[Coluna1]]="","",IF(SAÍDAS[[#This Row],[Coluna1]]="Saída","Fornecedor","Cliente"))</f>
        <v/>
      </c>
      <c r="N62" s="25" t="str">
        <f ca="1">IF(SAÍDAS[[#This Row],[Status]]="","",IF(SAÍDAS[[#This Row],[Status]]="cONCLUÍDO",TEXT(SAÍDAS[[#This Row],[Data pagamento]],"mmm"),TEXT(SAÍDAS[[#This Row],[Data vencimento]],"mmm")))</f>
        <v/>
      </c>
      <c r="O62" s="25" t="str">
        <f ca="1">IF(SAÍDAS[[#This Row],[Status]]="","",IF(SAÍDAS[[#This Row],[Status]]="concluído",YEAR(SAÍDAS[[#This Row],[Data pagamento]]),YEAR(SAÍDAS[[#This Row],[Data vencimento]])))</f>
        <v/>
      </c>
      <c r="P62" s="25" t="str">
        <f>IF(SAÍDAS[[#This Row],[Categoria]]="","",VLOOKUP(SAÍDAS[[#This Row],[Categoria]],AUX!$AW:$AX,2,0))</f>
        <v/>
      </c>
    </row>
    <row r="63" spans="2:16" ht="22.5" customHeight="1" x14ac:dyDescent="0.3">
      <c r="B63" s="149"/>
      <c r="F63" s="28"/>
      <c r="G63" s="28"/>
      <c r="I63" s="27"/>
      <c r="J63" s="27"/>
      <c r="K63" s="27"/>
      <c r="L63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3" s="25" t="str">
        <f>IF(SAÍDAS[[#This Row],[Coluna1]]="","",IF(SAÍDAS[[#This Row],[Coluna1]]="Saída","Fornecedor","Cliente"))</f>
        <v/>
      </c>
      <c r="N63" s="25" t="str">
        <f ca="1">IF(SAÍDAS[[#This Row],[Status]]="","",IF(SAÍDAS[[#This Row],[Status]]="cONCLUÍDO",TEXT(SAÍDAS[[#This Row],[Data pagamento]],"mmm"),TEXT(SAÍDAS[[#This Row],[Data vencimento]],"mmm")))</f>
        <v/>
      </c>
      <c r="O63" s="25" t="str">
        <f ca="1">IF(SAÍDAS[[#This Row],[Status]]="","",IF(SAÍDAS[[#This Row],[Status]]="concluído",YEAR(SAÍDAS[[#This Row],[Data pagamento]]),YEAR(SAÍDAS[[#This Row],[Data vencimento]])))</f>
        <v/>
      </c>
      <c r="P63" s="25" t="str">
        <f>IF(SAÍDAS[[#This Row],[Categoria]]="","",VLOOKUP(SAÍDAS[[#This Row],[Categoria]],AUX!$AW:$AX,2,0))</f>
        <v/>
      </c>
    </row>
    <row r="64" spans="2:16" ht="22.5" customHeight="1" x14ac:dyDescent="0.3">
      <c r="B64" s="149"/>
      <c r="F64" s="28"/>
      <c r="G64" s="28"/>
      <c r="I64" s="27"/>
      <c r="J64" s="27"/>
      <c r="K64" s="27"/>
      <c r="L64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4" s="25" t="str">
        <f>IF(SAÍDAS[[#This Row],[Coluna1]]="","",IF(SAÍDAS[[#This Row],[Coluna1]]="Saída","Fornecedor","Cliente"))</f>
        <v/>
      </c>
      <c r="N64" s="25" t="str">
        <f ca="1">IF(SAÍDAS[[#This Row],[Status]]="","",IF(SAÍDAS[[#This Row],[Status]]="cONCLUÍDO",TEXT(SAÍDAS[[#This Row],[Data pagamento]],"mmm"),TEXT(SAÍDAS[[#This Row],[Data vencimento]],"mmm")))</f>
        <v/>
      </c>
      <c r="O64" s="25" t="str">
        <f ca="1">IF(SAÍDAS[[#This Row],[Status]]="","",IF(SAÍDAS[[#This Row],[Status]]="concluído",YEAR(SAÍDAS[[#This Row],[Data pagamento]]),YEAR(SAÍDAS[[#This Row],[Data vencimento]])))</f>
        <v/>
      </c>
      <c r="P64" s="25" t="str">
        <f>IF(SAÍDAS[[#This Row],[Categoria]]="","",VLOOKUP(SAÍDAS[[#This Row],[Categoria]],AUX!$AW:$AX,2,0))</f>
        <v/>
      </c>
    </row>
    <row r="65" spans="2:16" ht="22.5" customHeight="1" x14ac:dyDescent="0.3">
      <c r="B65" s="149"/>
      <c r="F65" s="28"/>
      <c r="G65" s="28"/>
      <c r="I65" s="27"/>
      <c r="J65" s="27"/>
      <c r="K65" s="27"/>
      <c r="L65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5" s="25" t="str">
        <f>IF(SAÍDAS[[#This Row],[Coluna1]]="","",IF(SAÍDAS[[#This Row],[Coluna1]]="Saída","Fornecedor","Cliente"))</f>
        <v/>
      </c>
      <c r="N65" s="25" t="str">
        <f ca="1">IF(SAÍDAS[[#This Row],[Status]]="","",IF(SAÍDAS[[#This Row],[Status]]="cONCLUÍDO",TEXT(SAÍDAS[[#This Row],[Data pagamento]],"mmm"),TEXT(SAÍDAS[[#This Row],[Data vencimento]],"mmm")))</f>
        <v/>
      </c>
      <c r="O65" s="25" t="str">
        <f ca="1">IF(SAÍDAS[[#This Row],[Status]]="","",IF(SAÍDAS[[#This Row],[Status]]="concluído",YEAR(SAÍDAS[[#This Row],[Data pagamento]]),YEAR(SAÍDAS[[#This Row],[Data vencimento]])))</f>
        <v/>
      </c>
      <c r="P65" s="25" t="str">
        <f>IF(SAÍDAS[[#This Row],[Categoria]]="","",VLOOKUP(SAÍDAS[[#This Row],[Categoria]],AUX!$AW:$AX,2,0))</f>
        <v/>
      </c>
    </row>
    <row r="66" spans="2:16" ht="22.5" customHeight="1" x14ac:dyDescent="0.3">
      <c r="B66" s="149"/>
      <c r="F66" s="28"/>
      <c r="G66" s="28"/>
      <c r="I66" s="27"/>
      <c r="J66" s="27"/>
      <c r="K66" s="27"/>
      <c r="L66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6" s="25" t="str">
        <f>IF(SAÍDAS[[#This Row],[Coluna1]]="","",IF(SAÍDAS[[#This Row],[Coluna1]]="Saída","Fornecedor","Cliente"))</f>
        <v/>
      </c>
      <c r="N66" s="25" t="str">
        <f ca="1">IF(SAÍDAS[[#This Row],[Status]]="","",IF(SAÍDAS[[#This Row],[Status]]="cONCLUÍDO",TEXT(SAÍDAS[[#This Row],[Data pagamento]],"mmm"),TEXT(SAÍDAS[[#This Row],[Data vencimento]],"mmm")))</f>
        <v/>
      </c>
      <c r="O66" s="25" t="str">
        <f ca="1">IF(SAÍDAS[[#This Row],[Status]]="","",IF(SAÍDAS[[#This Row],[Status]]="concluído",YEAR(SAÍDAS[[#This Row],[Data pagamento]]),YEAR(SAÍDAS[[#This Row],[Data vencimento]])))</f>
        <v/>
      </c>
      <c r="P66" s="25" t="str">
        <f>IF(SAÍDAS[[#This Row],[Categoria]]="","",VLOOKUP(SAÍDAS[[#This Row],[Categoria]],AUX!$AW:$AX,2,0))</f>
        <v/>
      </c>
    </row>
    <row r="67" spans="2:16" ht="22.5" customHeight="1" x14ac:dyDescent="0.3">
      <c r="B67" s="149"/>
      <c r="F67" s="28"/>
      <c r="G67" s="28"/>
      <c r="I67" s="27"/>
      <c r="J67" s="27"/>
      <c r="K67" s="27"/>
      <c r="L67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7" s="25" t="str">
        <f>IF(SAÍDAS[[#This Row],[Coluna1]]="","",IF(SAÍDAS[[#This Row],[Coluna1]]="Saída","Fornecedor","Cliente"))</f>
        <v/>
      </c>
      <c r="N67" s="25" t="str">
        <f ca="1">IF(SAÍDAS[[#This Row],[Status]]="","",IF(SAÍDAS[[#This Row],[Status]]="cONCLUÍDO",TEXT(SAÍDAS[[#This Row],[Data pagamento]],"mmm"),TEXT(SAÍDAS[[#This Row],[Data vencimento]],"mmm")))</f>
        <v/>
      </c>
      <c r="O67" s="25" t="str">
        <f ca="1">IF(SAÍDAS[[#This Row],[Status]]="","",IF(SAÍDAS[[#This Row],[Status]]="concluído",YEAR(SAÍDAS[[#This Row],[Data pagamento]]),YEAR(SAÍDAS[[#This Row],[Data vencimento]])))</f>
        <v/>
      </c>
      <c r="P67" s="25" t="str">
        <f>IF(SAÍDAS[[#This Row],[Categoria]]="","",VLOOKUP(SAÍDAS[[#This Row],[Categoria]],AUX!$AW:$AX,2,0))</f>
        <v/>
      </c>
    </row>
    <row r="68" spans="2:16" ht="22.5" customHeight="1" x14ac:dyDescent="0.3">
      <c r="B68" s="149"/>
      <c r="F68" s="28"/>
      <c r="G68" s="28"/>
      <c r="I68" s="27"/>
      <c r="J68" s="27"/>
      <c r="K68" s="27"/>
      <c r="L68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8" s="25" t="str">
        <f>IF(SAÍDAS[[#This Row],[Coluna1]]="","",IF(SAÍDAS[[#This Row],[Coluna1]]="Saída","Fornecedor","Cliente"))</f>
        <v/>
      </c>
      <c r="N68" s="25" t="str">
        <f ca="1">IF(SAÍDAS[[#This Row],[Status]]="","",IF(SAÍDAS[[#This Row],[Status]]="cONCLUÍDO",TEXT(SAÍDAS[[#This Row],[Data pagamento]],"mmm"),TEXT(SAÍDAS[[#This Row],[Data vencimento]],"mmm")))</f>
        <v/>
      </c>
      <c r="O68" s="25" t="str">
        <f ca="1">IF(SAÍDAS[[#This Row],[Status]]="","",IF(SAÍDAS[[#This Row],[Status]]="concluído",YEAR(SAÍDAS[[#This Row],[Data pagamento]]),YEAR(SAÍDAS[[#This Row],[Data vencimento]])))</f>
        <v/>
      </c>
      <c r="P68" s="25" t="str">
        <f>IF(SAÍDAS[[#This Row],[Categoria]]="","",VLOOKUP(SAÍDAS[[#This Row],[Categoria]],AUX!$AW:$AX,2,0))</f>
        <v/>
      </c>
    </row>
    <row r="69" spans="2:16" ht="22.5" customHeight="1" x14ac:dyDescent="0.3">
      <c r="B69" s="149"/>
      <c r="F69" s="28"/>
      <c r="G69" s="28"/>
      <c r="I69" s="27"/>
      <c r="J69" s="27"/>
      <c r="K69" s="27"/>
      <c r="L69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69" s="25" t="str">
        <f>IF(SAÍDAS[[#This Row],[Coluna1]]="","",IF(SAÍDAS[[#This Row],[Coluna1]]="Saída","Fornecedor","Cliente"))</f>
        <v/>
      </c>
      <c r="N69" s="25" t="str">
        <f ca="1">IF(SAÍDAS[[#This Row],[Status]]="","",IF(SAÍDAS[[#This Row],[Status]]="cONCLUÍDO",TEXT(SAÍDAS[[#This Row],[Data pagamento]],"mmm"),TEXT(SAÍDAS[[#This Row],[Data vencimento]],"mmm")))</f>
        <v/>
      </c>
      <c r="O69" s="25" t="str">
        <f ca="1">IF(SAÍDAS[[#This Row],[Status]]="","",IF(SAÍDAS[[#This Row],[Status]]="concluído",YEAR(SAÍDAS[[#This Row],[Data pagamento]]),YEAR(SAÍDAS[[#This Row],[Data vencimento]])))</f>
        <v/>
      </c>
      <c r="P69" s="25" t="str">
        <f>IF(SAÍDAS[[#This Row],[Categoria]]="","",VLOOKUP(SAÍDAS[[#This Row],[Categoria]],AUX!$AW:$AX,2,0))</f>
        <v/>
      </c>
    </row>
    <row r="70" spans="2:16" ht="22.5" customHeight="1" x14ac:dyDescent="0.3">
      <c r="B70" s="149"/>
      <c r="F70" s="28"/>
      <c r="G70" s="28"/>
      <c r="I70" s="27"/>
      <c r="J70" s="27"/>
      <c r="K70" s="27"/>
      <c r="L70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0" s="25" t="str">
        <f>IF(SAÍDAS[[#This Row],[Coluna1]]="","",IF(SAÍDAS[[#This Row],[Coluna1]]="Saída","Fornecedor","Cliente"))</f>
        <v/>
      </c>
      <c r="N70" s="25" t="str">
        <f ca="1">IF(SAÍDAS[[#This Row],[Status]]="","",IF(SAÍDAS[[#This Row],[Status]]="cONCLUÍDO",TEXT(SAÍDAS[[#This Row],[Data pagamento]],"mmm"),TEXT(SAÍDAS[[#This Row],[Data vencimento]],"mmm")))</f>
        <v/>
      </c>
      <c r="O70" s="25" t="str">
        <f ca="1">IF(SAÍDAS[[#This Row],[Status]]="","",IF(SAÍDAS[[#This Row],[Status]]="concluído",YEAR(SAÍDAS[[#This Row],[Data pagamento]]),YEAR(SAÍDAS[[#This Row],[Data vencimento]])))</f>
        <v/>
      </c>
      <c r="P70" s="25" t="str">
        <f>IF(SAÍDAS[[#This Row],[Categoria]]="","",VLOOKUP(SAÍDAS[[#This Row],[Categoria]],AUX!$AW:$AX,2,0))</f>
        <v/>
      </c>
    </row>
    <row r="71" spans="2:16" ht="22.5" customHeight="1" x14ac:dyDescent="0.3">
      <c r="B71" s="149"/>
      <c r="F71" s="28"/>
      <c r="G71" s="28"/>
      <c r="I71" s="27"/>
      <c r="J71" s="27"/>
      <c r="K71" s="27"/>
      <c r="L71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1" s="25" t="str">
        <f>IF(SAÍDAS[[#This Row],[Coluna1]]="","",IF(SAÍDAS[[#This Row],[Coluna1]]="Saída","Fornecedor","Cliente"))</f>
        <v/>
      </c>
      <c r="N71" s="25" t="str">
        <f ca="1">IF(SAÍDAS[[#This Row],[Status]]="","",IF(SAÍDAS[[#This Row],[Status]]="cONCLUÍDO",TEXT(SAÍDAS[[#This Row],[Data pagamento]],"mmm"),TEXT(SAÍDAS[[#This Row],[Data vencimento]],"mmm")))</f>
        <v/>
      </c>
      <c r="O71" s="25" t="str">
        <f ca="1">IF(SAÍDAS[[#This Row],[Status]]="","",IF(SAÍDAS[[#This Row],[Status]]="concluído",YEAR(SAÍDAS[[#This Row],[Data pagamento]]),YEAR(SAÍDAS[[#This Row],[Data vencimento]])))</f>
        <v/>
      </c>
      <c r="P71" s="25" t="str">
        <f>IF(SAÍDAS[[#This Row],[Categoria]]="","",VLOOKUP(SAÍDAS[[#This Row],[Categoria]],AUX!$AW:$AX,2,0))</f>
        <v/>
      </c>
    </row>
    <row r="72" spans="2:16" ht="22.5" customHeight="1" x14ac:dyDescent="0.3">
      <c r="B72" s="149"/>
      <c r="F72" s="28"/>
      <c r="G72" s="28"/>
      <c r="I72" s="27"/>
      <c r="J72" s="27"/>
      <c r="K72" s="27"/>
      <c r="L72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2" s="25" t="str">
        <f>IF(SAÍDAS[[#This Row],[Coluna1]]="","",IF(SAÍDAS[[#This Row],[Coluna1]]="Saída","Fornecedor","Cliente"))</f>
        <v/>
      </c>
      <c r="N72" s="25" t="str">
        <f ca="1">IF(SAÍDAS[[#This Row],[Status]]="","",IF(SAÍDAS[[#This Row],[Status]]="cONCLUÍDO",TEXT(SAÍDAS[[#This Row],[Data pagamento]],"mmm"),TEXT(SAÍDAS[[#This Row],[Data vencimento]],"mmm")))</f>
        <v/>
      </c>
      <c r="O72" s="25" t="str">
        <f ca="1">IF(SAÍDAS[[#This Row],[Status]]="","",IF(SAÍDAS[[#This Row],[Status]]="concluído",YEAR(SAÍDAS[[#This Row],[Data pagamento]]),YEAR(SAÍDAS[[#This Row],[Data vencimento]])))</f>
        <v/>
      </c>
      <c r="P72" s="25" t="str">
        <f>IF(SAÍDAS[[#This Row],[Categoria]]="","",VLOOKUP(SAÍDAS[[#This Row],[Categoria]],AUX!$AW:$AX,2,0))</f>
        <v/>
      </c>
    </row>
    <row r="73" spans="2:16" ht="22.5" customHeight="1" x14ac:dyDescent="0.3">
      <c r="B73" s="149"/>
      <c r="F73" s="28"/>
      <c r="G73" s="28"/>
      <c r="I73" s="27"/>
      <c r="J73" s="27"/>
      <c r="K73" s="27"/>
      <c r="L73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3" s="25" t="str">
        <f>IF(SAÍDAS[[#This Row],[Coluna1]]="","",IF(SAÍDAS[[#This Row],[Coluna1]]="Saída","Fornecedor","Cliente"))</f>
        <v/>
      </c>
      <c r="N73" s="25" t="str">
        <f ca="1">IF(SAÍDAS[[#This Row],[Status]]="","",IF(SAÍDAS[[#This Row],[Status]]="cONCLUÍDO",TEXT(SAÍDAS[[#This Row],[Data pagamento]],"mmm"),TEXT(SAÍDAS[[#This Row],[Data vencimento]],"mmm")))</f>
        <v/>
      </c>
      <c r="O73" s="25" t="str">
        <f ca="1">IF(SAÍDAS[[#This Row],[Status]]="","",IF(SAÍDAS[[#This Row],[Status]]="concluído",YEAR(SAÍDAS[[#This Row],[Data pagamento]]),YEAR(SAÍDAS[[#This Row],[Data vencimento]])))</f>
        <v/>
      </c>
      <c r="P73" s="25" t="str">
        <f>IF(SAÍDAS[[#This Row],[Categoria]]="","",VLOOKUP(SAÍDAS[[#This Row],[Categoria]],AUX!$AW:$AX,2,0))</f>
        <v/>
      </c>
    </row>
    <row r="74" spans="2:16" ht="22.5" customHeight="1" x14ac:dyDescent="0.3">
      <c r="B74" s="149"/>
      <c r="F74" s="28"/>
      <c r="G74" s="28"/>
      <c r="I74" s="27"/>
      <c r="J74" s="27"/>
      <c r="K74" s="27"/>
      <c r="L74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4" s="25" t="str">
        <f>IF(SAÍDAS[[#This Row],[Coluna1]]="","",IF(SAÍDAS[[#This Row],[Coluna1]]="Saída","Fornecedor","Cliente"))</f>
        <v/>
      </c>
      <c r="N74" s="25" t="str">
        <f ca="1">IF(SAÍDAS[[#This Row],[Status]]="","",IF(SAÍDAS[[#This Row],[Status]]="cONCLUÍDO",TEXT(SAÍDAS[[#This Row],[Data pagamento]],"mmm"),TEXT(SAÍDAS[[#This Row],[Data vencimento]],"mmm")))</f>
        <v/>
      </c>
      <c r="O74" s="25" t="str">
        <f ca="1">IF(SAÍDAS[[#This Row],[Status]]="","",IF(SAÍDAS[[#This Row],[Status]]="concluído",YEAR(SAÍDAS[[#This Row],[Data pagamento]]),YEAR(SAÍDAS[[#This Row],[Data vencimento]])))</f>
        <v/>
      </c>
      <c r="P74" s="25" t="str">
        <f>IF(SAÍDAS[[#This Row],[Categoria]]="","",VLOOKUP(SAÍDAS[[#This Row],[Categoria]],AUX!$AW:$AX,2,0))</f>
        <v/>
      </c>
    </row>
    <row r="75" spans="2:16" ht="22.5" customHeight="1" x14ac:dyDescent="0.3">
      <c r="B75" s="149"/>
      <c r="F75" s="28"/>
      <c r="G75" s="28"/>
      <c r="I75" s="27"/>
      <c r="J75" s="27"/>
      <c r="K75" s="27"/>
      <c r="L75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5" s="25" t="str">
        <f>IF(SAÍDAS[[#This Row],[Coluna1]]="","",IF(SAÍDAS[[#This Row],[Coluna1]]="Saída","Fornecedor","Cliente"))</f>
        <v/>
      </c>
      <c r="N75" s="25" t="str">
        <f ca="1">IF(SAÍDAS[[#This Row],[Status]]="","",IF(SAÍDAS[[#This Row],[Status]]="cONCLUÍDO",TEXT(SAÍDAS[[#This Row],[Data pagamento]],"mmm"),TEXT(SAÍDAS[[#This Row],[Data vencimento]],"mmm")))</f>
        <v/>
      </c>
      <c r="O75" s="25" t="str">
        <f ca="1">IF(SAÍDAS[[#This Row],[Status]]="","",IF(SAÍDAS[[#This Row],[Status]]="concluído",YEAR(SAÍDAS[[#This Row],[Data pagamento]]),YEAR(SAÍDAS[[#This Row],[Data vencimento]])))</f>
        <v/>
      </c>
      <c r="P75" s="25" t="str">
        <f>IF(SAÍDAS[[#This Row],[Categoria]]="","",VLOOKUP(SAÍDAS[[#This Row],[Categoria]],AUX!$AW:$AX,2,0))</f>
        <v/>
      </c>
    </row>
    <row r="76" spans="2:16" ht="22.5" customHeight="1" x14ac:dyDescent="0.3">
      <c r="B76" s="149"/>
      <c r="F76" s="28"/>
      <c r="G76" s="28"/>
      <c r="I76" s="27"/>
      <c r="J76" s="27"/>
      <c r="K76" s="27"/>
      <c r="L76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6" s="25" t="str">
        <f>IF(SAÍDAS[[#This Row],[Coluna1]]="","",IF(SAÍDAS[[#This Row],[Coluna1]]="Saída","Fornecedor","Cliente"))</f>
        <v/>
      </c>
      <c r="N76" s="25" t="str">
        <f ca="1">IF(SAÍDAS[[#This Row],[Status]]="","",IF(SAÍDAS[[#This Row],[Status]]="cONCLUÍDO",TEXT(SAÍDAS[[#This Row],[Data pagamento]],"mmm"),TEXT(SAÍDAS[[#This Row],[Data vencimento]],"mmm")))</f>
        <v/>
      </c>
      <c r="O76" s="25" t="str">
        <f ca="1">IF(SAÍDAS[[#This Row],[Status]]="","",IF(SAÍDAS[[#This Row],[Status]]="concluído",YEAR(SAÍDAS[[#This Row],[Data pagamento]]),YEAR(SAÍDAS[[#This Row],[Data vencimento]])))</f>
        <v/>
      </c>
      <c r="P76" s="25" t="str">
        <f>IF(SAÍDAS[[#This Row],[Categoria]]="","",VLOOKUP(SAÍDAS[[#This Row],[Categoria]],AUX!$AW:$AX,2,0))</f>
        <v/>
      </c>
    </row>
    <row r="77" spans="2:16" ht="22.5" customHeight="1" x14ac:dyDescent="0.3">
      <c r="B77" s="149"/>
      <c r="F77" s="28"/>
      <c r="G77" s="28"/>
      <c r="I77" s="27"/>
      <c r="J77" s="27"/>
      <c r="K77" s="27"/>
      <c r="L77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7" s="25" t="str">
        <f>IF(SAÍDAS[[#This Row],[Coluna1]]="","",IF(SAÍDAS[[#This Row],[Coluna1]]="Saída","Fornecedor","Cliente"))</f>
        <v/>
      </c>
      <c r="N77" s="25" t="str">
        <f ca="1">IF(SAÍDAS[[#This Row],[Status]]="","",IF(SAÍDAS[[#This Row],[Status]]="cONCLUÍDO",TEXT(SAÍDAS[[#This Row],[Data pagamento]],"mmm"),TEXT(SAÍDAS[[#This Row],[Data vencimento]],"mmm")))</f>
        <v/>
      </c>
      <c r="O77" s="25" t="str">
        <f ca="1">IF(SAÍDAS[[#This Row],[Status]]="","",IF(SAÍDAS[[#This Row],[Status]]="concluído",YEAR(SAÍDAS[[#This Row],[Data pagamento]]),YEAR(SAÍDAS[[#This Row],[Data vencimento]])))</f>
        <v/>
      </c>
      <c r="P77" s="25" t="str">
        <f>IF(SAÍDAS[[#This Row],[Categoria]]="","",VLOOKUP(SAÍDAS[[#This Row],[Categoria]],AUX!$AW:$AX,2,0))</f>
        <v/>
      </c>
    </row>
    <row r="78" spans="2:16" ht="22.5" customHeight="1" x14ac:dyDescent="0.3">
      <c r="B78" s="149"/>
      <c r="F78" s="28"/>
      <c r="G78" s="28"/>
      <c r="I78" s="27"/>
      <c r="J78" s="27"/>
      <c r="K78" s="27"/>
      <c r="L78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8" s="25" t="str">
        <f>IF(SAÍDAS[[#This Row],[Coluna1]]="","",IF(SAÍDAS[[#This Row],[Coluna1]]="Saída","Fornecedor","Cliente"))</f>
        <v/>
      </c>
      <c r="N78" s="25" t="str">
        <f ca="1">IF(SAÍDAS[[#This Row],[Status]]="","",IF(SAÍDAS[[#This Row],[Status]]="cONCLUÍDO",TEXT(SAÍDAS[[#This Row],[Data pagamento]],"mmm"),TEXT(SAÍDAS[[#This Row],[Data vencimento]],"mmm")))</f>
        <v/>
      </c>
      <c r="O78" s="25" t="str">
        <f ca="1">IF(SAÍDAS[[#This Row],[Status]]="","",IF(SAÍDAS[[#This Row],[Status]]="concluído",YEAR(SAÍDAS[[#This Row],[Data pagamento]]),YEAR(SAÍDAS[[#This Row],[Data vencimento]])))</f>
        <v/>
      </c>
      <c r="P78" s="25" t="str">
        <f>IF(SAÍDAS[[#This Row],[Categoria]]="","",VLOOKUP(SAÍDAS[[#This Row],[Categoria]],AUX!$AW:$AX,2,0))</f>
        <v/>
      </c>
    </row>
    <row r="79" spans="2:16" ht="22.5" customHeight="1" x14ac:dyDescent="0.3">
      <c r="B79" s="149"/>
      <c r="F79" s="28"/>
      <c r="G79" s="28"/>
      <c r="I79" s="27"/>
      <c r="J79" s="27"/>
      <c r="K79" s="27"/>
      <c r="L79" s="145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79" s="25" t="str">
        <f>IF(SAÍDAS[[#This Row],[Coluna1]]="","",IF(SAÍDAS[[#This Row],[Coluna1]]="Saída","Fornecedor","Cliente"))</f>
        <v/>
      </c>
      <c r="N79" s="25" t="str">
        <f ca="1">IF(SAÍDAS[[#This Row],[Status]]="","",IF(SAÍDAS[[#This Row],[Status]]="cONCLUÍDO",TEXT(SAÍDAS[[#This Row],[Data pagamento]],"mmm"),TEXT(SAÍDAS[[#This Row],[Data vencimento]],"mmm")))</f>
        <v/>
      </c>
      <c r="O79" s="25" t="str">
        <f ca="1">IF(SAÍDAS[[#This Row],[Status]]="","",IF(SAÍDAS[[#This Row],[Status]]="concluído",YEAR(SAÍDAS[[#This Row],[Data pagamento]]),YEAR(SAÍDAS[[#This Row],[Data vencimento]])))</f>
        <v/>
      </c>
      <c r="P79" s="25" t="str">
        <f>IF(SAÍDAS[[#This Row],[Categoria]]="","",VLOOKUP(SAÍDAS[[#This Row],[Categoria]],AUX!$AW:$AX,2,0))</f>
        <v/>
      </c>
    </row>
    <row r="80" spans="2:16" ht="22.5" customHeight="1" x14ac:dyDescent="0.3">
      <c r="B80" s="156"/>
      <c r="C80" s="153"/>
      <c r="D80" s="153"/>
      <c r="E80" s="153"/>
      <c r="F80" s="154"/>
      <c r="G80" s="154"/>
      <c r="H80" s="153"/>
      <c r="I80" s="150"/>
      <c r="J80" s="150"/>
      <c r="K80" s="150"/>
      <c r="L8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0" s="153" t="str">
        <f>IF(SAÍDAS[[#This Row],[Coluna1]]="","",IF(SAÍDAS[[#This Row],[Coluna1]]="Saída","Fornecedor","Cliente"))</f>
        <v/>
      </c>
      <c r="N80" s="153" t="str">
        <f ca="1">IF(SAÍDAS[[#This Row],[Status]]="","",IF(SAÍDAS[[#This Row],[Status]]="cONCLUÍDO",TEXT(SAÍDAS[[#This Row],[Data pagamento]],"mmm"),TEXT(SAÍDAS[[#This Row],[Data vencimento]],"mmm")))</f>
        <v/>
      </c>
      <c r="O80" s="153" t="str">
        <f ca="1">IF(SAÍDAS[[#This Row],[Status]]="","",IF(SAÍDAS[[#This Row],[Status]]="concluído",YEAR(SAÍDAS[[#This Row],[Data pagamento]]),YEAR(SAÍDAS[[#This Row],[Data vencimento]])))</f>
        <v/>
      </c>
      <c r="P80" s="153" t="str">
        <f>IF(SAÍDAS[[#This Row],[Categoria]]="","",VLOOKUP(SAÍDAS[[#This Row],[Categoria]],AUX!$AW:$AX,2,0))</f>
        <v/>
      </c>
    </row>
    <row r="81" spans="2:16" ht="22.5" customHeight="1" x14ac:dyDescent="0.3">
      <c r="B81" s="156"/>
      <c r="C81" s="153"/>
      <c r="D81" s="153"/>
      <c r="E81" s="153"/>
      <c r="F81" s="154"/>
      <c r="G81" s="154"/>
      <c r="H81" s="153"/>
      <c r="I81" s="150"/>
      <c r="J81" s="150"/>
      <c r="K81" s="150"/>
      <c r="L8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1" s="153" t="str">
        <f>IF(SAÍDAS[[#This Row],[Coluna1]]="","",IF(SAÍDAS[[#This Row],[Coluna1]]="Saída","Fornecedor","Cliente"))</f>
        <v/>
      </c>
      <c r="N81" s="153" t="str">
        <f ca="1">IF(SAÍDAS[[#This Row],[Status]]="","",IF(SAÍDAS[[#This Row],[Status]]="cONCLUÍDO",TEXT(SAÍDAS[[#This Row],[Data pagamento]],"mmm"),TEXT(SAÍDAS[[#This Row],[Data vencimento]],"mmm")))</f>
        <v/>
      </c>
      <c r="O81" s="153" t="str">
        <f ca="1">IF(SAÍDAS[[#This Row],[Status]]="","",IF(SAÍDAS[[#This Row],[Status]]="concluído",YEAR(SAÍDAS[[#This Row],[Data pagamento]]),YEAR(SAÍDAS[[#This Row],[Data vencimento]])))</f>
        <v/>
      </c>
      <c r="P81" s="153" t="str">
        <f>IF(SAÍDAS[[#This Row],[Categoria]]="","",VLOOKUP(SAÍDAS[[#This Row],[Categoria]],AUX!$AW:$AX,2,0))</f>
        <v/>
      </c>
    </row>
    <row r="82" spans="2:16" ht="22.5" customHeight="1" x14ac:dyDescent="0.3">
      <c r="B82" s="156"/>
      <c r="C82" s="153"/>
      <c r="D82" s="153"/>
      <c r="E82" s="153"/>
      <c r="F82" s="154"/>
      <c r="G82" s="154"/>
      <c r="H82" s="153"/>
      <c r="I82" s="150"/>
      <c r="J82" s="150"/>
      <c r="K82" s="150"/>
      <c r="L8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2" s="153" t="str">
        <f>IF(SAÍDAS[[#This Row],[Coluna1]]="","",IF(SAÍDAS[[#This Row],[Coluna1]]="Saída","Fornecedor","Cliente"))</f>
        <v/>
      </c>
      <c r="N82" s="153" t="str">
        <f ca="1">IF(SAÍDAS[[#This Row],[Status]]="","",IF(SAÍDAS[[#This Row],[Status]]="cONCLUÍDO",TEXT(SAÍDAS[[#This Row],[Data pagamento]],"mmm"),TEXT(SAÍDAS[[#This Row],[Data vencimento]],"mmm")))</f>
        <v/>
      </c>
      <c r="O82" s="153" t="str">
        <f ca="1">IF(SAÍDAS[[#This Row],[Status]]="","",IF(SAÍDAS[[#This Row],[Status]]="concluído",YEAR(SAÍDAS[[#This Row],[Data pagamento]]),YEAR(SAÍDAS[[#This Row],[Data vencimento]])))</f>
        <v/>
      </c>
      <c r="P82" s="153" t="str">
        <f>IF(SAÍDAS[[#This Row],[Categoria]]="","",VLOOKUP(SAÍDAS[[#This Row],[Categoria]],AUX!$AW:$AX,2,0))</f>
        <v/>
      </c>
    </row>
    <row r="83" spans="2:16" ht="22.5" customHeight="1" x14ac:dyDescent="0.3">
      <c r="B83" s="156"/>
      <c r="C83" s="153"/>
      <c r="D83" s="153"/>
      <c r="E83" s="153"/>
      <c r="F83" s="154"/>
      <c r="G83" s="154"/>
      <c r="H83" s="153"/>
      <c r="I83" s="150"/>
      <c r="J83" s="150"/>
      <c r="K83" s="150"/>
      <c r="L8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3" s="153" t="str">
        <f>IF(SAÍDAS[[#This Row],[Coluna1]]="","",IF(SAÍDAS[[#This Row],[Coluna1]]="Saída","Fornecedor","Cliente"))</f>
        <v/>
      </c>
      <c r="N83" s="153" t="str">
        <f ca="1">IF(SAÍDAS[[#This Row],[Status]]="","",IF(SAÍDAS[[#This Row],[Status]]="cONCLUÍDO",TEXT(SAÍDAS[[#This Row],[Data pagamento]],"mmm"),TEXT(SAÍDAS[[#This Row],[Data vencimento]],"mmm")))</f>
        <v/>
      </c>
      <c r="O83" s="153" t="str">
        <f ca="1">IF(SAÍDAS[[#This Row],[Status]]="","",IF(SAÍDAS[[#This Row],[Status]]="concluído",YEAR(SAÍDAS[[#This Row],[Data pagamento]]),YEAR(SAÍDAS[[#This Row],[Data vencimento]])))</f>
        <v/>
      </c>
      <c r="P83" s="153" t="str">
        <f>IF(SAÍDAS[[#This Row],[Categoria]]="","",VLOOKUP(SAÍDAS[[#This Row],[Categoria]],AUX!$AW:$AX,2,0))</f>
        <v/>
      </c>
    </row>
    <row r="84" spans="2:16" ht="22.5" customHeight="1" x14ac:dyDescent="0.3">
      <c r="B84" s="156"/>
      <c r="C84" s="153"/>
      <c r="D84" s="153"/>
      <c r="E84" s="153"/>
      <c r="F84" s="154"/>
      <c r="G84" s="154"/>
      <c r="H84" s="153"/>
      <c r="I84" s="150"/>
      <c r="J84" s="150"/>
      <c r="K84" s="150"/>
      <c r="L8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4" s="153" t="str">
        <f>IF(SAÍDAS[[#This Row],[Coluna1]]="","",IF(SAÍDAS[[#This Row],[Coluna1]]="Saída","Fornecedor","Cliente"))</f>
        <v/>
      </c>
      <c r="N84" s="153" t="str">
        <f ca="1">IF(SAÍDAS[[#This Row],[Status]]="","",IF(SAÍDAS[[#This Row],[Status]]="cONCLUÍDO",TEXT(SAÍDAS[[#This Row],[Data pagamento]],"mmm"),TEXT(SAÍDAS[[#This Row],[Data vencimento]],"mmm")))</f>
        <v/>
      </c>
      <c r="O84" s="153" t="str">
        <f ca="1">IF(SAÍDAS[[#This Row],[Status]]="","",IF(SAÍDAS[[#This Row],[Status]]="concluído",YEAR(SAÍDAS[[#This Row],[Data pagamento]]),YEAR(SAÍDAS[[#This Row],[Data vencimento]])))</f>
        <v/>
      </c>
      <c r="P84" s="153" t="str">
        <f>IF(SAÍDAS[[#This Row],[Categoria]]="","",VLOOKUP(SAÍDAS[[#This Row],[Categoria]],AUX!$AW:$AX,2,0))</f>
        <v/>
      </c>
    </row>
    <row r="85" spans="2:16" ht="22.5" customHeight="1" x14ac:dyDescent="0.3">
      <c r="B85" s="156"/>
      <c r="C85" s="153"/>
      <c r="D85" s="153"/>
      <c r="E85" s="153"/>
      <c r="F85" s="154"/>
      <c r="G85" s="154"/>
      <c r="H85" s="153"/>
      <c r="I85" s="150"/>
      <c r="J85" s="150"/>
      <c r="K85" s="150"/>
      <c r="L8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5" s="153" t="str">
        <f>IF(SAÍDAS[[#This Row],[Coluna1]]="","",IF(SAÍDAS[[#This Row],[Coluna1]]="Saída","Fornecedor","Cliente"))</f>
        <v/>
      </c>
      <c r="N85" s="153" t="str">
        <f ca="1">IF(SAÍDAS[[#This Row],[Status]]="","",IF(SAÍDAS[[#This Row],[Status]]="cONCLUÍDO",TEXT(SAÍDAS[[#This Row],[Data pagamento]],"mmm"),TEXT(SAÍDAS[[#This Row],[Data vencimento]],"mmm")))</f>
        <v/>
      </c>
      <c r="O85" s="153" t="str">
        <f ca="1">IF(SAÍDAS[[#This Row],[Status]]="","",IF(SAÍDAS[[#This Row],[Status]]="concluído",YEAR(SAÍDAS[[#This Row],[Data pagamento]]),YEAR(SAÍDAS[[#This Row],[Data vencimento]])))</f>
        <v/>
      </c>
      <c r="P85" s="153" t="str">
        <f>IF(SAÍDAS[[#This Row],[Categoria]]="","",VLOOKUP(SAÍDAS[[#This Row],[Categoria]],AUX!$AW:$AX,2,0))</f>
        <v/>
      </c>
    </row>
    <row r="86" spans="2:16" ht="22.5" customHeight="1" x14ac:dyDescent="0.3">
      <c r="B86" s="156"/>
      <c r="C86" s="153"/>
      <c r="D86" s="153"/>
      <c r="E86" s="153"/>
      <c r="F86" s="154"/>
      <c r="G86" s="154"/>
      <c r="H86" s="153"/>
      <c r="I86" s="150"/>
      <c r="J86" s="150"/>
      <c r="K86" s="150"/>
      <c r="L8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6" s="153" t="str">
        <f>IF(SAÍDAS[[#This Row],[Coluna1]]="","",IF(SAÍDAS[[#This Row],[Coluna1]]="Saída","Fornecedor","Cliente"))</f>
        <v/>
      </c>
      <c r="N86" s="153" t="str">
        <f ca="1">IF(SAÍDAS[[#This Row],[Status]]="","",IF(SAÍDAS[[#This Row],[Status]]="cONCLUÍDO",TEXT(SAÍDAS[[#This Row],[Data pagamento]],"mmm"),TEXT(SAÍDAS[[#This Row],[Data vencimento]],"mmm")))</f>
        <v/>
      </c>
      <c r="O86" s="153" t="str">
        <f ca="1">IF(SAÍDAS[[#This Row],[Status]]="","",IF(SAÍDAS[[#This Row],[Status]]="concluído",YEAR(SAÍDAS[[#This Row],[Data pagamento]]),YEAR(SAÍDAS[[#This Row],[Data vencimento]])))</f>
        <v/>
      </c>
      <c r="P86" s="153" t="str">
        <f>IF(SAÍDAS[[#This Row],[Categoria]]="","",VLOOKUP(SAÍDAS[[#This Row],[Categoria]],AUX!$AW:$AX,2,0))</f>
        <v/>
      </c>
    </row>
    <row r="87" spans="2:16" ht="22.5" customHeight="1" x14ac:dyDescent="0.3">
      <c r="B87" s="156"/>
      <c r="C87" s="153"/>
      <c r="D87" s="153"/>
      <c r="E87" s="153"/>
      <c r="F87" s="154"/>
      <c r="G87" s="154"/>
      <c r="H87" s="153"/>
      <c r="I87" s="150"/>
      <c r="J87" s="150"/>
      <c r="K87" s="150"/>
      <c r="L8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7" s="153" t="str">
        <f>IF(SAÍDAS[[#This Row],[Coluna1]]="","",IF(SAÍDAS[[#This Row],[Coluna1]]="Saída","Fornecedor","Cliente"))</f>
        <v/>
      </c>
      <c r="N87" s="153" t="str">
        <f ca="1">IF(SAÍDAS[[#This Row],[Status]]="","",IF(SAÍDAS[[#This Row],[Status]]="cONCLUÍDO",TEXT(SAÍDAS[[#This Row],[Data pagamento]],"mmm"),TEXT(SAÍDAS[[#This Row],[Data vencimento]],"mmm")))</f>
        <v/>
      </c>
      <c r="O87" s="153" t="str">
        <f ca="1">IF(SAÍDAS[[#This Row],[Status]]="","",IF(SAÍDAS[[#This Row],[Status]]="concluído",YEAR(SAÍDAS[[#This Row],[Data pagamento]]),YEAR(SAÍDAS[[#This Row],[Data vencimento]])))</f>
        <v/>
      </c>
      <c r="P87" s="153" t="str">
        <f>IF(SAÍDAS[[#This Row],[Categoria]]="","",VLOOKUP(SAÍDAS[[#This Row],[Categoria]],AUX!$AW:$AX,2,0))</f>
        <v/>
      </c>
    </row>
    <row r="88" spans="2:16" ht="22.5" customHeight="1" x14ac:dyDescent="0.3">
      <c r="B88" s="156"/>
      <c r="C88" s="153"/>
      <c r="D88" s="153"/>
      <c r="E88" s="153"/>
      <c r="F88" s="154"/>
      <c r="G88" s="154"/>
      <c r="H88" s="153"/>
      <c r="I88" s="150"/>
      <c r="J88" s="150"/>
      <c r="K88" s="150"/>
      <c r="L8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8" s="153" t="str">
        <f>IF(SAÍDAS[[#This Row],[Coluna1]]="","",IF(SAÍDAS[[#This Row],[Coluna1]]="Saída","Fornecedor","Cliente"))</f>
        <v/>
      </c>
      <c r="N88" s="153" t="str">
        <f ca="1">IF(SAÍDAS[[#This Row],[Status]]="","",IF(SAÍDAS[[#This Row],[Status]]="cONCLUÍDO",TEXT(SAÍDAS[[#This Row],[Data pagamento]],"mmm"),TEXT(SAÍDAS[[#This Row],[Data vencimento]],"mmm")))</f>
        <v/>
      </c>
      <c r="O88" s="153" t="str">
        <f ca="1">IF(SAÍDAS[[#This Row],[Status]]="","",IF(SAÍDAS[[#This Row],[Status]]="concluído",YEAR(SAÍDAS[[#This Row],[Data pagamento]]),YEAR(SAÍDAS[[#This Row],[Data vencimento]])))</f>
        <v/>
      </c>
      <c r="P88" s="153" t="str">
        <f>IF(SAÍDAS[[#This Row],[Categoria]]="","",VLOOKUP(SAÍDAS[[#This Row],[Categoria]],AUX!$AW:$AX,2,0))</f>
        <v/>
      </c>
    </row>
    <row r="89" spans="2:16" ht="22.5" customHeight="1" x14ac:dyDescent="0.3">
      <c r="B89" s="156"/>
      <c r="C89" s="153"/>
      <c r="D89" s="153"/>
      <c r="E89" s="153"/>
      <c r="F89" s="154"/>
      <c r="G89" s="154"/>
      <c r="H89" s="153"/>
      <c r="I89" s="150"/>
      <c r="J89" s="150"/>
      <c r="K89" s="150"/>
      <c r="L8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89" s="153" t="str">
        <f>IF(SAÍDAS[[#This Row],[Coluna1]]="","",IF(SAÍDAS[[#This Row],[Coluna1]]="Saída","Fornecedor","Cliente"))</f>
        <v/>
      </c>
      <c r="N89" s="153" t="str">
        <f ca="1">IF(SAÍDAS[[#This Row],[Status]]="","",IF(SAÍDAS[[#This Row],[Status]]="cONCLUÍDO",TEXT(SAÍDAS[[#This Row],[Data pagamento]],"mmm"),TEXT(SAÍDAS[[#This Row],[Data vencimento]],"mmm")))</f>
        <v/>
      </c>
      <c r="O89" s="153" t="str">
        <f ca="1">IF(SAÍDAS[[#This Row],[Status]]="","",IF(SAÍDAS[[#This Row],[Status]]="concluído",YEAR(SAÍDAS[[#This Row],[Data pagamento]]),YEAR(SAÍDAS[[#This Row],[Data vencimento]])))</f>
        <v/>
      </c>
      <c r="P89" s="153" t="str">
        <f>IF(SAÍDAS[[#This Row],[Categoria]]="","",VLOOKUP(SAÍDAS[[#This Row],[Categoria]],AUX!$AW:$AX,2,0))</f>
        <v/>
      </c>
    </row>
    <row r="90" spans="2:16" ht="22.5" customHeight="1" x14ac:dyDescent="0.3">
      <c r="B90" s="156"/>
      <c r="C90" s="153"/>
      <c r="D90" s="153"/>
      <c r="E90" s="153"/>
      <c r="F90" s="154"/>
      <c r="G90" s="154"/>
      <c r="H90" s="153"/>
      <c r="I90" s="150"/>
      <c r="J90" s="150"/>
      <c r="K90" s="150"/>
      <c r="L9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0" s="153" t="str">
        <f>IF(SAÍDAS[[#This Row],[Coluna1]]="","",IF(SAÍDAS[[#This Row],[Coluna1]]="Saída","Fornecedor","Cliente"))</f>
        <v/>
      </c>
      <c r="N90" s="153" t="str">
        <f ca="1">IF(SAÍDAS[[#This Row],[Status]]="","",IF(SAÍDAS[[#This Row],[Status]]="cONCLUÍDO",TEXT(SAÍDAS[[#This Row],[Data pagamento]],"mmm"),TEXT(SAÍDAS[[#This Row],[Data vencimento]],"mmm")))</f>
        <v/>
      </c>
      <c r="O90" s="153" t="str">
        <f ca="1">IF(SAÍDAS[[#This Row],[Status]]="","",IF(SAÍDAS[[#This Row],[Status]]="concluído",YEAR(SAÍDAS[[#This Row],[Data pagamento]]),YEAR(SAÍDAS[[#This Row],[Data vencimento]])))</f>
        <v/>
      </c>
      <c r="P90" s="153" t="str">
        <f>IF(SAÍDAS[[#This Row],[Categoria]]="","",VLOOKUP(SAÍDAS[[#This Row],[Categoria]],AUX!$AW:$AX,2,0))</f>
        <v/>
      </c>
    </row>
    <row r="91" spans="2:16" ht="22.5" customHeight="1" x14ac:dyDescent="0.3">
      <c r="B91" s="156"/>
      <c r="C91" s="153"/>
      <c r="D91" s="153"/>
      <c r="E91" s="153"/>
      <c r="F91" s="154"/>
      <c r="G91" s="154"/>
      <c r="H91" s="153"/>
      <c r="I91" s="150"/>
      <c r="J91" s="150"/>
      <c r="K91" s="150"/>
      <c r="L9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1" s="153" t="str">
        <f>IF(SAÍDAS[[#This Row],[Coluna1]]="","",IF(SAÍDAS[[#This Row],[Coluna1]]="Saída","Fornecedor","Cliente"))</f>
        <v/>
      </c>
      <c r="N91" s="153" t="str">
        <f ca="1">IF(SAÍDAS[[#This Row],[Status]]="","",IF(SAÍDAS[[#This Row],[Status]]="cONCLUÍDO",TEXT(SAÍDAS[[#This Row],[Data pagamento]],"mmm"),TEXT(SAÍDAS[[#This Row],[Data vencimento]],"mmm")))</f>
        <v/>
      </c>
      <c r="O91" s="153" t="str">
        <f ca="1">IF(SAÍDAS[[#This Row],[Status]]="","",IF(SAÍDAS[[#This Row],[Status]]="concluído",YEAR(SAÍDAS[[#This Row],[Data pagamento]]),YEAR(SAÍDAS[[#This Row],[Data vencimento]])))</f>
        <v/>
      </c>
      <c r="P91" s="153" t="str">
        <f>IF(SAÍDAS[[#This Row],[Categoria]]="","",VLOOKUP(SAÍDAS[[#This Row],[Categoria]],AUX!$AW:$AX,2,0))</f>
        <v/>
      </c>
    </row>
    <row r="92" spans="2:16" ht="22.5" customHeight="1" x14ac:dyDescent="0.3">
      <c r="B92" s="156"/>
      <c r="C92" s="153"/>
      <c r="D92" s="153"/>
      <c r="E92" s="153"/>
      <c r="F92" s="154"/>
      <c r="G92" s="154"/>
      <c r="H92" s="153"/>
      <c r="I92" s="150"/>
      <c r="J92" s="150"/>
      <c r="K92" s="150"/>
      <c r="L9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2" s="153" t="str">
        <f>IF(SAÍDAS[[#This Row],[Coluna1]]="","",IF(SAÍDAS[[#This Row],[Coluna1]]="Saída","Fornecedor","Cliente"))</f>
        <v/>
      </c>
      <c r="N92" s="153" t="str">
        <f ca="1">IF(SAÍDAS[[#This Row],[Status]]="","",IF(SAÍDAS[[#This Row],[Status]]="cONCLUÍDO",TEXT(SAÍDAS[[#This Row],[Data pagamento]],"mmm"),TEXT(SAÍDAS[[#This Row],[Data vencimento]],"mmm")))</f>
        <v/>
      </c>
      <c r="O92" s="153" t="str">
        <f ca="1">IF(SAÍDAS[[#This Row],[Status]]="","",IF(SAÍDAS[[#This Row],[Status]]="concluído",YEAR(SAÍDAS[[#This Row],[Data pagamento]]),YEAR(SAÍDAS[[#This Row],[Data vencimento]])))</f>
        <v/>
      </c>
      <c r="P92" s="153" t="str">
        <f>IF(SAÍDAS[[#This Row],[Categoria]]="","",VLOOKUP(SAÍDAS[[#This Row],[Categoria]],AUX!$AW:$AX,2,0))</f>
        <v/>
      </c>
    </row>
    <row r="93" spans="2:16" ht="22.5" customHeight="1" x14ac:dyDescent="0.3">
      <c r="B93" s="156"/>
      <c r="C93" s="153"/>
      <c r="D93" s="153"/>
      <c r="E93" s="153"/>
      <c r="F93" s="154"/>
      <c r="G93" s="154"/>
      <c r="H93" s="153"/>
      <c r="I93" s="150"/>
      <c r="J93" s="150"/>
      <c r="K93" s="150"/>
      <c r="L9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3" s="153" t="str">
        <f>IF(SAÍDAS[[#This Row],[Coluna1]]="","",IF(SAÍDAS[[#This Row],[Coluna1]]="Saída","Fornecedor","Cliente"))</f>
        <v/>
      </c>
      <c r="N93" s="153" t="str">
        <f ca="1">IF(SAÍDAS[[#This Row],[Status]]="","",IF(SAÍDAS[[#This Row],[Status]]="cONCLUÍDO",TEXT(SAÍDAS[[#This Row],[Data pagamento]],"mmm"),TEXT(SAÍDAS[[#This Row],[Data vencimento]],"mmm")))</f>
        <v/>
      </c>
      <c r="O93" s="153" t="str">
        <f ca="1">IF(SAÍDAS[[#This Row],[Status]]="","",IF(SAÍDAS[[#This Row],[Status]]="concluído",YEAR(SAÍDAS[[#This Row],[Data pagamento]]),YEAR(SAÍDAS[[#This Row],[Data vencimento]])))</f>
        <v/>
      </c>
      <c r="P93" s="153" t="str">
        <f>IF(SAÍDAS[[#This Row],[Categoria]]="","",VLOOKUP(SAÍDAS[[#This Row],[Categoria]],AUX!$AW:$AX,2,0))</f>
        <v/>
      </c>
    </row>
    <row r="94" spans="2:16" ht="22.5" customHeight="1" x14ac:dyDescent="0.3">
      <c r="B94" s="156"/>
      <c r="C94" s="153"/>
      <c r="D94" s="153"/>
      <c r="E94" s="153"/>
      <c r="F94" s="154"/>
      <c r="G94" s="154"/>
      <c r="H94" s="153"/>
      <c r="I94" s="150"/>
      <c r="J94" s="150"/>
      <c r="K94" s="150"/>
      <c r="L9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4" s="153" t="str">
        <f>IF(SAÍDAS[[#This Row],[Coluna1]]="","",IF(SAÍDAS[[#This Row],[Coluna1]]="Saída","Fornecedor","Cliente"))</f>
        <v/>
      </c>
      <c r="N94" s="153" t="str">
        <f ca="1">IF(SAÍDAS[[#This Row],[Status]]="","",IF(SAÍDAS[[#This Row],[Status]]="cONCLUÍDO",TEXT(SAÍDAS[[#This Row],[Data pagamento]],"mmm"),TEXT(SAÍDAS[[#This Row],[Data vencimento]],"mmm")))</f>
        <v/>
      </c>
      <c r="O94" s="153" t="str">
        <f ca="1">IF(SAÍDAS[[#This Row],[Status]]="","",IF(SAÍDAS[[#This Row],[Status]]="concluído",YEAR(SAÍDAS[[#This Row],[Data pagamento]]),YEAR(SAÍDAS[[#This Row],[Data vencimento]])))</f>
        <v/>
      </c>
      <c r="P94" s="153" t="str">
        <f>IF(SAÍDAS[[#This Row],[Categoria]]="","",VLOOKUP(SAÍDAS[[#This Row],[Categoria]],AUX!$AW:$AX,2,0))</f>
        <v/>
      </c>
    </row>
    <row r="95" spans="2:16" ht="22.5" customHeight="1" x14ac:dyDescent="0.3">
      <c r="B95" s="156"/>
      <c r="C95" s="153"/>
      <c r="D95" s="153"/>
      <c r="E95" s="153"/>
      <c r="F95" s="154"/>
      <c r="G95" s="154"/>
      <c r="H95" s="153"/>
      <c r="I95" s="150"/>
      <c r="J95" s="150"/>
      <c r="K95" s="150"/>
      <c r="L9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5" s="153" t="str">
        <f>IF(SAÍDAS[[#This Row],[Coluna1]]="","",IF(SAÍDAS[[#This Row],[Coluna1]]="Saída","Fornecedor","Cliente"))</f>
        <v/>
      </c>
      <c r="N95" s="153" t="str">
        <f ca="1">IF(SAÍDAS[[#This Row],[Status]]="","",IF(SAÍDAS[[#This Row],[Status]]="cONCLUÍDO",TEXT(SAÍDAS[[#This Row],[Data pagamento]],"mmm"),TEXT(SAÍDAS[[#This Row],[Data vencimento]],"mmm")))</f>
        <v/>
      </c>
      <c r="O95" s="153" t="str">
        <f ca="1">IF(SAÍDAS[[#This Row],[Status]]="","",IF(SAÍDAS[[#This Row],[Status]]="concluído",YEAR(SAÍDAS[[#This Row],[Data pagamento]]),YEAR(SAÍDAS[[#This Row],[Data vencimento]])))</f>
        <v/>
      </c>
      <c r="P95" s="153" t="str">
        <f>IF(SAÍDAS[[#This Row],[Categoria]]="","",VLOOKUP(SAÍDAS[[#This Row],[Categoria]],AUX!$AW:$AX,2,0))</f>
        <v/>
      </c>
    </row>
    <row r="96" spans="2:16" ht="22.5" customHeight="1" x14ac:dyDescent="0.3">
      <c r="B96" s="156"/>
      <c r="C96" s="153"/>
      <c r="D96" s="153"/>
      <c r="E96" s="153"/>
      <c r="F96" s="154"/>
      <c r="G96" s="154"/>
      <c r="H96" s="153"/>
      <c r="I96" s="150"/>
      <c r="J96" s="150"/>
      <c r="K96" s="150"/>
      <c r="L9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6" s="153" t="str">
        <f>IF(SAÍDAS[[#This Row],[Coluna1]]="","",IF(SAÍDAS[[#This Row],[Coluna1]]="Saída","Fornecedor","Cliente"))</f>
        <v/>
      </c>
      <c r="N96" s="153" t="str">
        <f ca="1">IF(SAÍDAS[[#This Row],[Status]]="","",IF(SAÍDAS[[#This Row],[Status]]="cONCLUÍDO",TEXT(SAÍDAS[[#This Row],[Data pagamento]],"mmm"),TEXT(SAÍDAS[[#This Row],[Data vencimento]],"mmm")))</f>
        <v/>
      </c>
      <c r="O96" s="153" t="str">
        <f ca="1">IF(SAÍDAS[[#This Row],[Status]]="","",IF(SAÍDAS[[#This Row],[Status]]="concluído",YEAR(SAÍDAS[[#This Row],[Data pagamento]]),YEAR(SAÍDAS[[#This Row],[Data vencimento]])))</f>
        <v/>
      </c>
      <c r="P96" s="153" t="str">
        <f>IF(SAÍDAS[[#This Row],[Categoria]]="","",VLOOKUP(SAÍDAS[[#This Row],[Categoria]],AUX!$AW:$AX,2,0))</f>
        <v/>
      </c>
    </row>
    <row r="97" spans="2:16" ht="22.5" customHeight="1" x14ac:dyDescent="0.3">
      <c r="B97" s="156"/>
      <c r="C97" s="153"/>
      <c r="D97" s="153"/>
      <c r="E97" s="153"/>
      <c r="F97" s="154"/>
      <c r="G97" s="154"/>
      <c r="H97" s="153"/>
      <c r="I97" s="150"/>
      <c r="J97" s="150"/>
      <c r="K97" s="150"/>
      <c r="L9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7" s="153" t="str">
        <f>IF(SAÍDAS[[#This Row],[Coluna1]]="","",IF(SAÍDAS[[#This Row],[Coluna1]]="Saída","Fornecedor","Cliente"))</f>
        <v/>
      </c>
      <c r="N97" s="153" t="str">
        <f ca="1">IF(SAÍDAS[[#This Row],[Status]]="","",IF(SAÍDAS[[#This Row],[Status]]="cONCLUÍDO",TEXT(SAÍDAS[[#This Row],[Data pagamento]],"mmm"),TEXT(SAÍDAS[[#This Row],[Data vencimento]],"mmm")))</f>
        <v/>
      </c>
      <c r="O97" s="153" t="str">
        <f ca="1">IF(SAÍDAS[[#This Row],[Status]]="","",IF(SAÍDAS[[#This Row],[Status]]="concluído",YEAR(SAÍDAS[[#This Row],[Data pagamento]]),YEAR(SAÍDAS[[#This Row],[Data vencimento]])))</f>
        <v/>
      </c>
      <c r="P97" s="153" t="str">
        <f>IF(SAÍDAS[[#This Row],[Categoria]]="","",VLOOKUP(SAÍDAS[[#This Row],[Categoria]],AUX!$AW:$AX,2,0))</f>
        <v/>
      </c>
    </row>
    <row r="98" spans="2:16" ht="22.5" customHeight="1" x14ac:dyDescent="0.3">
      <c r="B98" s="156"/>
      <c r="C98" s="153"/>
      <c r="D98" s="153"/>
      <c r="E98" s="153"/>
      <c r="F98" s="154"/>
      <c r="G98" s="154"/>
      <c r="H98" s="153"/>
      <c r="I98" s="150"/>
      <c r="J98" s="150"/>
      <c r="K98" s="150"/>
      <c r="L9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8" s="153" t="str">
        <f>IF(SAÍDAS[[#This Row],[Coluna1]]="","",IF(SAÍDAS[[#This Row],[Coluna1]]="Saída","Fornecedor","Cliente"))</f>
        <v/>
      </c>
      <c r="N98" s="153" t="str">
        <f ca="1">IF(SAÍDAS[[#This Row],[Status]]="","",IF(SAÍDAS[[#This Row],[Status]]="cONCLUÍDO",TEXT(SAÍDAS[[#This Row],[Data pagamento]],"mmm"),TEXT(SAÍDAS[[#This Row],[Data vencimento]],"mmm")))</f>
        <v/>
      </c>
      <c r="O98" s="153" t="str">
        <f ca="1">IF(SAÍDAS[[#This Row],[Status]]="","",IF(SAÍDAS[[#This Row],[Status]]="concluído",YEAR(SAÍDAS[[#This Row],[Data pagamento]]),YEAR(SAÍDAS[[#This Row],[Data vencimento]])))</f>
        <v/>
      </c>
      <c r="P98" s="153" t="str">
        <f>IF(SAÍDAS[[#This Row],[Categoria]]="","",VLOOKUP(SAÍDAS[[#This Row],[Categoria]],AUX!$AW:$AX,2,0))</f>
        <v/>
      </c>
    </row>
    <row r="99" spans="2:16" ht="22.5" customHeight="1" x14ac:dyDescent="0.3">
      <c r="B99" s="156"/>
      <c r="C99" s="153"/>
      <c r="D99" s="153"/>
      <c r="E99" s="153"/>
      <c r="F99" s="154"/>
      <c r="G99" s="154"/>
      <c r="H99" s="153"/>
      <c r="I99" s="150"/>
      <c r="J99" s="150"/>
      <c r="K99" s="150"/>
      <c r="L9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99" s="153" t="str">
        <f>IF(SAÍDAS[[#This Row],[Coluna1]]="","",IF(SAÍDAS[[#This Row],[Coluna1]]="Saída","Fornecedor","Cliente"))</f>
        <v/>
      </c>
      <c r="N99" s="153" t="str">
        <f ca="1">IF(SAÍDAS[[#This Row],[Status]]="","",IF(SAÍDAS[[#This Row],[Status]]="cONCLUÍDO",TEXT(SAÍDAS[[#This Row],[Data pagamento]],"mmm"),TEXT(SAÍDAS[[#This Row],[Data vencimento]],"mmm")))</f>
        <v/>
      </c>
      <c r="O99" s="153" t="str">
        <f ca="1">IF(SAÍDAS[[#This Row],[Status]]="","",IF(SAÍDAS[[#This Row],[Status]]="concluído",YEAR(SAÍDAS[[#This Row],[Data pagamento]]),YEAR(SAÍDAS[[#This Row],[Data vencimento]])))</f>
        <v/>
      </c>
      <c r="P99" s="153" t="str">
        <f>IF(SAÍDAS[[#This Row],[Categoria]]="","",VLOOKUP(SAÍDAS[[#This Row],[Categoria]],AUX!$AW:$AX,2,0))</f>
        <v/>
      </c>
    </row>
    <row r="100" spans="2:16" ht="22.5" customHeight="1" x14ac:dyDescent="0.3">
      <c r="B100" s="156"/>
      <c r="C100" s="153"/>
      <c r="D100" s="153"/>
      <c r="E100" s="153"/>
      <c r="F100" s="154"/>
      <c r="G100" s="154"/>
      <c r="H100" s="153"/>
      <c r="I100" s="150"/>
      <c r="J100" s="150"/>
      <c r="K100" s="150"/>
      <c r="L10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0" s="153" t="str">
        <f>IF(SAÍDAS[[#This Row],[Coluna1]]="","",IF(SAÍDAS[[#This Row],[Coluna1]]="Saída","Fornecedor","Cliente"))</f>
        <v/>
      </c>
      <c r="N100" s="153" t="str">
        <f ca="1">IF(SAÍDAS[[#This Row],[Status]]="","",IF(SAÍDAS[[#This Row],[Status]]="cONCLUÍDO",TEXT(SAÍDAS[[#This Row],[Data pagamento]],"mmm"),TEXT(SAÍDAS[[#This Row],[Data vencimento]],"mmm")))</f>
        <v/>
      </c>
      <c r="O100" s="153" t="str">
        <f ca="1">IF(SAÍDAS[[#This Row],[Status]]="","",IF(SAÍDAS[[#This Row],[Status]]="concluído",YEAR(SAÍDAS[[#This Row],[Data pagamento]]),YEAR(SAÍDAS[[#This Row],[Data vencimento]])))</f>
        <v/>
      </c>
      <c r="P100" s="153" t="str">
        <f>IF(SAÍDAS[[#This Row],[Categoria]]="","",VLOOKUP(SAÍDAS[[#This Row],[Categoria]],AUX!$AW:$AX,2,0))</f>
        <v/>
      </c>
    </row>
    <row r="101" spans="2:16" ht="22.5" customHeight="1" x14ac:dyDescent="0.3">
      <c r="B101" s="156"/>
      <c r="C101" s="153"/>
      <c r="D101" s="153"/>
      <c r="E101" s="153"/>
      <c r="F101" s="154"/>
      <c r="G101" s="154"/>
      <c r="H101" s="153"/>
      <c r="I101" s="150"/>
      <c r="J101" s="150"/>
      <c r="K101" s="150"/>
      <c r="L10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1" s="153" t="str">
        <f>IF(SAÍDAS[[#This Row],[Coluna1]]="","",IF(SAÍDAS[[#This Row],[Coluna1]]="Saída","Fornecedor","Cliente"))</f>
        <v/>
      </c>
      <c r="N101" s="153" t="str">
        <f ca="1">IF(SAÍDAS[[#This Row],[Status]]="","",IF(SAÍDAS[[#This Row],[Status]]="cONCLUÍDO",TEXT(SAÍDAS[[#This Row],[Data pagamento]],"mmm"),TEXT(SAÍDAS[[#This Row],[Data vencimento]],"mmm")))</f>
        <v/>
      </c>
      <c r="O101" s="153" t="str">
        <f ca="1">IF(SAÍDAS[[#This Row],[Status]]="","",IF(SAÍDAS[[#This Row],[Status]]="concluído",YEAR(SAÍDAS[[#This Row],[Data pagamento]]),YEAR(SAÍDAS[[#This Row],[Data vencimento]])))</f>
        <v/>
      </c>
      <c r="P101" s="153" t="str">
        <f>IF(SAÍDAS[[#This Row],[Categoria]]="","",VLOOKUP(SAÍDAS[[#This Row],[Categoria]],AUX!$AW:$AX,2,0))</f>
        <v/>
      </c>
    </row>
    <row r="102" spans="2:16" ht="22.5" customHeight="1" x14ac:dyDescent="0.3">
      <c r="B102" s="156"/>
      <c r="C102" s="153"/>
      <c r="D102" s="153"/>
      <c r="E102" s="153"/>
      <c r="F102" s="154"/>
      <c r="G102" s="154"/>
      <c r="H102" s="153"/>
      <c r="I102" s="150"/>
      <c r="J102" s="150"/>
      <c r="K102" s="150"/>
      <c r="L10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2" s="153" t="str">
        <f>IF(SAÍDAS[[#This Row],[Coluna1]]="","",IF(SAÍDAS[[#This Row],[Coluna1]]="Saída","Fornecedor","Cliente"))</f>
        <v/>
      </c>
      <c r="N102" s="153" t="str">
        <f ca="1">IF(SAÍDAS[[#This Row],[Status]]="","",IF(SAÍDAS[[#This Row],[Status]]="cONCLUÍDO",TEXT(SAÍDAS[[#This Row],[Data pagamento]],"mmm"),TEXT(SAÍDAS[[#This Row],[Data vencimento]],"mmm")))</f>
        <v/>
      </c>
      <c r="O102" s="153" t="str">
        <f ca="1">IF(SAÍDAS[[#This Row],[Status]]="","",IF(SAÍDAS[[#This Row],[Status]]="concluído",YEAR(SAÍDAS[[#This Row],[Data pagamento]]),YEAR(SAÍDAS[[#This Row],[Data vencimento]])))</f>
        <v/>
      </c>
      <c r="P102" s="153" t="str">
        <f>IF(SAÍDAS[[#This Row],[Categoria]]="","",VLOOKUP(SAÍDAS[[#This Row],[Categoria]],AUX!$AW:$AX,2,0))</f>
        <v/>
      </c>
    </row>
    <row r="103" spans="2:16" ht="22.5" customHeight="1" x14ac:dyDescent="0.3">
      <c r="B103" s="156"/>
      <c r="C103" s="153"/>
      <c r="D103" s="153"/>
      <c r="E103" s="153"/>
      <c r="F103" s="154"/>
      <c r="G103" s="154"/>
      <c r="H103" s="153"/>
      <c r="I103" s="150"/>
      <c r="J103" s="150"/>
      <c r="K103" s="150"/>
      <c r="L10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3" s="153" t="str">
        <f>IF(SAÍDAS[[#This Row],[Coluna1]]="","",IF(SAÍDAS[[#This Row],[Coluna1]]="Saída","Fornecedor","Cliente"))</f>
        <v/>
      </c>
      <c r="N103" s="153" t="str">
        <f ca="1">IF(SAÍDAS[[#This Row],[Status]]="","",IF(SAÍDAS[[#This Row],[Status]]="cONCLUÍDO",TEXT(SAÍDAS[[#This Row],[Data pagamento]],"mmm"),TEXT(SAÍDAS[[#This Row],[Data vencimento]],"mmm")))</f>
        <v/>
      </c>
      <c r="O103" s="153" t="str">
        <f ca="1">IF(SAÍDAS[[#This Row],[Status]]="","",IF(SAÍDAS[[#This Row],[Status]]="concluído",YEAR(SAÍDAS[[#This Row],[Data pagamento]]),YEAR(SAÍDAS[[#This Row],[Data vencimento]])))</f>
        <v/>
      </c>
      <c r="P103" s="153" t="str">
        <f>IF(SAÍDAS[[#This Row],[Categoria]]="","",VLOOKUP(SAÍDAS[[#This Row],[Categoria]],AUX!$AW:$AX,2,0))</f>
        <v/>
      </c>
    </row>
    <row r="104" spans="2:16" ht="22.5" customHeight="1" x14ac:dyDescent="0.3">
      <c r="B104" s="156"/>
      <c r="C104" s="153"/>
      <c r="D104" s="153"/>
      <c r="E104" s="153"/>
      <c r="F104" s="154"/>
      <c r="G104" s="154"/>
      <c r="H104" s="153"/>
      <c r="I104" s="150"/>
      <c r="J104" s="150"/>
      <c r="K104" s="150"/>
      <c r="L10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4" s="153" t="str">
        <f>IF(SAÍDAS[[#This Row],[Coluna1]]="","",IF(SAÍDAS[[#This Row],[Coluna1]]="Saída","Fornecedor","Cliente"))</f>
        <v/>
      </c>
      <c r="N104" s="153" t="str">
        <f ca="1">IF(SAÍDAS[[#This Row],[Status]]="","",IF(SAÍDAS[[#This Row],[Status]]="cONCLUÍDO",TEXT(SAÍDAS[[#This Row],[Data pagamento]],"mmm"),TEXT(SAÍDAS[[#This Row],[Data vencimento]],"mmm")))</f>
        <v/>
      </c>
      <c r="O104" s="153" t="str">
        <f ca="1">IF(SAÍDAS[[#This Row],[Status]]="","",IF(SAÍDAS[[#This Row],[Status]]="concluído",YEAR(SAÍDAS[[#This Row],[Data pagamento]]),YEAR(SAÍDAS[[#This Row],[Data vencimento]])))</f>
        <v/>
      </c>
      <c r="P104" s="153" t="str">
        <f>IF(SAÍDAS[[#This Row],[Categoria]]="","",VLOOKUP(SAÍDAS[[#This Row],[Categoria]],AUX!$AW:$AX,2,0))</f>
        <v/>
      </c>
    </row>
    <row r="105" spans="2:16" ht="22.5" customHeight="1" x14ac:dyDescent="0.3">
      <c r="B105" s="156"/>
      <c r="C105" s="153"/>
      <c r="D105" s="153"/>
      <c r="E105" s="153"/>
      <c r="F105" s="154"/>
      <c r="G105" s="154"/>
      <c r="H105" s="153"/>
      <c r="I105" s="150"/>
      <c r="J105" s="150"/>
      <c r="K105" s="150"/>
      <c r="L10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5" s="153" t="str">
        <f>IF(SAÍDAS[[#This Row],[Coluna1]]="","",IF(SAÍDAS[[#This Row],[Coluna1]]="Saída","Fornecedor","Cliente"))</f>
        <v/>
      </c>
      <c r="N105" s="153" t="str">
        <f ca="1">IF(SAÍDAS[[#This Row],[Status]]="","",IF(SAÍDAS[[#This Row],[Status]]="cONCLUÍDO",TEXT(SAÍDAS[[#This Row],[Data pagamento]],"mmm"),TEXT(SAÍDAS[[#This Row],[Data vencimento]],"mmm")))</f>
        <v/>
      </c>
      <c r="O105" s="153" t="str">
        <f ca="1">IF(SAÍDAS[[#This Row],[Status]]="","",IF(SAÍDAS[[#This Row],[Status]]="concluído",YEAR(SAÍDAS[[#This Row],[Data pagamento]]),YEAR(SAÍDAS[[#This Row],[Data vencimento]])))</f>
        <v/>
      </c>
      <c r="P105" s="153" t="str">
        <f>IF(SAÍDAS[[#This Row],[Categoria]]="","",VLOOKUP(SAÍDAS[[#This Row],[Categoria]],AUX!$AW:$AX,2,0))</f>
        <v/>
      </c>
    </row>
    <row r="106" spans="2:16" ht="22.5" customHeight="1" x14ac:dyDescent="0.3">
      <c r="B106" s="156"/>
      <c r="C106" s="153"/>
      <c r="D106" s="153"/>
      <c r="E106" s="153"/>
      <c r="F106" s="154"/>
      <c r="G106" s="154"/>
      <c r="H106" s="153"/>
      <c r="I106" s="150"/>
      <c r="J106" s="150"/>
      <c r="K106" s="150"/>
      <c r="L10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6" s="153" t="str">
        <f>IF(SAÍDAS[[#This Row],[Coluna1]]="","",IF(SAÍDAS[[#This Row],[Coluna1]]="Saída","Fornecedor","Cliente"))</f>
        <v/>
      </c>
      <c r="N106" s="153" t="str">
        <f ca="1">IF(SAÍDAS[[#This Row],[Status]]="","",IF(SAÍDAS[[#This Row],[Status]]="cONCLUÍDO",TEXT(SAÍDAS[[#This Row],[Data pagamento]],"mmm"),TEXT(SAÍDAS[[#This Row],[Data vencimento]],"mmm")))</f>
        <v/>
      </c>
      <c r="O106" s="153" t="str">
        <f ca="1">IF(SAÍDAS[[#This Row],[Status]]="","",IF(SAÍDAS[[#This Row],[Status]]="concluído",YEAR(SAÍDAS[[#This Row],[Data pagamento]]),YEAR(SAÍDAS[[#This Row],[Data vencimento]])))</f>
        <v/>
      </c>
      <c r="P106" s="153" t="str">
        <f>IF(SAÍDAS[[#This Row],[Categoria]]="","",VLOOKUP(SAÍDAS[[#This Row],[Categoria]],AUX!$AW:$AX,2,0))</f>
        <v/>
      </c>
    </row>
    <row r="107" spans="2:16" ht="22.5" customHeight="1" x14ac:dyDescent="0.3">
      <c r="B107" s="156"/>
      <c r="C107" s="153"/>
      <c r="D107" s="153"/>
      <c r="E107" s="153"/>
      <c r="F107" s="154"/>
      <c r="G107" s="154"/>
      <c r="H107" s="153"/>
      <c r="I107" s="150"/>
      <c r="J107" s="150"/>
      <c r="K107" s="150"/>
      <c r="L10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7" s="153" t="str">
        <f>IF(SAÍDAS[[#This Row],[Coluna1]]="","",IF(SAÍDAS[[#This Row],[Coluna1]]="Saída","Fornecedor","Cliente"))</f>
        <v/>
      </c>
      <c r="N107" s="153" t="str">
        <f ca="1">IF(SAÍDAS[[#This Row],[Status]]="","",IF(SAÍDAS[[#This Row],[Status]]="cONCLUÍDO",TEXT(SAÍDAS[[#This Row],[Data pagamento]],"mmm"),TEXT(SAÍDAS[[#This Row],[Data vencimento]],"mmm")))</f>
        <v/>
      </c>
      <c r="O107" s="153" t="str">
        <f ca="1">IF(SAÍDAS[[#This Row],[Status]]="","",IF(SAÍDAS[[#This Row],[Status]]="concluído",YEAR(SAÍDAS[[#This Row],[Data pagamento]]),YEAR(SAÍDAS[[#This Row],[Data vencimento]])))</f>
        <v/>
      </c>
      <c r="P107" s="153" t="str">
        <f>IF(SAÍDAS[[#This Row],[Categoria]]="","",VLOOKUP(SAÍDAS[[#This Row],[Categoria]],AUX!$AW:$AX,2,0))</f>
        <v/>
      </c>
    </row>
    <row r="108" spans="2:16" ht="22.5" customHeight="1" x14ac:dyDescent="0.3">
      <c r="B108" s="156"/>
      <c r="C108" s="153"/>
      <c r="D108" s="153"/>
      <c r="E108" s="153"/>
      <c r="F108" s="154"/>
      <c r="G108" s="154"/>
      <c r="H108" s="153"/>
      <c r="I108" s="150"/>
      <c r="J108" s="150"/>
      <c r="K108" s="150"/>
      <c r="L10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8" s="153" t="str">
        <f>IF(SAÍDAS[[#This Row],[Coluna1]]="","",IF(SAÍDAS[[#This Row],[Coluna1]]="Saída","Fornecedor","Cliente"))</f>
        <v/>
      </c>
      <c r="N108" s="153" t="str">
        <f ca="1">IF(SAÍDAS[[#This Row],[Status]]="","",IF(SAÍDAS[[#This Row],[Status]]="cONCLUÍDO",TEXT(SAÍDAS[[#This Row],[Data pagamento]],"mmm"),TEXT(SAÍDAS[[#This Row],[Data vencimento]],"mmm")))</f>
        <v/>
      </c>
      <c r="O108" s="153" t="str">
        <f ca="1">IF(SAÍDAS[[#This Row],[Status]]="","",IF(SAÍDAS[[#This Row],[Status]]="concluído",YEAR(SAÍDAS[[#This Row],[Data pagamento]]),YEAR(SAÍDAS[[#This Row],[Data vencimento]])))</f>
        <v/>
      </c>
      <c r="P108" s="153" t="str">
        <f>IF(SAÍDAS[[#This Row],[Categoria]]="","",VLOOKUP(SAÍDAS[[#This Row],[Categoria]],AUX!$AW:$AX,2,0))</f>
        <v/>
      </c>
    </row>
    <row r="109" spans="2:16" ht="22.5" customHeight="1" x14ac:dyDescent="0.3">
      <c r="B109" s="156"/>
      <c r="C109" s="153"/>
      <c r="D109" s="153"/>
      <c r="E109" s="153"/>
      <c r="F109" s="154"/>
      <c r="G109" s="154"/>
      <c r="H109" s="153"/>
      <c r="I109" s="150"/>
      <c r="J109" s="150"/>
      <c r="K109" s="150"/>
      <c r="L10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09" s="153" t="str">
        <f>IF(SAÍDAS[[#This Row],[Coluna1]]="","",IF(SAÍDAS[[#This Row],[Coluna1]]="Saída","Fornecedor","Cliente"))</f>
        <v/>
      </c>
      <c r="N109" s="153" t="str">
        <f ca="1">IF(SAÍDAS[[#This Row],[Status]]="","",IF(SAÍDAS[[#This Row],[Status]]="cONCLUÍDO",TEXT(SAÍDAS[[#This Row],[Data pagamento]],"mmm"),TEXT(SAÍDAS[[#This Row],[Data vencimento]],"mmm")))</f>
        <v/>
      </c>
      <c r="O109" s="153" t="str">
        <f ca="1">IF(SAÍDAS[[#This Row],[Status]]="","",IF(SAÍDAS[[#This Row],[Status]]="concluído",YEAR(SAÍDAS[[#This Row],[Data pagamento]]),YEAR(SAÍDAS[[#This Row],[Data vencimento]])))</f>
        <v/>
      </c>
      <c r="P109" s="153" t="str">
        <f>IF(SAÍDAS[[#This Row],[Categoria]]="","",VLOOKUP(SAÍDAS[[#This Row],[Categoria]],AUX!$AW:$AX,2,0))</f>
        <v/>
      </c>
    </row>
    <row r="110" spans="2:16" ht="22.5" customHeight="1" x14ac:dyDescent="0.3">
      <c r="B110" s="156"/>
      <c r="C110" s="153"/>
      <c r="D110" s="153"/>
      <c r="E110" s="153"/>
      <c r="F110" s="154"/>
      <c r="G110" s="154"/>
      <c r="H110" s="153"/>
      <c r="I110" s="150"/>
      <c r="J110" s="150"/>
      <c r="K110" s="150"/>
      <c r="L11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0" s="153" t="str">
        <f>IF(SAÍDAS[[#This Row],[Coluna1]]="","",IF(SAÍDAS[[#This Row],[Coluna1]]="Saída","Fornecedor","Cliente"))</f>
        <v/>
      </c>
      <c r="N110" s="153" t="str">
        <f ca="1">IF(SAÍDAS[[#This Row],[Status]]="","",IF(SAÍDAS[[#This Row],[Status]]="cONCLUÍDO",TEXT(SAÍDAS[[#This Row],[Data pagamento]],"mmm"),TEXT(SAÍDAS[[#This Row],[Data vencimento]],"mmm")))</f>
        <v/>
      </c>
      <c r="O110" s="153" t="str">
        <f ca="1">IF(SAÍDAS[[#This Row],[Status]]="","",IF(SAÍDAS[[#This Row],[Status]]="concluído",YEAR(SAÍDAS[[#This Row],[Data pagamento]]),YEAR(SAÍDAS[[#This Row],[Data vencimento]])))</f>
        <v/>
      </c>
      <c r="P110" s="153" t="str">
        <f>IF(SAÍDAS[[#This Row],[Categoria]]="","",VLOOKUP(SAÍDAS[[#This Row],[Categoria]],AUX!$AW:$AX,2,0))</f>
        <v/>
      </c>
    </row>
    <row r="111" spans="2:16" ht="22.5" customHeight="1" x14ac:dyDescent="0.3">
      <c r="B111" s="156"/>
      <c r="C111" s="153"/>
      <c r="D111" s="153"/>
      <c r="E111" s="153"/>
      <c r="F111" s="154"/>
      <c r="G111" s="154"/>
      <c r="H111" s="153"/>
      <c r="I111" s="150"/>
      <c r="J111" s="150"/>
      <c r="K111" s="150"/>
      <c r="L11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1" s="153" t="str">
        <f>IF(SAÍDAS[[#This Row],[Coluna1]]="","",IF(SAÍDAS[[#This Row],[Coluna1]]="Saída","Fornecedor","Cliente"))</f>
        <v/>
      </c>
      <c r="N111" s="153" t="str">
        <f ca="1">IF(SAÍDAS[[#This Row],[Status]]="","",IF(SAÍDAS[[#This Row],[Status]]="cONCLUÍDO",TEXT(SAÍDAS[[#This Row],[Data pagamento]],"mmm"),TEXT(SAÍDAS[[#This Row],[Data vencimento]],"mmm")))</f>
        <v/>
      </c>
      <c r="O111" s="153" t="str">
        <f ca="1">IF(SAÍDAS[[#This Row],[Status]]="","",IF(SAÍDAS[[#This Row],[Status]]="concluído",YEAR(SAÍDAS[[#This Row],[Data pagamento]]),YEAR(SAÍDAS[[#This Row],[Data vencimento]])))</f>
        <v/>
      </c>
      <c r="P111" s="153" t="str">
        <f>IF(SAÍDAS[[#This Row],[Categoria]]="","",VLOOKUP(SAÍDAS[[#This Row],[Categoria]],AUX!$AW:$AX,2,0))</f>
        <v/>
      </c>
    </row>
    <row r="112" spans="2:16" ht="22.5" customHeight="1" x14ac:dyDescent="0.3">
      <c r="B112" s="156"/>
      <c r="C112" s="153"/>
      <c r="D112" s="153"/>
      <c r="E112" s="153"/>
      <c r="F112" s="154"/>
      <c r="G112" s="154"/>
      <c r="H112" s="153"/>
      <c r="I112" s="150"/>
      <c r="J112" s="150"/>
      <c r="K112" s="150"/>
      <c r="L11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2" s="153" t="str">
        <f>IF(SAÍDAS[[#This Row],[Coluna1]]="","",IF(SAÍDAS[[#This Row],[Coluna1]]="Saída","Fornecedor","Cliente"))</f>
        <v/>
      </c>
      <c r="N112" s="153" t="str">
        <f ca="1">IF(SAÍDAS[[#This Row],[Status]]="","",IF(SAÍDAS[[#This Row],[Status]]="cONCLUÍDO",TEXT(SAÍDAS[[#This Row],[Data pagamento]],"mmm"),TEXT(SAÍDAS[[#This Row],[Data vencimento]],"mmm")))</f>
        <v/>
      </c>
      <c r="O112" s="153" t="str">
        <f ca="1">IF(SAÍDAS[[#This Row],[Status]]="","",IF(SAÍDAS[[#This Row],[Status]]="concluído",YEAR(SAÍDAS[[#This Row],[Data pagamento]]),YEAR(SAÍDAS[[#This Row],[Data vencimento]])))</f>
        <v/>
      </c>
      <c r="P112" s="153" t="str">
        <f>IF(SAÍDAS[[#This Row],[Categoria]]="","",VLOOKUP(SAÍDAS[[#This Row],[Categoria]],AUX!$AW:$AX,2,0))</f>
        <v/>
      </c>
    </row>
    <row r="113" spans="2:16" ht="22.5" customHeight="1" x14ac:dyDescent="0.3">
      <c r="B113" s="156"/>
      <c r="C113" s="153"/>
      <c r="D113" s="153"/>
      <c r="E113" s="153"/>
      <c r="F113" s="154"/>
      <c r="G113" s="154"/>
      <c r="H113" s="153"/>
      <c r="I113" s="150"/>
      <c r="J113" s="150"/>
      <c r="K113" s="150"/>
      <c r="L11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3" s="153" t="str">
        <f>IF(SAÍDAS[[#This Row],[Coluna1]]="","",IF(SAÍDAS[[#This Row],[Coluna1]]="Saída","Fornecedor","Cliente"))</f>
        <v/>
      </c>
      <c r="N113" s="153" t="str">
        <f ca="1">IF(SAÍDAS[[#This Row],[Status]]="","",IF(SAÍDAS[[#This Row],[Status]]="cONCLUÍDO",TEXT(SAÍDAS[[#This Row],[Data pagamento]],"mmm"),TEXT(SAÍDAS[[#This Row],[Data vencimento]],"mmm")))</f>
        <v/>
      </c>
      <c r="O113" s="153" t="str">
        <f ca="1">IF(SAÍDAS[[#This Row],[Status]]="","",IF(SAÍDAS[[#This Row],[Status]]="concluído",YEAR(SAÍDAS[[#This Row],[Data pagamento]]),YEAR(SAÍDAS[[#This Row],[Data vencimento]])))</f>
        <v/>
      </c>
      <c r="P113" s="153" t="str">
        <f>IF(SAÍDAS[[#This Row],[Categoria]]="","",VLOOKUP(SAÍDAS[[#This Row],[Categoria]],AUX!$AW:$AX,2,0))</f>
        <v/>
      </c>
    </row>
    <row r="114" spans="2:16" ht="22.5" customHeight="1" x14ac:dyDescent="0.3">
      <c r="B114" s="156"/>
      <c r="C114" s="153"/>
      <c r="D114" s="153"/>
      <c r="E114" s="153"/>
      <c r="F114" s="154"/>
      <c r="G114" s="154"/>
      <c r="H114" s="153"/>
      <c r="I114" s="150"/>
      <c r="J114" s="150"/>
      <c r="K114" s="150"/>
      <c r="L11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4" s="153" t="str">
        <f>IF(SAÍDAS[[#This Row],[Coluna1]]="","",IF(SAÍDAS[[#This Row],[Coluna1]]="Saída","Fornecedor","Cliente"))</f>
        <v/>
      </c>
      <c r="N114" s="153" t="str">
        <f ca="1">IF(SAÍDAS[[#This Row],[Status]]="","",IF(SAÍDAS[[#This Row],[Status]]="cONCLUÍDO",TEXT(SAÍDAS[[#This Row],[Data pagamento]],"mmm"),TEXT(SAÍDAS[[#This Row],[Data vencimento]],"mmm")))</f>
        <v/>
      </c>
      <c r="O114" s="153" t="str">
        <f ca="1">IF(SAÍDAS[[#This Row],[Status]]="","",IF(SAÍDAS[[#This Row],[Status]]="concluído",YEAR(SAÍDAS[[#This Row],[Data pagamento]]),YEAR(SAÍDAS[[#This Row],[Data vencimento]])))</f>
        <v/>
      </c>
      <c r="P114" s="153" t="str">
        <f>IF(SAÍDAS[[#This Row],[Categoria]]="","",VLOOKUP(SAÍDAS[[#This Row],[Categoria]],AUX!$AW:$AX,2,0))</f>
        <v/>
      </c>
    </row>
    <row r="115" spans="2:16" ht="22.5" customHeight="1" x14ac:dyDescent="0.3">
      <c r="B115" s="156"/>
      <c r="C115" s="153"/>
      <c r="D115" s="153"/>
      <c r="E115" s="153"/>
      <c r="F115" s="154"/>
      <c r="G115" s="154"/>
      <c r="H115" s="153"/>
      <c r="I115" s="150"/>
      <c r="J115" s="150"/>
      <c r="K115" s="150"/>
      <c r="L11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5" s="153" t="str">
        <f>IF(SAÍDAS[[#This Row],[Coluna1]]="","",IF(SAÍDAS[[#This Row],[Coluna1]]="Saída","Fornecedor","Cliente"))</f>
        <v/>
      </c>
      <c r="N115" s="153" t="str">
        <f ca="1">IF(SAÍDAS[[#This Row],[Status]]="","",IF(SAÍDAS[[#This Row],[Status]]="cONCLUÍDO",TEXT(SAÍDAS[[#This Row],[Data pagamento]],"mmm"),TEXT(SAÍDAS[[#This Row],[Data vencimento]],"mmm")))</f>
        <v/>
      </c>
      <c r="O115" s="153" t="str">
        <f ca="1">IF(SAÍDAS[[#This Row],[Status]]="","",IF(SAÍDAS[[#This Row],[Status]]="concluído",YEAR(SAÍDAS[[#This Row],[Data pagamento]]),YEAR(SAÍDAS[[#This Row],[Data vencimento]])))</f>
        <v/>
      </c>
      <c r="P115" s="153" t="str">
        <f>IF(SAÍDAS[[#This Row],[Categoria]]="","",VLOOKUP(SAÍDAS[[#This Row],[Categoria]],AUX!$AW:$AX,2,0))</f>
        <v/>
      </c>
    </row>
    <row r="116" spans="2:16" ht="22.5" customHeight="1" x14ac:dyDescent="0.3">
      <c r="B116" s="156"/>
      <c r="C116" s="153"/>
      <c r="D116" s="153"/>
      <c r="E116" s="153"/>
      <c r="F116" s="154"/>
      <c r="G116" s="154"/>
      <c r="H116" s="153"/>
      <c r="I116" s="150"/>
      <c r="J116" s="150"/>
      <c r="K116" s="150"/>
      <c r="L11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6" s="153" t="str">
        <f>IF(SAÍDAS[[#This Row],[Coluna1]]="","",IF(SAÍDAS[[#This Row],[Coluna1]]="Saída","Fornecedor","Cliente"))</f>
        <v/>
      </c>
      <c r="N116" s="153" t="str">
        <f ca="1">IF(SAÍDAS[[#This Row],[Status]]="","",IF(SAÍDAS[[#This Row],[Status]]="cONCLUÍDO",TEXT(SAÍDAS[[#This Row],[Data pagamento]],"mmm"),TEXT(SAÍDAS[[#This Row],[Data vencimento]],"mmm")))</f>
        <v/>
      </c>
      <c r="O116" s="153" t="str">
        <f ca="1">IF(SAÍDAS[[#This Row],[Status]]="","",IF(SAÍDAS[[#This Row],[Status]]="concluído",YEAR(SAÍDAS[[#This Row],[Data pagamento]]),YEAR(SAÍDAS[[#This Row],[Data vencimento]])))</f>
        <v/>
      </c>
      <c r="P116" s="153" t="str">
        <f>IF(SAÍDAS[[#This Row],[Categoria]]="","",VLOOKUP(SAÍDAS[[#This Row],[Categoria]],AUX!$AW:$AX,2,0))</f>
        <v/>
      </c>
    </row>
    <row r="117" spans="2:16" ht="22.5" customHeight="1" x14ac:dyDescent="0.3">
      <c r="B117" s="156"/>
      <c r="C117" s="153"/>
      <c r="D117" s="153"/>
      <c r="E117" s="153"/>
      <c r="F117" s="154"/>
      <c r="G117" s="154"/>
      <c r="H117" s="153"/>
      <c r="I117" s="150"/>
      <c r="J117" s="150"/>
      <c r="K117" s="150"/>
      <c r="L11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7" s="153" t="str">
        <f>IF(SAÍDAS[[#This Row],[Coluna1]]="","",IF(SAÍDAS[[#This Row],[Coluna1]]="Saída","Fornecedor","Cliente"))</f>
        <v/>
      </c>
      <c r="N117" s="153" t="str">
        <f ca="1">IF(SAÍDAS[[#This Row],[Status]]="","",IF(SAÍDAS[[#This Row],[Status]]="cONCLUÍDO",TEXT(SAÍDAS[[#This Row],[Data pagamento]],"mmm"),TEXT(SAÍDAS[[#This Row],[Data vencimento]],"mmm")))</f>
        <v/>
      </c>
      <c r="O117" s="153" t="str">
        <f ca="1">IF(SAÍDAS[[#This Row],[Status]]="","",IF(SAÍDAS[[#This Row],[Status]]="concluído",YEAR(SAÍDAS[[#This Row],[Data pagamento]]),YEAR(SAÍDAS[[#This Row],[Data vencimento]])))</f>
        <v/>
      </c>
      <c r="P117" s="153" t="str">
        <f>IF(SAÍDAS[[#This Row],[Categoria]]="","",VLOOKUP(SAÍDAS[[#This Row],[Categoria]],AUX!$AW:$AX,2,0))</f>
        <v/>
      </c>
    </row>
    <row r="118" spans="2:16" ht="22.5" customHeight="1" x14ac:dyDescent="0.3">
      <c r="B118" s="156"/>
      <c r="C118" s="153"/>
      <c r="D118" s="153"/>
      <c r="E118" s="153"/>
      <c r="F118" s="154"/>
      <c r="G118" s="154"/>
      <c r="H118" s="153"/>
      <c r="I118" s="150"/>
      <c r="J118" s="150"/>
      <c r="K118" s="150"/>
      <c r="L11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8" s="153" t="str">
        <f>IF(SAÍDAS[[#This Row],[Coluna1]]="","",IF(SAÍDAS[[#This Row],[Coluna1]]="Saída","Fornecedor","Cliente"))</f>
        <v/>
      </c>
      <c r="N118" s="153" t="str">
        <f ca="1">IF(SAÍDAS[[#This Row],[Status]]="","",IF(SAÍDAS[[#This Row],[Status]]="cONCLUÍDO",TEXT(SAÍDAS[[#This Row],[Data pagamento]],"mmm"),TEXT(SAÍDAS[[#This Row],[Data vencimento]],"mmm")))</f>
        <v/>
      </c>
      <c r="O118" s="153" t="str">
        <f ca="1">IF(SAÍDAS[[#This Row],[Status]]="","",IF(SAÍDAS[[#This Row],[Status]]="concluído",YEAR(SAÍDAS[[#This Row],[Data pagamento]]),YEAR(SAÍDAS[[#This Row],[Data vencimento]])))</f>
        <v/>
      </c>
      <c r="P118" s="153" t="str">
        <f>IF(SAÍDAS[[#This Row],[Categoria]]="","",VLOOKUP(SAÍDAS[[#This Row],[Categoria]],AUX!$AW:$AX,2,0))</f>
        <v/>
      </c>
    </row>
    <row r="119" spans="2:16" ht="22.5" customHeight="1" x14ac:dyDescent="0.3">
      <c r="B119" s="156"/>
      <c r="C119" s="153"/>
      <c r="D119" s="153"/>
      <c r="E119" s="153"/>
      <c r="F119" s="154"/>
      <c r="G119" s="154"/>
      <c r="H119" s="153"/>
      <c r="I119" s="150"/>
      <c r="J119" s="150"/>
      <c r="K119" s="150"/>
      <c r="L11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19" s="153" t="str">
        <f>IF(SAÍDAS[[#This Row],[Coluna1]]="","",IF(SAÍDAS[[#This Row],[Coluna1]]="Saída","Fornecedor","Cliente"))</f>
        <v/>
      </c>
      <c r="N119" s="153" t="str">
        <f ca="1">IF(SAÍDAS[[#This Row],[Status]]="","",IF(SAÍDAS[[#This Row],[Status]]="cONCLUÍDO",TEXT(SAÍDAS[[#This Row],[Data pagamento]],"mmm"),TEXT(SAÍDAS[[#This Row],[Data vencimento]],"mmm")))</f>
        <v/>
      </c>
      <c r="O119" s="153" t="str">
        <f ca="1">IF(SAÍDAS[[#This Row],[Status]]="","",IF(SAÍDAS[[#This Row],[Status]]="concluído",YEAR(SAÍDAS[[#This Row],[Data pagamento]]),YEAR(SAÍDAS[[#This Row],[Data vencimento]])))</f>
        <v/>
      </c>
      <c r="P119" s="153" t="str">
        <f>IF(SAÍDAS[[#This Row],[Categoria]]="","",VLOOKUP(SAÍDAS[[#This Row],[Categoria]],AUX!$AW:$AX,2,0))</f>
        <v/>
      </c>
    </row>
    <row r="120" spans="2:16" ht="22.5" customHeight="1" x14ac:dyDescent="0.3">
      <c r="B120" s="156"/>
      <c r="C120" s="153"/>
      <c r="D120" s="153"/>
      <c r="E120" s="153"/>
      <c r="F120" s="154"/>
      <c r="G120" s="154"/>
      <c r="H120" s="153"/>
      <c r="I120" s="150"/>
      <c r="J120" s="150"/>
      <c r="K120" s="150"/>
      <c r="L12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0" s="153" t="str">
        <f>IF(SAÍDAS[[#This Row],[Coluna1]]="","",IF(SAÍDAS[[#This Row],[Coluna1]]="Saída","Fornecedor","Cliente"))</f>
        <v/>
      </c>
      <c r="N120" s="153" t="str">
        <f ca="1">IF(SAÍDAS[[#This Row],[Status]]="","",IF(SAÍDAS[[#This Row],[Status]]="cONCLUÍDO",TEXT(SAÍDAS[[#This Row],[Data pagamento]],"mmm"),TEXT(SAÍDAS[[#This Row],[Data vencimento]],"mmm")))</f>
        <v/>
      </c>
      <c r="O120" s="153" t="str">
        <f ca="1">IF(SAÍDAS[[#This Row],[Status]]="","",IF(SAÍDAS[[#This Row],[Status]]="concluído",YEAR(SAÍDAS[[#This Row],[Data pagamento]]),YEAR(SAÍDAS[[#This Row],[Data vencimento]])))</f>
        <v/>
      </c>
      <c r="P120" s="153" t="str">
        <f>IF(SAÍDAS[[#This Row],[Categoria]]="","",VLOOKUP(SAÍDAS[[#This Row],[Categoria]],AUX!$AW:$AX,2,0))</f>
        <v/>
      </c>
    </row>
    <row r="121" spans="2:16" ht="22.5" customHeight="1" x14ac:dyDescent="0.3">
      <c r="B121" s="156"/>
      <c r="C121" s="153"/>
      <c r="D121" s="153"/>
      <c r="E121" s="153"/>
      <c r="F121" s="154"/>
      <c r="G121" s="154"/>
      <c r="H121" s="153"/>
      <c r="I121" s="150"/>
      <c r="J121" s="150"/>
      <c r="K121" s="150"/>
      <c r="L12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1" s="153" t="str">
        <f>IF(SAÍDAS[[#This Row],[Coluna1]]="","",IF(SAÍDAS[[#This Row],[Coluna1]]="Saída","Fornecedor","Cliente"))</f>
        <v/>
      </c>
      <c r="N121" s="153" t="str">
        <f ca="1">IF(SAÍDAS[[#This Row],[Status]]="","",IF(SAÍDAS[[#This Row],[Status]]="cONCLUÍDO",TEXT(SAÍDAS[[#This Row],[Data pagamento]],"mmm"),TEXT(SAÍDAS[[#This Row],[Data vencimento]],"mmm")))</f>
        <v/>
      </c>
      <c r="O121" s="153" t="str">
        <f ca="1">IF(SAÍDAS[[#This Row],[Status]]="","",IF(SAÍDAS[[#This Row],[Status]]="concluído",YEAR(SAÍDAS[[#This Row],[Data pagamento]]),YEAR(SAÍDAS[[#This Row],[Data vencimento]])))</f>
        <v/>
      </c>
      <c r="P121" s="153" t="str">
        <f>IF(SAÍDAS[[#This Row],[Categoria]]="","",VLOOKUP(SAÍDAS[[#This Row],[Categoria]],AUX!$AW:$AX,2,0))</f>
        <v/>
      </c>
    </row>
    <row r="122" spans="2:16" ht="22.5" customHeight="1" x14ac:dyDescent="0.3">
      <c r="B122" s="156"/>
      <c r="C122" s="153"/>
      <c r="D122" s="153"/>
      <c r="E122" s="153"/>
      <c r="F122" s="154"/>
      <c r="G122" s="154"/>
      <c r="H122" s="153"/>
      <c r="I122" s="150"/>
      <c r="J122" s="150"/>
      <c r="K122" s="150"/>
      <c r="L12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2" s="153" t="str">
        <f>IF(SAÍDAS[[#This Row],[Coluna1]]="","",IF(SAÍDAS[[#This Row],[Coluna1]]="Saída","Fornecedor","Cliente"))</f>
        <v/>
      </c>
      <c r="N122" s="153" t="str">
        <f ca="1">IF(SAÍDAS[[#This Row],[Status]]="","",IF(SAÍDAS[[#This Row],[Status]]="cONCLUÍDO",TEXT(SAÍDAS[[#This Row],[Data pagamento]],"mmm"),TEXT(SAÍDAS[[#This Row],[Data vencimento]],"mmm")))</f>
        <v/>
      </c>
      <c r="O122" s="153" t="str">
        <f ca="1">IF(SAÍDAS[[#This Row],[Status]]="","",IF(SAÍDAS[[#This Row],[Status]]="concluído",YEAR(SAÍDAS[[#This Row],[Data pagamento]]),YEAR(SAÍDAS[[#This Row],[Data vencimento]])))</f>
        <v/>
      </c>
      <c r="P122" s="153" t="str">
        <f>IF(SAÍDAS[[#This Row],[Categoria]]="","",VLOOKUP(SAÍDAS[[#This Row],[Categoria]],AUX!$AW:$AX,2,0))</f>
        <v/>
      </c>
    </row>
    <row r="123" spans="2:16" ht="22.5" customHeight="1" x14ac:dyDescent="0.3">
      <c r="B123" s="156"/>
      <c r="C123" s="153"/>
      <c r="D123" s="153"/>
      <c r="E123" s="153"/>
      <c r="F123" s="154"/>
      <c r="G123" s="154"/>
      <c r="H123" s="153"/>
      <c r="I123" s="150"/>
      <c r="J123" s="150"/>
      <c r="K123" s="150"/>
      <c r="L12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3" s="153" t="str">
        <f>IF(SAÍDAS[[#This Row],[Coluna1]]="","",IF(SAÍDAS[[#This Row],[Coluna1]]="Saída","Fornecedor","Cliente"))</f>
        <v/>
      </c>
      <c r="N123" s="153" t="str">
        <f ca="1">IF(SAÍDAS[[#This Row],[Status]]="","",IF(SAÍDAS[[#This Row],[Status]]="cONCLUÍDO",TEXT(SAÍDAS[[#This Row],[Data pagamento]],"mmm"),TEXT(SAÍDAS[[#This Row],[Data vencimento]],"mmm")))</f>
        <v/>
      </c>
      <c r="O123" s="153" t="str">
        <f ca="1">IF(SAÍDAS[[#This Row],[Status]]="","",IF(SAÍDAS[[#This Row],[Status]]="concluído",YEAR(SAÍDAS[[#This Row],[Data pagamento]]),YEAR(SAÍDAS[[#This Row],[Data vencimento]])))</f>
        <v/>
      </c>
      <c r="P123" s="153" t="str">
        <f>IF(SAÍDAS[[#This Row],[Categoria]]="","",VLOOKUP(SAÍDAS[[#This Row],[Categoria]],AUX!$AW:$AX,2,0))</f>
        <v/>
      </c>
    </row>
    <row r="124" spans="2:16" ht="22.5" customHeight="1" x14ac:dyDescent="0.3">
      <c r="B124" s="156"/>
      <c r="C124" s="153"/>
      <c r="D124" s="153"/>
      <c r="E124" s="153"/>
      <c r="F124" s="154"/>
      <c r="G124" s="154"/>
      <c r="H124" s="153"/>
      <c r="I124" s="150"/>
      <c r="J124" s="150"/>
      <c r="K124" s="150"/>
      <c r="L12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4" s="153" t="str">
        <f>IF(SAÍDAS[[#This Row],[Coluna1]]="","",IF(SAÍDAS[[#This Row],[Coluna1]]="Saída","Fornecedor","Cliente"))</f>
        <v/>
      </c>
      <c r="N124" s="153" t="str">
        <f ca="1">IF(SAÍDAS[[#This Row],[Status]]="","",IF(SAÍDAS[[#This Row],[Status]]="cONCLUÍDO",TEXT(SAÍDAS[[#This Row],[Data pagamento]],"mmm"),TEXT(SAÍDAS[[#This Row],[Data vencimento]],"mmm")))</f>
        <v/>
      </c>
      <c r="O124" s="153" t="str">
        <f ca="1">IF(SAÍDAS[[#This Row],[Status]]="","",IF(SAÍDAS[[#This Row],[Status]]="concluído",YEAR(SAÍDAS[[#This Row],[Data pagamento]]),YEAR(SAÍDAS[[#This Row],[Data vencimento]])))</f>
        <v/>
      </c>
      <c r="P124" s="153" t="str">
        <f>IF(SAÍDAS[[#This Row],[Categoria]]="","",VLOOKUP(SAÍDAS[[#This Row],[Categoria]],AUX!$AW:$AX,2,0))</f>
        <v/>
      </c>
    </row>
    <row r="125" spans="2:16" ht="22.5" customHeight="1" x14ac:dyDescent="0.3">
      <c r="B125" s="156"/>
      <c r="C125" s="153"/>
      <c r="D125" s="153"/>
      <c r="E125" s="153"/>
      <c r="F125" s="154"/>
      <c r="G125" s="154"/>
      <c r="H125" s="153"/>
      <c r="I125" s="150"/>
      <c r="J125" s="150"/>
      <c r="K125" s="150"/>
      <c r="L12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5" s="153" t="str">
        <f>IF(SAÍDAS[[#This Row],[Coluna1]]="","",IF(SAÍDAS[[#This Row],[Coluna1]]="Saída","Fornecedor","Cliente"))</f>
        <v/>
      </c>
      <c r="N125" s="153" t="str">
        <f ca="1">IF(SAÍDAS[[#This Row],[Status]]="","",IF(SAÍDAS[[#This Row],[Status]]="cONCLUÍDO",TEXT(SAÍDAS[[#This Row],[Data pagamento]],"mmm"),TEXT(SAÍDAS[[#This Row],[Data vencimento]],"mmm")))</f>
        <v/>
      </c>
      <c r="O125" s="153" t="str">
        <f ca="1">IF(SAÍDAS[[#This Row],[Status]]="","",IF(SAÍDAS[[#This Row],[Status]]="concluído",YEAR(SAÍDAS[[#This Row],[Data pagamento]]),YEAR(SAÍDAS[[#This Row],[Data vencimento]])))</f>
        <v/>
      </c>
      <c r="P125" s="153" t="str">
        <f>IF(SAÍDAS[[#This Row],[Categoria]]="","",VLOOKUP(SAÍDAS[[#This Row],[Categoria]],AUX!$AW:$AX,2,0))</f>
        <v/>
      </c>
    </row>
    <row r="126" spans="2:16" ht="22.5" customHeight="1" x14ac:dyDescent="0.3">
      <c r="B126" s="156"/>
      <c r="C126" s="153"/>
      <c r="D126" s="153"/>
      <c r="E126" s="153"/>
      <c r="F126" s="154"/>
      <c r="G126" s="154"/>
      <c r="H126" s="153"/>
      <c r="I126" s="150"/>
      <c r="J126" s="150"/>
      <c r="K126" s="150"/>
      <c r="L12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6" s="153" t="str">
        <f>IF(SAÍDAS[[#This Row],[Coluna1]]="","",IF(SAÍDAS[[#This Row],[Coluna1]]="Saída","Fornecedor","Cliente"))</f>
        <v/>
      </c>
      <c r="N126" s="153" t="str">
        <f ca="1">IF(SAÍDAS[[#This Row],[Status]]="","",IF(SAÍDAS[[#This Row],[Status]]="cONCLUÍDO",TEXT(SAÍDAS[[#This Row],[Data pagamento]],"mmm"),TEXT(SAÍDAS[[#This Row],[Data vencimento]],"mmm")))</f>
        <v/>
      </c>
      <c r="O126" s="153" t="str">
        <f ca="1">IF(SAÍDAS[[#This Row],[Status]]="","",IF(SAÍDAS[[#This Row],[Status]]="concluído",YEAR(SAÍDAS[[#This Row],[Data pagamento]]),YEAR(SAÍDAS[[#This Row],[Data vencimento]])))</f>
        <v/>
      </c>
      <c r="P126" s="153" t="str">
        <f>IF(SAÍDAS[[#This Row],[Categoria]]="","",VLOOKUP(SAÍDAS[[#This Row],[Categoria]],AUX!$AW:$AX,2,0))</f>
        <v/>
      </c>
    </row>
    <row r="127" spans="2:16" ht="22.5" customHeight="1" x14ac:dyDescent="0.3">
      <c r="B127" s="156"/>
      <c r="C127" s="153"/>
      <c r="D127" s="153"/>
      <c r="E127" s="153"/>
      <c r="F127" s="154"/>
      <c r="G127" s="154"/>
      <c r="H127" s="153"/>
      <c r="I127" s="150"/>
      <c r="J127" s="150"/>
      <c r="K127" s="150"/>
      <c r="L12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7" s="153" t="str">
        <f>IF(SAÍDAS[[#This Row],[Coluna1]]="","",IF(SAÍDAS[[#This Row],[Coluna1]]="Saída","Fornecedor","Cliente"))</f>
        <v/>
      </c>
      <c r="N127" s="153" t="str">
        <f ca="1">IF(SAÍDAS[[#This Row],[Status]]="","",IF(SAÍDAS[[#This Row],[Status]]="cONCLUÍDO",TEXT(SAÍDAS[[#This Row],[Data pagamento]],"mmm"),TEXT(SAÍDAS[[#This Row],[Data vencimento]],"mmm")))</f>
        <v/>
      </c>
      <c r="O127" s="153" t="str">
        <f ca="1">IF(SAÍDAS[[#This Row],[Status]]="","",IF(SAÍDAS[[#This Row],[Status]]="concluído",YEAR(SAÍDAS[[#This Row],[Data pagamento]]),YEAR(SAÍDAS[[#This Row],[Data vencimento]])))</f>
        <v/>
      </c>
      <c r="P127" s="153" t="str">
        <f>IF(SAÍDAS[[#This Row],[Categoria]]="","",VLOOKUP(SAÍDAS[[#This Row],[Categoria]],AUX!$AW:$AX,2,0))</f>
        <v/>
      </c>
    </row>
    <row r="128" spans="2:16" ht="22.5" customHeight="1" x14ac:dyDescent="0.3">
      <c r="B128" s="156"/>
      <c r="C128" s="153"/>
      <c r="D128" s="153"/>
      <c r="E128" s="153"/>
      <c r="F128" s="154"/>
      <c r="G128" s="154"/>
      <c r="H128" s="153"/>
      <c r="I128" s="150"/>
      <c r="J128" s="150"/>
      <c r="K128" s="150"/>
      <c r="L12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8" s="153" t="str">
        <f>IF(SAÍDAS[[#This Row],[Coluna1]]="","",IF(SAÍDAS[[#This Row],[Coluna1]]="Saída","Fornecedor","Cliente"))</f>
        <v/>
      </c>
      <c r="N128" s="153" t="str">
        <f ca="1">IF(SAÍDAS[[#This Row],[Status]]="","",IF(SAÍDAS[[#This Row],[Status]]="cONCLUÍDO",TEXT(SAÍDAS[[#This Row],[Data pagamento]],"mmm"),TEXT(SAÍDAS[[#This Row],[Data vencimento]],"mmm")))</f>
        <v/>
      </c>
      <c r="O128" s="153" t="str">
        <f ca="1">IF(SAÍDAS[[#This Row],[Status]]="","",IF(SAÍDAS[[#This Row],[Status]]="concluído",YEAR(SAÍDAS[[#This Row],[Data pagamento]]),YEAR(SAÍDAS[[#This Row],[Data vencimento]])))</f>
        <v/>
      </c>
      <c r="P128" s="153" t="str">
        <f>IF(SAÍDAS[[#This Row],[Categoria]]="","",VLOOKUP(SAÍDAS[[#This Row],[Categoria]],AUX!$AW:$AX,2,0))</f>
        <v/>
      </c>
    </row>
    <row r="129" spans="2:16" ht="22.5" customHeight="1" x14ac:dyDescent="0.3">
      <c r="B129" s="156"/>
      <c r="C129" s="153"/>
      <c r="D129" s="153"/>
      <c r="E129" s="153"/>
      <c r="F129" s="154"/>
      <c r="G129" s="154"/>
      <c r="H129" s="153"/>
      <c r="I129" s="150"/>
      <c r="J129" s="150"/>
      <c r="K129" s="150"/>
      <c r="L12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29" s="153" t="str">
        <f>IF(SAÍDAS[[#This Row],[Coluna1]]="","",IF(SAÍDAS[[#This Row],[Coluna1]]="Saída","Fornecedor","Cliente"))</f>
        <v/>
      </c>
      <c r="N129" s="153" t="str">
        <f ca="1">IF(SAÍDAS[[#This Row],[Status]]="","",IF(SAÍDAS[[#This Row],[Status]]="cONCLUÍDO",TEXT(SAÍDAS[[#This Row],[Data pagamento]],"mmm"),TEXT(SAÍDAS[[#This Row],[Data vencimento]],"mmm")))</f>
        <v/>
      </c>
      <c r="O129" s="153" t="str">
        <f ca="1">IF(SAÍDAS[[#This Row],[Status]]="","",IF(SAÍDAS[[#This Row],[Status]]="concluído",YEAR(SAÍDAS[[#This Row],[Data pagamento]]),YEAR(SAÍDAS[[#This Row],[Data vencimento]])))</f>
        <v/>
      </c>
      <c r="P129" s="153" t="str">
        <f>IF(SAÍDAS[[#This Row],[Categoria]]="","",VLOOKUP(SAÍDAS[[#This Row],[Categoria]],AUX!$AW:$AX,2,0))</f>
        <v/>
      </c>
    </row>
    <row r="130" spans="2:16" ht="22.5" customHeight="1" x14ac:dyDescent="0.3">
      <c r="B130" s="156"/>
      <c r="C130" s="153"/>
      <c r="D130" s="153"/>
      <c r="E130" s="153"/>
      <c r="F130" s="154"/>
      <c r="G130" s="154"/>
      <c r="H130" s="153"/>
      <c r="I130" s="150"/>
      <c r="J130" s="150"/>
      <c r="K130" s="150"/>
      <c r="L13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0" s="153" t="str">
        <f>IF(SAÍDAS[[#This Row],[Coluna1]]="","",IF(SAÍDAS[[#This Row],[Coluna1]]="Saída","Fornecedor","Cliente"))</f>
        <v/>
      </c>
      <c r="N130" s="153" t="str">
        <f ca="1">IF(SAÍDAS[[#This Row],[Status]]="","",IF(SAÍDAS[[#This Row],[Status]]="cONCLUÍDO",TEXT(SAÍDAS[[#This Row],[Data pagamento]],"mmm"),TEXT(SAÍDAS[[#This Row],[Data vencimento]],"mmm")))</f>
        <v/>
      </c>
      <c r="O130" s="153" t="str">
        <f ca="1">IF(SAÍDAS[[#This Row],[Status]]="","",IF(SAÍDAS[[#This Row],[Status]]="concluído",YEAR(SAÍDAS[[#This Row],[Data pagamento]]),YEAR(SAÍDAS[[#This Row],[Data vencimento]])))</f>
        <v/>
      </c>
      <c r="P130" s="153" t="str">
        <f>IF(SAÍDAS[[#This Row],[Categoria]]="","",VLOOKUP(SAÍDAS[[#This Row],[Categoria]],AUX!$AW:$AX,2,0))</f>
        <v/>
      </c>
    </row>
    <row r="131" spans="2:16" ht="22.5" customHeight="1" x14ac:dyDescent="0.3">
      <c r="B131" s="156"/>
      <c r="C131" s="153"/>
      <c r="D131" s="153"/>
      <c r="E131" s="153"/>
      <c r="F131" s="154"/>
      <c r="G131" s="154"/>
      <c r="H131" s="153"/>
      <c r="I131" s="150"/>
      <c r="J131" s="150"/>
      <c r="K131" s="150"/>
      <c r="L13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1" s="153" t="str">
        <f>IF(SAÍDAS[[#This Row],[Coluna1]]="","",IF(SAÍDAS[[#This Row],[Coluna1]]="Saída","Fornecedor","Cliente"))</f>
        <v/>
      </c>
      <c r="N131" s="153" t="str">
        <f ca="1">IF(SAÍDAS[[#This Row],[Status]]="","",IF(SAÍDAS[[#This Row],[Status]]="cONCLUÍDO",TEXT(SAÍDAS[[#This Row],[Data pagamento]],"mmm"),TEXT(SAÍDAS[[#This Row],[Data vencimento]],"mmm")))</f>
        <v/>
      </c>
      <c r="O131" s="153" t="str">
        <f ca="1">IF(SAÍDAS[[#This Row],[Status]]="","",IF(SAÍDAS[[#This Row],[Status]]="concluído",YEAR(SAÍDAS[[#This Row],[Data pagamento]]),YEAR(SAÍDAS[[#This Row],[Data vencimento]])))</f>
        <v/>
      </c>
      <c r="P131" s="153" t="str">
        <f>IF(SAÍDAS[[#This Row],[Categoria]]="","",VLOOKUP(SAÍDAS[[#This Row],[Categoria]],AUX!$AW:$AX,2,0))</f>
        <v/>
      </c>
    </row>
    <row r="132" spans="2:16" ht="22.5" customHeight="1" x14ac:dyDescent="0.3">
      <c r="B132" s="156"/>
      <c r="C132" s="153"/>
      <c r="D132" s="153"/>
      <c r="E132" s="153"/>
      <c r="F132" s="154"/>
      <c r="G132" s="154"/>
      <c r="H132" s="153"/>
      <c r="I132" s="150"/>
      <c r="J132" s="150"/>
      <c r="K132" s="150"/>
      <c r="L13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2" s="153" t="str">
        <f>IF(SAÍDAS[[#This Row],[Coluna1]]="","",IF(SAÍDAS[[#This Row],[Coluna1]]="Saída","Fornecedor","Cliente"))</f>
        <v/>
      </c>
      <c r="N132" s="153" t="str">
        <f ca="1">IF(SAÍDAS[[#This Row],[Status]]="","",IF(SAÍDAS[[#This Row],[Status]]="cONCLUÍDO",TEXT(SAÍDAS[[#This Row],[Data pagamento]],"mmm"),TEXT(SAÍDAS[[#This Row],[Data vencimento]],"mmm")))</f>
        <v/>
      </c>
      <c r="O132" s="153" t="str">
        <f ca="1">IF(SAÍDAS[[#This Row],[Status]]="","",IF(SAÍDAS[[#This Row],[Status]]="concluído",YEAR(SAÍDAS[[#This Row],[Data pagamento]]),YEAR(SAÍDAS[[#This Row],[Data vencimento]])))</f>
        <v/>
      </c>
      <c r="P132" s="153" t="str">
        <f>IF(SAÍDAS[[#This Row],[Categoria]]="","",VLOOKUP(SAÍDAS[[#This Row],[Categoria]],AUX!$AW:$AX,2,0))</f>
        <v/>
      </c>
    </row>
    <row r="133" spans="2:16" ht="22.5" customHeight="1" x14ac:dyDescent="0.3">
      <c r="B133" s="156"/>
      <c r="C133" s="153"/>
      <c r="D133" s="153"/>
      <c r="E133" s="153"/>
      <c r="F133" s="154"/>
      <c r="G133" s="154"/>
      <c r="H133" s="153"/>
      <c r="I133" s="150"/>
      <c r="J133" s="150"/>
      <c r="K133" s="150"/>
      <c r="L13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3" s="153" t="str">
        <f>IF(SAÍDAS[[#This Row],[Coluna1]]="","",IF(SAÍDAS[[#This Row],[Coluna1]]="Saída","Fornecedor","Cliente"))</f>
        <v/>
      </c>
      <c r="N133" s="153" t="str">
        <f ca="1">IF(SAÍDAS[[#This Row],[Status]]="","",IF(SAÍDAS[[#This Row],[Status]]="cONCLUÍDO",TEXT(SAÍDAS[[#This Row],[Data pagamento]],"mmm"),TEXT(SAÍDAS[[#This Row],[Data vencimento]],"mmm")))</f>
        <v/>
      </c>
      <c r="O133" s="153" t="str">
        <f ca="1">IF(SAÍDAS[[#This Row],[Status]]="","",IF(SAÍDAS[[#This Row],[Status]]="concluído",YEAR(SAÍDAS[[#This Row],[Data pagamento]]),YEAR(SAÍDAS[[#This Row],[Data vencimento]])))</f>
        <v/>
      </c>
      <c r="P133" s="153" t="str">
        <f>IF(SAÍDAS[[#This Row],[Categoria]]="","",VLOOKUP(SAÍDAS[[#This Row],[Categoria]],AUX!$AW:$AX,2,0))</f>
        <v/>
      </c>
    </row>
    <row r="134" spans="2:16" ht="22.5" customHeight="1" x14ac:dyDescent="0.3">
      <c r="B134" s="156"/>
      <c r="C134" s="153"/>
      <c r="D134" s="153"/>
      <c r="E134" s="153"/>
      <c r="F134" s="154"/>
      <c r="G134" s="154"/>
      <c r="H134" s="153"/>
      <c r="I134" s="150"/>
      <c r="J134" s="150"/>
      <c r="K134" s="150"/>
      <c r="L13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4" s="153" t="str">
        <f>IF(SAÍDAS[[#This Row],[Coluna1]]="","",IF(SAÍDAS[[#This Row],[Coluna1]]="Saída","Fornecedor","Cliente"))</f>
        <v/>
      </c>
      <c r="N134" s="153" t="str">
        <f ca="1">IF(SAÍDAS[[#This Row],[Status]]="","",IF(SAÍDAS[[#This Row],[Status]]="cONCLUÍDO",TEXT(SAÍDAS[[#This Row],[Data pagamento]],"mmm"),TEXT(SAÍDAS[[#This Row],[Data vencimento]],"mmm")))</f>
        <v/>
      </c>
      <c r="O134" s="153" t="str">
        <f ca="1">IF(SAÍDAS[[#This Row],[Status]]="","",IF(SAÍDAS[[#This Row],[Status]]="concluído",YEAR(SAÍDAS[[#This Row],[Data pagamento]]),YEAR(SAÍDAS[[#This Row],[Data vencimento]])))</f>
        <v/>
      </c>
      <c r="P134" s="153" t="str">
        <f>IF(SAÍDAS[[#This Row],[Categoria]]="","",VLOOKUP(SAÍDAS[[#This Row],[Categoria]],AUX!$AW:$AX,2,0))</f>
        <v/>
      </c>
    </row>
    <row r="135" spans="2:16" ht="22.5" customHeight="1" x14ac:dyDescent="0.3">
      <c r="B135" s="156"/>
      <c r="C135" s="153"/>
      <c r="D135" s="153"/>
      <c r="E135" s="153"/>
      <c r="F135" s="154"/>
      <c r="G135" s="154"/>
      <c r="H135" s="153"/>
      <c r="I135" s="150"/>
      <c r="J135" s="150"/>
      <c r="K135" s="150"/>
      <c r="L13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5" s="153" t="str">
        <f>IF(SAÍDAS[[#This Row],[Coluna1]]="","",IF(SAÍDAS[[#This Row],[Coluna1]]="Saída","Fornecedor","Cliente"))</f>
        <v/>
      </c>
      <c r="N135" s="153" t="str">
        <f ca="1">IF(SAÍDAS[[#This Row],[Status]]="","",IF(SAÍDAS[[#This Row],[Status]]="cONCLUÍDO",TEXT(SAÍDAS[[#This Row],[Data pagamento]],"mmm"),TEXT(SAÍDAS[[#This Row],[Data vencimento]],"mmm")))</f>
        <v/>
      </c>
      <c r="O135" s="153" t="str">
        <f ca="1">IF(SAÍDAS[[#This Row],[Status]]="","",IF(SAÍDAS[[#This Row],[Status]]="concluído",YEAR(SAÍDAS[[#This Row],[Data pagamento]]),YEAR(SAÍDAS[[#This Row],[Data vencimento]])))</f>
        <v/>
      </c>
      <c r="P135" s="153" t="str">
        <f>IF(SAÍDAS[[#This Row],[Categoria]]="","",VLOOKUP(SAÍDAS[[#This Row],[Categoria]],AUX!$AW:$AX,2,0))</f>
        <v/>
      </c>
    </row>
    <row r="136" spans="2:16" ht="22.5" customHeight="1" x14ac:dyDescent="0.3">
      <c r="B136" s="156"/>
      <c r="C136" s="153"/>
      <c r="D136" s="153"/>
      <c r="E136" s="153"/>
      <c r="F136" s="154"/>
      <c r="G136" s="154"/>
      <c r="H136" s="153"/>
      <c r="I136" s="150"/>
      <c r="J136" s="150"/>
      <c r="K136" s="150"/>
      <c r="L13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6" s="153" t="str">
        <f>IF(SAÍDAS[[#This Row],[Coluna1]]="","",IF(SAÍDAS[[#This Row],[Coluna1]]="Saída","Fornecedor","Cliente"))</f>
        <v/>
      </c>
      <c r="N136" s="153" t="str">
        <f ca="1">IF(SAÍDAS[[#This Row],[Status]]="","",IF(SAÍDAS[[#This Row],[Status]]="cONCLUÍDO",TEXT(SAÍDAS[[#This Row],[Data pagamento]],"mmm"),TEXT(SAÍDAS[[#This Row],[Data vencimento]],"mmm")))</f>
        <v/>
      </c>
      <c r="O136" s="153" t="str">
        <f ca="1">IF(SAÍDAS[[#This Row],[Status]]="","",IF(SAÍDAS[[#This Row],[Status]]="concluído",YEAR(SAÍDAS[[#This Row],[Data pagamento]]),YEAR(SAÍDAS[[#This Row],[Data vencimento]])))</f>
        <v/>
      </c>
      <c r="P136" s="153" t="str">
        <f>IF(SAÍDAS[[#This Row],[Categoria]]="","",VLOOKUP(SAÍDAS[[#This Row],[Categoria]],AUX!$AW:$AX,2,0))</f>
        <v/>
      </c>
    </row>
    <row r="137" spans="2:16" ht="22.5" customHeight="1" x14ac:dyDescent="0.3">
      <c r="B137" s="156"/>
      <c r="C137" s="153"/>
      <c r="D137" s="153"/>
      <c r="E137" s="153"/>
      <c r="F137" s="154"/>
      <c r="G137" s="154"/>
      <c r="H137" s="153"/>
      <c r="I137" s="150"/>
      <c r="J137" s="150"/>
      <c r="K137" s="150"/>
      <c r="L13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7" s="153" t="str">
        <f>IF(SAÍDAS[[#This Row],[Coluna1]]="","",IF(SAÍDAS[[#This Row],[Coluna1]]="Saída","Fornecedor","Cliente"))</f>
        <v/>
      </c>
      <c r="N137" s="153" t="str">
        <f ca="1">IF(SAÍDAS[[#This Row],[Status]]="","",IF(SAÍDAS[[#This Row],[Status]]="cONCLUÍDO",TEXT(SAÍDAS[[#This Row],[Data pagamento]],"mmm"),TEXT(SAÍDAS[[#This Row],[Data vencimento]],"mmm")))</f>
        <v/>
      </c>
      <c r="O137" s="153" t="str">
        <f ca="1">IF(SAÍDAS[[#This Row],[Status]]="","",IF(SAÍDAS[[#This Row],[Status]]="concluído",YEAR(SAÍDAS[[#This Row],[Data pagamento]]),YEAR(SAÍDAS[[#This Row],[Data vencimento]])))</f>
        <v/>
      </c>
      <c r="P137" s="153" t="str">
        <f>IF(SAÍDAS[[#This Row],[Categoria]]="","",VLOOKUP(SAÍDAS[[#This Row],[Categoria]],AUX!$AW:$AX,2,0))</f>
        <v/>
      </c>
    </row>
    <row r="138" spans="2:16" ht="22.5" customHeight="1" x14ac:dyDescent="0.3">
      <c r="B138" s="156"/>
      <c r="C138" s="153"/>
      <c r="D138" s="153"/>
      <c r="E138" s="153"/>
      <c r="F138" s="154"/>
      <c r="G138" s="154"/>
      <c r="H138" s="153"/>
      <c r="I138" s="150"/>
      <c r="J138" s="150"/>
      <c r="K138" s="150"/>
      <c r="L13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8" s="153" t="str">
        <f>IF(SAÍDAS[[#This Row],[Coluna1]]="","",IF(SAÍDAS[[#This Row],[Coluna1]]="Saída","Fornecedor","Cliente"))</f>
        <v/>
      </c>
      <c r="N138" s="153" t="str">
        <f ca="1">IF(SAÍDAS[[#This Row],[Status]]="","",IF(SAÍDAS[[#This Row],[Status]]="cONCLUÍDO",TEXT(SAÍDAS[[#This Row],[Data pagamento]],"mmm"),TEXT(SAÍDAS[[#This Row],[Data vencimento]],"mmm")))</f>
        <v/>
      </c>
      <c r="O138" s="153" t="str">
        <f ca="1">IF(SAÍDAS[[#This Row],[Status]]="","",IF(SAÍDAS[[#This Row],[Status]]="concluído",YEAR(SAÍDAS[[#This Row],[Data pagamento]]),YEAR(SAÍDAS[[#This Row],[Data vencimento]])))</f>
        <v/>
      </c>
      <c r="P138" s="153" t="str">
        <f>IF(SAÍDAS[[#This Row],[Categoria]]="","",VLOOKUP(SAÍDAS[[#This Row],[Categoria]],AUX!$AW:$AX,2,0))</f>
        <v/>
      </c>
    </row>
    <row r="139" spans="2:16" ht="22.5" customHeight="1" x14ac:dyDescent="0.3">
      <c r="B139" s="156"/>
      <c r="C139" s="153"/>
      <c r="D139" s="153"/>
      <c r="E139" s="153"/>
      <c r="F139" s="154"/>
      <c r="G139" s="154"/>
      <c r="H139" s="153"/>
      <c r="I139" s="150"/>
      <c r="J139" s="150"/>
      <c r="K139" s="150"/>
      <c r="L13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39" s="153" t="str">
        <f>IF(SAÍDAS[[#This Row],[Coluna1]]="","",IF(SAÍDAS[[#This Row],[Coluna1]]="Saída","Fornecedor","Cliente"))</f>
        <v/>
      </c>
      <c r="N139" s="153" t="str">
        <f ca="1">IF(SAÍDAS[[#This Row],[Status]]="","",IF(SAÍDAS[[#This Row],[Status]]="cONCLUÍDO",TEXT(SAÍDAS[[#This Row],[Data pagamento]],"mmm"),TEXT(SAÍDAS[[#This Row],[Data vencimento]],"mmm")))</f>
        <v/>
      </c>
      <c r="O139" s="153" t="str">
        <f ca="1">IF(SAÍDAS[[#This Row],[Status]]="","",IF(SAÍDAS[[#This Row],[Status]]="concluído",YEAR(SAÍDAS[[#This Row],[Data pagamento]]),YEAR(SAÍDAS[[#This Row],[Data vencimento]])))</f>
        <v/>
      </c>
      <c r="P139" s="153" t="str">
        <f>IF(SAÍDAS[[#This Row],[Categoria]]="","",VLOOKUP(SAÍDAS[[#This Row],[Categoria]],AUX!$AW:$AX,2,0))</f>
        <v/>
      </c>
    </row>
    <row r="140" spans="2:16" ht="22.5" customHeight="1" x14ac:dyDescent="0.3">
      <c r="B140" s="156"/>
      <c r="C140" s="153"/>
      <c r="D140" s="153"/>
      <c r="E140" s="153"/>
      <c r="F140" s="154"/>
      <c r="G140" s="154"/>
      <c r="H140" s="153"/>
      <c r="I140" s="150"/>
      <c r="J140" s="150"/>
      <c r="K140" s="150"/>
      <c r="L14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0" s="153" t="str">
        <f>IF(SAÍDAS[[#This Row],[Coluna1]]="","",IF(SAÍDAS[[#This Row],[Coluna1]]="Saída","Fornecedor","Cliente"))</f>
        <v/>
      </c>
      <c r="N140" s="153" t="str">
        <f ca="1">IF(SAÍDAS[[#This Row],[Status]]="","",IF(SAÍDAS[[#This Row],[Status]]="cONCLUÍDO",TEXT(SAÍDAS[[#This Row],[Data pagamento]],"mmm"),TEXT(SAÍDAS[[#This Row],[Data vencimento]],"mmm")))</f>
        <v/>
      </c>
      <c r="O140" s="153" t="str">
        <f ca="1">IF(SAÍDAS[[#This Row],[Status]]="","",IF(SAÍDAS[[#This Row],[Status]]="concluído",YEAR(SAÍDAS[[#This Row],[Data pagamento]]),YEAR(SAÍDAS[[#This Row],[Data vencimento]])))</f>
        <v/>
      </c>
      <c r="P140" s="153" t="str">
        <f>IF(SAÍDAS[[#This Row],[Categoria]]="","",VLOOKUP(SAÍDAS[[#This Row],[Categoria]],AUX!$AW:$AX,2,0))</f>
        <v/>
      </c>
    </row>
    <row r="141" spans="2:16" ht="22.5" customHeight="1" x14ac:dyDescent="0.3">
      <c r="B141" s="156"/>
      <c r="C141" s="153"/>
      <c r="D141" s="153"/>
      <c r="E141" s="153"/>
      <c r="F141" s="154"/>
      <c r="G141" s="154"/>
      <c r="H141" s="153"/>
      <c r="I141" s="150"/>
      <c r="J141" s="150"/>
      <c r="K141" s="150"/>
      <c r="L14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1" s="153" t="str">
        <f>IF(SAÍDAS[[#This Row],[Coluna1]]="","",IF(SAÍDAS[[#This Row],[Coluna1]]="Saída","Fornecedor","Cliente"))</f>
        <v/>
      </c>
      <c r="N141" s="153" t="str">
        <f ca="1">IF(SAÍDAS[[#This Row],[Status]]="","",IF(SAÍDAS[[#This Row],[Status]]="cONCLUÍDO",TEXT(SAÍDAS[[#This Row],[Data pagamento]],"mmm"),TEXT(SAÍDAS[[#This Row],[Data vencimento]],"mmm")))</f>
        <v/>
      </c>
      <c r="O141" s="153" t="str">
        <f ca="1">IF(SAÍDAS[[#This Row],[Status]]="","",IF(SAÍDAS[[#This Row],[Status]]="concluído",YEAR(SAÍDAS[[#This Row],[Data pagamento]]),YEAR(SAÍDAS[[#This Row],[Data vencimento]])))</f>
        <v/>
      </c>
      <c r="P141" s="153" t="str">
        <f>IF(SAÍDAS[[#This Row],[Categoria]]="","",VLOOKUP(SAÍDAS[[#This Row],[Categoria]],AUX!$AW:$AX,2,0))</f>
        <v/>
      </c>
    </row>
    <row r="142" spans="2:16" ht="22.5" customHeight="1" x14ac:dyDescent="0.3">
      <c r="B142" s="156"/>
      <c r="C142" s="153"/>
      <c r="D142" s="153"/>
      <c r="E142" s="153"/>
      <c r="F142" s="154"/>
      <c r="G142" s="154"/>
      <c r="H142" s="153"/>
      <c r="I142" s="150"/>
      <c r="J142" s="150"/>
      <c r="K142" s="150"/>
      <c r="L14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2" s="153" t="str">
        <f>IF(SAÍDAS[[#This Row],[Coluna1]]="","",IF(SAÍDAS[[#This Row],[Coluna1]]="Saída","Fornecedor","Cliente"))</f>
        <v/>
      </c>
      <c r="N142" s="153" t="str">
        <f ca="1">IF(SAÍDAS[[#This Row],[Status]]="","",IF(SAÍDAS[[#This Row],[Status]]="cONCLUÍDO",TEXT(SAÍDAS[[#This Row],[Data pagamento]],"mmm"),TEXT(SAÍDAS[[#This Row],[Data vencimento]],"mmm")))</f>
        <v/>
      </c>
      <c r="O142" s="153" t="str">
        <f ca="1">IF(SAÍDAS[[#This Row],[Status]]="","",IF(SAÍDAS[[#This Row],[Status]]="concluído",YEAR(SAÍDAS[[#This Row],[Data pagamento]]),YEAR(SAÍDAS[[#This Row],[Data vencimento]])))</f>
        <v/>
      </c>
      <c r="P142" s="153" t="str">
        <f>IF(SAÍDAS[[#This Row],[Categoria]]="","",VLOOKUP(SAÍDAS[[#This Row],[Categoria]],AUX!$AW:$AX,2,0))</f>
        <v/>
      </c>
    </row>
    <row r="143" spans="2:16" ht="22.5" customHeight="1" x14ac:dyDescent="0.3">
      <c r="B143" s="156"/>
      <c r="C143" s="153"/>
      <c r="D143" s="153"/>
      <c r="E143" s="153"/>
      <c r="F143" s="154"/>
      <c r="G143" s="154"/>
      <c r="H143" s="153"/>
      <c r="I143" s="150"/>
      <c r="J143" s="150"/>
      <c r="K143" s="150"/>
      <c r="L14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3" s="153" t="str">
        <f>IF(SAÍDAS[[#This Row],[Coluna1]]="","",IF(SAÍDAS[[#This Row],[Coluna1]]="Saída","Fornecedor","Cliente"))</f>
        <v/>
      </c>
      <c r="N143" s="153" t="str">
        <f ca="1">IF(SAÍDAS[[#This Row],[Status]]="","",IF(SAÍDAS[[#This Row],[Status]]="cONCLUÍDO",TEXT(SAÍDAS[[#This Row],[Data pagamento]],"mmm"),TEXT(SAÍDAS[[#This Row],[Data vencimento]],"mmm")))</f>
        <v/>
      </c>
      <c r="O143" s="153" t="str">
        <f ca="1">IF(SAÍDAS[[#This Row],[Status]]="","",IF(SAÍDAS[[#This Row],[Status]]="concluído",YEAR(SAÍDAS[[#This Row],[Data pagamento]]),YEAR(SAÍDAS[[#This Row],[Data vencimento]])))</f>
        <v/>
      </c>
      <c r="P143" s="153" t="str">
        <f>IF(SAÍDAS[[#This Row],[Categoria]]="","",VLOOKUP(SAÍDAS[[#This Row],[Categoria]],AUX!$AW:$AX,2,0))</f>
        <v/>
      </c>
    </row>
    <row r="144" spans="2:16" ht="22.5" customHeight="1" x14ac:dyDescent="0.3">
      <c r="B144" s="156"/>
      <c r="C144" s="153"/>
      <c r="D144" s="153"/>
      <c r="E144" s="153"/>
      <c r="F144" s="154"/>
      <c r="G144" s="154"/>
      <c r="H144" s="153"/>
      <c r="I144" s="150"/>
      <c r="J144" s="150"/>
      <c r="K144" s="150"/>
      <c r="L14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4" s="153" t="str">
        <f>IF(SAÍDAS[[#This Row],[Coluna1]]="","",IF(SAÍDAS[[#This Row],[Coluna1]]="Saída","Fornecedor","Cliente"))</f>
        <v/>
      </c>
      <c r="N144" s="153" t="str">
        <f ca="1">IF(SAÍDAS[[#This Row],[Status]]="","",IF(SAÍDAS[[#This Row],[Status]]="cONCLUÍDO",TEXT(SAÍDAS[[#This Row],[Data pagamento]],"mmm"),TEXT(SAÍDAS[[#This Row],[Data vencimento]],"mmm")))</f>
        <v/>
      </c>
      <c r="O144" s="153" t="str">
        <f ca="1">IF(SAÍDAS[[#This Row],[Status]]="","",IF(SAÍDAS[[#This Row],[Status]]="concluído",YEAR(SAÍDAS[[#This Row],[Data pagamento]]),YEAR(SAÍDAS[[#This Row],[Data vencimento]])))</f>
        <v/>
      </c>
      <c r="P144" s="153" t="str">
        <f>IF(SAÍDAS[[#This Row],[Categoria]]="","",VLOOKUP(SAÍDAS[[#This Row],[Categoria]],AUX!$AW:$AX,2,0))</f>
        <v/>
      </c>
    </row>
    <row r="145" spans="2:16" ht="22.5" customHeight="1" x14ac:dyDescent="0.3">
      <c r="B145" s="156"/>
      <c r="C145" s="153"/>
      <c r="D145" s="153"/>
      <c r="E145" s="153"/>
      <c r="F145" s="154"/>
      <c r="G145" s="154"/>
      <c r="H145" s="153"/>
      <c r="I145" s="150"/>
      <c r="J145" s="150"/>
      <c r="K145" s="150"/>
      <c r="L14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5" s="153" t="str">
        <f>IF(SAÍDAS[[#This Row],[Coluna1]]="","",IF(SAÍDAS[[#This Row],[Coluna1]]="Saída","Fornecedor","Cliente"))</f>
        <v/>
      </c>
      <c r="N145" s="153" t="str">
        <f ca="1">IF(SAÍDAS[[#This Row],[Status]]="","",IF(SAÍDAS[[#This Row],[Status]]="cONCLUÍDO",TEXT(SAÍDAS[[#This Row],[Data pagamento]],"mmm"),TEXT(SAÍDAS[[#This Row],[Data vencimento]],"mmm")))</f>
        <v/>
      </c>
      <c r="O145" s="153" t="str">
        <f ca="1">IF(SAÍDAS[[#This Row],[Status]]="","",IF(SAÍDAS[[#This Row],[Status]]="concluído",YEAR(SAÍDAS[[#This Row],[Data pagamento]]),YEAR(SAÍDAS[[#This Row],[Data vencimento]])))</f>
        <v/>
      </c>
      <c r="P145" s="153" t="str">
        <f>IF(SAÍDAS[[#This Row],[Categoria]]="","",VLOOKUP(SAÍDAS[[#This Row],[Categoria]],AUX!$AW:$AX,2,0))</f>
        <v/>
      </c>
    </row>
    <row r="146" spans="2:16" ht="22.5" customHeight="1" x14ac:dyDescent="0.3">
      <c r="B146" s="156"/>
      <c r="C146" s="153"/>
      <c r="D146" s="153"/>
      <c r="E146" s="153"/>
      <c r="F146" s="154"/>
      <c r="G146" s="154"/>
      <c r="H146" s="153"/>
      <c r="I146" s="150"/>
      <c r="J146" s="150"/>
      <c r="K146" s="150"/>
      <c r="L14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6" s="153" t="str">
        <f>IF(SAÍDAS[[#This Row],[Coluna1]]="","",IF(SAÍDAS[[#This Row],[Coluna1]]="Saída","Fornecedor","Cliente"))</f>
        <v/>
      </c>
      <c r="N146" s="153" t="str">
        <f ca="1">IF(SAÍDAS[[#This Row],[Status]]="","",IF(SAÍDAS[[#This Row],[Status]]="cONCLUÍDO",TEXT(SAÍDAS[[#This Row],[Data pagamento]],"mmm"),TEXT(SAÍDAS[[#This Row],[Data vencimento]],"mmm")))</f>
        <v/>
      </c>
      <c r="O146" s="153" t="str">
        <f ca="1">IF(SAÍDAS[[#This Row],[Status]]="","",IF(SAÍDAS[[#This Row],[Status]]="concluído",YEAR(SAÍDAS[[#This Row],[Data pagamento]]),YEAR(SAÍDAS[[#This Row],[Data vencimento]])))</f>
        <v/>
      </c>
      <c r="P146" s="153" t="str">
        <f>IF(SAÍDAS[[#This Row],[Categoria]]="","",VLOOKUP(SAÍDAS[[#This Row],[Categoria]],AUX!$AW:$AX,2,0))</f>
        <v/>
      </c>
    </row>
    <row r="147" spans="2:16" ht="22.5" customHeight="1" x14ac:dyDescent="0.3">
      <c r="B147" s="156"/>
      <c r="C147" s="153"/>
      <c r="D147" s="153"/>
      <c r="E147" s="153"/>
      <c r="F147" s="154"/>
      <c r="G147" s="154"/>
      <c r="H147" s="153"/>
      <c r="I147" s="150"/>
      <c r="J147" s="150"/>
      <c r="K147" s="150"/>
      <c r="L14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7" s="153" t="str">
        <f>IF(SAÍDAS[[#This Row],[Coluna1]]="","",IF(SAÍDAS[[#This Row],[Coluna1]]="Saída","Fornecedor","Cliente"))</f>
        <v/>
      </c>
      <c r="N147" s="153" t="str">
        <f ca="1">IF(SAÍDAS[[#This Row],[Status]]="","",IF(SAÍDAS[[#This Row],[Status]]="cONCLUÍDO",TEXT(SAÍDAS[[#This Row],[Data pagamento]],"mmm"),TEXT(SAÍDAS[[#This Row],[Data vencimento]],"mmm")))</f>
        <v/>
      </c>
      <c r="O147" s="153" t="str">
        <f ca="1">IF(SAÍDAS[[#This Row],[Status]]="","",IF(SAÍDAS[[#This Row],[Status]]="concluído",YEAR(SAÍDAS[[#This Row],[Data pagamento]]),YEAR(SAÍDAS[[#This Row],[Data vencimento]])))</f>
        <v/>
      </c>
      <c r="P147" s="153" t="str">
        <f>IF(SAÍDAS[[#This Row],[Categoria]]="","",VLOOKUP(SAÍDAS[[#This Row],[Categoria]],AUX!$AW:$AX,2,0))</f>
        <v/>
      </c>
    </row>
    <row r="148" spans="2:16" ht="22.5" customHeight="1" x14ac:dyDescent="0.3">
      <c r="B148" s="156"/>
      <c r="C148" s="153"/>
      <c r="D148" s="153"/>
      <c r="E148" s="153"/>
      <c r="F148" s="154"/>
      <c r="G148" s="154"/>
      <c r="H148" s="153"/>
      <c r="I148" s="150"/>
      <c r="J148" s="150"/>
      <c r="K148" s="150"/>
      <c r="L14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8" s="153" t="str">
        <f>IF(SAÍDAS[[#This Row],[Coluna1]]="","",IF(SAÍDAS[[#This Row],[Coluna1]]="Saída","Fornecedor","Cliente"))</f>
        <v/>
      </c>
      <c r="N148" s="153" t="str">
        <f ca="1">IF(SAÍDAS[[#This Row],[Status]]="","",IF(SAÍDAS[[#This Row],[Status]]="cONCLUÍDO",TEXT(SAÍDAS[[#This Row],[Data pagamento]],"mmm"),TEXT(SAÍDAS[[#This Row],[Data vencimento]],"mmm")))</f>
        <v/>
      </c>
      <c r="O148" s="153" t="str">
        <f ca="1">IF(SAÍDAS[[#This Row],[Status]]="","",IF(SAÍDAS[[#This Row],[Status]]="concluído",YEAR(SAÍDAS[[#This Row],[Data pagamento]]),YEAR(SAÍDAS[[#This Row],[Data vencimento]])))</f>
        <v/>
      </c>
      <c r="P148" s="153" t="str">
        <f>IF(SAÍDAS[[#This Row],[Categoria]]="","",VLOOKUP(SAÍDAS[[#This Row],[Categoria]],AUX!$AW:$AX,2,0))</f>
        <v/>
      </c>
    </row>
    <row r="149" spans="2:16" ht="22.5" customHeight="1" x14ac:dyDescent="0.3">
      <c r="B149" s="156"/>
      <c r="C149" s="153"/>
      <c r="D149" s="153"/>
      <c r="E149" s="153"/>
      <c r="F149" s="154"/>
      <c r="G149" s="154"/>
      <c r="H149" s="153"/>
      <c r="I149" s="150"/>
      <c r="J149" s="150"/>
      <c r="K149" s="150"/>
      <c r="L14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49" s="153" t="str">
        <f>IF(SAÍDAS[[#This Row],[Coluna1]]="","",IF(SAÍDAS[[#This Row],[Coluna1]]="Saída","Fornecedor","Cliente"))</f>
        <v/>
      </c>
      <c r="N149" s="153" t="str">
        <f ca="1">IF(SAÍDAS[[#This Row],[Status]]="","",IF(SAÍDAS[[#This Row],[Status]]="cONCLUÍDO",TEXT(SAÍDAS[[#This Row],[Data pagamento]],"mmm"),TEXT(SAÍDAS[[#This Row],[Data vencimento]],"mmm")))</f>
        <v/>
      </c>
      <c r="O149" s="153" t="str">
        <f ca="1">IF(SAÍDAS[[#This Row],[Status]]="","",IF(SAÍDAS[[#This Row],[Status]]="concluído",YEAR(SAÍDAS[[#This Row],[Data pagamento]]),YEAR(SAÍDAS[[#This Row],[Data vencimento]])))</f>
        <v/>
      </c>
      <c r="P149" s="153" t="str">
        <f>IF(SAÍDAS[[#This Row],[Categoria]]="","",VLOOKUP(SAÍDAS[[#This Row],[Categoria]],AUX!$AW:$AX,2,0))</f>
        <v/>
      </c>
    </row>
    <row r="150" spans="2:16" ht="22.5" customHeight="1" x14ac:dyDescent="0.3">
      <c r="B150" s="156"/>
      <c r="C150" s="153"/>
      <c r="D150" s="153"/>
      <c r="E150" s="153"/>
      <c r="F150" s="154"/>
      <c r="G150" s="154"/>
      <c r="H150" s="153"/>
      <c r="I150" s="150"/>
      <c r="J150" s="150"/>
      <c r="K150" s="150"/>
      <c r="L15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0" s="153" t="str">
        <f>IF(SAÍDAS[[#This Row],[Coluna1]]="","",IF(SAÍDAS[[#This Row],[Coluna1]]="Saída","Fornecedor","Cliente"))</f>
        <v/>
      </c>
      <c r="N150" s="153" t="str">
        <f ca="1">IF(SAÍDAS[[#This Row],[Status]]="","",IF(SAÍDAS[[#This Row],[Status]]="cONCLUÍDO",TEXT(SAÍDAS[[#This Row],[Data pagamento]],"mmm"),TEXT(SAÍDAS[[#This Row],[Data vencimento]],"mmm")))</f>
        <v/>
      </c>
      <c r="O150" s="153" t="str">
        <f ca="1">IF(SAÍDAS[[#This Row],[Status]]="","",IF(SAÍDAS[[#This Row],[Status]]="concluído",YEAR(SAÍDAS[[#This Row],[Data pagamento]]),YEAR(SAÍDAS[[#This Row],[Data vencimento]])))</f>
        <v/>
      </c>
      <c r="P150" s="153" t="str">
        <f>IF(SAÍDAS[[#This Row],[Categoria]]="","",VLOOKUP(SAÍDAS[[#This Row],[Categoria]],AUX!$AW:$AX,2,0))</f>
        <v/>
      </c>
    </row>
    <row r="151" spans="2:16" ht="22.5" customHeight="1" x14ac:dyDescent="0.3">
      <c r="B151" s="156"/>
      <c r="C151" s="153"/>
      <c r="D151" s="153"/>
      <c r="E151" s="153"/>
      <c r="F151" s="154"/>
      <c r="G151" s="154"/>
      <c r="H151" s="153"/>
      <c r="I151" s="150"/>
      <c r="J151" s="150"/>
      <c r="K151" s="150"/>
      <c r="L15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1" s="153" t="str">
        <f>IF(SAÍDAS[[#This Row],[Coluna1]]="","",IF(SAÍDAS[[#This Row],[Coluna1]]="Saída","Fornecedor","Cliente"))</f>
        <v/>
      </c>
      <c r="N151" s="153" t="str">
        <f ca="1">IF(SAÍDAS[[#This Row],[Status]]="","",IF(SAÍDAS[[#This Row],[Status]]="cONCLUÍDO",TEXT(SAÍDAS[[#This Row],[Data pagamento]],"mmm"),TEXT(SAÍDAS[[#This Row],[Data vencimento]],"mmm")))</f>
        <v/>
      </c>
      <c r="O151" s="153" t="str">
        <f ca="1">IF(SAÍDAS[[#This Row],[Status]]="","",IF(SAÍDAS[[#This Row],[Status]]="concluído",YEAR(SAÍDAS[[#This Row],[Data pagamento]]),YEAR(SAÍDAS[[#This Row],[Data vencimento]])))</f>
        <v/>
      </c>
      <c r="P151" s="153" t="str">
        <f>IF(SAÍDAS[[#This Row],[Categoria]]="","",VLOOKUP(SAÍDAS[[#This Row],[Categoria]],AUX!$AW:$AX,2,0))</f>
        <v/>
      </c>
    </row>
    <row r="152" spans="2:16" ht="22.5" customHeight="1" x14ac:dyDescent="0.3">
      <c r="B152" s="156"/>
      <c r="C152" s="153"/>
      <c r="D152" s="153"/>
      <c r="E152" s="153"/>
      <c r="F152" s="154"/>
      <c r="G152" s="154"/>
      <c r="H152" s="153"/>
      <c r="I152" s="150"/>
      <c r="J152" s="150"/>
      <c r="K152" s="150"/>
      <c r="L15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2" s="153" t="str">
        <f>IF(SAÍDAS[[#This Row],[Coluna1]]="","",IF(SAÍDAS[[#This Row],[Coluna1]]="Saída","Fornecedor","Cliente"))</f>
        <v/>
      </c>
      <c r="N152" s="153" t="str">
        <f ca="1">IF(SAÍDAS[[#This Row],[Status]]="","",IF(SAÍDAS[[#This Row],[Status]]="cONCLUÍDO",TEXT(SAÍDAS[[#This Row],[Data pagamento]],"mmm"),TEXT(SAÍDAS[[#This Row],[Data vencimento]],"mmm")))</f>
        <v/>
      </c>
      <c r="O152" s="153" t="str">
        <f ca="1">IF(SAÍDAS[[#This Row],[Status]]="","",IF(SAÍDAS[[#This Row],[Status]]="concluído",YEAR(SAÍDAS[[#This Row],[Data pagamento]]),YEAR(SAÍDAS[[#This Row],[Data vencimento]])))</f>
        <v/>
      </c>
      <c r="P152" s="153" t="str">
        <f>IF(SAÍDAS[[#This Row],[Categoria]]="","",VLOOKUP(SAÍDAS[[#This Row],[Categoria]],AUX!$AW:$AX,2,0))</f>
        <v/>
      </c>
    </row>
    <row r="153" spans="2:16" ht="22.5" customHeight="1" x14ac:dyDescent="0.3">
      <c r="B153" s="156"/>
      <c r="C153" s="153"/>
      <c r="D153" s="153"/>
      <c r="E153" s="153"/>
      <c r="F153" s="154"/>
      <c r="G153" s="154"/>
      <c r="H153" s="153"/>
      <c r="I153" s="150"/>
      <c r="J153" s="150"/>
      <c r="K153" s="150"/>
      <c r="L15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3" s="153" t="str">
        <f>IF(SAÍDAS[[#This Row],[Coluna1]]="","",IF(SAÍDAS[[#This Row],[Coluna1]]="Saída","Fornecedor","Cliente"))</f>
        <v/>
      </c>
      <c r="N153" s="153" t="str">
        <f ca="1">IF(SAÍDAS[[#This Row],[Status]]="","",IF(SAÍDAS[[#This Row],[Status]]="cONCLUÍDO",TEXT(SAÍDAS[[#This Row],[Data pagamento]],"mmm"),TEXT(SAÍDAS[[#This Row],[Data vencimento]],"mmm")))</f>
        <v/>
      </c>
      <c r="O153" s="153" t="str">
        <f ca="1">IF(SAÍDAS[[#This Row],[Status]]="","",IF(SAÍDAS[[#This Row],[Status]]="concluído",YEAR(SAÍDAS[[#This Row],[Data pagamento]]),YEAR(SAÍDAS[[#This Row],[Data vencimento]])))</f>
        <v/>
      </c>
      <c r="P153" s="153" t="str">
        <f>IF(SAÍDAS[[#This Row],[Categoria]]="","",VLOOKUP(SAÍDAS[[#This Row],[Categoria]],AUX!$AW:$AX,2,0))</f>
        <v/>
      </c>
    </row>
    <row r="154" spans="2:16" ht="22.5" customHeight="1" x14ac:dyDescent="0.3">
      <c r="B154" s="156"/>
      <c r="C154" s="153"/>
      <c r="D154" s="153"/>
      <c r="E154" s="153"/>
      <c r="F154" s="154"/>
      <c r="G154" s="154"/>
      <c r="H154" s="153"/>
      <c r="I154" s="150"/>
      <c r="J154" s="150"/>
      <c r="K154" s="150"/>
      <c r="L15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4" s="153" t="str">
        <f>IF(SAÍDAS[[#This Row],[Coluna1]]="","",IF(SAÍDAS[[#This Row],[Coluna1]]="Saída","Fornecedor","Cliente"))</f>
        <v/>
      </c>
      <c r="N154" s="153" t="str">
        <f ca="1">IF(SAÍDAS[[#This Row],[Status]]="","",IF(SAÍDAS[[#This Row],[Status]]="cONCLUÍDO",TEXT(SAÍDAS[[#This Row],[Data pagamento]],"mmm"),TEXT(SAÍDAS[[#This Row],[Data vencimento]],"mmm")))</f>
        <v/>
      </c>
      <c r="O154" s="153" t="str">
        <f ca="1">IF(SAÍDAS[[#This Row],[Status]]="","",IF(SAÍDAS[[#This Row],[Status]]="concluído",YEAR(SAÍDAS[[#This Row],[Data pagamento]]),YEAR(SAÍDAS[[#This Row],[Data vencimento]])))</f>
        <v/>
      </c>
      <c r="P154" s="153" t="str">
        <f>IF(SAÍDAS[[#This Row],[Categoria]]="","",VLOOKUP(SAÍDAS[[#This Row],[Categoria]],AUX!$AW:$AX,2,0))</f>
        <v/>
      </c>
    </row>
    <row r="155" spans="2:16" ht="22.5" customHeight="1" x14ac:dyDescent="0.3">
      <c r="B155" s="156"/>
      <c r="C155" s="153"/>
      <c r="D155" s="153"/>
      <c r="E155" s="153"/>
      <c r="F155" s="154"/>
      <c r="G155" s="154"/>
      <c r="H155" s="153"/>
      <c r="I155" s="150"/>
      <c r="J155" s="150"/>
      <c r="K155" s="150"/>
      <c r="L15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5" s="153" t="str">
        <f>IF(SAÍDAS[[#This Row],[Coluna1]]="","",IF(SAÍDAS[[#This Row],[Coluna1]]="Saída","Fornecedor","Cliente"))</f>
        <v/>
      </c>
      <c r="N155" s="153" t="str">
        <f ca="1">IF(SAÍDAS[[#This Row],[Status]]="","",IF(SAÍDAS[[#This Row],[Status]]="cONCLUÍDO",TEXT(SAÍDAS[[#This Row],[Data pagamento]],"mmm"),TEXT(SAÍDAS[[#This Row],[Data vencimento]],"mmm")))</f>
        <v/>
      </c>
      <c r="O155" s="153" t="str">
        <f ca="1">IF(SAÍDAS[[#This Row],[Status]]="","",IF(SAÍDAS[[#This Row],[Status]]="concluído",YEAR(SAÍDAS[[#This Row],[Data pagamento]]),YEAR(SAÍDAS[[#This Row],[Data vencimento]])))</f>
        <v/>
      </c>
      <c r="P155" s="153" t="str">
        <f>IF(SAÍDAS[[#This Row],[Categoria]]="","",VLOOKUP(SAÍDAS[[#This Row],[Categoria]],AUX!$AW:$AX,2,0))</f>
        <v/>
      </c>
    </row>
    <row r="156" spans="2:16" ht="22.5" customHeight="1" x14ac:dyDescent="0.3">
      <c r="B156" s="156"/>
      <c r="C156" s="153"/>
      <c r="D156" s="153"/>
      <c r="E156" s="153"/>
      <c r="F156" s="154"/>
      <c r="G156" s="154"/>
      <c r="H156" s="153"/>
      <c r="I156" s="150"/>
      <c r="J156" s="150"/>
      <c r="K156" s="150"/>
      <c r="L15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6" s="153" t="str">
        <f>IF(SAÍDAS[[#This Row],[Coluna1]]="","",IF(SAÍDAS[[#This Row],[Coluna1]]="Saída","Fornecedor","Cliente"))</f>
        <v/>
      </c>
      <c r="N156" s="153" t="str">
        <f ca="1">IF(SAÍDAS[[#This Row],[Status]]="","",IF(SAÍDAS[[#This Row],[Status]]="cONCLUÍDO",TEXT(SAÍDAS[[#This Row],[Data pagamento]],"mmm"),TEXT(SAÍDAS[[#This Row],[Data vencimento]],"mmm")))</f>
        <v/>
      </c>
      <c r="O156" s="153" t="str">
        <f ca="1">IF(SAÍDAS[[#This Row],[Status]]="","",IF(SAÍDAS[[#This Row],[Status]]="concluído",YEAR(SAÍDAS[[#This Row],[Data pagamento]]),YEAR(SAÍDAS[[#This Row],[Data vencimento]])))</f>
        <v/>
      </c>
      <c r="P156" s="153" t="str">
        <f>IF(SAÍDAS[[#This Row],[Categoria]]="","",VLOOKUP(SAÍDAS[[#This Row],[Categoria]],AUX!$AW:$AX,2,0))</f>
        <v/>
      </c>
    </row>
    <row r="157" spans="2:16" ht="22.5" customHeight="1" x14ac:dyDescent="0.3">
      <c r="B157" s="156"/>
      <c r="C157" s="153"/>
      <c r="D157" s="153"/>
      <c r="E157" s="153"/>
      <c r="F157" s="154"/>
      <c r="G157" s="154"/>
      <c r="H157" s="153"/>
      <c r="I157" s="150"/>
      <c r="J157" s="150"/>
      <c r="K157" s="150"/>
      <c r="L15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7" s="153" t="str">
        <f>IF(SAÍDAS[[#This Row],[Coluna1]]="","",IF(SAÍDAS[[#This Row],[Coluna1]]="Saída","Fornecedor","Cliente"))</f>
        <v/>
      </c>
      <c r="N157" s="153" t="str">
        <f ca="1">IF(SAÍDAS[[#This Row],[Status]]="","",IF(SAÍDAS[[#This Row],[Status]]="cONCLUÍDO",TEXT(SAÍDAS[[#This Row],[Data pagamento]],"mmm"),TEXT(SAÍDAS[[#This Row],[Data vencimento]],"mmm")))</f>
        <v/>
      </c>
      <c r="O157" s="153" t="str">
        <f ca="1">IF(SAÍDAS[[#This Row],[Status]]="","",IF(SAÍDAS[[#This Row],[Status]]="concluído",YEAR(SAÍDAS[[#This Row],[Data pagamento]]),YEAR(SAÍDAS[[#This Row],[Data vencimento]])))</f>
        <v/>
      </c>
      <c r="P157" s="153" t="str">
        <f>IF(SAÍDAS[[#This Row],[Categoria]]="","",VLOOKUP(SAÍDAS[[#This Row],[Categoria]],AUX!$AW:$AX,2,0))</f>
        <v/>
      </c>
    </row>
    <row r="158" spans="2:16" ht="22.5" customHeight="1" x14ac:dyDescent="0.3">
      <c r="B158" s="156"/>
      <c r="C158" s="153"/>
      <c r="D158" s="153"/>
      <c r="E158" s="153"/>
      <c r="F158" s="154"/>
      <c r="G158" s="154"/>
      <c r="H158" s="153"/>
      <c r="I158" s="150"/>
      <c r="J158" s="150"/>
      <c r="K158" s="150"/>
      <c r="L15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8" s="153" t="str">
        <f>IF(SAÍDAS[[#This Row],[Coluna1]]="","",IF(SAÍDAS[[#This Row],[Coluna1]]="Saída","Fornecedor","Cliente"))</f>
        <v/>
      </c>
      <c r="N158" s="153" t="str">
        <f ca="1">IF(SAÍDAS[[#This Row],[Status]]="","",IF(SAÍDAS[[#This Row],[Status]]="cONCLUÍDO",TEXT(SAÍDAS[[#This Row],[Data pagamento]],"mmm"),TEXT(SAÍDAS[[#This Row],[Data vencimento]],"mmm")))</f>
        <v/>
      </c>
      <c r="O158" s="153" t="str">
        <f ca="1">IF(SAÍDAS[[#This Row],[Status]]="","",IF(SAÍDAS[[#This Row],[Status]]="concluído",YEAR(SAÍDAS[[#This Row],[Data pagamento]]),YEAR(SAÍDAS[[#This Row],[Data vencimento]])))</f>
        <v/>
      </c>
      <c r="P158" s="153" t="str">
        <f>IF(SAÍDAS[[#This Row],[Categoria]]="","",VLOOKUP(SAÍDAS[[#This Row],[Categoria]],AUX!$AW:$AX,2,0))</f>
        <v/>
      </c>
    </row>
    <row r="159" spans="2:16" ht="22.5" customHeight="1" x14ac:dyDescent="0.3">
      <c r="B159" s="156"/>
      <c r="C159" s="153"/>
      <c r="D159" s="153"/>
      <c r="E159" s="153"/>
      <c r="F159" s="154"/>
      <c r="G159" s="154"/>
      <c r="H159" s="153"/>
      <c r="I159" s="150"/>
      <c r="J159" s="150"/>
      <c r="K159" s="150"/>
      <c r="L15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59" s="153" t="str">
        <f>IF(SAÍDAS[[#This Row],[Coluna1]]="","",IF(SAÍDAS[[#This Row],[Coluna1]]="Saída","Fornecedor","Cliente"))</f>
        <v/>
      </c>
      <c r="N159" s="153" t="str">
        <f ca="1">IF(SAÍDAS[[#This Row],[Status]]="","",IF(SAÍDAS[[#This Row],[Status]]="cONCLUÍDO",TEXT(SAÍDAS[[#This Row],[Data pagamento]],"mmm"),TEXT(SAÍDAS[[#This Row],[Data vencimento]],"mmm")))</f>
        <v/>
      </c>
      <c r="O159" s="153" t="str">
        <f ca="1">IF(SAÍDAS[[#This Row],[Status]]="","",IF(SAÍDAS[[#This Row],[Status]]="concluído",YEAR(SAÍDAS[[#This Row],[Data pagamento]]),YEAR(SAÍDAS[[#This Row],[Data vencimento]])))</f>
        <v/>
      </c>
      <c r="P159" s="153" t="str">
        <f>IF(SAÍDAS[[#This Row],[Categoria]]="","",VLOOKUP(SAÍDAS[[#This Row],[Categoria]],AUX!$AW:$AX,2,0))</f>
        <v/>
      </c>
    </row>
    <row r="160" spans="2:16" ht="22.5" customHeight="1" x14ac:dyDescent="0.3">
      <c r="B160" s="156"/>
      <c r="C160" s="153"/>
      <c r="D160" s="153"/>
      <c r="E160" s="153"/>
      <c r="F160" s="154"/>
      <c r="G160" s="154"/>
      <c r="H160" s="153"/>
      <c r="I160" s="150"/>
      <c r="J160" s="150"/>
      <c r="K160" s="150"/>
      <c r="L16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0" s="153" t="str">
        <f>IF(SAÍDAS[[#This Row],[Coluna1]]="","",IF(SAÍDAS[[#This Row],[Coluna1]]="Saída","Fornecedor","Cliente"))</f>
        <v/>
      </c>
      <c r="N160" s="153" t="str">
        <f ca="1">IF(SAÍDAS[[#This Row],[Status]]="","",IF(SAÍDAS[[#This Row],[Status]]="cONCLUÍDO",TEXT(SAÍDAS[[#This Row],[Data pagamento]],"mmm"),TEXT(SAÍDAS[[#This Row],[Data vencimento]],"mmm")))</f>
        <v/>
      </c>
      <c r="O160" s="153" t="str">
        <f ca="1">IF(SAÍDAS[[#This Row],[Status]]="","",IF(SAÍDAS[[#This Row],[Status]]="concluído",YEAR(SAÍDAS[[#This Row],[Data pagamento]]),YEAR(SAÍDAS[[#This Row],[Data vencimento]])))</f>
        <v/>
      </c>
      <c r="P160" s="153" t="str">
        <f>IF(SAÍDAS[[#This Row],[Categoria]]="","",VLOOKUP(SAÍDAS[[#This Row],[Categoria]],AUX!$AW:$AX,2,0))</f>
        <v/>
      </c>
    </row>
    <row r="161" spans="2:16" ht="22.5" customHeight="1" x14ac:dyDescent="0.3">
      <c r="B161" s="156"/>
      <c r="C161" s="153"/>
      <c r="D161" s="153"/>
      <c r="E161" s="153"/>
      <c r="F161" s="154"/>
      <c r="G161" s="154"/>
      <c r="H161" s="153"/>
      <c r="I161" s="150"/>
      <c r="J161" s="150"/>
      <c r="K161" s="150"/>
      <c r="L16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1" s="153" t="str">
        <f>IF(SAÍDAS[[#This Row],[Coluna1]]="","",IF(SAÍDAS[[#This Row],[Coluna1]]="Saída","Fornecedor","Cliente"))</f>
        <v/>
      </c>
      <c r="N161" s="153" t="str">
        <f ca="1">IF(SAÍDAS[[#This Row],[Status]]="","",IF(SAÍDAS[[#This Row],[Status]]="cONCLUÍDO",TEXT(SAÍDAS[[#This Row],[Data pagamento]],"mmm"),TEXT(SAÍDAS[[#This Row],[Data vencimento]],"mmm")))</f>
        <v/>
      </c>
      <c r="O161" s="153" t="str">
        <f ca="1">IF(SAÍDAS[[#This Row],[Status]]="","",IF(SAÍDAS[[#This Row],[Status]]="concluído",YEAR(SAÍDAS[[#This Row],[Data pagamento]]),YEAR(SAÍDAS[[#This Row],[Data vencimento]])))</f>
        <v/>
      </c>
      <c r="P161" s="153" t="str">
        <f>IF(SAÍDAS[[#This Row],[Categoria]]="","",VLOOKUP(SAÍDAS[[#This Row],[Categoria]],AUX!$AW:$AX,2,0))</f>
        <v/>
      </c>
    </row>
    <row r="162" spans="2:16" ht="22.5" customHeight="1" x14ac:dyDescent="0.3">
      <c r="B162" s="156"/>
      <c r="C162" s="153"/>
      <c r="D162" s="153"/>
      <c r="E162" s="153"/>
      <c r="F162" s="154"/>
      <c r="G162" s="154"/>
      <c r="H162" s="153"/>
      <c r="I162" s="150"/>
      <c r="J162" s="150"/>
      <c r="K162" s="150"/>
      <c r="L16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2" s="153" t="str">
        <f>IF(SAÍDAS[[#This Row],[Coluna1]]="","",IF(SAÍDAS[[#This Row],[Coluna1]]="Saída","Fornecedor","Cliente"))</f>
        <v/>
      </c>
      <c r="N162" s="153" t="str">
        <f ca="1">IF(SAÍDAS[[#This Row],[Status]]="","",IF(SAÍDAS[[#This Row],[Status]]="cONCLUÍDO",TEXT(SAÍDAS[[#This Row],[Data pagamento]],"mmm"),TEXT(SAÍDAS[[#This Row],[Data vencimento]],"mmm")))</f>
        <v/>
      </c>
      <c r="O162" s="153" t="str">
        <f ca="1">IF(SAÍDAS[[#This Row],[Status]]="","",IF(SAÍDAS[[#This Row],[Status]]="concluído",YEAR(SAÍDAS[[#This Row],[Data pagamento]]),YEAR(SAÍDAS[[#This Row],[Data vencimento]])))</f>
        <v/>
      </c>
      <c r="P162" s="153" t="str">
        <f>IF(SAÍDAS[[#This Row],[Categoria]]="","",VLOOKUP(SAÍDAS[[#This Row],[Categoria]],AUX!$AW:$AX,2,0))</f>
        <v/>
      </c>
    </row>
    <row r="163" spans="2:16" ht="22.5" customHeight="1" x14ac:dyDescent="0.3">
      <c r="B163" s="156"/>
      <c r="C163" s="153"/>
      <c r="D163" s="153"/>
      <c r="E163" s="153"/>
      <c r="F163" s="154"/>
      <c r="G163" s="154"/>
      <c r="H163" s="153"/>
      <c r="I163" s="150"/>
      <c r="J163" s="150"/>
      <c r="K163" s="150"/>
      <c r="L16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3" s="153" t="str">
        <f>IF(SAÍDAS[[#This Row],[Coluna1]]="","",IF(SAÍDAS[[#This Row],[Coluna1]]="Saída","Fornecedor","Cliente"))</f>
        <v/>
      </c>
      <c r="N163" s="153" t="str">
        <f ca="1">IF(SAÍDAS[[#This Row],[Status]]="","",IF(SAÍDAS[[#This Row],[Status]]="cONCLUÍDO",TEXT(SAÍDAS[[#This Row],[Data pagamento]],"mmm"),TEXT(SAÍDAS[[#This Row],[Data vencimento]],"mmm")))</f>
        <v/>
      </c>
      <c r="O163" s="153" t="str">
        <f ca="1">IF(SAÍDAS[[#This Row],[Status]]="","",IF(SAÍDAS[[#This Row],[Status]]="concluído",YEAR(SAÍDAS[[#This Row],[Data pagamento]]),YEAR(SAÍDAS[[#This Row],[Data vencimento]])))</f>
        <v/>
      </c>
      <c r="P163" s="153" t="str">
        <f>IF(SAÍDAS[[#This Row],[Categoria]]="","",VLOOKUP(SAÍDAS[[#This Row],[Categoria]],AUX!$AW:$AX,2,0))</f>
        <v/>
      </c>
    </row>
    <row r="164" spans="2:16" ht="22.5" customHeight="1" x14ac:dyDescent="0.3">
      <c r="B164" s="156"/>
      <c r="C164" s="153"/>
      <c r="D164" s="153"/>
      <c r="E164" s="153"/>
      <c r="F164" s="154"/>
      <c r="G164" s="154"/>
      <c r="H164" s="153"/>
      <c r="I164" s="150"/>
      <c r="J164" s="150"/>
      <c r="K164" s="150"/>
      <c r="L16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4" s="153" t="str">
        <f>IF(SAÍDAS[[#This Row],[Coluna1]]="","",IF(SAÍDAS[[#This Row],[Coluna1]]="Saída","Fornecedor","Cliente"))</f>
        <v/>
      </c>
      <c r="N164" s="153" t="str">
        <f ca="1">IF(SAÍDAS[[#This Row],[Status]]="","",IF(SAÍDAS[[#This Row],[Status]]="cONCLUÍDO",TEXT(SAÍDAS[[#This Row],[Data pagamento]],"mmm"),TEXT(SAÍDAS[[#This Row],[Data vencimento]],"mmm")))</f>
        <v/>
      </c>
      <c r="O164" s="153" t="str">
        <f ca="1">IF(SAÍDAS[[#This Row],[Status]]="","",IF(SAÍDAS[[#This Row],[Status]]="concluído",YEAR(SAÍDAS[[#This Row],[Data pagamento]]),YEAR(SAÍDAS[[#This Row],[Data vencimento]])))</f>
        <v/>
      </c>
      <c r="P164" s="153" t="str">
        <f>IF(SAÍDAS[[#This Row],[Categoria]]="","",VLOOKUP(SAÍDAS[[#This Row],[Categoria]],AUX!$AW:$AX,2,0))</f>
        <v/>
      </c>
    </row>
    <row r="165" spans="2:16" ht="22.5" customHeight="1" x14ac:dyDescent="0.3">
      <c r="B165" s="156"/>
      <c r="C165" s="153"/>
      <c r="D165" s="153"/>
      <c r="E165" s="153"/>
      <c r="F165" s="154"/>
      <c r="G165" s="154"/>
      <c r="H165" s="153"/>
      <c r="I165" s="150"/>
      <c r="J165" s="150"/>
      <c r="K165" s="150"/>
      <c r="L16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5" s="153" t="str">
        <f>IF(SAÍDAS[[#This Row],[Coluna1]]="","",IF(SAÍDAS[[#This Row],[Coluna1]]="Saída","Fornecedor","Cliente"))</f>
        <v/>
      </c>
      <c r="N165" s="153" t="str">
        <f ca="1">IF(SAÍDAS[[#This Row],[Status]]="","",IF(SAÍDAS[[#This Row],[Status]]="cONCLUÍDO",TEXT(SAÍDAS[[#This Row],[Data pagamento]],"mmm"),TEXT(SAÍDAS[[#This Row],[Data vencimento]],"mmm")))</f>
        <v/>
      </c>
      <c r="O165" s="153" t="str">
        <f ca="1">IF(SAÍDAS[[#This Row],[Status]]="","",IF(SAÍDAS[[#This Row],[Status]]="concluído",YEAR(SAÍDAS[[#This Row],[Data pagamento]]),YEAR(SAÍDAS[[#This Row],[Data vencimento]])))</f>
        <v/>
      </c>
      <c r="P165" s="153" t="str">
        <f>IF(SAÍDAS[[#This Row],[Categoria]]="","",VLOOKUP(SAÍDAS[[#This Row],[Categoria]],AUX!$AW:$AX,2,0))</f>
        <v/>
      </c>
    </row>
    <row r="166" spans="2:16" ht="22.5" customHeight="1" x14ac:dyDescent="0.3">
      <c r="B166" s="156"/>
      <c r="C166" s="153"/>
      <c r="D166" s="153"/>
      <c r="E166" s="153"/>
      <c r="F166" s="154"/>
      <c r="G166" s="154"/>
      <c r="H166" s="153"/>
      <c r="I166" s="150"/>
      <c r="J166" s="150"/>
      <c r="K166" s="150"/>
      <c r="L16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6" s="153" t="str">
        <f>IF(SAÍDAS[[#This Row],[Coluna1]]="","",IF(SAÍDAS[[#This Row],[Coluna1]]="Saída","Fornecedor","Cliente"))</f>
        <v/>
      </c>
      <c r="N166" s="153" t="str">
        <f ca="1">IF(SAÍDAS[[#This Row],[Status]]="","",IF(SAÍDAS[[#This Row],[Status]]="cONCLUÍDO",TEXT(SAÍDAS[[#This Row],[Data pagamento]],"mmm"),TEXT(SAÍDAS[[#This Row],[Data vencimento]],"mmm")))</f>
        <v/>
      </c>
      <c r="O166" s="153" t="str">
        <f ca="1">IF(SAÍDAS[[#This Row],[Status]]="","",IF(SAÍDAS[[#This Row],[Status]]="concluído",YEAR(SAÍDAS[[#This Row],[Data pagamento]]),YEAR(SAÍDAS[[#This Row],[Data vencimento]])))</f>
        <v/>
      </c>
      <c r="P166" s="153" t="str">
        <f>IF(SAÍDAS[[#This Row],[Categoria]]="","",VLOOKUP(SAÍDAS[[#This Row],[Categoria]],AUX!$AW:$AX,2,0))</f>
        <v/>
      </c>
    </row>
    <row r="167" spans="2:16" ht="22.5" customHeight="1" x14ac:dyDescent="0.3">
      <c r="B167" s="156"/>
      <c r="C167" s="153"/>
      <c r="D167" s="153"/>
      <c r="E167" s="153"/>
      <c r="F167" s="154"/>
      <c r="G167" s="154"/>
      <c r="H167" s="153"/>
      <c r="I167" s="150"/>
      <c r="J167" s="150"/>
      <c r="K167" s="150"/>
      <c r="L16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7" s="153" t="str">
        <f>IF(SAÍDAS[[#This Row],[Coluna1]]="","",IF(SAÍDAS[[#This Row],[Coluna1]]="Saída","Fornecedor","Cliente"))</f>
        <v/>
      </c>
      <c r="N167" s="153" t="str">
        <f ca="1">IF(SAÍDAS[[#This Row],[Status]]="","",IF(SAÍDAS[[#This Row],[Status]]="cONCLUÍDO",TEXT(SAÍDAS[[#This Row],[Data pagamento]],"mmm"),TEXT(SAÍDAS[[#This Row],[Data vencimento]],"mmm")))</f>
        <v/>
      </c>
      <c r="O167" s="153" t="str">
        <f ca="1">IF(SAÍDAS[[#This Row],[Status]]="","",IF(SAÍDAS[[#This Row],[Status]]="concluído",YEAR(SAÍDAS[[#This Row],[Data pagamento]]),YEAR(SAÍDAS[[#This Row],[Data vencimento]])))</f>
        <v/>
      </c>
      <c r="P167" s="153" t="str">
        <f>IF(SAÍDAS[[#This Row],[Categoria]]="","",VLOOKUP(SAÍDAS[[#This Row],[Categoria]],AUX!$AW:$AX,2,0))</f>
        <v/>
      </c>
    </row>
    <row r="168" spans="2:16" ht="22.5" customHeight="1" x14ac:dyDescent="0.3">
      <c r="B168" s="156"/>
      <c r="C168" s="153"/>
      <c r="D168" s="153"/>
      <c r="E168" s="153"/>
      <c r="F168" s="154"/>
      <c r="G168" s="154"/>
      <c r="H168" s="153"/>
      <c r="I168" s="150"/>
      <c r="J168" s="150"/>
      <c r="K168" s="150"/>
      <c r="L16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8" s="153" t="str">
        <f>IF(SAÍDAS[[#This Row],[Coluna1]]="","",IF(SAÍDAS[[#This Row],[Coluna1]]="Saída","Fornecedor","Cliente"))</f>
        <v/>
      </c>
      <c r="N168" s="153" t="str">
        <f ca="1">IF(SAÍDAS[[#This Row],[Status]]="","",IF(SAÍDAS[[#This Row],[Status]]="cONCLUÍDO",TEXT(SAÍDAS[[#This Row],[Data pagamento]],"mmm"),TEXT(SAÍDAS[[#This Row],[Data vencimento]],"mmm")))</f>
        <v/>
      </c>
      <c r="O168" s="153" t="str">
        <f ca="1">IF(SAÍDAS[[#This Row],[Status]]="","",IF(SAÍDAS[[#This Row],[Status]]="concluído",YEAR(SAÍDAS[[#This Row],[Data pagamento]]),YEAR(SAÍDAS[[#This Row],[Data vencimento]])))</f>
        <v/>
      </c>
      <c r="P168" s="153" t="str">
        <f>IF(SAÍDAS[[#This Row],[Categoria]]="","",VLOOKUP(SAÍDAS[[#This Row],[Categoria]],AUX!$AW:$AX,2,0))</f>
        <v/>
      </c>
    </row>
    <row r="169" spans="2:16" ht="22.5" customHeight="1" x14ac:dyDescent="0.3">
      <c r="B169" s="156"/>
      <c r="C169" s="153"/>
      <c r="D169" s="153"/>
      <c r="E169" s="153"/>
      <c r="F169" s="154"/>
      <c r="G169" s="154"/>
      <c r="H169" s="153"/>
      <c r="I169" s="150"/>
      <c r="J169" s="150"/>
      <c r="K169" s="150"/>
      <c r="L16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69" s="153" t="str">
        <f>IF(SAÍDAS[[#This Row],[Coluna1]]="","",IF(SAÍDAS[[#This Row],[Coluna1]]="Saída","Fornecedor","Cliente"))</f>
        <v/>
      </c>
      <c r="N169" s="153" t="str">
        <f ca="1">IF(SAÍDAS[[#This Row],[Status]]="","",IF(SAÍDAS[[#This Row],[Status]]="cONCLUÍDO",TEXT(SAÍDAS[[#This Row],[Data pagamento]],"mmm"),TEXT(SAÍDAS[[#This Row],[Data vencimento]],"mmm")))</f>
        <v/>
      </c>
      <c r="O169" s="153" t="str">
        <f ca="1">IF(SAÍDAS[[#This Row],[Status]]="","",IF(SAÍDAS[[#This Row],[Status]]="concluído",YEAR(SAÍDAS[[#This Row],[Data pagamento]]),YEAR(SAÍDAS[[#This Row],[Data vencimento]])))</f>
        <v/>
      </c>
      <c r="P169" s="153" t="str">
        <f>IF(SAÍDAS[[#This Row],[Categoria]]="","",VLOOKUP(SAÍDAS[[#This Row],[Categoria]],AUX!$AW:$AX,2,0))</f>
        <v/>
      </c>
    </row>
    <row r="170" spans="2:16" ht="22.5" customHeight="1" x14ac:dyDescent="0.3">
      <c r="B170" s="156"/>
      <c r="C170" s="153"/>
      <c r="D170" s="153"/>
      <c r="E170" s="153"/>
      <c r="F170" s="154"/>
      <c r="G170" s="154"/>
      <c r="H170" s="153"/>
      <c r="I170" s="150"/>
      <c r="J170" s="150"/>
      <c r="K170" s="150"/>
      <c r="L17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0" s="153" t="str">
        <f>IF(SAÍDAS[[#This Row],[Coluna1]]="","",IF(SAÍDAS[[#This Row],[Coluna1]]="Saída","Fornecedor","Cliente"))</f>
        <v/>
      </c>
      <c r="N170" s="153" t="str">
        <f ca="1">IF(SAÍDAS[[#This Row],[Status]]="","",IF(SAÍDAS[[#This Row],[Status]]="cONCLUÍDO",TEXT(SAÍDAS[[#This Row],[Data pagamento]],"mmm"),TEXT(SAÍDAS[[#This Row],[Data vencimento]],"mmm")))</f>
        <v/>
      </c>
      <c r="O170" s="153" t="str">
        <f ca="1">IF(SAÍDAS[[#This Row],[Status]]="","",IF(SAÍDAS[[#This Row],[Status]]="concluído",YEAR(SAÍDAS[[#This Row],[Data pagamento]]),YEAR(SAÍDAS[[#This Row],[Data vencimento]])))</f>
        <v/>
      </c>
      <c r="P170" s="153" t="str">
        <f>IF(SAÍDAS[[#This Row],[Categoria]]="","",VLOOKUP(SAÍDAS[[#This Row],[Categoria]],AUX!$AW:$AX,2,0))</f>
        <v/>
      </c>
    </row>
    <row r="171" spans="2:16" ht="22.5" customHeight="1" x14ac:dyDescent="0.3">
      <c r="B171" s="156"/>
      <c r="C171" s="153"/>
      <c r="D171" s="153"/>
      <c r="E171" s="153"/>
      <c r="F171" s="154"/>
      <c r="G171" s="154"/>
      <c r="H171" s="153"/>
      <c r="I171" s="150"/>
      <c r="J171" s="150"/>
      <c r="K171" s="150"/>
      <c r="L17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1" s="153" t="str">
        <f>IF(SAÍDAS[[#This Row],[Coluna1]]="","",IF(SAÍDAS[[#This Row],[Coluna1]]="Saída","Fornecedor","Cliente"))</f>
        <v/>
      </c>
      <c r="N171" s="153" t="str">
        <f ca="1">IF(SAÍDAS[[#This Row],[Status]]="","",IF(SAÍDAS[[#This Row],[Status]]="cONCLUÍDO",TEXT(SAÍDAS[[#This Row],[Data pagamento]],"mmm"),TEXT(SAÍDAS[[#This Row],[Data vencimento]],"mmm")))</f>
        <v/>
      </c>
      <c r="O171" s="153" t="str">
        <f ca="1">IF(SAÍDAS[[#This Row],[Status]]="","",IF(SAÍDAS[[#This Row],[Status]]="concluído",YEAR(SAÍDAS[[#This Row],[Data pagamento]]),YEAR(SAÍDAS[[#This Row],[Data vencimento]])))</f>
        <v/>
      </c>
      <c r="P171" s="153" t="str">
        <f>IF(SAÍDAS[[#This Row],[Categoria]]="","",VLOOKUP(SAÍDAS[[#This Row],[Categoria]],AUX!$AW:$AX,2,0))</f>
        <v/>
      </c>
    </row>
    <row r="172" spans="2:16" ht="22.5" customHeight="1" x14ac:dyDescent="0.3">
      <c r="B172" s="156"/>
      <c r="C172" s="153"/>
      <c r="D172" s="153"/>
      <c r="E172" s="153"/>
      <c r="F172" s="154"/>
      <c r="G172" s="154"/>
      <c r="H172" s="153"/>
      <c r="I172" s="150"/>
      <c r="J172" s="150"/>
      <c r="K172" s="150"/>
      <c r="L17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2" s="153" t="str">
        <f>IF(SAÍDAS[[#This Row],[Coluna1]]="","",IF(SAÍDAS[[#This Row],[Coluna1]]="Saída","Fornecedor","Cliente"))</f>
        <v/>
      </c>
      <c r="N172" s="153" t="str">
        <f ca="1">IF(SAÍDAS[[#This Row],[Status]]="","",IF(SAÍDAS[[#This Row],[Status]]="cONCLUÍDO",TEXT(SAÍDAS[[#This Row],[Data pagamento]],"mmm"),TEXT(SAÍDAS[[#This Row],[Data vencimento]],"mmm")))</f>
        <v/>
      </c>
      <c r="O172" s="153" t="str">
        <f ca="1">IF(SAÍDAS[[#This Row],[Status]]="","",IF(SAÍDAS[[#This Row],[Status]]="concluído",YEAR(SAÍDAS[[#This Row],[Data pagamento]]),YEAR(SAÍDAS[[#This Row],[Data vencimento]])))</f>
        <v/>
      </c>
      <c r="P172" s="153" t="str">
        <f>IF(SAÍDAS[[#This Row],[Categoria]]="","",VLOOKUP(SAÍDAS[[#This Row],[Categoria]],AUX!$AW:$AX,2,0))</f>
        <v/>
      </c>
    </row>
    <row r="173" spans="2:16" ht="22.5" customHeight="1" x14ac:dyDescent="0.3">
      <c r="B173" s="156"/>
      <c r="C173" s="153"/>
      <c r="D173" s="153"/>
      <c r="E173" s="153"/>
      <c r="F173" s="154"/>
      <c r="G173" s="154"/>
      <c r="H173" s="153"/>
      <c r="I173" s="150"/>
      <c r="J173" s="150"/>
      <c r="K173" s="150"/>
      <c r="L17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3" s="153" t="str">
        <f>IF(SAÍDAS[[#This Row],[Coluna1]]="","",IF(SAÍDAS[[#This Row],[Coluna1]]="Saída","Fornecedor","Cliente"))</f>
        <v/>
      </c>
      <c r="N173" s="153" t="str">
        <f ca="1">IF(SAÍDAS[[#This Row],[Status]]="","",IF(SAÍDAS[[#This Row],[Status]]="cONCLUÍDO",TEXT(SAÍDAS[[#This Row],[Data pagamento]],"mmm"),TEXT(SAÍDAS[[#This Row],[Data vencimento]],"mmm")))</f>
        <v/>
      </c>
      <c r="O173" s="153" t="str">
        <f ca="1">IF(SAÍDAS[[#This Row],[Status]]="","",IF(SAÍDAS[[#This Row],[Status]]="concluído",YEAR(SAÍDAS[[#This Row],[Data pagamento]]),YEAR(SAÍDAS[[#This Row],[Data vencimento]])))</f>
        <v/>
      </c>
      <c r="P173" s="153" t="str">
        <f>IF(SAÍDAS[[#This Row],[Categoria]]="","",VLOOKUP(SAÍDAS[[#This Row],[Categoria]],AUX!$AW:$AX,2,0))</f>
        <v/>
      </c>
    </row>
    <row r="174" spans="2:16" ht="22.5" customHeight="1" x14ac:dyDescent="0.3">
      <c r="B174" s="156"/>
      <c r="C174" s="153"/>
      <c r="D174" s="153"/>
      <c r="E174" s="153"/>
      <c r="F174" s="154"/>
      <c r="G174" s="154"/>
      <c r="H174" s="153"/>
      <c r="I174" s="150"/>
      <c r="J174" s="150"/>
      <c r="K174" s="150"/>
      <c r="L17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4" s="153" t="str">
        <f>IF(SAÍDAS[[#This Row],[Coluna1]]="","",IF(SAÍDAS[[#This Row],[Coluna1]]="Saída","Fornecedor","Cliente"))</f>
        <v/>
      </c>
      <c r="N174" s="153" t="str">
        <f ca="1">IF(SAÍDAS[[#This Row],[Status]]="","",IF(SAÍDAS[[#This Row],[Status]]="cONCLUÍDO",TEXT(SAÍDAS[[#This Row],[Data pagamento]],"mmm"),TEXT(SAÍDAS[[#This Row],[Data vencimento]],"mmm")))</f>
        <v/>
      </c>
      <c r="O174" s="153" t="str">
        <f ca="1">IF(SAÍDAS[[#This Row],[Status]]="","",IF(SAÍDAS[[#This Row],[Status]]="concluído",YEAR(SAÍDAS[[#This Row],[Data pagamento]]),YEAR(SAÍDAS[[#This Row],[Data vencimento]])))</f>
        <v/>
      </c>
      <c r="P174" s="153" t="str">
        <f>IF(SAÍDAS[[#This Row],[Categoria]]="","",VLOOKUP(SAÍDAS[[#This Row],[Categoria]],AUX!$AW:$AX,2,0))</f>
        <v/>
      </c>
    </row>
    <row r="175" spans="2:16" ht="22.5" customHeight="1" x14ac:dyDescent="0.3">
      <c r="B175" s="156"/>
      <c r="C175" s="153"/>
      <c r="D175" s="153"/>
      <c r="E175" s="153"/>
      <c r="F175" s="154"/>
      <c r="G175" s="154"/>
      <c r="H175" s="153"/>
      <c r="I175" s="150"/>
      <c r="J175" s="150"/>
      <c r="K175" s="150"/>
      <c r="L17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5" s="153" t="str">
        <f>IF(SAÍDAS[[#This Row],[Coluna1]]="","",IF(SAÍDAS[[#This Row],[Coluna1]]="Saída","Fornecedor","Cliente"))</f>
        <v/>
      </c>
      <c r="N175" s="153" t="str">
        <f ca="1">IF(SAÍDAS[[#This Row],[Status]]="","",IF(SAÍDAS[[#This Row],[Status]]="cONCLUÍDO",TEXT(SAÍDAS[[#This Row],[Data pagamento]],"mmm"),TEXT(SAÍDAS[[#This Row],[Data vencimento]],"mmm")))</f>
        <v/>
      </c>
      <c r="O175" s="153" t="str">
        <f ca="1">IF(SAÍDAS[[#This Row],[Status]]="","",IF(SAÍDAS[[#This Row],[Status]]="concluído",YEAR(SAÍDAS[[#This Row],[Data pagamento]]),YEAR(SAÍDAS[[#This Row],[Data vencimento]])))</f>
        <v/>
      </c>
      <c r="P175" s="153" t="str">
        <f>IF(SAÍDAS[[#This Row],[Categoria]]="","",VLOOKUP(SAÍDAS[[#This Row],[Categoria]],AUX!$AW:$AX,2,0))</f>
        <v/>
      </c>
    </row>
    <row r="176" spans="2:16" ht="22.5" customHeight="1" x14ac:dyDescent="0.3">
      <c r="B176" s="156"/>
      <c r="C176" s="153"/>
      <c r="D176" s="153"/>
      <c r="E176" s="153"/>
      <c r="F176" s="154"/>
      <c r="G176" s="154"/>
      <c r="H176" s="153"/>
      <c r="I176" s="150"/>
      <c r="J176" s="150"/>
      <c r="K176" s="150"/>
      <c r="L17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6" s="153" t="str">
        <f>IF(SAÍDAS[[#This Row],[Coluna1]]="","",IF(SAÍDAS[[#This Row],[Coluna1]]="Saída","Fornecedor","Cliente"))</f>
        <v/>
      </c>
      <c r="N176" s="153" t="str">
        <f ca="1">IF(SAÍDAS[[#This Row],[Status]]="","",IF(SAÍDAS[[#This Row],[Status]]="cONCLUÍDO",TEXT(SAÍDAS[[#This Row],[Data pagamento]],"mmm"),TEXT(SAÍDAS[[#This Row],[Data vencimento]],"mmm")))</f>
        <v/>
      </c>
      <c r="O176" s="153" t="str">
        <f ca="1">IF(SAÍDAS[[#This Row],[Status]]="","",IF(SAÍDAS[[#This Row],[Status]]="concluído",YEAR(SAÍDAS[[#This Row],[Data pagamento]]),YEAR(SAÍDAS[[#This Row],[Data vencimento]])))</f>
        <v/>
      </c>
      <c r="P176" s="153" t="str">
        <f>IF(SAÍDAS[[#This Row],[Categoria]]="","",VLOOKUP(SAÍDAS[[#This Row],[Categoria]],AUX!$AW:$AX,2,0))</f>
        <v/>
      </c>
    </row>
    <row r="177" spans="2:16" ht="22.5" customHeight="1" x14ac:dyDescent="0.3">
      <c r="B177" s="156"/>
      <c r="C177" s="153"/>
      <c r="D177" s="153"/>
      <c r="E177" s="153"/>
      <c r="F177" s="154"/>
      <c r="G177" s="154"/>
      <c r="H177" s="153"/>
      <c r="I177" s="150"/>
      <c r="J177" s="150"/>
      <c r="K177" s="150"/>
      <c r="L17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7" s="153" t="str">
        <f>IF(SAÍDAS[[#This Row],[Coluna1]]="","",IF(SAÍDAS[[#This Row],[Coluna1]]="Saída","Fornecedor","Cliente"))</f>
        <v/>
      </c>
      <c r="N177" s="153" t="str">
        <f ca="1">IF(SAÍDAS[[#This Row],[Status]]="","",IF(SAÍDAS[[#This Row],[Status]]="cONCLUÍDO",TEXT(SAÍDAS[[#This Row],[Data pagamento]],"mmm"),TEXT(SAÍDAS[[#This Row],[Data vencimento]],"mmm")))</f>
        <v/>
      </c>
      <c r="O177" s="153" t="str">
        <f ca="1">IF(SAÍDAS[[#This Row],[Status]]="","",IF(SAÍDAS[[#This Row],[Status]]="concluído",YEAR(SAÍDAS[[#This Row],[Data pagamento]]),YEAR(SAÍDAS[[#This Row],[Data vencimento]])))</f>
        <v/>
      </c>
      <c r="P177" s="153" t="str">
        <f>IF(SAÍDAS[[#This Row],[Categoria]]="","",VLOOKUP(SAÍDAS[[#This Row],[Categoria]],AUX!$AW:$AX,2,0))</f>
        <v/>
      </c>
    </row>
    <row r="178" spans="2:16" ht="22.5" customHeight="1" x14ac:dyDescent="0.3">
      <c r="B178" s="156"/>
      <c r="C178" s="153"/>
      <c r="D178" s="153"/>
      <c r="E178" s="153"/>
      <c r="F178" s="154"/>
      <c r="G178" s="154"/>
      <c r="H178" s="153"/>
      <c r="I178" s="150"/>
      <c r="J178" s="150"/>
      <c r="K178" s="150"/>
      <c r="L17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8" s="153" t="str">
        <f>IF(SAÍDAS[[#This Row],[Coluna1]]="","",IF(SAÍDAS[[#This Row],[Coluna1]]="Saída","Fornecedor","Cliente"))</f>
        <v/>
      </c>
      <c r="N178" s="153" t="str">
        <f ca="1">IF(SAÍDAS[[#This Row],[Status]]="","",IF(SAÍDAS[[#This Row],[Status]]="cONCLUÍDO",TEXT(SAÍDAS[[#This Row],[Data pagamento]],"mmm"),TEXT(SAÍDAS[[#This Row],[Data vencimento]],"mmm")))</f>
        <v/>
      </c>
      <c r="O178" s="153" t="str">
        <f ca="1">IF(SAÍDAS[[#This Row],[Status]]="","",IF(SAÍDAS[[#This Row],[Status]]="concluído",YEAR(SAÍDAS[[#This Row],[Data pagamento]]),YEAR(SAÍDAS[[#This Row],[Data vencimento]])))</f>
        <v/>
      </c>
      <c r="P178" s="153" t="str">
        <f>IF(SAÍDAS[[#This Row],[Categoria]]="","",VLOOKUP(SAÍDAS[[#This Row],[Categoria]],AUX!$AW:$AX,2,0))</f>
        <v/>
      </c>
    </row>
    <row r="179" spans="2:16" ht="22.5" customHeight="1" x14ac:dyDescent="0.3">
      <c r="B179" s="156"/>
      <c r="C179" s="153"/>
      <c r="D179" s="153"/>
      <c r="E179" s="153"/>
      <c r="F179" s="154"/>
      <c r="G179" s="154"/>
      <c r="H179" s="153"/>
      <c r="I179" s="150"/>
      <c r="J179" s="150"/>
      <c r="K179" s="150"/>
      <c r="L17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79" s="153" t="str">
        <f>IF(SAÍDAS[[#This Row],[Coluna1]]="","",IF(SAÍDAS[[#This Row],[Coluna1]]="Saída","Fornecedor","Cliente"))</f>
        <v/>
      </c>
      <c r="N179" s="153" t="str">
        <f ca="1">IF(SAÍDAS[[#This Row],[Status]]="","",IF(SAÍDAS[[#This Row],[Status]]="cONCLUÍDO",TEXT(SAÍDAS[[#This Row],[Data pagamento]],"mmm"),TEXT(SAÍDAS[[#This Row],[Data vencimento]],"mmm")))</f>
        <v/>
      </c>
      <c r="O179" s="153" t="str">
        <f ca="1">IF(SAÍDAS[[#This Row],[Status]]="","",IF(SAÍDAS[[#This Row],[Status]]="concluído",YEAR(SAÍDAS[[#This Row],[Data pagamento]]),YEAR(SAÍDAS[[#This Row],[Data vencimento]])))</f>
        <v/>
      </c>
      <c r="P179" s="153" t="str">
        <f>IF(SAÍDAS[[#This Row],[Categoria]]="","",VLOOKUP(SAÍDAS[[#This Row],[Categoria]],AUX!$AW:$AX,2,0))</f>
        <v/>
      </c>
    </row>
    <row r="180" spans="2:16" ht="22.5" customHeight="1" x14ac:dyDescent="0.3">
      <c r="B180" s="156"/>
      <c r="C180" s="153"/>
      <c r="D180" s="153"/>
      <c r="E180" s="153"/>
      <c r="F180" s="154"/>
      <c r="G180" s="154"/>
      <c r="H180" s="153"/>
      <c r="I180" s="150"/>
      <c r="J180" s="150"/>
      <c r="K180" s="150"/>
      <c r="L18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0" s="153" t="str">
        <f>IF(SAÍDAS[[#This Row],[Coluna1]]="","",IF(SAÍDAS[[#This Row],[Coluna1]]="Saída","Fornecedor","Cliente"))</f>
        <v/>
      </c>
      <c r="N180" s="153" t="str">
        <f ca="1">IF(SAÍDAS[[#This Row],[Status]]="","",IF(SAÍDAS[[#This Row],[Status]]="cONCLUÍDO",TEXT(SAÍDAS[[#This Row],[Data pagamento]],"mmm"),TEXT(SAÍDAS[[#This Row],[Data vencimento]],"mmm")))</f>
        <v/>
      </c>
      <c r="O180" s="153" t="str">
        <f ca="1">IF(SAÍDAS[[#This Row],[Status]]="","",IF(SAÍDAS[[#This Row],[Status]]="concluído",YEAR(SAÍDAS[[#This Row],[Data pagamento]]),YEAR(SAÍDAS[[#This Row],[Data vencimento]])))</f>
        <v/>
      </c>
      <c r="P180" s="153" t="str">
        <f>IF(SAÍDAS[[#This Row],[Categoria]]="","",VLOOKUP(SAÍDAS[[#This Row],[Categoria]],AUX!$AW:$AX,2,0))</f>
        <v/>
      </c>
    </row>
    <row r="181" spans="2:16" ht="22.5" customHeight="1" x14ac:dyDescent="0.3">
      <c r="B181" s="156"/>
      <c r="C181" s="153"/>
      <c r="D181" s="153"/>
      <c r="E181" s="153"/>
      <c r="F181" s="154"/>
      <c r="G181" s="154"/>
      <c r="H181" s="153"/>
      <c r="I181" s="150"/>
      <c r="J181" s="150"/>
      <c r="K181" s="150"/>
      <c r="L18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1" s="153" t="str">
        <f>IF(SAÍDAS[[#This Row],[Coluna1]]="","",IF(SAÍDAS[[#This Row],[Coluna1]]="Saída","Fornecedor","Cliente"))</f>
        <v/>
      </c>
      <c r="N181" s="153" t="str">
        <f ca="1">IF(SAÍDAS[[#This Row],[Status]]="","",IF(SAÍDAS[[#This Row],[Status]]="cONCLUÍDO",TEXT(SAÍDAS[[#This Row],[Data pagamento]],"mmm"),TEXT(SAÍDAS[[#This Row],[Data vencimento]],"mmm")))</f>
        <v/>
      </c>
      <c r="O181" s="153" t="str">
        <f ca="1">IF(SAÍDAS[[#This Row],[Status]]="","",IF(SAÍDAS[[#This Row],[Status]]="concluído",YEAR(SAÍDAS[[#This Row],[Data pagamento]]),YEAR(SAÍDAS[[#This Row],[Data vencimento]])))</f>
        <v/>
      </c>
      <c r="P181" s="153" t="str">
        <f>IF(SAÍDAS[[#This Row],[Categoria]]="","",VLOOKUP(SAÍDAS[[#This Row],[Categoria]],AUX!$AW:$AX,2,0))</f>
        <v/>
      </c>
    </row>
    <row r="182" spans="2:16" ht="22.5" customHeight="1" x14ac:dyDescent="0.3">
      <c r="B182" s="156"/>
      <c r="C182" s="153"/>
      <c r="D182" s="153"/>
      <c r="E182" s="153"/>
      <c r="F182" s="154"/>
      <c r="G182" s="154"/>
      <c r="H182" s="153"/>
      <c r="I182" s="150"/>
      <c r="J182" s="150"/>
      <c r="K182" s="150"/>
      <c r="L18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2" s="153" t="str">
        <f>IF(SAÍDAS[[#This Row],[Coluna1]]="","",IF(SAÍDAS[[#This Row],[Coluna1]]="Saída","Fornecedor","Cliente"))</f>
        <v/>
      </c>
      <c r="N182" s="153" t="str">
        <f ca="1">IF(SAÍDAS[[#This Row],[Status]]="","",IF(SAÍDAS[[#This Row],[Status]]="cONCLUÍDO",TEXT(SAÍDAS[[#This Row],[Data pagamento]],"mmm"),TEXT(SAÍDAS[[#This Row],[Data vencimento]],"mmm")))</f>
        <v/>
      </c>
      <c r="O182" s="153" t="str">
        <f ca="1">IF(SAÍDAS[[#This Row],[Status]]="","",IF(SAÍDAS[[#This Row],[Status]]="concluído",YEAR(SAÍDAS[[#This Row],[Data pagamento]]),YEAR(SAÍDAS[[#This Row],[Data vencimento]])))</f>
        <v/>
      </c>
      <c r="P182" s="153" t="str">
        <f>IF(SAÍDAS[[#This Row],[Categoria]]="","",VLOOKUP(SAÍDAS[[#This Row],[Categoria]],AUX!$AW:$AX,2,0))</f>
        <v/>
      </c>
    </row>
    <row r="183" spans="2:16" ht="22.5" customHeight="1" x14ac:dyDescent="0.3">
      <c r="B183" s="156"/>
      <c r="C183" s="153"/>
      <c r="D183" s="153"/>
      <c r="E183" s="153"/>
      <c r="F183" s="154"/>
      <c r="G183" s="154"/>
      <c r="H183" s="153"/>
      <c r="I183" s="150"/>
      <c r="J183" s="150"/>
      <c r="K183" s="150"/>
      <c r="L18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3" s="153" t="str">
        <f>IF(SAÍDAS[[#This Row],[Coluna1]]="","",IF(SAÍDAS[[#This Row],[Coluna1]]="Saída","Fornecedor","Cliente"))</f>
        <v/>
      </c>
      <c r="N183" s="153" t="str">
        <f ca="1">IF(SAÍDAS[[#This Row],[Status]]="","",IF(SAÍDAS[[#This Row],[Status]]="cONCLUÍDO",TEXT(SAÍDAS[[#This Row],[Data pagamento]],"mmm"),TEXT(SAÍDAS[[#This Row],[Data vencimento]],"mmm")))</f>
        <v/>
      </c>
      <c r="O183" s="153" t="str">
        <f ca="1">IF(SAÍDAS[[#This Row],[Status]]="","",IF(SAÍDAS[[#This Row],[Status]]="concluído",YEAR(SAÍDAS[[#This Row],[Data pagamento]]),YEAR(SAÍDAS[[#This Row],[Data vencimento]])))</f>
        <v/>
      </c>
      <c r="P183" s="153" t="str">
        <f>IF(SAÍDAS[[#This Row],[Categoria]]="","",VLOOKUP(SAÍDAS[[#This Row],[Categoria]],AUX!$AW:$AX,2,0))</f>
        <v/>
      </c>
    </row>
    <row r="184" spans="2:16" ht="22.5" customHeight="1" x14ac:dyDescent="0.3">
      <c r="B184" s="156"/>
      <c r="C184" s="153"/>
      <c r="D184" s="153"/>
      <c r="E184" s="153"/>
      <c r="F184" s="154"/>
      <c r="G184" s="154"/>
      <c r="H184" s="153"/>
      <c r="I184" s="150"/>
      <c r="J184" s="150"/>
      <c r="K184" s="150"/>
      <c r="L18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4" s="153" t="str">
        <f>IF(SAÍDAS[[#This Row],[Coluna1]]="","",IF(SAÍDAS[[#This Row],[Coluna1]]="Saída","Fornecedor","Cliente"))</f>
        <v/>
      </c>
      <c r="N184" s="153" t="str">
        <f ca="1">IF(SAÍDAS[[#This Row],[Status]]="","",IF(SAÍDAS[[#This Row],[Status]]="cONCLUÍDO",TEXT(SAÍDAS[[#This Row],[Data pagamento]],"mmm"),TEXT(SAÍDAS[[#This Row],[Data vencimento]],"mmm")))</f>
        <v/>
      </c>
      <c r="O184" s="153" t="str">
        <f ca="1">IF(SAÍDAS[[#This Row],[Status]]="","",IF(SAÍDAS[[#This Row],[Status]]="concluído",YEAR(SAÍDAS[[#This Row],[Data pagamento]]),YEAR(SAÍDAS[[#This Row],[Data vencimento]])))</f>
        <v/>
      </c>
      <c r="P184" s="153" t="str">
        <f>IF(SAÍDAS[[#This Row],[Categoria]]="","",VLOOKUP(SAÍDAS[[#This Row],[Categoria]],AUX!$AW:$AX,2,0))</f>
        <v/>
      </c>
    </row>
    <row r="185" spans="2:16" ht="22.5" customHeight="1" x14ac:dyDescent="0.3">
      <c r="B185" s="156"/>
      <c r="C185" s="153"/>
      <c r="D185" s="153"/>
      <c r="E185" s="153"/>
      <c r="F185" s="154"/>
      <c r="G185" s="154"/>
      <c r="H185" s="153"/>
      <c r="I185" s="150"/>
      <c r="J185" s="150"/>
      <c r="K185" s="150"/>
      <c r="L18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5" s="153" t="str">
        <f>IF(SAÍDAS[[#This Row],[Coluna1]]="","",IF(SAÍDAS[[#This Row],[Coluna1]]="Saída","Fornecedor","Cliente"))</f>
        <v/>
      </c>
      <c r="N185" s="153" t="str">
        <f ca="1">IF(SAÍDAS[[#This Row],[Status]]="","",IF(SAÍDAS[[#This Row],[Status]]="cONCLUÍDO",TEXT(SAÍDAS[[#This Row],[Data pagamento]],"mmm"),TEXT(SAÍDAS[[#This Row],[Data vencimento]],"mmm")))</f>
        <v/>
      </c>
      <c r="O185" s="153" t="str">
        <f ca="1">IF(SAÍDAS[[#This Row],[Status]]="","",IF(SAÍDAS[[#This Row],[Status]]="concluído",YEAR(SAÍDAS[[#This Row],[Data pagamento]]),YEAR(SAÍDAS[[#This Row],[Data vencimento]])))</f>
        <v/>
      </c>
      <c r="P185" s="153" t="str">
        <f>IF(SAÍDAS[[#This Row],[Categoria]]="","",VLOOKUP(SAÍDAS[[#This Row],[Categoria]],AUX!$AW:$AX,2,0))</f>
        <v/>
      </c>
    </row>
    <row r="186" spans="2:16" ht="22.5" customHeight="1" x14ac:dyDescent="0.3">
      <c r="B186" s="156"/>
      <c r="C186" s="153"/>
      <c r="D186" s="153"/>
      <c r="E186" s="153"/>
      <c r="F186" s="154"/>
      <c r="G186" s="154"/>
      <c r="H186" s="153"/>
      <c r="I186" s="150"/>
      <c r="J186" s="150"/>
      <c r="K186" s="150"/>
      <c r="L18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6" s="153" t="str">
        <f>IF(SAÍDAS[[#This Row],[Coluna1]]="","",IF(SAÍDAS[[#This Row],[Coluna1]]="Saída","Fornecedor","Cliente"))</f>
        <v/>
      </c>
      <c r="N186" s="153" t="str">
        <f ca="1">IF(SAÍDAS[[#This Row],[Status]]="","",IF(SAÍDAS[[#This Row],[Status]]="cONCLUÍDO",TEXT(SAÍDAS[[#This Row],[Data pagamento]],"mmm"),TEXT(SAÍDAS[[#This Row],[Data vencimento]],"mmm")))</f>
        <v/>
      </c>
      <c r="O186" s="153" t="str">
        <f ca="1">IF(SAÍDAS[[#This Row],[Status]]="","",IF(SAÍDAS[[#This Row],[Status]]="concluído",YEAR(SAÍDAS[[#This Row],[Data pagamento]]),YEAR(SAÍDAS[[#This Row],[Data vencimento]])))</f>
        <v/>
      </c>
      <c r="P186" s="153" t="str">
        <f>IF(SAÍDAS[[#This Row],[Categoria]]="","",VLOOKUP(SAÍDAS[[#This Row],[Categoria]],AUX!$AW:$AX,2,0))</f>
        <v/>
      </c>
    </row>
    <row r="187" spans="2:16" ht="22.5" customHeight="1" x14ac:dyDescent="0.3">
      <c r="B187" s="156"/>
      <c r="C187" s="153"/>
      <c r="D187" s="153"/>
      <c r="E187" s="153"/>
      <c r="F187" s="154"/>
      <c r="G187" s="154"/>
      <c r="H187" s="153"/>
      <c r="I187" s="150"/>
      <c r="J187" s="150"/>
      <c r="K187" s="150"/>
      <c r="L18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7" s="153" t="str">
        <f>IF(SAÍDAS[[#This Row],[Coluna1]]="","",IF(SAÍDAS[[#This Row],[Coluna1]]="Saída","Fornecedor","Cliente"))</f>
        <v/>
      </c>
      <c r="N187" s="153" t="str">
        <f ca="1">IF(SAÍDAS[[#This Row],[Status]]="","",IF(SAÍDAS[[#This Row],[Status]]="cONCLUÍDO",TEXT(SAÍDAS[[#This Row],[Data pagamento]],"mmm"),TEXT(SAÍDAS[[#This Row],[Data vencimento]],"mmm")))</f>
        <v/>
      </c>
      <c r="O187" s="153" t="str">
        <f ca="1">IF(SAÍDAS[[#This Row],[Status]]="","",IF(SAÍDAS[[#This Row],[Status]]="concluído",YEAR(SAÍDAS[[#This Row],[Data pagamento]]),YEAR(SAÍDAS[[#This Row],[Data vencimento]])))</f>
        <v/>
      </c>
      <c r="P187" s="153" t="str">
        <f>IF(SAÍDAS[[#This Row],[Categoria]]="","",VLOOKUP(SAÍDAS[[#This Row],[Categoria]],AUX!$AW:$AX,2,0))</f>
        <v/>
      </c>
    </row>
    <row r="188" spans="2:16" ht="22.5" customHeight="1" x14ac:dyDescent="0.3">
      <c r="B188" s="156"/>
      <c r="C188" s="153"/>
      <c r="D188" s="153"/>
      <c r="E188" s="153"/>
      <c r="F188" s="154"/>
      <c r="G188" s="154"/>
      <c r="H188" s="153"/>
      <c r="I188" s="150"/>
      <c r="J188" s="150"/>
      <c r="K188" s="150"/>
      <c r="L18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8" s="153" t="str">
        <f>IF(SAÍDAS[[#This Row],[Coluna1]]="","",IF(SAÍDAS[[#This Row],[Coluna1]]="Saída","Fornecedor","Cliente"))</f>
        <v/>
      </c>
      <c r="N188" s="153" t="str">
        <f ca="1">IF(SAÍDAS[[#This Row],[Status]]="","",IF(SAÍDAS[[#This Row],[Status]]="cONCLUÍDO",TEXT(SAÍDAS[[#This Row],[Data pagamento]],"mmm"),TEXT(SAÍDAS[[#This Row],[Data vencimento]],"mmm")))</f>
        <v/>
      </c>
      <c r="O188" s="153" t="str">
        <f ca="1">IF(SAÍDAS[[#This Row],[Status]]="","",IF(SAÍDAS[[#This Row],[Status]]="concluído",YEAR(SAÍDAS[[#This Row],[Data pagamento]]),YEAR(SAÍDAS[[#This Row],[Data vencimento]])))</f>
        <v/>
      </c>
      <c r="P188" s="153" t="str">
        <f>IF(SAÍDAS[[#This Row],[Categoria]]="","",VLOOKUP(SAÍDAS[[#This Row],[Categoria]],AUX!$AW:$AX,2,0))</f>
        <v/>
      </c>
    </row>
    <row r="189" spans="2:16" ht="22.5" customHeight="1" x14ac:dyDescent="0.3">
      <c r="B189" s="156"/>
      <c r="C189" s="153"/>
      <c r="D189" s="153"/>
      <c r="E189" s="153"/>
      <c r="F189" s="154"/>
      <c r="G189" s="154"/>
      <c r="H189" s="153"/>
      <c r="I189" s="150"/>
      <c r="J189" s="150"/>
      <c r="K189" s="150"/>
      <c r="L18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89" s="153" t="str">
        <f>IF(SAÍDAS[[#This Row],[Coluna1]]="","",IF(SAÍDAS[[#This Row],[Coluna1]]="Saída","Fornecedor","Cliente"))</f>
        <v/>
      </c>
      <c r="N189" s="153" t="str">
        <f ca="1">IF(SAÍDAS[[#This Row],[Status]]="","",IF(SAÍDAS[[#This Row],[Status]]="cONCLUÍDO",TEXT(SAÍDAS[[#This Row],[Data pagamento]],"mmm"),TEXT(SAÍDAS[[#This Row],[Data vencimento]],"mmm")))</f>
        <v/>
      </c>
      <c r="O189" s="153" t="str">
        <f ca="1">IF(SAÍDAS[[#This Row],[Status]]="","",IF(SAÍDAS[[#This Row],[Status]]="concluído",YEAR(SAÍDAS[[#This Row],[Data pagamento]]),YEAR(SAÍDAS[[#This Row],[Data vencimento]])))</f>
        <v/>
      </c>
      <c r="P189" s="153" t="str">
        <f>IF(SAÍDAS[[#This Row],[Categoria]]="","",VLOOKUP(SAÍDAS[[#This Row],[Categoria]],AUX!$AW:$AX,2,0))</f>
        <v/>
      </c>
    </row>
    <row r="190" spans="2:16" ht="22.5" customHeight="1" x14ac:dyDescent="0.3">
      <c r="B190" s="156"/>
      <c r="C190" s="153"/>
      <c r="D190" s="153"/>
      <c r="E190" s="153"/>
      <c r="F190" s="154"/>
      <c r="G190" s="154"/>
      <c r="H190" s="153"/>
      <c r="I190" s="150"/>
      <c r="J190" s="150"/>
      <c r="K190" s="150"/>
      <c r="L19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0" s="153" t="str">
        <f>IF(SAÍDAS[[#This Row],[Coluna1]]="","",IF(SAÍDAS[[#This Row],[Coluna1]]="Saída","Fornecedor","Cliente"))</f>
        <v/>
      </c>
      <c r="N190" s="153" t="str">
        <f ca="1">IF(SAÍDAS[[#This Row],[Status]]="","",IF(SAÍDAS[[#This Row],[Status]]="cONCLUÍDO",TEXT(SAÍDAS[[#This Row],[Data pagamento]],"mmm"),TEXT(SAÍDAS[[#This Row],[Data vencimento]],"mmm")))</f>
        <v/>
      </c>
      <c r="O190" s="153" t="str">
        <f ca="1">IF(SAÍDAS[[#This Row],[Status]]="","",IF(SAÍDAS[[#This Row],[Status]]="concluído",YEAR(SAÍDAS[[#This Row],[Data pagamento]]),YEAR(SAÍDAS[[#This Row],[Data vencimento]])))</f>
        <v/>
      </c>
      <c r="P190" s="153" t="str">
        <f>IF(SAÍDAS[[#This Row],[Categoria]]="","",VLOOKUP(SAÍDAS[[#This Row],[Categoria]],AUX!$AW:$AX,2,0))</f>
        <v/>
      </c>
    </row>
    <row r="191" spans="2:16" ht="22.5" customHeight="1" x14ac:dyDescent="0.3">
      <c r="B191" s="156"/>
      <c r="C191" s="153"/>
      <c r="D191" s="153"/>
      <c r="E191" s="153"/>
      <c r="F191" s="154"/>
      <c r="G191" s="154"/>
      <c r="H191" s="153"/>
      <c r="I191" s="150"/>
      <c r="J191" s="150"/>
      <c r="K191" s="150"/>
      <c r="L19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1" s="153" t="str">
        <f>IF(SAÍDAS[[#This Row],[Coluna1]]="","",IF(SAÍDAS[[#This Row],[Coluna1]]="Saída","Fornecedor","Cliente"))</f>
        <v/>
      </c>
      <c r="N191" s="153" t="str">
        <f ca="1">IF(SAÍDAS[[#This Row],[Status]]="","",IF(SAÍDAS[[#This Row],[Status]]="cONCLUÍDO",TEXT(SAÍDAS[[#This Row],[Data pagamento]],"mmm"),TEXT(SAÍDAS[[#This Row],[Data vencimento]],"mmm")))</f>
        <v/>
      </c>
      <c r="O191" s="153" t="str">
        <f ca="1">IF(SAÍDAS[[#This Row],[Status]]="","",IF(SAÍDAS[[#This Row],[Status]]="concluído",YEAR(SAÍDAS[[#This Row],[Data pagamento]]),YEAR(SAÍDAS[[#This Row],[Data vencimento]])))</f>
        <v/>
      </c>
      <c r="P191" s="153" t="str">
        <f>IF(SAÍDAS[[#This Row],[Categoria]]="","",VLOOKUP(SAÍDAS[[#This Row],[Categoria]],AUX!$AW:$AX,2,0))</f>
        <v/>
      </c>
    </row>
    <row r="192" spans="2:16" ht="22.5" customHeight="1" x14ac:dyDescent="0.3">
      <c r="B192" s="156"/>
      <c r="C192" s="153"/>
      <c r="D192" s="153"/>
      <c r="E192" s="153"/>
      <c r="F192" s="154"/>
      <c r="G192" s="154"/>
      <c r="H192" s="153"/>
      <c r="I192" s="150"/>
      <c r="J192" s="150"/>
      <c r="K192" s="150"/>
      <c r="L19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2" s="153" t="str">
        <f>IF(SAÍDAS[[#This Row],[Coluna1]]="","",IF(SAÍDAS[[#This Row],[Coluna1]]="Saída","Fornecedor","Cliente"))</f>
        <v/>
      </c>
      <c r="N192" s="153" t="str">
        <f ca="1">IF(SAÍDAS[[#This Row],[Status]]="","",IF(SAÍDAS[[#This Row],[Status]]="cONCLUÍDO",TEXT(SAÍDAS[[#This Row],[Data pagamento]],"mmm"),TEXT(SAÍDAS[[#This Row],[Data vencimento]],"mmm")))</f>
        <v/>
      </c>
      <c r="O192" s="153" t="str">
        <f ca="1">IF(SAÍDAS[[#This Row],[Status]]="","",IF(SAÍDAS[[#This Row],[Status]]="concluído",YEAR(SAÍDAS[[#This Row],[Data pagamento]]),YEAR(SAÍDAS[[#This Row],[Data vencimento]])))</f>
        <v/>
      </c>
      <c r="P192" s="153" t="str">
        <f>IF(SAÍDAS[[#This Row],[Categoria]]="","",VLOOKUP(SAÍDAS[[#This Row],[Categoria]],AUX!$AW:$AX,2,0))</f>
        <v/>
      </c>
    </row>
    <row r="193" spans="2:16" ht="22.5" customHeight="1" x14ac:dyDescent="0.3">
      <c r="B193" s="156"/>
      <c r="C193" s="153"/>
      <c r="D193" s="153"/>
      <c r="E193" s="153"/>
      <c r="F193" s="154"/>
      <c r="G193" s="154"/>
      <c r="H193" s="153"/>
      <c r="I193" s="150"/>
      <c r="J193" s="150"/>
      <c r="K193" s="150"/>
      <c r="L19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3" s="153" t="str">
        <f>IF(SAÍDAS[[#This Row],[Coluna1]]="","",IF(SAÍDAS[[#This Row],[Coluna1]]="Saída","Fornecedor","Cliente"))</f>
        <v/>
      </c>
      <c r="N193" s="153" t="str">
        <f ca="1">IF(SAÍDAS[[#This Row],[Status]]="","",IF(SAÍDAS[[#This Row],[Status]]="cONCLUÍDO",TEXT(SAÍDAS[[#This Row],[Data pagamento]],"mmm"),TEXT(SAÍDAS[[#This Row],[Data vencimento]],"mmm")))</f>
        <v/>
      </c>
      <c r="O193" s="153" t="str">
        <f ca="1">IF(SAÍDAS[[#This Row],[Status]]="","",IF(SAÍDAS[[#This Row],[Status]]="concluído",YEAR(SAÍDAS[[#This Row],[Data pagamento]]),YEAR(SAÍDAS[[#This Row],[Data vencimento]])))</f>
        <v/>
      </c>
      <c r="P193" s="153" t="str">
        <f>IF(SAÍDAS[[#This Row],[Categoria]]="","",VLOOKUP(SAÍDAS[[#This Row],[Categoria]],AUX!$AW:$AX,2,0))</f>
        <v/>
      </c>
    </row>
    <row r="194" spans="2:16" ht="22.5" customHeight="1" x14ac:dyDescent="0.3">
      <c r="B194" s="156"/>
      <c r="C194" s="153"/>
      <c r="D194" s="153"/>
      <c r="E194" s="153"/>
      <c r="F194" s="154"/>
      <c r="G194" s="154"/>
      <c r="H194" s="153"/>
      <c r="I194" s="150"/>
      <c r="J194" s="150"/>
      <c r="K194" s="150"/>
      <c r="L19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4" s="153" t="str">
        <f>IF(SAÍDAS[[#This Row],[Coluna1]]="","",IF(SAÍDAS[[#This Row],[Coluna1]]="Saída","Fornecedor","Cliente"))</f>
        <v/>
      </c>
      <c r="N194" s="153" t="str">
        <f ca="1">IF(SAÍDAS[[#This Row],[Status]]="","",IF(SAÍDAS[[#This Row],[Status]]="cONCLUÍDO",TEXT(SAÍDAS[[#This Row],[Data pagamento]],"mmm"),TEXT(SAÍDAS[[#This Row],[Data vencimento]],"mmm")))</f>
        <v/>
      </c>
      <c r="O194" s="153" t="str">
        <f ca="1">IF(SAÍDAS[[#This Row],[Status]]="","",IF(SAÍDAS[[#This Row],[Status]]="concluído",YEAR(SAÍDAS[[#This Row],[Data pagamento]]),YEAR(SAÍDAS[[#This Row],[Data vencimento]])))</f>
        <v/>
      </c>
      <c r="P194" s="153" t="str">
        <f>IF(SAÍDAS[[#This Row],[Categoria]]="","",VLOOKUP(SAÍDAS[[#This Row],[Categoria]],AUX!$AW:$AX,2,0))</f>
        <v/>
      </c>
    </row>
    <row r="195" spans="2:16" ht="22.5" customHeight="1" x14ac:dyDescent="0.3">
      <c r="B195" s="156"/>
      <c r="C195" s="153"/>
      <c r="D195" s="153"/>
      <c r="E195" s="153"/>
      <c r="F195" s="154"/>
      <c r="G195" s="154"/>
      <c r="H195" s="153"/>
      <c r="I195" s="150"/>
      <c r="J195" s="150"/>
      <c r="K195" s="150"/>
      <c r="L19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5" s="153" t="str">
        <f>IF(SAÍDAS[[#This Row],[Coluna1]]="","",IF(SAÍDAS[[#This Row],[Coluna1]]="Saída","Fornecedor","Cliente"))</f>
        <v/>
      </c>
      <c r="N195" s="153" t="str">
        <f ca="1">IF(SAÍDAS[[#This Row],[Status]]="","",IF(SAÍDAS[[#This Row],[Status]]="cONCLUÍDO",TEXT(SAÍDAS[[#This Row],[Data pagamento]],"mmm"),TEXT(SAÍDAS[[#This Row],[Data vencimento]],"mmm")))</f>
        <v/>
      </c>
      <c r="O195" s="153" t="str">
        <f ca="1">IF(SAÍDAS[[#This Row],[Status]]="","",IF(SAÍDAS[[#This Row],[Status]]="concluído",YEAR(SAÍDAS[[#This Row],[Data pagamento]]),YEAR(SAÍDAS[[#This Row],[Data vencimento]])))</f>
        <v/>
      </c>
      <c r="P195" s="153" t="str">
        <f>IF(SAÍDAS[[#This Row],[Categoria]]="","",VLOOKUP(SAÍDAS[[#This Row],[Categoria]],AUX!$AW:$AX,2,0))</f>
        <v/>
      </c>
    </row>
    <row r="196" spans="2:16" ht="22.5" customHeight="1" x14ac:dyDescent="0.3">
      <c r="B196" s="156"/>
      <c r="C196" s="153"/>
      <c r="D196" s="153"/>
      <c r="E196" s="153"/>
      <c r="F196" s="154"/>
      <c r="G196" s="154"/>
      <c r="H196" s="153"/>
      <c r="I196" s="150"/>
      <c r="J196" s="150"/>
      <c r="K196" s="150"/>
      <c r="L19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6" s="153" t="str">
        <f>IF(SAÍDAS[[#This Row],[Coluna1]]="","",IF(SAÍDAS[[#This Row],[Coluna1]]="Saída","Fornecedor","Cliente"))</f>
        <v/>
      </c>
      <c r="N196" s="153" t="str">
        <f ca="1">IF(SAÍDAS[[#This Row],[Status]]="","",IF(SAÍDAS[[#This Row],[Status]]="cONCLUÍDO",TEXT(SAÍDAS[[#This Row],[Data pagamento]],"mmm"),TEXT(SAÍDAS[[#This Row],[Data vencimento]],"mmm")))</f>
        <v/>
      </c>
      <c r="O196" s="153" t="str">
        <f ca="1">IF(SAÍDAS[[#This Row],[Status]]="","",IF(SAÍDAS[[#This Row],[Status]]="concluído",YEAR(SAÍDAS[[#This Row],[Data pagamento]]),YEAR(SAÍDAS[[#This Row],[Data vencimento]])))</f>
        <v/>
      </c>
      <c r="P196" s="153" t="str">
        <f>IF(SAÍDAS[[#This Row],[Categoria]]="","",VLOOKUP(SAÍDAS[[#This Row],[Categoria]],AUX!$AW:$AX,2,0))</f>
        <v/>
      </c>
    </row>
    <row r="197" spans="2:16" ht="22.5" customHeight="1" x14ac:dyDescent="0.3">
      <c r="B197" s="156"/>
      <c r="C197" s="153"/>
      <c r="D197" s="153"/>
      <c r="E197" s="153"/>
      <c r="F197" s="154"/>
      <c r="G197" s="154"/>
      <c r="H197" s="153"/>
      <c r="I197" s="150"/>
      <c r="J197" s="150"/>
      <c r="K197" s="150"/>
      <c r="L19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7" s="153" t="str">
        <f>IF(SAÍDAS[[#This Row],[Coluna1]]="","",IF(SAÍDAS[[#This Row],[Coluna1]]="Saída","Fornecedor","Cliente"))</f>
        <v/>
      </c>
      <c r="N197" s="153" t="str">
        <f ca="1">IF(SAÍDAS[[#This Row],[Status]]="","",IF(SAÍDAS[[#This Row],[Status]]="cONCLUÍDO",TEXT(SAÍDAS[[#This Row],[Data pagamento]],"mmm"),TEXT(SAÍDAS[[#This Row],[Data vencimento]],"mmm")))</f>
        <v/>
      </c>
      <c r="O197" s="153" t="str">
        <f ca="1">IF(SAÍDAS[[#This Row],[Status]]="","",IF(SAÍDAS[[#This Row],[Status]]="concluído",YEAR(SAÍDAS[[#This Row],[Data pagamento]]),YEAR(SAÍDAS[[#This Row],[Data vencimento]])))</f>
        <v/>
      </c>
      <c r="P197" s="153" t="str">
        <f>IF(SAÍDAS[[#This Row],[Categoria]]="","",VLOOKUP(SAÍDAS[[#This Row],[Categoria]],AUX!$AW:$AX,2,0))</f>
        <v/>
      </c>
    </row>
    <row r="198" spans="2:16" ht="22.5" customHeight="1" x14ac:dyDescent="0.3">
      <c r="B198" s="156"/>
      <c r="C198" s="153"/>
      <c r="D198" s="153"/>
      <c r="E198" s="153"/>
      <c r="F198" s="154"/>
      <c r="G198" s="154"/>
      <c r="H198" s="153"/>
      <c r="I198" s="150"/>
      <c r="J198" s="150"/>
      <c r="K198" s="150"/>
      <c r="L19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8" s="153" t="str">
        <f>IF(SAÍDAS[[#This Row],[Coluna1]]="","",IF(SAÍDAS[[#This Row],[Coluna1]]="Saída","Fornecedor","Cliente"))</f>
        <v/>
      </c>
      <c r="N198" s="153" t="str">
        <f ca="1">IF(SAÍDAS[[#This Row],[Status]]="","",IF(SAÍDAS[[#This Row],[Status]]="cONCLUÍDO",TEXT(SAÍDAS[[#This Row],[Data pagamento]],"mmm"),TEXT(SAÍDAS[[#This Row],[Data vencimento]],"mmm")))</f>
        <v/>
      </c>
      <c r="O198" s="153" t="str">
        <f ca="1">IF(SAÍDAS[[#This Row],[Status]]="","",IF(SAÍDAS[[#This Row],[Status]]="concluído",YEAR(SAÍDAS[[#This Row],[Data pagamento]]),YEAR(SAÍDAS[[#This Row],[Data vencimento]])))</f>
        <v/>
      </c>
      <c r="P198" s="153" t="str">
        <f>IF(SAÍDAS[[#This Row],[Categoria]]="","",VLOOKUP(SAÍDAS[[#This Row],[Categoria]],AUX!$AW:$AX,2,0))</f>
        <v/>
      </c>
    </row>
    <row r="199" spans="2:16" ht="22.5" customHeight="1" x14ac:dyDescent="0.3">
      <c r="B199" s="156"/>
      <c r="C199" s="153"/>
      <c r="D199" s="153"/>
      <c r="E199" s="153"/>
      <c r="F199" s="154"/>
      <c r="G199" s="154"/>
      <c r="H199" s="153"/>
      <c r="I199" s="150"/>
      <c r="J199" s="150"/>
      <c r="K199" s="150"/>
      <c r="L19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199" s="153" t="str">
        <f>IF(SAÍDAS[[#This Row],[Coluna1]]="","",IF(SAÍDAS[[#This Row],[Coluna1]]="Saída","Fornecedor","Cliente"))</f>
        <v/>
      </c>
      <c r="N199" s="153" t="str">
        <f ca="1">IF(SAÍDAS[[#This Row],[Status]]="","",IF(SAÍDAS[[#This Row],[Status]]="cONCLUÍDO",TEXT(SAÍDAS[[#This Row],[Data pagamento]],"mmm"),TEXT(SAÍDAS[[#This Row],[Data vencimento]],"mmm")))</f>
        <v/>
      </c>
      <c r="O199" s="153" t="str">
        <f ca="1">IF(SAÍDAS[[#This Row],[Status]]="","",IF(SAÍDAS[[#This Row],[Status]]="concluído",YEAR(SAÍDAS[[#This Row],[Data pagamento]]),YEAR(SAÍDAS[[#This Row],[Data vencimento]])))</f>
        <v/>
      </c>
      <c r="P199" s="153" t="str">
        <f>IF(SAÍDAS[[#This Row],[Categoria]]="","",VLOOKUP(SAÍDAS[[#This Row],[Categoria]],AUX!$AW:$AX,2,0))</f>
        <v/>
      </c>
    </row>
    <row r="200" spans="2:16" ht="22.5" customHeight="1" x14ac:dyDescent="0.3">
      <c r="B200" s="156"/>
      <c r="C200" s="153"/>
      <c r="D200" s="153"/>
      <c r="E200" s="153"/>
      <c r="F200" s="154"/>
      <c r="G200" s="154"/>
      <c r="H200" s="153"/>
      <c r="I200" s="150"/>
      <c r="J200" s="150"/>
      <c r="K200" s="150"/>
      <c r="L20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0" s="153" t="str">
        <f>IF(SAÍDAS[[#This Row],[Coluna1]]="","",IF(SAÍDAS[[#This Row],[Coluna1]]="Saída","Fornecedor","Cliente"))</f>
        <v/>
      </c>
      <c r="N200" s="153" t="str">
        <f ca="1">IF(SAÍDAS[[#This Row],[Status]]="","",IF(SAÍDAS[[#This Row],[Status]]="cONCLUÍDO",TEXT(SAÍDAS[[#This Row],[Data pagamento]],"mmm"),TEXT(SAÍDAS[[#This Row],[Data vencimento]],"mmm")))</f>
        <v/>
      </c>
      <c r="O200" s="153" t="str">
        <f ca="1">IF(SAÍDAS[[#This Row],[Status]]="","",IF(SAÍDAS[[#This Row],[Status]]="concluído",YEAR(SAÍDAS[[#This Row],[Data pagamento]]),YEAR(SAÍDAS[[#This Row],[Data vencimento]])))</f>
        <v/>
      </c>
      <c r="P200" s="153" t="str">
        <f>IF(SAÍDAS[[#This Row],[Categoria]]="","",VLOOKUP(SAÍDAS[[#This Row],[Categoria]],AUX!$AW:$AX,2,0))</f>
        <v/>
      </c>
    </row>
    <row r="201" spans="2:16" ht="22.5" customHeight="1" x14ac:dyDescent="0.3">
      <c r="B201" s="156"/>
      <c r="C201" s="153"/>
      <c r="D201" s="153"/>
      <c r="E201" s="153"/>
      <c r="F201" s="154"/>
      <c r="G201" s="154"/>
      <c r="H201" s="153"/>
      <c r="I201" s="150"/>
      <c r="J201" s="150"/>
      <c r="K201" s="150"/>
      <c r="L20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1" s="153" t="str">
        <f>IF(SAÍDAS[[#This Row],[Coluna1]]="","",IF(SAÍDAS[[#This Row],[Coluna1]]="Saída","Fornecedor","Cliente"))</f>
        <v/>
      </c>
      <c r="N201" s="153" t="str">
        <f ca="1">IF(SAÍDAS[[#This Row],[Status]]="","",IF(SAÍDAS[[#This Row],[Status]]="cONCLUÍDO",TEXT(SAÍDAS[[#This Row],[Data pagamento]],"mmm"),TEXT(SAÍDAS[[#This Row],[Data vencimento]],"mmm")))</f>
        <v/>
      </c>
      <c r="O201" s="153" t="str">
        <f ca="1">IF(SAÍDAS[[#This Row],[Status]]="","",IF(SAÍDAS[[#This Row],[Status]]="concluído",YEAR(SAÍDAS[[#This Row],[Data pagamento]]),YEAR(SAÍDAS[[#This Row],[Data vencimento]])))</f>
        <v/>
      </c>
      <c r="P201" s="153" t="str">
        <f>IF(SAÍDAS[[#This Row],[Categoria]]="","",VLOOKUP(SAÍDAS[[#This Row],[Categoria]],AUX!$AW:$AX,2,0))</f>
        <v/>
      </c>
    </row>
    <row r="202" spans="2:16" ht="22.5" customHeight="1" x14ac:dyDescent="0.3">
      <c r="B202" s="156"/>
      <c r="C202" s="153"/>
      <c r="D202" s="153"/>
      <c r="E202" s="153"/>
      <c r="F202" s="154"/>
      <c r="G202" s="154"/>
      <c r="H202" s="153"/>
      <c r="I202" s="150"/>
      <c r="J202" s="150"/>
      <c r="K202" s="150"/>
      <c r="L20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2" s="153" t="str">
        <f>IF(SAÍDAS[[#This Row],[Coluna1]]="","",IF(SAÍDAS[[#This Row],[Coluna1]]="Saída","Fornecedor","Cliente"))</f>
        <v/>
      </c>
      <c r="N202" s="153" t="str">
        <f ca="1">IF(SAÍDAS[[#This Row],[Status]]="","",IF(SAÍDAS[[#This Row],[Status]]="cONCLUÍDO",TEXT(SAÍDAS[[#This Row],[Data pagamento]],"mmm"),TEXT(SAÍDAS[[#This Row],[Data vencimento]],"mmm")))</f>
        <v/>
      </c>
      <c r="O202" s="153" t="str">
        <f ca="1">IF(SAÍDAS[[#This Row],[Status]]="","",IF(SAÍDAS[[#This Row],[Status]]="concluído",YEAR(SAÍDAS[[#This Row],[Data pagamento]]),YEAR(SAÍDAS[[#This Row],[Data vencimento]])))</f>
        <v/>
      </c>
      <c r="P202" s="153" t="str">
        <f>IF(SAÍDAS[[#This Row],[Categoria]]="","",VLOOKUP(SAÍDAS[[#This Row],[Categoria]],AUX!$AW:$AX,2,0))</f>
        <v/>
      </c>
    </row>
    <row r="203" spans="2:16" ht="22.5" customHeight="1" x14ac:dyDescent="0.3">
      <c r="B203" s="156"/>
      <c r="C203" s="153"/>
      <c r="D203" s="153"/>
      <c r="E203" s="153"/>
      <c r="F203" s="154"/>
      <c r="G203" s="154"/>
      <c r="H203" s="153"/>
      <c r="I203" s="150"/>
      <c r="J203" s="150"/>
      <c r="K203" s="150"/>
      <c r="L20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3" s="153" t="str">
        <f>IF(SAÍDAS[[#This Row],[Coluna1]]="","",IF(SAÍDAS[[#This Row],[Coluna1]]="Saída","Fornecedor","Cliente"))</f>
        <v/>
      </c>
      <c r="N203" s="153" t="str">
        <f ca="1">IF(SAÍDAS[[#This Row],[Status]]="","",IF(SAÍDAS[[#This Row],[Status]]="cONCLUÍDO",TEXT(SAÍDAS[[#This Row],[Data pagamento]],"mmm"),TEXT(SAÍDAS[[#This Row],[Data vencimento]],"mmm")))</f>
        <v/>
      </c>
      <c r="O203" s="153" t="str">
        <f ca="1">IF(SAÍDAS[[#This Row],[Status]]="","",IF(SAÍDAS[[#This Row],[Status]]="concluído",YEAR(SAÍDAS[[#This Row],[Data pagamento]]),YEAR(SAÍDAS[[#This Row],[Data vencimento]])))</f>
        <v/>
      </c>
      <c r="P203" s="153" t="str">
        <f>IF(SAÍDAS[[#This Row],[Categoria]]="","",VLOOKUP(SAÍDAS[[#This Row],[Categoria]],AUX!$AW:$AX,2,0))</f>
        <v/>
      </c>
    </row>
    <row r="204" spans="2:16" ht="22.5" customHeight="1" x14ac:dyDescent="0.3">
      <c r="B204" s="156"/>
      <c r="C204" s="153"/>
      <c r="D204" s="153"/>
      <c r="E204" s="153"/>
      <c r="F204" s="154"/>
      <c r="G204" s="154"/>
      <c r="H204" s="153"/>
      <c r="I204" s="150"/>
      <c r="J204" s="150"/>
      <c r="K204" s="150"/>
      <c r="L20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4" s="153" t="str">
        <f>IF(SAÍDAS[[#This Row],[Coluna1]]="","",IF(SAÍDAS[[#This Row],[Coluna1]]="Saída","Fornecedor","Cliente"))</f>
        <v/>
      </c>
      <c r="N204" s="153" t="str">
        <f ca="1">IF(SAÍDAS[[#This Row],[Status]]="","",IF(SAÍDAS[[#This Row],[Status]]="cONCLUÍDO",TEXT(SAÍDAS[[#This Row],[Data pagamento]],"mmm"),TEXT(SAÍDAS[[#This Row],[Data vencimento]],"mmm")))</f>
        <v/>
      </c>
      <c r="O204" s="153" t="str">
        <f ca="1">IF(SAÍDAS[[#This Row],[Status]]="","",IF(SAÍDAS[[#This Row],[Status]]="concluído",YEAR(SAÍDAS[[#This Row],[Data pagamento]]),YEAR(SAÍDAS[[#This Row],[Data vencimento]])))</f>
        <v/>
      </c>
      <c r="P204" s="153" t="str">
        <f>IF(SAÍDAS[[#This Row],[Categoria]]="","",VLOOKUP(SAÍDAS[[#This Row],[Categoria]],AUX!$AW:$AX,2,0))</f>
        <v/>
      </c>
    </row>
    <row r="205" spans="2:16" ht="22.5" customHeight="1" x14ac:dyDescent="0.3">
      <c r="B205" s="156"/>
      <c r="C205" s="153"/>
      <c r="D205" s="153"/>
      <c r="E205" s="153"/>
      <c r="F205" s="154"/>
      <c r="G205" s="154"/>
      <c r="H205" s="153"/>
      <c r="I205" s="150"/>
      <c r="J205" s="150"/>
      <c r="K205" s="150"/>
      <c r="L20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5" s="153" t="str">
        <f>IF(SAÍDAS[[#This Row],[Coluna1]]="","",IF(SAÍDAS[[#This Row],[Coluna1]]="Saída","Fornecedor","Cliente"))</f>
        <v/>
      </c>
      <c r="N205" s="153" t="str">
        <f ca="1">IF(SAÍDAS[[#This Row],[Status]]="","",IF(SAÍDAS[[#This Row],[Status]]="cONCLUÍDO",TEXT(SAÍDAS[[#This Row],[Data pagamento]],"mmm"),TEXT(SAÍDAS[[#This Row],[Data vencimento]],"mmm")))</f>
        <v/>
      </c>
      <c r="O205" s="153" t="str">
        <f ca="1">IF(SAÍDAS[[#This Row],[Status]]="","",IF(SAÍDAS[[#This Row],[Status]]="concluído",YEAR(SAÍDAS[[#This Row],[Data pagamento]]),YEAR(SAÍDAS[[#This Row],[Data vencimento]])))</f>
        <v/>
      </c>
      <c r="P205" s="153" t="str">
        <f>IF(SAÍDAS[[#This Row],[Categoria]]="","",VLOOKUP(SAÍDAS[[#This Row],[Categoria]],AUX!$AW:$AX,2,0))</f>
        <v/>
      </c>
    </row>
    <row r="206" spans="2:16" ht="22.5" customHeight="1" x14ac:dyDescent="0.3">
      <c r="B206" s="156"/>
      <c r="C206" s="153"/>
      <c r="D206" s="153"/>
      <c r="E206" s="153"/>
      <c r="F206" s="154"/>
      <c r="G206" s="154"/>
      <c r="H206" s="153"/>
      <c r="I206" s="150"/>
      <c r="J206" s="150"/>
      <c r="K206" s="150"/>
      <c r="L20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6" s="153" t="str">
        <f>IF(SAÍDAS[[#This Row],[Coluna1]]="","",IF(SAÍDAS[[#This Row],[Coluna1]]="Saída","Fornecedor","Cliente"))</f>
        <v/>
      </c>
      <c r="N206" s="153" t="str">
        <f ca="1">IF(SAÍDAS[[#This Row],[Status]]="","",IF(SAÍDAS[[#This Row],[Status]]="cONCLUÍDO",TEXT(SAÍDAS[[#This Row],[Data pagamento]],"mmm"),TEXT(SAÍDAS[[#This Row],[Data vencimento]],"mmm")))</f>
        <v/>
      </c>
      <c r="O206" s="153" t="str">
        <f ca="1">IF(SAÍDAS[[#This Row],[Status]]="","",IF(SAÍDAS[[#This Row],[Status]]="concluído",YEAR(SAÍDAS[[#This Row],[Data pagamento]]),YEAR(SAÍDAS[[#This Row],[Data vencimento]])))</f>
        <v/>
      </c>
      <c r="P206" s="153" t="str">
        <f>IF(SAÍDAS[[#This Row],[Categoria]]="","",VLOOKUP(SAÍDAS[[#This Row],[Categoria]],AUX!$AW:$AX,2,0))</f>
        <v/>
      </c>
    </row>
    <row r="207" spans="2:16" ht="22.5" customHeight="1" x14ac:dyDescent="0.3">
      <c r="B207" s="156"/>
      <c r="C207" s="153"/>
      <c r="D207" s="153"/>
      <c r="E207" s="153"/>
      <c r="F207" s="154"/>
      <c r="G207" s="154"/>
      <c r="H207" s="153"/>
      <c r="I207" s="150"/>
      <c r="J207" s="150"/>
      <c r="K207" s="150"/>
      <c r="L20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7" s="153" t="str">
        <f>IF(SAÍDAS[[#This Row],[Coluna1]]="","",IF(SAÍDAS[[#This Row],[Coluna1]]="Saída","Fornecedor","Cliente"))</f>
        <v/>
      </c>
      <c r="N207" s="153" t="str">
        <f ca="1">IF(SAÍDAS[[#This Row],[Status]]="","",IF(SAÍDAS[[#This Row],[Status]]="cONCLUÍDO",TEXT(SAÍDAS[[#This Row],[Data pagamento]],"mmm"),TEXT(SAÍDAS[[#This Row],[Data vencimento]],"mmm")))</f>
        <v/>
      </c>
      <c r="O207" s="153" t="str">
        <f ca="1">IF(SAÍDAS[[#This Row],[Status]]="","",IF(SAÍDAS[[#This Row],[Status]]="concluído",YEAR(SAÍDAS[[#This Row],[Data pagamento]]),YEAR(SAÍDAS[[#This Row],[Data vencimento]])))</f>
        <v/>
      </c>
      <c r="P207" s="153" t="str">
        <f>IF(SAÍDAS[[#This Row],[Categoria]]="","",VLOOKUP(SAÍDAS[[#This Row],[Categoria]],AUX!$AW:$AX,2,0))</f>
        <v/>
      </c>
    </row>
    <row r="208" spans="2:16" ht="22.5" customHeight="1" x14ac:dyDescent="0.3">
      <c r="B208" s="156"/>
      <c r="C208" s="153"/>
      <c r="D208" s="153"/>
      <c r="E208" s="153"/>
      <c r="F208" s="154"/>
      <c r="G208" s="154"/>
      <c r="H208" s="153"/>
      <c r="I208" s="150"/>
      <c r="J208" s="150"/>
      <c r="K208" s="150"/>
      <c r="L20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8" s="153" t="str">
        <f>IF(SAÍDAS[[#This Row],[Coluna1]]="","",IF(SAÍDAS[[#This Row],[Coluna1]]="Saída","Fornecedor","Cliente"))</f>
        <v/>
      </c>
      <c r="N208" s="153" t="str">
        <f ca="1">IF(SAÍDAS[[#This Row],[Status]]="","",IF(SAÍDAS[[#This Row],[Status]]="cONCLUÍDO",TEXT(SAÍDAS[[#This Row],[Data pagamento]],"mmm"),TEXT(SAÍDAS[[#This Row],[Data vencimento]],"mmm")))</f>
        <v/>
      </c>
      <c r="O208" s="153" t="str">
        <f ca="1">IF(SAÍDAS[[#This Row],[Status]]="","",IF(SAÍDAS[[#This Row],[Status]]="concluído",YEAR(SAÍDAS[[#This Row],[Data pagamento]]),YEAR(SAÍDAS[[#This Row],[Data vencimento]])))</f>
        <v/>
      </c>
      <c r="P208" s="153" t="str">
        <f>IF(SAÍDAS[[#This Row],[Categoria]]="","",VLOOKUP(SAÍDAS[[#This Row],[Categoria]],AUX!$AW:$AX,2,0))</f>
        <v/>
      </c>
    </row>
    <row r="209" spans="2:16" ht="22.5" customHeight="1" x14ac:dyDescent="0.3">
      <c r="B209" s="156"/>
      <c r="C209" s="153"/>
      <c r="D209" s="153"/>
      <c r="E209" s="153"/>
      <c r="F209" s="154"/>
      <c r="G209" s="154"/>
      <c r="H209" s="153"/>
      <c r="I209" s="150"/>
      <c r="J209" s="150"/>
      <c r="K209" s="150"/>
      <c r="L20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09" s="153" t="str">
        <f>IF(SAÍDAS[[#This Row],[Coluna1]]="","",IF(SAÍDAS[[#This Row],[Coluna1]]="Saída","Fornecedor","Cliente"))</f>
        <v/>
      </c>
      <c r="N209" s="153" t="str">
        <f ca="1">IF(SAÍDAS[[#This Row],[Status]]="","",IF(SAÍDAS[[#This Row],[Status]]="cONCLUÍDO",TEXT(SAÍDAS[[#This Row],[Data pagamento]],"mmm"),TEXT(SAÍDAS[[#This Row],[Data vencimento]],"mmm")))</f>
        <v/>
      </c>
      <c r="O209" s="153" t="str">
        <f ca="1">IF(SAÍDAS[[#This Row],[Status]]="","",IF(SAÍDAS[[#This Row],[Status]]="concluído",YEAR(SAÍDAS[[#This Row],[Data pagamento]]),YEAR(SAÍDAS[[#This Row],[Data vencimento]])))</f>
        <v/>
      </c>
      <c r="P209" s="153" t="str">
        <f>IF(SAÍDAS[[#This Row],[Categoria]]="","",VLOOKUP(SAÍDAS[[#This Row],[Categoria]],AUX!$AW:$AX,2,0))</f>
        <v/>
      </c>
    </row>
    <row r="210" spans="2:16" ht="22.5" customHeight="1" x14ac:dyDescent="0.3">
      <c r="B210" s="156"/>
      <c r="C210" s="153"/>
      <c r="D210" s="153"/>
      <c r="E210" s="153"/>
      <c r="F210" s="154"/>
      <c r="G210" s="154"/>
      <c r="H210" s="153"/>
      <c r="I210" s="150"/>
      <c r="J210" s="150"/>
      <c r="K210" s="150"/>
      <c r="L21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0" s="153" t="str">
        <f>IF(SAÍDAS[[#This Row],[Coluna1]]="","",IF(SAÍDAS[[#This Row],[Coluna1]]="Saída","Fornecedor","Cliente"))</f>
        <v/>
      </c>
      <c r="N210" s="153" t="str">
        <f ca="1">IF(SAÍDAS[[#This Row],[Status]]="","",IF(SAÍDAS[[#This Row],[Status]]="cONCLUÍDO",TEXT(SAÍDAS[[#This Row],[Data pagamento]],"mmm"),TEXT(SAÍDAS[[#This Row],[Data vencimento]],"mmm")))</f>
        <v/>
      </c>
      <c r="O210" s="153" t="str">
        <f ca="1">IF(SAÍDAS[[#This Row],[Status]]="","",IF(SAÍDAS[[#This Row],[Status]]="concluído",YEAR(SAÍDAS[[#This Row],[Data pagamento]]),YEAR(SAÍDAS[[#This Row],[Data vencimento]])))</f>
        <v/>
      </c>
      <c r="P210" s="153" t="str">
        <f>IF(SAÍDAS[[#This Row],[Categoria]]="","",VLOOKUP(SAÍDAS[[#This Row],[Categoria]],AUX!$AW:$AX,2,0))</f>
        <v/>
      </c>
    </row>
    <row r="211" spans="2:16" ht="22.5" customHeight="1" x14ac:dyDescent="0.3">
      <c r="B211" s="156"/>
      <c r="C211" s="153"/>
      <c r="D211" s="153"/>
      <c r="E211" s="153"/>
      <c r="F211" s="154"/>
      <c r="G211" s="154"/>
      <c r="H211" s="153"/>
      <c r="I211" s="150"/>
      <c r="J211" s="150"/>
      <c r="K211" s="150"/>
      <c r="L21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1" s="153" t="str">
        <f>IF(SAÍDAS[[#This Row],[Coluna1]]="","",IF(SAÍDAS[[#This Row],[Coluna1]]="Saída","Fornecedor","Cliente"))</f>
        <v/>
      </c>
      <c r="N211" s="153" t="str">
        <f ca="1">IF(SAÍDAS[[#This Row],[Status]]="","",IF(SAÍDAS[[#This Row],[Status]]="cONCLUÍDO",TEXT(SAÍDAS[[#This Row],[Data pagamento]],"mmm"),TEXT(SAÍDAS[[#This Row],[Data vencimento]],"mmm")))</f>
        <v/>
      </c>
      <c r="O211" s="153" t="str">
        <f ca="1">IF(SAÍDAS[[#This Row],[Status]]="","",IF(SAÍDAS[[#This Row],[Status]]="concluído",YEAR(SAÍDAS[[#This Row],[Data pagamento]]),YEAR(SAÍDAS[[#This Row],[Data vencimento]])))</f>
        <v/>
      </c>
      <c r="P211" s="153" t="str">
        <f>IF(SAÍDAS[[#This Row],[Categoria]]="","",VLOOKUP(SAÍDAS[[#This Row],[Categoria]],AUX!$AW:$AX,2,0))</f>
        <v/>
      </c>
    </row>
    <row r="212" spans="2:16" ht="22.5" customHeight="1" x14ac:dyDescent="0.3">
      <c r="B212" s="156"/>
      <c r="C212" s="153"/>
      <c r="D212" s="153"/>
      <c r="E212" s="153"/>
      <c r="F212" s="154"/>
      <c r="G212" s="154"/>
      <c r="H212" s="153"/>
      <c r="I212" s="150"/>
      <c r="J212" s="150"/>
      <c r="K212" s="150"/>
      <c r="L21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2" s="153" t="str">
        <f>IF(SAÍDAS[[#This Row],[Coluna1]]="","",IF(SAÍDAS[[#This Row],[Coluna1]]="Saída","Fornecedor","Cliente"))</f>
        <v/>
      </c>
      <c r="N212" s="153" t="str">
        <f ca="1">IF(SAÍDAS[[#This Row],[Status]]="","",IF(SAÍDAS[[#This Row],[Status]]="cONCLUÍDO",TEXT(SAÍDAS[[#This Row],[Data pagamento]],"mmm"),TEXT(SAÍDAS[[#This Row],[Data vencimento]],"mmm")))</f>
        <v/>
      </c>
      <c r="O212" s="153" t="str">
        <f ca="1">IF(SAÍDAS[[#This Row],[Status]]="","",IF(SAÍDAS[[#This Row],[Status]]="concluído",YEAR(SAÍDAS[[#This Row],[Data pagamento]]),YEAR(SAÍDAS[[#This Row],[Data vencimento]])))</f>
        <v/>
      </c>
      <c r="P212" s="153" t="str">
        <f>IF(SAÍDAS[[#This Row],[Categoria]]="","",VLOOKUP(SAÍDAS[[#This Row],[Categoria]],AUX!$AW:$AX,2,0))</f>
        <v/>
      </c>
    </row>
    <row r="213" spans="2:16" ht="22.5" customHeight="1" x14ac:dyDescent="0.3">
      <c r="B213" s="156"/>
      <c r="C213" s="153"/>
      <c r="D213" s="153"/>
      <c r="E213" s="153"/>
      <c r="F213" s="154"/>
      <c r="G213" s="154"/>
      <c r="H213" s="153"/>
      <c r="I213" s="150"/>
      <c r="J213" s="150"/>
      <c r="K213" s="150"/>
      <c r="L21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3" s="153" t="str">
        <f>IF(SAÍDAS[[#This Row],[Coluna1]]="","",IF(SAÍDAS[[#This Row],[Coluna1]]="Saída","Fornecedor","Cliente"))</f>
        <v/>
      </c>
      <c r="N213" s="153" t="str">
        <f ca="1">IF(SAÍDAS[[#This Row],[Status]]="","",IF(SAÍDAS[[#This Row],[Status]]="cONCLUÍDO",TEXT(SAÍDAS[[#This Row],[Data pagamento]],"mmm"),TEXT(SAÍDAS[[#This Row],[Data vencimento]],"mmm")))</f>
        <v/>
      </c>
      <c r="O213" s="153" t="str">
        <f ca="1">IF(SAÍDAS[[#This Row],[Status]]="","",IF(SAÍDAS[[#This Row],[Status]]="concluído",YEAR(SAÍDAS[[#This Row],[Data pagamento]]),YEAR(SAÍDAS[[#This Row],[Data vencimento]])))</f>
        <v/>
      </c>
      <c r="P213" s="153" t="str">
        <f>IF(SAÍDAS[[#This Row],[Categoria]]="","",VLOOKUP(SAÍDAS[[#This Row],[Categoria]],AUX!$AW:$AX,2,0))</f>
        <v/>
      </c>
    </row>
    <row r="214" spans="2:16" ht="22.5" customHeight="1" x14ac:dyDescent="0.3">
      <c r="B214" s="156"/>
      <c r="C214" s="153"/>
      <c r="D214" s="153"/>
      <c r="E214" s="153"/>
      <c r="F214" s="154"/>
      <c r="G214" s="154"/>
      <c r="H214" s="153"/>
      <c r="I214" s="150"/>
      <c r="J214" s="150"/>
      <c r="K214" s="150"/>
      <c r="L21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4" s="153" t="str">
        <f>IF(SAÍDAS[[#This Row],[Coluna1]]="","",IF(SAÍDAS[[#This Row],[Coluna1]]="Saída","Fornecedor","Cliente"))</f>
        <v/>
      </c>
      <c r="N214" s="153" t="str">
        <f ca="1">IF(SAÍDAS[[#This Row],[Status]]="","",IF(SAÍDAS[[#This Row],[Status]]="cONCLUÍDO",TEXT(SAÍDAS[[#This Row],[Data pagamento]],"mmm"),TEXT(SAÍDAS[[#This Row],[Data vencimento]],"mmm")))</f>
        <v/>
      </c>
      <c r="O214" s="153" t="str">
        <f ca="1">IF(SAÍDAS[[#This Row],[Status]]="","",IF(SAÍDAS[[#This Row],[Status]]="concluído",YEAR(SAÍDAS[[#This Row],[Data pagamento]]),YEAR(SAÍDAS[[#This Row],[Data vencimento]])))</f>
        <v/>
      </c>
      <c r="P214" s="153" t="str">
        <f>IF(SAÍDAS[[#This Row],[Categoria]]="","",VLOOKUP(SAÍDAS[[#This Row],[Categoria]],AUX!$AW:$AX,2,0))</f>
        <v/>
      </c>
    </row>
    <row r="215" spans="2:16" ht="22.5" customHeight="1" x14ac:dyDescent="0.3">
      <c r="B215" s="156"/>
      <c r="C215" s="153"/>
      <c r="D215" s="153"/>
      <c r="E215" s="153"/>
      <c r="F215" s="154"/>
      <c r="G215" s="154"/>
      <c r="H215" s="153"/>
      <c r="I215" s="150"/>
      <c r="J215" s="150"/>
      <c r="K215" s="150"/>
      <c r="L21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5" s="153" t="str">
        <f>IF(SAÍDAS[[#This Row],[Coluna1]]="","",IF(SAÍDAS[[#This Row],[Coluna1]]="Saída","Fornecedor","Cliente"))</f>
        <v/>
      </c>
      <c r="N215" s="153" t="str">
        <f ca="1">IF(SAÍDAS[[#This Row],[Status]]="","",IF(SAÍDAS[[#This Row],[Status]]="cONCLUÍDO",TEXT(SAÍDAS[[#This Row],[Data pagamento]],"mmm"),TEXT(SAÍDAS[[#This Row],[Data vencimento]],"mmm")))</f>
        <v/>
      </c>
      <c r="O215" s="153" t="str">
        <f ca="1">IF(SAÍDAS[[#This Row],[Status]]="","",IF(SAÍDAS[[#This Row],[Status]]="concluído",YEAR(SAÍDAS[[#This Row],[Data pagamento]]),YEAR(SAÍDAS[[#This Row],[Data vencimento]])))</f>
        <v/>
      </c>
      <c r="P215" s="153" t="str">
        <f>IF(SAÍDAS[[#This Row],[Categoria]]="","",VLOOKUP(SAÍDAS[[#This Row],[Categoria]],AUX!$AW:$AX,2,0))</f>
        <v/>
      </c>
    </row>
    <row r="216" spans="2:16" ht="22.5" customHeight="1" x14ac:dyDescent="0.3">
      <c r="B216" s="156"/>
      <c r="C216" s="153"/>
      <c r="D216" s="153"/>
      <c r="E216" s="153"/>
      <c r="F216" s="154"/>
      <c r="G216" s="154"/>
      <c r="H216" s="153"/>
      <c r="I216" s="150"/>
      <c r="J216" s="150"/>
      <c r="K216" s="150"/>
      <c r="L21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6" s="153" t="str">
        <f>IF(SAÍDAS[[#This Row],[Coluna1]]="","",IF(SAÍDAS[[#This Row],[Coluna1]]="Saída","Fornecedor","Cliente"))</f>
        <v/>
      </c>
      <c r="N216" s="153" t="str">
        <f ca="1">IF(SAÍDAS[[#This Row],[Status]]="","",IF(SAÍDAS[[#This Row],[Status]]="cONCLUÍDO",TEXT(SAÍDAS[[#This Row],[Data pagamento]],"mmm"),TEXT(SAÍDAS[[#This Row],[Data vencimento]],"mmm")))</f>
        <v/>
      </c>
      <c r="O216" s="153" t="str">
        <f ca="1">IF(SAÍDAS[[#This Row],[Status]]="","",IF(SAÍDAS[[#This Row],[Status]]="concluído",YEAR(SAÍDAS[[#This Row],[Data pagamento]]),YEAR(SAÍDAS[[#This Row],[Data vencimento]])))</f>
        <v/>
      </c>
      <c r="P216" s="153" t="str">
        <f>IF(SAÍDAS[[#This Row],[Categoria]]="","",VLOOKUP(SAÍDAS[[#This Row],[Categoria]],AUX!$AW:$AX,2,0))</f>
        <v/>
      </c>
    </row>
    <row r="217" spans="2:16" ht="22.5" customHeight="1" x14ac:dyDescent="0.3">
      <c r="B217" s="156"/>
      <c r="C217" s="153"/>
      <c r="D217" s="153"/>
      <c r="E217" s="153"/>
      <c r="F217" s="154"/>
      <c r="G217" s="154"/>
      <c r="H217" s="153"/>
      <c r="I217" s="150"/>
      <c r="J217" s="150"/>
      <c r="K217" s="150"/>
      <c r="L21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7" s="153" t="str">
        <f>IF(SAÍDAS[[#This Row],[Coluna1]]="","",IF(SAÍDAS[[#This Row],[Coluna1]]="Saída","Fornecedor","Cliente"))</f>
        <v/>
      </c>
      <c r="N217" s="153" t="str">
        <f ca="1">IF(SAÍDAS[[#This Row],[Status]]="","",IF(SAÍDAS[[#This Row],[Status]]="cONCLUÍDO",TEXT(SAÍDAS[[#This Row],[Data pagamento]],"mmm"),TEXT(SAÍDAS[[#This Row],[Data vencimento]],"mmm")))</f>
        <v/>
      </c>
      <c r="O217" s="153" t="str">
        <f ca="1">IF(SAÍDAS[[#This Row],[Status]]="","",IF(SAÍDAS[[#This Row],[Status]]="concluído",YEAR(SAÍDAS[[#This Row],[Data pagamento]]),YEAR(SAÍDAS[[#This Row],[Data vencimento]])))</f>
        <v/>
      </c>
      <c r="P217" s="153" t="str">
        <f>IF(SAÍDAS[[#This Row],[Categoria]]="","",VLOOKUP(SAÍDAS[[#This Row],[Categoria]],AUX!$AW:$AX,2,0))</f>
        <v/>
      </c>
    </row>
    <row r="218" spans="2:16" ht="22.5" customHeight="1" x14ac:dyDescent="0.3">
      <c r="B218" s="156"/>
      <c r="C218" s="153"/>
      <c r="D218" s="153"/>
      <c r="E218" s="153"/>
      <c r="F218" s="154"/>
      <c r="G218" s="154"/>
      <c r="H218" s="153"/>
      <c r="I218" s="150"/>
      <c r="J218" s="150"/>
      <c r="K218" s="150"/>
      <c r="L21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8" s="153" t="str">
        <f>IF(SAÍDAS[[#This Row],[Coluna1]]="","",IF(SAÍDAS[[#This Row],[Coluna1]]="Saída","Fornecedor","Cliente"))</f>
        <v/>
      </c>
      <c r="N218" s="153" t="str">
        <f ca="1">IF(SAÍDAS[[#This Row],[Status]]="","",IF(SAÍDAS[[#This Row],[Status]]="cONCLUÍDO",TEXT(SAÍDAS[[#This Row],[Data pagamento]],"mmm"),TEXT(SAÍDAS[[#This Row],[Data vencimento]],"mmm")))</f>
        <v/>
      </c>
      <c r="O218" s="153" t="str">
        <f ca="1">IF(SAÍDAS[[#This Row],[Status]]="","",IF(SAÍDAS[[#This Row],[Status]]="concluído",YEAR(SAÍDAS[[#This Row],[Data pagamento]]),YEAR(SAÍDAS[[#This Row],[Data vencimento]])))</f>
        <v/>
      </c>
      <c r="P218" s="153" t="str">
        <f>IF(SAÍDAS[[#This Row],[Categoria]]="","",VLOOKUP(SAÍDAS[[#This Row],[Categoria]],AUX!$AW:$AX,2,0))</f>
        <v/>
      </c>
    </row>
    <row r="219" spans="2:16" ht="22.5" customHeight="1" x14ac:dyDescent="0.3">
      <c r="B219" s="156"/>
      <c r="C219" s="153"/>
      <c r="D219" s="153"/>
      <c r="E219" s="153"/>
      <c r="F219" s="154"/>
      <c r="G219" s="154"/>
      <c r="H219" s="153"/>
      <c r="I219" s="150"/>
      <c r="J219" s="150"/>
      <c r="K219" s="150"/>
      <c r="L21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19" s="153" t="str">
        <f>IF(SAÍDAS[[#This Row],[Coluna1]]="","",IF(SAÍDAS[[#This Row],[Coluna1]]="Saída","Fornecedor","Cliente"))</f>
        <v/>
      </c>
      <c r="N219" s="153" t="str">
        <f ca="1">IF(SAÍDAS[[#This Row],[Status]]="","",IF(SAÍDAS[[#This Row],[Status]]="cONCLUÍDO",TEXT(SAÍDAS[[#This Row],[Data pagamento]],"mmm"),TEXT(SAÍDAS[[#This Row],[Data vencimento]],"mmm")))</f>
        <v/>
      </c>
      <c r="O219" s="153" t="str">
        <f ca="1">IF(SAÍDAS[[#This Row],[Status]]="","",IF(SAÍDAS[[#This Row],[Status]]="concluído",YEAR(SAÍDAS[[#This Row],[Data pagamento]]),YEAR(SAÍDAS[[#This Row],[Data vencimento]])))</f>
        <v/>
      </c>
      <c r="P219" s="153" t="str">
        <f>IF(SAÍDAS[[#This Row],[Categoria]]="","",VLOOKUP(SAÍDAS[[#This Row],[Categoria]],AUX!$AW:$AX,2,0))</f>
        <v/>
      </c>
    </row>
    <row r="220" spans="2:16" ht="22.5" customHeight="1" x14ac:dyDescent="0.3">
      <c r="B220" s="156"/>
      <c r="C220" s="153"/>
      <c r="D220" s="153"/>
      <c r="E220" s="153"/>
      <c r="F220" s="154"/>
      <c r="G220" s="154"/>
      <c r="H220" s="153"/>
      <c r="I220" s="150"/>
      <c r="J220" s="150"/>
      <c r="K220" s="150"/>
      <c r="L22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0" s="153" t="str">
        <f>IF(SAÍDAS[[#This Row],[Coluna1]]="","",IF(SAÍDAS[[#This Row],[Coluna1]]="Saída","Fornecedor","Cliente"))</f>
        <v/>
      </c>
      <c r="N220" s="153" t="str">
        <f ca="1">IF(SAÍDAS[[#This Row],[Status]]="","",IF(SAÍDAS[[#This Row],[Status]]="cONCLUÍDO",TEXT(SAÍDAS[[#This Row],[Data pagamento]],"mmm"),TEXT(SAÍDAS[[#This Row],[Data vencimento]],"mmm")))</f>
        <v/>
      </c>
      <c r="O220" s="153" t="str">
        <f ca="1">IF(SAÍDAS[[#This Row],[Status]]="","",IF(SAÍDAS[[#This Row],[Status]]="concluído",YEAR(SAÍDAS[[#This Row],[Data pagamento]]),YEAR(SAÍDAS[[#This Row],[Data vencimento]])))</f>
        <v/>
      </c>
      <c r="P220" s="153" t="str">
        <f>IF(SAÍDAS[[#This Row],[Categoria]]="","",VLOOKUP(SAÍDAS[[#This Row],[Categoria]],AUX!$AW:$AX,2,0))</f>
        <v/>
      </c>
    </row>
    <row r="221" spans="2:16" ht="22.5" customHeight="1" x14ac:dyDescent="0.3">
      <c r="B221" s="156"/>
      <c r="C221" s="153"/>
      <c r="D221" s="153"/>
      <c r="E221" s="153"/>
      <c r="F221" s="154"/>
      <c r="G221" s="154"/>
      <c r="H221" s="153"/>
      <c r="I221" s="150"/>
      <c r="J221" s="150"/>
      <c r="K221" s="150"/>
      <c r="L22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1" s="153" t="str">
        <f>IF(SAÍDAS[[#This Row],[Coluna1]]="","",IF(SAÍDAS[[#This Row],[Coluna1]]="Saída","Fornecedor","Cliente"))</f>
        <v/>
      </c>
      <c r="N221" s="153" t="str">
        <f ca="1">IF(SAÍDAS[[#This Row],[Status]]="","",IF(SAÍDAS[[#This Row],[Status]]="cONCLUÍDO",TEXT(SAÍDAS[[#This Row],[Data pagamento]],"mmm"),TEXT(SAÍDAS[[#This Row],[Data vencimento]],"mmm")))</f>
        <v/>
      </c>
      <c r="O221" s="153" t="str">
        <f ca="1">IF(SAÍDAS[[#This Row],[Status]]="","",IF(SAÍDAS[[#This Row],[Status]]="concluído",YEAR(SAÍDAS[[#This Row],[Data pagamento]]),YEAR(SAÍDAS[[#This Row],[Data vencimento]])))</f>
        <v/>
      </c>
      <c r="P221" s="153" t="str">
        <f>IF(SAÍDAS[[#This Row],[Categoria]]="","",VLOOKUP(SAÍDAS[[#This Row],[Categoria]],AUX!$AW:$AX,2,0))</f>
        <v/>
      </c>
    </row>
    <row r="222" spans="2:16" ht="22.5" customHeight="1" x14ac:dyDescent="0.3">
      <c r="B222" s="156"/>
      <c r="C222" s="153"/>
      <c r="D222" s="153"/>
      <c r="E222" s="153"/>
      <c r="F222" s="154"/>
      <c r="G222" s="154"/>
      <c r="H222" s="153"/>
      <c r="I222" s="150"/>
      <c r="J222" s="150"/>
      <c r="K222" s="150"/>
      <c r="L22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2" s="153" t="str">
        <f>IF(SAÍDAS[[#This Row],[Coluna1]]="","",IF(SAÍDAS[[#This Row],[Coluna1]]="Saída","Fornecedor","Cliente"))</f>
        <v/>
      </c>
      <c r="N222" s="153" t="str">
        <f ca="1">IF(SAÍDAS[[#This Row],[Status]]="","",IF(SAÍDAS[[#This Row],[Status]]="cONCLUÍDO",TEXT(SAÍDAS[[#This Row],[Data pagamento]],"mmm"),TEXT(SAÍDAS[[#This Row],[Data vencimento]],"mmm")))</f>
        <v/>
      </c>
      <c r="O222" s="153" t="str">
        <f ca="1">IF(SAÍDAS[[#This Row],[Status]]="","",IF(SAÍDAS[[#This Row],[Status]]="concluído",YEAR(SAÍDAS[[#This Row],[Data pagamento]]),YEAR(SAÍDAS[[#This Row],[Data vencimento]])))</f>
        <v/>
      </c>
      <c r="P222" s="153" t="str">
        <f>IF(SAÍDAS[[#This Row],[Categoria]]="","",VLOOKUP(SAÍDAS[[#This Row],[Categoria]],AUX!$AW:$AX,2,0))</f>
        <v/>
      </c>
    </row>
    <row r="223" spans="2:16" ht="22.5" customHeight="1" x14ac:dyDescent="0.3">
      <c r="B223" s="156"/>
      <c r="C223" s="153"/>
      <c r="D223" s="153"/>
      <c r="E223" s="153"/>
      <c r="F223" s="154"/>
      <c r="G223" s="154"/>
      <c r="H223" s="153"/>
      <c r="I223" s="150"/>
      <c r="J223" s="150"/>
      <c r="K223" s="150"/>
      <c r="L22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3" s="153" t="str">
        <f>IF(SAÍDAS[[#This Row],[Coluna1]]="","",IF(SAÍDAS[[#This Row],[Coluna1]]="Saída","Fornecedor","Cliente"))</f>
        <v/>
      </c>
      <c r="N223" s="153" t="str">
        <f ca="1">IF(SAÍDAS[[#This Row],[Status]]="","",IF(SAÍDAS[[#This Row],[Status]]="cONCLUÍDO",TEXT(SAÍDAS[[#This Row],[Data pagamento]],"mmm"),TEXT(SAÍDAS[[#This Row],[Data vencimento]],"mmm")))</f>
        <v/>
      </c>
      <c r="O223" s="153" t="str">
        <f ca="1">IF(SAÍDAS[[#This Row],[Status]]="","",IF(SAÍDAS[[#This Row],[Status]]="concluído",YEAR(SAÍDAS[[#This Row],[Data pagamento]]),YEAR(SAÍDAS[[#This Row],[Data vencimento]])))</f>
        <v/>
      </c>
      <c r="P223" s="153" t="str">
        <f>IF(SAÍDAS[[#This Row],[Categoria]]="","",VLOOKUP(SAÍDAS[[#This Row],[Categoria]],AUX!$AW:$AX,2,0))</f>
        <v/>
      </c>
    </row>
    <row r="224" spans="2:16" ht="22.5" customHeight="1" x14ac:dyDescent="0.3">
      <c r="B224" s="156"/>
      <c r="C224" s="153"/>
      <c r="D224" s="153"/>
      <c r="E224" s="153"/>
      <c r="F224" s="154"/>
      <c r="G224" s="154"/>
      <c r="H224" s="153"/>
      <c r="I224" s="150"/>
      <c r="J224" s="150"/>
      <c r="K224" s="150"/>
      <c r="L22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4" s="153" t="str">
        <f>IF(SAÍDAS[[#This Row],[Coluna1]]="","",IF(SAÍDAS[[#This Row],[Coluna1]]="Saída","Fornecedor","Cliente"))</f>
        <v/>
      </c>
      <c r="N224" s="153" t="str">
        <f ca="1">IF(SAÍDAS[[#This Row],[Status]]="","",IF(SAÍDAS[[#This Row],[Status]]="cONCLUÍDO",TEXT(SAÍDAS[[#This Row],[Data pagamento]],"mmm"),TEXT(SAÍDAS[[#This Row],[Data vencimento]],"mmm")))</f>
        <v/>
      </c>
      <c r="O224" s="153" t="str">
        <f ca="1">IF(SAÍDAS[[#This Row],[Status]]="","",IF(SAÍDAS[[#This Row],[Status]]="concluído",YEAR(SAÍDAS[[#This Row],[Data pagamento]]),YEAR(SAÍDAS[[#This Row],[Data vencimento]])))</f>
        <v/>
      </c>
      <c r="P224" s="153" t="str">
        <f>IF(SAÍDAS[[#This Row],[Categoria]]="","",VLOOKUP(SAÍDAS[[#This Row],[Categoria]],AUX!$AW:$AX,2,0))</f>
        <v/>
      </c>
    </row>
    <row r="225" spans="2:16" ht="22.5" customHeight="1" x14ac:dyDescent="0.3">
      <c r="B225" s="156"/>
      <c r="C225" s="153"/>
      <c r="D225" s="153"/>
      <c r="E225" s="153"/>
      <c r="F225" s="154"/>
      <c r="G225" s="154"/>
      <c r="H225" s="153"/>
      <c r="I225" s="150"/>
      <c r="J225" s="150"/>
      <c r="K225" s="150"/>
      <c r="L22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5" s="153" t="str">
        <f>IF(SAÍDAS[[#This Row],[Coluna1]]="","",IF(SAÍDAS[[#This Row],[Coluna1]]="Saída","Fornecedor","Cliente"))</f>
        <v/>
      </c>
      <c r="N225" s="153" t="str">
        <f ca="1">IF(SAÍDAS[[#This Row],[Status]]="","",IF(SAÍDAS[[#This Row],[Status]]="cONCLUÍDO",TEXT(SAÍDAS[[#This Row],[Data pagamento]],"mmm"),TEXT(SAÍDAS[[#This Row],[Data vencimento]],"mmm")))</f>
        <v/>
      </c>
      <c r="O225" s="153" t="str">
        <f ca="1">IF(SAÍDAS[[#This Row],[Status]]="","",IF(SAÍDAS[[#This Row],[Status]]="concluído",YEAR(SAÍDAS[[#This Row],[Data pagamento]]),YEAR(SAÍDAS[[#This Row],[Data vencimento]])))</f>
        <v/>
      </c>
      <c r="P225" s="153" t="str">
        <f>IF(SAÍDAS[[#This Row],[Categoria]]="","",VLOOKUP(SAÍDAS[[#This Row],[Categoria]],AUX!$AW:$AX,2,0))</f>
        <v/>
      </c>
    </row>
    <row r="226" spans="2:16" ht="22.5" customHeight="1" x14ac:dyDescent="0.3">
      <c r="B226" s="156"/>
      <c r="C226" s="153"/>
      <c r="D226" s="153"/>
      <c r="E226" s="153"/>
      <c r="F226" s="154"/>
      <c r="G226" s="154"/>
      <c r="H226" s="153"/>
      <c r="I226" s="150"/>
      <c r="J226" s="150"/>
      <c r="K226" s="150"/>
      <c r="L22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6" s="153" t="str">
        <f>IF(SAÍDAS[[#This Row],[Coluna1]]="","",IF(SAÍDAS[[#This Row],[Coluna1]]="Saída","Fornecedor","Cliente"))</f>
        <v/>
      </c>
      <c r="N226" s="153" t="str">
        <f ca="1">IF(SAÍDAS[[#This Row],[Status]]="","",IF(SAÍDAS[[#This Row],[Status]]="cONCLUÍDO",TEXT(SAÍDAS[[#This Row],[Data pagamento]],"mmm"),TEXT(SAÍDAS[[#This Row],[Data vencimento]],"mmm")))</f>
        <v/>
      </c>
      <c r="O226" s="153" t="str">
        <f ca="1">IF(SAÍDAS[[#This Row],[Status]]="","",IF(SAÍDAS[[#This Row],[Status]]="concluído",YEAR(SAÍDAS[[#This Row],[Data pagamento]]),YEAR(SAÍDAS[[#This Row],[Data vencimento]])))</f>
        <v/>
      </c>
      <c r="P226" s="153" t="str">
        <f>IF(SAÍDAS[[#This Row],[Categoria]]="","",VLOOKUP(SAÍDAS[[#This Row],[Categoria]],AUX!$AW:$AX,2,0))</f>
        <v/>
      </c>
    </row>
    <row r="227" spans="2:16" ht="22.5" customHeight="1" x14ac:dyDescent="0.3">
      <c r="B227" s="156"/>
      <c r="C227" s="153"/>
      <c r="D227" s="153"/>
      <c r="E227" s="153"/>
      <c r="F227" s="154"/>
      <c r="G227" s="154"/>
      <c r="H227" s="153"/>
      <c r="I227" s="150"/>
      <c r="J227" s="150"/>
      <c r="K227" s="150"/>
      <c r="L22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7" s="153" t="str">
        <f>IF(SAÍDAS[[#This Row],[Coluna1]]="","",IF(SAÍDAS[[#This Row],[Coluna1]]="Saída","Fornecedor","Cliente"))</f>
        <v/>
      </c>
      <c r="N227" s="153" t="str">
        <f ca="1">IF(SAÍDAS[[#This Row],[Status]]="","",IF(SAÍDAS[[#This Row],[Status]]="cONCLUÍDO",TEXT(SAÍDAS[[#This Row],[Data pagamento]],"mmm"),TEXT(SAÍDAS[[#This Row],[Data vencimento]],"mmm")))</f>
        <v/>
      </c>
      <c r="O227" s="153" t="str">
        <f ca="1">IF(SAÍDAS[[#This Row],[Status]]="","",IF(SAÍDAS[[#This Row],[Status]]="concluído",YEAR(SAÍDAS[[#This Row],[Data pagamento]]),YEAR(SAÍDAS[[#This Row],[Data vencimento]])))</f>
        <v/>
      </c>
      <c r="P227" s="153" t="str">
        <f>IF(SAÍDAS[[#This Row],[Categoria]]="","",VLOOKUP(SAÍDAS[[#This Row],[Categoria]],AUX!$AW:$AX,2,0))</f>
        <v/>
      </c>
    </row>
    <row r="228" spans="2:16" ht="22.5" customHeight="1" x14ac:dyDescent="0.3">
      <c r="B228" s="156"/>
      <c r="C228" s="153"/>
      <c r="D228" s="153"/>
      <c r="E228" s="153"/>
      <c r="F228" s="154"/>
      <c r="G228" s="154"/>
      <c r="H228" s="153"/>
      <c r="I228" s="150"/>
      <c r="J228" s="150"/>
      <c r="K228" s="150"/>
      <c r="L22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8" s="153" t="str">
        <f>IF(SAÍDAS[[#This Row],[Coluna1]]="","",IF(SAÍDAS[[#This Row],[Coluna1]]="Saída","Fornecedor","Cliente"))</f>
        <v/>
      </c>
      <c r="N228" s="153" t="str">
        <f ca="1">IF(SAÍDAS[[#This Row],[Status]]="","",IF(SAÍDAS[[#This Row],[Status]]="cONCLUÍDO",TEXT(SAÍDAS[[#This Row],[Data pagamento]],"mmm"),TEXT(SAÍDAS[[#This Row],[Data vencimento]],"mmm")))</f>
        <v/>
      </c>
      <c r="O228" s="153" t="str">
        <f ca="1">IF(SAÍDAS[[#This Row],[Status]]="","",IF(SAÍDAS[[#This Row],[Status]]="concluído",YEAR(SAÍDAS[[#This Row],[Data pagamento]]),YEAR(SAÍDAS[[#This Row],[Data vencimento]])))</f>
        <v/>
      </c>
      <c r="P228" s="153" t="str">
        <f>IF(SAÍDAS[[#This Row],[Categoria]]="","",VLOOKUP(SAÍDAS[[#This Row],[Categoria]],AUX!$AW:$AX,2,0))</f>
        <v/>
      </c>
    </row>
    <row r="229" spans="2:16" ht="22.5" customHeight="1" x14ac:dyDescent="0.3">
      <c r="B229" s="156"/>
      <c r="C229" s="153"/>
      <c r="D229" s="153"/>
      <c r="E229" s="153"/>
      <c r="F229" s="154"/>
      <c r="G229" s="154"/>
      <c r="H229" s="153"/>
      <c r="I229" s="150"/>
      <c r="J229" s="150"/>
      <c r="K229" s="150"/>
      <c r="L22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29" s="153" t="str">
        <f>IF(SAÍDAS[[#This Row],[Coluna1]]="","",IF(SAÍDAS[[#This Row],[Coluna1]]="Saída","Fornecedor","Cliente"))</f>
        <v/>
      </c>
      <c r="N229" s="153" t="str">
        <f ca="1">IF(SAÍDAS[[#This Row],[Status]]="","",IF(SAÍDAS[[#This Row],[Status]]="cONCLUÍDO",TEXT(SAÍDAS[[#This Row],[Data pagamento]],"mmm"),TEXT(SAÍDAS[[#This Row],[Data vencimento]],"mmm")))</f>
        <v/>
      </c>
      <c r="O229" s="153" t="str">
        <f ca="1">IF(SAÍDAS[[#This Row],[Status]]="","",IF(SAÍDAS[[#This Row],[Status]]="concluído",YEAR(SAÍDAS[[#This Row],[Data pagamento]]),YEAR(SAÍDAS[[#This Row],[Data vencimento]])))</f>
        <v/>
      </c>
      <c r="P229" s="153" t="str">
        <f>IF(SAÍDAS[[#This Row],[Categoria]]="","",VLOOKUP(SAÍDAS[[#This Row],[Categoria]],AUX!$AW:$AX,2,0))</f>
        <v/>
      </c>
    </row>
    <row r="230" spans="2:16" ht="22.5" customHeight="1" x14ac:dyDescent="0.3">
      <c r="B230" s="156"/>
      <c r="C230" s="153"/>
      <c r="D230" s="153"/>
      <c r="E230" s="153"/>
      <c r="F230" s="154"/>
      <c r="G230" s="154"/>
      <c r="H230" s="153"/>
      <c r="I230" s="150"/>
      <c r="J230" s="150"/>
      <c r="K230" s="150"/>
      <c r="L23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0" s="153" t="str">
        <f>IF(SAÍDAS[[#This Row],[Coluna1]]="","",IF(SAÍDAS[[#This Row],[Coluna1]]="Saída","Fornecedor","Cliente"))</f>
        <v/>
      </c>
      <c r="N230" s="153" t="str">
        <f ca="1">IF(SAÍDAS[[#This Row],[Status]]="","",IF(SAÍDAS[[#This Row],[Status]]="cONCLUÍDO",TEXT(SAÍDAS[[#This Row],[Data pagamento]],"mmm"),TEXT(SAÍDAS[[#This Row],[Data vencimento]],"mmm")))</f>
        <v/>
      </c>
      <c r="O230" s="153" t="str">
        <f ca="1">IF(SAÍDAS[[#This Row],[Status]]="","",IF(SAÍDAS[[#This Row],[Status]]="concluído",YEAR(SAÍDAS[[#This Row],[Data pagamento]]),YEAR(SAÍDAS[[#This Row],[Data vencimento]])))</f>
        <v/>
      </c>
      <c r="P230" s="153" t="str">
        <f>IF(SAÍDAS[[#This Row],[Categoria]]="","",VLOOKUP(SAÍDAS[[#This Row],[Categoria]],AUX!$AW:$AX,2,0))</f>
        <v/>
      </c>
    </row>
    <row r="231" spans="2:16" ht="22.5" customHeight="1" x14ac:dyDescent="0.3">
      <c r="B231" s="156"/>
      <c r="C231" s="153"/>
      <c r="D231" s="153"/>
      <c r="E231" s="153"/>
      <c r="F231" s="154"/>
      <c r="G231" s="154"/>
      <c r="H231" s="153"/>
      <c r="I231" s="150"/>
      <c r="J231" s="150"/>
      <c r="K231" s="150"/>
      <c r="L23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1" s="153" t="str">
        <f>IF(SAÍDAS[[#This Row],[Coluna1]]="","",IF(SAÍDAS[[#This Row],[Coluna1]]="Saída","Fornecedor","Cliente"))</f>
        <v/>
      </c>
      <c r="N231" s="153" t="str">
        <f ca="1">IF(SAÍDAS[[#This Row],[Status]]="","",IF(SAÍDAS[[#This Row],[Status]]="cONCLUÍDO",TEXT(SAÍDAS[[#This Row],[Data pagamento]],"mmm"),TEXT(SAÍDAS[[#This Row],[Data vencimento]],"mmm")))</f>
        <v/>
      </c>
      <c r="O231" s="153" t="str">
        <f ca="1">IF(SAÍDAS[[#This Row],[Status]]="","",IF(SAÍDAS[[#This Row],[Status]]="concluído",YEAR(SAÍDAS[[#This Row],[Data pagamento]]),YEAR(SAÍDAS[[#This Row],[Data vencimento]])))</f>
        <v/>
      </c>
      <c r="P231" s="153" t="str">
        <f>IF(SAÍDAS[[#This Row],[Categoria]]="","",VLOOKUP(SAÍDAS[[#This Row],[Categoria]],AUX!$AW:$AX,2,0))</f>
        <v/>
      </c>
    </row>
    <row r="232" spans="2:16" ht="22.5" customHeight="1" x14ac:dyDescent="0.3">
      <c r="B232" s="156"/>
      <c r="C232" s="153"/>
      <c r="D232" s="153"/>
      <c r="E232" s="153"/>
      <c r="F232" s="154"/>
      <c r="G232" s="154"/>
      <c r="H232" s="153"/>
      <c r="I232" s="150"/>
      <c r="J232" s="150"/>
      <c r="K232" s="150"/>
      <c r="L23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2" s="153" t="str">
        <f>IF(SAÍDAS[[#This Row],[Coluna1]]="","",IF(SAÍDAS[[#This Row],[Coluna1]]="Saída","Fornecedor","Cliente"))</f>
        <v/>
      </c>
      <c r="N232" s="153" t="str">
        <f ca="1">IF(SAÍDAS[[#This Row],[Status]]="","",IF(SAÍDAS[[#This Row],[Status]]="cONCLUÍDO",TEXT(SAÍDAS[[#This Row],[Data pagamento]],"mmm"),TEXT(SAÍDAS[[#This Row],[Data vencimento]],"mmm")))</f>
        <v/>
      </c>
      <c r="O232" s="153" t="str">
        <f ca="1">IF(SAÍDAS[[#This Row],[Status]]="","",IF(SAÍDAS[[#This Row],[Status]]="concluído",YEAR(SAÍDAS[[#This Row],[Data pagamento]]),YEAR(SAÍDAS[[#This Row],[Data vencimento]])))</f>
        <v/>
      </c>
      <c r="P232" s="153" t="str">
        <f>IF(SAÍDAS[[#This Row],[Categoria]]="","",VLOOKUP(SAÍDAS[[#This Row],[Categoria]],AUX!$AW:$AX,2,0))</f>
        <v/>
      </c>
    </row>
    <row r="233" spans="2:16" ht="22.5" customHeight="1" x14ac:dyDescent="0.3">
      <c r="B233" s="156"/>
      <c r="C233" s="153"/>
      <c r="D233" s="153"/>
      <c r="E233" s="153"/>
      <c r="F233" s="154"/>
      <c r="G233" s="154"/>
      <c r="H233" s="153"/>
      <c r="I233" s="150"/>
      <c r="J233" s="150"/>
      <c r="K233" s="150"/>
      <c r="L23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3" s="153" t="str">
        <f>IF(SAÍDAS[[#This Row],[Coluna1]]="","",IF(SAÍDAS[[#This Row],[Coluna1]]="Saída","Fornecedor","Cliente"))</f>
        <v/>
      </c>
      <c r="N233" s="153" t="str">
        <f ca="1">IF(SAÍDAS[[#This Row],[Status]]="","",IF(SAÍDAS[[#This Row],[Status]]="cONCLUÍDO",TEXT(SAÍDAS[[#This Row],[Data pagamento]],"mmm"),TEXT(SAÍDAS[[#This Row],[Data vencimento]],"mmm")))</f>
        <v/>
      </c>
      <c r="O233" s="153" t="str">
        <f ca="1">IF(SAÍDAS[[#This Row],[Status]]="","",IF(SAÍDAS[[#This Row],[Status]]="concluído",YEAR(SAÍDAS[[#This Row],[Data pagamento]]),YEAR(SAÍDAS[[#This Row],[Data vencimento]])))</f>
        <v/>
      </c>
      <c r="P233" s="153" t="str">
        <f>IF(SAÍDAS[[#This Row],[Categoria]]="","",VLOOKUP(SAÍDAS[[#This Row],[Categoria]],AUX!$AW:$AX,2,0))</f>
        <v/>
      </c>
    </row>
    <row r="234" spans="2:16" ht="22.5" customHeight="1" x14ac:dyDescent="0.3">
      <c r="B234" s="156"/>
      <c r="C234" s="153"/>
      <c r="D234" s="153"/>
      <c r="E234" s="153"/>
      <c r="F234" s="154"/>
      <c r="G234" s="154"/>
      <c r="H234" s="153"/>
      <c r="I234" s="150"/>
      <c r="J234" s="150"/>
      <c r="K234" s="150"/>
      <c r="L23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4" s="153" t="str">
        <f>IF(SAÍDAS[[#This Row],[Coluna1]]="","",IF(SAÍDAS[[#This Row],[Coluna1]]="Saída","Fornecedor","Cliente"))</f>
        <v/>
      </c>
      <c r="N234" s="153" t="str">
        <f ca="1">IF(SAÍDAS[[#This Row],[Status]]="","",IF(SAÍDAS[[#This Row],[Status]]="cONCLUÍDO",TEXT(SAÍDAS[[#This Row],[Data pagamento]],"mmm"),TEXT(SAÍDAS[[#This Row],[Data vencimento]],"mmm")))</f>
        <v/>
      </c>
      <c r="O234" s="153" t="str">
        <f ca="1">IF(SAÍDAS[[#This Row],[Status]]="","",IF(SAÍDAS[[#This Row],[Status]]="concluído",YEAR(SAÍDAS[[#This Row],[Data pagamento]]),YEAR(SAÍDAS[[#This Row],[Data vencimento]])))</f>
        <v/>
      </c>
      <c r="P234" s="153" t="str">
        <f>IF(SAÍDAS[[#This Row],[Categoria]]="","",VLOOKUP(SAÍDAS[[#This Row],[Categoria]],AUX!$AW:$AX,2,0))</f>
        <v/>
      </c>
    </row>
    <row r="235" spans="2:16" ht="22.5" customHeight="1" x14ac:dyDescent="0.3">
      <c r="B235" s="156"/>
      <c r="C235" s="153"/>
      <c r="D235" s="153"/>
      <c r="E235" s="153"/>
      <c r="F235" s="154"/>
      <c r="G235" s="154"/>
      <c r="H235" s="153"/>
      <c r="I235" s="150"/>
      <c r="J235" s="150"/>
      <c r="K235" s="150"/>
      <c r="L23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5" s="153" t="str">
        <f>IF(SAÍDAS[[#This Row],[Coluna1]]="","",IF(SAÍDAS[[#This Row],[Coluna1]]="Saída","Fornecedor","Cliente"))</f>
        <v/>
      </c>
      <c r="N235" s="153" t="str">
        <f ca="1">IF(SAÍDAS[[#This Row],[Status]]="","",IF(SAÍDAS[[#This Row],[Status]]="cONCLUÍDO",TEXT(SAÍDAS[[#This Row],[Data pagamento]],"mmm"),TEXT(SAÍDAS[[#This Row],[Data vencimento]],"mmm")))</f>
        <v/>
      </c>
      <c r="O235" s="153" t="str">
        <f ca="1">IF(SAÍDAS[[#This Row],[Status]]="","",IF(SAÍDAS[[#This Row],[Status]]="concluído",YEAR(SAÍDAS[[#This Row],[Data pagamento]]),YEAR(SAÍDAS[[#This Row],[Data vencimento]])))</f>
        <v/>
      </c>
      <c r="P235" s="153" t="str">
        <f>IF(SAÍDAS[[#This Row],[Categoria]]="","",VLOOKUP(SAÍDAS[[#This Row],[Categoria]],AUX!$AW:$AX,2,0))</f>
        <v/>
      </c>
    </row>
    <row r="236" spans="2:16" ht="22.5" customHeight="1" x14ac:dyDescent="0.3">
      <c r="B236" s="156"/>
      <c r="C236" s="153"/>
      <c r="D236" s="153"/>
      <c r="E236" s="153"/>
      <c r="F236" s="154"/>
      <c r="G236" s="154"/>
      <c r="H236" s="153"/>
      <c r="I236" s="150"/>
      <c r="J236" s="150"/>
      <c r="K236" s="150"/>
      <c r="L23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6" s="153" t="str">
        <f>IF(SAÍDAS[[#This Row],[Coluna1]]="","",IF(SAÍDAS[[#This Row],[Coluna1]]="Saída","Fornecedor","Cliente"))</f>
        <v/>
      </c>
      <c r="N236" s="153" t="str">
        <f ca="1">IF(SAÍDAS[[#This Row],[Status]]="","",IF(SAÍDAS[[#This Row],[Status]]="cONCLUÍDO",TEXT(SAÍDAS[[#This Row],[Data pagamento]],"mmm"),TEXT(SAÍDAS[[#This Row],[Data vencimento]],"mmm")))</f>
        <v/>
      </c>
      <c r="O236" s="153" t="str">
        <f ca="1">IF(SAÍDAS[[#This Row],[Status]]="","",IF(SAÍDAS[[#This Row],[Status]]="concluído",YEAR(SAÍDAS[[#This Row],[Data pagamento]]),YEAR(SAÍDAS[[#This Row],[Data vencimento]])))</f>
        <v/>
      </c>
      <c r="P236" s="153" t="str">
        <f>IF(SAÍDAS[[#This Row],[Categoria]]="","",VLOOKUP(SAÍDAS[[#This Row],[Categoria]],AUX!$AW:$AX,2,0))</f>
        <v/>
      </c>
    </row>
    <row r="237" spans="2:16" ht="22.5" customHeight="1" x14ac:dyDescent="0.3">
      <c r="B237" s="156"/>
      <c r="C237" s="153"/>
      <c r="D237" s="153"/>
      <c r="E237" s="153"/>
      <c r="F237" s="154"/>
      <c r="G237" s="154"/>
      <c r="H237" s="153"/>
      <c r="I237" s="150"/>
      <c r="J237" s="150"/>
      <c r="K237" s="150"/>
      <c r="L23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7" s="153" t="str">
        <f>IF(SAÍDAS[[#This Row],[Coluna1]]="","",IF(SAÍDAS[[#This Row],[Coluna1]]="Saída","Fornecedor","Cliente"))</f>
        <v/>
      </c>
      <c r="N237" s="153" t="str">
        <f ca="1">IF(SAÍDAS[[#This Row],[Status]]="","",IF(SAÍDAS[[#This Row],[Status]]="cONCLUÍDO",TEXT(SAÍDAS[[#This Row],[Data pagamento]],"mmm"),TEXT(SAÍDAS[[#This Row],[Data vencimento]],"mmm")))</f>
        <v/>
      </c>
      <c r="O237" s="153" t="str">
        <f ca="1">IF(SAÍDAS[[#This Row],[Status]]="","",IF(SAÍDAS[[#This Row],[Status]]="concluído",YEAR(SAÍDAS[[#This Row],[Data pagamento]]),YEAR(SAÍDAS[[#This Row],[Data vencimento]])))</f>
        <v/>
      </c>
      <c r="P237" s="153" t="str">
        <f>IF(SAÍDAS[[#This Row],[Categoria]]="","",VLOOKUP(SAÍDAS[[#This Row],[Categoria]],AUX!$AW:$AX,2,0))</f>
        <v/>
      </c>
    </row>
    <row r="238" spans="2:16" ht="22.5" customHeight="1" x14ac:dyDescent="0.3">
      <c r="B238" s="156"/>
      <c r="C238" s="153"/>
      <c r="D238" s="153"/>
      <c r="E238" s="153"/>
      <c r="F238" s="154"/>
      <c r="G238" s="154"/>
      <c r="H238" s="153"/>
      <c r="I238" s="150"/>
      <c r="J238" s="150"/>
      <c r="K238" s="150"/>
      <c r="L23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8" s="153" t="str">
        <f>IF(SAÍDAS[[#This Row],[Coluna1]]="","",IF(SAÍDAS[[#This Row],[Coluna1]]="Saída","Fornecedor","Cliente"))</f>
        <v/>
      </c>
      <c r="N238" s="153" t="str">
        <f ca="1">IF(SAÍDAS[[#This Row],[Status]]="","",IF(SAÍDAS[[#This Row],[Status]]="cONCLUÍDO",TEXT(SAÍDAS[[#This Row],[Data pagamento]],"mmm"),TEXT(SAÍDAS[[#This Row],[Data vencimento]],"mmm")))</f>
        <v/>
      </c>
      <c r="O238" s="153" t="str">
        <f ca="1">IF(SAÍDAS[[#This Row],[Status]]="","",IF(SAÍDAS[[#This Row],[Status]]="concluído",YEAR(SAÍDAS[[#This Row],[Data pagamento]]),YEAR(SAÍDAS[[#This Row],[Data vencimento]])))</f>
        <v/>
      </c>
      <c r="P238" s="153" t="str">
        <f>IF(SAÍDAS[[#This Row],[Categoria]]="","",VLOOKUP(SAÍDAS[[#This Row],[Categoria]],AUX!$AW:$AX,2,0))</f>
        <v/>
      </c>
    </row>
    <row r="239" spans="2:16" ht="22.5" customHeight="1" x14ac:dyDescent="0.3">
      <c r="B239" s="156"/>
      <c r="C239" s="153"/>
      <c r="D239" s="153"/>
      <c r="E239" s="153"/>
      <c r="F239" s="154"/>
      <c r="G239" s="154"/>
      <c r="H239" s="153"/>
      <c r="I239" s="150"/>
      <c r="J239" s="150"/>
      <c r="K239" s="150"/>
      <c r="L23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39" s="153" t="str">
        <f>IF(SAÍDAS[[#This Row],[Coluna1]]="","",IF(SAÍDAS[[#This Row],[Coluna1]]="Saída","Fornecedor","Cliente"))</f>
        <v/>
      </c>
      <c r="N239" s="153" t="str">
        <f ca="1">IF(SAÍDAS[[#This Row],[Status]]="","",IF(SAÍDAS[[#This Row],[Status]]="cONCLUÍDO",TEXT(SAÍDAS[[#This Row],[Data pagamento]],"mmm"),TEXT(SAÍDAS[[#This Row],[Data vencimento]],"mmm")))</f>
        <v/>
      </c>
      <c r="O239" s="153" t="str">
        <f ca="1">IF(SAÍDAS[[#This Row],[Status]]="","",IF(SAÍDAS[[#This Row],[Status]]="concluído",YEAR(SAÍDAS[[#This Row],[Data pagamento]]),YEAR(SAÍDAS[[#This Row],[Data vencimento]])))</f>
        <v/>
      </c>
      <c r="P239" s="153" t="str">
        <f>IF(SAÍDAS[[#This Row],[Categoria]]="","",VLOOKUP(SAÍDAS[[#This Row],[Categoria]],AUX!$AW:$AX,2,0))</f>
        <v/>
      </c>
    </row>
    <row r="240" spans="2:16" ht="22.5" customHeight="1" x14ac:dyDescent="0.3">
      <c r="B240" s="156"/>
      <c r="C240" s="153"/>
      <c r="D240" s="153"/>
      <c r="E240" s="153"/>
      <c r="F240" s="154"/>
      <c r="G240" s="154"/>
      <c r="H240" s="153"/>
      <c r="I240" s="150"/>
      <c r="J240" s="150"/>
      <c r="K240" s="150"/>
      <c r="L24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0" s="153" t="str">
        <f>IF(SAÍDAS[[#This Row],[Coluna1]]="","",IF(SAÍDAS[[#This Row],[Coluna1]]="Saída","Fornecedor","Cliente"))</f>
        <v/>
      </c>
      <c r="N240" s="153" t="str">
        <f ca="1">IF(SAÍDAS[[#This Row],[Status]]="","",IF(SAÍDAS[[#This Row],[Status]]="cONCLUÍDO",TEXT(SAÍDAS[[#This Row],[Data pagamento]],"mmm"),TEXT(SAÍDAS[[#This Row],[Data vencimento]],"mmm")))</f>
        <v/>
      </c>
      <c r="O240" s="153" t="str">
        <f ca="1">IF(SAÍDAS[[#This Row],[Status]]="","",IF(SAÍDAS[[#This Row],[Status]]="concluído",YEAR(SAÍDAS[[#This Row],[Data pagamento]]),YEAR(SAÍDAS[[#This Row],[Data vencimento]])))</f>
        <v/>
      </c>
      <c r="P240" s="153" t="str">
        <f>IF(SAÍDAS[[#This Row],[Categoria]]="","",VLOOKUP(SAÍDAS[[#This Row],[Categoria]],AUX!$AW:$AX,2,0))</f>
        <v/>
      </c>
    </row>
    <row r="241" spans="2:16" ht="22.5" customHeight="1" x14ac:dyDescent="0.3">
      <c r="B241" s="156"/>
      <c r="C241" s="153"/>
      <c r="D241" s="153"/>
      <c r="E241" s="153"/>
      <c r="F241" s="154"/>
      <c r="G241" s="154"/>
      <c r="H241" s="153"/>
      <c r="I241" s="150"/>
      <c r="J241" s="150"/>
      <c r="K241" s="150"/>
      <c r="L24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1" s="153" t="str">
        <f>IF(SAÍDAS[[#This Row],[Coluna1]]="","",IF(SAÍDAS[[#This Row],[Coluna1]]="Saída","Fornecedor","Cliente"))</f>
        <v/>
      </c>
      <c r="N241" s="153" t="str">
        <f ca="1">IF(SAÍDAS[[#This Row],[Status]]="","",IF(SAÍDAS[[#This Row],[Status]]="cONCLUÍDO",TEXT(SAÍDAS[[#This Row],[Data pagamento]],"mmm"),TEXT(SAÍDAS[[#This Row],[Data vencimento]],"mmm")))</f>
        <v/>
      </c>
      <c r="O241" s="153" t="str">
        <f ca="1">IF(SAÍDAS[[#This Row],[Status]]="","",IF(SAÍDAS[[#This Row],[Status]]="concluído",YEAR(SAÍDAS[[#This Row],[Data pagamento]]),YEAR(SAÍDAS[[#This Row],[Data vencimento]])))</f>
        <v/>
      </c>
      <c r="P241" s="153" t="str">
        <f>IF(SAÍDAS[[#This Row],[Categoria]]="","",VLOOKUP(SAÍDAS[[#This Row],[Categoria]],AUX!$AW:$AX,2,0))</f>
        <v/>
      </c>
    </row>
    <row r="242" spans="2:16" ht="22.5" customHeight="1" x14ac:dyDescent="0.3">
      <c r="B242" s="156"/>
      <c r="C242" s="153"/>
      <c r="D242" s="153"/>
      <c r="E242" s="153"/>
      <c r="F242" s="154"/>
      <c r="G242" s="154"/>
      <c r="H242" s="153"/>
      <c r="I242" s="150"/>
      <c r="J242" s="150"/>
      <c r="K242" s="150"/>
      <c r="L24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2" s="153" t="str">
        <f>IF(SAÍDAS[[#This Row],[Coluna1]]="","",IF(SAÍDAS[[#This Row],[Coluna1]]="Saída","Fornecedor","Cliente"))</f>
        <v/>
      </c>
      <c r="N242" s="153" t="str">
        <f ca="1">IF(SAÍDAS[[#This Row],[Status]]="","",IF(SAÍDAS[[#This Row],[Status]]="cONCLUÍDO",TEXT(SAÍDAS[[#This Row],[Data pagamento]],"mmm"),TEXT(SAÍDAS[[#This Row],[Data vencimento]],"mmm")))</f>
        <v/>
      </c>
      <c r="O242" s="153" t="str">
        <f ca="1">IF(SAÍDAS[[#This Row],[Status]]="","",IF(SAÍDAS[[#This Row],[Status]]="concluído",YEAR(SAÍDAS[[#This Row],[Data pagamento]]),YEAR(SAÍDAS[[#This Row],[Data vencimento]])))</f>
        <v/>
      </c>
      <c r="P242" s="153" t="str">
        <f>IF(SAÍDAS[[#This Row],[Categoria]]="","",VLOOKUP(SAÍDAS[[#This Row],[Categoria]],AUX!$AW:$AX,2,0))</f>
        <v/>
      </c>
    </row>
    <row r="243" spans="2:16" ht="22.5" customHeight="1" x14ac:dyDescent="0.3">
      <c r="B243" s="156"/>
      <c r="C243" s="153"/>
      <c r="D243" s="153"/>
      <c r="E243" s="153"/>
      <c r="F243" s="154"/>
      <c r="G243" s="154"/>
      <c r="H243" s="153"/>
      <c r="I243" s="150"/>
      <c r="J243" s="150"/>
      <c r="K243" s="150"/>
      <c r="L24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3" s="153" t="str">
        <f>IF(SAÍDAS[[#This Row],[Coluna1]]="","",IF(SAÍDAS[[#This Row],[Coluna1]]="Saída","Fornecedor","Cliente"))</f>
        <v/>
      </c>
      <c r="N243" s="153" t="str">
        <f ca="1">IF(SAÍDAS[[#This Row],[Status]]="","",IF(SAÍDAS[[#This Row],[Status]]="cONCLUÍDO",TEXT(SAÍDAS[[#This Row],[Data pagamento]],"mmm"),TEXT(SAÍDAS[[#This Row],[Data vencimento]],"mmm")))</f>
        <v/>
      </c>
      <c r="O243" s="153" t="str">
        <f ca="1">IF(SAÍDAS[[#This Row],[Status]]="","",IF(SAÍDAS[[#This Row],[Status]]="concluído",YEAR(SAÍDAS[[#This Row],[Data pagamento]]),YEAR(SAÍDAS[[#This Row],[Data vencimento]])))</f>
        <v/>
      </c>
      <c r="P243" s="153" t="str">
        <f>IF(SAÍDAS[[#This Row],[Categoria]]="","",VLOOKUP(SAÍDAS[[#This Row],[Categoria]],AUX!$AW:$AX,2,0))</f>
        <v/>
      </c>
    </row>
    <row r="244" spans="2:16" ht="22.5" customHeight="1" x14ac:dyDescent="0.3">
      <c r="B244" s="156"/>
      <c r="C244" s="153"/>
      <c r="D244" s="153"/>
      <c r="E244" s="153"/>
      <c r="F244" s="154"/>
      <c r="G244" s="154"/>
      <c r="H244" s="153"/>
      <c r="I244" s="150"/>
      <c r="J244" s="150"/>
      <c r="K244" s="150"/>
      <c r="L24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4" s="153" t="str">
        <f>IF(SAÍDAS[[#This Row],[Coluna1]]="","",IF(SAÍDAS[[#This Row],[Coluna1]]="Saída","Fornecedor","Cliente"))</f>
        <v/>
      </c>
      <c r="N244" s="153" t="str">
        <f ca="1">IF(SAÍDAS[[#This Row],[Status]]="","",IF(SAÍDAS[[#This Row],[Status]]="cONCLUÍDO",TEXT(SAÍDAS[[#This Row],[Data pagamento]],"mmm"),TEXT(SAÍDAS[[#This Row],[Data vencimento]],"mmm")))</f>
        <v/>
      </c>
      <c r="O244" s="153" t="str">
        <f ca="1">IF(SAÍDAS[[#This Row],[Status]]="","",IF(SAÍDAS[[#This Row],[Status]]="concluído",YEAR(SAÍDAS[[#This Row],[Data pagamento]]),YEAR(SAÍDAS[[#This Row],[Data vencimento]])))</f>
        <v/>
      </c>
      <c r="P244" s="153" t="str">
        <f>IF(SAÍDAS[[#This Row],[Categoria]]="","",VLOOKUP(SAÍDAS[[#This Row],[Categoria]],AUX!$AW:$AX,2,0))</f>
        <v/>
      </c>
    </row>
    <row r="245" spans="2:16" ht="22.5" customHeight="1" x14ac:dyDescent="0.3">
      <c r="B245" s="156"/>
      <c r="C245" s="153"/>
      <c r="D245" s="153"/>
      <c r="E245" s="153"/>
      <c r="F245" s="154"/>
      <c r="G245" s="154"/>
      <c r="H245" s="153"/>
      <c r="I245" s="150"/>
      <c r="J245" s="150"/>
      <c r="K245" s="150"/>
      <c r="L24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5" s="153" t="str">
        <f>IF(SAÍDAS[[#This Row],[Coluna1]]="","",IF(SAÍDAS[[#This Row],[Coluna1]]="Saída","Fornecedor","Cliente"))</f>
        <v/>
      </c>
      <c r="N245" s="153" t="str">
        <f ca="1">IF(SAÍDAS[[#This Row],[Status]]="","",IF(SAÍDAS[[#This Row],[Status]]="cONCLUÍDO",TEXT(SAÍDAS[[#This Row],[Data pagamento]],"mmm"),TEXT(SAÍDAS[[#This Row],[Data vencimento]],"mmm")))</f>
        <v/>
      </c>
      <c r="O245" s="153" t="str">
        <f ca="1">IF(SAÍDAS[[#This Row],[Status]]="","",IF(SAÍDAS[[#This Row],[Status]]="concluído",YEAR(SAÍDAS[[#This Row],[Data pagamento]]),YEAR(SAÍDAS[[#This Row],[Data vencimento]])))</f>
        <v/>
      </c>
      <c r="P245" s="153" t="str">
        <f>IF(SAÍDAS[[#This Row],[Categoria]]="","",VLOOKUP(SAÍDAS[[#This Row],[Categoria]],AUX!$AW:$AX,2,0))</f>
        <v/>
      </c>
    </row>
    <row r="246" spans="2:16" ht="22.5" customHeight="1" x14ac:dyDescent="0.3">
      <c r="B246" s="156"/>
      <c r="C246" s="153"/>
      <c r="D246" s="153"/>
      <c r="E246" s="153"/>
      <c r="F246" s="154"/>
      <c r="G246" s="154"/>
      <c r="H246" s="153"/>
      <c r="I246" s="150"/>
      <c r="J246" s="150"/>
      <c r="K246" s="150"/>
      <c r="L24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6" s="153" t="str">
        <f>IF(SAÍDAS[[#This Row],[Coluna1]]="","",IF(SAÍDAS[[#This Row],[Coluna1]]="Saída","Fornecedor","Cliente"))</f>
        <v/>
      </c>
      <c r="N246" s="153" t="str">
        <f ca="1">IF(SAÍDAS[[#This Row],[Status]]="","",IF(SAÍDAS[[#This Row],[Status]]="cONCLUÍDO",TEXT(SAÍDAS[[#This Row],[Data pagamento]],"mmm"),TEXT(SAÍDAS[[#This Row],[Data vencimento]],"mmm")))</f>
        <v/>
      </c>
      <c r="O246" s="153" t="str">
        <f ca="1">IF(SAÍDAS[[#This Row],[Status]]="","",IF(SAÍDAS[[#This Row],[Status]]="concluído",YEAR(SAÍDAS[[#This Row],[Data pagamento]]),YEAR(SAÍDAS[[#This Row],[Data vencimento]])))</f>
        <v/>
      </c>
      <c r="P246" s="153" t="str">
        <f>IF(SAÍDAS[[#This Row],[Categoria]]="","",VLOOKUP(SAÍDAS[[#This Row],[Categoria]],AUX!$AW:$AX,2,0))</f>
        <v/>
      </c>
    </row>
    <row r="247" spans="2:16" ht="22.5" customHeight="1" x14ac:dyDescent="0.3">
      <c r="B247" s="156"/>
      <c r="C247" s="153"/>
      <c r="D247" s="153"/>
      <c r="E247" s="153"/>
      <c r="F247" s="154"/>
      <c r="G247" s="154"/>
      <c r="H247" s="153"/>
      <c r="I247" s="150"/>
      <c r="J247" s="150"/>
      <c r="K247" s="150"/>
      <c r="L24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7" s="153" t="str">
        <f>IF(SAÍDAS[[#This Row],[Coluna1]]="","",IF(SAÍDAS[[#This Row],[Coluna1]]="Saída","Fornecedor","Cliente"))</f>
        <v/>
      </c>
      <c r="N247" s="153" t="str">
        <f ca="1">IF(SAÍDAS[[#This Row],[Status]]="","",IF(SAÍDAS[[#This Row],[Status]]="cONCLUÍDO",TEXT(SAÍDAS[[#This Row],[Data pagamento]],"mmm"),TEXT(SAÍDAS[[#This Row],[Data vencimento]],"mmm")))</f>
        <v/>
      </c>
      <c r="O247" s="153" t="str">
        <f ca="1">IF(SAÍDAS[[#This Row],[Status]]="","",IF(SAÍDAS[[#This Row],[Status]]="concluído",YEAR(SAÍDAS[[#This Row],[Data pagamento]]),YEAR(SAÍDAS[[#This Row],[Data vencimento]])))</f>
        <v/>
      </c>
      <c r="P247" s="153" t="str">
        <f>IF(SAÍDAS[[#This Row],[Categoria]]="","",VLOOKUP(SAÍDAS[[#This Row],[Categoria]],AUX!$AW:$AX,2,0))</f>
        <v/>
      </c>
    </row>
    <row r="248" spans="2:16" ht="22.5" customHeight="1" x14ac:dyDescent="0.3">
      <c r="B248" s="156"/>
      <c r="C248" s="153"/>
      <c r="D248" s="153"/>
      <c r="E248" s="153"/>
      <c r="F248" s="154"/>
      <c r="G248" s="154"/>
      <c r="H248" s="153"/>
      <c r="I248" s="150"/>
      <c r="J248" s="150"/>
      <c r="K248" s="150"/>
      <c r="L24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8" s="153" t="str">
        <f>IF(SAÍDAS[[#This Row],[Coluna1]]="","",IF(SAÍDAS[[#This Row],[Coluna1]]="Saída","Fornecedor","Cliente"))</f>
        <v/>
      </c>
      <c r="N248" s="153" t="str">
        <f ca="1">IF(SAÍDAS[[#This Row],[Status]]="","",IF(SAÍDAS[[#This Row],[Status]]="cONCLUÍDO",TEXT(SAÍDAS[[#This Row],[Data pagamento]],"mmm"),TEXT(SAÍDAS[[#This Row],[Data vencimento]],"mmm")))</f>
        <v/>
      </c>
      <c r="O248" s="153" t="str">
        <f ca="1">IF(SAÍDAS[[#This Row],[Status]]="","",IF(SAÍDAS[[#This Row],[Status]]="concluído",YEAR(SAÍDAS[[#This Row],[Data pagamento]]),YEAR(SAÍDAS[[#This Row],[Data vencimento]])))</f>
        <v/>
      </c>
      <c r="P248" s="153" t="str">
        <f>IF(SAÍDAS[[#This Row],[Categoria]]="","",VLOOKUP(SAÍDAS[[#This Row],[Categoria]],AUX!$AW:$AX,2,0))</f>
        <v/>
      </c>
    </row>
    <row r="249" spans="2:16" ht="22.5" customHeight="1" x14ac:dyDescent="0.3">
      <c r="B249" s="156"/>
      <c r="C249" s="153"/>
      <c r="D249" s="153"/>
      <c r="E249" s="153"/>
      <c r="F249" s="154"/>
      <c r="G249" s="154"/>
      <c r="H249" s="153"/>
      <c r="I249" s="150"/>
      <c r="J249" s="150"/>
      <c r="K249" s="150"/>
      <c r="L24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49" s="153" t="str">
        <f>IF(SAÍDAS[[#This Row],[Coluna1]]="","",IF(SAÍDAS[[#This Row],[Coluna1]]="Saída","Fornecedor","Cliente"))</f>
        <v/>
      </c>
      <c r="N249" s="153" t="str">
        <f ca="1">IF(SAÍDAS[[#This Row],[Status]]="","",IF(SAÍDAS[[#This Row],[Status]]="cONCLUÍDO",TEXT(SAÍDAS[[#This Row],[Data pagamento]],"mmm"),TEXT(SAÍDAS[[#This Row],[Data vencimento]],"mmm")))</f>
        <v/>
      </c>
      <c r="O249" s="153" t="str">
        <f ca="1">IF(SAÍDAS[[#This Row],[Status]]="","",IF(SAÍDAS[[#This Row],[Status]]="concluído",YEAR(SAÍDAS[[#This Row],[Data pagamento]]),YEAR(SAÍDAS[[#This Row],[Data vencimento]])))</f>
        <v/>
      </c>
      <c r="P249" s="153" t="str">
        <f>IF(SAÍDAS[[#This Row],[Categoria]]="","",VLOOKUP(SAÍDAS[[#This Row],[Categoria]],AUX!$AW:$AX,2,0))</f>
        <v/>
      </c>
    </row>
    <row r="250" spans="2:16" ht="22.5" customHeight="1" x14ac:dyDescent="0.3">
      <c r="B250" s="156"/>
      <c r="C250" s="153"/>
      <c r="D250" s="153"/>
      <c r="E250" s="153"/>
      <c r="F250" s="154"/>
      <c r="G250" s="154"/>
      <c r="H250" s="153"/>
      <c r="I250" s="150"/>
      <c r="J250" s="150"/>
      <c r="K250" s="150"/>
      <c r="L25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0" s="153" t="str">
        <f>IF(SAÍDAS[[#This Row],[Coluna1]]="","",IF(SAÍDAS[[#This Row],[Coluna1]]="Saída","Fornecedor","Cliente"))</f>
        <v/>
      </c>
      <c r="N250" s="153" t="str">
        <f ca="1">IF(SAÍDAS[[#This Row],[Status]]="","",IF(SAÍDAS[[#This Row],[Status]]="cONCLUÍDO",TEXT(SAÍDAS[[#This Row],[Data pagamento]],"mmm"),TEXT(SAÍDAS[[#This Row],[Data vencimento]],"mmm")))</f>
        <v/>
      </c>
      <c r="O250" s="153" t="str">
        <f ca="1">IF(SAÍDAS[[#This Row],[Status]]="","",IF(SAÍDAS[[#This Row],[Status]]="concluído",YEAR(SAÍDAS[[#This Row],[Data pagamento]]),YEAR(SAÍDAS[[#This Row],[Data vencimento]])))</f>
        <v/>
      </c>
      <c r="P250" s="153" t="str">
        <f>IF(SAÍDAS[[#This Row],[Categoria]]="","",VLOOKUP(SAÍDAS[[#This Row],[Categoria]],AUX!$AW:$AX,2,0))</f>
        <v/>
      </c>
    </row>
    <row r="251" spans="2:16" ht="22.5" customHeight="1" x14ac:dyDescent="0.3">
      <c r="B251" s="156"/>
      <c r="C251" s="153"/>
      <c r="D251" s="153"/>
      <c r="E251" s="153"/>
      <c r="F251" s="154"/>
      <c r="G251" s="154"/>
      <c r="H251" s="153"/>
      <c r="I251" s="150"/>
      <c r="J251" s="150"/>
      <c r="K251" s="150"/>
      <c r="L25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1" s="153" t="str">
        <f>IF(SAÍDAS[[#This Row],[Coluna1]]="","",IF(SAÍDAS[[#This Row],[Coluna1]]="Saída","Fornecedor","Cliente"))</f>
        <v/>
      </c>
      <c r="N251" s="153" t="str">
        <f ca="1">IF(SAÍDAS[[#This Row],[Status]]="","",IF(SAÍDAS[[#This Row],[Status]]="cONCLUÍDO",TEXT(SAÍDAS[[#This Row],[Data pagamento]],"mmm"),TEXT(SAÍDAS[[#This Row],[Data vencimento]],"mmm")))</f>
        <v/>
      </c>
      <c r="O251" s="153" t="str">
        <f ca="1">IF(SAÍDAS[[#This Row],[Status]]="","",IF(SAÍDAS[[#This Row],[Status]]="concluído",YEAR(SAÍDAS[[#This Row],[Data pagamento]]),YEAR(SAÍDAS[[#This Row],[Data vencimento]])))</f>
        <v/>
      </c>
      <c r="P251" s="153" t="str">
        <f>IF(SAÍDAS[[#This Row],[Categoria]]="","",VLOOKUP(SAÍDAS[[#This Row],[Categoria]],AUX!$AW:$AX,2,0))</f>
        <v/>
      </c>
    </row>
    <row r="252" spans="2:16" ht="22.5" customHeight="1" x14ac:dyDescent="0.3">
      <c r="B252" s="156"/>
      <c r="C252" s="153"/>
      <c r="D252" s="153"/>
      <c r="E252" s="153"/>
      <c r="F252" s="154"/>
      <c r="G252" s="154"/>
      <c r="H252" s="153"/>
      <c r="I252" s="150"/>
      <c r="J252" s="150"/>
      <c r="K252" s="150"/>
      <c r="L25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2" s="153" t="str">
        <f>IF(SAÍDAS[[#This Row],[Coluna1]]="","",IF(SAÍDAS[[#This Row],[Coluna1]]="Saída","Fornecedor","Cliente"))</f>
        <v/>
      </c>
      <c r="N252" s="153" t="str">
        <f ca="1">IF(SAÍDAS[[#This Row],[Status]]="","",IF(SAÍDAS[[#This Row],[Status]]="cONCLUÍDO",TEXT(SAÍDAS[[#This Row],[Data pagamento]],"mmm"),TEXT(SAÍDAS[[#This Row],[Data vencimento]],"mmm")))</f>
        <v/>
      </c>
      <c r="O252" s="153" t="str">
        <f ca="1">IF(SAÍDAS[[#This Row],[Status]]="","",IF(SAÍDAS[[#This Row],[Status]]="concluído",YEAR(SAÍDAS[[#This Row],[Data pagamento]]),YEAR(SAÍDAS[[#This Row],[Data vencimento]])))</f>
        <v/>
      </c>
      <c r="P252" s="153" t="str">
        <f>IF(SAÍDAS[[#This Row],[Categoria]]="","",VLOOKUP(SAÍDAS[[#This Row],[Categoria]],AUX!$AW:$AX,2,0))</f>
        <v/>
      </c>
    </row>
    <row r="253" spans="2:16" ht="22.5" customHeight="1" x14ac:dyDescent="0.3">
      <c r="B253" s="156"/>
      <c r="C253" s="153"/>
      <c r="D253" s="153"/>
      <c r="E253" s="153"/>
      <c r="F253" s="154"/>
      <c r="G253" s="154"/>
      <c r="H253" s="153"/>
      <c r="I253" s="150"/>
      <c r="J253" s="150"/>
      <c r="K253" s="150"/>
      <c r="L25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3" s="153" t="str">
        <f>IF(SAÍDAS[[#This Row],[Coluna1]]="","",IF(SAÍDAS[[#This Row],[Coluna1]]="Saída","Fornecedor","Cliente"))</f>
        <v/>
      </c>
      <c r="N253" s="153" t="str">
        <f ca="1">IF(SAÍDAS[[#This Row],[Status]]="","",IF(SAÍDAS[[#This Row],[Status]]="cONCLUÍDO",TEXT(SAÍDAS[[#This Row],[Data pagamento]],"mmm"),TEXT(SAÍDAS[[#This Row],[Data vencimento]],"mmm")))</f>
        <v/>
      </c>
      <c r="O253" s="153" t="str">
        <f ca="1">IF(SAÍDAS[[#This Row],[Status]]="","",IF(SAÍDAS[[#This Row],[Status]]="concluído",YEAR(SAÍDAS[[#This Row],[Data pagamento]]),YEAR(SAÍDAS[[#This Row],[Data vencimento]])))</f>
        <v/>
      </c>
      <c r="P253" s="153" t="str">
        <f>IF(SAÍDAS[[#This Row],[Categoria]]="","",VLOOKUP(SAÍDAS[[#This Row],[Categoria]],AUX!$AW:$AX,2,0))</f>
        <v/>
      </c>
    </row>
    <row r="254" spans="2:16" ht="22.5" customHeight="1" x14ac:dyDescent="0.3">
      <c r="B254" s="156"/>
      <c r="C254" s="153"/>
      <c r="D254" s="153"/>
      <c r="E254" s="153"/>
      <c r="F254" s="154"/>
      <c r="G254" s="154"/>
      <c r="H254" s="153"/>
      <c r="I254" s="150"/>
      <c r="J254" s="150"/>
      <c r="K254" s="150"/>
      <c r="L25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4" s="153" t="str">
        <f>IF(SAÍDAS[[#This Row],[Coluna1]]="","",IF(SAÍDAS[[#This Row],[Coluna1]]="Saída","Fornecedor","Cliente"))</f>
        <v/>
      </c>
      <c r="N254" s="153" t="str">
        <f ca="1">IF(SAÍDAS[[#This Row],[Status]]="","",IF(SAÍDAS[[#This Row],[Status]]="cONCLUÍDO",TEXT(SAÍDAS[[#This Row],[Data pagamento]],"mmm"),TEXT(SAÍDAS[[#This Row],[Data vencimento]],"mmm")))</f>
        <v/>
      </c>
      <c r="O254" s="153" t="str">
        <f ca="1">IF(SAÍDAS[[#This Row],[Status]]="","",IF(SAÍDAS[[#This Row],[Status]]="concluído",YEAR(SAÍDAS[[#This Row],[Data pagamento]]),YEAR(SAÍDAS[[#This Row],[Data vencimento]])))</f>
        <v/>
      </c>
      <c r="P254" s="153" t="str">
        <f>IF(SAÍDAS[[#This Row],[Categoria]]="","",VLOOKUP(SAÍDAS[[#This Row],[Categoria]],AUX!$AW:$AX,2,0))</f>
        <v/>
      </c>
    </row>
    <row r="255" spans="2:16" ht="22.5" customHeight="1" x14ac:dyDescent="0.3">
      <c r="B255" s="156"/>
      <c r="C255" s="153"/>
      <c r="D255" s="153"/>
      <c r="E255" s="153"/>
      <c r="F255" s="154"/>
      <c r="G255" s="154"/>
      <c r="H255" s="153"/>
      <c r="I255" s="150"/>
      <c r="J255" s="150"/>
      <c r="K255" s="150"/>
      <c r="L25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5" s="153" t="str">
        <f>IF(SAÍDAS[[#This Row],[Coluna1]]="","",IF(SAÍDAS[[#This Row],[Coluna1]]="Saída","Fornecedor","Cliente"))</f>
        <v/>
      </c>
      <c r="N255" s="153" t="str">
        <f ca="1">IF(SAÍDAS[[#This Row],[Status]]="","",IF(SAÍDAS[[#This Row],[Status]]="cONCLUÍDO",TEXT(SAÍDAS[[#This Row],[Data pagamento]],"mmm"),TEXT(SAÍDAS[[#This Row],[Data vencimento]],"mmm")))</f>
        <v/>
      </c>
      <c r="O255" s="153" t="str">
        <f ca="1">IF(SAÍDAS[[#This Row],[Status]]="","",IF(SAÍDAS[[#This Row],[Status]]="concluído",YEAR(SAÍDAS[[#This Row],[Data pagamento]]),YEAR(SAÍDAS[[#This Row],[Data vencimento]])))</f>
        <v/>
      </c>
      <c r="P255" s="153" t="str">
        <f>IF(SAÍDAS[[#This Row],[Categoria]]="","",VLOOKUP(SAÍDAS[[#This Row],[Categoria]],AUX!$AW:$AX,2,0))</f>
        <v/>
      </c>
    </row>
    <row r="256" spans="2:16" ht="22.5" customHeight="1" x14ac:dyDescent="0.3">
      <c r="B256" s="156"/>
      <c r="C256" s="153"/>
      <c r="D256" s="153"/>
      <c r="E256" s="153"/>
      <c r="F256" s="154"/>
      <c r="G256" s="154"/>
      <c r="H256" s="153"/>
      <c r="I256" s="150"/>
      <c r="J256" s="150"/>
      <c r="K256" s="150"/>
      <c r="L25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6" s="153" t="str">
        <f>IF(SAÍDAS[[#This Row],[Coluna1]]="","",IF(SAÍDAS[[#This Row],[Coluna1]]="Saída","Fornecedor","Cliente"))</f>
        <v/>
      </c>
      <c r="N256" s="153" t="str">
        <f ca="1">IF(SAÍDAS[[#This Row],[Status]]="","",IF(SAÍDAS[[#This Row],[Status]]="cONCLUÍDO",TEXT(SAÍDAS[[#This Row],[Data pagamento]],"mmm"),TEXT(SAÍDAS[[#This Row],[Data vencimento]],"mmm")))</f>
        <v/>
      </c>
      <c r="O256" s="153" t="str">
        <f ca="1">IF(SAÍDAS[[#This Row],[Status]]="","",IF(SAÍDAS[[#This Row],[Status]]="concluído",YEAR(SAÍDAS[[#This Row],[Data pagamento]]),YEAR(SAÍDAS[[#This Row],[Data vencimento]])))</f>
        <v/>
      </c>
      <c r="P256" s="153" t="str">
        <f>IF(SAÍDAS[[#This Row],[Categoria]]="","",VLOOKUP(SAÍDAS[[#This Row],[Categoria]],AUX!$AW:$AX,2,0))</f>
        <v/>
      </c>
    </row>
    <row r="257" spans="2:16" ht="22.5" customHeight="1" x14ac:dyDescent="0.3">
      <c r="B257" s="156"/>
      <c r="C257" s="153"/>
      <c r="D257" s="153"/>
      <c r="E257" s="153"/>
      <c r="F257" s="154"/>
      <c r="G257" s="154"/>
      <c r="H257" s="153"/>
      <c r="I257" s="150"/>
      <c r="J257" s="150"/>
      <c r="K257" s="150"/>
      <c r="L25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7" s="153" t="str">
        <f>IF(SAÍDAS[[#This Row],[Coluna1]]="","",IF(SAÍDAS[[#This Row],[Coluna1]]="Saída","Fornecedor","Cliente"))</f>
        <v/>
      </c>
      <c r="N257" s="153" t="str">
        <f ca="1">IF(SAÍDAS[[#This Row],[Status]]="","",IF(SAÍDAS[[#This Row],[Status]]="cONCLUÍDO",TEXT(SAÍDAS[[#This Row],[Data pagamento]],"mmm"),TEXT(SAÍDAS[[#This Row],[Data vencimento]],"mmm")))</f>
        <v/>
      </c>
      <c r="O257" s="153" t="str">
        <f ca="1">IF(SAÍDAS[[#This Row],[Status]]="","",IF(SAÍDAS[[#This Row],[Status]]="concluído",YEAR(SAÍDAS[[#This Row],[Data pagamento]]),YEAR(SAÍDAS[[#This Row],[Data vencimento]])))</f>
        <v/>
      </c>
      <c r="P257" s="153" t="str">
        <f>IF(SAÍDAS[[#This Row],[Categoria]]="","",VLOOKUP(SAÍDAS[[#This Row],[Categoria]],AUX!$AW:$AX,2,0))</f>
        <v/>
      </c>
    </row>
    <row r="258" spans="2:16" ht="22.5" customHeight="1" x14ac:dyDescent="0.3">
      <c r="B258" s="156"/>
      <c r="C258" s="153"/>
      <c r="D258" s="153"/>
      <c r="E258" s="153"/>
      <c r="F258" s="154"/>
      <c r="G258" s="154"/>
      <c r="H258" s="153"/>
      <c r="I258" s="150"/>
      <c r="J258" s="150"/>
      <c r="K258" s="150"/>
      <c r="L25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8" s="153" t="str">
        <f>IF(SAÍDAS[[#This Row],[Coluna1]]="","",IF(SAÍDAS[[#This Row],[Coluna1]]="Saída","Fornecedor","Cliente"))</f>
        <v/>
      </c>
      <c r="N258" s="153" t="str">
        <f ca="1">IF(SAÍDAS[[#This Row],[Status]]="","",IF(SAÍDAS[[#This Row],[Status]]="cONCLUÍDO",TEXT(SAÍDAS[[#This Row],[Data pagamento]],"mmm"),TEXT(SAÍDAS[[#This Row],[Data vencimento]],"mmm")))</f>
        <v/>
      </c>
      <c r="O258" s="153" t="str">
        <f ca="1">IF(SAÍDAS[[#This Row],[Status]]="","",IF(SAÍDAS[[#This Row],[Status]]="concluído",YEAR(SAÍDAS[[#This Row],[Data pagamento]]),YEAR(SAÍDAS[[#This Row],[Data vencimento]])))</f>
        <v/>
      </c>
      <c r="P258" s="153" t="str">
        <f>IF(SAÍDAS[[#This Row],[Categoria]]="","",VLOOKUP(SAÍDAS[[#This Row],[Categoria]],AUX!$AW:$AX,2,0))</f>
        <v/>
      </c>
    </row>
    <row r="259" spans="2:16" ht="22.5" customHeight="1" x14ac:dyDescent="0.3">
      <c r="B259" s="156"/>
      <c r="C259" s="153"/>
      <c r="D259" s="153"/>
      <c r="E259" s="153"/>
      <c r="F259" s="154"/>
      <c r="G259" s="154"/>
      <c r="H259" s="153"/>
      <c r="I259" s="150"/>
      <c r="J259" s="150"/>
      <c r="K259" s="150"/>
      <c r="L25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59" s="153" t="str">
        <f>IF(SAÍDAS[[#This Row],[Coluna1]]="","",IF(SAÍDAS[[#This Row],[Coluna1]]="Saída","Fornecedor","Cliente"))</f>
        <v/>
      </c>
      <c r="N259" s="153" t="str">
        <f ca="1">IF(SAÍDAS[[#This Row],[Status]]="","",IF(SAÍDAS[[#This Row],[Status]]="cONCLUÍDO",TEXT(SAÍDAS[[#This Row],[Data pagamento]],"mmm"),TEXT(SAÍDAS[[#This Row],[Data vencimento]],"mmm")))</f>
        <v/>
      </c>
      <c r="O259" s="153" t="str">
        <f ca="1">IF(SAÍDAS[[#This Row],[Status]]="","",IF(SAÍDAS[[#This Row],[Status]]="concluído",YEAR(SAÍDAS[[#This Row],[Data pagamento]]),YEAR(SAÍDAS[[#This Row],[Data vencimento]])))</f>
        <v/>
      </c>
      <c r="P259" s="153" t="str">
        <f>IF(SAÍDAS[[#This Row],[Categoria]]="","",VLOOKUP(SAÍDAS[[#This Row],[Categoria]],AUX!$AW:$AX,2,0))</f>
        <v/>
      </c>
    </row>
    <row r="260" spans="2:16" ht="22.5" customHeight="1" x14ac:dyDescent="0.3">
      <c r="B260" s="156"/>
      <c r="C260" s="153"/>
      <c r="D260" s="153"/>
      <c r="E260" s="153"/>
      <c r="F260" s="154"/>
      <c r="G260" s="154"/>
      <c r="H260" s="153"/>
      <c r="I260" s="150"/>
      <c r="J260" s="150"/>
      <c r="K260" s="150"/>
      <c r="L26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0" s="153" t="str">
        <f>IF(SAÍDAS[[#This Row],[Coluna1]]="","",IF(SAÍDAS[[#This Row],[Coluna1]]="Saída","Fornecedor","Cliente"))</f>
        <v/>
      </c>
      <c r="N260" s="153" t="str">
        <f ca="1">IF(SAÍDAS[[#This Row],[Status]]="","",IF(SAÍDAS[[#This Row],[Status]]="cONCLUÍDO",TEXT(SAÍDAS[[#This Row],[Data pagamento]],"mmm"),TEXT(SAÍDAS[[#This Row],[Data vencimento]],"mmm")))</f>
        <v/>
      </c>
      <c r="O260" s="153" t="str">
        <f ca="1">IF(SAÍDAS[[#This Row],[Status]]="","",IF(SAÍDAS[[#This Row],[Status]]="concluído",YEAR(SAÍDAS[[#This Row],[Data pagamento]]),YEAR(SAÍDAS[[#This Row],[Data vencimento]])))</f>
        <v/>
      </c>
      <c r="P260" s="153" t="str">
        <f>IF(SAÍDAS[[#This Row],[Categoria]]="","",VLOOKUP(SAÍDAS[[#This Row],[Categoria]],AUX!$AW:$AX,2,0))</f>
        <v/>
      </c>
    </row>
    <row r="261" spans="2:16" ht="22.5" customHeight="1" x14ac:dyDescent="0.3">
      <c r="B261" s="156"/>
      <c r="C261" s="153"/>
      <c r="D261" s="153"/>
      <c r="E261" s="153"/>
      <c r="F261" s="154"/>
      <c r="G261" s="154"/>
      <c r="H261" s="153"/>
      <c r="I261" s="150"/>
      <c r="J261" s="150"/>
      <c r="K261" s="150"/>
      <c r="L26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1" s="153" t="str">
        <f>IF(SAÍDAS[[#This Row],[Coluna1]]="","",IF(SAÍDAS[[#This Row],[Coluna1]]="Saída","Fornecedor","Cliente"))</f>
        <v/>
      </c>
      <c r="N261" s="153" t="str">
        <f ca="1">IF(SAÍDAS[[#This Row],[Status]]="","",IF(SAÍDAS[[#This Row],[Status]]="cONCLUÍDO",TEXT(SAÍDAS[[#This Row],[Data pagamento]],"mmm"),TEXT(SAÍDAS[[#This Row],[Data vencimento]],"mmm")))</f>
        <v/>
      </c>
      <c r="O261" s="153" t="str">
        <f ca="1">IF(SAÍDAS[[#This Row],[Status]]="","",IF(SAÍDAS[[#This Row],[Status]]="concluído",YEAR(SAÍDAS[[#This Row],[Data pagamento]]),YEAR(SAÍDAS[[#This Row],[Data vencimento]])))</f>
        <v/>
      </c>
      <c r="P261" s="153" t="str">
        <f>IF(SAÍDAS[[#This Row],[Categoria]]="","",VLOOKUP(SAÍDAS[[#This Row],[Categoria]],AUX!$AW:$AX,2,0))</f>
        <v/>
      </c>
    </row>
    <row r="262" spans="2:16" ht="22.5" customHeight="1" x14ac:dyDescent="0.3">
      <c r="B262" s="156"/>
      <c r="C262" s="153"/>
      <c r="D262" s="153"/>
      <c r="E262" s="153"/>
      <c r="F262" s="154"/>
      <c r="G262" s="154"/>
      <c r="H262" s="153"/>
      <c r="I262" s="150"/>
      <c r="J262" s="150"/>
      <c r="K262" s="150"/>
      <c r="L26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2" s="153" t="str">
        <f>IF(SAÍDAS[[#This Row],[Coluna1]]="","",IF(SAÍDAS[[#This Row],[Coluna1]]="Saída","Fornecedor","Cliente"))</f>
        <v/>
      </c>
      <c r="N262" s="153" t="str">
        <f ca="1">IF(SAÍDAS[[#This Row],[Status]]="","",IF(SAÍDAS[[#This Row],[Status]]="cONCLUÍDO",TEXT(SAÍDAS[[#This Row],[Data pagamento]],"mmm"),TEXT(SAÍDAS[[#This Row],[Data vencimento]],"mmm")))</f>
        <v/>
      </c>
      <c r="O262" s="153" t="str">
        <f ca="1">IF(SAÍDAS[[#This Row],[Status]]="","",IF(SAÍDAS[[#This Row],[Status]]="concluído",YEAR(SAÍDAS[[#This Row],[Data pagamento]]),YEAR(SAÍDAS[[#This Row],[Data vencimento]])))</f>
        <v/>
      </c>
      <c r="P262" s="153" t="str">
        <f>IF(SAÍDAS[[#This Row],[Categoria]]="","",VLOOKUP(SAÍDAS[[#This Row],[Categoria]],AUX!$AW:$AX,2,0))</f>
        <v/>
      </c>
    </row>
    <row r="263" spans="2:16" ht="22.5" customHeight="1" x14ac:dyDescent="0.3">
      <c r="B263" s="156"/>
      <c r="C263" s="153"/>
      <c r="D263" s="153"/>
      <c r="E263" s="153"/>
      <c r="F263" s="154"/>
      <c r="G263" s="154"/>
      <c r="H263" s="153"/>
      <c r="I263" s="150"/>
      <c r="J263" s="150"/>
      <c r="K263" s="150"/>
      <c r="L26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3" s="153" t="str">
        <f>IF(SAÍDAS[[#This Row],[Coluna1]]="","",IF(SAÍDAS[[#This Row],[Coluna1]]="Saída","Fornecedor","Cliente"))</f>
        <v/>
      </c>
      <c r="N263" s="153" t="str">
        <f ca="1">IF(SAÍDAS[[#This Row],[Status]]="","",IF(SAÍDAS[[#This Row],[Status]]="cONCLUÍDO",TEXT(SAÍDAS[[#This Row],[Data pagamento]],"mmm"),TEXT(SAÍDAS[[#This Row],[Data vencimento]],"mmm")))</f>
        <v/>
      </c>
      <c r="O263" s="153" t="str">
        <f ca="1">IF(SAÍDAS[[#This Row],[Status]]="","",IF(SAÍDAS[[#This Row],[Status]]="concluído",YEAR(SAÍDAS[[#This Row],[Data pagamento]]),YEAR(SAÍDAS[[#This Row],[Data vencimento]])))</f>
        <v/>
      </c>
      <c r="P263" s="153" t="str">
        <f>IF(SAÍDAS[[#This Row],[Categoria]]="","",VLOOKUP(SAÍDAS[[#This Row],[Categoria]],AUX!$AW:$AX,2,0))</f>
        <v/>
      </c>
    </row>
    <row r="264" spans="2:16" ht="22.5" customHeight="1" x14ac:dyDescent="0.3">
      <c r="B264" s="156"/>
      <c r="C264" s="153"/>
      <c r="D264" s="153"/>
      <c r="E264" s="153"/>
      <c r="F264" s="154"/>
      <c r="G264" s="154"/>
      <c r="H264" s="153"/>
      <c r="I264" s="150"/>
      <c r="J264" s="150"/>
      <c r="K264" s="150"/>
      <c r="L26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4" s="153" t="str">
        <f>IF(SAÍDAS[[#This Row],[Coluna1]]="","",IF(SAÍDAS[[#This Row],[Coluna1]]="Saída","Fornecedor","Cliente"))</f>
        <v/>
      </c>
      <c r="N264" s="153" t="str">
        <f ca="1">IF(SAÍDAS[[#This Row],[Status]]="","",IF(SAÍDAS[[#This Row],[Status]]="cONCLUÍDO",TEXT(SAÍDAS[[#This Row],[Data pagamento]],"mmm"),TEXT(SAÍDAS[[#This Row],[Data vencimento]],"mmm")))</f>
        <v/>
      </c>
      <c r="O264" s="153" t="str">
        <f ca="1">IF(SAÍDAS[[#This Row],[Status]]="","",IF(SAÍDAS[[#This Row],[Status]]="concluído",YEAR(SAÍDAS[[#This Row],[Data pagamento]]),YEAR(SAÍDAS[[#This Row],[Data vencimento]])))</f>
        <v/>
      </c>
      <c r="P264" s="153" t="str">
        <f>IF(SAÍDAS[[#This Row],[Categoria]]="","",VLOOKUP(SAÍDAS[[#This Row],[Categoria]],AUX!$AW:$AX,2,0))</f>
        <v/>
      </c>
    </row>
    <row r="265" spans="2:16" ht="22.5" customHeight="1" x14ac:dyDescent="0.3">
      <c r="B265" s="156"/>
      <c r="C265" s="153"/>
      <c r="D265" s="153"/>
      <c r="E265" s="153"/>
      <c r="F265" s="154"/>
      <c r="G265" s="154"/>
      <c r="H265" s="153"/>
      <c r="I265" s="150"/>
      <c r="J265" s="150"/>
      <c r="K265" s="150"/>
      <c r="L26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5" s="153" t="str">
        <f>IF(SAÍDAS[[#This Row],[Coluna1]]="","",IF(SAÍDAS[[#This Row],[Coluna1]]="Saída","Fornecedor","Cliente"))</f>
        <v/>
      </c>
      <c r="N265" s="153" t="str">
        <f ca="1">IF(SAÍDAS[[#This Row],[Status]]="","",IF(SAÍDAS[[#This Row],[Status]]="cONCLUÍDO",TEXT(SAÍDAS[[#This Row],[Data pagamento]],"mmm"),TEXT(SAÍDAS[[#This Row],[Data vencimento]],"mmm")))</f>
        <v/>
      </c>
      <c r="O265" s="153" t="str">
        <f ca="1">IF(SAÍDAS[[#This Row],[Status]]="","",IF(SAÍDAS[[#This Row],[Status]]="concluído",YEAR(SAÍDAS[[#This Row],[Data pagamento]]),YEAR(SAÍDAS[[#This Row],[Data vencimento]])))</f>
        <v/>
      </c>
      <c r="P265" s="153" t="str">
        <f>IF(SAÍDAS[[#This Row],[Categoria]]="","",VLOOKUP(SAÍDAS[[#This Row],[Categoria]],AUX!$AW:$AX,2,0))</f>
        <v/>
      </c>
    </row>
    <row r="266" spans="2:16" ht="22.5" customHeight="1" x14ac:dyDescent="0.3">
      <c r="B266" s="156"/>
      <c r="C266" s="153"/>
      <c r="D266" s="153"/>
      <c r="E266" s="153"/>
      <c r="F266" s="154"/>
      <c r="G266" s="154"/>
      <c r="H266" s="153"/>
      <c r="I266" s="150"/>
      <c r="J266" s="150"/>
      <c r="K266" s="150"/>
      <c r="L26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6" s="153" t="str">
        <f>IF(SAÍDAS[[#This Row],[Coluna1]]="","",IF(SAÍDAS[[#This Row],[Coluna1]]="Saída","Fornecedor","Cliente"))</f>
        <v/>
      </c>
      <c r="N266" s="153" t="str">
        <f ca="1">IF(SAÍDAS[[#This Row],[Status]]="","",IF(SAÍDAS[[#This Row],[Status]]="cONCLUÍDO",TEXT(SAÍDAS[[#This Row],[Data pagamento]],"mmm"),TEXT(SAÍDAS[[#This Row],[Data vencimento]],"mmm")))</f>
        <v/>
      </c>
      <c r="O266" s="153" t="str">
        <f ca="1">IF(SAÍDAS[[#This Row],[Status]]="","",IF(SAÍDAS[[#This Row],[Status]]="concluído",YEAR(SAÍDAS[[#This Row],[Data pagamento]]),YEAR(SAÍDAS[[#This Row],[Data vencimento]])))</f>
        <v/>
      </c>
      <c r="P266" s="153" t="str">
        <f>IF(SAÍDAS[[#This Row],[Categoria]]="","",VLOOKUP(SAÍDAS[[#This Row],[Categoria]],AUX!$AW:$AX,2,0))</f>
        <v/>
      </c>
    </row>
    <row r="267" spans="2:16" ht="22.5" customHeight="1" x14ac:dyDescent="0.3">
      <c r="B267" s="156"/>
      <c r="C267" s="153"/>
      <c r="D267" s="153"/>
      <c r="E267" s="153"/>
      <c r="F267" s="154"/>
      <c r="G267" s="154"/>
      <c r="H267" s="153"/>
      <c r="I267" s="150"/>
      <c r="J267" s="150"/>
      <c r="K267" s="150"/>
      <c r="L26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7" s="153" t="str">
        <f>IF(SAÍDAS[[#This Row],[Coluna1]]="","",IF(SAÍDAS[[#This Row],[Coluna1]]="Saída","Fornecedor","Cliente"))</f>
        <v/>
      </c>
      <c r="N267" s="153" t="str">
        <f ca="1">IF(SAÍDAS[[#This Row],[Status]]="","",IF(SAÍDAS[[#This Row],[Status]]="cONCLUÍDO",TEXT(SAÍDAS[[#This Row],[Data pagamento]],"mmm"),TEXT(SAÍDAS[[#This Row],[Data vencimento]],"mmm")))</f>
        <v/>
      </c>
      <c r="O267" s="153" t="str">
        <f ca="1">IF(SAÍDAS[[#This Row],[Status]]="","",IF(SAÍDAS[[#This Row],[Status]]="concluído",YEAR(SAÍDAS[[#This Row],[Data pagamento]]),YEAR(SAÍDAS[[#This Row],[Data vencimento]])))</f>
        <v/>
      </c>
      <c r="P267" s="153" t="str">
        <f>IF(SAÍDAS[[#This Row],[Categoria]]="","",VLOOKUP(SAÍDAS[[#This Row],[Categoria]],AUX!$AW:$AX,2,0))</f>
        <v/>
      </c>
    </row>
    <row r="268" spans="2:16" ht="22.5" customHeight="1" x14ac:dyDescent="0.3">
      <c r="B268" s="156"/>
      <c r="C268" s="153"/>
      <c r="D268" s="153"/>
      <c r="E268" s="153"/>
      <c r="F268" s="154"/>
      <c r="G268" s="154"/>
      <c r="H268" s="153"/>
      <c r="I268" s="150"/>
      <c r="J268" s="150"/>
      <c r="K268" s="150"/>
      <c r="L26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8" s="153" t="str">
        <f>IF(SAÍDAS[[#This Row],[Coluna1]]="","",IF(SAÍDAS[[#This Row],[Coluna1]]="Saída","Fornecedor","Cliente"))</f>
        <v/>
      </c>
      <c r="N268" s="153" t="str">
        <f ca="1">IF(SAÍDAS[[#This Row],[Status]]="","",IF(SAÍDAS[[#This Row],[Status]]="cONCLUÍDO",TEXT(SAÍDAS[[#This Row],[Data pagamento]],"mmm"),TEXT(SAÍDAS[[#This Row],[Data vencimento]],"mmm")))</f>
        <v/>
      </c>
      <c r="O268" s="153" t="str">
        <f ca="1">IF(SAÍDAS[[#This Row],[Status]]="","",IF(SAÍDAS[[#This Row],[Status]]="concluído",YEAR(SAÍDAS[[#This Row],[Data pagamento]]),YEAR(SAÍDAS[[#This Row],[Data vencimento]])))</f>
        <v/>
      </c>
      <c r="P268" s="153" t="str">
        <f>IF(SAÍDAS[[#This Row],[Categoria]]="","",VLOOKUP(SAÍDAS[[#This Row],[Categoria]],AUX!$AW:$AX,2,0))</f>
        <v/>
      </c>
    </row>
    <row r="269" spans="2:16" ht="22.5" customHeight="1" x14ac:dyDescent="0.3">
      <c r="B269" s="156"/>
      <c r="C269" s="153"/>
      <c r="D269" s="153"/>
      <c r="E269" s="153"/>
      <c r="F269" s="154"/>
      <c r="G269" s="154"/>
      <c r="H269" s="153"/>
      <c r="I269" s="150"/>
      <c r="J269" s="150"/>
      <c r="K269" s="150"/>
      <c r="L26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69" s="153" t="str">
        <f>IF(SAÍDAS[[#This Row],[Coluna1]]="","",IF(SAÍDAS[[#This Row],[Coluna1]]="Saída","Fornecedor","Cliente"))</f>
        <v/>
      </c>
      <c r="N269" s="153" t="str">
        <f ca="1">IF(SAÍDAS[[#This Row],[Status]]="","",IF(SAÍDAS[[#This Row],[Status]]="cONCLUÍDO",TEXT(SAÍDAS[[#This Row],[Data pagamento]],"mmm"),TEXT(SAÍDAS[[#This Row],[Data vencimento]],"mmm")))</f>
        <v/>
      </c>
      <c r="O269" s="153" t="str">
        <f ca="1">IF(SAÍDAS[[#This Row],[Status]]="","",IF(SAÍDAS[[#This Row],[Status]]="concluído",YEAR(SAÍDAS[[#This Row],[Data pagamento]]),YEAR(SAÍDAS[[#This Row],[Data vencimento]])))</f>
        <v/>
      </c>
      <c r="P269" s="153" t="str">
        <f>IF(SAÍDAS[[#This Row],[Categoria]]="","",VLOOKUP(SAÍDAS[[#This Row],[Categoria]],AUX!$AW:$AX,2,0))</f>
        <v/>
      </c>
    </row>
    <row r="270" spans="2:16" ht="22.5" customHeight="1" x14ac:dyDescent="0.3">
      <c r="B270" s="156"/>
      <c r="C270" s="153"/>
      <c r="D270" s="153"/>
      <c r="E270" s="153"/>
      <c r="F270" s="154"/>
      <c r="G270" s="154"/>
      <c r="H270" s="153"/>
      <c r="I270" s="150"/>
      <c r="J270" s="150"/>
      <c r="K270" s="150"/>
      <c r="L27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0" s="153" t="str">
        <f>IF(SAÍDAS[[#This Row],[Coluna1]]="","",IF(SAÍDAS[[#This Row],[Coluna1]]="Saída","Fornecedor","Cliente"))</f>
        <v/>
      </c>
      <c r="N270" s="153" t="str">
        <f ca="1">IF(SAÍDAS[[#This Row],[Status]]="","",IF(SAÍDAS[[#This Row],[Status]]="cONCLUÍDO",TEXT(SAÍDAS[[#This Row],[Data pagamento]],"mmm"),TEXT(SAÍDAS[[#This Row],[Data vencimento]],"mmm")))</f>
        <v/>
      </c>
      <c r="O270" s="153" t="str">
        <f ca="1">IF(SAÍDAS[[#This Row],[Status]]="","",IF(SAÍDAS[[#This Row],[Status]]="concluído",YEAR(SAÍDAS[[#This Row],[Data pagamento]]),YEAR(SAÍDAS[[#This Row],[Data vencimento]])))</f>
        <v/>
      </c>
      <c r="P270" s="153" t="str">
        <f>IF(SAÍDAS[[#This Row],[Categoria]]="","",VLOOKUP(SAÍDAS[[#This Row],[Categoria]],AUX!$AW:$AX,2,0))</f>
        <v/>
      </c>
    </row>
    <row r="271" spans="2:16" ht="22.5" customHeight="1" x14ac:dyDescent="0.3">
      <c r="B271" s="156"/>
      <c r="C271" s="153"/>
      <c r="D271" s="153"/>
      <c r="E271" s="153"/>
      <c r="F271" s="154"/>
      <c r="G271" s="154"/>
      <c r="H271" s="153"/>
      <c r="I271" s="150"/>
      <c r="J271" s="150"/>
      <c r="K271" s="150"/>
      <c r="L27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1" s="153" t="str">
        <f>IF(SAÍDAS[[#This Row],[Coluna1]]="","",IF(SAÍDAS[[#This Row],[Coluna1]]="Saída","Fornecedor","Cliente"))</f>
        <v/>
      </c>
      <c r="N271" s="153" t="str">
        <f ca="1">IF(SAÍDAS[[#This Row],[Status]]="","",IF(SAÍDAS[[#This Row],[Status]]="cONCLUÍDO",TEXT(SAÍDAS[[#This Row],[Data pagamento]],"mmm"),TEXT(SAÍDAS[[#This Row],[Data vencimento]],"mmm")))</f>
        <v/>
      </c>
      <c r="O271" s="153" t="str">
        <f ca="1">IF(SAÍDAS[[#This Row],[Status]]="","",IF(SAÍDAS[[#This Row],[Status]]="concluído",YEAR(SAÍDAS[[#This Row],[Data pagamento]]),YEAR(SAÍDAS[[#This Row],[Data vencimento]])))</f>
        <v/>
      </c>
      <c r="P271" s="153" t="str">
        <f>IF(SAÍDAS[[#This Row],[Categoria]]="","",VLOOKUP(SAÍDAS[[#This Row],[Categoria]],AUX!$AW:$AX,2,0))</f>
        <v/>
      </c>
    </row>
    <row r="272" spans="2:16" ht="22.5" customHeight="1" x14ac:dyDescent="0.3">
      <c r="B272" s="156"/>
      <c r="C272" s="153"/>
      <c r="D272" s="153"/>
      <c r="E272" s="153"/>
      <c r="F272" s="154"/>
      <c r="G272" s="154"/>
      <c r="H272" s="153"/>
      <c r="I272" s="150"/>
      <c r="J272" s="150"/>
      <c r="K272" s="150"/>
      <c r="L27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2" s="153" t="str">
        <f>IF(SAÍDAS[[#This Row],[Coluna1]]="","",IF(SAÍDAS[[#This Row],[Coluna1]]="Saída","Fornecedor","Cliente"))</f>
        <v/>
      </c>
      <c r="N272" s="153" t="str">
        <f ca="1">IF(SAÍDAS[[#This Row],[Status]]="","",IF(SAÍDAS[[#This Row],[Status]]="cONCLUÍDO",TEXT(SAÍDAS[[#This Row],[Data pagamento]],"mmm"),TEXT(SAÍDAS[[#This Row],[Data vencimento]],"mmm")))</f>
        <v/>
      </c>
      <c r="O272" s="153" t="str">
        <f ca="1">IF(SAÍDAS[[#This Row],[Status]]="","",IF(SAÍDAS[[#This Row],[Status]]="concluído",YEAR(SAÍDAS[[#This Row],[Data pagamento]]),YEAR(SAÍDAS[[#This Row],[Data vencimento]])))</f>
        <v/>
      </c>
      <c r="P272" s="153" t="str">
        <f>IF(SAÍDAS[[#This Row],[Categoria]]="","",VLOOKUP(SAÍDAS[[#This Row],[Categoria]],AUX!$AW:$AX,2,0))</f>
        <v/>
      </c>
    </row>
    <row r="273" spans="2:16" ht="22.5" customHeight="1" x14ac:dyDescent="0.3">
      <c r="B273" s="156"/>
      <c r="C273" s="153"/>
      <c r="D273" s="153"/>
      <c r="E273" s="153"/>
      <c r="F273" s="154"/>
      <c r="G273" s="154"/>
      <c r="H273" s="153"/>
      <c r="I273" s="150"/>
      <c r="J273" s="150"/>
      <c r="K273" s="150"/>
      <c r="L27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3" s="153" t="str">
        <f>IF(SAÍDAS[[#This Row],[Coluna1]]="","",IF(SAÍDAS[[#This Row],[Coluna1]]="Saída","Fornecedor","Cliente"))</f>
        <v/>
      </c>
      <c r="N273" s="153" t="str">
        <f ca="1">IF(SAÍDAS[[#This Row],[Status]]="","",IF(SAÍDAS[[#This Row],[Status]]="cONCLUÍDO",TEXT(SAÍDAS[[#This Row],[Data pagamento]],"mmm"),TEXT(SAÍDAS[[#This Row],[Data vencimento]],"mmm")))</f>
        <v/>
      </c>
      <c r="O273" s="153" t="str">
        <f ca="1">IF(SAÍDAS[[#This Row],[Status]]="","",IF(SAÍDAS[[#This Row],[Status]]="concluído",YEAR(SAÍDAS[[#This Row],[Data pagamento]]),YEAR(SAÍDAS[[#This Row],[Data vencimento]])))</f>
        <v/>
      </c>
      <c r="P273" s="153" t="str">
        <f>IF(SAÍDAS[[#This Row],[Categoria]]="","",VLOOKUP(SAÍDAS[[#This Row],[Categoria]],AUX!$AW:$AX,2,0))</f>
        <v/>
      </c>
    </row>
    <row r="274" spans="2:16" ht="22.5" customHeight="1" x14ac:dyDescent="0.3">
      <c r="B274" s="156"/>
      <c r="C274" s="153"/>
      <c r="D274" s="153"/>
      <c r="E274" s="153"/>
      <c r="F274" s="154"/>
      <c r="G274" s="154"/>
      <c r="H274" s="153"/>
      <c r="I274" s="150"/>
      <c r="J274" s="150"/>
      <c r="K274" s="150"/>
      <c r="L27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4" s="153" t="str">
        <f>IF(SAÍDAS[[#This Row],[Coluna1]]="","",IF(SAÍDAS[[#This Row],[Coluna1]]="Saída","Fornecedor","Cliente"))</f>
        <v/>
      </c>
      <c r="N274" s="153" t="str">
        <f ca="1">IF(SAÍDAS[[#This Row],[Status]]="","",IF(SAÍDAS[[#This Row],[Status]]="cONCLUÍDO",TEXT(SAÍDAS[[#This Row],[Data pagamento]],"mmm"),TEXT(SAÍDAS[[#This Row],[Data vencimento]],"mmm")))</f>
        <v/>
      </c>
      <c r="O274" s="153" t="str">
        <f ca="1">IF(SAÍDAS[[#This Row],[Status]]="","",IF(SAÍDAS[[#This Row],[Status]]="concluído",YEAR(SAÍDAS[[#This Row],[Data pagamento]]),YEAR(SAÍDAS[[#This Row],[Data vencimento]])))</f>
        <v/>
      </c>
      <c r="P274" s="153" t="str">
        <f>IF(SAÍDAS[[#This Row],[Categoria]]="","",VLOOKUP(SAÍDAS[[#This Row],[Categoria]],AUX!$AW:$AX,2,0))</f>
        <v/>
      </c>
    </row>
    <row r="275" spans="2:16" ht="22.5" customHeight="1" x14ac:dyDescent="0.3">
      <c r="B275" s="156"/>
      <c r="C275" s="153"/>
      <c r="D275" s="153"/>
      <c r="E275" s="153"/>
      <c r="F275" s="154"/>
      <c r="G275" s="154"/>
      <c r="H275" s="153"/>
      <c r="I275" s="150"/>
      <c r="J275" s="150"/>
      <c r="K275" s="150"/>
      <c r="L27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5" s="153" t="str">
        <f>IF(SAÍDAS[[#This Row],[Coluna1]]="","",IF(SAÍDAS[[#This Row],[Coluna1]]="Saída","Fornecedor","Cliente"))</f>
        <v/>
      </c>
      <c r="N275" s="153" t="str">
        <f ca="1">IF(SAÍDAS[[#This Row],[Status]]="","",IF(SAÍDAS[[#This Row],[Status]]="cONCLUÍDO",TEXT(SAÍDAS[[#This Row],[Data pagamento]],"mmm"),TEXT(SAÍDAS[[#This Row],[Data vencimento]],"mmm")))</f>
        <v/>
      </c>
      <c r="O275" s="153" t="str">
        <f ca="1">IF(SAÍDAS[[#This Row],[Status]]="","",IF(SAÍDAS[[#This Row],[Status]]="concluído",YEAR(SAÍDAS[[#This Row],[Data pagamento]]),YEAR(SAÍDAS[[#This Row],[Data vencimento]])))</f>
        <v/>
      </c>
      <c r="P275" s="153" t="str">
        <f>IF(SAÍDAS[[#This Row],[Categoria]]="","",VLOOKUP(SAÍDAS[[#This Row],[Categoria]],AUX!$AW:$AX,2,0))</f>
        <v/>
      </c>
    </row>
    <row r="276" spans="2:16" ht="22.5" customHeight="1" x14ac:dyDescent="0.3">
      <c r="B276" s="156"/>
      <c r="C276" s="153"/>
      <c r="D276" s="153"/>
      <c r="E276" s="153"/>
      <c r="F276" s="154"/>
      <c r="G276" s="154"/>
      <c r="H276" s="153"/>
      <c r="I276" s="150"/>
      <c r="J276" s="150"/>
      <c r="K276" s="150"/>
      <c r="L27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6" s="153" t="str">
        <f>IF(SAÍDAS[[#This Row],[Coluna1]]="","",IF(SAÍDAS[[#This Row],[Coluna1]]="Saída","Fornecedor","Cliente"))</f>
        <v/>
      </c>
      <c r="N276" s="153" t="str">
        <f ca="1">IF(SAÍDAS[[#This Row],[Status]]="","",IF(SAÍDAS[[#This Row],[Status]]="cONCLUÍDO",TEXT(SAÍDAS[[#This Row],[Data pagamento]],"mmm"),TEXT(SAÍDAS[[#This Row],[Data vencimento]],"mmm")))</f>
        <v/>
      </c>
      <c r="O276" s="153" t="str">
        <f ca="1">IF(SAÍDAS[[#This Row],[Status]]="","",IF(SAÍDAS[[#This Row],[Status]]="concluído",YEAR(SAÍDAS[[#This Row],[Data pagamento]]),YEAR(SAÍDAS[[#This Row],[Data vencimento]])))</f>
        <v/>
      </c>
      <c r="P276" s="153" t="str">
        <f>IF(SAÍDAS[[#This Row],[Categoria]]="","",VLOOKUP(SAÍDAS[[#This Row],[Categoria]],AUX!$AW:$AX,2,0))</f>
        <v/>
      </c>
    </row>
    <row r="277" spans="2:16" ht="22.5" customHeight="1" x14ac:dyDescent="0.3">
      <c r="B277" s="156"/>
      <c r="C277" s="153"/>
      <c r="D277" s="153"/>
      <c r="E277" s="153"/>
      <c r="F277" s="154"/>
      <c r="G277" s="154"/>
      <c r="H277" s="153"/>
      <c r="I277" s="150"/>
      <c r="J277" s="150"/>
      <c r="K277" s="150"/>
      <c r="L27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7" s="153" t="str">
        <f>IF(SAÍDAS[[#This Row],[Coluna1]]="","",IF(SAÍDAS[[#This Row],[Coluna1]]="Saída","Fornecedor","Cliente"))</f>
        <v/>
      </c>
      <c r="N277" s="153" t="str">
        <f ca="1">IF(SAÍDAS[[#This Row],[Status]]="","",IF(SAÍDAS[[#This Row],[Status]]="cONCLUÍDO",TEXT(SAÍDAS[[#This Row],[Data pagamento]],"mmm"),TEXT(SAÍDAS[[#This Row],[Data vencimento]],"mmm")))</f>
        <v/>
      </c>
      <c r="O277" s="153" t="str">
        <f ca="1">IF(SAÍDAS[[#This Row],[Status]]="","",IF(SAÍDAS[[#This Row],[Status]]="concluído",YEAR(SAÍDAS[[#This Row],[Data pagamento]]),YEAR(SAÍDAS[[#This Row],[Data vencimento]])))</f>
        <v/>
      </c>
      <c r="P277" s="153" t="str">
        <f>IF(SAÍDAS[[#This Row],[Categoria]]="","",VLOOKUP(SAÍDAS[[#This Row],[Categoria]],AUX!$AW:$AX,2,0))</f>
        <v/>
      </c>
    </row>
    <row r="278" spans="2:16" ht="22.5" customHeight="1" x14ac:dyDescent="0.3">
      <c r="B278" s="156"/>
      <c r="C278" s="153"/>
      <c r="D278" s="153"/>
      <c r="E278" s="153"/>
      <c r="F278" s="154"/>
      <c r="G278" s="154"/>
      <c r="H278" s="153"/>
      <c r="I278" s="150"/>
      <c r="J278" s="150"/>
      <c r="K278" s="150"/>
      <c r="L27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8" s="153" t="str">
        <f>IF(SAÍDAS[[#This Row],[Coluna1]]="","",IF(SAÍDAS[[#This Row],[Coluna1]]="Saída","Fornecedor","Cliente"))</f>
        <v/>
      </c>
      <c r="N278" s="153" t="str">
        <f ca="1">IF(SAÍDAS[[#This Row],[Status]]="","",IF(SAÍDAS[[#This Row],[Status]]="cONCLUÍDO",TEXT(SAÍDAS[[#This Row],[Data pagamento]],"mmm"),TEXT(SAÍDAS[[#This Row],[Data vencimento]],"mmm")))</f>
        <v/>
      </c>
      <c r="O278" s="153" t="str">
        <f ca="1">IF(SAÍDAS[[#This Row],[Status]]="","",IF(SAÍDAS[[#This Row],[Status]]="concluído",YEAR(SAÍDAS[[#This Row],[Data pagamento]]),YEAR(SAÍDAS[[#This Row],[Data vencimento]])))</f>
        <v/>
      </c>
      <c r="P278" s="153" t="str">
        <f>IF(SAÍDAS[[#This Row],[Categoria]]="","",VLOOKUP(SAÍDAS[[#This Row],[Categoria]],AUX!$AW:$AX,2,0))</f>
        <v/>
      </c>
    </row>
    <row r="279" spans="2:16" ht="22.5" customHeight="1" x14ac:dyDescent="0.3">
      <c r="B279" s="156"/>
      <c r="C279" s="153"/>
      <c r="D279" s="153"/>
      <c r="E279" s="153"/>
      <c r="F279" s="154"/>
      <c r="G279" s="154"/>
      <c r="H279" s="153"/>
      <c r="I279" s="150"/>
      <c r="J279" s="150"/>
      <c r="K279" s="150"/>
      <c r="L27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79" s="153" t="str">
        <f>IF(SAÍDAS[[#This Row],[Coluna1]]="","",IF(SAÍDAS[[#This Row],[Coluna1]]="Saída","Fornecedor","Cliente"))</f>
        <v/>
      </c>
      <c r="N279" s="153" t="str">
        <f ca="1">IF(SAÍDAS[[#This Row],[Status]]="","",IF(SAÍDAS[[#This Row],[Status]]="cONCLUÍDO",TEXT(SAÍDAS[[#This Row],[Data pagamento]],"mmm"),TEXT(SAÍDAS[[#This Row],[Data vencimento]],"mmm")))</f>
        <v/>
      </c>
      <c r="O279" s="153" t="str">
        <f ca="1">IF(SAÍDAS[[#This Row],[Status]]="","",IF(SAÍDAS[[#This Row],[Status]]="concluído",YEAR(SAÍDAS[[#This Row],[Data pagamento]]),YEAR(SAÍDAS[[#This Row],[Data vencimento]])))</f>
        <v/>
      </c>
      <c r="P279" s="153" t="str">
        <f>IF(SAÍDAS[[#This Row],[Categoria]]="","",VLOOKUP(SAÍDAS[[#This Row],[Categoria]],AUX!$AW:$AX,2,0))</f>
        <v/>
      </c>
    </row>
    <row r="280" spans="2:16" ht="22.5" customHeight="1" x14ac:dyDescent="0.3">
      <c r="B280" s="156"/>
      <c r="C280" s="153"/>
      <c r="D280" s="153"/>
      <c r="E280" s="153"/>
      <c r="F280" s="154"/>
      <c r="G280" s="154"/>
      <c r="H280" s="153"/>
      <c r="I280" s="150"/>
      <c r="J280" s="150"/>
      <c r="K280" s="150"/>
      <c r="L28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0" s="153" t="str">
        <f>IF(SAÍDAS[[#This Row],[Coluna1]]="","",IF(SAÍDAS[[#This Row],[Coluna1]]="Saída","Fornecedor","Cliente"))</f>
        <v/>
      </c>
      <c r="N280" s="153" t="str">
        <f ca="1">IF(SAÍDAS[[#This Row],[Status]]="","",IF(SAÍDAS[[#This Row],[Status]]="cONCLUÍDO",TEXT(SAÍDAS[[#This Row],[Data pagamento]],"mmm"),TEXT(SAÍDAS[[#This Row],[Data vencimento]],"mmm")))</f>
        <v/>
      </c>
      <c r="O280" s="153" t="str">
        <f ca="1">IF(SAÍDAS[[#This Row],[Status]]="","",IF(SAÍDAS[[#This Row],[Status]]="concluído",YEAR(SAÍDAS[[#This Row],[Data pagamento]]),YEAR(SAÍDAS[[#This Row],[Data vencimento]])))</f>
        <v/>
      </c>
      <c r="P280" s="153" t="str">
        <f>IF(SAÍDAS[[#This Row],[Categoria]]="","",VLOOKUP(SAÍDAS[[#This Row],[Categoria]],AUX!$AW:$AX,2,0))</f>
        <v/>
      </c>
    </row>
    <row r="281" spans="2:16" ht="22.5" customHeight="1" x14ac:dyDescent="0.3">
      <c r="B281" s="156"/>
      <c r="C281" s="153"/>
      <c r="D281" s="153"/>
      <c r="E281" s="153"/>
      <c r="F281" s="154"/>
      <c r="G281" s="154"/>
      <c r="H281" s="153"/>
      <c r="I281" s="150"/>
      <c r="J281" s="150"/>
      <c r="K281" s="150"/>
      <c r="L28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1" s="153" t="str">
        <f>IF(SAÍDAS[[#This Row],[Coluna1]]="","",IF(SAÍDAS[[#This Row],[Coluna1]]="Saída","Fornecedor","Cliente"))</f>
        <v/>
      </c>
      <c r="N281" s="153" t="str">
        <f ca="1">IF(SAÍDAS[[#This Row],[Status]]="","",IF(SAÍDAS[[#This Row],[Status]]="cONCLUÍDO",TEXT(SAÍDAS[[#This Row],[Data pagamento]],"mmm"),TEXT(SAÍDAS[[#This Row],[Data vencimento]],"mmm")))</f>
        <v/>
      </c>
      <c r="O281" s="153" t="str">
        <f ca="1">IF(SAÍDAS[[#This Row],[Status]]="","",IF(SAÍDAS[[#This Row],[Status]]="concluído",YEAR(SAÍDAS[[#This Row],[Data pagamento]]),YEAR(SAÍDAS[[#This Row],[Data vencimento]])))</f>
        <v/>
      </c>
      <c r="P281" s="153" t="str">
        <f>IF(SAÍDAS[[#This Row],[Categoria]]="","",VLOOKUP(SAÍDAS[[#This Row],[Categoria]],AUX!$AW:$AX,2,0))</f>
        <v/>
      </c>
    </row>
    <row r="282" spans="2:16" ht="22.5" customHeight="1" x14ac:dyDescent="0.3">
      <c r="B282" s="156"/>
      <c r="C282" s="153"/>
      <c r="D282" s="153"/>
      <c r="E282" s="153"/>
      <c r="F282" s="154"/>
      <c r="G282" s="154"/>
      <c r="H282" s="153"/>
      <c r="I282" s="150"/>
      <c r="J282" s="150"/>
      <c r="K282" s="150"/>
      <c r="L28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2" s="153" t="str">
        <f>IF(SAÍDAS[[#This Row],[Coluna1]]="","",IF(SAÍDAS[[#This Row],[Coluna1]]="Saída","Fornecedor","Cliente"))</f>
        <v/>
      </c>
      <c r="N282" s="153" t="str">
        <f ca="1">IF(SAÍDAS[[#This Row],[Status]]="","",IF(SAÍDAS[[#This Row],[Status]]="cONCLUÍDO",TEXT(SAÍDAS[[#This Row],[Data pagamento]],"mmm"),TEXT(SAÍDAS[[#This Row],[Data vencimento]],"mmm")))</f>
        <v/>
      </c>
      <c r="O282" s="153" t="str">
        <f ca="1">IF(SAÍDAS[[#This Row],[Status]]="","",IF(SAÍDAS[[#This Row],[Status]]="concluído",YEAR(SAÍDAS[[#This Row],[Data pagamento]]),YEAR(SAÍDAS[[#This Row],[Data vencimento]])))</f>
        <v/>
      </c>
      <c r="P282" s="153" t="str">
        <f>IF(SAÍDAS[[#This Row],[Categoria]]="","",VLOOKUP(SAÍDAS[[#This Row],[Categoria]],AUX!$AW:$AX,2,0))</f>
        <v/>
      </c>
    </row>
    <row r="283" spans="2:16" ht="22.5" customHeight="1" x14ac:dyDescent="0.3">
      <c r="B283" s="156"/>
      <c r="C283" s="153"/>
      <c r="D283" s="153"/>
      <c r="E283" s="153"/>
      <c r="F283" s="154"/>
      <c r="G283" s="154"/>
      <c r="H283" s="153"/>
      <c r="I283" s="150"/>
      <c r="J283" s="150"/>
      <c r="K283" s="150"/>
      <c r="L28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3" s="153" t="str">
        <f>IF(SAÍDAS[[#This Row],[Coluna1]]="","",IF(SAÍDAS[[#This Row],[Coluna1]]="Saída","Fornecedor","Cliente"))</f>
        <v/>
      </c>
      <c r="N283" s="153" t="str">
        <f ca="1">IF(SAÍDAS[[#This Row],[Status]]="","",IF(SAÍDAS[[#This Row],[Status]]="cONCLUÍDO",TEXT(SAÍDAS[[#This Row],[Data pagamento]],"mmm"),TEXT(SAÍDAS[[#This Row],[Data vencimento]],"mmm")))</f>
        <v/>
      </c>
      <c r="O283" s="153" t="str">
        <f ca="1">IF(SAÍDAS[[#This Row],[Status]]="","",IF(SAÍDAS[[#This Row],[Status]]="concluído",YEAR(SAÍDAS[[#This Row],[Data pagamento]]),YEAR(SAÍDAS[[#This Row],[Data vencimento]])))</f>
        <v/>
      </c>
      <c r="P283" s="153" t="str">
        <f>IF(SAÍDAS[[#This Row],[Categoria]]="","",VLOOKUP(SAÍDAS[[#This Row],[Categoria]],AUX!$AW:$AX,2,0))</f>
        <v/>
      </c>
    </row>
    <row r="284" spans="2:16" ht="22.5" customHeight="1" x14ac:dyDescent="0.3">
      <c r="B284" s="156"/>
      <c r="C284" s="153"/>
      <c r="D284" s="153"/>
      <c r="E284" s="153"/>
      <c r="F284" s="154"/>
      <c r="G284" s="154"/>
      <c r="H284" s="153"/>
      <c r="I284" s="150"/>
      <c r="J284" s="150"/>
      <c r="K284" s="150"/>
      <c r="L28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4" s="153" t="str">
        <f>IF(SAÍDAS[[#This Row],[Coluna1]]="","",IF(SAÍDAS[[#This Row],[Coluna1]]="Saída","Fornecedor","Cliente"))</f>
        <v/>
      </c>
      <c r="N284" s="153" t="str">
        <f ca="1">IF(SAÍDAS[[#This Row],[Status]]="","",IF(SAÍDAS[[#This Row],[Status]]="cONCLUÍDO",TEXT(SAÍDAS[[#This Row],[Data pagamento]],"mmm"),TEXT(SAÍDAS[[#This Row],[Data vencimento]],"mmm")))</f>
        <v/>
      </c>
      <c r="O284" s="153" t="str">
        <f ca="1">IF(SAÍDAS[[#This Row],[Status]]="","",IF(SAÍDAS[[#This Row],[Status]]="concluído",YEAR(SAÍDAS[[#This Row],[Data pagamento]]),YEAR(SAÍDAS[[#This Row],[Data vencimento]])))</f>
        <v/>
      </c>
      <c r="P284" s="153" t="str">
        <f>IF(SAÍDAS[[#This Row],[Categoria]]="","",VLOOKUP(SAÍDAS[[#This Row],[Categoria]],AUX!$AW:$AX,2,0))</f>
        <v/>
      </c>
    </row>
    <row r="285" spans="2:16" ht="22.5" customHeight="1" x14ac:dyDescent="0.3">
      <c r="B285" s="156"/>
      <c r="C285" s="153"/>
      <c r="D285" s="153"/>
      <c r="E285" s="153"/>
      <c r="F285" s="154"/>
      <c r="G285" s="154"/>
      <c r="H285" s="153"/>
      <c r="I285" s="150"/>
      <c r="J285" s="150"/>
      <c r="K285" s="150"/>
      <c r="L28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5" s="153" t="str">
        <f>IF(SAÍDAS[[#This Row],[Coluna1]]="","",IF(SAÍDAS[[#This Row],[Coluna1]]="Saída","Fornecedor","Cliente"))</f>
        <v/>
      </c>
      <c r="N285" s="153" t="str">
        <f ca="1">IF(SAÍDAS[[#This Row],[Status]]="","",IF(SAÍDAS[[#This Row],[Status]]="cONCLUÍDO",TEXT(SAÍDAS[[#This Row],[Data pagamento]],"mmm"),TEXT(SAÍDAS[[#This Row],[Data vencimento]],"mmm")))</f>
        <v/>
      </c>
      <c r="O285" s="153" t="str">
        <f ca="1">IF(SAÍDAS[[#This Row],[Status]]="","",IF(SAÍDAS[[#This Row],[Status]]="concluído",YEAR(SAÍDAS[[#This Row],[Data pagamento]]),YEAR(SAÍDAS[[#This Row],[Data vencimento]])))</f>
        <v/>
      </c>
      <c r="P285" s="153" t="str">
        <f>IF(SAÍDAS[[#This Row],[Categoria]]="","",VLOOKUP(SAÍDAS[[#This Row],[Categoria]],AUX!$AW:$AX,2,0))</f>
        <v/>
      </c>
    </row>
    <row r="286" spans="2:16" ht="22.5" customHeight="1" x14ac:dyDescent="0.3">
      <c r="B286" s="156"/>
      <c r="C286" s="153"/>
      <c r="D286" s="153"/>
      <c r="E286" s="153"/>
      <c r="F286" s="154"/>
      <c r="G286" s="154"/>
      <c r="H286" s="153"/>
      <c r="I286" s="150"/>
      <c r="J286" s="150"/>
      <c r="K286" s="150"/>
      <c r="L28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6" s="153" t="str">
        <f>IF(SAÍDAS[[#This Row],[Coluna1]]="","",IF(SAÍDAS[[#This Row],[Coluna1]]="Saída","Fornecedor","Cliente"))</f>
        <v/>
      </c>
      <c r="N286" s="153" t="str">
        <f ca="1">IF(SAÍDAS[[#This Row],[Status]]="","",IF(SAÍDAS[[#This Row],[Status]]="cONCLUÍDO",TEXT(SAÍDAS[[#This Row],[Data pagamento]],"mmm"),TEXT(SAÍDAS[[#This Row],[Data vencimento]],"mmm")))</f>
        <v/>
      </c>
      <c r="O286" s="153" t="str">
        <f ca="1">IF(SAÍDAS[[#This Row],[Status]]="","",IF(SAÍDAS[[#This Row],[Status]]="concluído",YEAR(SAÍDAS[[#This Row],[Data pagamento]]),YEAR(SAÍDAS[[#This Row],[Data vencimento]])))</f>
        <v/>
      </c>
      <c r="P286" s="153" t="str">
        <f>IF(SAÍDAS[[#This Row],[Categoria]]="","",VLOOKUP(SAÍDAS[[#This Row],[Categoria]],AUX!$AW:$AX,2,0))</f>
        <v/>
      </c>
    </row>
    <row r="287" spans="2:16" ht="22.5" customHeight="1" x14ac:dyDescent="0.3">
      <c r="B287" s="156"/>
      <c r="C287" s="153"/>
      <c r="D287" s="153"/>
      <c r="E287" s="153"/>
      <c r="F287" s="154"/>
      <c r="G287" s="154"/>
      <c r="H287" s="153"/>
      <c r="I287" s="150"/>
      <c r="J287" s="150"/>
      <c r="K287" s="150"/>
      <c r="L28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7" s="153" t="str">
        <f>IF(SAÍDAS[[#This Row],[Coluna1]]="","",IF(SAÍDAS[[#This Row],[Coluna1]]="Saída","Fornecedor","Cliente"))</f>
        <v/>
      </c>
      <c r="N287" s="153" t="str">
        <f ca="1">IF(SAÍDAS[[#This Row],[Status]]="","",IF(SAÍDAS[[#This Row],[Status]]="cONCLUÍDO",TEXT(SAÍDAS[[#This Row],[Data pagamento]],"mmm"),TEXT(SAÍDAS[[#This Row],[Data vencimento]],"mmm")))</f>
        <v/>
      </c>
      <c r="O287" s="153" t="str">
        <f ca="1">IF(SAÍDAS[[#This Row],[Status]]="","",IF(SAÍDAS[[#This Row],[Status]]="concluído",YEAR(SAÍDAS[[#This Row],[Data pagamento]]),YEAR(SAÍDAS[[#This Row],[Data vencimento]])))</f>
        <v/>
      </c>
      <c r="P287" s="153" t="str">
        <f>IF(SAÍDAS[[#This Row],[Categoria]]="","",VLOOKUP(SAÍDAS[[#This Row],[Categoria]],AUX!$AW:$AX,2,0))</f>
        <v/>
      </c>
    </row>
    <row r="288" spans="2:16" ht="22.5" customHeight="1" x14ac:dyDescent="0.3">
      <c r="B288" s="156"/>
      <c r="C288" s="153"/>
      <c r="D288" s="153"/>
      <c r="E288" s="153"/>
      <c r="F288" s="154"/>
      <c r="G288" s="154"/>
      <c r="H288" s="153"/>
      <c r="I288" s="150"/>
      <c r="J288" s="150"/>
      <c r="K288" s="150"/>
      <c r="L28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8" s="153" t="str">
        <f>IF(SAÍDAS[[#This Row],[Coluna1]]="","",IF(SAÍDAS[[#This Row],[Coluna1]]="Saída","Fornecedor","Cliente"))</f>
        <v/>
      </c>
      <c r="N288" s="153" t="str">
        <f ca="1">IF(SAÍDAS[[#This Row],[Status]]="","",IF(SAÍDAS[[#This Row],[Status]]="cONCLUÍDO",TEXT(SAÍDAS[[#This Row],[Data pagamento]],"mmm"),TEXT(SAÍDAS[[#This Row],[Data vencimento]],"mmm")))</f>
        <v/>
      </c>
      <c r="O288" s="153" t="str">
        <f ca="1">IF(SAÍDAS[[#This Row],[Status]]="","",IF(SAÍDAS[[#This Row],[Status]]="concluído",YEAR(SAÍDAS[[#This Row],[Data pagamento]]),YEAR(SAÍDAS[[#This Row],[Data vencimento]])))</f>
        <v/>
      </c>
      <c r="P288" s="153" t="str">
        <f>IF(SAÍDAS[[#This Row],[Categoria]]="","",VLOOKUP(SAÍDAS[[#This Row],[Categoria]],AUX!$AW:$AX,2,0))</f>
        <v/>
      </c>
    </row>
    <row r="289" spans="2:16" ht="22.5" customHeight="1" x14ac:dyDescent="0.3">
      <c r="B289" s="156"/>
      <c r="C289" s="153"/>
      <c r="D289" s="153"/>
      <c r="E289" s="153"/>
      <c r="F289" s="154"/>
      <c r="G289" s="154"/>
      <c r="H289" s="153"/>
      <c r="I289" s="150"/>
      <c r="J289" s="150"/>
      <c r="K289" s="150"/>
      <c r="L28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89" s="153" t="str">
        <f>IF(SAÍDAS[[#This Row],[Coluna1]]="","",IF(SAÍDAS[[#This Row],[Coluna1]]="Saída","Fornecedor","Cliente"))</f>
        <v/>
      </c>
      <c r="N289" s="153" t="str">
        <f ca="1">IF(SAÍDAS[[#This Row],[Status]]="","",IF(SAÍDAS[[#This Row],[Status]]="cONCLUÍDO",TEXT(SAÍDAS[[#This Row],[Data pagamento]],"mmm"),TEXT(SAÍDAS[[#This Row],[Data vencimento]],"mmm")))</f>
        <v/>
      </c>
      <c r="O289" s="153" t="str">
        <f ca="1">IF(SAÍDAS[[#This Row],[Status]]="","",IF(SAÍDAS[[#This Row],[Status]]="concluído",YEAR(SAÍDAS[[#This Row],[Data pagamento]]),YEAR(SAÍDAS[[#This Row],[Data vencimento]])))</f>
        <v/>
      </c>
      <c r="P289" s="153" t="str">
        <f>IF(SAÍDAS[[#This Row],[Categoria]]="","",VLOOKUP(SAÍDAS[[#This Row],[Categoria]],AUX!$AW:$AX,2,0))</f>
        <v/>
      </c>
    </row>
    <row r="290" spans="2:16" ht="22.5" customHeight="1" x14ac:dyDescent="0.3">
      <c r="B290" s="156"/>
      <c r="C290" s="153"/>
      <c r="D290" s="153"/>
      <c r="E290" s="153"/>
      <c r="F290" s="154"/>
      <c r="G290" s="154"/>
      <c r="H290" s="153"/>
      <c r="I290" s="150"/>
      <c r="J290" s="150"/>
      <c r="K290" s="150"/>
      <c r="L29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0" s="153" t="str">
        <f>IF(SAÍDAS[[#This Row],[Coluna1]]="","",IF(SAÍDAS[[#This Row],[Coluna1]]="Saída","Fornecedor","Cliente"))</f>
        <v/>
      </c>
      <c r="N290" s="153" t="str">
        <f ca="1">IF(SAÍDAS[[#This Row],[Status]]="","",IF(SAÍDAS[[#This Row],[Status]]="cONCLUÍDO",TEXT(SAÍDAS[[#This Row],[Data pagamento]],"mmm"),TEXT(SAÍDAS[[#This Row],[Data vencimento]],"mmm")))</f>
        <v/>
      </c>
      <c r="O290" s="153" t="str">
        <f ca="1">IF(SAÍDAS[[#This Row],[Status]]="","",IF(SAÍDAS[[#This Row],[Status]]="concluído",YEAR(SAÍDAS[[#This Row],[Data pagamento]]),YEAR(SAÍDAS[[#This Row],[Data vencimento]])))</f>
        <v/>
      </c>
      <c r="P290" s="153" t="str">
        <f>IF(SAÍDAS[[#This Row],[Categoria]]="","",VLOOKUP(SAÍDAS[[#This Row],[Categoria]],AUX!$AW:$AX,2,0))</f>
        <v/>
      </c>
    </row>
    <row r="291" spans="2:16" ht="22.5" customHeight="1" x14ac:dyDescent="0.3">
      <c r="B291" s="156"/>
      <c r="C291" s="153"/>
      <c r="D291" s="153"/>
      <c r="E291" s="153"/>
      <c r="F291" s="154"/>
      <c r="G291" s="154"/>
      <c r="H291" s="153"/>
      <c r="I291" s="150"/>
      <c r="J291" s="150"/>
      <c r="K291" s="150"/>
      <c r="L29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1" s="153" t="str">
        <f>IF(SAÍDAS[[#This Row],[Coluna1]]="","",IF(SAÍDAS[[#This Row],[Coluna1]]="Saída","Fornecedor","Cliente"))</f>
        <v/>
      </c>
      <c r="N291" s="153" t="str">
        <f ca="1">IF(SAÍDAS[[#This Row],[Status]]="","",IF(SAÍDAS[[#This Row],[Status]]="cONCLUÍDO",TEXT(SAÍDAS[[#This Row],[Data pagamento]],"mmm"),TEXT(SAÍDAS[[#This Row],[Data vencimento]],"mmm")))</f>
        <v/>
      </c>
      <c r="O291" s="153" t="str">
        <f ca="1">IF(SAÍDAS[[#This Row],[Status]]="","",IF(SAÍDAS[[#This Row],[Status]]="concluído",YEAR(SAÍDAS[[#This Row],[Data pagamento]]),YEAR(SAÍDAS[[#This Row],[Data vencimento]])))</f>
        <v/>
      </c>
      <c r="P291" s="153" t="str">
        <f>IF(SAÍDAS[[#This Row],[Categoria]]="","",VLOOKUP(SAÍDAS[[#This Row],[Categoria]],AUX!$AW:$AX,2,0))</f>
        <v/>
      </c>
    </row>
    <row r="292" spans="2:16" ht="22.5" customHeight="1" x14ac:dyDescent="0.3">
      <c r="B292" s="156"/>
      <c r="C292" s="153"/>
      <c r="D292" s="153"/>
      <c r="E292" s="153"/>
      <c r="F292" s="154"/>
      <c r="G292" s="154"/>
      <c r="H292" s="153"/>
      <c r="I292" s="150"/>
      <c r="J292" s="150"/>
      <c r="K292" s="150"/>
      <c r="L29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2" s="153" t="str">
        <f>IF(SAÍDAS[[#This Row],[Coluna1]]="","",IF(SAÍDAS[[#This Row],[Coluna1]]="Saída","Fornecedor","Cliente"))</f>
        <v/>
      </c>
      <c r="N292" s="153" t="str">
        <f ca="1">IF(SAÍDAS[[#This Row],[Status]]="","",IF(SAÍDAS[[#This Row],[Status]]="cONCLUÍDO",TEXT(SAÍDAS[[#This Row],[Data pagamento]],"mmm"),TEXT(SAÍDAS[[#This Row],[Data vencimento]],"mmm")))</f>
        <v/>
      </c>
      <c r="O292" s="153" t="str">
        <f ca="1">IF(SAÍDAS[[#This Row],[Status]]="","",IF(SAÍDAS[[#This Row],[Status]]="concluído",YEAR(SAÍDAS[[#This Row],[Data pagamento]]),YEAR(SAÍDAS[[#This Row],[Data vencimento]])))</f>
        <v/>
      </c>
      <c r="P292" s="153" t="str">
        <f>IF(SAÍDAS[[#This Row],[Categoria]]="","",VLOOKUP(SAÍDAS[[#This Row],[Categoria]],AUX!$AW:$AX,2,0))</f>
        <v/>
      </c>
    </row>
    <row r="293" spans="2:16" ht="22.5" customHeight="1" x14ac:dyDescent="0.3">
      <c r="B293" s="156"/>
      <c r="C293" s="153"/>
      <c r="D293" s="153"/>
      <c r="E293" s="153"/>
      <c r="F293" s="154"/>
      <c r="G293" s="154"/>
      <c r="H293" s="153"/>
      <c r="I293" s="150"/>
      <c r="J293" s="150"/>
      <c r="K293" s="150"/>
      <c r="L29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3" s="153" t="str">
        <f>IF(SAÍDAS[[#This Row],[Coluna1]]="","",IF(SAÍDAS[[#This Row],[Coluna1]]="Saída","Fornecedor","Cliente"))</f>
        <v/>
      </c>
      <c r="N293" s="153" t="str">
        <f ca="1">IF(SAÍDAS[[#This Row],[Status]]="","",IF(SAÍDAS[[#This Row],[Status]]="cONCLUÍDO",TEXT(SAÍDAS[[#This Row],[Data pagamento]],"mmm"),TEXT(SAÍDAS[[#This Row],[Data vencimento]],"mmm")))</f>
        <v/>
      </c>
      <c r="O293" s="153" t="str">
        <f ca="1">IF(SAÍDAS[[#This Row],[Status]]="","",IF(SAÍDAS[[#This Row],[Status]]="concluído",YEAR(SAÍDAS[[#This Row],[Data pagamento]]),YEAR(SAÍDAS[[#This Row],[Data vencimento]])))</f>
        <v/>
      </c>
      <c r="P293" s="153" t="str">
        <f>IF(SAÍDAS[[#This Row],[Categoria]]="","",VLOOKUP(SAÍDAS[[#This Row],[Categoria]],AUX!$AW:$AX,2,0))</f>
        <v/>
      </c>
    </row>
    <row r="294" spans="2:16" ht="22.5" customHeight="1" x14ac:dyDescent="0.3">
      <c r="B294" s="156"/>
      <c r="C294" s="153"/>
      <c r="D294" s="153"/>
      <c r="E294" s="153"/>
      <c r="F294" s="154"/>
      <c r="G294" s="154"/>
      <c r="H294" s="153"/>
      <c r="I294" s="150"/>
      <c r="J294" s="150"/>
      <c r="K294" s="150"/>
      <c r="L29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4" s="153" t="str">
        <f>IF(SAÍDAS[[#This Row],[Coluna1]]="","",IF(SAÍDAS[[#This Row],[Coluna1]]="Saída","Fornecedor","Cliente"))</f>
        <v/>
      </c>
      <c r="N294" s="153" t="str">
        <f ca="1">IF(SAÍDAS[[#This Row],[Status]]="","",IF(SAÍDAS[[#This Row],[Status]]="cONCLUÍDO",TEXT(SAÍDAS[[#This Row],[Data pagamento]],"mmm"),TEXT(SAÍDAS[[#This Row],[Data vencimento]],"mmm")))</f>
        <v/>
      </c>
      <c r="O294" s="153" t="str">
        <f ca="1">IF(SAÍDAS[[#This Row],[Status]]="","",IF(SAÍDAS[[#This Row],[Status]]="concluído",YEAR(SAÍDAS[[#This Row],[Data pagamento]]),YEAR(SAÍDAS[[#This Row],[Data vencimento]])))</f>
        <v/>
      </c>
      <c r="P294" s="153" t="str">
        <f>IF(SAÍDAS[[#This Row],[Categoria]]="","",VLOOKUP(SAÍDAS[[#This Row],[Categoria]],AUX!$AW:$AX,2,0))</f>
        <v/>
      </c>
    </row>
    <row r="295" spans="2:16" ht="22.5" customHeight="1" x14ac:dyDescent="0.3">
      <c r="B295" s="156"/>
      <c r="C295" s="153"/>
      <c r="D295" s="153"/>
      <c r="E295" s="153"/>
      <c r="F295" s="154"/>
      <c r="G295" s="154"/>
      <c r="H295" s="153"/>
      <c r="I295" s="150"/>
      <c r="J295" s="150"/>
      <c r="K295" s="150"/>
      <c r="L29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5" s="153" t="str">
        <f>IF(SAÍDAS[[#This Row],[Coluna1]]="","",IF(SAÍDAS[[#This Row],[Coluna1]]="Saída","Fornecedor","Cliente"))</f>
        <v/>
      </c>
      <c r="N295" s="153" t="str">
        <f ca="1">IF(SAÍDAS[[#This Row],[Status]]="","",IF(SAÍDAS[[#This Row],[Status]]="cONCLUÍDO",TEXT(SAÍDAS[[#This Row],[Data pagamento]],"mmm"),TEXT(SAÍDAS[[#This Row],[Data vencimento]],"mmm")))</f>
        <v/>
      </c>
      <c r="O295" s="153" t="str">
        <f ca="1">IF(SAÍDAS[[#This Row],[Status]]="","",IF(SAÍDAS[[#This Row],[Status]]="concluído",YEAR(SAÍDAS[[#This Row],[Data pagamento]]),YEAR(SAÍDAS[[#This Row],[Data vencimento]])))</f>
        <v/>
      </c>
      <c r="P295" s="153" t="str">
        <f>IF(SAÍDAS[[#This Row],[Categoria]]="","",VLOOKUP(SAÍDAS[[#This Row],[Categoria]],AUX!$AW:$AX,2,0))</f>
        <v/>
      </c>
    </row>
    <row r="296" spans="2:16" ht="22.5" customHeight="1" x14ac:dyDescent="0.3">
      <c r="B296" s="156"/>
      <c r="C296" s="153"/>
      <c r="D296" s="153"/>
      <c r="E296" s="153"/>
      <c r="F296" s="154"/>
      <c r="G296" s="154"/>
      <c r="H296" s="153"/>
      <c r="I296" s="150"/>
      <c r="J296" s="150"/>
      <c r="K296" s="150"/>
      <c r="L29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6" s="153" t="str">
        <f>IF(SAÍDAS[[#This Row],[Coluna1]]="","",IF(SAÍDAS[[#This Row],[Coluna1]]="Saída","Fornecedor","Cliente"))</f>
        <v/>
      </c>
      <c r="N296" s="153" t="str">
        <f ca="1">IF(SAÍDAS[[#This Row],[Status]]="","",IF(SAÍDAS[[#This Row],[Status]]="cONCLUÍDO",TEXT(SAÍDAS[[#This Row],[Data pagamento]],"mmm"),TEXT(SAÍDAS[[#This Row],[Data vencimento]],"mmm")))</f>
        <v/>
      </c>
      <c r="O296" s="153" t="str">
        <f ca="1">IF(SAÍDAS[[#This Row],[Status]]="","",IF(SAÍDAS[[#This Row],[Status]]="concluído",YEAR(SAÍDAS[[#This Row],[Data pagamento]]),YEAR(SAÍDAS[[#This Row],[Data vencimento]])))</f>
        <v/>
      </c>
      <c r="P296" s="153" t="str">
        <f>IF(SAÍDAS[[#This Row],[Categoria]]="","",VLOOKUP(SAÍDAS[[#This Row],[Categoria]],AUX!$AW:$AX,2,0))</f>
        <v/>
      </c>
    </row>
    <row r="297" spans="2:16" ht="22.5" customHeight="1" x14ac:dyDescent="0.3">
      <c r="B297" s="156"/>
      <c r="C297" s="153"/>
      <c r="D297" s="153"/>
      <c r="E297" s="153"/>
      <c r="F297" s="154"/>
      <c r="G297" s="154"/>
      <c r="H297" s="153"/>
      <c r="I297" s="150"/>
      <c r="J297" s="150"/>
      <c r="K297" s="150"/>
      <c r="L29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7" s="153" t="str">
        <f>IF(SAÍDAS[[#This Row],[Coluna1]]="","",IF(SAÍDAS[[#This Row],[Coluna1]]="Saída","Fornecedor","Cliente"))</f>
        <v/>
      </c>
      <c r="N297" s="153" t="str">
        <f ca="1">IF(SAÍDAS[[#This Row],[Status]]="","",IF(SAÍDAS[[#This Row],[Status]]="cONCLUÍDO",TEXT(SAÍDAS[[#This Row],[Data pagamento]],"mmm"),TEXT(SAÍDAS[[#This Row],[Data vencimento]],"mmm")))</f>
        <v/>
      </c>
      <c r="O297" s="153" t="str">
        <f ca="1">IF(SAÍDAS[[#This Row],[Status]]="","",IF(SAÍDAS[[#This Row],[Status]]="concluído",YEAR(SAÍDAS[[#This Row],[Data pagamento]]),YEAR(SAÍDAS[[#This Row],[Data vencimento]])))</f>
        <v/>
      </c>
      <c r="P297" s="153" t="str">
        <f>IF(SAÍDAS[[#This Row],[Categoria]]="","",VLOOKUP(SAÍDAS[[#This Row],[Categoria]],AUX!$AW:$AX,2,0))</f>
        <v/>
      </c>
    </row>
    <row r="298" spans="2:16" ht="22.5" customHeight="1" x14ac:dyDescent="0.3">
      <c r="B298" s="156"/>
      <c r="C298" s="153"/>
      <c r="D298" s="153"/>
      <c r="E298" s="153"/>
      <c r="F298" s="154"/>
      <c r="G298" s="154"/>
      <c r="H298" s="153"/>
      <c r="I298" s="150"/>
      <c r="J298" s="150"/>
      <c r="K298" s="150"/>
      <c r="L29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8" s="153" t="str">
        <f>IF(SAÍDAS[[#This Row],[Coluna1]]="","",IF(SAÍDAS[[#This Row],[Coluna1]]="Saída","Fornecedor","Cliente"))</f>
        <v/>
      </c>
      <c r="N298" s="153" t="str">
        <f ca="1">IF(SAÍDAS[[#This Row],[Status]]="","",IF(SAÍDAS[[#This Row],[Status]]="cONCLUÍDO",TEXT(SAÍDAS[[#This Row],[Data pagamento]],"mmm"),TEXT(SAÍDAS[[#This Row],[Data vencimento]],"mmm")))</f>
        <v/>
      </c>
      <c r="O298" s="153" t="str">
        <f ca="1">IF(SAÍDAS[[#This Row],[Status]]="","",IF(SAÍDAS[[#This Row],[Status]]="concluído",YEAR(SAÍDAS[[#This Row],[Data pagamento]]),YEAR(SAÍDAS[[#This Row],[Data vencimento]])))</f>
        <v/>
      </c>
      <c r="P298" s="153" t="str">
        <f>IF(SAÍDAS[[#This Row],[Categoria]]="","",VLOOKUP(SAÍDAS[[#This Row],[Categoria]],AUX!$AW:$AX,2,0))</f>
        <v/>
      </c>
    </row>
    <row r="299" spans="2:16" ht="22.5" customHeight="1" x14ac:dyDescent="0.3">
      <c r="B299" s="156"/>
      <c r="C299" s="153"/>
      <c r="D299" s="153"/>
      <c r="E299" s="153"/>
      <c r="F299" s="154"/>
      <c r="G299" s="154"/>
      <c r="H299" s="153"/>
      <c r="I299" s="150"/>
      <c r="J299" s="150"/>
      <c r="K299" s="150"/>
      <c r="L29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299" s="153" t="str">
        <f>IF(SAÍDAS[[#This Row],[Coluna1]]="","",IF(SAÍDAS[[#This Row],[Coluna1]]="Saída","Fornecedor","Cliente"))</f>
        <v/>
      </c>
      <c r="N299" s="153" t="str">
        <f ca="1">IF(SAÍDAS[[#This Row],[Status]]="","",IF(SAÍDAS[[#This Row],[Status]]="cONCLUÍDO",TEXT(SAÍDAS[[#This Row],[Data pagamento]],"mmm"),TEXT(SAÍDAS[[#This Row],[Data vencimento]],"mmm")))</f>
        <v/>
      </c>
      <c r="O299" s="153" t="str">
        <f ca="1">IF(SAÍDAS[[#This Row],[Status]]="","",IF(SAÍDAS[[#This Row],[Status]]="concluído",YEAR(SAÍDAS[[#This Row],[Data pagamento]]),YEAR(SAÍDAS[[#This Row],[Data vencimento]])))</f>
        <v/>
      </c>
      <c r="P299" s="153" t="str">
        <f>IF(SAÍDAS[[#This Row],[Categoria]]="","",VLOOKUP(SAÍDAS[[#This Row],[Categoria]],AUX!$AW:$AX,2,0))</f>
        <v/>
      </c>
    </row>
    <row r="300" spans="2:16" ht="22.5" customHeight="1" x14ac:dyDescent="0.3">
      <c r="B300" s="156"/>
      <c r="C300" s="153"/>
      <c r="D300" s="153"/>
      <c r="E300" s="153"/>
      <c r="F300" s="154"/>
      <c r="G300" s="154"/>
      <c r="H300" s="153"/>
      <c r="I300" s="150"/>
      <c r="J300" s="150"/>
      <c r="K300" s="150"/>
      <c r="L30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0" s="153" t="str">
        <f>IF(SAÍDAS[[#This Row],[Coluna1]]="","",IF(SAÍDAS[[#This Row],[Coluna1]]="Saída","Fornecedor","Cliente"))</f>
        <v/>
      </c>
      <c r="N300" s="153" t="str">
        <f ca="1">IF(SAÍDAS[[#This Row],[Status]]="","",IF(SAÍDAS[[#This Row],[Status]]="cONCLUÍDO",TEXT(SAÍDAS[[#This Row],[Data pagamento]],"mmm"),TEXT(SAÍDAS[[#This Row],[Data vencimento]],"mmm")))</f>
        <v/>
      </c>
      <c r="O300" s="153" t="str">
        <f ca="1">IF(SAÍDAS[[#This Row],[Status]]="","",IF(SAÍDAS[[#This Row],[Status]]="concluído",YEAR(SAÍDAS[[#This Row],[Data pagamento]]),YEAR(SAÍDAS[[#This Row],[Data vencimento]])))</f>
        <v/>
      </c>
      <c r="P300" s="153" t="str">
        <f>IF(SAÍDAS[[#This Row],[Categoria]]="","",VLOOKUP(SAÍDAS[[#This Row],[Categoria]],AUX!$AW:$AX,2,0))</f>
        <v/>
      </c>
    </row>
    <row r="301" spans="2:16" ht="22.5" customHeight="1" x14ac:dyDescent="0.3">
      <c r="B301" s="156"/>
      <c r="C301" s="153"/>
      <c r="D301" s="153"/>
      <c r="E301" s="153"/>
      <c r="F301" s="154"/>
      <c r="G301" s="154"/>
      <c r="H301" s="153"/>
      <c r="I301" s="150"/>
      <c r="J301" s="150"/>
      <c r="K301" s="150"/>
      <c r="L30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1" s="153" t="str">
        <f>IF(SAÍDAS[[#This Row],[Coluna1]]="","",IF(SAÍDAS[[#This Row],[Coluna1]]="Saída","Fornecedor","Cliente"))</f>
        <v/>
      </c>
      <c r="N301" s="153" t="str">
        <f ca="1">IF(SAÍDAS[[#This Row],[Status]]="","",IF(SAÍDAS[[#This Row],[Status]]="cONCLUÍDO",TEXT(SAÍDAS[[#This Row],[Data pagamento]],"mmm"),TEXT(SAÍDAS[[#This Row],[Data vencimento]],"mmm")))</f>
        <v/>
      </c>
      <c r="O301" s="153" t="str">
        <f ca="1">IF(SAÍDAS[[#This Row],[Status]]="","",IF(SAÍDAS[[#This Row],[Status]]="concluído",YEAR(SAÍDAS[[#This Row],[Data pagamento]]),YEAR(SAÍDAS[[#This Row],[Data vencimento]])))</f>
        <v/>
      </c>
      <c r="P301" s="153" t="str">
        <f>IF(SAÍDAS[[#This Row],[Categoria]]="","",VLOOKUP(SAÍDAS[[#This Row],[Categoria]],AUX!$AW:$AX,2,0))</f>
        <v/>
      </c>
    </row>
    <row r="302" spans="2:16" ht="22.5" customHeight="1" x14ac:dyDescent="0.3">
      <c r="B302" s="156"/>
      <c r="C302" s="153"/>
      <c r="D302" s="153"/>
      <c r="E302" s="153"/>
      <c r="F302" s="154"/>
      <c r="G302" s="154"/>
      <c r="H302" s="153"/>
      <c r="I302" s="150"/>
      <c r="J302" s="150"/>
      <c r="K302" s="150"/>
      <c r="L30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2" s="153" t="str">
        <f>IF(SAÍDAS[[#This Row],[Coluna1]]="","",IF(SAÍDAS[[#This Row],[Coluna1]]="Saída","Fornecedor","Cliente"))</f>
        <v/>
      </c>
      <c r="N302" s="153" t="str">
        <f ca="1">IF(SAÍDAS[[#This Row],[Status]]="","",IF(SAÍDAS[[#This Row],[Status]]="cONCLUÍDO",TEXT(SAÍDAS[[#This Row],[Data pagamento]],"mmm"),TEXT(SAÍDAS[[#This Row],[Data vencimento]],"mmm")))</f>
        <v/>
      </c>
      <c r="O302" s="153" t="str">
        <f ca="1">IF(SAÍDAS[[#This Row],[Status]]="","",IF(SAÍDAS[[#This Row],[Status]]="concluído",YEAR(SAÍDAS[[#This Row],[Data pagamento]]),YEAR(SAÍDAS[[#This Row],[Data vencimento]])))</f>
        <v/>
      </c>
      <c r="P302" s="153" t="str">
        <f>IF(SAÍDAS[[#This Row],[Categoria]]="","",VLOOKUP(SAÍDAS[[#This Row],[Categoria]],AUX!$AW:$AX,2,0))</f>
        <v/>
      </c>
    </row>
    <row r="303" spans="2:16" ht="22.5" customHeight="1" x14ac:dyDescent="0.3">
      <c r="B303" s="156"/>
      <c r="C303" s="153"/>
      <c r="D303" s="153"/>
      <c r="E303" s="153"/>
      <c r="F303" s="154"/>
      <c r="G303" s="154"/>
      <c r="H303" s="153"/>
      <c r="I303" s="150"/>
      <c r="J303" s="150"/>
      <c r="K303" s="150"/>
      <c r="L30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3" s="153" t="str">
        <f>IF(SAÍDAS[[#This Row],[Coluna1]]="","",IF(SAÍDAS[[#This Row],[Coluna1]]="Saída","Fornecedor","Cliente"))</f>
        <v/>
      </c>
      <c r="N303" s="153" t="str">
        <f ca="1">IF(SAÍDAS[[#This Row],[Status]]="","",IF(SAÍDAS[[#This Row],[Status]]="cONCLUÍDO",TEXT(SAÍDAS[[#This Row],[Data pagamento]],"mmm"),TEXT(SAÍDAS[[#This Row],[Data vencimento]],"mmm")))</f>
        <v/>
      </c>
      <c r="O303" s="153" t="str">
        <f ca="1">IF(SAÍDAS[[#This Row],[Status]]="","",IF(SAÍDAS[[#This Row],[Status]]="concluído",YEAR(SAÍDAS[[#This Row],[Data pagamento]]),YEAR(SAÍDAS[[#This Row],[Data vencimento]])))</f>
        <v/>
      </c>
      <c r="P303" s="153" t="str">
        <f>IF(SAÍDAS[[#This Row],[Categoria]]="","",VLOOKUP(SAÍDAS[[#This Row],[Categoria]],AUX!$AW:$AX,2,0))</f>
        <v/>
      </c>
    </row>
    <row r="304" spans="2:16" ht="22.5" customHeight="1" x14ac:dyDescent="0.3">
      <c r="B304" s="156"/>
      <c r="C304" s="153"/>
      <c r="D304" s="153"/>
      <c r="E304" s="153"/>
      <c r="F304" s="154"/>
      <c r="G304" s="154"/>
      <c r="H304" s="153"/>
      <c r="I304" s="150"/>
      <c r="J304" s="150"/>
      <c r="K304" s="150"/>
      <c r="L30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4" s="153" t="str">
        <f>IF(SAÍDAS[[#This Row],[Coluna1]]="","",IF(SAÍDAS[[#This Row],[Coluna1]]="Saída","Fornecedor","Cliente"))</f>
        <v/>
      </c>
      <c r="N304" s="153" t="str">
        <f ca="1">IF(SAÍDAS[[#This Row],[Status]]="","",IF(SAÍDAS[[#This Row],[Status]]="cONCLUÍDO",TEXT(SAÍDAS[[#This Row],[Data pagamento]],"mmm"),TEXT(SAÍDAS[[#This Row],[Data vencimento]],"mmm")))</f>
        <v/>
      </c>
      <c r="O304" s="153" t="str">
        <f ca="1">IF(SAÍDAS[[#This Row],[Status]]="","",IF(SAÍDAS[[#This Row],[Status]]="concluído",YEAR(SAÍDAS[[#This Row],[Data pagamento]]),YEAR(SAÍDAS[[#This Row],[Data vencimento]])))</f>
        <v/>
      </c>
      <c r="P304" s="153" t="str">
        <f>IF(SAÍDAS[[#This Row],[Categoria]]="","",VLOOKUP(SAÍDAS[[#This Row],[Categoria]],AUX!$AW:$AX,2,0))</f>
        <v/>
      </c>
    </row>
    <row r="305" spans="2:16" ht="22.5" customHeight="1" x14ac:dyDescent="0.3">
      <c r="B305" s="156"/>
      <c r="C305" s="153"/>
      <c r="D305" s="153"/>
      <c r="E305" s="153"/>
      <c r="F305" s="154"/>
      <c r="G305" s="154"/>
      <c r="H305" s="153"/>
      <c r="I305" s="150"/>
      <c r="J305" s="150"/>
      <c r="K305" s="150"/>
      <c r="L30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5" s="153" t="str">
        <f>IF(SAÍDAS[[#This Row],[Coluna1]]="","",IF(SAÍDAS[[#This Row],[Coluna1]]="Saída","Fornecedor","Cliente"))</f>
        <v/>
      </c>
      <c r="N305" s="153" t="str">
        <f ca="1">IF(SAÍDAS[[#This Row],[Status]]="","",IF(SAÍDAS[[#This Row],[Status]]="cONCLUÍDO",TEXT(SAÍDAS[[#This Row],[Data pagamento]],"mmm"),TEXT(SAÍDAS[[#This Row],[Data vencimento]],"mmm")))</f>
        <v/>
      </c>
      <c r="O305" s="153" t="str">
        <f ca="1">IF(SAÍDAS[[#This Row],[Status]]="","",IF(SAÍDAS[[#This Row],[Status]]="concluído",YEAR(SAÍDAS[[#This Row],[Data pagamento]]),YEAR(SAÍDAS[[#This Row],[Data vencimento]])))</f>
        <v/>
      </c>
      <c r="P305" s="153" t="str">
        <f>IF(SAÍDAS[[#This Row],[Categoria]]="","",VLOOKUP(SAÍDAS[[#This Row],[Categoria]],AUX!$AW:$AX,2,0))</f>
        <v/>
      </c>
    </row>
    <row r="306" spans="2:16" ht="22.5" customHeight="1" x14ac:dyDescent="0.3">
      <c r="B306" s="156"/>
      <c r="C306" s="153"/>
      <c r="D306" s="153"/>
      <c r="E306" s="153"/>
      <c r="F306" s="154"/>
      <c r="G306" s="154"/>
      <c r="H306" s="153"/>
      <c r="I306" s="150"/>
      <c r="J306" s="150"/>
      <c r="K306" s="150"/>
      <c r="L30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6" s="153" t="str">
        <f>IF(SAÍDAS[[#This Row],[Coluna1]]="","",IF(SAÍDAS[[#This Row],[Coluna1]]="Saída","Fornecedor","Cliente"))</f>
        <v/>
      </c>
      <c r="N306" s="153" t="str">
        <f ca="1">IF(SAÍDAS[[#This Row],[Status]]="","",IF(SAÍDAS[[#This Row],[Status]]="cONCLUÍDO",TEXT(SAÍDAS[[#This Row],[Data pagamento]],"mmm"),TEXT(SAÍDAS[[#This Row],[Data vencimento]],"mmm")))</f>
        <v/>
      </c>
      <c r="O306" s="153" t="str">
        <f ca="1">IF(SAÍDAS[[#This Row],[Status]]="","",IF(SAÍDAS[[#This Row],[Status]]="concluído",YEAR(SAÍDAS[[#This Row],[Data pagamento]]),YEAR(SAÍDAS[[#This Row],[Data vencimento]])))</f>
        <v/>
      </c>
      <c r="P306" s="153" t="str">
        <f>IF(SAÍDAS[[#This Row],[Categoria]]="","",VLOOKUP(SAÍDAS[[#This Row],[Categoria]],AUX!$AW:$AX,2,0))</f>
        <v/>
      </c>
    </row>
    <row r="307" spans="2:16" ht="22.5" customHeight="1" x14ac:dyDescent="0.3">
      <c r="B307" s="156"/>
      <c r="C307" s="153"/>
      <c r="D307" s="153"/>
      <c r="E307" s="153"/>
      <c r="F307" s="154"/>
      <c r="G307" s="154"/>
      <c r="H307" s="153"/>
      <c r="I307" s="150"/>
      <c r="J307" s="150"/>
      <c r="K307" s="150"/>
      <c r="L30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7" s="153" t="str">
        <f>IF(SAÍDAS[[#This Row],[Coluna1]]="","",IF(SAÍDAS[[#This Row],[Coluna1]]="Saída","Fornecedor","Cliente"))</f>
        <v/>
      </c>
      <c r="N307" s="153" t="str">
        <f ca="1">IF(SAÍDAS[[#This Row],[Status]]="","",IF(SAÍDAS[[#This Row],[Status]]="cONCLUÍDO",TEXT(SAÍDAS[[#This Row],[Data pagamento]],"mmm"),TEXT(SAÍDAS[[#This Row],[Data vencimento]],"mmm")))</f>
        <v/>
      </c>
      <c r="O307" s="153" t="str">
        <f ca="1">IF(SAÍDAS[[#This Row],[Status]]="","",IF(SAÍDAS[[#This Row],[Status]]="concluído",YEAR(SAÍDAS[[#This Row],[Data pagamento]]),YEAR(SAÍDAS[[#This Row],[Data vencimento]])))</f>
        <v/>
      </c>
      <c r="P307" s="153" t="str">
        <f>IF(SAÍDAS[[#This Row],[Categoria]]="","",VLOOKUP(SAÍDAS[[#This Row],[Categoria]],AUX!$AW:$AX,2,0))</f>
        <v/>
      </c>
    </row>
    <row r="308" spans="2:16" ht="22.5" customHeight="1" x14ac:dyDescent="0.3">
      <c r="B308" s="156"/>
      <c r="C308" s="153"/>
      <c r="D308" s="153"/>
      <c r="E308" s="153"/>
      <c r="F308" s="154"/>
      <c r="G308" s="154"/>
      <c r="H308" s="153"/>
      <c r="I308" s="150"/>
      <c r="J308" s="150"/>
      <c r="K308" s="150"/>
      <c r="L30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8" s="153" t="str">
        <f>IF(SAÍDAS[[#This Row],[Coluna1]]="","",IF(SAÍDAS[[#This Row],[Coluna1]]="Saída","Fornecedor","Cliente"))</f>
        <v/>
      </c>
      <c r="N308" s="153" t="str">
        <f ca="1">IF(SAÍDAS[[#This Row],[Status]]="","",IF(SAÍDAS[[#This Row],[Status]]="cONCLUÍDO",TEXT(SAÍDAS[[#This Row],[Data pagamento]],"mmm"),TEXT(SAÍDAS[[#This Row],[Data vencimento]],"mmm")))</f>
        <v/>
      </c>
      <c r="O308" s="153" t="str">
        <f ca="1">IF(SAÍDAS[[#This Row],[Status]]="","",IF(SAÍDAS[[#This Row],[Status]]="concluído",YEAR(SAÍDAS[[#This Row],[Data pagamento]]),YEAR(SAÍDAS[[#This Row],[Data vencimento]])))</f>
        <v/>
      </c>
      <c r="P308" s="153" t="str">
        <f>IF(SAÍDAS[[#This Row],[Categoria]]="","",VLOOKUP(SAÍDAS[[#This Row],[Categoria]],AUX!$AW:$AX,2,0))</f>
        <v/>
      </c>
    </row>
    <row r="309" spans="2:16" ht="22.5" customHeight="1" x14ac:dyDescent="0.3">
      <c r="B309" s="156"/>
      <c r="C309" s="153"/>
      <c r="D309" s="153"/>
      <c r="E309" s="153"/>
      <c r="F309" s="154"/>
      <c r="G309" s="154"/>
      <c r="H309" s="153"/>
      <c r="I309" s="150"/>
      <c r="J309" s="150"/>
      <c r="K309" s="150"/>
      <c r="L30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09" s="153" t="str">
        <f>IF(SAÍDAS[[#This Row],[Coluna1]]="","",IF(SAÍDAS[[#This Row],[Coluna1]]="Saída","Fornecedor","Cliente"))</f>
        <v/>
      </c>
      <c r="N309" s="153" t="str">
        <f ca="1">IF(SAÍDAS[[#This Row],[Status]]="","",IF(SAÍDAS[[#This Row],[Status]]="cONCLUÍDO",TEXT(SAÍDAS[[#This Row],[Data pagamento]],"mmm"),TEXT(SAÍDAS[[#This Row],[Data vencimento]],"mmm")))</f>
        <v/>
      </c>
      <c r="O309" s="153" t="str">
        <f ca="1">IF(SAÍDAS[[#This Row],[Status]]="","",IF(SAÍDAS[[#This Row],[Status]]="concluído",YEAR(SAÍDAS[[#This Row],[Data pagamento]]),YEAR(SAÍDAS[[#This Row],[Data vencimento]])))</f>
        <v/>
      </c>
      <c r="P309" s="153" t="str">
        <f>IF(SAÍDAS[[#This Row],[Categoria]]="","",VLOOKUP(SAÍDAS[[#This Row],[Categoria]],AUX!$AW:$AX,2,0))</f>
        <v/>
      </c>
    </row>
    <row r="310" spans="2:16" ht="22.5" customHeight="1" x14ac:dyDescent="0.3">
      <c r="B310" s="156"/>
      <c r="C310" s="153"/>
      <c r="D310" s="153"/>
      <c r="E310" s="153"/>
      <c r="F310" s="154"/>
      <c r="G310" s="154"/>
      <c r="H310" s="153"/>
      <c r="I310" s="150"/>
      <c r="J310" s="150"/>
      <c r="K310" s="150"/>
      <c r="L31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0" s="153" t="str">
        <f>IF(SAÍDAS[[#This Row],[Coluna1]]="","",IF(SAÍDAS[[#This Row],[Coluna1]]="Saída","Fornecedor","Cliente"))</f>
        <v/>
      </c>
      <c r="N310" s="153" t="str">
        <f ca="1">IF(SAÍDAS[[#This Row],[Status]]="","",IF(SAÍDAS[[#This Row],[Status]]="cONCLUÍDO",TEXT(SAÍDAS[[#This Row],[Data pagamento]],"mmm"),TEXT(SAÍDAS[[#This Row],[Data vencimento]],"mmm")))</f>
        <v/>
      </c>
      <c r="O310" s="153" t="str">
        <f ca="1">IF(SAÍDAS[[#This Row],[Status]]="","",IF(SAÍDAS[[#This Row],[Status]]="concluído",YEAR(SAÍDAS[[#This Row],[Data pagamento]]),YEAR(SAÍDAS[[#This Row],[Data vencimento]])))</f>
        <v/>
      </c>
      <c r="P310" s="153" t="str">
        <f>IF(SAÍDAS[[#This Row],[Categoria]]="","",VLOOKUP(SAÍDAS[[#This Row],[Categoria]],AUX!$AW:$AX,2,0))</f>
        <v/>
      </c>
    </row>
    <row r="311" spans="2:16" ht="22.5" customHeight="1" x14ac:dyDescent="0.3">
      <c r="B311" s="156"/>
      <c r="C311" s="153"/>
      <c r="D311" s="153"/>
      <c r="E311" s="153"/>
      <c r="F311" s="154"/>
      <c r="G311" s="154"/>
      <c r="H311" s="153"/>
      <c r="I311" s="150"/>
      <c r="J311" s="150"/>
      <c r="K311" s="150"/>
      <c r="L31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1" s="153" t="str">
        <f>IF(SAÍDAS[[#This Row],[Coluna1]]="","",IF(SAÍDAS[[#This Row],[Coluna1]]="Saída","Fornecedor","Cliente"))</f>
        <v/>
      </c>
      <c r="N311" s="153" t="str">
        <f ca="1">IF(SAÍDAS[[#This Row],[Status]]="","",IF(SAÍDAS[[#This Row],[Status]]="cONCLUÍDO",TEXT(SAÍDAS[[#This Row],[Data pagamento]],"mmm"),TEXT(SAÍDAS[[#This Row],[Data vencimento]],"mmm")))</f>
        <v/>
      </c>
      <c r="O311" s="153" t="str">
        <f ca="1">IF(SAÍDAS[[#This Row],[Status]]="","",IF(SAÍDAS[[#This Row],[Status]]="concluído",YEAR(SAÍDAS[[#This Row],[Data pagamento]]),YEAR(SAÍDAS[[#This Row],[Data vencimento]])))</f>
        <v/>
      </c>
      <c r="P311" s="153" t="str">
        <f>IF(SAÍDAS[[#This Row],[Categoria]]="","",VLOOKUP(SAÍDAS[[#This Row],[Categoria]],AUX!$AW:$AX,2,0))</f>
        <v/>
      </c>
    </row>
    <row r="312" spans="2:16" ht="22.5" customHeight="1" x14ac:dyDescent="0.3">
      <c r="B312" s="156"/>
      <c r="C312" s="153"/>
      <c r="D312" s="153"/>
      <c r="E312" s="153"/>
      <c r="F312" s="154"/>
      <c r="G312" s="154"/>
      <c r="H312" s="153"/>
      <c r="I312" s="150"/>
      <c r="J312" s="150"/>
      <c r="K312" s="150"/>
      <c r="L31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2" s="153" t="str">
        <f>IF(SAÍDAS[[#This Row],[Coluna1]]="","",IF(SAÍDAS[[#This Row],[Coluna1]]="Saída","Fornecedor","Cliente"))</f>
        <v/>
      </c>
      <c r="N312" s="153" t="str">
        <f ca="1">IF(SAÍDAS[[#This Row],[Status]]="","",IF(SAÍDAS[[#This Row],[Status]]="cONCLUÍDO",TEXT(SAÍDAS[[#This Row],[Data pagamento]],"mmm"),TEXT(SAÍDAS[[#This Row],[Data vencimento]],"mmm")))</f>
        <v/>
      </c>
      <c r="O312" s="153" t="str">
        <f ca="1">IF(SAÍDAS[[#This Row],[Status]]="","",IF(SAÍDAS[[#This Row],[Status]]="concluído",YEAR(SAÍDAS[[#This Row],[Data pagamento]]),YEAR(SAÍDAS[[#This Row],[Data vencimento]])))</f>
        <v/>
      </c>
      <c r="P312" s="153" t="str">
        <f>IF(SAÍDAS[[#This Row],[Categoria]]="","",VLOOKUP(SAÍDAS[[#This Row],[Categoria]],AUX!$AW:$AX,2,0))</f>
        <v/>
      </c>
    </row>
    <row r="313" spans="2:16" ht="22.5" customHeight="1" x14ac:dyDescent="0.3">
      <c r="B313" s="156"/>
      <c r="C313" s="153"/>
      <c r="D313" s="153"/>
      <c r="E313" s="153"/>
      <c r="F313" s="154"/>
      <c r="G313" s="154"/>
      <c r="H313" s="153"/>
      <c r="I313" s="150"/>
      <c r="J313" s="150"/>
      <c r="K313" s="150"/>
      <c r="L31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3" s="153" t="str">
        <f>IF(SAÍDAS[[#This Row],[Coluna1]]="","",IF(SAÍDAS[[#This Row],[Coluna1]]="Saída","Fornecedor","Cliente"))</f>
        <v/>
      </c>
      <c r="N313" s="153" t="str">
        <f ca="1">IF(SAÍDAS[[#This Row],[Status]]="","",IF(SAÍDAS[[#This Row],[Status]]="cONCLUÍDO",TEXT(SAÍDAS[[#This Row],[Data pagamento]],"mmm"),TEXT(SAÍDAS[[#This Row],[Data vencimento]],"mmm")))</f>
        <v/>
      </c>
      <c r="O313" s="153" t="str">
        <f ca="1">IF(SAÍDAS[[#This Row],[Status]]="","",IF(SAÍDAS[[#This Row],[Status]]="concluído",YEAR(SAÍDAS[[#This Row],[Data pagamento]]),YEAR(SAÍDAS[[#This Row],[Data vencimento]])))</f>
        <v/>
      </c>
      <c r="P313" s="153" t="str">
        <f>IF(SAÍDAS[[#This Row],[Categoria]]="","",VLOOKUP(SAÍDAS[[#This Row],[Categoria]],AUX!$AW:$AX,2,0))</f>
        <v/>
      </c>
    </row>
    <row r="314" spans="2:16" ht="22.5" customHeight="1" x14ac:dyDescent="0.3">
      <c r="B314" s="156"/>
      <c r="C314" s="153"/>
      <c r="D314" s="153"/>
      <c r="E314" s="153"/>
      <c r="F314" s="154"/>
      <c r="G314" s="154"/>
      <c r="H314" s="153"/>
      <c r="I314" s="150"/>
      <c r="J314" s="150"/>
      <c r="K314" s="150"/>
      <c r="L31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4" s="153" t="str">
        <f>IF(SAÍDAS[[#This Row],[Coluna1]]="","",IF(SAÍDAS[[#This Row],[Coluna1]]="Saída","Fornecedor","Cliente"))</f>
        <v/>
      </c>
      <c r="N314" s="153" t="str">
        <f ca="1">IF(SAÍDAS[[#This Row],[Status]]="","",IF(SAÍDAS[[#This Row],[Status]]="cONCLUÍDO",TEXT(SAÍDAS[[#This Row],[Data pagamento]],"mmm"),TEXT(SAÍDAS[[#This Row],[Data vencimento]],"mmm")))</f>
        <v/>
      </c>
      <c r="O314" s="153" t="str">
        <f ca="1">IF(SAÍDAS[[#This Row],[Status]]="","",IF(SAÍDAS[[#This Row],[Status]]="concluído",YEAR(SAÍDAS[[#This Row],[Data pagamento]]),YEAR(SAÍDAS[[#This Row],[Data vencimento]])))</f>
        <v/>
      </c>
      <c r="P314" s="153" t="str">
        <f>IF(SAÍDAS[[#This Row],[Categoria]]="","",VLOOKUP(SAÍDAS[[#This Row],[Categoria]],AUX!$AW:$AX,2,0))</f>
        <v/>
      </c>
    </row>
    <row r="315" spans="2:16" ht="22.5" customHeight="1" x14ac:dyDescent="0.3">
      <c r="B315" s="156"/>
      <c r="C315" s="153"/>
      <c r="D315" s="153"/>
      <c r="E315" s="153"/>
      <c r="F315" s="154"/>
      <c r="G315" s="154"/>
      <c r="H315" s="153"/>
      <c r="I315" s="150"/>
      <c r="J315" s="150"/>
      <c r="K315" s="150"/>
      <c r="L31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5" s="153" t="str">
        <f>IF(SAÍDAS[[#This Row],[Coluna1]]="","",IF(SAÍDAS[[#This Row],[Coluna1]]="Saída","Fornecedor","Cliente"))</f>
        <v/>
      </c>
      <c r="N315" s="153" t="str">
        <f ca="1">IF(SAÍDAS[[#This Row],[Status]]="","",IF(SAÍDAS[[#This Row],[Status]]="cONCLUÍDO",TEXT(SAÍDAS[[#This Row],[Data pagamento]],"mmm"),TEXT(SAÍDAS[[#This Row],[Data vencimento]],"mmm")))</f>
        <v/>
      </c>
      <c r="O315" s="153" t="str">
        <f ca="1">IF(SAÍDAS[[#This Row],[Status]]="","",IF(SAÍDAS[[#This Row],[Status]]="concluído",YEAR(SAÍDAS[[#This Row],[Data pagamento]]),YEAR(SAÍDAS[[#This Row],[Data vencimento]])))</f>
        <v/>
      </c>
      <c r="P315" s="153" t="str">
        <f>IF(SAÍDAS[[#This Row],[Categoria]]="","",VLOOKUP(SAÍDAS[[#This Row],[Categoria]],AUX!$AW:$AX,2,0))</f>
        <v/>
      </c>
    </row>
    <row r="316" spans="2:16" ht="22.5" customHeight="1" x14ac:dyDescent="0.3">
      <c r="B316" s="156"/>
      <c r="C316" s="153"/>
      <c r="D316" s="153"/>
      <c r="E316" s="153"/>
      <c r="F316" s="154"/>
      <c r="G316" s="154"/>
      <c r="H316" s="153"/>
      <c r="I316" s="150"/>
      <c r="J316" s="150"/>
      <c r="K316" s="150"/>
      <c r="L31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6" s="153" t="str">
        <f>IF(SAÍDAS[[#This Row],[Coluna1]]="","",IF(SAÍDAS[[#This Row],[Coluna1]]="Saída","Fornecedor","Cliente"))</f>
        <v/>
      </c>
      <c r="N316" s="153" t="str">
        <f ca="1">IF(SAÍDAS[[#This Row],[Status]]="","",IF(SAÍDAS[[#This Row],[Status]]="cONCLUÍDO",TEXT(SAÍDAS[[#This Row],[Data pagamento]],"mmm"),TEXT(SAÍDAS[[#This Row],[Data vencimento]],"mmm")))</f>
        <v/>
      </c>
      <c r="O316" s="153" t="str">
        <f ca="1">IF(SAÍDAS[[#This Row],[Status]]="","",IF(SAÍDAS[[#This Row],[Status]]="concluído",YEAR(SAÍDAS[[#This Row],[Data pagamento]]),YEAR(SAÍDAS[[#This Row],[Data vencimento]])))</f>
        <v/>
      </c>
      <c r="P316" s="153" t="str">
        <f>IF(SAÍDAS[[#This Row],[Categoria]]="","",VLOOKUP(SAÍDAS[[#This Row],[Categoria]],AUX!$AW:$AX,2,0))</f>
        <v/>
      </c>
    </row>
    <row r="317" spans="2:16" ht="22.5" customHeight="1" x14ac:dyDescent="0.3">
      <c r="B317" s="156"/>
      <c r="C317" s="153"/>
      <c r="D317" s="153"/>
      <c r="E317" s="153"/>
      <c r="F317" s="154"/>
      <c r="G317" s="154"/>
      <c r="H317" s="153"/>
      <c r="I317" s="150"/>
      <c r="J317" s="150"/>
      <c r="K317" s="150"/>
      <c r="L31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7" s="153" t="str">
        <f>IF(SAÍDAS[[#This Row],[Coluna1]]="","",IF(SAÍDAS[[#This Row],[Coluna1]]="Saída","Fornecedor","Cliente"))</f>
        <v/>
      </c>
      <c r="N317" s="153" t="str">
        <f ca="1">IF(SAÍDAS[[#This Row],[Status]]="","",IF(SAÍDAS[[#This Row],[Status]]="cONCLUÍDO",TEXT(SAÍDAS[[#This Row],[Data pagamento]],"mmm"),TEXT(SAÍDAS[[#This Row],[Data vencimento]],"mmm")))</f>
        <v/>
      </c>
      <c r="O317" s="153" t="str">
        <f ca="1">IF(SAÍDAS[[#This Row],[Status]]="","",IF(SAÍDAS[[#This Row],[Status]]="concluído",YEAR(SAÍDAS[[#This Row],[Data pagamento]]),YEAR(SAÍDAS[[#This Row],[Data vencimento]])))</f>
        <v/>
      </c>
      <c r="P317" s="153" t="str">
        <f>IF(SAÍDAS[[#This Row],[Categoria]]="","",VLOOKUP(SAÍDAS[[#This Row],[Categoria]],AUX!$AW:$AX,2,0))</f>
        <v/>
      </c>
    </row>
    <row r="318" spans="2:16" ht="22.5" customHeight="1" x14ac:dyDescent="0.3">
      <c r="B318" s="156"/>
      <c r="C318" s="153"/>
      <c r="D318" s="153"/>
      <c r="E318" s="153"/>
      <c r="F318" s="154"/>
      <c r="G318" s="154"/>
      <c r="H318" s="153"/>
      <c r="I318" s="150"/>
      <c r="J318" s="150"/>
      <c r="K318" s="150"/>
      <c r="L31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8" s="153" t="str">
        <f>IF(SAÍDAS[[#This Row],[Coluna1]]="","",IF(SAÍDAS[[#This Row],[Coluna1]]="Saída","Fornecedor","Cliente"))</f>
        <v/>
      </c>
      <c r="N318" s="153" t="str">
        <f ca="1">IF(SAÍDAS[[#This Row],[Status]]="","",IF(SAÍDAS[[#This Row],[Status]]="cONCLUÍDO",TEXT(SAÍDAS[[#This Row],[Data pagamento]],"mmm"),TEXT(SAÍDAS[[#This Row],[Data vencimento]],"mmm")))</f>
        <v/>
      </c>
      <c r="O318" s="153" t="str">
        <f ca="1">IF(SAÍDAS[[#This Row],[Status]]="","",IF(SAÍDAS[[#This Row],[Status]]="concluído",YEAR(SAÍDAS[[#This Row],[Data pagamento]]),YEAR(SAÍDAS[[#This Row],[Data vencimento]])))</f>
        <v/>
      </c>
      <c r="P318" s="153" t="str">
        <f>IF(SAÍDAS[[#This Row],[Categoria]]="","",VLOOKUP(SAÍDAS[[#This Row],[Categoria]],AUX!$AW:$AX,2,0))</f>
        <v/>
      </c>
    </row>
    <row r="319" spans="2:16" ht="22.5" customHeight="1" x14ac:dyDescent="0.3">
      <c r="B319" s="156"/>
      <c r="C319" s="153"/>
      <c r="D319" s="153"/>
      <c r="E319" s="153"/>
      <c r="F319" s="154"/>
      <c r="G319" s="154"/>
      <c r="H319" s="153"/>
      <c r="I319" s="150"/>
      <c r="J319" s="150"/>
      <c r="K319" s="150"/>
      <c r="L31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19" s="153" t="str">
        <f>IF(SAÍDAS[[#This Row],[Coluna1]]="","",IF(SAÍDAS[[#This Row],[Coluna1]]="Saída","Fornecedor","Cliente"))</f>
        <v/>
      </c>
      <c r="N319" s="153" t="str">
        <f ca="1">IF(SAÍDAS[[#This Row],[Status]]="","",IF(SAÍDAS[[#This Row],[Status]]="cONCLUÍDO",TEXT(SAÍDAS[[#This Row],[Data pagamento]],"mmm"),TEXT(SAÍDAS[[#This Row],[Data vencimento]],"mmm")))</f>
        <v/>
      </c>
      <c r="O319" s="153" t="str">
        <f ca="1">IF(SAÍDAS[[#This Row],[Status]]="","",IF(SAÍDAS[[#This Row],[Status]]="concluído",YEAR(SAÍDAS[[#This Row],[Data pagamento]]),YEAR(SAÍDAS[[#This Row],[Data vencimento]])))</f>
        <v/>
      </c>
      <c r="P319" s="153" t="str">
        <f>IF(SAÍDAS[[#This Row],[Categoria]]="","",VLOOKUP(SAÍDAS[[#This Row],[Categoria]],AUX!$AW:$AX,2,0))</f>
        <v/>
      </c>
    </row>
    <row r="320" spans="2:16" ht="22.5" customHeight="1" x14ac:dyDescent="0.3">
      <c r="B320" s="156"/>
      <c r="C320" s="153"/>
      <c r="D320" s="153"/>
      <c r="E320" s="153"/>
      <c r="F320" s="154"/>
      <c r="G320" s="154"/>
      <c r="H320" s="153"/>
      <c r="I320" s="150"/>
      <c r="J320" s="150"/>
      <c r="K320" s="150"/>
      <c r="L32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0" s="153" t="str">
        <f>IF(SAÍDAS[[#This Row],[Coluna1]]="","",IF(SAÍDAS[[#This Row],[Coluna1]]="Saída","Fornecedor","Cliente"))</f>
        <v/>
      </c>
      <c r="N320" s="153" t="str">
        <f ca="1">IF(SAÍDAS[[#This Row],[Status]]="","",IF(SAÍDAS[[#This Row],[Status]]="cONCLUÍDO",TEXT(SAÍDAS[[#This Row],[Data pagamento]],"mmm"),TEXT(SAÍDAS[[#This Row],[Data vencimento]],"mmm")))</f>
        <v/>
      </c>
      <c r="O320" s="153" t="str">
        <f ca="1">IF(SAÍDAS[[#This Row],[Status]]="","",IF(SAÍDAS[[#This Row],[Status]]="concluído",YEAR(SAÍDAS[[#This Row],[Data pagamento]]),YEAR(SAÍDAS[[#This Row],[Data vencimento]])))</f>
        <v/>
      </c>
      <c r="P320" s="153" t="str">
        <f>IF(SAÍDAS[[#This Row],[Categoria]]="","",VLOOKUP(SAÍDAS[[#This Row],[Categoria]],AUX!$AW:$AX,2,0))</f>
        <v/>
      </c>
    </row>
    <row r="321" spans="2:16" ht="22.5" customHeight="1" x14ac:dyDescent="0.3">
      <c r="B321" s="156"/>
      <c r="C321" s="153"/>
      <c r="D321" s="153"/>
      <c r="E321" s="153"/>
      <c r="F321" s="154"/>
      <c r="G321" s="154"/>
      <c r="H321" s="153"/>
      <c r="I321" s="150"/>
      <c r="J321" s="150"/>
      <c r="K321" s="150"/>
      <c r="L32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1" s="153" t="str">
        <f>IF(SAÍDAS[[#This Row],[Coluna1]]="","",IF(SAÍDAS[[#This Row],[Coluna1]]="Saída","Fornecedor","Cliente"))</f>
        <v/>
      </c>
      <c r="N321" s="153" t="str">
        <f ca="1">IF(SAÍDAS[[#This Row],[Status]]="","",IF(SAÍDAS[[#This Row],[Status]]="cONCLUÍDO",TEXT(SAÍDAS[[#This Row],[Data pagamento]],"mmm"),TEXT(SAÍDAS[[#This Row],[Data vencimento]],"mmm")))</f>
        <v/>
      </c>
      <c r="O321" s="153" t="str">
        <f ca="1">IF(SAÍDAS[[#This Row],[Status]]="","",IF(SAÍDAS[[#This Row],[Status]]="concluído",YEAR(SAÍDAS[[#This Row],[Data pagamento]]),YEAR(SAÍDAS[[#This Row],[Data vencimento]])))</f>
        <v/>
      </c>
      <c r="P321" s="153" t="str">
        <f>IF(SAÍDAS[[#This Row],[Categoria]]="","",VLOOKUP(SAÍDAS[[#This Row],[Categoria]],AUX!$AW:$AX,2,0))</f>
        <v/>
      </c>
    </row>
    <row r="322" spans="2:16" ht="22.5" customHeight="1" x14ac:dyDescent="0.3">
      <c r="B322" s="156"/>
      <c r="C322" s="153"/>
      <c r="D322" s="153"/>
      <c r="E322" s="153"/>
      <c r="F322" s="154"/>
      <c r="G322" s="154"/>
      <c r="H322" s="153"/>
      <c r="I322" s="150"/>
      <c r="J322" s="150"/>
      <c r="K322" s="150"/>
      <c r="L32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2" s="153" t="str">
        <f>IF(SAÍDAS[[#This Row],[Coluna1]]="","",IF(SAÍDAS[[#This Row],[Coluna1]]="Saída","Fornecedor","Cliente"))</f>
        <v/>
      </c>
      <c r="N322" s="153" t="str">
        <f ca="1">IF(SAÍDAS[[#This Row],[Status]]="","",IF(SAÍDAS[[#This Row],[Status]]="cONCLUÍDO",TEXT(SAÍDAS[[#This Row],[Data pagamento]],"mmm"),TEXT(SAÍDAS[[#This Row],[Data vencimento]],"mmm")))</f>
        <v/>
      </c>
      <c r="O322" s="153" t="str">
        <f ca="1">IF(SAÍDAS[[#This Row],[Status]]="","",IF(SAÍDAS[[#This Row],[Status]]="concluído",YEAR(SAÍDAS[[#This Row],[Data pagamento]]),YEAR(SAÍDAS[[#This Row],[Data vencimento]])))</f>
        <v/>
      </c>
      <c r="P322" s="153" t="str">
        <f>IF(SAÍDAS[[#This Row],[Categoria]]="","",VLOOKUP(SAÍDAS[[#This Row],[Categoria]],AUX!$AW:$AX,2,0))</f>
        <v/>
      </c>
    </row>
    <row r="323" spans="2:16" ht="22.5" customHeight="1" x14ac:dyDescent="0.3">
      <c r="B323" s="156"/>
      <c r="C323" s="153"/>
      <c r="D323" s="153"/>
      <c r="E323" s="153"/>
      <c r="F323" s="154"/>
      <c r="G323" s="154"/>
      <c r="H323" s="153"/>
      <c r="I323" s="150"/>
      <c r="J323" s="150"/>
      <c r="K323" s="150"/>
      <c r="L32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3" s="153" t="str">
        <f>IF(SAÍDAS[[#This Row],[Coluna1]]="","",IF(SAÍDAS[[#This Row],[Coluna1]]="Saída","Fornecedor","Cliente"))</f>
        <v/>
      </c>
      <c r="N323" s="153" t="str">
        <f ca="1">IF(SAÍDAS[[#This Row],[Status]]="","",IF(SAÍDAS[[#This Row],[Status]]="cONCLUÍDO",TEXT(SAÍDAS[[#This Row],[Data pagamento]],"mmm"),TEXT(SAÍDAS[[#This Row],[Data vencimento]],"mmm")))</f>
        <v/>
      </c>
      <c r="O323" s="153" t="str">
        <f ca="1">IF(SAÍDAS[[#This Row],[Status]]="","",IF(SAÍDAS[[#This Row],[Status]]="concluído",YEAR(SAÍDAS[[#This Row],[Data pagamento]]),YEAR(SAÍDAS[[#This Row],[Data vencimento]])))</f>
        <v/>
      </c>
      <c r="P323" s="153" t="str">
        <f>IF(SAÍDAS[[#This Row],[Categoria]]="","",VLOOKUP(SAÍDAS[[#This Row],[Categoria]],AUX!$AW:$AX,2,0))</f>
        <v/>
      </c>
    </row>
    <row r="324" spans="2:16" ht="22.5" customHeight="1" x14ac:dyDescent="0.3">
      <c r="B324" s="156"/>
      <c r="C324" s="153"/>
      <c r="D324" s="153"/>
      <c r="E324" s="153"/>
      <c r="F324" s="154"/>
      <c r="G324" s="154"/>
      <c r="H324" s="153"/>
      <c r="I324" s="150"/>
      <c r="J324" s="150"/>
      <c r="K324" s="150"/>
      <c r="L32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4" s="153" t="str">
        <f>IF(SAÍDAS[[#This Row],[Coluna1]]="","",IF(SAÍDAS[[#This Row],[Coluna1]]="Saída","Fornecedor","Cliente"))</f>
        <v/>
      </c>
      <c r="N324" s="153" t="str">
        <f ca="1">IF(SAÍDAS[[#This Row],[Status]]="","",IF(SAÍDAS[[#This Row],[Status]]="cONCLUÍDO",TEXT(SAÍDAS[[#This Row],[Data pagamento]],"mmm"),TEXT(SAÍDAS[[#This Row],[Data vencimento]],"mmm")))</f>
        <v/>
      </c>
      <c r="O324" s="153" t="str">
        <f ca="1">IF(SAÍDAS[[#This Row],[Status]]="","",IF(SAÍDAS[[#This Row],[Status]]="concluído",YEAR(SAÍDAS[[#This Row],[Data pagamento]]),YEAR(SAÍDAS[[#This Row],[Data vencimento]])))</f>
        <v/>
      </c>
      <c r="P324" s="153" t="str">
        <f>IF(SAÍDAS[[#This Row],[Categoria]]="","",VLOOKUP(SAÍDAS[[#This Row],[Categoria]],AUX!$AW:$AX,2,0))</f>
        <v/>
      </c>
    </row>
    <row r="325" spans="2:16" ht="22.5" customHeight="1" x14ac:dyDescent="0.3">
      <c r="B325" s="156"/>
      <c r="C325" s="153"/>
      <c r="D325" s="153"/>
      <c r="E325" s="153"/>
      <c r="F325" s="154"/>
      <c r="G325" s="154"/>
      <c r="H325" s="153"/>
      <c r="I325" s="150"/>
      <c r="J325" s="150"/>
      <c r="K325" s="150"/>
      <c r="L32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5" s="153" t="str">
        <f>IF(SAÍDAS[[#This Row],[Coluna1]]="","",IF(SAÍDAS[[#This Row],[Coluna1]]="Saída","Fornecedor","Cliente"))</f>
        <v/>
      </c>
      <c r="N325" s="153" t="str">
        <f ca="1">IF(SAÍDAS[[#This Row],[Status]]="","",IF(SAÍDAS[[#This Row],[Status]]="cONCLUÍDO",TEXT(SAÍDAS[[#This Row],[Data pagamento]],"mmm"),TEXT(SAÍDAS[[#This Row],[Data vencimento]],"mmm")))</f>
        <v/>
      </c>
      <c r="O325" s="153" t="str">
        <f ca="1">IF(SAÍDAS[[#This Row],[Status]]="","",IF(SAÍDAS[[#This Row],[Status]]="concluído",YEAR(SAÍDAS[[#This Row],[Data pagamento]]),YEAR(SAÍDAS[[#This Row],[Data vencimento]])))</f>
        <v/>
      </c>
      <c r="P325" s="153" t="str">
        <f>IF(SAÍDAS[[#This Row],[Categoria]]="","",VLOOKUP(SAÍDAS[[#This Row],[Categoria]],AUX!$AW:$AX,2,0))</f>
        <v/>
      </c>
    </row>
    <row r="326" spans="2:16" ht="22.5" customHeight="1" x14ac:dyDescent="0.3">
      <c r="B326" s="156"/>
      <c r="C326" s="153"/>
      <c r="D326" s="153"/>
      <c r="E326" s="153"/>
      <c r="F326" s="154"/>
      <c r="G326" s="154"/>
      <c r="H326" s="153"/>
      <c r="I326" s="150"/>
      <c r="J326" s="150"/>
      <c r="K326" s="150"/>
      <c r="L32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6" s="153" t="str">
        <f>IF(SAÍDAS[[#This Row],[Coluna1]]="","",IF(SAÍDAS[[#This Row],[Coluna1]]="Saída","Fornecedor","Cliente"))</f>
        <v/>
      </c>
      <c r="N326" s="153" t="str">
        <f ca="1">IF(SAÍDAS[[#This Row],[Status]]="","",IF(SAÍDAS[[#This Row],[Status]]="cONCLUÍDO",TEXT(SAÍDAS[[#This Row],[Data pagamento]],"mmm"),TEXT(SAÍDAS[[#This Row],[Data vencimento]],"mmm")))</f>
        <v/>
      </c>
      <c r="O326" s="153" t="str">
        <f ca="1">IF(SAÍDAS[[#This Row],[Status]]="","",IF(SAÍDAS[[#This Row],[Status]]="concluído",YEAR(SAÍDAS[[#This Row],[Data pagamento]]),YEAR(SAÍDAS[[#This Row],[Data vencimento]])))</f>
        <v/>
      </c>
      <c r="P326" s="153" t="str">
        <f>IF(SAÍDAS[[#This Row],[Categoria]]="","",VLOOKUP(SAÍDAS[[#This Row],[Categoria]],AUX!$AW:$AX,2,0))</f>
        <v/>
      </c>
    </row>
    <row r="327" spans="2:16" ht="22.5" customHeight="1" x14ac:dyDescent="0.3">
      <c r="B327" s="156"/>
      <c r="C327" s="153"/>
      <c r="D327" s="153"/>
      <c r="E327" s="153"/>
      <c r="F327" s="154"/>
      <c r="G327" s="154"/>
      <c r="H327" s="153"/>
      <c r="I327" s="150"/>
      <c r="J327" s="150"/>
      <c r="K327" s="150"/>
      <c r="L32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7" s="153" t="str">
        <f>IF(SAÍDAS[[#This Row],[Coluna1]]="","",IF(SAÍDAS[[#This Row],[Coluna1]]="Saída","Fornecedor","Cliente"))</f>
        <v/>
      </c>
      <c r="N327" s="153" t="str">
        <f ca="1">IF(SAÍDAS[[#This Row],[Status]]="","",IF(SAÍDAS[[#This Row],[Status]]="cONCLUÍDO",TEXT(SAÍDAS[[#This Row],[Data pagamento]],"mmm"),TEXT(SAÍDAS[[#This Row],[Data vencimento]],"mmm")))</f>
        <v/>
      </c>
      <c r="O327" s="153" t="str">
        <f ca="1">IF(SAÍDAS[[#This Row],[Status]]="","",IF(SAÍDAS[[#This Row],[Status]]="concluído",YEAR(SAÍDAS[[#This Row],[Data pagamento]]),YEAR(SAÍDAS[[#This Row],[Data vencimento]])))</f>
        <v/>
      </c>
      <c r="P327" s="153" t="str">
        <f>IF(SAÍDAS[[#This Row],[Categoria]]="","",VLOOKUP(SAÍDAS[[#This Row],[Categoria]],AUX!$AW:$AX,2,0))</f>
        <v/>
      </c>
    </row>
    <row r="328" spans="2:16" ht="22.5" customHeight="1" x14ac:dyDescent="0.3">
      <c r="B328" s="156"/>
      <c r="C328" s="153"/>
      <c r="D328" s="153"/>
      <c r="E328" s="153"/>
      <c r="F328" s="154"/>
      <c r="G328" s="154"/>
      <c r="H328" s="153"/>
      <c r="I328" s="150"/>
      <c r="J328" s="150"/>
      <c r="K328" s="150"/>
      <c r="L32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8" s="153" t="str">
        <f>IF(SAÍDAS[[#This Row],[Coluna1]]="","",IF(SAÍDAS[[#This Row],[Coluna1]]="Saída","Fornecedor","Cliente"))</f>
        <v/>
      </c>
      <c r="N328" s="153" t="str">
        <f ca="1">IF(SAÍDAS[[#This Row],[Status]]="","",IF(SAÍDAS[[#This Row],[Status]]="cONCLUÍDO",TEXT(SAÍDAS[[#This Row],[Data pagamento]],"mmm"),TEXT(SAÍDAS[[#This Row],[Data vencimento]],"mmm")))</f>
        <v/>
      </c>
      <c r="O328" s="153" t="str">
        <f ca="1">IF(SAÍDAS[[#This Row],[Status]]="","",IF(SAÍDAS[[#This Row],[Status]]="concluído",YEAR(SAÍDAS[[#This Row],[Data pagamento]]),YEAR(SAÍDAS[[#This Row],[Data vencimento]])))</f>
        <v/>
      </c>
      <c r="P328" s="153" t="str">
        <f>IF(SAÍDAS[[#This Row],[Categoria]]="","",VLOOKUP(SAÍDAS[[#This Row],[Categoria]],AUX!$AW:$AX,2,0))</f>
        <v/>
      </c>
    </row>
    <row r="329" spans="2:16" ht="22.5" customHeight="1" x14ac:dyDescent="0.3">
      <c r="B329" s="156"/>
      <c r="C329" s="153"/>
      <c r="D329" s="153"/>
      <c r="E329" s="153"/>
      <c r="F329" s="154"/>
      <c r="G329" s="154"/>
      <c r="H329" s="153"/>
      <c r="I329" s="150"/>
      <c r="J329" s="150"/>
      <c r="K329" s="150"/>
      <c r="L32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29" s="153" t="str">
        <f>IF(SAÍDAS[[#This Row],[Coluna1]]="","",IF(SAÍDAS[[#This Row],[Coluna1]]="Saída","Fornecedor","Cliente"))</f>
        <v/>
      </c>
      <c r="N329" s="153" t="str">
        <f ca="1">IF(SAÍDAS[[#This Row],[Status]]="","",IF(SAÍDAS[[#This Row],[Status]]="cONCLUÍDO",TEXT(SAÍDAS[[#This Row],[Data pagamento]],"mmm"),TEXT(SAÍDAS[[#This Row],[Data vencimento]],"mmm")))</f>
        <v/>
      </c>
      <c r="O329" s="153" t="str">
        <f ca="1">IF(SAÍDAS[[#This Row],[Status]]="","",IF(SAÍDAS[[#This Row],[Status]]="concluído",YEAR(SAÍDAS[[#This Row],[Data pagamento]]),YEAR(SAÍDAS[[#This Row],[Data vencimento]])))</f>
        <v/>
      </c>
      <c r="P329" s="153" t="str">
        <f>IF(SAÍDAS[[#This Row],[Categoria]]="","",VLOOKUP(SAÍDAS[[#This Row],[Categoria]],AUX!$AW:$AX,2,0))</f>
        <v/>
      </c>
    </row>
    <row r="330" spans="2:16" ht="22.5" customHeight="1" x14ac:dyDescent="0.3">
      <c r="B330" s="156"/>
      <c r="C330" s="153"/>
      <c r="D330" s="153"/>
      <c r="E330" s="153"/>
      <c r="F330" s="154"/>
      <c r="G330" s="154"/>
      <c r="H330" s="153"/>
      <c r="I330" s="150"/>
      <c r="J330" s="150"/>
      <c r="K330" s="150"/>
      <c r="L33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0" s="153" t="str">
        <f>IF(SAÍDAS[[#This Row],[Coluna1]]="","",IF(SAÍDAS[[#This Row],[Coluna1]]="Saída","Fornecedor","Cliente"))</f>
        <v/>
      </c>
      <c r="N330" s="153" t="str">
        <f ca="1">IF(SAÍDAS[[#This Row],[Status]]="","",IF(SAÍDAS[[#This Row],[Status]]="cONCLUÍDO",TEXT(SAÍDAS[[#This Row],[Data pagamento]],"mmm"),TEXT(SAÍDAS[[#This Row],[Data vencimento]],"mmm")))</f>
        <v/>
      </c>
      <c r="O330" s="153" t="str">
        <f ca="1">IF(SAÍDAS[[#This Row],[Status]]="","",IF(SAÍDAS[[#This Row],[Status]]="concluído",YEAR(SAÍDAS[[#This Row],[Data pagamento]]),YEAR(SAÍDAS[[#This Row],[Data vencimento]])))</f>
        <v/>
      </c>
      <c r="P330" s="153" t="str">
        <f>IF(SAÍDAS[[#This Row],[Categoria]]="","",VLOOKUP(SAÍDAS[[#This Row],[Categoria]],AUX!$AW:$AX,2,0))</f>
        <v/>
      </c>
    </row>
    <row r="331" spans="2:16" ht="22.5" customHeight="1" x14ac:dyDescent="0.3">
      <c r="B331" s="156"/>
      <c r="C331" s="153"/>
      <c r="D331" s="153"/>
      <c r="E331" s="153"/>
      <c r="F331" s="154"/>
      <c r="G331" s="154"/>
      <c r="H331" s="153"/>
      <c r="I331" s="150"/>
      <c r="J331" s="150"/>
      <c r="K331" s="150"/>
      <c r="L33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1" s="153" t="str">
        <f>IF(SAÍDAS[[#This Row],[Coluna1]]="","",IF(SAÍDAS[[#This Row],[Coluna1]]="Saída","Fornecedor","Cliente"))</f>
        <v/>
      </c>
      <c r="N331" s="153" t="str">
        <f ca="1">IF(SAÍDAS[[#This Row],[Status]]="","",IF(SAÍDAS[[#This Row],[Status]]="cONCLUÍDO",TEXT(SAÍDAS[[#This Row],[Data pagamento]],"mmm"),TEXT(SAÍDAS[[#This Row],[Data vencimento]],"mmm")))</f>
        <v/>
      </c>
      <c r="O331" s="153" t="str">
        <f ca="1">IF(SAÍDAS[[#This Row],[Status]]="","",IF(SAÍDAS[[#This Row],[Status]]="concluído",YEAR(SAÍDAS[[#This Row],[Data pagamento]]),YEAR(SAÍDAS[[#This Row],[Data vencimento]])))</f>
        <v/>
      </c>
      <c r="P331" s="153" t="str">
        <f>IF(SAÍDAS[[#This Row],[Categoria]]="","",VLOOKUP(SAÍDAS[[#This Row],[Categoria]],AUX!$AW:$AX,2,0))</f>
        <v/>
      </c>
    </row>
    <row r="332" spans="2:16" ht="22.5" customHeight="1" x14ac:dyDescent="0.3">
      <c r="B332" s="156"/>
      <c r="C332" s="153"/>
      <c r="D332" s="153"/>
      <c r="E332" s="153"/>
      <c r="F332" s="154"/>
      <c r="G332" s="154"/>
      <c r="H332" s="153"/>
      <c r="I332" s="150"/>
      <c r="J332" s="150"/>
      <c r="K332" s="150"/>
      <c r="L33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2" s="153" t="str">
        <f>IF(SAÍDAS[[#This Row],[Coluna1]]="","",IF(SAÍDAS[[#This Row],[Coluna1]]="Saída","Fornecedor","Cliente"))</f>
        <v/>
      </c>
      <c r="N332" s="153" t="str">
        <f ca="1">IF(SAÍDAS[[#This Row],[Status]]="","",IF(SAÍDAS[[#This Row],[Status]]="cONCLUÍDO",TEXT(SAÍDAS[[#This Row],[Data pagamento]],"mmm"),TEXT(SAÍDAS[[#This Row],[Data vencimento]],"mmm")))</f>
        <v/>
      </c>
      <c r="O332" s="153" t="str">
        <f ca="1">IF(SAÍDAS[[#This Row],[Status]]="","",IF(SAÍDAS[[#This Row],[Status]]="concluído",YEAR(SAÍDAS[[#This Row],[Data pagamento]]),YEAR(SAÍDAS[[#This Row],[Data vencimento]])))</f>
        <v/>
      </c>
      <c r="P332" s="153" t="str">
        <f>IF(SAÍDAS[[#This Row],[Categoria]]="","",VLOOKUP(SAÍDAS[[#This Row],[Categoria]],AUX!$AW:$AX,2,0))</f>
        <v/>
      </c>
    </row>
    <row r="333" spans="2:16" ht="22.5" customHeight="1" x14ac:dyDescent="0.3">
      <c r="B333" s="156"/>
      <c r="C333" s="153"/>
      <c r="D333" s="153"/>
      <c r="E333" s="153"/>
      <c r="F333" s="154"/>
      <c r="G333" s="154"/>
      <c r="H333" s="153"/>
      <c r="I333" s="150"/>
      <c r="J333" s="150"/>
      <c r="K333" s="150"/>
      <c r="L33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3" s="153" t="str">
        <f>IF(SAÍDAS[[#This Row],[Coluna1]]="","",IF(SAÍDAS[[#This Row],[Coluna1]]="Saída","Fornecedor","Cliente"))</f>
        <v/>
      </c>
      <c r="N333" s="153" t="str">
        <f ca="1">IF(SAÍDAS[[#This Row],[Status]]="","",IF(SAÍDAS[[#This Row],[Status]]="cONCLUÍDO",TEXT(SAÍDAS[[#This Row],[Data pagamento]],"mmm"),TEXT(SAÍDAS[[#This Row],[Data vencimento]],"mmm")))</f>
        <v/>
      </c>
      <c r="O333" s="153" t="str">
        <f ca="1">IF(SAÍDAS[[#This Row],[Status]]="","",IF(SAÍDAS[[#This Row],[Status]]="concluído",YEAR(SAÍDAS[[#This Row],[Data pagamento]]),YEAR(SAÍDAS[[#This Row],[Data vencimento]])))</f>
        <v/>
      </c>
      <c r="P333" s="153" t="str">
        <f>IF(SAÍDAS[[#This Row],[Categoria]]="","",VLOOKUP(SAÍDAS[[#This Row],[Categoria]],AUX!$AW:$AX,2,0))</f>
        <v/>
      </c>
    </row>
    <row r="334" spans="2:16" ht="22.5" customHeight="1" x14ac:dyDescent="0.3">
      <c r="B334" s="156"/>
      <c r="C334" s="153"/>
      <c r="D334" s="153"/>
      <c r="E334" s="153"/>
      <c r="F334" s="154"/>
      <c r="G334" s="154"/>
      <c r="H334" s="153"/>
      <c r="I334" s="150"/>
      <c r="J334" s="150"/>
      <c r="K334" s="150"/>
      <c r="L33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4" s="153" t="str">
        <f>IF(SAÍDAS[[#This Row],[Coluna1]]="","",IF(SAÍDAS[[#This Row],[Coluna1]]="Saída","Fornecedor","Cliente"))</f>
        <v/>
      </c>
      <c r="N334" s="153" t="str">
        <f ca="1">IF(SAÍDAS[[#This Row],[Status]]="","",IF(SAÍDAS[[#This Row],[Status]]="cONCLUÍDO",TEXT(SAÍDAS[[#This Row],[Data pagamento]],"mmm"),TEXT(SAÍDAS[[#This Row],[Data vencimento]],"mmm")))</f>
        <v/>
      </c>
      <c r="O334" s="153" t="str">
        <f ca="1">IF(SAÍDAS[[#This Row],[Status]]="","",IF(SAÍDAS[[#This Row],[Status]]="concluído",YEAR(SAÍDAS[[#This Row],[Data pagamento]]),YEAR(SAÍDAS[[#This Row],[Data vencimento]])))</f>
        <v/>
      </c>
      <c r="P334" s="153" t="str">
        <f>IF(SAÍDAS[[#This Row],[Categoria]]="","",VLOOKUP(SAÍDAS[[#This Row],[Categoria]],AUX!$AW:$AX,2,0))</f>
        <v/>
      </c>
    </row>
    <row r="335" spans="2:16" ht="22.5" customHeight="1" x14ac:dyDescent="0.3">
      <c r="B335" s="156"/>
      <c r="C335" s="153"/>
      <c r="D335" s="153"/>
      <c r="E335" s="153"/>
      <c r="F335" s="154"/>
      <c r="G335" s="154"/>
      <c r="H335" s="153"/>
      <c r="I335" s="150"/>
      <c r="J335" s="150"/>
      <c r="K335" s="150"/>
      <c r="L33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5" s="153" t="str">
        <f>IF(SAÍDAS[[#This Row],[Coluna1]]="","",IF(SAÍDAS[[#This Row],[Coluna1]]="Saída","Fornecedor","Cliente"))</f>
        <v/>
      </c>
      <c r="N335" s="153" t="str">
        <f ca="1">IF(SAÍDAS[[#This Row],[Status]]="","",IF(SAÍDAS[[#This Row],[Status]]="cONCLUÍDO",TEXT(SAÍDAS[[#This Row],[Data pagamento]],"mmm"),TEXT(SAÍDAS[[#This Row],[Data vencimento]],"mmm")))</f>
        <v/>
      </c>
      <c r="O335" s="153" t="str">
        <f ca="1">IF(SAÍDAS[[#This Row],[Status]]="","",IF(SAÍDAS[[#This Row],[Status]]="concluído",YEAR(SAÍDAS[[#This Row],[Data pagamento]]),YEAR(SAÍDAS[[#This Row],[Data vencimento]])))</f>
        <v/>
      </c>
      <c r="P335" s="153" t="str">
        <f>IF(SAÍDAS[[#This Row],[Categoria]]="","",VLOOKUP(SAÍDAS[[#This Row],[Categoria]],AUX!$AW:$AX,2,0))</f>
        <v/>
      </c>
    </row>
    <row r="336" spans="2:16" ht="22.5" customHeight="1" x14ac:dyDescent="0.3">
      <c r="B336" s="156"/>
      <c r="C336" s="153"/>
      <c r="D336" s="153"/>
      <c r="E336" s="153"/>
      <c r="F336" s="154"/>
      <c r="G336" s="154"/>
      <c r="H336" s="153"/>
      <c r="I336" s="150"/>
      <c r="J336" s="150"/>
      <c r="K336" s="150"/>
      <c r="L33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6" s="153" t="str">
        <f>IF(SAÍDAS[[#This Row],[Coluna1]]="","",IF(SAÍDAS[[#This Row],[Coluna1]]="Saída","Fornecedor","Cliente"))</f>
        <v/>
      </c>
      <c r="N336" s="153" t="str">
        <f ca="1">IF(SAÍDAS[[#This Row],[Status]]="","",IF(SAÍDAS[[#This Row],[Status]]="cONCLUÍDO",TEXT(SAÍDAS[[#This Row],[Data pagamento]],"mmm"),TEXT(SAÍDAS[[#This Row],[Data vencimento]],"mmm")))</f>
        <v/>
      </c>
      <c r="O336" s="153" t="str">
        <f ca="1">IF(SAÍDAS[[#This Row],[Status]]="","",IF(SAÍDAS[[#This Row],[Status]]="concluído",YEAR(SAÍDAS[[#This Row],[Data pagamento]]),YEAR(SAÍDAS[[#This Row],[Data vencimento]])))</f>
        <v/>
      </c>
      <c r="P336" s="153" t="str">
        <f>IF(SAÍDAS[[#This Row],[Categoria]]="","",VLOOKUP(SAÍDAS[[#This Row],[Categoria]],AUX!$AW:$AX,2,0))</f>
        <v/>
      </c>
    </row>
    <row r="337" spans="2:16" ht="22.5" customHeight="1" x14ac:dyDescent="0.3">
      <c r="B337" s="156"/>
      <c r="C337" s="153"/>
      <c r="D337" s="153"/>
      <c r="E337" s="153"/>
      <c r="F337" s="154"/>
      <c r="G337" s="154"/>
      <c r="H337" s="153"/>
      <c r="I337" s="150"/>
      <c r="J337" s="150"/>
      <c r="K337" s="150"/>
      <c r="L33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7" s="153" t="str">
        <f>IF(SAÍDAS[[#This Row],[Coluna1]]="","",IF(SAÍDAS[[#This Row],[Coluna1]]="Saída","Fornecedor","Cliente"))</f>
        <v/>
      </c>
      <c r="N337" s="153" t="str">
        <f ca="1">IF(SAÍDAS[[#This Row],[Status]]="","",IF(SAÍDAS[[#This Row],[Status]]="cONCLUÍDO",TEXT(SAÍDAS[[#This Row],[Data pagamento]],"mmm"),TEXT(SAÍDAS[[#This Row],[Data vencimento]],"mmm")))</f>
        <v/>
      </c>
      <c r="O337" s="153" t="str">
        <f ca="1">IF(SAÍDAS[[#This Row],[Status]]="","",IF(SAÍDAS[[#This Row],[Status]]="concluído",YEAR(SAÍDAS[[#This Row],[Data pagamento]]),YEAR(SAÍDAS[[#This Row],[Data vencimento]])))</f>
        <v/>
      </c>
      <c r="P337" s="153" t="str">
        <f>IF(SAÍDAS[[#This Row],[Categoria]]="","",VLOOKUP(SAÍDAS[[#This Row],[Categoria]],AUX!$AW:$AX,2,0))</f>
        <v/>
      </c>
    </row>
    <row r="338" spans="2:16" ht="22.5" customHeight="1" x14ac:dyDescent="0.3">
      <c r="B338" s="156"/>
      <c r="C338" s="153"/>
      <c r="D338" s="153"/>
      <c r="E338" s="153"/>
      <c r="F338" s="154"/>
      <c r="G338" s="154"/>
      <c r="H338" s="153"/>
      <c r="I338" s="150"/>
      <c r="J338" s="150"/>
      <c r="K338" s="150"/>
      <c r="L33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8" s="153" t="str">
        <f>IF(SAÍDAS[[#This Row],[Coluna1]]="","",IF(SAÍDAS[[#This Row],[Coluna1]]="Saída","Fornecedor","Cliente"))</f>
        <v/>
      </c>
      <c r="N338" s="153" t="str">
        <f ca="1">IF(SAÍDAS[[#This Row],[Status]]="","",IF(SAÍDAS[[#This Row],[Status]]="cONCLUÍDO",TEXT(SAÍDAS[[#This Row],[Data pagamento]],"mmm"),TEXT(SAÍDAS[[#This Row],[Data vencimento]],"mmm")))</f>
        <v/>
      </c>
      <c r="O338" s="153" t="str">
        <f ca="1">IF(SAÍDAS[[#This Row],[Status]]="","",IF(SAÍDAS[[#This Row],[Status]]="concluído",YEAR(SAÍDAS[[#This Row],[Data pagamento]]),YEAR(SAÍDAS[[#This Row],[Data vencimento]])))</f>
        <v/>
      </c>
      <c r="P338" s="153" t="str">
        <f>IF(SAÍDAS[[#This Row],[Categoria]]="","",VLOOKUP(SAÍDAS[[#This Row],[Categoria]],AUX!$AW:$AX,2,0))</f>
        <v/>
      </c>
    </row>
    <row r="339" spans="2:16" ht="22.5" customHeight="1" x14ac:dyDescent="0.3">
      <c r="B339" s="156"/>
      <c r="C339" s="153"/>
      <c r="D339" s="153"/>
      <c r="E339" s="153"/>
      <c r="F339" s="154"/>
      <c r="G339" s="154"/>
      <c r="H339" s="153"/>
      <c r="I339" s="150"/>
      <c r="J339" s="150"/>
      <c r="K339" s="150"/>
      <c r="L33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39" s="153" t="str">
        <f>IF(SAÍDAS[[#This Row],[Coluna1]]="","",IF(SAÍDAS[[#This Row],[Coluna1]]="Saída","Fornecedor","Cliente"))</f>
        <v/>
      </c>
      <c r="N339" s="153" t="str">
        <f ca="1">IF(SAÍDAS[[#This Row],[Status]]="","",IF(SAÍDAS[[#This Row],[Status]]="cONCLUÍDO",TEXT(SAÍDAS[[#This Row],[Data pagamento]],"mmm"),TEXT(SAÍDAS[[#This Row],[Data vencimento]],"mmm")))</f>
        <v/>
      </c>
      <c r="O339" s="153" t="str">
        <f ca="1">IF(SAÍDAS[[#This Row],[Status]]="","",IF(SAÍDAS[[#This Row],[Status]]="concluído",YEAR(SAÍDAS[[#This Row],[Data pagamento]]),YEAR(SAÍDAS[[#This Row],[Data vencimento]])))</f>
        <v/>
      </c>
      <c r="P339" s="153" t="str">
        <f>IF(SAÍDAS[[#This Row],[Categoria]]="","",VLOOKUP(SAÍDAS[[#This Row],[Categoria]],AUX!$AW:$AX,2,0))</f>
        <v/>
      </c>
    </row>
    <row r="340" spans="2:16" ht="22.5" customHeight="1" x14ac:dyDescent="0.3">
      <c r="B340" s="156"/>
      <c r="C340" s="153"/>
      <c r="D340" s="153"/>
      <c r="E340" s="153"/>
      <c r="F340" s="154"/>
      <c r="G340" s="154"/>
      <c r="H340" s="153"/>
      <c r="I340" s="150"/>
      <c r="J340" s="150"/>
      <c r="K340" s="150"/>
      <c r="L34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0" s="153" t="str">
        <f>IF(SAÍDAS[[#This Row],[Coluna1]]="","",IF(SAÍDAS[[#This Row],[Coluna1]]="Saída","Fornecedor","Cliente"))</f>
        <v/>
      </c>
      <c r="N340" s="153" t="str">
        <f ca="1">IF(SAÍDAS[[#This Row],[Status]]="","",IF(SAÍDAS[[#This Row],[Status]]="cONCLUÍDO",TEXT(SAÍDAS[[#This Row],[Data pagamento]],"mmm"),TEXT(SAÍDAS[[#This Row],[Data vencimento]],"mmm")))</f>
        <v/>
      </c>
      <c r="O340" s="153" t="str">
        <f ca="1">IF(SAÍDAS[[#This Row],[Status]]="","",IF(SAÍDAS[[#This Row],[Status]]="concluído",YEAR(SAÍDAS[[#This Row],[Data pagamento]]),YEAR(SAÍDAS[[#This Row],[Data vencimento]])))</f>
        <v/>
      </c>
      <c r="P340" s="153" t="str">
        <f>IF(SAÍDAS[[#This Row],[Categoria]]="","",VLOOKUP(SAÍDAS[[#This Row],[Categoria]],AUX!$AW:$AX,2,0))</f>
        <v/>
      </c>
    </row>
    <row r="341" spans="2:16" ht="22.5" customHeight="1" x14ac:dyDescent="0.3">
      <c r="B341" s="156"/>
      <c r="C341" s="153"/>
      <c r="D341" s="153"/>
      <c r="E341" s="153"/>
      <c r="F341" s="154"/>
      <c r="G341" s="154"/>
      <c r="H341" s="153"/>
      <c r="I341" s="150"/>
      <c r="J341" s="150"/>
      <c r="K341" s="150"/>
      <c r="L34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1" s="153" t="str">
        <f>IF(SAÍDAS[[#This Row],[Coluna1]]="","",IF(SAÍDAS[[#This Row],[Coluna1]]="Saída","Fornecedor","Cliente"))</f>
        <v/>
      </c>
      <c r="N341" s="153" t="str">
        <f ca="1">IF(SAÍDAS[[#This Row],[Status]]="","",IF(SAÍDAS[[#This Row],[Status]]="cONCLUÍDO",TEXT(SAÍDAS[[#This Row],[Data pagamento]],"mmm"),TEXT(SAÍDAS[[#This Row],[Data vencimento]],"mmm")))</f>
        <v/>
      </c>
      <c r="O341" s="153" t="str">
        <f ca="1">IF(SAÍDAS[[#This Row],[Status]]="","",IF(SAÍDAS[[#This Row],[Status]]="concluído",YEAR(SAÍDAS[[#This Row],[Data pagamento]]),YEAR(SAÍDAS[[#This Row],[Data vencimento]])))</f>
        <v/>
      </c>
      <c r="P341" s="153" t="str">
        <f>IF(SAÍDAS[[#This Row],[Categoria]]="","",VLOOKUP(SAÍDAS[[#This Row],[Categoria]],AUX!$AW:$AX,2,0))</f>
        <v/>
      </c>
    </row>
    <row r="342" spans="2:16" ht="22.5" customHeight="1" x14ac:dyDescent="0.3">
      <c r="B342" s="156"/>
      <c r="C342" s="153"/>
      <c r="D342" s="153"/>
      <c r="E342" s="153"/>
      <c r="F342" s="154"/>
      <c r="G342" s="154"/>
      <c r="H342" s="153"/>
      <c r="I342" s="150"/>
      <c r="J342" s="150"/>
      <c r="K342" s="150"/>
      <c r="L34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2" s="153" t="str">
        <f>IF(SAÍDAS[[#This Row],[Coluna1]]="","",IF(SAÍDAS[[#This Row],[Coluna1]]="Saída","Fornecedor","Cliente"))</f>
        <v/>
      </c>
      <c r="N342" s="153" t="str">
        <f ca="1">IF(SAÍDAS[[#This Row],[Status]]="","",IF(SAÍDAS[[#This Row],[Status]]="cONCLUÍDO",TEXT(SAÍDAS[[#This Row],[Data pagamento]],"mmm"),TEXT(SAÍDAS[[#This Row],[Data vencimento]],"mmm")))</f>
        <v/>
      </c>
      <c r="O342" s="153" t="str">
        <f ca="1">IF(SAÍDAS[[#This Row],[Status]]="","",IF(SAÍDAS[[#This Row],[Status]]="concluído",YEAR(SAÍDAS[[#This Row],[Data pagamento]]),YEAR(SAÍDAS[[#This Row],[Data vencimento]])))</f>
        <v/>
      </c>
      <c r="P342" s="153" t="str">
        <f>IF(SAÍDAS[[#This Row],[Categoria]]="","",VLOOKUP(SAÍDAS[[#This Row],[Categoria]],AUX!$AW:$AX,2,0))</f>
        <v/>
      </c>
    </row>
    <row r="343" spans="2:16" ht="22.5" customHeight="1" x14ac:dyDescent="0.3">
      <c r="B343" s="156"/>
      <c r="C343" s="153"/>
      <c r="D343" s="153"/>
      <c r="E343" s="153"/>
      <c r="F343" s="154"/>
      <c r="G343" s="154"/>
      <c r="H343" s="153"/>
      <c r="I343" s="150"/>
      <c r="J343" s="150"/>
      <c r="K343" s="150"/>
      <c r="L34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3" s="153" t="str">
        <f>IF(SAÍDAS[[#This Row],[Coluna1]]="","",IF(SAÍDAS[[#This Row],[Coluna1]]="Saída","Fornecedor","Cliente"))</f>
        <v/>
      </c>
      <c r="N343" s="153" t="str">
        <f ca="1">IF(SAÍDAS[[#This Row],[Status]]="","",IF(SAÍDAS[[#This Row],[Status]]="cONCLUÍDO",TEXT(SAÍDAS[[#This Row],[Data pagamento]],"mmm"),TEXT(SAÍDAS[[#This Row],[Data vencimento]],"mmm")))</f>
        <v/>
      </c>
      <c r="O343" s="153" t="str">
        <f ca="1">IF(SAÍDAS[[#This Row],[Status]]="","",IF(SAÍDAS[[#This Row],[Status]]="concluído",YEAR(SAÍDAS[[#This Row],[Data pagamento]]),YEAR(SAÍDAS[[#This Row],[Data vencimento]])))</f>
        <v/>
      </c>
      <c r="P343" s="153" t="str">
        <f>IF(SAÍDAS[[#This Row],[Categoria]]="","",VLOOKUP(SAÍDAS[[#This Row],[Categoria]],AUX!$AW:$AX,2,0))</f>
        <v/>
      </c>
    </row>
    <row r="344" spans="2:16" ht="22.5" customHeight="1" x14ac:dyDescent="0.3">
      <c r="B344" s="156"/>
      <c r="C344" s="153"/>
      <c r="D344" s="153"/>
      <c r="E344" s="153"/>
      <c r="F344" s="154"/>
      <c r="G344" s="154"/>
      <c r="H344" s="153"/>
      <c r="I344" s="150"/>
      <c r="J344" s="150"/>
      <c r="K344" s="150"/>
      <c r="L34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4" s="153" t="str">
        <f>IF(SAÍDAS[[#This Row],[Coluna1]]="","",IF(SAÍDAS[[#This Row],[Coluna1]]="Saída","Fornecedor","Cliente"))</f>
        <v/>
      </c>
      <c r="N344" s="153" t="str">
        <f ca="1">IF(SAÍDAS[[#This Row],[Status]]="","",IF(SAÍDAS[[#This Row],[Status]]="cONCLUÍDO",TEXT(SAÍDAS[[#This Row],[Data pagamento]],"mmm"),TEXT(SAÍDAS[[#This Row],[Data vencimento]],"mmm")))</f>
        <v/>
      </c>
      <c r="O344" s="153" t="str">
        <f ca="1">IF(SAÍDAS[[#This Row],[Status]]="","",IF(SAÍDAS[[#This Row],[Status]]="concluído",YEAR(SAÍDAS[[#This Row],[Data pagamento]]),YEAR(SAÍDAS[[#This Row],[Data vencimento]])))</f>
        <v/>
      </c>
      <c r="P344" s="153" t="str">
        <f>IF(SAÍDAS[[#This Row],[Categoria]]="","",VLOOKUP(SAÍDAS[[#This Row],[Categoria]],AUX!$AW:$AX,2,0))</f>
        <v/>
      </c>
    </row>
    <row r="345" spans="2:16" ht="22.5" customHeight="1" x14ac:dyDescent="0.3">
      <c r="B345" s="156"/>
      <c r="C345" s="153"/>
      <c r="D345" s="153"/>
      <c r="E345" s="153"/>
      <c r="F345" s="154"/>
      <c r="G345" s="154"/>
      <c r="H345" s="153"/>
      <c r="I345" s="150"/>
      <c r="J345" s="150"/>
      <c r="K345" s="150"/>
      <c r="L34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5" s="153" t="str">
        <f>IF(SAÍDAS[[#This Row],[Coluna1]]="","",IF(SAÍDAS[[#This Row],[Coluna1]]="Saída","Fornecedor","Cliente"))</f>
        <v/>
      </c>
      <c r="N345" s="153" t="str">
        <f ca="1">IF(SAÍDAS[[#This Row],[Status]]="","",IF(SAÍDAS[[#This Row],[Status]]="cONCLUÍDO",TEXT(SAÍDAS[[#This Row],[Data pagamento]],"mmm"),TEXT(SAÍDAS[[#This Row],[Data vencimento]],"mmm")))</f>
        <v/>
      </c>
      <c r="O345" s="153" t="str">
        <f ca="1">IF(SAÍDAS[[#This Row],[Status]]="","",IF(SAÍDAS[[#This Row],[Status]]="concluído",YEAR(SAÍDAS[[#This Row],[Data pagamento]]),YEAR(SAÍDAS[[#This Row],[Data vencimento]])))</f>
        <v/>
      </c>
      <c r="P345" s="153" t="str">
        <f>IF(SAÍDAS[[#This Row],[Categoria]]="","",VLOOKUP(SAÍDAS[[#This Row],[Categoria]],AUX!$AW:$AX,2,0))</f>
        <v/>
      </c>
    </row>
    <row r="346" spans="2:16" ht="22.5" customHeight="1" x14ac:dyDescent="0.3">
      <c r="B346" s="156"/>
      <c r="C346" s="153"/>
      <c r="D346" s="153"/>
      <c r="E346" s="153"/>
      <c r="F346" s="154"/>
      <c r="G346" s="154"/>
      <c r="H346" s="153"/>
      <c r="I346" s="150"/>
      <c r="J346" s="150"/>
      <c r="K346" s="150"/>
      <c r="L34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6" s="153" t="str">
        <f>IF(SAÍDAS[[#This Row],[Coluna1]]="","",IF(SAÍDAS[[#This Row],[Coluna1]]="Saída","Fornecedor","Cliente"))</f>
        <v/>
      </c>
      <c r="N346" s="153" t="str">
        <f ca="1">IF(SAÍDAS[[#This Row],[Status]]="","",IF(SAÍDAS[[#This Row],[Status]]="cONCLUÍDO",TEXT(SAÍDAS[[#This Row],[Data pagamento]],"mmm"),TEXT(SAÍDAS[[#This Row],[Data vencimento]],"mmm")))</f>
        <v/>
      </c>
      <c r="O346" s="153" t="str">
        <f ca="1">IF(SAÍDAS[[#This Row],[Status]]="","",IF(SAÍDAS[[#This Row],[Status]]="concluído",YEAR(SAÍDAS[[#This Row],[Data pagamento]]),YEAR(SAÍDAS[[#This Row],[Data vencimento]])))</f>
        <v/>
      </c>
      <c r="P346" s="153" t="str">
        <f>IF(SAÍDAS[[#This Row],[Categoria]]="","",VLOOKUP(SAÍDAS[[#This Row],[Categoria]],AUX!$AW:$AX,2,0))</f>
        <v/>
      </c>
    </row>
    <row r="347" spans="2:16" ht="22.5" customHeight="1" x14ac:dyDescent="0.3">
      <c r="B347" s="156"/>
      <c r="C347" s="153"/>
      <c r="D347" s="153"/>
      <c r="E347" s="153"/>
      <c r="F347" s="154"/>
      <c r="G347" s="154"/>
      <c r="H347" s="153"/>
      <c r="I347" s="150"/>
      <c r="J347" s="150"/>
      <c r="K347" s="150"/>
      <c r="L34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7" s="153" t="str">
        <f>IF(SAÍDAS[[#This Row],[Coluna1]]="","",IF(SAÍDAS[[#This Row],[Coluna1]]="Saída","Fornecedor","Cliente"))</f>
        <v/>
      </c>
      <c r="N347" s="153" t="str">
        <f ca="1">IF(SAÍDAS[[#This Row],[Status]]="","",IF(SAÍDAS[[#This Row],[Status]]="cONCLUÍDO",TEXT(SAÍDAS[[#This Row],[Data pagamento]],"mmm"),TEXT(SAÍDAS[[#This Row],[Data vencimento]],"mmm")))</f>
        <v/>
      </c>
      <c r="O347" s="153" t="str">
        <f ca="1">IF(SAÍDAS[[#This Row],[Status]]="","",IF(SAÍDAS[[#This Row],[Status]]="concluído",YEAR(SAÍDAS[[#This Row],[Data pagamento]]),YEAR(SAÍDAS[[#This Row],[Data vencimento]])))</f>
        <v/>
      </c>
      <c r="P347" s="153" t="str">
        <f>IF(SAÍDAS[[#This Row],[Categoria]]="","",VLOOKUP(SAÍDAS[[#This Row],[Categoria]],AUX!$AW:$AX,2,0))</f>
        <v/>
      </c>
    </row>
    <row r="348" spans="2:16" ht="22.5" customHeight="1" x14ac:dyDescent="0.3">
      <c r="B348" s="156"/>
      <c r="C348" s="153"/>
      <c r="D348" s="153"/>
      <c r="E348" s="153"/>
      <c r="F348" s="154"/>
      <c r="G348" s="154"/>
      <c r="H348" s="153"/>
      <c r="I348" s="150"/>
      <c r="J348" s="150"/>
      <c r="K348" s="150"/>
      <c r="L34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8" s="153" t="str">
        <f>IF(SAÍDAS[[#This Row],[Coluna1]]="","",IF(SAÍDAS[[#This Row],[Coluna1]]="Saída","Fornecedor","Cliente"))</f>
        <v/>
      </c>
      <c r="N348" s="153" t="str">
        <f ca="1">IF(SAÍDAS[[#This Row],[Status]]="","",IF(SAÍDAS[[#This Row],[Status]]="cONCLUÍDO",TEXT(SAÍDAS[[#This Row],[Data pagamento]],"mmm"),TEXT(SAÍDAS[[#This Row],[Data vencimento]],"mmm")))</f>
        <v/>
      </c>
      <c r="O348" s="153" t="str">
        <f ca="1">IF(SAÍDAS[[#This Row],[Status]]="","",IF(SAÍDAS[[#This Row],[Status]]="concluído",YEAR(SAÍDAS[[#This Row],[Data pagamento]]),YEAR(SAÍDAS[[#This Row],[Data vencimento]])))</f>
        <v/>
      </c>
      <c r="P348" s="153" t="str">
        <f>IF(SAÍDAS[[#This Row],[Categoria]]="","",VLOOKUP(SAÍDAS[[#This Row],[Categoria]],AUX!$AW:$AX,2,0))</f>
        <v/>
      </c>
    </row>
    <row r="349" spans="2:16" ht="22.5" customHeight="1" x14ac:dyDescent="0.3">
      <c r="B349" s="156"/>
      <c r="C349" s="153"/>
      <c r="D349" s="153"/>
      <c r="E349" s="153"/>
      <c r="F349" s="154"/>
      <c r="G349" s="154"/>
      <c r="H349" s="153"/>
      <c r="I349" s="150"/>
      <c r="J349" s="150"/>
      <c r="K349" s="150"/>
      <c r="L34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49" s="153" t="str">
        <f>IF(SAÍDAS[[#This Row],[Coluna1]]="","",IF(SAÍDAS[[#This Row],[Coluna1]]="Saída","Fornecedor","Cliente"))</f>
        <v/>
      </c>
      <c r="N349" s="153" t="str">
        <f ca="1">IF(SAÍDAS[[#This Row],[Status]]="","",IF(SAÍDAS[[#This Row],[Status]]="cONCLUÍDO",TEXT(SAÍDAS[[#This Row],[Data pagamento]],"mmm"),TEXT(SAÍDAS[[#This Row],[Data vencimento]],"mmm")))</f>
        <v/>
      </c>
      <c r="O349" s="153" t="str">
        <f ca="1">IF(SAÍDAS[[#This Row],[Status]]="","",IF(SAÍDAS[[#This Row],[Status]]="concluído",YEAR(SAÍDAS[[#This Row],[Data pagamento]]),YEAR(SAÍDAS[[#This Row],[Data vencimento]])))</f>
        <v/>
      </c>
      <c r="P349" s="153" t="str">
        <f>IF(SAÍDAS[[#This Row],[Categoria]]="","",VLOOKUP(SAÍDAS[[#This Row],[Categoria]],AUX!$AW:$AX,2,0))</f>
        <v/>
      </c>
    </row>
    <row r="350" spans="2:16" ht="22.5" customHeight="1" x14ac:dyDescent="0.3">
      <c r="B350" s="156"/>
      <c r="C350" s="153"/>
      <c r="D350" s="153"/>
      <c r="E350" s="153"/>
      <c r="F350" s="154"/>
      <c r="G350" s="154"/>
      <c r="H350" s="153"/>
      <c r="I350" s="150"/>
      <c r="J350" s="150"/>
      <c r="K350" s="150"/>
      <c r="L35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0" s="153" t="str">
        <f>IF(SAÍDAS[[#This Row],[Coluna1]]="","",IF(SAÍDAS[[#This Row],[Coluna1]]="Saída","Fornecedor","Cliente"))</f>
        <v/>
      </c>
      <c r="N350" s="153" t="str">
        <f ca="1">IF(SAÍDAS[[#This Row],[Status]]="","",IF(SAÍDAS[[#This Row],[Status]]="cONCLUÍDO",TEXT(SAÍDAS[[#This Row],[Data pagamento]],"mmm"),TEXT(SAÍDAS[[#This Row],[Data vencimento]],"mmm")))</f>
        <v/>
      </c>
      <c r="O350" s="153" t="str">
        <f ca="1">IF(SAÍDAS[[#This Row],[Status]]="","",IF(SAÍDAS[[#This Row],[Status]]="concluído",YEAR(SAÍDAS[[#This Row],[Data pagamento]]),YEAR(SAÍDAS[[#This Row],[Data vencimento]])))</f>
        <v/>
      </c>
      <c r="P350" s="153" t="str">
        <f>IF(SAÍDAS[[#This Row],[Categoria]]="","",VLOOKUP(SAÍDAS[[#This Row],[Categoria]],AUX!$AW:$AX,2,0))</f>
        <v/>
      </c>
    </row>
    <row r="351" spans="2:16" ht="22.5" customHeight="1" x14ac:dyDescent="0.3">
      <c r="B351" s="156"/>
      <c r="C351" s="153"/>
      <c r="D351" s="153"/>
      <c r="E351" s="153"/>
      <c r="F351" s="154"/>
      <c r="G351" s="154"/>
      <c r="H351" s="153"/>
      <c r="I351" s="150"/>
      <c r="J351" s="150"/>
      <c r="K351" s="150"/>
      <c r="L35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1" s="153" t="str">
        <f>IF(SAÍDAS[[#This Row],[Coluna1]]="","",IF(SAÍDAS[[#This Row],[Coluna1]]="Saída","Fornecedor","Cliente"))</f>
        <v/>
      </c>
      <c r="N351" s="153" t="str">
        <f ca="1">IF(SAÍDAS[[#This Row],[Status]]="","",IF(SAÍDAS[[#This Row],[Status]]="cONCLUÍDO",TEXT(SAÍDAS[[#This Row],[Data pagamento]],"mmm"),TEXT(SAÍDAS[[#This Row],[Data vencimento]],"mmm")))</f>
        <v/>
      </c>
      <c r="O351" s="153" t="str">
        <f ca="1">IF(SAÍDAS[[#This Row],[Status]]="","",IF(SAÍDAS[[#This Row],[Status]]="concluído",YEAR(SAÍDAS[[#This Row],[Data pagamento]]),YEAR(SAÍDAS[[#This Row],[Data vencimento]])))</f>
        <v/>
      </c>
      <c r="P351" s="153" t="str">
        <f>IF(SAÍDAS[[#This Row],[Categoria]]="","",VLOOKUP(SAÍDAS[[#This Row],[Categoria]],AUX!$AW:$AX,2,0))</f>
        <v/>
      </c>
    </row>
    <row r="352" spans="2:16" ht="22.5" customHeight="1" x14ac:dyDescent="0.3">
      <c r="B352" s="156"/>
      <c r="C352" s="153"/>
      <c r="D352" s="153"/>
      <c r="E352" s="153"/>
      <c r="F352" s="154"/>
      <c r="G352" s="154"/>
      <c r="H352" s="153"/>
      <c r="I352" s="150"/>
      <c r="J352" s="150"/>
      <c r="K352" s="150"/>
      <c r="L35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2" s="153" t="str">
        <f>IF(SAÍDAS[[#This Row],[Coluna1]]="","",IF(SAÍDAS[[#This Row],[Coluna1]]="Saída","Fornecedor","Cliente"))</f>
        <v/>
      </c>
      <c r="N352" s="153" t="str">
        <f ca="1">IF(SAÍDAS[[#This Row],[Status]]="","",IF(SAÍDAS[[#This Row],[Status]]="cONCLUÍDO",TEXT(SAÍDAS[[#This Row],[Data pagamento]],"mmm"),TEXT(SAÍDAS[[#This Row],[Data vencimento]],"mmm")))</f>
        <v/>
      </c>
      <c r="O352" s="153" t="str">
        <f ca="1">IF(SAÍDAS[[#This Row],[Status]]="","",IF(SAÍDAS[[#This Row],[Status]]="concluído",YEAR(SAÍDAS[[#This Row],[Data pagamento]]),YEAR(SAÍDAS[[#This Row],[Data vencimento]])))</f>
        <v/>
      </c>
      <c r="P352" s="153" t="str">
        <f>IF(SAÍDAS[[#This Row],[Categoria]]="","",VLOOKUP(SAÍDAS[[#This Row],[Categoria]],AUX!$AW:$AX,2,0))</f>
        <v/>
      </c>
    </row>
    <row r="353" spans="2:16" ht="22.5" customHeight="1" x14ac:dyDescent="0.3">
      <c r="B353" s="156"/>
      <c r="C353" s="153"/>
      <c r="D353" s="153"/>
      <c r="E353" s="153"/>
      <c r="F353" s="154"/>
      <c r="G353" s="154"/>
      <c r="H353" s="153"/>
      <c r="I353" s="150"/>
      <c r="J353" s="150"/>
      <c r="K353" s="150"/>
      <c r="L35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3" s="153" t="str">
        <f>IF(SAÍDAS[[#This Row],[Coluna1]]="","",IF(SAÍDAS[[#This Row],[Coluna1]]="Saída","Fornecedor","Cliente"))</f>
        <v/>
      </c>
      <c r="N353" s="153" t="str">
        <f ca="1">IF(SAÍDAS[[#This Row],[Status]]="","",IF(SAÍDAS[[#This Row],[Status]]="cONCLUÍDO",TEXT(SAÍDAS[[#This Row],[Data pagamento]],"mmm"),TEXT(SAÍDAS[[#This Row],[Data vencimento]],"mmm")))</f>
        <v/>
      </c>
      <c r="O353" s="153" t="str">
        <f ca="1">IF(SAÍDAS[[#This Row],[Status]]="","",IF(SAÍDAS[[#This Row],[Status]]="concluído",YEAR(SAÍDAS[[#This Row],[Data pagamento]]),YEAR(SAÍDAS[[#This Row],[Data vencimento]])))</f>
        <v/>
      </c>
      <c r="P353" s="153" t="str">
        <f>IF(SAÍDAS[[#This Row],[Categoria]]="","",VLOOKUP(SAÍDAS[[#This Row],[Categoria]],AUX!$AW:$AX,2,0))</f>
        <v/>
      </c>
    </row>
    <row r="354" spans="2:16" ht="22.5" customHeight="1" x14ac:dyDescent="0.3">
      <c r="B354" s="156"/>
      <c r="C354" s="153"/>
      <c r="D354" s="153"/>
      <c r="E354" s="153"/>
      <c r="F354" s="154"/>
      <c r="G354" s="154"/>
      <c r="H354" s="153"/>
      <c r="I354" s="150"/>
      <c r="J354" s="150"/>
      <c r="K354" s="150"/>
      <c r="L35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4" s="153" t="str">
        <f>IF(SAÍDAS[[#This Row],[Coluna1]]="","",IF(SAÍDAS[[#This Row],[Coluna1]]="Saída","Fornecedor","Cliente"))</f>
        <v/>
      </c>
      <c r="N354" s="153" t="str">
        <f ca="1">IF(SAÍDAS[[#This Row],[Status]]="","",IF(SAÍDAS[[#This Row],[Status]]="cONCLUÍDO",TEXT(SAÍDAS[[#This Row],[Data pagamento]],"mmm"),TEXT(SAÍDAS[[#This Row],[Data vencimento]],"mmm")))</f>
        <v/>
      </c>
      <c r="O354" s="153" t="str">
        <f ca="1">IF(SAÍDAS[[#This Row],[Status]]="","",IF(SAÍDAS[[#This Row],[Status]]="concluído",YEAR(SAÍDAS[[#This Row],[Data pagamento]]),YEAR(SAÍDAS[[#This Row],[Data vencimento]])))</f>
        <v/>
      </c>
      <c r="P354" s="153" t="str">
        <f>IF(SAÍDAS[[#This Row],[Categoria]]="","",VLOOKUP(SAÍDAS[[#This Row],[Categoria]],AUX!$AW:$AX,2,0))</f>
        <v/>
      </c>
    </row>
    <row r="355" spans="2:16" ht="22.5" customHeight="1" x14ac:dyDescent="0.3">
      <c r="B355" s="156"/>
      <c r="C355" s="153"/>
      <c r="D355" s="153"/>
      <c r="E355" s="153"/>
      <c r="F355" s="154"/>
      <c r="G355" s="154"/>
      <c r="H355" s="153"/>
      <c r="I355" s="150"/>
      <c r="J355" s="150"/>
      <c r="K355" s="150"/>
      <c r="L35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5" s="153" t="str">
        <f>IF(SAÍDAS[[#This Row],[Coluna1]]="","",IF(SAÍDAS[[#This Row],[Coluna1]]="Saída","Fornecedor","Cliente"))</f>
        <v/>
      </c>
      <c r="N355" s="153" t="str">
        <f ca="1">IF(SAÍDAS[[#This Row],[Status]]="","",IF(SAÍDAS[[#This Row],[Status]]="cONCLUÍDO",TEXT(SAÍDAS[[#This Row],[Data pagamento]],"mmm"),TEXT(SAÍDAS[[#This Row],[Data vencimento]],"mmm")))</f>
        <v/>
      </c>
      <c r="O355" s="153" t="str">
        <f ca="1">IF(SAÍDAS[[#This Row],[Status]]="","",IF(SAÍDAS[[#This Row],[Status]]="concluído",YEAR(SAÍDAS[[#This Row],[Data pagamento]]),YEAR(SAÍDAS[[#This Row],[Data vencimento]])))</f>
        <v/>
      </c>
      <c r="P355" s="153" t="str">
        <f>IF(SAÍDAS[[#This Row],[Categoria]]="","",VLOOKUP(SAÍDAS[[#This Row],[Categoria]],AUX!$AW:$AX,2,0))</f>
        <v/>
      </c>
    </row>
    <row r="356" spans="2:16" ht="22.5" customHeight="1" x14ac:dyDescent="0.3">
      <c r="B356" s="156"/>
      <c r="C356" s="153"/>
      <c r="D356" s="153"/>
      <c r="E356" s="153"/>
      <c r="F356" s="154"/>
      <c r="G356" s="154"/>
      <c r="H356" s="153"/>
      <c r="I356" s="150"/>
      <c r="J356" s="150"/>
      <c r="K356" s="150"/>
      <c r="L35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6" s="153" t="str">
        <f>IF(SAÍDAS[[#This Row],[Coluna1]]="","",IF(SAÍDAS[[#This Row],[Coluna1]]="Saída","Fornecedor","Cliente"))</f>
        <v/>
      </c>
      <c r="N356" s="153" t="str">
        <f ca="1">IF(SAÍDAS[[#This Row],[Status]]="","",IF(SAÍDAS[[#This Row],[Status]]="cONCLUÍDO",TEXT(SAÍDAS[[#This Row],[Data pagamento]],"mmm"),TEXT(SAÍDAS[[#This Row],[Data vencimento]],"mmm")))</f>
        <v/>
      </c>
      <c r="O356" s="153" t="str">
        <f ca="1">IF(SAÍDAS[[#This Row],[Status]]="","",IF(SAÍDAS[[#This Row],[Status]]="concluído",YEAR(SAÍDAS[[#This Row],[Data pagamento]]),YEAR(SAÍDAS[[#This Row],[Data vencimento]])))</f>
        <v/>
      </c>
      <c r="P356" s="153" t="str">
        <f>IF(SAÍDAS[[#This Row],[Categoria]]="","",VLOOKUP(SAÍDAS[[#This Row],[Categoria]],AUX!$AW:$AX,2,0))</f>
        <v/>
      </c>
    </row>
    <row r="357" spans="2:16" ht="22.5" customHeight="1" x14ac:dyDescent="0.3">
      <c r="B357" s="156"/>
      <c r="C357" s="153"/>
      <c r="D357" s="153"/>
      <c r="E357" s="153"/>
      <c r="F357" s="154"/>
      <c r="G357" s="154"/>
      <c r="H357" s="153"/>
      <c r="I357" s="150"/>
      <c r="J357" s="150"/>
      <c r="K357" s="150"/>
      <c r="L35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7" s="153" t="str">
        <f>IF(SAÍDAS[[#This Row],[Coluna1]]="","",IF(SAÍDAS[[#This Row],[Coluna1]]="Saída","Fornecedor","Cliente"))</f>
        <v/>
      </c>
      <c r="N357" s="153" t="str">
        <f ca="1">IF(SAÍDAS[[#This Row],[Status]]="","",IF(SAÍDAS[[#This Row],[Status]]="cONCLUÍDO",TEXT(SAÍDAS[[#This Row],[Data pagamento]],"mmm"),TEXT(SAÍDAS[[#This Row],[Data vencimento]],"mmm")))</f>
        <v/>
      </c>
      <c r="O357" s="153" t="str">
        <f ca="1">IF(SAÍDAS[[#This Row],[Status]]="","",IF(SAÍDAS[[#This Row],[Status]]="concluído",YEAR(SAÍDAS[[#This Row],[Data pagamento]]),YEAR(SAÍDAS[[#This Row],[Data vencimento]])))</f>
        <v/>
      </c>
      <c r="P357" s="153" t="str">
        <f>IF(SAÍDAS[[#This Row],[Categoria]]="","",VLOOKUP(SAÍDAS[[#This Row],[Categoria]],AUX!$AW:$AX,2,0))</f>
        <v/>
      </c>
    </row>
    <row r="358" spans="2:16" ht="22.5" customHeight="1" x14ac:dyDescent="0.3">
      <c r="B358" s="156"/>
      <c r="C358" s="153"/>
      <c r="D358" s="153"/>
      <c r="E358" s="153"/>
      <c r="F358" s="154"/>
      <c r="G358" s="154"/>
      <c r="H358" s="153"/>
      <c r="I358" s="150"/>
      <c r="J358" s="150"/>
      <c r="K358" s="150"/>
      <c r="L35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8" s="153" t="str">
        <f>IF(SAÍDAS[[#This Row],[Coluna1]]="","",IF(SAÍDAS[[#This Row],[Coluna1]]="Saída","Fornecedor","Cliente"))</f>
        <v/>
      </c>
      <c r="N358" s="153" t="str">
        <f ca="1">IF(SAÍDAS[[#This Row],[Status]]="","",IF(SAÍDAS[[#This Row],[Status]]="cONCLUÍDO",TEXT(SAÍDAS[[#This Row],[Data pagamento]],"mmm"),TEXT(SAÍDAS[[#This Row],[Data vencimento]],"mmm")))</f>
        <v/>
      </c>
      <c r="O358" s="153" t="str">
        <f ca="1">IF(SAÍDAS[[#This Row],[Status]]="","",IF(SAÍDAS[[#This Row],[Status]]="concluído",YEAR(SAÍDAS[[#This Row],[Data pagamento]]),YEAR(SAÍDAS[[#This Row],[Data vencimento]])))</f>
        <v/>
      </c>
      <c r="P358" s="153" t="str">
        <f>IF(SAÍDAS[[#This Row],[Categoria]]="","",VLOOKUP(SAÍDAS[[#This Row],[Categoria]],AUX!$AW:$AX,2,0))</f>
        <v/>
      </c>
    </row>
    <row r="359" spans="2:16" ht="22.5" customHeight="1" x14ac:dyDescent="0.3">
      <c r="B359" s="156"/>
      <c r="C359" s="153"/>
      <c r="D359" s="153"/>
      <c r="E359" s="153"/>
      <c r="F359" s="154"/>
      <c r="G359" s="154"/>
      <c r="H359" s="153"/>
      <c r="I359" s="150"/>
      <c r="J359" s="150"/>
      <c r="K359" s="150"/>
      <c r="L35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59" s="153" t="str">
        <f>IF(SAÍDAS[[#This Row],[Coluna1]]="","",IF(SAÍDAS[[#This Row],[Coluna1]]="Saída","Fornecedor","Cliente"))</f>
        <v/>
      </c>
      <c r="N359" s="153" t="str">
        <f ca="1">IF(SAÍDAS[[#This Row],[Status]]="","",IF(SAÍDAS[[#This Row],[Status]]="cONCLUÍDO",TEXT(SAÍDAS[[#This Row],[Data pagamento]],"mmm"),TEXT(SAÍDAS[[#This Row],[Data vencimento]],"mmm")))</f>
        <v/>
      </c>
      <c r="O359" s="153" t="str">
        <f ca="1">IF(SAÍDAS[[#This Row],[Status]]="","",IF(SAÍDAS[[#This Row],[Status]]="concluído",YEAR(SAÍDAS[[#This Row],[Data pagamento]]),YEAR(SAÍDAS[[#This Row],[Data vencimento]])))</f>
        <v/>
      </c>
      <c r="P359" s="153" t="str">
        <f>IF(SAÍDAS[[#This Row],[Categoria]]="","",VLOOKUP(SAÍDAS[[#This Row],[Categoria]],AUX!$AW:$AX,2,0))</f>
        <v/>
      </c>
    </row>
    <row r="360" spans="2:16" ht="22.5" customHeight="1" x14ac:dyDescent="0.3">
      <c r="B360" s="156"/>
      <c r="C360" s="153"/>
      <c r="D360" s="153"/>
      <c r="E360" s="153"/>
      <c r="F360" s="154"/>
      <c r="G360" s="154"/>
      <c r="H360" s="153"/>
      <c r="I360" s="150"/>
      <c r="J360" s="150"/>
      <c r="K360" s="150"/>
      <c r="L36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0" s="153" t="str">
        <f>IF(SAÍDAS[[#This Row],[Coluna1]]="","",IF(SAÍDAS[[#This Row],[Coluna1]]="Saída","Fornecedor","Cliente"))</f>
        <v/>
      </c>
      <c r="N360" s="153" t="str">
        <f ca="1">IF(SAÍDAS[[#This Row],[Status]]="","",IF(SAÍDAS[[#This Row],[Status]]="cONCLUÍDO",TEXT(SAÍDAS[[#This Row],[Data pagamento]],"mmm"),TEXT(SAÍDAS[[#This Row],[Data vencimento]],"mmm")))</f>
        <v/>
      </c>
      <c r="O360" s="153" t="str">
        <f ca="1">IF(SAÍDAS[[#This Row],[Status]]="","",IF(SAÍDAS[[#This Row],[Status]]="concluído",YEAR(SAÍDAS[[#This Row],[Data pagamento]]),YEAR(SAÍDAS[[#This Row],[Data vencimento]])))</f>
        <v/>
      </c>
      <c r="P360" s="153" t="str">
        <f>IF(SAÍDAS[[#This Row],[Categoria]]="","",VLOOKUP(SAÍDAS[[#This Row],[Categoria]],AUX!$AW:$AX,2,0))</f>
        <v/>
      </c>
    </row>
    <row r="361" spans="2:16" ht="22.5" customHeight="1" x14ac:dyDescent="0.3">
      <c r="B361" s="156"/>
      <c r="C361" s="153"/>
      <c r="D361" s="153"/>
      <c r="E361" s="153"/>
      <c r="F361" s="154"/>
      <c r="G361" s="154"/>
      <c r="H361" s="153"/>
      <c r="I361" s="150"/>
      <c r="J361" s="150"/>
      <c r="K361" s="150"/>
      <c r="L36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1" s="153" t="str">
        <f>IF(SAÍDAS[[#This Row],[Coluna1]]="","",IF(SAÍDAS[[#This Row],[Coluna1]]="Saída","Fornecedor","Cliente"))</f>
        <v/>
      </c>
      <c r="N361" s="153" t="str">
        <f ca="1">IF(SAÍDAS[[#This Row],[Status]]="","",IF(SAÍDAS[[#This Row],[Status]]="cONCLUÍDO",TEXT(SAÍDAS[[#This Row],[Data pagamento]],"mmm"),TEXT(SAÍDAS[[#This Row],[Data vencimento]],"mmm")))</f>
        <v/>
      </c>
      <c r="O361" s="153" t="str">
        <f ca="1">IF(SAÍDAS[[#This Row],[Status]]="","",IF(SAÍDAS[[#This Row],[Status]]="concluído",YEAR(SAÍDAS[[#This Row],[Data pagamento]]),YEAR(SAÍDAS[[#This Row],[Data vencimento]])))</f>
        <v/>
      </c>
      <c r="P361" s="153" t="str">
        <f>IF(SAÍDAS[[#This Row],[Categoria]]="","",VLOOKUP(SAÍDAS[[#This Row],[Categoria]],AUX!$AW:$AX,2,0))</f>
        <v/>
      </c>
    </row>
    <row r="362" spans="2:16" ht="22.5" customHeight="1" x14ac:dyDescent="0.3">
      <c r="B362" s="156"/>
      <c r="C362" s="153"/>
      <c r="D362" s="153"/>
      <c r="E362" s="153"/>
      <c r="F362" s="154"/>
      <c r="G362" s="154"/>
      <c r="H362" s="153"/>
      <c r="I362" s="150"/>
      <c r="J362" s="150"/>
      <c r="K362" s="150"/>
      <c r="L36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2" s="153" t="str">
        <f>IF(SAÍDAS[[#This Row],[Coluna1]]="","",IF(SAÍDAS[[#This Row],[Coluna1]]="Saída","Fornecedor","Cliente"))</f>
        <v/>
      </c>
      <c r="N362" s="153" t="str">
        <f ca="1">IF(SAÍDAS[[#This Row],[Status]]="","",IF(SAÍDAS[[#This Row],[Status]]="cONCLUÍDO",TEXT(SAÍDAS[[#This Row],[Data pagamento]],"mmm"),TEXT(SAÍDAS[[#This Row],[Data vencimento]],"mmm")))</f>
        <v/>
      </c>
      <c r="O362" s="153" t="str">
        <f ca="1">IF(SAÍDAS[[#This Row],[Status]]="","",IF(SAÍDAS[[#This Row],[Status]]="concluído",YEAR(SAÍDAS[[#This Row],[Data pagamento]]),YEAR(SAÍDAS[[#This Row],[Data vencimento]])))</f>
        <v/>
      </c>
      <c r="P362" s="153" t="str">
        <f>IF(SAÍDAS[[#This Row],[Categoria]]="","",VLOOKUP(SAÍDAS[[#This Row],[Categoria]],AUX!$AW:$AX,2,0))</f>
        <v/>
      </c>
    </row>
    <row r="363" spans="2:16" ht="22.5" customHeight="1" x14ac:dyDescent="0.3">
      <c r="B363" s="156"/>
      <c r="C363" s="153"/>
      <c r="D363" s="153"/>
      <c r="E363" s="153"/>
      <c r="F363" s="154"/>
      <c r="G363" s="154"/>
      <c r="H363" s="153"/>
      <c r="I363" s="150"/>
      <c r="J363" s="150"/>
      <c r="K363" s="150"/>
      <c r="L36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3" s="153" t="str">
        <f>IF(SAÍDAS[[#This Row],[Coluna1]]="","",IF(SAÍDAS[[#This Row],[Coluna1]]="Saída","Fornecedor","Cliente"))</f>
        <v/>
      </c>
      <c r="N363" s="153" t="str">
        <f ca="1">IF(SAÍDAS[[#This Row],[Status]]="","",IF(SAÍDAS[[#This Row],[Status]]="cONCLUÍDO",TEXT(SAÍDAS[[#This Row],[Data pagamento]],"mmm"),TEXT(SAÍDAS[[#This Row],[Data vencimento]],"mmm")))</f>
        <v/>
      </c>
      <c r="O363" s="153" t="str">
        <f ca="1">IF(SAÍDAS[[#This Row],[Status]]="","",IF(SAÍDAS[[#This Row],[Status]]="concluído",YEAR(SAÍDAS[[#This Row],[Data pagamento]]),YEAR(SAÍDAS[[#This Row],[Data vencimento]])))</f>
        <v/>
      </c>
      <c r="P363" s="153" t="str">
        <f>IF(SAÍDAS[[#This Row],[Categoria]]="","",VLOOKUP(SAÍDAS[[#This Row],[Categoria]],AUX!$AW:$AX,2,0))</f>
        <v/>
      </c>
    </row>
    <row r="364" spans="2:16" ht="22.5" customHeight="1" x14ac:dyDescent="0.3">
      <c r="B364" s="156"/>
      <c r="C364" s="153"/>
      <c r="D364" s="153"/>
      <c r="E364" s="153"/>
      <c r="F364" s="154"/>
      <c r="G364" s="154"/>
      <c r="H364" s="153"/>
      <c r="I364" s="150"/>
      <c r="J364" s="150"/>
      <c r="K364" s="150"/>
      <c r="L36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4" s="153" t="str">
        <f>IF(SAÍDAS[[#This Row],[Coluna1]]="","",IF(SAÍDAS[[#This Row],[Coluna1]]="Saída","Fornecedor","Cliente"))</f>
        <v/>
      </c>
      <c r="N364" s="153" t="str">
        <f ca="1">IF(SAÍDAS[[#This Row],[Status]]="","",IF(SAÍDAS[[#This Row],[Status]]="cONCLUÍDO",TEXT(SAÍDAS[[#This Row],[Data pagamento]],"mmm"),TEXT(SAÍDAS[[#This Row],[Data vencimento]],"mmm")))</f>
        <v/>
      </c>
      <c r="O364" s="153" t="str">
        <f ca="1">IF(SAÍDAS[[#This Row],[Status]]="","",IF(SAÍDAS[[#This Row],[Status]]="concluído",YEAR(SAÍDAS[[#This Row],[Data pagamento]]),YEAR(SAÍDAS[[#This Row],[Data vencimento]])))</f>
        <v/>
      </c>
      <c r="P364" s="153" t="str">
        <f>IF(SAÍDAS[[#This Row],[Categoria]]="","",VLOOKUP(SAÍDAS[[#This Row],[Categoria]],AUX!$AW:$AX,2,0))</f>
        <v/>
      </c>
    </row>
    <row r="365" spans="2:16" ht="22.5" customHeight="1" x14ac:dyDescent="0.3">
      <c r="B365" s="156"/>
      <c r="C365" s="153"/>
      <c r="D365" s="153"/>
      <c r="E365" s="153"/>
      <c r="F365" s="154"/>
      <c r="G365" s="154"/>
      <c r="H365" s="153"/>
      <c r="I365" s="150"/>
      <c r="J365" s="150"/>
      <c r="K365" s="150"/>
      <c r="L36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5" s="153" t="str">
        <f>IF(SAÍDAS[[#This Row],[Coluna1]]="","",IF(SAÍDAS[[#This Row],[Coluna1]]="Saída","Fornecedor","Cliente"))</f>
        <v/>
      </c>
      <c r="N365" s="153" t="str">
        <f ca="1">IF(SAÍDAS[[#This Row],[Status]]="","",IF(SAÍDAS[[#This Row],[Status]]="cONCLUÍDO",TEXT(SAÍDAS[[#This Row],[Data pagamento]],"mmm"),TEXT(SAÍDAS[[#This Row],[Data vencimento]],"mmm")))</f>
        <v/>
      </c>
      <c r="O365" s="153" t="str">
        <f ca="1">IF(SAÍDAS[[#This Row],[Status]]="","",IF(SAÍDAS[[#This Row],[Status]]="concluído",YEAR(SAÍDAS[[#This Row],[Data pagamento]]),YEAR(SAÍDAS[[#This Row],[Data vencimento]])))</f>
        <v/>
      </c>
      <c r="P365" s="153" t="str">
        <f>IF(SAÍDAS[[#This Row],[Categoria]]="","",VLOOKUP(SAÍDAS[[#This Row],[Categoria]],AUX!$AW:$AX,2,0))</f>
        <v/>
      </c>
    </row>
    <row r="366" spans="2:16" ht="22.5" customHeight="1" x14ac:dyDescent="0.3">
      <c r="B366" s="156"/>
      <c r="C366" s="153"/>
      <c r="D366" s="153"/>
      <c r="E366" s="153"/>
      <c r="F366" s="154"/>
      <c r="G366" s="154"/>
      <c r="H366" s="153"/>
      <c r="I366" s="150"/>
      <c r="J366" s="150"/>
      <c r="K366" s="150"/>
      <c r="L36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6" s="153" t="str">
        <f>IF(SAÍDAS[[#This Row],[Coluna1]]="","",IF(SAÍDAS[[#This Row],[Coluna1]]="Saída","Fornecedor","Cliente"))</f>
        <v/>
      </c>
      <c r="N366" s="153" t="str">
        <f ca="1">IF(SAÍDAS[[#This Row],[Status]]="","",IF(SAÍDAS[[#This Row],[Status]]="cONCLUÍDO",TEXT(SAÍDAS[[#This Row],[Data pagamento]],"mmm"),TEXT(SAÍDAS[[#This Row],[Data vencimento]],"mmm")))</f>
        <v/>
      </c>
      <c r="O366" s="153" t="str">
        <f ca="1">IF(SAÍDAS[[#This Row],[Status]]="","",IF(SAÍDAS[[#This Row],[Status]]="concluído",YEAR(SAÍDAS[[#This Row],[Data pagamento]]),YEAR(SAÍDAS[[#This Row],[Data vencimento]])))</f>
        <v/>
      </c>
      <c r="P366" s="153" t="str">
        <f>IF(SAÍDAS[[#This Row],[Categoria]]="","",VLOOKUP(SAÍDAS[[#This Row],[Categoria]],AUX!$AW:$AX,2,0))</f>
        <v/>
      </c>
    </row>
    <row r="367" spans="2:16" ht="22.5" customHeight="1" x14ac:dyDescent="0.3">
      <c r="B367" s="156"/>
      <c r="C367" s="153"/>
      <c r="D367" s="153"/>
      <c r="E367" s="153"/>
      <c r="F367" s="154"/>
      <c r="G367" s="154"/>
      <c r="H367" s="153"/>
      <c r="I367" s="150"/>
      <c r="J367" s="150"/>
      <c r="K367" s="150"/>
      <c r="L36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7" s="153" t="str">
        <f>IF(SAÍDAS[[#This Row],[Coluna1]]="","",IF(SAÍDAS[[#This Row],[Coluna1]]="Saída","Fornecedor","Cliente"))</f>
        <v/>
      </c>
      <c r="N367" s="153" t="str">
        <f ca="1">IF(SAÍDAS[[#This Row],[Status]]="","",IF(SAÍDAS[[#This Row],[Status]]="cONCLUÍDO",TEXT(SAÍDAS[[#This Row],[Data pagamento]],"mmm"),TEXT(SAÍDAS[[#This Row],[Data vencimento]],"mmm")))</f>
        <v/>
      </c>
      <c r="O367" s="153" t="str">
        <f ca="1">IF(SAÍDAS[[#This Row],[Status]]="","",IF(SAÍDAS[[#This Row],[Status]]="concluído",YEAR(SAÍDAS[[#This Row],[Data pagamento]]),YEAR(SAÍDAS[[#This Row],[Data vencimento]])))</f>
        <v/>
      </c>
      <c r="P367" s="153" t="str">
        <f>IF(SAÍDAS[[#This Row],[Categoria]]="","",VLOOKUP(SAÍDAS[[#This Row],[Categoria]],AUX!$AW:$AX,2,0))</f>
        <v/>
      </c>
    </row>
    <row r="368" spans="2:16" ht="22.5" customHeight="1" x14ac:dyDescent="0.3">
      <c r="B368" s="156"/>
      <c r="C368" s="153"/>
      <c r="D368" s="153"/>
      <c r="E368" s="153"/>
      <c r="F368" s="154"/>
      <c r="G368" s="154"/>
      <c r="H368" s="153"/>
      <c r="I368" s="150"/>
      <c r="J368" s="150"/>
      <c r="K368" s="150"/>
      <c r="L36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8" s="153" t="str">
        <f>IF(SAÍDAS[[#This Row],[Coluna1]]="","",IF(SAÍDAS[[#This Row],[Coluna1]]="Saída","Fornecedor","Cliente"))</f>
        <v/>
      </c>
      <c r="N368" s="153" t="str">
        <f ca="1">IF(SAÍDAS[[#This Row],[Status]]="","",IF(SAÍDAS[[#This Row],[Status]]="cONCLUÍDO",TEXT(SAÍDAS[[#This Row],[Data pagamento]],"mmm"),TEXT(SAÍDAS[[#This Row],[Data vencimento]],"mmm")))</f>
        <v/>
      </c>
      <c r="O368" s="153" t="str">
        <f ca="1">IF(SAÍDAS[[#This Row],[Status]]="","",IF(SAÍDAS[[#This Row],[Status]]="concluído",YEAR(SAÍDAS[[#This Row],[Data pagamento]]),YEAR(SAÍDAS[[#This Row],[Data vencimento]])))</f>
        <v/>
      </c>
      <c r="P368" s="153" t="str">
        <f>IF(SAÍDAS[[#This Row],[Categoria]]="","",VLOOKUP(SAÍDAS[[#This Row],[Categoria]],AUX!$AW:$AX,2,0))</f>
        <v/>
      </c>
    </row>
    <row r="369" spans="2:16" ht="22.5" customHeight="1" x14ac:dyDescent="0.3">
      <c r="B369" s="156"/>
      <c r="C369" s="153"/>
      <c r="D369" s="153"/>
      <c r="E369" s="153"/>
      <c r="F369" s="154"/>
      <c r="G369" s="154"/>
      <c r="H369" s="153"/>
      <c r="I369" s="150"/>
      <c r="J369" s="150"/>
      <c r="K369" s="150"/>
      <c r="L36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69" s="153" t="str">
        <f>IF(SAÍDAS[[#This Row],[Coluna1]]="","",IF(SAÍDAS[[#This Row],[Coluna1]]="Saída","Fornecedor","Cliente"))</f>
        <v/>
      </c>
      <c r="N369" s="153" t="str">
        <f ca="1">IF(SAÍDAS[[#This Row],[Status]]="","",IF(SAÍDAS[[#This Row],[Status]]="cONCLUÍDO",TEXT(SAÍDAS[[#This Row],[Data pagamento]],"mmm"),TEXT(SAÍDAS[[#This Row],[Data vencimento]],"mmm")))</f>
        <v/>
      </c>
      <c r="O369" s="153" t="str">
        <f ca="1">IF(SAÍDAS[[#This Row],[Status]]="","",IF(SAÍDAS[[#This Row],[Status]]="concluído",YEAR(SAÍDAS[[#This Row],[Data pagamento]]),YEAR(SAÍDAS[[#This Row],[Data vencimento]])))</f>
        <v/>
      </c>
      <c r="P369" s="153" t="str">
        <f>IF(SAÍDAS[[#This Row],[Categoria]]="","",VLOOKUP(SAÍDAS[[#This Row],[Categoria]],AUX!$AW:$AX,2,0))</f>
        <v/>
      </c>
    </row>
    <row r="370" spans="2:16" ht="22.5" customHeight="1" x14ac:dyDescent="0.3">
      <c r="B370" s="156"/>
      <c r="C370" s="153"/>
      <c r="D370" s="153"/>
      <c r="E370" s="153"/>
      <c r="F370" s="154"/>
      <c r="G370" s="154"/>
      <c r="H370" s="153"/>
      <c r="I370" s="150"/>
      <c r="J370" s="150"/>
      <c r="K370" s="150"/>
      <c r="L37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0" s="153" t="str">
        <f>IF(SAÍDAS[[#This Row],[Coluna1]]="","",IF(SAÍDAS[[#This Row],[Coluna1]]="Saída","Fornecedor","Cliente"))</f>
        <v/>
      </c>
      <c r="N370" s="153" t="str">
        <f ca="1">IF(SAÍDAS[[#This Row],[Status]]="","",IF(SAÍDAS[[#This Row],[Status]]="cONCLUÍDO",TEXT(SAÍDAS[[#This Row],[Data pagamento]],"mmm"),TEXT(SAÍDAS[[#This Row],[Data vencimento]],"mmm")))</f>
        <v/>
      </c>
      <c r="O370" s="153" t="str">
        <f ca="1">IF(SAÍDAS[[#This Row],[Status]]="","",IF(SAÍDAS[[#This Row],[Status]]="concluído",YEAR(SAÍDAS[[#This Row],[Data pagamento]]),YEAR(SAÍDAS[[#This Row],[Data vencimento]])))</f>
        <v/>
      </c>
      <c r="P370" s="153" t="str">
        <f>IF(SAÍDAS[[#This Row],[Categoria]]="","",VLOOKUP(SAÍDAS[[#This Row],[Categoria]],AUX!$AW:$AX,2,0))</f>
        <v/>
      </c>
    </row>
    <row r="371" spans="2:16" ht="22.5" customHeight="1" x14ac:dyDescent="0.3">
      <c r="B371" s="156"/>
      <c r="C371" s="153"/>
      <c r="D371" s="153"/>
      <c r="E371" s="153"/>
      <c r="F371" s="154"/>
      <c r="G371" s="154"/>
      <c r="H371" s="153"/>
      <c r="I371" s="150"/>
      <c r="J371" s="150"/>
      <c r="K371" s="150"/>
      <c r="L37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1" s="153" t="str">
        <f>IF(SAÍDAS[[#This Row],[Coluna1]]="","",IF(SAÍDAS[[#This Row],[Coluna1]]="Saída","Fornecedor","Cliente"))</f>
        <v/>
      </c>
      <c r="N371" s="153" t="str">
        <f ca="1">IF(SAÍDAS[[#This Row],[Status]]="","",IF(SAÍDAS[[#This Row],[Status]]="cONCLUÍDO",TEXT(SAÍDAS[[#This Row],[Data pagamento]],"mmm"),TEXT(SAÍDAS[[#This Row],[Data vencimento]],"mmm")))</f>
        <v/>
      </c>
      <c r="O371" s="153" t="str">
        <f ca="1">IF(SAÍDAS[[#This Row],[Status]]="","",IF(SAÍDAS[[#This Row],[Status]]="concluído",YEAR(SAÍDAS[[#This Row],[Data pagamento]]),YEAR(SAÍDAS[[#This Row],[Data vencimento]])))</f>
        <v/>
      </c>
      <c r="P371" s="153" t="str">
        <f>IF(SAÍDAS[[#This Row],[Categoria]]="","",VLOOKUP(SAÍDAS[[#This Row],[Categoria]],AUX!$AW:$AX,2,0))</f>
        <v/>
      </c>
    </row>
    <row r="372" spans="2:16" ht="22.5" customHeight="1" x14ac:dyDescent="0.3">
      <c r="B372" s="156"/>
      <c r="C372" s="153"/>
      <c r="D372" s="153"/>
      <c r="E372" s="153"/>
      <c r="F372" s="154"/>
      <c r="G372" s="154"/>
      <c r="H372" s="153"/>
      <c r="I372" s="150"/>
      <c r="J372" s="150"/>
      <c r="K372" s="150"/>
      <c r="L37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2" s="153" t="str">
        <f>IF(SAÍDAS[[#This Row],[Coluna1]]="","",IF(SAÍDAS[[#This Row],[Coluna1]]="Saída","Fornecedor","Cliente"))</f>
        <v/>
      </c>
      <c r="N372" s="153" t="str">
        <f ca="1">IF(SAÍDAS[[#This Row],[Status]]="","",IF(SAÍDAS[[#This Row],[Status]]="cONCLUÍDO",TEXT(SAÍDAS[[#This Row],[Data pagamento]],"mmm"),TEXT(SAÍDAS[[#This Row],[Data vencimento]],"mmm")))</f>
        <v/>
      </c>
      <c r="O372" s="153" t="str">
        <f ca="1">IF(SAÍDAS[[#This Row],[Status]]="","",IF(SAÍDAS[[#This Row],[Status]]="concluído",YEAR(SAÍDAS[[#This Row],[Data pagamento]]),YEAR(SAÍDAS[[#This Row],[Data vencimento]])))</f>
        <v/>
      </c>
      <c r="P372" s="153" t="str">
        <f>IF(SAÍDAS[[#This Row],[Categoria]]="","",VLOOKUP(SAÍDAS[[#This Row],[Categoria]],AUX!$AW:$AX,2,0))</f>
        <v/>
      </c>
    </row>
    <row r="373" spans="2:16" ht="22.5" customHeight="1" x14ac:dyDescent="0.3">
      <c r="B373" s="156"/>
      <c r="C373" s="153"/>
      <c r="D373" s="153"/>
      <c r="E373" s="153"/>
      <c r="F373" s="154"/>
      <c r="G373" s="154"/>
      <c r="H373" s="153"/>
      <c r="I373" s="150"/>
      <c r="J373" s="150"/>
      <c r="K373" s="150"/>
      <c r="L37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3" s="153" t="str">
        <f>IF(SAÍDAS[[#This Row],[Coluna1]]="","",IF(SAÍDAS[[#This Row],[Coluna1]]="Saída","Fornecedor","Cliente"))</f>
        <v/>
      </c>
      <c r="N373" s="153" t="str">
        <f ca="1">IF(SAÍDAS[[#This Row],[Status]]="","",IF(SAÍDAS[[#This Row],[Status]]="cONCLUÍDO",TEXT(SAÍDAS[[#This Row],[Data pagamento]],"mmm"),TEXT(SAÍDAS[[#This Row],[Data vencimento]],"mmm")))</f>
        <v/>
      </c>
      <c r="O373" s="153" t="str">
        <f ca="1">IF(SAÍDAS[[#This Row],[Status]]="","",IF(SAÍDAS[[#This Row],[Status]]="concluído",YEAR(SAÍDAS[[#This Row],[Data pagamento]]),YEAR(SAÍDAS[[#This Row],[Data vencimento]])))</f>
        <v/>
      </c>
      <c r="P373" s="153" t="str">
        <f>IF(SAÍDAS[[#This Row],[Categoria]]="","",VLOOKUP(SAÍDAS[[#This Row],[Categoria]],AUX!$AW:$AX,2,0))</f>
        <v/>
      </c>
    </row>
    <row r="374" spans="2:16" ht="22.5" customHeight="1" x14ac:dyDescent="0.3">
      <c r="B374" s="156"/>
      <c r="C374" s="153"/>
      <c r="D374" s="153"/>
      <c r="E374" s="153"/>
      <c r="F374" s="154"/>
      <c r="G374" s="154"/>
      <c r="H374" s="153"/>
      <c r="I374" s="150"/>
      <c r="J374" s="150"/>
      <c r="K374" s="150"/>
      <c r="L37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4" s="153" t="str">
        <f>IF(SAÍDAS[[#This Row],[Coluna1]]="","",IF(SAÍDAS[[#This Row],[Coluna1]]="Saída","Fornecedor","Cliente"))</f>
        <v/>
      </c>
      <c r="N374" s="153" t="str">
        <f ca="1">IF(SAÍDAS[[#This Row],[Status]]="","",IF(SAÍDAS[[#This Row],[Status]]="cONCLUÍDO",TEXT(SAÍDAS[[#This Row],[Data pagamento]],"mmm"),TEXT(SAÍDAS[[#This Row],[Data vencimento]],"mmm")))</f>
        <v/>
      </c>
      <c r="O374" s="153" t="str">
        <f ca="1">IF(SAÍDAS[[#This Row],[Status]]="","",IF(SAÍDAS[[#This Row],[Status]]="concluído",YEAR(SAÍDAS[[#This Row],[Data pagamento]]),YEAR(SAÍDAS[[#This Row],[Data vencimento]])))</f>
        <v/>
      </c>
      <c r="P374" s="153" t="str">
        <f>IF(SAÍDAS[[#This Row],[Categoria]]="","",VLOOKUP(SAÍDAS[[#This Row],[Categoria]],AUX!$AW:$AX,2,0))</f>
        <v/>
      </c>
    </row>
    <row r="375" spans="2:16" ht="22.5" customHeight="1" x14ac:dyDescent="0.3">
      <c r="B375" s="156"/>
      <c r="C375" s="153"/>
      <c r="D375" s="153"/>
      <c r="E375" s="153"/>
      <c r="F375" s="154"/>
      <c r="G375" s="154"/>
      <c r="H375" s="153"/>
      <c r="I375" s="150"/>
      <c r="J375" s="150"/>
      <c r="K375" s="150"/>
      <c r="L37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5" s="153" t="str">
        <f>IF(SAÍDAS[[#This Row],[Coluna1]]="","",IF(SAÍDAS[[#This Row],[Coluna1]]="Saída","Fornecedor","Cliente"))</f>
        <v/>
      </c>
      <c r="N375" s="153" t="str">
        <f ca="1">IF(SAÍDAS[[#This Row],[Status]]="","",IF(SAÍDAS[[#This Row],[Status]]="cONCLUÍDO",TEXT(SAÍDAS[[#This Row],[Data pagamento]],"mmm"),TEXT(SAÍDAS[[#This Row],[Data vencimento]],"mmm")))</f>
        <v/>
      </c>
      <c r="O375" s="153" t="str">
        <f ca="1">IF(SAÍDAS[[#This Row],[Status]]="","",IF(SAÍDAS[[#This Row],[Status]]="concluído",YEAR(SAÍDAS[[#This Row],[Data pagamento]]),YEAR(SAÍDAS[[#This Row],[Data vencimento]])))</f>
        <v/>
      </c>
      <c r="P375" s="153" t="str">
        <f>IF(SAÍDAS[[#This Row],[Categoria]]="","",VLOOKUP(SAÍDAS[[#This Row],[Categoria]],AUX!$AW:$AX,2,0))</f>
        <v/>
      </c>
    </row>
    <row r="376" spans="2:16" ht="22.5" customHeight="1" x14ac:dyDescent="0.3">
      <c r="B376" s="156"/>
      <c r="C376" s="153"/>
      <c r="D376" s="153"/>
      <c r="E376" s="153"/>
      <c r="F376" s="154"/>
      <c r="G376" s="154"/>
      <c r="H376" s="153"/>
      <c r="I376" s="150"/>
      <c r="J376" s="150"/>
      <c r="K376" s="150"/>
      <c r="L37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6" s="153" t="str">
        <f>IF(SAÍDAS[[#This Row],[Coluna1]]="","",IF(SAÍDAS[[#This Row],[Coluna1]]="Saída","Fornecedor","Cliente"))</f>
        <v/>
      </c>
      <c r="N376" s="153" t="str">
        <f ca="1">IF(SAÍDAS[[#This Row],[Status]]="","",IF(SAÍDAS[[#This Row],[Status]]="cONCLUÍDO",TEXT(SAÍDAS[[#This Row],[Data pagamento]],"mmm"),TEXT(SAÍDAS[[#This Row],[Data vencimento]],"mmm")))</f>
        <v/>
      </c>
      <c r="O376" s="153" t="str">
        <f ca="1">IF(SAÍDAS[[#This Row],[Status]]="","",IF(SAÍDAS[[#This Row],[Status]]="concluído",YEAR(SAÍDAS[[#This Row],[Data pagamento]]),YEAR(SAÍDAS[[#This Row],[Data vencimento]])))</f>
        <v/>
      </c>
      <c r="P376" s="153" t="str">
        <f>IF(SAÍDAS[[#This Row],[Categoria]]="","",VLOOKUP(SAÍDAS[[#This Row],[Categoria]],AUX!$AW:$AX,2,0))</f>
        <v/>
      </c>
    </row>
    <row r="377" spans="2:16" ht="22.5" customHeight="1" x14ac:dyDescent="0.3">
      <c r="B377" s="156"/>
      <c r="C377" s="153"/>
      <c r="D377" s="153"/>
      <c r="E377" s="153"/>
      <c r="F377" s="154"/>
      <c r="G377" s="154"/>
      <c r="H377" s="153"/>
      <c r="I377" s="150"/>
      <c r="J377" s="150"/>
      <c r="K377" s="150"/>
      <c r="L37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7" s="153" t="str">
        <f>IF(SAÍDAS[[#This Row],[Coluna1]]="","",IF(SAÍDAS[[#This Row],[Coluna1]]="Saída","Fornecedor","Cliente"))</f>
        <v/>
      </c>
      <c r="N377" s="153" t="str">
        <f ca="1">IF(SAÍDAS[[#This Row],[Status]]="","",IF(SAÍDAS[[#This Row],[Status]]="cONCLUÍDO",TEXT(SAÍDAS[[#This Row],[Data pagamento]],"mmm"),TEXT(SAÍDAS[[#This Row],[Data vencimento]],"mmm")))</f>
        <v/>
      </c>
      <c r="O377" s="153" t="str">
        <f ca="1">IF(SAÍDAS[[#This Row],[Status]]="","",IF(SAÍDAS[[#This Row],[Status]]="concluído",YEAR(SAÍDAS[[#This Row],[Data pagamento]]),YEAR(SAÍDAS[[#This Row],[Data vencimento]])))</f>
        <v/>
      </c>
      <c r="P377" s="153" t="str">
        <f>IF(SAÍDAS[[#This Row],[Categoria]]="","",VLOOKUP(SAÍDAS[[#This Row],[Categoria]],AUX!$AW:$AX,2,0))</f>
        <v/>
      </c>
    </row>
    <row r="378" spans="2:16" ht="22.5" customHeight="1" x14ac:dyDescent="0.3">
      <c r="B378" s="156"/>
      <c r="C378" s="153"/>
      <c r="D378" s="153"/>
      <c r="E378" s="153"/>
      <c r="F378" s="154"/>
      <c r="G378" s="154"/>
      <c r="H378" s="153"/>
      <c r="I378" s="150"/>
      <c r="J378" s="150"/>
      <c r="K378" s="150"/>
      <c r="L37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8" s="153" t="str">
        <f>IF(SAÍDAS[[#This Row],[Coluna1]]="","",IF(SAÍDAS[[#This Row],[Coluna1]]="Saída","Fornecedor","Cliente"))</f>
        <v/>
      </c>
      <c r="N378" s="153" t="str">
        <f ca="1">IF(SAÍDAS[[#This Row],[Status]]="","",IF(SAÍDAS[[#This Row],[Status]]="cONCLUÍDO",TEXT(SAÍDAS[[#This Row],[Data pagamento]],"mmm"),TEXT(SAÍDAS[[#This Row],[Data vencimento]],"mmm")))</f>
        <v/>
      </c>
      <c r="O378" s="153" t="str">
        <f ca="1">IF(SAÍDAS[[#This Row],[Status]]="","",IF(SAÍDAS[[#This Row],[Status]]="concluído",YEAR(SAÍDAS[[#This Row],[Data pagamento]]),YEAR(SAÍDAS[[#This Row],[Data vencimento]])))</f>
        <v/>
      </c>
      <c r="P378" s="153" t="str">
        <f>IF(SAÍDAS[[#This Row],[Categoria]]="","",VLOOKUP(SAÍDAS[[#This Row],[Categoria]],AUX!$AW:$AX,2,0))</f>
        <v/>
      </c>
    </row>
    <row r="379" spans="2:16" ht="22.5" customHeight="1" x14ac:dyDescent="0.3">
      <c r="B379" s="156"/>
      <c r="C379" s="153"/>
      <c r="D379" s="153"/>
      <c r="E379" s="153"/>
      <c r="F379" s="154"/>
      <c r="G379" s="154"/>
      <c r="H379" s="153"/>
      <c r="I379" s="150"/>
      <c r="J379" s="150"/>
      <c r="K379" s="150"/>
      <c r="L37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79" s="153" t="str">
        <f>IF(SAÍDAS[[#This Row],[Coluna1]]="","",IF(SAÍDAS[[#This Row],[Coluna1]]="Saída","Fornecedor","Cliente"))</f>
        <v/>
      </c>
      <c r="N379" s="153" t="str">
        <f ca="1">IF(SAÍDAS[[#This Row],[Status]]="","",IF(SAÍDAS[[#This Row],[Status]]="cONCLUÍDO",TEXT(SAÍDAS[[#This Row],[Data pagamento]],"mmm"),TEXT(SAÍDAS[[#This Row],[Data vencimento]],"mmm")))</f>
        <v/>
      </c>
      <c r="O379" s="153" t="str">
        <f ca="1">IF(SAÍDAS[[#This Row],[Status]]="","",IF(SAÍDAS[[#This Row],[Status]]="concluído",YEAR(SAÍDAS[[#This Row],[Data pagamento]]),YEAR(SAÍDAS[[#This Row],[Data vencimento]])))</f>
        <v/>
      </c>
      <c r="P379" s="153" t="str">
        <f>IF(SAÍDAS[[#This Row],[Categoria]]="","",VLOOKUP(SAÍDAS[[#This Row],[Categoria]],AUX!$AW:$AX,2,0))</f>
        <v/>
      </c>
    </row>
    <row r="380" spans="2:16" ht="22.5" customHeight="1" x14ac:dyDescent="0.3">
      <c r="B380" s="156"/>
      <c r="C380" s="153"/>
      <c r="D380" s="153"/>
      <c r="E380" s="153"/>
      <c r="F380" s="154"/>
      <c r="G380" s="154"/>
      <c r="H380" s="153"/>
      <c r="I380" s="150"/>
      <c r="J380" s="150"/>
      <c r="K380" s="150"/>
      <c r="L38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0" s="153" t="str">
        <f>IF(SAÍDAS[[#This Row],[Coluna1]]="","",IF(SAÍDAS[[#This Row],[Coluna1]]="Saída","Fornecedor","Cliente"))</f>
        <v/>
      </c>
      <c r="N380" s="153" t="str">
        <f ca="1">IF(SAÍDAS[[#This Row],[Status]]="","",IF(SAÍDAS[[#This Row],[Status]]="cONCLUÍDO",TEXT(SAÍDAS[[#This Row],[Data pagamento]],"mmm"),TEXT(SAÍDAS[[#This Row],[Data vencimento]],"mmm")))</f>
        <v/>
      </c>
      <c r="O380" s="153" t="str">
        <f ca="1">IF(SAÍDAS[[#This Row],[Status]]="","",IF(SAÍDAS[[#This Row],[Status]]="concluído",YEAR(SAÍDAS[[#This Row],[Data pagamento]]),YEAR(SAÍDAS[[#This Row],[Data vencimento]])))</f>
        <v/>
      </c>
      <c r="P380" s="153" t="str">
        <f>IF(SAÍDAS[[#This Row],[Categoria]]="","",VLOOKUP(SAÍDAS[[#This Row],[Categoria]],AUX!$AW:$AX,2,0))</f>
        <v/>
      </c>
    </row>
    <row r="381" spans="2:16" ht="22.5" customHeight="1" x14ac:dyDescent="0.3">
      <c r="B381" s="156"/>
      <c r="C381" s="153"/>
      <c r="D381" s="153"/>
      <c r="E381" s="153"/>
      <c r="F381" s="154"/>
      <c r="G381" s="154"/>
      <c r="H381" s="153"/>
      <c r="I381" s="150"/>
      <c r="J381" s="150"/>
      <c r="K381" s="150"/>
      <c r="L38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1" s="153" t="str">
        <f>IF(SAÍDAS[[#This Row],[Coluna1]]="","",IF(SAÍDAS[[#This Row],[Coluna1]]="Saída","Fornecedor","Cliente"))</f>
        <v/>
      </c>
      <c r="N381" s="153" t="str">
        <f ca="1">IF(SAÍDAS[[#This Row],[Status]]="","",IF(SAÍDAS[[#This Row],[Status]]="cONCLUÍDO",TEXT(SAÍDAS[[#This Row],[Data pagamento]],"mmm"),TEXT(SAÍDAS[[#This Row],[Data vencimento]],"mmm")))</f>
        <v/>
      </c>
      <c r="O381" s="153" t="str">
        <f ca="1">IF(SAÍDAS[[#This Row],[Status]]="","",IF(SAÍDAS[[#This Row],[Status]]="concluído",YEAR(SAÍDAS[[#This Row],[Data pagamento]]),YEAR(SAÍDAS[[#This Row],[Data vencimento]])))</f>
        <v/>
      </c>
      <c r="P381" s="153" t="str">
        <f>IF(SAÍDAS[[#This Row],[Categoria]]="","",VLOOKUP(SAÍDAS[[#This Row],[Categoria]],AUX!$AW:$AX,2,0))</f>
        <v/>
      </c>
    </row>
    <row r="382" spans="2:16" ht="22.5" customHeight="1" x14ac:dyDescent="0.3">
      <c r="B382" s="156"/>
      <c r="C382" s="153"/>
      <c r="D382" s="153"/>
      <c r="E382" s="153"/>
      <c r="F382" s="154"/>
      <c r="G382" s="154"/>
      <c r="H382" s="153"/>
      <c r="I382" s="150"/>
      <c r="J382" s="150"/>
      <c r="K382" s="150"/>
      <c r="L38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2" s="153" t="str">
        <f>IF(SAÍDAS[[#This Row],[Coluna1]]="","",IF(SAÍDAS[[#This Row],[Coluna1]]="Saída","Fornecedor","Cliente"))</f>
        <v/>
      </c>
      <c r="N382" s="153" t="str">
        <f ca="1">IF(SAÍDAS[[#This Row],[Status]]="","",IF(SAÍDAS[[#This Row],[Status]]="cONCLUÍDO",TEXT(SAÍDAS[[#This Row],[Data pagamento]],"mmm"),TEXT(SAÍDAS[[#This Row],[Data vencimento]],"mmm")))</f>
        <v/>
      </c>
      <c r="O382" s="153" t="str">
        <f ca="1">IF(SAÍDAS[[#This Row],[Status]]="","",IF(SAÍDAS[[#This Row],[Status]]="concluído",YEAR(SAÍDAS[[#This Row],[Data pagamento]]),YEAR(SAÍDAS[[#This Row],[Data vencimento]])))</f>
        <v/>
      </c>
      <c r="P382" s="153" t="str">
        <f>IF(SAÍDAS[[#This Row],[Categoria]]="","",VLOOKUP(SAÍDAS[[#This Row],[Categoria]],AUX!$AW:$AX,2,0))</f>
        <v/>
      </c>
    </row>
    <row r="383" spans="2:16" ht="22.5" customHeight="1" x14ac:dyDescent="0.3">
      <c r="B383" s="156"/>
      <c r="C383" s="153"/>
      <c r="D383" s="153"/>
      <c r="E383" s="153"/>
      <c r="F383" s="154"/>
      <c r="G383" s="154"/>
      <c r="H383" s="153"/>
      <c r="I383" s="150"/>
      <c r="J383" s="150"/>
      <c r="K383" s="150"/>
      <c r="L38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3" s="153" t="str">
        <f>IF(SAÍDAS[[#This Row],[Coluna1]]="","",IF(SAÍDAS[[#This Row],[Coluna1]]="Saída","Fornecedor","Cliente"))</f>
        <v/>
      </c>
      <c r="N383" s="153" t="str">
        <f ca="1">IF(SAÍDAS[[#This Row],[Status]]="","",IF(SAÍDAS[[#This Row],[Status]]="cONCLUÍDO",TEXT(SAÍDAS[[#This Row],[Data pagamento]],"mmm"),TEXT(SAÍDAS[[#This Row],[Data vencimento]],"mmm")))</f>
        <v/>
      </c>
      <c r="O383" s="153" t="str">
        <f ca="1">IF(SAÍDAS[[#This Row],[Status]]="","",IF(SAÍDAS[[#This Row],[Status]]="concluído",YEAR(SAÍDAS[[#This Row],[Data pagamento]]),YEAR(SAÍDAS[[#This Row],[Data vencimento]])))</f>
        <v/>
      </c>
      <c r="P383" s="153" t="str">
        <f>IF(SAÍDAS[[#This Row],[Categoria]]="","",VLOOKUP(SAÍDAS[[#This Row],[Categoria]],AUX!$AW:$AX,2,0))</f>
        <v/>
      </c>
    </row>
    <row r="384" spans="2:16" ht="22.5" customHeight="1" x14ac:dyDescent="0.3">
      <c r="B384" s="156"/>
      <c r="C384" s="153"/>
      <c r="D384" s="153"/>
      <c r="E384" s="153"/>
      <c r="F384" s="154"/>
      <c r="G384" s="154"/>
      <c r="H384" s="153"/>
      <c r="I384" s="150"/>
      <c r="J384" s="150"/>
      <c r="K384" s="150"/>
      <c r="L38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4" s="153" t="str">
        <f>IF(SAÍDAS[[#This Row],[Coluna1]]="","",IF(SAÍDAS[[#This Row],[Coluna1]]="Saída","Fornecedor","Cliente"))</f>
        <v/>
      </c>
      <c r="N384" s="153" t="str">
        <f ca="1">IF(SAÍDAS[[#This Row],[Status]]="","",IF(SAÍDAS[[#This Row],[Status]]="cONCLUÍDO",TEXT(SAÍDAS[[#This Row],[Data pagamento]],"mmm"),TEXT(SAÍDAS[[#This Row],[Data vencimento]],"mmm")))</f>
        <v/>
      </c>
      <c r="O384" s="153" t="str">
        <f ca="1">IF(SAÍDAS[[#This Row],[Status]]="","",IF(SAÍDAS[[#This Row],[Status]]="concluído",YEAR(SAÍDAS[[#This Row],[Data pagamento]]),YEAR(SAÍDAS[[#This Row],[Data vencimento]])))</f>
        <v/>
      </c>
      <c r="P384" s="153" t="str">
        <f>IF(SAÍDAS[[#This Row],[Categoria]]="","",VLOOKUP(SAÍDAS[[#This Row],[Categoria]],AUX!$AW:$AX,2,0))</f>
        <v/>
      </c>
    </row>
    <row r="385" spans="2:16" ht="22.5" customHeight="1" x14ac:dyDescent="0.3">
      <c r="B385" s="156"/>
      <c r="C385" s="153"/>
      <c r="D385" s="153"/>
      <c r="E385" s="153"/>
      <c r="F385" s="154"/>
      <c r="G385" s="154"/>
      <c r="H385" s="153"/>
      <c r="I385" s="150"/>
      <c r="J385" s="150"/>
      <c r="K385" s="150"/>
      <c r="L38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5" s="153" t="str">
        <f>IF(SAÍDAS[[#This Row],[Coluna1]]="","",IF(SAÍDAS[[#This Row],[Coluna1]]="Saída","Fornecedor","Cliente"))</f>
        <v/>
      </c>
      <c r="N385" s="153" t="str">
        <f ca="1">IF(SAÍDAS[[#This Row],[Status]]="","",IF(SAÍDAS[[#This Row],[Status]]="cONCLUÍDO",TEXT(SAÍDAS[[#This Row],[Data pagamento]],"mmm"),TEXT(SAÍDAS[[#This Row],[Data vencimento]],"mmm")))</f>
        <v/>
      </c>
      <c r="O385" s="153" t="str">
        <f ca="1">IF(SAÍDAS[[#This Row],[Status]]="","",IF(SAÍDAS[[#This Row],[Status]]="concluído",YEAR(SAÍDAS[[#This Row],[Data pagamento]]),YEAR(SAÍDAS[[#This Row],[Data vencimento]])))</f>
        <v/>
      </c>
      <c r="P385" s="153" t="str">
        <f>IF(SAÍDAS[[#This Row],[Categoria]]="","",VLOOKUP(SAÍDAS[[#This Row],[Categoria]],AUX!$AW:$AX,2,0))</f>
        <v/>
      </c>
    </row>
    <row r="386" spans="2:16" ht="22.5" customHeight="1" x14ac:dyDescent="0.3">
      <c r="B386" s="156"/>
      <c r="C386" s="153"/>
      <c r="D386" s="153"/>
      <c r="E386" s="153"/>
      <c r="F386" s="154"/>
      <c r="G386" s="154"/>
      <c r="H386" s="153"/>
      <c r="I386" s="150"/>
      <c r="J386" s="150"/>
      <c r="K386" s="150"/>
      <c r="L38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6" s="153" t="str">
        <f>IF(SAÍDAS[[#This Row],[Coluna1]]="","",IF(SAÍDAS[[#This Row],[Coluna1]]="Saída","Fornecedor","Cliente"))</f>
        <v/>
      </c>
      <c r="N386" s="153" t="str">
        <f ca="1">IF(SAÍDAS[[#This Row],[Status]]="","",IF(SAÍDAS[[#This Row],[Status]]="cONCLUÍDO",TEXT(SAÍDAS[[#This Row],[Data pagamento]],"mmm"),TEXT(SAÍDAS[[#This Row],[Data vencimento]],"mmm")))</f>
        <v/>
      </c>
      <c r="O386" s="153" t="str">
        <f ca="1">IF(SAÍDAS[[#This Row],[Status]]="","",IF(SAÍDAS[[#This Row],[Status]]="concluído",YEAR(SAÍDAS[[#This Row],[Data pagamento]]),YEAR(SAÍDAS[[#This Row],[Data vencimento]])))</f>
        <v/>
      </c>
      <c r="P386" s="153" t="str">
        <f>IF(SAÍDAS[[#This Row],[Categoria]]="","",VLOOKUP(SAÍDAS[[#This Row],[Categoria]],AUX!$AW:$AX,2,0))</f>
        <v/>
      </c>
    </row>
    <row r="387" spans="2:16" ht="22.5" customHeight="1" x14ac:dyDescent="0.3">
      <c r="B387" s="156"/>
      <c r="C387" s="153"/>
      <c r="D387" s="153"/>
      <c r="E387" s="153"/>
      <c r="F387" s="154"/>
      <c r="G387" s="154"/>
      <c r="H387" s="153"/>
      <c r="I387" s="150"/>
      <c r="J387" s="150"/>
      <c r="K387" s="150"/>
      <c r="L38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7" s="153" t="str">
        <f>IF(SAÍDAS[[#This Row],[Coluna1]]="","",IF(SAÍDAS[[#This Row],[Coluna1]]="Saída","Fornecedor","Cliente"))</f>
        <v/>
      </c>
      <c r="N387" s="153" t="str">
        <f ca="1">IF(SAÍDAS[[#This Row],[Status]]="","",IF(SAÍDAS[[#This Row],[Status]]="cONCLUÍDO",TEXT(SAÍDAS[[#This Row],[Data pagamento]],"mmm"),TEXT(SAÍDAS[[#This Row],[Data vencimento]],"mmm")))</f>
        <v/>
      </c>
      <c r="O387" s="153" t="str">
        <f ca="1">IF(SAÍDAS[[#This Row],[Status]]="","",IF(SAÍDAS[[#This Row],[Status]]="concluído",YEAR(SAÍDAS[[#This Row],[Data pagamento]]),YEAR(SAÍDAS[[#This Row],[Data vencimento]])))</f>
        <v/>
      </c>
      <c r="P387" s="153" t="str">
        <f>IF(SAÍDAS[[#This Row],[Categoria]]="","",VLOOKUP(SAÍDAS[[#This Row],[Categoria]],AUX!$AW:$AX,2,0))</f>
        <v/>
      </c>
    </row>
    <row r="388" spans="2:16" ht="22.5" customHeight="1" x14ac:dyDescent="0.3">
      <c r="B388" s="156"/>
      <c r="C388" s="153"/>
      <c r="D388" s="153"/>
      <c r="E388" s="153"/>
      <c r="F388" s="154"/>
      <c r="G388" s="154"/>
      <c r="H388" s="153"/>
      <c r="I388" s="150"/>
      <c r="J388" s="150"/>
      <c r="K388" s="150"/>
      <c r="L38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8" s="153" t="str">
        <f>IF(SAÍDAS[[#This Row],[Coluna1]]="","",IF(SAÍDAS[[#This Row],[Coluna1]]="Saída","Fornecedor","Cliente"))</f>
        <v/>
      </c>
      <c r="N388" s="153" t="str">
        <f ca="1">IF(SAÍDAS[[#This Row],[Status]]="","",IF(SAÍDAS[[#This Row],[Status]]="cONCLUÍDO",TEXT(SAÍDAS[[#This Row],[Data pagamento]],"mmm"),TEXT(SAÍDAS[[#This Row],[Data vencimento]],"mmm")))</f>
        <v/>
      </c>
      <c r="O388" s="153" t="str">
        <f ca="1">IF(SAÍDAS[[#This Row],[Status]]="","",IF(SAÍDAS[[#This Row],[Status]]="concluído",YEAR(SAÍDAS[[#This Row],[Data pagamento]]),YEAR(SAÍDAS[[#This Row],[Data vencimento]])))</f>
        <v/>
      </c>
      <c r="P388" s="153" t="str">
        <f>IF(SAÍDAS[[#This Row],[Categoria]]="","",VLOOKUP(SAÍDAS[[#This Row],[Categoria]],AUX!$AW:$AX,2,0))</f>
        <v/>
      </c>
    </row>
    <row r="389" spans="2:16" ht="22.5" customHeight="1" x14ac:dyDescent="0.3">
      <c r="B389" s="156"/>
      <c r="C389" s="153"/>
      <c r="D389" s="153"/>
      <c r="E389" s="153"/>
      <c r="F389" s="154"/>
      <c r="G389" s="154"/>
      <c r="H389" s="153"/>
      <c r="I389" s="150"/>
      <c r="J389" s="150"/>
      <c r="K389" s="150"/>
      <c r="L38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89" s="153" t="str">
        <f>IF(SAÍDAS[[#This Row],[Coluna1]]="","",IF(SAÍDAS[[#This Row],[Coluna1]]="Saída","Fornecedor","Cliente"))</f>
        <v/>
      </c>
      <c r="N389" s="153" t="str">
        <f ca="1">IF(SAÍDAS[[#This Row],[Status]]="","",IF(SAÍDAS[[#This Row],[Status]]="cONCLUÍDO",TEXT(SAÍDAS[[#This Row],[Data pagamento]],"mmm"),TEXT(SAÍDAS[[#This Row],[Data vencimento]],"mmm")))</f>
        <v/>
      </c>
      <c r="O389" s="153" t="str">
        <f ca="1">IF(SAÍDAS[[#This Row],[Status]]="","",IF(SAÍDAS[[#This Row],[Status]]="concluído",YEAR(SAÍDAS[[#This Row],[Data pagamento]]),YEAR(SAÍDAS[[#This Row],[Data vencimento]])))</f>
        <v/>
      </c>
      <c r="P389" s="153" t="str">
        <f>IF(SAÍDAS[[#This Row],[Categoria]]="","",VLOOKUP(SAÍDAS[[#This Row],[Categoria]],AUX!$AW:$AX,2,0))</f>
        <v/>
      </c>
    </row>
    <row r="390" spans="2:16" ht="22.5" customHeight="1" x14ac:dyDescent="0.3">
      <c r="B390" s="156"/>
      <c r="C390" s="153"/>
      <c r="D390" s="153"/>
      <c r="E390" s="153"/>
      <c r="F390" s="154"/>
      <c r="G390" s="154"/>
      <c r="H390" s="153"/>
      <c r="I390" s="150"/>
      <c r="J390" s="150"/>
      <c r="K390" s="150"/>
      <c r="L39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0" s="153" t="str">
        <f>IF(SAÍDAS[[#This Row],[Coluna1]]="","",IF(SAÍDAS[[#This Row],[Coluna1]]="Saída","Fornecedor","Cliente"))</f>
        <v/>
      </c>
      <c r="N390" s="153" t="str">
        <f ca="1">IF(SAÍDAS[[#This Row],[Status]]="","",IF(SAÍDAS[[#This Row],[Status]]="cONCLUÍDO",TEXT(SAÍDAS[[#This Row],[Data pagamento]],"mmm"),TEXT(SAÍDAS[[#This Row],[Data vencimento]],"mmm")))</f>
        <v/>
      </c>
      <c r="O390" s="153" t="str">
        <f ca="1">IF(SAÍDAS[[#This Row],[Status]]="","",IF(SAÍDAS[[#This Row],[Status]]="concluído",YEAR(SAÍDAS[[#This Row],[Data pagamento]]),YEAR(SAÍDAS[[#This Row],[Data vencimento]])))</f>
        <v/>
      </c>
      <c r="P390" s="153" t="str">
        <f>IF(SAÍDAS[[#This Row],[Categoria]]="","",VLOOKUP(SAÍDAS[[#This Row],[Categoria]],AUX!$AW:$AX,2,0))</f>
        <v/>
      </c>
    </row>
    <row r="391" spans="2:16" ht="22.5" customHeight="1" x14ac:dyDescent="0.3">
      <c r="B391" s="156"/>
      <c r="C391" s="153"/>
      <c r="D391" s="153"/>
      <c r="E391" s="153"/>
      <c r="F391" s="154"/>
      <c r="G391" s="154"/>
      <c r="H391" s="153"/>
      <c r="I391" s="150"/>
      <c r="J391" s="150"/>
      <c r="K391" s="150"/>
      <c r="L39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1" s="153" t="str">
        <f>IF(SAÍDAS[[#This Row],[Coluna1]]="","",IF(SAÍDAS[[#This Row],[Coluna1]]="Saída","Fornecedor","Cliente"))</f>
        <v/>
      </c>
      <c r="N391" s="153" t="str">
        <f ca="1">IF(SAÍDAS[[#This Row],[Status]]="","",IF(SAÍDAS[[#This Row],[Status]]="cONCLUÍDO",TEXT(SAÍDAS[[#This Row],[Data pagamento]],"mmm"),TEXT(SAÍDAS[[#This Row],[Data vencimento]],"mmm")))</f>
        <v/>
      </c>
      <c r="O391" s="153" t="str">
        <f ca="1">IF(SAÍDAS[[#This Row],[Status]]="","",IF(SAÍDAS[[#This Row],[Status]]="concluído",YEAR(SAÍDAS[[#This Row],[Data pagamento]]),YEAR(SAÍDAS[[#This Row],[Data vencimento]])))</f>
        <v/>
      </c>
      <c r="P391" s="153" t="str">
        <f>IF(SAÍDAS[[#This Row],[Categoria]]="","",VLOOKUP(SAÍDAS[[#This Row],[Categoria]],AUX!$AW:$AX,2,0))</f>
        <v/>
      </c>
    </row>
    <row r="392" spans="2:16" ht="22.5" customHeight="1" x14ac:dyDescent="0.3">
      <c r="B392" s="156"/>
      <c r="C392" s="153"/>
      <c r="D392" s="153"/>
      <c r="E392" s="153"/>
      <c r="F392" s="154"/>
      <c r="G392" s="154"/>
      <c r="H392" s="153"/>
      <c r="I392" s="150"/>
      <c r="J392" s="150"/>
      <c r="K392" s="150"/>
      <c r="L39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2" s="153" t="str">
        <f>IF(SAÍDAS[[#This Row],[Coluna1]]="","",IF(SAÍDAS[[#This Row],[Coluna1]]="Saída","Fornecedor","Cliente"))</f>
        <v/>
      </c>
      <c r="N392" s="153" t="str">
        <f ca="1">IF(SAÍDAS[[#This Row],[Status]]="","",IF(SAÍDAS[[#This Row],[Status]]="cONCLUÍDO",TEXT(SAÍDAS[[#This Row],[Data pagamento]],"mmm"),TEXT(SAÍDAS[[#This Row],[Data vencimento]],"mmm")))</f>
        <v/>
      </c>
      <c r="O392" s="153" t="str">
        <f ca="1">IF(SAÍDAS[[#This Row],[Status]]="","",IF(SAÍDAS[[#This Row],[Status]]="concluído",YEAR(SAÍDAS[[#This Row],[Data pagamento]]),YEAR(SAÍDAS[[#This Row],[Data vencimento]])))</f>
        <v/>
      </c>
      <c r="P392" s="153" t="str">
        <f>IF(SAÍDAS[[#This Row],[Categoria]]="","",VLOOKUP(SAÍDAS[[#This Row],[Categoria]],AUX!$AW:$AX,2,0))</f>
        <v/>
      </c>
    </row>
    <row r="393" spans="2:16" ht="22.5" customHeight="1" x14ac:dyDescent="0.3">
      <c r="B393" s="156"/>
      <c r="C393" s="153"/>
      <c r="D393" s="153"/>
      <c r="E393" s="153"/>
      <c r="F393" s="154"/>
      <c r="G393" s="154"/>
      <c r="H393" s="153"/>
      <c r="I393" s="150"/>
      <c r="J393" s="150"/>
      <c r="K393" s="150"/>
      <c r="L39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3" s="153" t="str">
        <f>IF(SAÍDAS[[#This Row],[Coluna1]]="","",IF(SAÍDAS[[#This Row],[Coluna1]]="Saída","Fornecedor","Cliente"))</f>
        <v/>
      </c>
      <c r="N393" s="153" t="str">
        <f ca="1">IF(SAÍDAS[[#This Row],[Status]]="","",IF(SAÍDAS[[#This Row],[Status]]="cONCLUÍDO",TEXT(SAÍDAS[[#This Row],[Data pagamento]],"mmm"),TEXT(SAÍDAS[[#This Row],[Data vencimento]],"mmm")))</f>
        <v/>
      </c>
      <c r="O393" s="153" t="str">
        <f ca="1">IF(SAÍDAS[[#This Row],[Status]]="","",IF(SAÍDAS[[#This Row],[Status]]="concluído",YEAR(SAÍDAS[[#This Row],[Data pagamento]]),YEAR(SAÍDAS[[#This Row],[Data vencimento]])))</f>
        <v/>
      </c>
      <c r="P393" s="153" t="str">
        <f>IF(SAÍDAS[[#This Row],[Categoria]]="","",VLOOKUP(SAÍDAS[[#This Row],[Categoria]],AUX!$AW:$AX,2,0))</f>
        <v/>
      </c>
    </row>
    <row r="394" spans="2:16" ht="22.5" customHeight="1" x14ac:dyDescent="0.3">
      <c r="B394" s="156"/>
      <c r="C394" s="153"/>
      <c r="D394" s="153"/>
      <c r="E394" s="153"/>
      <c r="F394" s="154"/>
      <c r="G394" s="154"/>
      <c r="H394" s="153"/>
      <c r="I394" s="150"/>
      <c r="J394" s="150"/>
      <c r="K394" s="150"/>
      <c r="L39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4" s="153" t="str">
        <f>IF(SAÍDAS[[#This Row],[Coluna1]]="","",IF(SAÍDAS[[#This Row],[Coluna1]]="Saída","Fornecedor","Cliente"))</f>
        <v/>
      </c>
      <c r="N394" s="153" t="str">
        <f ca="1">IF(SAÍDAS[[#This Row],[Status]]="","",IF(SAÍDAS[[#This Row],[Status]]="cONCLUÍDO",TEXT(SAÍDAS[[#This Row],[Data pagamento]],"mmm"),TEXT(SAÍDAS[[#This Row],[Data vencimento]],"mmm")))</f>
        <v/>
      </c>
      <c r="O394" s="153" t="str">
        <f ca="1">IF(SAÍDAS[[#This Row],[Status]]="","",IF(SAÍDAS[[#This Row],[Status]]="concluído",YEAR(SAÍDAS[[#This Row],[Data pagamento]]),YEAR(SAÍDAS[[#This Row],[Data vencimento]])))</f>
        <v/>
      </c>
      <c r="P394" s="153" t="str">
        <f>IF(SAÍDAS[[#This Row],[Categoria]]="","",VLOOKUP(SAÍDAS[[#This Row],[Categoria]],AUX!$AW:$AX,2,0))</f>
        <v/>
      </c>
    </row>
    <row r="395" spans="2:16" ht="22.5" customHeight="1" x14ac:dyDescent="0.3">
      <c r="B395" s="156"/>
      <c r="C395" s="153"/>
      <c r="D395" s="153"/>
      <c r="E395" s="153"/>
      <c r="F395" s="154"/>
      <c r="G395" s="154"/>
      <c r="H395" s="153"/>
      <c r="I395" s="150"/>
      <c r="J395" s="150"/>
      <c r="K395" s="150"/>
      <c r="L39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5" s="153" t="str">
        <f>IF(SAÍDAS[[#This Row],[Coluna1]]="","",IF(SAÍDAS[[#This Row],[Coluna1]]="Saída","Fornecedor","Cliente"))</f>
        <v/>
      </c>
      <c r="N395" s="153" t="str">
        <f ca="1">IF(SAÍDAS[[#This Row],[Status]]="","",IF(SAÍDAS[[#This Row],[Status]]="cONCLUÍDO",TEXT(SAÍDAS[[#This Row],[Data pagamento]],"mmm"),TEXT(SAÍDAS[[#This Row],[Data vencimento]],"mmm")))</f>
        <v/>
      </c>
      <c r="O395" s="153" t="str">
        <f ca="1">IF(SAÍDAS[[#This Row],[Status]]="","",IF(SAÍDAS[[#This Row],[Status]]="concluído",YEAR(SAÍDAS[[#This Row],[Data pagamento]]),YEAR(SAÍDAS[[#This Row],[Data vencimento]])))</f>
        <v/>
      </c>
      <c r="P395" s="153" t="str">
        <f>IF(SAÍDAS[[#This Row],[Categoria]]="","",VLOOKUP(SAÍDAS[[#This Row],[Categoria]],AUX!$AW:$AX,2,0))</f>
        <v/>
      </c>
    </row>
    <row r="396" spans="2:16" ht="22.5" customHeight="1" x14ac:dyDescent="0.3">
      <c r="B396" s="156"/>
      <c r="C396" s="153"/>
      <c r="D396" s="153"/>
      <c r="E396" s="153"/>
      <c r="F396" s="154"/>
      <c r="G396" s="154"/>
      <c r="H396" s="153"/>
      <c r="I396" s="150"/>
      <c r="J396" s="150"/>
      <c r="K396" s="150"/>
      <c r="L39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6" s="153" t="str">
        <f>IF(SAÍDAS[[#This Row],[Coluna1]]="","",IF(SAÍDAS[[#This Row],[Coluna1]]="Saída","Fornecedor","Cliente"))</f>
        <v/>
      </c>
      <c r="N396" s="153" t="str">
        <f ca="1">IF(SAÍDAS[[#This Row],[Status]]="","",IF(SAÍDAS[[#This Row],[Status]]="cONCLUÍDO",TEXT(SAÍDAS[[#This Row],[Data pagamento]],"mmm"),TEXT(SAÍDAS[[#This Row],[Data vencimento]],"mmm")))</f>
        <v/>
      </c>
      <c r="O396" s="153" t="str">
        <f ca="1">IF(SAÍDAS[[#This Row],[Status]]="","",IF(SAÍDAS[[#This Row],[Status]]="concluído",YEAR(SAÍDAS[[#This Row],[Data pagamento]]),YEAR(SAÍDAS[[#This Row],[Data vencimento]])))</f>
        <v/>
      </c>
      <c r="P396" s="153" t="str">
        <f>IF(SAÍDAS[[#This Row],[Categoria]]="","",VLOOKUP(SAÍDAS[[#This Row],[Categoria]],AUX!$AW:$AX,2,0))</f>
        <v/>
      </c>
    </row>
    <row r="397" spans="2:16" ht="22.5" customHeight="1" x14ac:dyDescent="0.3">
      <c r="B397" s="156"/>
      <c r="C397" s="153"/>
      <c r="D397" s="153"/>
      <c r="E397" s="153"/>
      <c r="F397" s="154"/>
      <c r="G397" s="154"/>
      <c r="H397" s="153"/>
      <c r="I397" s="150"/>
      <c r="J397" s="150"/>
      <c r="K397" s="150"/>
      <c r="L39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7" s="153" t="str">
        <f>IF(SAÍDAS[[#This Row],[Coluna1]]="","",IF(SAÍDAS[[#This Row],[Coluna1]]="Saída","Fornecedor","Cliente"))</f>
        <v/>
      </c>
      <c r="N397" s="153" t="str">
        <f ca="1">IF(SAÍDAS[[#This Row],[Status]]="","",IF(SAÍDAS[[#This Row],[Status]]="cONCLUÍDO",TEXT(SAÍDAS[[#This Row],[Data pagamento]],"mmm"),TEXT(SAÍDAS[[#This Row],[Data vencimento]],"mmm")))</f>
        <v/>
      </c>
      <c r="O397" s="153" t="str">
        <f ca="1">IF(SAÍDAS[[#This Row],[Status]]="","",IF(SAÍDAS[[#This Row],[Status]]="concluído",YEAR(SAÍDAS[[#This Row],[Data pagamento]]),YEAR(SAÍDAS[[#This Row],[Data vencimento]])))</f>
        <v/>
      </c>
      <c r="P397" s="153" t="str">
        <f>IF(SAÍDAS[[#This Row],[Categoria]]="","",VLOOKUP(SAÍDAS[[#This Row],[Categoria]],AUX!$AW:$AX,2,0))</f>
        <v/>
      </c>
    </row>
    <row r="398" spans="2:16" ht="22.5" customHeight="1" x14ac:dyDescent="0.3">
      <c r="B398" s="156"/>
      <c r="C398" s="153"/>
      <c r="D398" s="153"/>
      <c r="E398" s="153"/>
      <c r="F398" s="154"/>
      <c r="G398" s="154"/>
      <c r="H398" s="153"/>
      <c r="I398" s="150"/>
      <c r="J398" s="150"/>
      <c r="K398" s="150"/>
      <c r="L39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8" s="153" t="str">
        <f>IF(SAÍDAS[[#This Row],[Coluna1]]="","",IF(SAÍDAS[[#This Row],[Coluna1]]="Saída","Fornecedor","Cliente"))</f>
        <v/>
      </c>
      <c r="N398" s="153" t="str">
        <f ca="1">IF(SAÍDAS[[#This Row],[Status]]="","",IF(SAÍDAS[[#This Row],[Status]]="cONCLUÍDO",TEXT(SAÍDAS[[#This Row],[Data pagamento]],"mmm"),TEXT(SAÍDAS[[#This Row],[Data vencimento]],"mmm")))</f>
        <v/>
      </c>
      <c r="O398" s="153" t="str">
        <f ca="1">IF(SAÍDAS[[#This Row],[Status]]="","",IF(SAÍDAS[[#This Row],[Status]]="concluído",YEAR(SAÍDAS[[#This Row],[Data pagamento]]),YEAR(SAÍDAS[[#This Row],[Data vencimento]])))</f>
        <v/>
      </c>
      <c r="P398" s="153" t="str">
        <f>IF(SAÍDAS[[#This Row],[Categoria]]="","",VLOOKUP(SAÍDAS[[#This Row],[Categoria]],AUX!$AW:$AX,2,0))</f>
        <v/>
      </c>
    </row>
    <row r="399" spans="2:16" ht="22.5" customHeight="1" x14ac:dyDescent="0.3">
      <c r="B399" s="156"/>
      <c r="C399" s="153"/>
      <c r="D399" s="153"/>
      <c r="E399" s="153"/>
      <c r="F399" s="154"/>
      <c r="G399" s="154"/>
      <c r="H399" s="153"/>
      <c r="I399" s="150"/>
      <c r="J399" s="150"/>
      <c r="K399" s="150"/>
      <c r="L39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399" s="153" t="str">
        <f>IF(SAÍDAS[[#This Row],[Coluna1]]="","",IF(SAÍDAS[[#This Row],[Coluna1]]="Saída","Fornecedor","Cliente"))</f>
        <v/>
      </c>
      <c r="N399" s="153" t="str">
        <f ca="1">IF(SAÍDAS[[#This Row],[Status]]="","",IF(SAÍDAS[[#This Row],[Status]]="cONCLUÍDO",TEXT(SAÍDAS[[#This Row],[Data pagamento]],"mmm"),TEXT(SAÍDAS[[#This Row],[Data vencimento]],"mmm")))</f>
        <v/>
      </c>
      <c r="O399" s="153" t="str">
        <f ca="1">IF(SAÍDAS[[#This Row],[Status]]="","",IF(SAÍDAS[[#This Row],[Status]]="concluído",YEAR(SAÍDAS[[#This Row],[Data pagamento]]),YEAR(SAÍDAS[[#This Row],[Data vencimento]])))</f>
        <v/>
      </c>
      <c r="P399" s="153" t="str">
        <f>IF(SAÍDAS[[#This Row],[Categoria]]="","",VLOOKUP(SAÍDAS[[#This Row],[Categoria]],AUX!$AW:$AX,2,0))</f>
        <v/>
      </c>
    </row>
    <row r="400" spans="2:16" ht="22.5" customHeight="1" x14ac:dyDescent="0.3">
      <c r="B400" s="156"/>
      <c r="C400" s="153"/>
      <c r="D400" s="153"/>
      <c r="E400" s="153"/>
      <c r="F400" s="154"/>
      <c r="G400" s="154"/>
      <c r="H400" s="153"/>
      <c r="I400" s="150"/>
      <c r="J400" s="150"/>
      <c r="K400" s="150"/>
      <c r="L40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0" s="153" t="str">
        <f>IF(SAÍDAS[[#This Row],[Coluna1]]="","",IF(SAÍDAS[[#This Row],[Coluna1]]="Saída","Fornecedor","Cliente"))</f>
        <v/>
      </c>
      <c r="N400" s="153" t="str">
        <f ca="1">IF(SAÍDAS[[#This Row],[Status]]="","",IF(SAÍDAS[[#This Row],[Status]]="cONCLUÍDO",TEXT(SAÍDAS[[#This Row],[Data pagamento]],"mmm"),TEXT(SAÍDAS[[#This Row],[Data vencimento]],"mmm")))</f>
        <v/>
      </c>
      <c r="O400" s="153" t="str">
        <f ca="1">IF(SAÍDAS[[#This Row],[Status]]="","",IF(SAÍDAS[[#This Row],[Status]]="concluído",YEAR(SAÍDAS[[#This Row],[Data pagamento]]),YEAR(SAÍDAS[[#This Row],[Data vencimento]])))</f>
        <v/>
      </c>
      <c r="P400" s="153" t="str">
        <f>IF(SAÍDAS[[#This Row],[Categoria]]="","",VLOOKUP(SAÍDAS[[#This Row],[Categoria]],AUX!$AW:$AX,2,0))</f>
        <v/>
      </c>
    </row>
    <row r="401" spans="2:16" ht="22.5" customHeight="1" x14ac:dyDescent="0.3">
      <c r="B401" s="156"/>
      <c r="C401" s="153"/>
      <c r="D401" s="153"/>
      <c r="E401" s="153"/>
      <c r="F401" s="154"/>
      <c r="G401" s="154"/>
      <c r="H401" s="153"/>
      <c r="I401" s="150"/>
      <c r="J401" s="150"/>
      <c r="K401" s="150"/>
      <c r="L401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1" s="153" t="str">
        <f>IF(SAÍDAS[[#This Row],[Coluna1]]="","",IF(SAÍDAS[[#This Row],[Coluna1]]="Saída","Fornecedor","Cliente"))</f>
        <v/>
      </c>
      <c r="N401" s="153" t="str">
        <f ca="1">IF(SAÍDAS[[#This Row],[Status]]="","",IF(SAÍDAS[[#This Row],[Status]]="cONCLUÍDO",TEXT(SAÍDAS[[#This Row],[Data pagamento]],"mmm"),TEXT(SAÍDAS[[#This Row],[Data vencimento]],"mmm")))</f>
        <v/>
      </c>
      <c r="O401" s="153" t="str">
        <f ca="1">IF(SAÍDAS[[#This Row],[Status]]="","",IF(SAÍDAS[[#This Row],[Status]]="concluído",YEAR(SAÍDAS[[#This Row],[Data pagamento]]),YEAR(SAÍDAS[[#This Row],[Data vencimento]])))</f>
        <v/>
      </c>
      <c r="P401" s="153" t="str">
        <f>IF(SAÍDAS[[#This Row],[Categoria]]="","",VLOOKUP(SAÍDAS[[#This Row],[Categoria]],AUX!$AW:$AX,2,0))</f>
        <v/>
      </c>
    </row>
    <row r="402" spans="2:16" ht="22.5" customHeight="1" x14ac:dyDescent="0.3">
      <c r="B402" s="156"/>
      <c r="C402" s="153"/>
      <c r="D402" s="153"/>
      <c r="E402" s="153"/>
      <c r="F402" s="154"/>
      <c r="G402" s="154"/>
      <c r="H402" s="153"/>
      <c r="I402" s="150"/>
      <c r="J402" s="150"/>
      <c r="K402" s="150"/>
      <c r="L402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2" s="153" t="str">
        <f>IF(SAÍDAS[[#This Row],[Coluna1]]="","",IF(SAÍDAS[[#This Row],[Coluna1]]="Saída","Fornecedor","Cliente"))</f>
        <v/>
      </c>
      <c r="N402" s="153" t="str">
        <f ca="1">IF(SAÍDAS[[#This Row],[Status]]="","",IF(SAÍDAS[[#This Row],[Status]]="cONCLUÍDO",TEXT(SAÍDAS[[#This Row],[Data pagamento]],"mmm"),TEXT(SAÍDAS[[#This Row],[Data vencimento]],"mmm")))</f>
        <v/>
      </c>
      <c r="O402" s="153" t="str">
        <f ca="1">IF(SAÍDAS[[#This Row],[Status]]="","",IF(SAÍDAS[[#This Row],[Status]]="concluído",YEAR(SAÍDAS[[#This Row],[Data pagamento]]),YEAR(SAÍDAS[[#This Row],[Data vencimento]])))</f>
        <v/>
      </c>
      <c r="P402" s="153" t="str">
        <f>IF(SAÍDAS[[#This Row],[Categoria]]="","",VLOOKUP(SAÍDAS[[#This Row],[Categoria]],AUX!$AW:$AX,2,0))</f>
        <v/>
      </c>
    </row>
    <row r="403" spans="2:16" ht="22.5" customHeight="1" x14ac:dyDescent="0.3">
      <c r="B403" s="156"/>
      <c r="C403" s="153"/>
      <c r="D403" s="153"/>
      <c r="E403" s="153"/>
      <c r="F403" s="154"/>
      <c r="G403" s="154"/>
      <c r="H403" s="153"/>
      <c r="I403" s="150"/>
      <c r="J403" s="150"/>
      <c r="K403" s="150"/>
      <c r="L403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3" s="153" t="str">
        <f>IF(SAÍDAS[[#This Row],[Coluna1]]="","",IF(SAÍDAS[[#This Row],[Coluna1]]="Saída","Fornecedor","Cliente"))</f>
        <v/>
      </c>
      <c r="N403" s="153" t="str">
        <f ca="1">IF(SAÍDAS[[#This Row],[Status]]="","",IF(SAÍDAS[[#This Row],[Status]]="cONCLUÍDO",TEXT(SAÍDAS[[#This Row],[Data pagamento]],"mmm"),TEXT(SAÍDAS[[#This Row],[Data vencimento]],"mmm")))</f>
        <v/>
      </c>
      <c r="O403" s="153" t="str">
        <f ca="1">IF(SAÍDAS[[#This Row],[Status]]="","",IF(SAÍDAS[[#This Row],[Status]]="concluído",YEAR(SAÍDAS[[#This Row],[Data pagamento]]),YEAR(SAÍDAS[[#This Row],[Data vencimento]])))</f>
        <v/>
      </c>
      <c r="P403" s="153" t="str">
        <f>IF(SAÍDAS[[#This Row],[Categoria]]="","",VLOOKUP(SAÍDAS[[#This Row],[Categoria]],AUX!$AW:$AX,2,0))</f>
        <v/>
      </c>
    </row>
    <row r="404" spans="2:16" ht="22.5" customHeight="1" x14ac:dyDescent="0.3">
      <c r="B404" s="156"/>
      <c r="C404" s="153"/>
      <c r="D404" s="153"/>
      <c r="E404" s="153"/>
      <c r="F404" s="154"/>
      <c r="G404" s="154"/>
      <c r="H404" s="153"/>
      <c r="I404" s="150"/>
      <c r="J404" s="150"/>
      <c r="K404" s="150"/>
      <c r="L404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4" s="153" t="str">
        <f>IF(SAÍDAS[[#This Row],[Coluna1]]="","",IF(SAÍDAS[[#This Row],[Coluna1]]="Saída","Fornecedor","Cliente"))</f>
        <v/>
      </c>
      <c r="N404" s="153" t="str">
        <f ca="1">IF(SAÍDAS[[#This Row],[Status]]="","",IF(SAÍDAS[[#This Row],[Status]]="cONCLUÍDO",TEXT(SAÍDAS[[#This Row],[Data pagamento]],"mmm"),TEXT(SAÍDAS[[#This Row],[Data vencimento]],"mmm")))</f>
        <v/>
      </c>
      <c r="O404" s="153" t="str">
        <f ca="1">IF(SAÍDAS[[#This Row],[Status]]="","",IF(SAÍDAS[[#This Row],[Status]]="concluído",YEAR(SAÍDAS[[#This Row],[Data pagamento]]),YEAR(SAÍDAS[[#This Row],[Data vencimento]])))</f>
        <v/>
      </c>
      <c r="P404" s="153" t="str">
        <f>IF(SAÍDAS[[#This Row],[Categoria]]="","",VLOOKUP(SAÍDAS[[#This Row],[Categoria]],AUX!$AW:$AX,2,0))</f>
        <v/>
      </c>
    </row>
    <row r="405" spans="2:16" ht="22.5" customHeight="1" x14ac:dyDescent="0.3">
      <c r="B405" s="156"/>
      <c r="C405" s="153"/>
      <c r="D405" s="153"/>
      <c r="E405" s="153"/>
      <c r="F405" s="154"/>
      <c r="G405" s="154"/>
      <c r="H405" s="153"/>
      <c r="I405" s="150"/>
      <c r="J405" s="150"/>
      <c r="K405" s="150"/>
      <c r="L405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5" s="153" t="str">
        <f>IF(SAÍDAS[[#This Row],[Coluna1]]="","",IF(SAÍDAS[[#This Row],[Coluna1]]="Saída","Fornecedor","Cliente"))</f>
        <v/>
      </c>
      <c r="N405" s="153" t="str">
        <f ca="1">IF(SAÍDAS[[#This Row],[Status]]="","",IF(SAÍDAS[[#This Row],[Status]]="cONCLUÍDO",TEXT(SAÍDAS[[#This Row],[Data pagamento]],"mmm"),TEXT(SAÍDAS[[#This Row],[Data vencimento]],"mmm")))</f>
        <v/>
      </c>
      <c r="O405" s="153" t="str">
        <f ca="1">IF(SAÍDAS[[#This Row],[Status]]="","",IF(SAÍDAS[[#This Row],[Status]]="concluído",YEAR(SAÍDAS[[#This Row],[Data pagamento]]),YEAR(SAÍDAS[[#This Row],[Data vencimento]])))</f>
        <v/>
      </c>
      <c r="P405" s="153" t="str">
        <f>IF(SAÍDAS[[#This Row],[Categoria]]="","",VLOOKUP(SAÍDAS[[#This Row],[Categoria]],AUX!$AW:$AX,2,0))</f>
        <v/>
      </c>
    </row>
    <row r="406" spans="2:16" ht="22.5" customHeight="1" x14ac:dyDescent="0.3">
      <c r="B406" s="156"/>
      <c r="C406" s="153"/>
      <c r="D406" s="153"/>
      <c r="E406" s="153"/>
      <c r="F406" s="154"/>
      <c r="G406" s="154"/>
      <c r="H406" s="153"/>
      <c r="I406" s="150"/>
      <c r="J406" s="150"/>
      <c r="K406" s="150"/>
      <c r="L406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6" s="153" t="str">
        <f>IF(SAÍDAS[[#This Row],[Coluna1]]="","",IF(SAÍDAS[[#This Row],[Coluna1]]="Saída","Fornecedor","Cliente"))</f>
        <v/>
      </c>
      <c r="N406" s="153" t="str">
        <f ca="1">IF(SAÍDAS[[#This Row],[Status]]="","",IF(SAÍDAS[[#This Row],[Status]]="cONCLUÍDO",TEXT(SAÍDAS[[#This Row],[Data pagamento]],"mmm"),TEXT(SAÍDAS[[#This Row],[Data vencimento]],"mmm")))</f>
        <v/>
      </c>
      <c r="O406" s="153" t="str">
        <f ca="1">IF(SAÍDAS[[#This Row],[Status]]="","",IF(SAÍDAS[[#This Row],[Status]]="concluído",YEAR(SAÍDAS[[#This Row],[Data pagamento]]),YEAR(SAÍDAS[[#This Row],[Data vencimento]])))</f>
        <v/>
      </c>
      <c r="P406" s="153" t="str">
        <f>IF(SAÍDAS[[#This Row],[Categoria]]="","",VLOOKUP(SAÍDAS[[#This Row],[Categoria]],AUX!$AW:$AX,2,0))</f>
        <v/>
      </c>
    </row>
    <row r="407" spans="2:16" ht="22.5" customHeight="1" x14ac:dyDescent="0.3">
      <c r="B407" s="156"/>
      <c r="C407" s="153"/>
      <c r="D407" s="153"/>
      <c r="E407" s="153"/>
      <c r="F407" s="154"/>
      <c r="G407" s="154"/>
      <c r="H407" s="153"/>
      <c r="I407" s="150"/>
      <c r="J407" s="150"/>
      <c r="K407" s="150"/>
      <c r="L407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7" s="153" t="str">
        <f>IF(SAÍDAS[[#This Row],[Coluna1]]="","",IF(SAÍDAS[[#This Row],[Coluna1]]="Saída","Fornecedor","Cliente"))</f>
        <v/>
      </c>
      <c r="N407" s="153" t="str">
        <f ca="1">IF(SAÍDAS[[#This Row],[Status]]="","",IF(SAÍDAS[[#This Row],[Status]]="cONCLUÍDO",TEXT(SAÍDAS[[#This Row],[Data pagamento]],"mmm"),TEXT(SAÍDAS[[#This Row],[Data vencimento]],"mmm")))</f>
        <v/>
      </c>
      <c r="O407" s="153" t="str">
        <f ca="1">IF(SAÍDAS[[#This Row],[Status]]="","",IF(SAÍDAS[[#This Row],[Status]]="concluído",YEAR(SAÍDAS[[#This Row],[Data pagamento]]),YEAR(SAÍDAS[[#This Row],[Data vencimento]])))</f>
        <v/>
      </c>
      <c r="P407" s="153" t="str">
        <f>IF(SAÍDAS[[#This Row],[Categoria]]="","",VLOOKUP(SAÍDAS[[#This Row],[Categoria]],AUX!$AW:$AX,2,0))</f>
        <v/>
      </c>
    </row>
    <row r="408" spans="2:16" ht="22.5" customHeight="1" x14ac:dyDescent="0.3">
      <c r="B408" s="156"/>
      <c r="C408" s="153"/>
      <c r="D408" s="153"/>
      <c r="E408" s="153"/>
      <c r="F408" s="154"/>
      <c r="G408" s="154"/>
      <c r="H408" s="153"/>
      <c r="I408" s="150"/>
      <c r="J408" s="150"/>
      <c r="K408" s="150"/>
      <c r="L408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8" s="153" t="str">
        <f>IF(SAÍDAS[[#This Row],[Coluna1]]="","",IF(SAÍDAS[[#This Row],[Coluna1]]="Saída","Fornecedor","Cliente"))</f>
        <v/>
      </c>
      <c r="N408" s="153" t="str">
        <f ca="1">IF(SAÍDAS[[#This Row],[Status]]="","",IF(SAÍDAS[[#This Row],[Status]]="cONCLUÍDO",TEXT(SAÍDAS[[#This Row],[Data pagamento]],"mmm"),TEXT(SAÍDAS[[#This Row],[Data vencimento]],"mmm")))</f>
        <v/>
      </c>
      <c r="O408" s="153" t="str">
        <f ca="1">IF(SAÍDAS[[#This Row],[Status]]="","",IF(SAÍDAS[[#This Row],[Status]]="concluído",YEAR(SAÍDAS[[#This Row],[Data pagamento]]),YEAR(SAÍDAS[[#This Row],[Data vencimento]])))</f>
        <v/>
      </c>
      <c r="P408" s="153" t="str">
        <f>IF(SAÍDAS[[#This Row],[Categoria]]="","",VLOOKUP(SAÍDAS[[#This Row],[Categoria]],AUX!$AW:$AX,2,0))</f>
        <v/>
      </c>
    </row>
    <row r="409" spans="2:16" ht="22.5" customHeight="1" x14ac:dyDescent="0.3">
      <c r="B409" s="156"/>
      <c r="C409" s="153"/>
      <c r="D409" s="153"/>
      <c r="E409" s="153"/>
      <c r="F409" s="154"/>
      <c r="G409" s="154"/>
      <c r="H409" s="153"/>
      <c r="I409" s="150"/>
      <c r="J409" s="150"/>
      <c r="K409" s="150"/>
      <c r="L409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09" s="153" t="str">
        <f>IF(SAÍDAS[[#This Row],[Coluna1]]="","",IF(SAÍDAS[[#This Row],[Coluna1]]="Saída","Fornecedor","Cliente"))</f>
        <v/>
      </c>
      <c r="N409" s="153" t="str">
        <f ca="1">IF(SAÍDAS[[#This Row],[Status]]="","",IF(SAÍDAS[[#This Row],[Status]]="cONCLUÍDO",TEXT(SAÍDAS[[#This Row],[Data pagamento]],"mmm"),TEXT(SAÍDAS[[#This Row],[Data vencimento]],"mmm")))</f>
        <v/>
      </c>
      <c r="O409" s="153" t="str">
        <f ca="1">IF(SAÍDAS[[#This Row],[Status]]="","",IF(SAÍDAS[[#This Row],[Status]]="concluído",YEAR(SAÍDAS[[#This Row],[Data pagamento]]),YEAR(SAÍDAS[[#This Row],[Data vencimento]])))</f>
        <v/>
      </c>
      <c r="P409" s="153" t="str">
        <f>IF(SAÍDAS[[#This Row],[Categoria]]="","",VLOOKUP(SAÍDAS[[#This Row],[Categoria]],AUX!$AW:$AX,2,0))</f>
        <v/>
      </c>
    </row>
    <row r="410" spans="2:16" ht="22.5" customHeight="1" x14ac:dyDescent="0.3">
      <c r="B410" s="156"/>
      <c r="C410" s="153"/>
      <c r="D410" s="153"/>
      <c r="E410" s="153"/>
      <c r="F410" s="154"/>
      <c r="G410" s="154"/>
      <c r="H410" s="153"/>
      <c r="I410" s="150"/>
      <c r="J410" s="150"/>
      <c r="K410" s="150"/>
      <c r="L410" s="162" t="str">
        <f ca="1">IF(AND(SAÍDAS[[#This Row],[Data vencimento]]="",SAÍDAS[[#This Row],[Data pagamento]]=""),"",IF(SAÍDAS[[#This Row],[Data pagamento]]&lt;&gt;"","Concluído",IF(SAÍDAS[[#This Row],[Data vencimento]]&lt;TODAY(),"Atrasado",IF(SAÍDAS[[#This Row],[Data vencimento]]=TODAY(),"Previsto para hoje","Previsto"))))</f>
        <v/>
      </c>
      <c r="M410" s="153" t="str">
        <f>IF(SAÍDAS[[#This Row],[Coluna1]]="","",IF(SAÍDAS[[#This Row],[Coluna1]]="Saída","Fornecedor","Cliente"))</f>
        <v/>
      </c>
      <c r="N410" s="153" t="str">
        <f ca="1">IF(SAÍDAS[[#This Row],[Status]]="","",IF(SAÍDAS[[#This Row],[Status]]="cONCLUÍDO",TEXT(SAÍDAS[[#This Row],[Data pagamento]],"mmm"),TEXT(SAÍDAS[[#This Row],[Data vencimento]],"mmm")))</f>
        <v/>
      </c>
      <c r="O410" s="153" t="str">
        <f ca="1">IF(SAÍDAS[[#This Row],[Status]]="","",IF(SAÍDAS[[#This Row],[Status]]="concluído",YEAR(SAÍDAS[[#This Row],[Data pagamento]]),YEAR(SAÍDAS[[#This Row],[Data vencimento]])))</f>
        <v/>
      </c>
      <c r="P410" s="153" t="str">
        <f>IF(SAÍDAS[[#This Row],[Categoria]]="","",VLOOKUP(SAÍDAS[[#This Row],[Categoria]],AUX!$AW:$AX,2,0))</f>
        <v/>
      </c>
    </row>
  </sheetData>
  <sheetProtection formatCells="0" formatColumns="0" formatRows="0" sort="0" autoFilter="0"/>
  <conditionalFormatting sqref="B5:B410">
    <cfRule type="cellIs" dxfId="26" priority="5" operator="equal">
      <formula>"gasto"</formula>
    </cfRule>
    <cfRule type="cellIs" dxfId="25" priority="6" operator="equal">
      <formula>"Recebimento"</formula>
    </cfRule>
  </conditionalFormatting>
  <conditionalFormatting sqref="L5:L410">
    <cfRule type="cellIs" dxfId="24" priority="1" operator="equal">
      <formula>"concluído"</formula>
    </cfRule>
    <cfRule type="cellIs" dxfId="23" priority="2" operator="equal">
      <formula>"previsto para hoje"</formula>
    </cfRule>
    <cfRule type="cellIs" dxfId="22" priority="3" operator="equal">
      <formula>"previsto"</formula>
    </cfRule>
    <cfRule type="cellIs" dxfId="21" priority="4" operator="equal">
      <formula>"Atrasado"</formula>
    </cfRule>
  </conditionalFormatting>
  <dataValidations count="6">
    <dataValidation type="date" operator="greaterThanOrEqual" allowBlank="1" showInputMessage="1" showErrorMessage="1" errorTitle="Ops" error="Parece que você digitou uma data incorreta. Que tal verificar?" sqref="I5:J410" xr:uid="{12AB2EE1-089D-413A-B937-AB9F0EC84ACF}">
      <formula1>36526</formula1>
    </dataValidation>
    <dataValidation type="decimal" operator="greaterThanOrEqual" allowBlank="1" showInputMessage="1" showErrorMessage="1" errorTitle="Ops" error="Parece que o valor não foi digitado corretamente. Que tal verificar?" sqref="F5:F410" xr:uid="{BF172677-B62D-4196-A686-5C462D174FAC}">
      <formula1>0</formula1>
    </dataValidation>
    <dataValidation type="list" allowBlank="1" showInputMessage="1" showErrorMessage="1" sqref="C5:C410" xr:uid="{F79E594C-AF02-4377-B34D-8EE4FCD99196}">
      <formula1>Saída</formula1>
    </dataValidation>
    <dataValidation type="list" allowBlank="1" showInputMessage="1" showErrorMessage="1" sqref="G5:G410" xr:uid="{6C734E1C-953C-46C6-9428-CA9F7805725F}">
      <formula1>Fornecedor</formula1>
    </dataValidation>
    <dataValidation operator="greaterThanOrEqual" allowBlank="1" showInputMessage="1" showErrorMessage="1" errorTitle="Ops" error="Parece que você digitou uma data incorreta. Que tal verificar?" sqref="K5:K410" xr:uid="{5E6D31E4-1A76-49BF-9F82-8E55C0094D71}"/>
    <dataValidation type="list" allowBlank="1" showInputMessage="1" showErrorMessage="1" errorTitle="Ops" error="Parece que essa categoria não está cadastrada. Que tal verificar?" sqref="D5:D410" xr:uid="{B41B6E2A-3CE1-4B15-8DAF-7C15BB969364}">
      <formula1>INDIRECT(P5)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ps" error="Parece que essa forma de pagamento/recebimento não é válida. Que tal verificar?" xr:uid="{2275CAB3-3233-4896-B88C-374FD1268CB5}">
          <x14:formula1>
            <xm:f>BANCOS!$B$4:$B$13</xm:f>
          </x14:formula1>
          <xm:sqref>H5:H410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C1916-1D92-41AC-943A-45D7899A0ED5}">
  <sheetPr codeName="Planilha18"/>
  <dimension ref="A1:BN1244"/>
  <sheetViews>
    <sheetView topLeftCell="A28" zoomScaleNormal="100" workbookViewId="0">
      <selection activeCell="L28" sqref="L28"/>
    </sheetView>
  </sheetViews>
  <sheetFormatPr defaultRowHeight="16.5" x14ac:dyDescent="0.3"/>
  <cols>
    <col min="6" max="6" width="18" bestFit="1" customWidth="1"/>
    <col min="17" max="17" width="10.33203125" bestFit="1" customWidth="1"/>
    <col min="20" max="20" width="12.109375" bestFit="1" customWidth="1"/>
    <col min="22" max="22" width="14.109375" customWidth="1"/>
    <col min="32" max="32" width="8.88671875" style="96"/>
    <col min="37" max="37" width="10.33203125" bestFit="1" customWidth="1"/>
    <col min="56" max="56" width="13.77734375" bestFit="1" customWidth="1"/>
    <col min="60" max="60" width="14.33203125" bestFit="1" customWidth="1"/>
    <col min="61" max="61" width="10.77734375" bestFit="1" customWidth="1"/>
    <col min="62" max="63" width="10.33203125" bestFit="1" customWidth="1"/>
    <col min="66" max="66" width="10.33203125" bestFit="1" customWidth="1"/>
  </cols>
  <sheetData>
    <row r="1" spans="1:66" x14ac:dyDescent="0.3">
      <c r="F1">
        <f>AI3</f>
        <v>2</v>
      </c>
      <c r="L1">
        <v>4</v>
      </c>
      <c r="M1" t="str" cm="1">
        <f t="array" aca="1" ref="M1" ca="1">OFFSET(METAS!$B$6,AUX!$L$1,,)</f>
        <v>Receita 4</v>
      </c>
      <c r="Q1">
        <v>2</v>
      </c>
      <c r="R1" t="str" cm="1">
        <f t="array" aca="1" ref="R1" ca="1">OFFSET(METAS!$B$28,AUX!$Q$1,,)</f>
        <v>Despesa 2</v>
      </c>
      <c r="V1">
        <v>1</v>
      </c>
      <c r="W1" t="str">
        <f ca="1">OFFSET(BANCOS!$B$3,AUX!$V$1,)</f>
        <v>Banco do Brasil CC</v>
      </c>
      <c r="AH1" t="s">
        <v>113</v>
      </c>
      <c r="AM1">
        <v>1</v>
      </c>
      <c r="AW1" t="str">
        <f>'PLANO DE CONTAS'!B7</f>
        <v>Receita 1</v>
      </c>
      <c r="AX1" t="s">
        <v>93</v>
      </c>
      <c r="BC1" s="123"/>
      <c r="BD1" s="124"/>
      <c r="BE1" s="124"/>
      <c r="BF1" s="124"/>
      <c r="BG1" s="124"/>
      <c r="BH1" s="124"/>
      <c r="BI1" s="124"/>
      <c r="BJ1" s="124"/>
      <c r="BK1" s="124"/>
    </row>
    <row r="2" spans="1:66" x14ac:dyDescent="0.3">
      <c r="A2" t="s">
        <v>23</v>
      </c>
      <c r="F2">
        <f>DASHBOARD!U2</f>
        <v>2026</v>
      </c>
      <c r="G2" t="s">
        <v>1</v>
      </c>
      <c r="H2" t="s">
        <v>19</v>
      </c>
      <c r="K2" t="s">
        <v>32</v>
      </c>
      <c r="P2" t="s">
        <v>34</v>
      </c>
      <c r="U2" t="s">
        <v>142</v>
      </c>
      <c r="W2">
        <f ca="1">VLOOKUP(W1,BANCOS!$B$3:$D$13,3,0)</f>
        <v>0</v>
      </c>
      <c r="X2" t="str">
        <f ca="1">TEXT(W2,"mmmaaaa")</f>
        <v>jan1900</v>
      </c>
      <c r="AH2" t="s">
        <v>114</v>
      </c>
      <c r="AI2" t="s">
        <v>115</v>
      </c>
      <c r="AJ2" t="str" cm="1">
        <f t="array" aca="1" ref="AJ2" ca="1">IF(AM1=1,"",OFFSET($AC$27,AM1,,))</f>
        <v/>
      </c>
      <c r="AR2" t="s">
        <v>125</v>
      </c>
      <c r="AS2">
        <v>1</v>
      </c>
      <c r="AW2" t="str">
        <f>'PLANO DE CONTAS'!B8</f>
        <v>Receita 2</v>
      </c>
      <c r="AX2" t="s">
        <v>94</v>
      </c>
      <c r="BJ2" s="97"/>
      <c r="BK2" s="97"/>
    </row>
    <row r="3" spans="1:66" x14ac:dyDescent="0.3">
      <c r="B3" t="s">
        <v>24</v>
      </c>
      <c r="F3" t="s">
        <v>77</v>
      </c>
      <c r="G3" s="30">
        <f ca="1">IF($F$1=1,SUMIFS(ENTRADAS[Valor],ENTRADAS[Status],"Concluído",ENTRADAS[Mês],$F3,ENTRADAS[Ano],$F$2),SUMIFS(ENTRADAS[Valor],ENTRADAS[Mês],$F3,ENTRADAS[Ano],$F$2))</f>
        <v>0</v>
      </c>
      <c r="H3" s="30">
        <f ca="1">IF($F$1=1,SUMIFS(SAÍDAS[Valor],SAÍDAS[Status],"Concluído",SAÍDAS[Mês],$F3,SAÍDAS[Ano],$F$2),SUMIFS(SAÍDAS[Valor],SAÍDAS[Mês],$F3,SAÍDAS[Ano],$F$2))</f>
        <v>0</v>
      </c>
      <c r="L3" t="s">
        <v>33</v>
      </c>
      <c r="M3" t="s">
        <v>12</v>
      </c>
      <c r="Q3" t="s">
        <v>33</v>
      </c>
      <c r="R3" t="s">
        <v>12</v>
      </c>
      <c r="AH3" t="s">
        <v>9</v>
      </c>
      <c r="AI3">
        <v>2</v>
      </c>
      <c r="AJ3" t="str" cm="1">
        <f t="array" aca="1" ref="AJ3" ca="1">OFFSET(AC23,AI3,,)</f>
        <v>Considerar previstos</v>
      </c>
      <c r="AR3" t="s">
        <v>126</v>
      </c>
      <c r="AS3">
        <v>2</v>
      </c>
      <c r="AW3" t="str">
        <f>'PLANO DE CONTAS'!B9</f>
        <v>Receita 3</v>
      </c>
      <c r="AX3" t="s">
        <v>95</v>
      </c>
      <c r="BJ3" s="97"/>
      <c r="BK3" s="97"/>
    </row>
    <row r="4" spans="1:66" x14ac:dyDescent="0.3">
      <c r="C4" t="s">
        <v>25</v>
      </c>
      <c r="F4" t="s">
        <v>80</v>
      </c>
      <c r="G4" s="30">
        <f ca="1">IF($F$1=1,SUMIFS(ENTRADAS[Valor],ENTRADAS[Status],"Concluído",ENTRADAS[Mês],$F4,ENTRADAS[Ano],$F$2),SUMIFS(ENTRADAS[Valor],ENTRADAS[Mês],$F4,ENTRADAS[Ano],$F$2))</f>
        <v>0</v>
      </c>
      <c r="H4" s="30">
        <f ca="1">IF($F$1=1,SUMIFS(SAÍDAS[Valor],SAÍDAS[Status],"Concluído",SAÍDAS[Mês],$F4,SAÍDAS[Ano],$F$2),SUMIFS(SAÍDAS[Valor],SAÍDAS[Mês],$F4,SAÍDAS[Ano],$F$2))</f>
        <v>0</v>
      </c>
      <c r="K4" t="str">
        <f t="shared" ref="K4:K15" si="0">F3</f>
        <v>Jan</v>
      </c>
      <c r="L4" s="30">
        <f ca="1">VLOOKUP($M$1,METAS!$B$5:$O$16,MATCH(AUX!$K4,METAS!$B$5:$O$5,0),0)</f>
        <v>0</v>
      </c>
      <c r="M4" s="30">
        <f ca="1">IF($F$1=1,SUMIFS(ENTRADAS[Valor],ENTRADAS[Status],"Concluído",ENTRADAS[Categoria],$M$1,ENTRADAS[Mês],$K4,ENTRADAS[Ano],$F$2),SUMIFS(ENTRADAS[Valor],ENTRADAS[Categoria],$M$1,ENTRADAS[Mês],$K4,ENTRADAS[Ano],$F$2))</f>
        <v>0</v>
      </c>
      <c r="P4" t="str">
        <f>K4</f>
        <v>Jan</v>
      </c>
      <c r="Q4" s="30">
        <f ca="1">VLOOKUP($R$1,METAS!$B$5:$O$44,MATCH(AUX!$P4,METAS!$B$5:$O$5,0),0)</f>
        <v>0</v>
      </c>
      <c r="R4" s="30">
        <f ca="1">IF($F$1=1,SUMIFS(SAÍDAS[Valor],SAÍDAS[Status],"Concluído",SAÍDAS[Categoria],$R$1,SAÍDAS[Mês],$P4,SAÍDAS[Ano],$F$2),SUMIFS(SAÍDAS[Valor],SAÍDAS[Categoria],$R$1,SAÍDAS[Mês],$P4,SAÍDAS[Ano],$F$2))</f>
        <v>0</v>
      </c>
      <c r="T4" t="str">
        <f>U4&amp;$F$2</f>
        <v>Jan2026</v>
      </c>
      <c r="U4" t="str">
        <f>P4</f>
        <v>Jan</v>
      </c>
      <c r="V4" s="30" t="e">
        <f t="shared" ref="V4:V15" ca="1" si="1">VLOOKUP(T4,$AJ:$AM,4,0)</f>
        <v>#N/A</v>
      </c>
      <c r="AR4" t="s">
        <v>127</v>
      </c>
      <c r="AS4">
        <v>3</v>
      </c>
      <c r="AW4" t="str">
        <f>'PLANO DE CONTAS'!B10</f>
        <v>Receita 4</v>
      </c>
      <c r="AX4" t="s">
        <v>96</v>
      </c>
      <c r="BJ4" s="97"/>
      <c r="BK4" s="97"/>
      <c r="BN4" s="125">
        <v>45292</v>
      </c>
    </row>
    <row r="5" spans="1:66" x14ac:dyDescent="0.3">
      <c r="B5" t="s">
        <v>26</v>
      </c>
      <c r="F5" t="s">
        <v>81</v>
      </c>
      <c r="G5" s="30">
        <f ca="1">IF($F$1=1,SUMIFS(ENTRADAS[Valor],ENTRADAS[Status],"Concluído",ENTRADAS[Mês],$F5,ENTRADAS[Ano],$F$2),SUMIFS(ENTRADAS[Valor],ENTRADAS[Mês],$F5,ENTRADAS[Ano],$F$2))</f>
        <v>0</v>
      </c>
      <c r="H5" s="30">
        <f ca="1">IF($F$1=1,SUMIFS(SAÍDAS[Valor],SAÍDAS[Status],"Concluído",SAÍDAS[Mês],$F5,SAÍDAS[Ano],$F$2),SUMIFS(SAÍDAS[Valor],SAÍDAS[Mês],$F5,SAÍDAS[Ano],$F$2))</f>
        <v>0</v>
      </c>
      <c r="K5" t="str">
        <f t="shared" si="0"/>
        <v>Fev</v>
      </c>
      <c r="L5" s="30">
        <f ca="1">VLOOKUP($M$1,METAS!$B$5:$O$16,MATCH(AUX!$K5,METAS!$B$5:$O$5,0),0)</f>
        <v>0</v>
      </c>
      <c r="M5" s="30">
        <f ca="1">IF($F$1=1,SUMIFS(ENTRADAS[Valor],ENTRADAS[Status],"Concluído",ENTRADAS[Categoria],$M$1,ENTRADAS[Mês],$K5,ENTRADAS[Ano],$F$2),SUMIFS(ENTRADAS[Valor],ENTRADAS[Categoria],$M$1,ENTRADAS[Mês],$K5,ENTRADAS[Ano],$F$2))</f>
        <v>0</v>
      </c>
      <c r="P5" t="str">
        <f t="shared" ref="P5:P15" si="2">K5</f>
        <v>Fev</v>
      </c>
      <c r="Q5" s="30">
        <f ca="1">VLOOKUP($R$1,METAS!$B$5:$O$44,MATCH(AUX!$P5,METAS!$B$5:$O$5,0),0)</f>
        <v>0</v>
      </c>
      <c r="R5" s="30">
        <f ca="1">IF($F$1=1,SUMIFS(SAÍDAS[Valor],SAÍDAS[Status],"Concluído",SAÍDAS[Categoria],$R$1,SAÍDAS[Mês],$P5,SAÍDAS[Ano],$F$2),SUMIFS(SAÍDAS[Valor],SAÍDAS[Categoria],$R$1,SAÍDAS[Mês],$P5,SAÍDAS[Ano],$F$2))</f>
        <v>0</v>
      </c>
      <c r="T5" t="str">
        <f t="shared" ref="T5:T15" si="3">U5&amp;$F$2</f>
        <v>Fev2026</v>
      </c>
      <c r="U5" t="str">
        <f t="shared" ref="U5:U15" si="4">P5</f>
        <v>Fev</v>
      </c>
      <c r="V5" s="30" t="e">
        <f t="shared" ca="1" si="1"/>
        <v>#N/A</v>
      </c>
      <c r="AH5" t="s">
        <v>75</v>
      </c>
      <c r="AI5" t="s">
        <v>76</v>
      </c>
      <c r="AJ5" t="s">
        <v>117</v>
      </c>
      <c r="AK5" t="s">
        <v>116</v>
      </c>
      <c r="AL5" t="s">
        <v>118</v>
      </c>
      <c r="AM5" t="s">
        <v>120</v>
      </c>
      <c r="AN5" t="s">
        <v>119</v>
      </c>
      <c r="AO5" t="s">
        <v>121</v>
      </c>
      <c r="AP5" t="s">
        <v>122</v>
      </c>
      <c r="AR5" t="s">
        <v>128</v>
      </c>
      <c r="AS5">
        <v>4</v>
      </c>
      <c r="AW5" t="str">
        <f>'PLANO DE CONTAS'!B11</f>
        <v>Receita 5</v>
      </c>
      <c r="AX5" t="s">
        <v>97</v>
      </c>
      <c r="BJ5" s="97"/>
      <c r="BK5" s="97"/>
      <c r="BN5" s="125">
        <v>45626</v>
      </c>
    </row>
    <row r="6" spans="1:66" x14ac:dyDescent="0.3">
      <c r="C6" t="s">
        <v>25</v>
      </c>
      <c r="F6" t="s">
        <v>82</v>
      </c>
      <c r="G6" s="30">
        <f ca="1">IF($F$1=1,SUMIFS(ENTRADAS[Valor],ENTRADAS[Status],"Concluído",ENTRADAS[Mês],$F6,ENTRADAS[Ano],$F$2),SUMIFS(ENTRADAS[Valor],ENTRADAS[Mês],$F6,ENTRADAS[Ano],$F$2))</f>
        <v>0</v>
      </c>
      <c r="H6" s="30">
        <f ca="1">IF($F$1=1,SUMIFS(SAÍDAS[Valor],SAÍDAS[Status],"Concluído",SAÍDAS[Mês],$F6,SAÍDAS[Ano],$F$2),SUMIFS(SAÍDAS[Valor],SAÍDAS[Mês],$F6,SAÍDAS[Ano],$F$2))</f>
        <v>0</v>
      </c>
      <c r="K6" t="str">
        <f t="shared" si="0"/>
        <v>Mar</v>
      </c>
      <c r="L6" s="30">
        <f ca="1">VLOOKUP($M$1,METAS!$B$5:$O$16,MATCH(AUX!$K6,METAS!$B$5:$O$5,0),0)</f>
        <v>0</v>
      </c>
      <c r="M6" s="30">
        <f ca="1">IF($F$1=1,SUMIFS(ENTRADAS[Valor],ENTRADAS[Status],"Concluído",ENTRADAS[Categoria],$M$1,ENTRADAS[Mês],$K6,ENTRADAS[Ano],$F$2),SUMIFS(ENTRADAS[Valor],ENTRADAS[Categoria],$M$1,ENTRADAS[Mês],$K6,ENTRADAS[Ano],$F$2))</f>
        <v>0</v>
      </c>
      <c r="P6" t="str">
        <f t="shared" si="2"/>
        <v>Mar</v>
      </c>
      <c r="Q6" s="30">
        <f ca="1">VLOOKUP($R$1,METAS!$B$5:$O$44,MATCH(AUX!$P6,METAS!$B$5:$O$5,0),0)</f>
        <v>0</v>
      </c>
      <c r="R6" s="30">
        <f ca="1">IF($F$1=1,SUMIFS(SAÍDAS[Valor],SAÍDAS[Status],"Concluído",SAÍDAS[Categoria],$R$1,SAÍDAS[Mês],$P6,SAÍDAS[Ano],$F$2),SUMIFS(SAÍDAS[Valor],SAÍDAS[Categoria],$R$1,SAÍDAS[Mês],$P6,SAÍDAS[Ano],$F$2))</f>
        <v>0</v>
      </c>
      <c r="T6" t="str">
        <f t="shared" si="3"/>
        <v>Mar2026</v>
      </c>
      <c r="U6" t="str">
        <f t="shared" si="4"/>
        <v>Mar</v>
      </c>
      <c r="V6" s="30" t="e">
        <f t="shared" ca="1" si="1"/>
        <v>#N/A</v>
      </c>
      <c r="AH6" t="str">
        <f ca="1">TEXT(AK6,"MMM")</f>
        <v>jan</v>
      </c>
      <c r="AI6">
        <f ca="1">YEAR(AK6)</f>
        <v>1900</v>
      </c>
      <c r="AJ6" t="str">
        <f ca="1">AH6&amp;AI6</f>
        <v>jan1900</v>
      </c>
      <c r="AK6" s="97">
        <f ca="1">IF(AJ2="",MIN(BANCOS!D4:D13),VLOOKUP(AJ2,BANCOS!$B$4:$D$13,3,0))</f>
        <v>0</v>
      </c>
      <c r="AL6" t="str">
        <f ca="1">TEXT(AK6,"DDD")</f>
        <v>sáb</v>
      </c>
      <c r="AM6">
        <f ca="1">IF($AJ$2="",SUMIFS(BANCOS!$C$4:$C$13,BANCOS!$D$4:$D$13,AK6),SUMIFS(BANCOS!$C$4:$C$13,BANCOS!$D$4:$D$13,AK6,BANCOS!$B$4:$B$13,$AJ$2))</f>
        <v>0</v>
      </c>
      <c r="AN6">
        <f ca="1">IF($AI$3=1,
IF($AJ$2="",
SUMIFS(ENTRADAS[Valor],ENTRADAS[Status],"Concluído",ENTRADAS[Data pagamento],AK6),
SUMIFS(ENTRADAS[Valor],ENTRADAS[Status],"Concluído",ENTRADAS[Data pagamento],AK6,ENTRADAS[Conta bancária],$AJ$2)),
IF($AJ$2="",
SUMIFS(ENTRADAS[Valor],ENTRADAS[Status],"Concluído",ENTRADAS[Data pagamento],AK6)+SUMIFS(ENTRADAS[Valor],ENTRADAS[Status],"&lt;&gt;"&amp;"Concluído",ENTRADAS[Data vencimento],AK6),
SUMIFS(ENTRADAS[Valor],ENTRADAS[Status],"Concluído",ENTRADAS[Data pagamento],AK6,ENTRADAS[Conta bancária],$AJ$2)+SUMIFS(ENTRADAS[Valor],ENTRADAS[Status],"&lt;&gt;"&amp;"Concluído",ENTRADAS[Data vencimento],AK6,ENTRADAS[Conta bancária],$AJ$2)))</f>
        <v>0</v>
      </c>
      <c r="AO6">
        <f ca="1">IF($AI$3=1,
IF($AJ$2="",
SUMIFS(SAÍDAS[Valor],SAÍDAS[Status],"Concluído",SAÍDAS[Data pagamento],AK6),
SUMIFS(SAÍDAS[Valor],SAÍDAS[Status],"Concluído",SAÍDAS[Data pagamento],AK6,SAÍDAS[Conta bancária],$AJ$2)),
IF($AJ$2="",
SUMIFS(SAÍDAS[Valor],SAÍDAS[Status],"Concluído",SAÍDAS[Data pagamento],AK6)+SUMIFS(SAÍDAS[Valor],SAÍDAS[Status],"&lt;&gt;"&amp;"Concluído",SAÍDAS[Data vencimento],AK6),
SUMIFS(SAÍDAS[Valor],SAÍDAS[Status],"Concluído",SAÍDAS[Data pagamento],AK6,SAÍDAS[Conta bancária],$AJ$2)+SUMIFS(SAÍDAS[Valor],SAÍDAS[Status],"&lt;&gt;"&amp;"Concluído",SAÍDAS[Data vencimento],AK6,SAÍDAS[Conta bancária],$AJ$2)))</f>
        <v>0</v>
      </c>
      <c r="AP6">
        <f ca="1">AM6+AN6-AO6</f>
        <v>0</v>
      </c>
      <c r="AR6" t="s">
        <v>129</v>
      </c>
      <c r="AS6">
        <v>5</v>
      </c>
      <c r="AW6" t="str">
        <f>'PLANO DE CONTAS'!B12</f>
        <v>Receita 6</v>
      </c>
      <c r="AX6" t="s">
        <v>98</v>
      </c>
      <c r="BJ6" s="97"/>
      <c r="BK6" s="97"/>
    </row>
    <row r="7" spans="1:66" x14ac:dyDescent="0.3">
      <c r="F7" t="s">
        <v>83</v>
      </c>
      <c r="G7" s="30">
        <f ca="1">IF($F$1=1,SUMIFS(ENTRADAS[Valor],ENTRADAS[Status],"Concluído",ENTRADAS[Mês],$F7,ENTRADAS[Ano],$F$2),SUMIFS(ENTRADAS[Valor],ENTRADAS[Mês],$F7,ENTRADAS[Ano],$F$2))</f>
        <v>0</v>
      </c>
      <c r="H7" s="30">
        <f ca="1">IF($F$1=1,SUMIFS(SAÍDAS[Valor],SAÍDAS[Status],"Concluído",SAÍDAS[Mês],$F7,SAÍDAS[Ano],$F$2),SUMIFS(SAÍDAS[Valor],SAÍDAS[Mês],$F7,SAÍDAS[Ano],$F$2))</f>
        <v>0</v>
      </c>
      <c r="K7" t="str">
        <f t="shared" si="0"/>
        <v>Abr</v>
      </c>
      <c r="L7" s="30">
        <f ca="1">VLOOKUP($M$1,METAS!$B$5:$O$16,MATCH(AUX!$K7,METAS!$B$5:$O$5,0),0)</f>
        <v>0</v>
      </c>
      <c r="M7" s="30">
        <f ca="1">IF($F$1=1,SUMIFS(ENTRADAS[Valor],ENTRADAS[Status],"Concluído",ENTRADAS[Categoria],$M$1,ENTRADAS[Mês],$K7,ENTRADAS[Ano],$F$2),SUMIFS(ENTRADAS[Valor],ENTRADAS[Categoria],$M$1,ENTRADAS[Mês],$K7,ENTRADAS[Ano],$F$2))</f>
        <v>0</v>
      </c>
      <c r="P7" t="str">
        <f t="shared" si="2"/>
        <v>Abr</v>
      </c>
      <c r="Q7" s="30">
        <f ca="1">VLOOKUP($R$1,METAS!$B$5:$O$44,MATCH(AUX!$P7,METAS!$B$5:$O$5,0),0)</f>
        <v>0</v>
      </c>
      <c r="R7" s="30">
        <f ca="1">IF($F$1=1,SUMIFS(SAÍDAS[Valor],SAÍDAS[Status],"Concluído",SAÍDAS[Categoria],$R$1,SAÍDAS[Mês],$P7,SAÍDAS[Ano],$F$2),SUMIFS(SAÍDAS[Valor],SAÍDAS[Categoria],$R$1,SAÍDAS[Mês],$P7,SAÍDAS[Ano],$F$2))</f>
        <v>0</v>
      </c>
      <c r="T7" t="str">
        <f t="shared" si="3"/>
        <v>Abr2026</v>
      </c>
      <c r="U7" t="str">
        <f t="shared" si="4"/>
        <v>Abr</v>
      </c>
      <c r="V7" s="30" t="e">
        <f t="shared" ca="1" si="1"/>
        <v>#N/A</v>
      </c>
      <c r="AH7" t="str">
        <f t="shared" ref="AH7:AH55" ca="1" si="5">TEXT(AK7,"MMM")</f>
        <v>jan</v>
      </c>
      <c r="AI7">
        <f t="shared" ref="AI7:AI55" ca="1" si="6">YEAR(AK7)</f>
        <v>1900</v>
      </c>
      <c r="AJ7" t="str">
        <f t="shared" ref="AJ7:AJ55" ca="1" si="7">AH7&amp;AI7</f>
        <v>jan1900</v>
      </c>
      <c r="AK7" s="97">
        <f ca="1">AK6+1</f>
        <v>1</v>
      </c>
      <c r="AL7" t="str">
        <f t="shared" ref="AL7:AL55" ca="1" si="8">TEXT(AK7,"DDD")</f>
        <v>dom</v>
      </c>
      <c r="AM7">
        <f ca="1">IF($AJ$2="",SUMIFS(BANCOS!$C$4:$C$13,BANCOS!$D$4:$D$13,AK7),SUMIFS(BANCOS!$C$4:$C$13,BANCOS!$D$4:$D$13,AK7,BANCOS!$B$4:$B$13,$AJ$2))+AP6</f>
        <v>0</v>
      </c>
      <c r="AN7">
        <f ca="1">IF($AI$3=1,
IF($AJ$2="",
SUMIFS(ENTRADAS[Valor],ENTRADAS[Status],"Concluído",ENTRADAS[Data pagamento],AK7),
SUMIFS(ENTRADAS[Valor],ENTRADAS[Status],"Concluído",ENTRADAS[Data pagamento],AK7,ENTRADAS[Conta bancária],$AJ$2)),
IF($AJ$2="",
SUMIFS(ENTRADAS[Valor],ENTRADAS[Status],"Concluído",ENTRADAS[Data pagamento],AK7)+SUMIFS(ENTRADAS[Valor],ENTRADAS[Status],"&lt;&gt;"&amp;"Concluído",ENTRADAS[Data vencimento],AK7),
SUMIFS(ENTRADAS[Valor],ENTRADAS[Status],"Concluído",ENTRADAS[Data pagamento],AK7,ENTRADAS[Conta bancária],$AJ$2)+SUMIFS(ENTRADAS[Valor],ENTRADAS[Status],"&lt;&gt;"&amp;"Concluído",ENTRADAS[Data vencimento],AK7,ENTRADAS[Conta bancária],$AJ$2)))</f>
        <v>0</v>
      </c>
      <c r="AO7">
        <f ca="1">IF($AI$3=1,
IF($AJ$2="",
SUMIFS(SAÍDAS[Valor],SAÍDAS[Status],"Concluído",SAÍDAS[Data pagamento],AK7),
SUMIFS(SAÍDAS[Valor],SAÍDAS[Status],"Concluído",SAÍDAS[Data pagamento],AK7,SAÍDAS[Conta bancária],$AJ$2)),
IF($AJ$2="",
SUMIFS(SAÍDAS[Valor],SAÍDAS[Status],"Concluído",SAÍDAS[Data pagamento],AK7)+SUMIFS(SAÍDAS[Valor],SAÍDAS[Status],"&lt;&gt;"&amp;"Concluído",SAÍDAS[Data vencimento],AK7),
SUMIFS(SAÍDAS[Valor],SAÍDAS[Status],"Concluído",SAÍDAS[Data pagamento],AK7,SAÍDAS[Conta bancária],$AJ$2)+SUMIFS(SAÍDAS[Valor],SAÍDAS[Status],"&lt;&gt;"&amp;"Concluído",SAÍDAS[Data vencimento],AK7,SAÍDAS[Conta bancária],$AJ$2)))</f>
        <v>0</v>
      </c>
      <c r="AP7">
        <f t="shared" ref="AP7:AP55" ca="1" si="9">AM7+AN7-AO7</f>
        <v>0</v>
      </c>
      <c r="AR7" t="s">
        <v>130</v>
      </c>
      <c r="AS7">
        <v>6</v>
      </c>
      <c r="AW7" t="str">
        <f>'PLANO DE CONTAS'!B13</f>
        <v>Receita 7</v>
      </c>
      <c r="AX7" t="s">
        <v>99</v>
      </c>
      <c r="BJ7" s="97"/>
      <c r="BK7" s="97"/>
    </row>
    <row r="8" spans="1:66" x14ac:dyDescent="0.3">
      <c r="A8" t="s">
        <v>27</v>
      </c>
      <c r="F8" t="s">
        <v>84</v>
      </c>
      <c r="G8" s="30">
        <f ca="1">IF($F$1=1,SUMIFS(ENTRADAS[Valor],ENTRADAS[Status],"Concluído",ENTRADAS[Mês],$F8,ENTRADAS[Ano],$F$2),SUMIFS(ENTRADAS[Valor],ENTRADAS[Mês],$F8,ENTRADAS[Ano],$F$2))</f>
        <v>0</v>
      </c>
      <c r="H8" s="30">
        <f ca="1">IF($F$1=1,SUMIFS(SAÍDAS[Valor],SAÍDAS[Status],"Concluído",SAÍDAS[Mês],$F8,SAÍDAS[Ano],$F$2),SUMIFS(SAÍDAS[Valor],SAÍDAS[Mês],$F8,SAÍDAS[Ano],$F$2))</f>
        <v>0</v>
      </c>
      <c r="K8" t="str">
        <f t="shared" si="0"/>
        <v>Mai</v>
      </c>
      <c r="L8" s="30">
        <f ca="1">VLOOKUP($M$1,METAS!$B$5:$O$16,MATCH(AUX!$K8,METAS!$B$5:$O$5,0),0)</f>
        <v>0</v>
      </c>
      <c r="M8" s="30">
        <f ca="1">IF($F$1=1,SUMIFS(ENTRADAS[Valor],ENTRADAS[Status],"Concluído",ENTRADAS[Categoria],$M$1,ENTRADAS[Mês],$K8,ENTRADAS[Ano],$F$2),SUMIFS(ENTRADAS[Valor],ENTRADAS[Categoria],$M$1,ENTRADAS[Mês],$K8,ENTRADAS[Ano],$F$2))</f>
        <v>0</v>
      </c>
      <c r="P8" t="str">
        <f t="shared" si="2"/>
        <v>Mai</v>
      </c>
      <c r="Q8" s="30">
        <f ca="1">VLOOKUP($R$1,METAS!$B$5:$O$44,MATCH(AUX!$P8,METAS!$B$5:$O$5,0),0)</f>
        <v>0</v>
      </c>
      <c r="R8" s="30">
        <f ca="1">IF($F$1=1,SUMIFS(SAÍDAS[Valor],SAÍDAS[Status],"Concluído",SAÍDAS[Categoria],$R$1,SAÍDAS[Mês],$P8,SAÍDAS[Ano],$F$2),SUMIFS(SAÍDAS[Valor],SAÍDAS[Categoria],$R$1,SAÍDAS[Mês],$P8,SAÍDAS[Ano],$F$2))</f>
        <v>0</v>
      </c>
      <c r="T8" t="str">
        <f t="shared" si="3"/>
        <v>Mai2026</v>
      </c>
      <c r="U8" t="str">
        <f t="shared" si="4"/>
        <v>Mai</v>
      </c>
      <c r="V8" s="30" t="e">
        <f t="shared" ca="1" si="1"/>
        <v>#N/A</v>
      </c>
      <c r="AH8" t="str">
        <f t="shared" ca="1" si="5"/>
        <v>jan</v>
      </c>
      <c r="AI8">
        <f t="shared" ca="1" si="6"/>
        <v>1900</v>
      </c>
      <c r="AJ8" t="str">
        <f t="shared" ca="1" si="7"/>
        <v>jan1900</v>
      </c>
      <c r="AK8" s="97">
        <f t="shared" ref="AK8:AK71" ca="1" si="10">AK7+1</f>
        <v>2</v>
      </c>
      <c r="AL8" t="str">
        <f t="shared" ca="1" si="8"/>
        <v>seg</v>
      </c>
      <c r="AM8">
        <f ca="1">IF($AJ$2="",SUMIFS(BANCOS!$C$4:$C$13,BANCOS!$D$4:$D$13,AK8),SUMIFS(BANCOS!$C$4:$C$13,BANCOS!$D$4:$D$13,AK8,BANCOS!$B$4:$B$13,$AJ$2))+AP7</f>
        <v>0</v>
      </c>
      <c r="AN8">
        <f ca="1">IF($AI$3=1,
IF($AJ$2="",
SUMIFS(ENTRADAS[Valor],ENTRADAS[Status],"Concluído",ENTRADAS[Data pagamento],AK8),
SUMIFS(ENTRADAS[Valor],ENTRADAS[Status],"Concluído",ENTRADAS[Data pagamento],AK8,ENTRADAS[Conta bancária],$AJ$2)),
IF($AJ$2="",
SUMIFS(ENTRADAS[Valor],ENTRADAS[Status],"Concluído",ENTRADAS[Data pagamento],AK8)+SUMIFS(ENTRADAS[Valor],ENTRADAS[Status],"&lt;&gt;"&amp;"Concluído",ENTRADAS[Data vencimento],AK8),
SUMIFS(ENTRADAS[Valor],ENTRADAS[Status],"Concluído",ENTRADAS[Data pagamento],AK8,ENTRADAS[Conta bancária],$AJ$2)+SUMIFS(ENTRADAS[Valor],ENTRADAS[Status],"&lt;&gt;"&amp;"Concluído",ENTRADAS[Data vencimento],AK8,ENTRADAS[Conta bancária],$AJ$2)))</f>
        <v>0</v>
      </c>
      <c r="AO8">
        <f ca="1">IF($AI$3=1,
IF($AJ$2="",
SUMIFS(SAÍDAS[Valor],SAÍDAS[Status],"Concluído",SAÍDAS[Data pagamento],AK8),
SUMIFS(SAÍDAS[Valor],SAÍDAS[Status],"Concluído",SAÍDAS[Data pagamento],AK8,SAÍDAS[Conta bancária],$AJ$2)),
IF($AJ$2="",
SUMIFS(SAÍDAS[Valor],SAÍDAS[Status],"Concluído",SAÍDAS[Data pagamento],AK8)+SUMIFS(SAÍDAS[Valor],SAÍDAS[Status],"&lt;&gt;"&amp;"Concluído",SAÍDAS[Data vencimento],AK8),
SUMIFS(SAÍDAS[Valor],SAÍDAS[Status],"Concluído",SAÍDAS[Data pagamento],AK8,SAÍDAS[Conta bancária],$AJ$2)+SUMIFS(SAÍDAS[Valor],SAÍDAS[Status],"&lt;&gt;"&amp;"Concluído",SAÍDAS[Data vencimento],AK8,SAÍDAS[Conta bancária],$AJ$2)))</f>
        <v>0</v>
      </c>
      <c r="AP8">
        <f t="shared" ca="1" si="9"/>
        <v>0</v>
      </c>
      <c r="AR8" t="s">
        <v>131</v>
      </c>
      <c r="AS8">
        <v>7</v>
      </c>
      <c r="AW8" t="str">
        <f>'PLANO DE CONTAS'!B14</f>
        <v>Receita 8</v>
      </c>
      <c r="AX8" t="s">
        <v>100</v>
      </c>
      <c r="BJ8" s="97"/>
      <c r="BK8" s="97"/>
    </row>
    <row r="9" spans="1:66" x14ac:dyDescent="0.3">
      <c r="B9" t="s">
        <v>28</v>
      </c>
      <c r="F9" t="s">
        <v>85</v>
      </c>
      <c r="G9" s="30">
        <f ca="1">IF($F$1=1,SUMIFS(ENTRADAS[Valor],ENTRADAS[Status],"Concluído",ENTRADAS[Mês],$F9,ENTRADAS[Ano],$F$2),SUMIFS(ENTRADAS[Valor],ENTRADAS[Mês],$F9,ENTRADAS[Ano],$F$2))</f>
        <v>0</v>
      </c>
      <c r="H9" s="30">
        <f ca="1">IF($F$1=1,SUMIFS(SAÍDAS[Valor],SAÍDAS[Status],"Concluído",SAÍDAS[Mês],$F9,SAÍDAS[Ano],$F$2),SUMIFS(SAÍDAS[Valor],SAÍDAS[Mês],$F9,SAÍDAS[Ano],$F$2))</f>
        <v>0</v>
      </c>
      <c r="K9" t="str">
        <f t="shared" si="0"/>
        <v>Jun</v>
      </c>
      <c r="L9" s="30">
        <f ca="1">VLOOKUP($M$1,METAS!$B$5:$O$16,MATCH(AUX!$K9,METAS!$B$5:$O$5,0),0)</f>
        <v>0</v>
      </c>
      <c r="M9" s="30">
        <f ca="1">IF($F$1=1,SUMIFS(ENTRADAS[Valor],ENTRADAS[Status],"Concluído",ENTRADAS[Categoria],$M$1,ENTRADAS[Mês],$K9,ENTRADAS[Ano],$F$2),SUMIFS(ENTRADAS[Valor],ENTRADAS[Categoria],$M$1,ENTRADAS[Mês],$K9,ENTRADAS[Ano],$F$2))</f>
        <v>0</v>
      </c>
      <c r="P9" t="str">
        <f t="shared" si="2"/>
        <v>Jun</v>
      </c>
      <c r="Q9" s="30">
        <f ca="1">VLOOKUP($R$1,METAS!$B$5:$O$44,MATCH(AUX!$P9,METAS!$B$5:$O$5,0),0)</f>
        <v>0</v>
      </c>
      <c r="R9" s="30">
        <f ca="1">IF($F$1=1,SUMIFS(SAÍDAS[Valor],SAÍDAS[Status],"Concluído",SAÍDAS[Categoria],$R$1,SAÍDAS[Mês],$P9,SAÍDAS[Ano],$F$2),SUMIFS(SAÍDAS[Valor],SAÍDAS[Categoria],$R$1,SAÍDAS[Mês],$P9,SAÍDAS[Ano],$F$2))</f>
        <v>0</v>
      </c>
      <c r="T9" t="str">
        <f t="shared" si="3"/>
        <v>Jun2026</v>
      </c>
      <c r="U9" t="str">
        <f t="shared" si="4"/>
        <v>Jun</v>
      </c>
      <c r="V9" s="30" t="e">
        <f t="shared" ca="1" si="1"/>
        <v>#N/A</v>
      </c>
      <c r="AH9" t="str">
        <f t="shared" ca="1" si="5"/>
        <v>jan</v>
      </c>
      <c r="AI9">
        <f t="shared" ca="1" si="6"/>
        <v>1900</v>
      </c>
      <c r="AJ9" t="str">
        <f t="shared" ca="1" si="7"/>
        <v>jan1900</v>
      </c>
      <c r="AK9" s="97">
        <f t="shared" ca="1" si="10"/>
        <v>3</v>
      </c>
      <c r="AL9" t="str">
        <f t="shared" ca="1" si="8"/>
        <v>ter</v>
      </c>
      <c r="AM9">
        <f ca="1">IF($AJ$2="",SUMIFS(BANCOS!$C$4:$C$13,BANCOS!$D$4:$D$13,AK9),SUMIFS(BANCOS!$C$4:$C$13,BANCOS!$D$4:$D$13,AK9,BANCOS!$B$4:$B$13,$AJ$2))+AP8</f>
        <v>0</v>
      </c>
      <c r="AN9">
        <f ca="1">IF($AI$3=1,
IF($AJ$2="",
SUMIFS(ENTRADAS[Valor],ENTRADAS[Status],"Concluído",ENTRADAS[Data pagamento],AK9),
SUMIFS(ENTRADAS[Valor],ENTRADAS[Status],"Concluído",ENTRADAS[Data pagamento],AK9,ENTRADAS[Conta bancária],$AJ$2)),
IF($AJ$2="",
SUMIFS(ENTRADAS[Valor],ENTRADAS[Status],"Concluído",ENTRADAS[Data pagamento],AK9)+SUMIFS(ENTRADAS[Valor],ENTRADAS[Status],"&lt;&gt;"&amp;"Concluído",ENTRADAS[Data vencimento],AK9),
SUMIFS(ENTRADAS[Valor],ENTRADAS[Status],"Concluído",ENTRADAS[Data pagamento],AK9,ENTRADAS[Conta bancária],$AJ$2)+SUMIFS(ENTRADAS[Valor],ENTRADAS[Status],"&lt;&gt;"&amp;"Concluído",ENTRADAS[Data vencimento],AK9,ENTRADAS[Conta bancária],$AJ$2)))</f>
        <v>0</v>
      </c>
      <c r="AO9">
        <f ca="1">IF($AI$3=1,
IF($AJ$2="",
SUMIFS(SAÍDAS[Valor],SAÍDAS[Status],"Concluído",SAÍDAS[Data pagamento],AK9),
SUMIFS(SAÍDAS[Valor],SAÍDAS[Status],"Concluído",SAÍDAS[Data pagamento],AK9,SAÍDAS[Conta bancária],$AJ$2)),
IF($AJ$2="",
SUMIFS(SAÍDAS[Valor],SAÍDAS[Status],"Concluído",SAÍDAS[Data pagamento],AK9)+SUMIFS(SAÍDAS[Valor],SAÍDAS[Status],"&lt;&gt;"&amp;"Concluído",SAÍDAS[Data vencimento],AK9),
SUMIFS(SAÍDAS[Valor],SAÍDAS[Status],"Concluído",SAÍDAS[Data pagamento],AK9,SAÍDAS[Conta bancária],$AJ$2)+SUMIFS(SAÍDAS[Valor],SAÍDAS[Status],"&lt;&gt;"&amp;"Concluído",SAÍDAS[Data vencimento],AK9,SAÍDAS[Conta bancária],$AJ$2)))</f>
        <v>0</v>
      </c>
      <c r="AP9">
        <f t="shared" ca="1" si="9"/>
        <v>0</v>
      </c>
      <c r="AR9" t="s">
        <v>132</v>
      </c>
      <c r="AS9">
        <v>8</v>
      </c>
      <c r="AW9" t="str">
        <f>'PLANO DE CONTAS'!B15</f>
        <v>Receita 9</v>
      </c>
      <c r="AX9" t="s">
        <v>101</v>
      </c>
      <c r="BJ9" s="97"/>
      <c r="BK9" s="97"/>
    </row>
    <row r="10" spans="1:66" x14ac:dyDescent="0.3">
      <c r="B10" t="s">
        <v>29</v>
      </c>
      <c r="F10" t="s">
        <v>86</v>
      </c>
      <c r="G10" s="30">
        <f ca="1">IF($F$1=1,SUMIFS(ENTRADAS[Valor],ENTRADAS[Status],"Concluído",ENTRADAS[Mês],$F10,ENTRADAS[Ano],$F$2),SUMIFS(ENTRADAS[Valor],ENTRADAS[Mês],$F10,ENTRADAS[Ano],$F$2))</f>
        <v>0</v>
      </c>
      <c r="H10" s="30">
        <f ca="1">IF($F$1=1,SUMIFS(SAÍDAS[Valor],SAÍDAS[Status],"Concluído",SAÍDAS[Mês],$F10,SAÍDAS[Ano],$F$2),SUMIFS(SAÍDAS[Valor],SAÍDAS[Mês],$F10,SAÍDAS[Ano],$F$2))</f>
        <v>0</v>
      </c>
      <c r="K10" t="str">
        <f t="shared" si="0"/>
        <v>Jul</v>
      </c>
      <c r="L10" s="30">
        <f ca="1">VLOOKUP($M$1,METAS!$B$5:$O$16,MATCH(AUX!$K10,METAS!$B$5:$O$5,0),0)</f>
        <v>0</v>
      </c>
      <c r="M10" s="30">
        <f ca="1">IF($F$1=1,SUMIFS(ENTRADAS[Valor],ENTRADAS[Status],"Concluído",ENTRADAS[Categoria],$M$1,ENTRADAS[Mês],$K10,ENTRADAS[Ano],$F$2),SUMIFS(ENTRADAS[Valor],ENTRADAS[Categoria],$M$1,ENTRADAS[Mês],$K10,ENTRADAS[Ano],$F$2))</f>
        <v>0</v>
      </c>
      <c r="P10" t="str">
        <f t="shared" si="2"/>
        <v>Jul</v>
      </c>
      <c r="Q10" s="30">
        <f ca="1">VLOOKUP($R$1,METAS!$B$5:$O$44,MATCH(AUX!$P10,METAS!$B$5:$O$5,0),0)</f>
        <v>0</v>
      </c>
      <c r="R10" s="30">
        <f ca="1">IF($F$1=1,SUMIFS(SAÍDAS[Valor],SAÍDAS[Status],"Concluído",SAÍDAS[Categoria],$R$1,SAÍDAS[Mês],$P10,SAÍDAS[Ano],$F$2),SUMIFS(SAÍDAS[Valor],SAÍDAS[Categoria],$R$1,SAÍDAS[Mês],$P10,SAÍDAS[Ano],$F$2))</f>
        <v>0</v>
      </c>
      <c r="T10" t="str">
        <f t="shared" si="3"/>
        <v>Jul2026</v>
      </c>
      <c r="U10" t="str">
        <f t="shared" si="4"/>
        <v>Jul</v>
      </c>
      <c r="V10" s="30" t="e">
        <f t="shared" ca="1" si="1"/>
        <v>#N/A</v>
      </c>
      <c r="AH10" t="str">
        <f t="shared" ca="1" si="5"/>
        <v>jan</v>
      </c>
      <c r="AI10">
        <f t="shared" ca="1" si="6"/>
        <v>1900</v>
      </c>
      <c r="AJ10" t="str">
        <f t="shared" ca="1" si="7"/>
        <v>jan1900</v>
      </c>
      <c r="AK10" s="97">
        <f t="shared" ca="1" si="10"/>
        <v>4</v>
      </c>
      <c r="AL10" t="str">
        <f t="shared" ca="1" si="8"/>
        <v>qua</v>
      </c>
      <c r="AM10">
        <f ca="1">IF($AJ$2="",SUMIFS(BANCOS!$C$4:$C$13,BANCOS!$D$4:$D$13,AK10),SUMIFS(BANCOS!$C$4:$C$13,BANCOS!$D$4:$D$13,AK10,BANCOS!$B$4:$B$13,$AJ$2))+AP9</f>
        <v>0</v>
      </c>
      <c r="AN10">
        <f ca="1">IF($AI$3=1,
IF($AJ$2="",
SUMIFS(ENTRADAS[Valor],ENTRADAS[Status],"Concluído",ENTRADAS[Data pagamento],AK10),
SUMIFS(ENTRADAS[Valor],ENTRADAS[Status],"Concluído",ENTRADAS[Data pagamento],AK10,ENTRADAS[Conta bancária],$AJ$2)),
IF($AJ$2="",
SUMIFS(ENTRADAS[Valor],ENTRADAS[Status],"Concluído",ENTRADAS[Data pagamento],AK10)+SUMIFS(ENTRADAS[Valor],ENTRADAS[Status],"&lt;&gt;"&amp;"Concluído",ENTRADAS[Data vencimento],AK10),
SUMIFS(ENTRADAS[Valor],ENTRADAS[Status],"Concluído",ENTRADAS[Data pagamento],AK10,ENTRADAS[Conta bancária],$AJ$2)+SUMIFS(ENTRADAS[Valor],ENTRADAS[Status],"&lt;&gt;"&amp;"Concluído",ENTRADAS[Data vencimento],AK10,ENTRADAS[Conta bancária],$AJ$2)))</f>
        <v>0</v>
      </c>
      <c r="AO10">
        <f ca="1">IF($AI$3=1,
IF($AJ$2="",
SUMIFS(SAÍDAS[Valor],SAÍDAS[Status],"Concluído",SAÍDAS[Data pagamento],AK10),
SUMIFS(SAÍDAS[Valor],SAÍDAS[Status],"Concluído",SAÍDAS[Data pagamento],AK10,SAÍDAS[Conta bancária],$AJ$2)),
IF($AJ$2="",
SUMIFS(SAÍDAS[Valor],SAÍDAS[Status],"Concluído",SAÍDAS[Data pagamento],AK10)+SUMIFS(SAÍDAS[Valor],SAÍDAS[Status],"&lt;&gt;"&amp;"Concluído",SAÍDAS[Data vencimento],AK10),
SUMIFS(SAÍDAS[Valor],SAÍDAS[Status],"Concluído",SAÍDAS[Data pagamento],AK10,SAÍDAS[Conta bancária],$AJ$2)+SUMIFS(SAÍDAS[Valor],SAÍDAS[Status],"&lt;&gt;"&amp;"Concluído",SAÍDAS[Data vencimento],AK10,SAÍDAS[Conta bancária],$AJ$2)))</f>
        <v>0</v>
      </c>
      <c r="AP10">
        <f t="shared" ca="1" si="9"/>
        <v>0</v>
      </c>
      <c r="AR10" t="s">
        <v>133</v>
      </c>
      <c r="AS10">
        <v>9</v>
      </c>
      <c r="AW10" t="str">
        <f>'PLANO DE CONTAS'!B16</f>
        <v>Receita 10</v>
      </c>
      <c r="AX10" t="s">
        <v>102</v>
      </c>
      <c r="BJ10" s="97"/>
      <c r="BK10" s="97"/>
    </row>
    <row r="11" spans="1:66" x14ac:dyDescent="0.3">
      <c r="B11" t="s">
        <v>30</v>
      </c>
      <c r="F11" t="s">
        <v>87</v>
      </c>
      <c r="G11" s="30">
        <f ca="1">IF($F$1=1,SUMIFS(ENTRADAS[Valor],ENTRADAS[Status],"Concluído",ENTRADAS[Mês],$F11,ENTRADAS[Ano],$F$2),SUMIFS(ENTRADAS[Valor],ENTRADAS[Mês],$F11,ENTRADAS[Ano],$F$2))</f>
        <v>0</v>
      </c>
      <c r="H11" s="30">
        <f ca="1">IF($F$1=1,SUMIFS(SAÍDAS[Valor],SAÍDAS[Status],"Concluído",SAÍDAS[Mês],$F11,SAÍDAS[Ano],$F$2),SUMIFS(SAÍDAS[Valor],SAÍDAS[Mês],$F11,SAÍDAS[Ano],$F$2))</f>
        <v>0</v>
      </c>
      <c r="K11" t="str">
        <f t="shared" si="0"/>
        <v>Ago</v>
      </c>
      <c r="L11" s="30">
        <f ca="1">VLOOKUP($M$1,METAS!$B$5:$O$16,MATCH(AUX!$K11,METAS!$B$5:$O$5,0),0)</f>
        <v>0</v>
      </c>
      <c r="M11" s="30">
        <f ca="1">IF($F$1=1,SUMIFS(ENTRADAS[Valor],ENTRADAS[Status],"Concluído",ENTRADAS[Categoria],$M$1,ENTRADAS[Mês],$K11,ENTRADAS[Ano],$F$2),SUMIFS(ENTRADAS[Valor],ENTRADAS[Categoria],$M$1,ENTRADAS[Mês],$K11,ENTRADAS[Ano],$F$2))</f>
        <v>0</v>
      </c>
      <c r="P11" t="str">
        <f t="shared" si="2"/>
        <v>Ago</v>
      </c>
      <c r="Q11" s="30">
        <f ca="1">VLOOKUP($R$1,METAS!$B$5:$O$44,MATCH(AUX!$P11,METAS!$B$5:$O$5,0),0)</f>
        <v>0</v>
      </c>
      <c r="R11" s="30">
        <f ca="1">IF($F$1=1,SUMIFS(SAÍDAS[Valor],SAÍDAS[Status],"Concluído",SAÍDAS[Categoria],$R$1,SAÍDAS[Mês],$P11,SAÍDAS[Ano],$F$2),SUMIFS(SAÍDAS[Valor],SAÍDAS[Categoria],$R$1,SAÍDAS[Mês],$P11,SAÍDAS[Ano],$F$2))</f>
        <v>0</v>
      </c>
      <c r="T11" t="str">
        <f t="shared" si="3"/>
        <v>Ago2026</v>
      </c>
      <c r="U11" t="str">
        <f t="shared" si="4"/>
        <v>Ago</v>
      </c>
      <c r="V11" s="30" t="e">
        <f t="shared" ca="1" si="1"/>
        <v>#N/A</v>
      </c>
      <c r="AH11" t="str">
        <f t="shared" ca="1" si="5"/>
        <v>jan</v>
      </c>
      <c r="AI11">
        <f t="shared" ca="1" si="6"/>
        <v>1900</v>
      </c>
      <c r="AJ11" t="str">
        <f t="shared" ca="1" si="7"/>
        <v>jan1900</v>
      </c>
      <c r="AK11" s="97">
        <f t="shared" ca="1" si="10"/>
        <v>5</v>
      </c>
      <c r="AL11" t="str">
        <f t="shared" ca="1" si="8"/>
        <v>qui</v>
      </c>
      <c r="AM11">
        <f ca="1">IF($AJ$2="",SUMIFS(BANCOS!$C$4:$C$13,BANCOS!$D$4:$D$13,AK11),SUMIFS(BANCOS!$C$4:$C$13,BANCOS!$D$4:$D$13,AK11,BANCOS!$B$4:$B$13,$AJ$2))+AP10</f>
        <v>0</v>
      </c>
      <c r="AN11">
        <f ca="1">IF($AI$3=1,
IF($AJ$2="",
SUMIFS(ENTRADAS[Valor],ENTRADAS[Status],"Concluído",ENTRADAS[Data pagamento],AK11),
SUMIFS(ENTRADAS[Valor],ENTRADAS[Status],"Concluído",ENTRADAS[Data pagamento],AK11,ENTRADAS[Conta bancária],$AJ$2)),
IF($AJ$2="",
SUMIFS(ENTRADAS[Valor],ENTRADAS[Status],"Concluído",ENTRADAS[Data pagamento],AK11)+SUMIFS(ENTRADAS[Valor],ENTRADAS[Status],"&lt;&gt;"&amp;"Concluído",ENTRADAS[Data vencimento],AK11),
SUMIFS(ENTRADAS[Valor],ENTRADAS[Status],"Concluído",ENTRADAS[Data pagamento],AK11,ENTRADAS[Conta bancária],$AJ$2)+SUMIFS(ENTRADAS[Valor],ENTRADAS[Status],"&lt;&gt;"&amp;"Concluído",ENTRADAS[Data vencimento],AK11,ENTRADAS[Conta bancária],$AJ$2)))</f>
        <v>0</v>
      </c>
      <c r="AO11">
        <f ca="1">IF($AI$3=1,
IF($AJ$2="",
SUMIFS(SAÍDAS[Valor],SAÍDAS[Status],"Concluído",SAÍDAS[Data pagamento],AK11),
SUMIFS(SAÍDAS[Valor],SAÍDAS[Status],"Concluído",SAÍDAS[Data pagamento],AK11,SAÍDAS[Conta bancária],$AJ$2)),
IF($AJ$2="",
SUMIFS(SAÍDAS[Valor],SAÍDAS[Status],"Concluído",SAÍDAS[Data pagamento],AK11)+SUMIFS(SAÍDAS[Valor],SAÍDAS[Status],"&lt;&gt;"&amp;"Concluído",SAÍDAS[Data vencimento],AK11),
SUMIFS(SAÍDAS[Valor],SAÍDAS[Status],"Concluído",SAÍDAS[Data pagamento],AK11,SAÍDAS[Conta bancária],$AJ$2)+SUMIFS(SAÍDAS[Valor],SAÍDAS[Status],"&lt;&gt;"&amp;"Concluído",SAÍDAS[Data vencimento],AK11,SAÍDAS[Conta bancária],$AJ$2)))</f>
        <v>0</v>
      </c>
      <c r="AP11">
        <f t="shared" ca="1" si="9"/>
        <v>0</v>
      </c>
      <c r="AR11" t="s">
        <v>134</v>
      </c>
      <c r="AS11">
        <v>10</v>
      </c>
      <c r="AW11">
        <f>'PLANO DE CONTAS'!B17</f>
        <v>0</v>
      </c>
      <c r="AX11" t="s">
        <v>191</v>
      </c>
      <c r="BJ11" s="97"/>
      <c r="BK11" s="97"/>
    </row>
    <row r="12" spans="1:66" x14ac:dyDescent="0.3">
      <c r="B12" t="s">
        <v>31</v>
      </c>
      <c r="F12" t="s">
        <v>88</v>
      </c>
      <c r="G12" s="30">
        <f ca="1">IF($F$1=1,SUMIFS(ENTRADAS[Valor],ENTRADAS[Status],"Concluído",ENTRADAS[Mês],$F12,ENTRADAS[Ano],$F$2),SUMIFS(ENTRADAS[Valor],ENTRADAS[Mês],$F12,ENTRADAS[Ano],$F$2))</f>
        <v>0</v>
      </c>
      <c r="H12" s="30">
        <f ca="1">IF($F$1=1,SUMIFS(SAÍDAS[Valor],SAÍDAS[Status],"Concluído",SAÍDAS[Mês],$F12,SAÍDAS[Ano],$F$2),SUMIFS(SAÍDAS[Valor],SAÍDAS[Mês],$F12,SAÍDAS[Ano],$F$2))</f>
        <v>0</v>
      </c>
      <c r="K12" t="str">
        <f t="shared" si="0"/>
        <v>Set</v>
      </c>
      <c r="L12" s="30">
        <f ca="1">VLOOKUP($M$1,METAS!$B$5:$O$16,MATCH(AUX!$K12,METAS!$B$5:$O$5,0),0)</f>
        <v>0</v>
      </c>
      <c r="M12" s="30">
        <f ca="1">IF($F$1=1,SUMIFS(ENTRADAS[Valor],ENTRADAS[Status],"Concluído",ENTRADAS[Categoria],$M$1,ENTRADAS[Mês],$K12,ENTRADAS[Ano],$F$2),SUMIFS(ENTRADAS[Valor],ENTRADAS[Categoria],$M$1,ENTRADAS[Mês],$K12,ENTRADAS[Ano],$F$2))</f>
        <v>0</v>
      </c>
      <c r="P12" t="str">
        <f t="shared" si="2"/>
        <v>Set</v>
      </c>
      <c r="Q12" s="30">
        <f ca="1">VLOOKUP($R$1,METAS!$B$5:$O$44,MATCH(AUX!$P12,METAS!$B$5:$O$5,0),0)</f>
        <v>0</v>
      </c>
      <c r="R12" s="30">
        <f ca="1">IF($F$1=1,SUMIFS(SAÍDAS[Valor],SAÍDAS[Status],"Concluído",SAÍDAS[Categoria],$R$1,SAÍDAS[Mês],$P12,SAÍDAS[Ano],$F$2),SUMIFS(SAÍDAS[Valor],SAÍDAS[Categoria],$R$1,SAÍDAS[Mês],$P12,SAÍDAS[Ano],$F$2))</f>
        <v>0</v>
      </c>
      <c r="T12" t="str">
        <f t="shared" si="3"/>
        <v>Set2026</v>
      </c>
      <c r="U12" t="str">
        <f t="shared" si="4"/>
        <v>Set</v>
      </c>
      <c r="V12" s="30" t="e">
        <f t="shared" ca="1" si="1"/>
        <v>#N/A</v>
      </c>
      <c r="AH12" t="str">
        <f t="shared" ca="1" si="5"/>
        <v>jan</v>
      </c>
      <c r="AI12">
        <f t="shared" ca="1" si="6"/>
        <v>1900</v>
      </c>
      <c r="AJ12" t="str">
        <f t="shared" ca="1" si="7"/>
        <v>jan1900</v>
      </c>
      <c r="AK12" s="97">
        <f t="shared" ca="1" si="10"/>
        <v>6</v>
      </c>
      <c r="AL12" t="str">
        <f t="shared" ca="1" si="8"/>
        <v>sex</v>
      </c>
      <c r="AM12">
        <f ca="1">IF($AJ$2="",SUMIFS(BANCOS!$C$4:$C$13,BANCOS!$D$4:$D$13,AK12),SUMIFS(BANCOS!$C$4:$C$13,BANCOS!$D$4:$D$13,AK12,BANCOS!$B$4:$B$13,$AJ$2))+AP11</f>
        <v>0</v>
      </c>
      <c r="AN12">
        <f ca="1">IF($AI$3=1,
IF($AJ$2="",
SUMIFS(ENTRADAS[Valor],ENTRADAS[Status],"Concluído",ENTRADAS[Data pagamento],AK12),
SUMIFS(ENTRADAS[Valor],ENTRADAS[Status],"Concluído",ENTRADAS[Data pagamento],AK12,ENTRADAS[Conta bancária],$AJ$2)),
IF($AJ$2="",
SUMIFS(ENTRADAS[Valor],ENTRADAS[Status],"Concluído",ENTRADAS[Data pagamento],AK12)+SUMIFS(ENTRADAS[Valor],ENTRADAS[Status],"&lt;&gt;"&amp;"Concluído",ENTRADAS[Data vencimento],AK12),
SUMIFS(ENTRADAS[Valor],ENTRADAS[Status],"Concluído",ENTRADAS[Data pagamento],AK12,ENTRADAS[Conta bancária],$AJ$2)+SUMIFS(ENTRADAS[Valor],ENTRADAS[Status],"&lt;&gt;"&amp;"Concluído",ENTRADAS[Data vencimento],AK12,ENTRADAS[Conta bancária],$AJ$2)))</f>
        <v>0</v>
      </c>
      <c r="AO12">
        <f ca="1">IF($AI$3=1,
IF($AJ$2="",
SUMIFS(SAÍDAS[Valor],SAÍDAS[Status],"Concluído",SAÍDAS[Data pagamento],AK12),
SUMIFS(SAÍDAS[Valor],SAÍDAS[Status],"Concluído",SAÍDAS[Data pagamento],AK12,SAÍDAS[Conta bancária],$AJ$2)),
IF($AJ$2="",
SUMIFS(SAÍDAS[Valor],SAÍDAS[Status],"Concluído",SAÍDAS[Data pagamento],AK12)+SUMIFS(SAÍDAS[Valor],SAÍDAS[Status],"&lt;&gt;"&amp;"Concluído",SAÍDAS[Data vencimento],AK12),
SUMIFS(SAÍDAS[Valor],SAÍDAS[Status],"Concluído",SAÍDAS[Data pagamento],AK12,SAÍDAS[Conta bancária],$AJ$2)+SUMIFS(SAÍDAS[Valor],SAÍDAS[Status],"&lt;&gt;"&amp;"Concluído",SAÍDAS[Data vencimento],AK12,SAÍDAS[Conta bancária],$AJ$2)))</f>
        <v>0</v>
      </c>
      <c r="AP12">
        <f t="shared" ca="1" si="9"/>
        <v>0</v>
      </c>
      <c r="AR12" t="s">
        <v>135</v>
      </c>
      <c r="AS12">
        <v>11</v>
      </c>
      <c r="AW12">
        <f>'PLANO DE CONTAS'!B18</f>
        <v>0</v>
      </c>
      <c r="AX12" t="s">
        <v>192</v>
      </c>
      <c r="BJ12" s="97"/>
      <c r="BK12" s="97"/>
    </row>
    <row r="13" spans="1:66" x14ac:dyDescent="0.3">
      <c r="F13" t="s">
        <v>89</v>
      </c>
      <c r="G13" s="30">
        <f ca="1">IF($F$1=1,SUMIFS(ENTRADAS[Valor],ENTRADAS[Status],"Concluído",ENTRADAS[Mês],$F13,ENTRADAS[Ano],$F$2),SUMIFS(ENTRADAS[Valor],ENTRADAS[Mês],$F13,ENTRADAS[Ano],$F$2))</f>
        <v>0</v>
      </c>
      <c r="H13" s="30">
        <f ca="1">IF($F$1=1,SUMIFS(SAÍDAS[Valor],SAÍDAS[Status],"Concluído",SAÍDAS[Mês],$F13,SAÍDAS[Ano],$F$2),SUMIFS(SAÍDAS[Valor],SAÍDAS[Mês],$F13,SAÍDAS[Ano],$F$2))</f>
        <v>0</v>
      </c>
      <c r="K13" t="str">
        <f t="shared" si="0"/>
        <v>Out</v>
      </c>
      <c r="L13" s="30">
        <f ca="1">VLOOKUP($M$1,METAS!$B$5:$O$16,MATCH(AUX!$K13,METAS!$B$5:$O$5,0),0)</f>
        <v>0</v>
      </c>
      <c r="M13" s="30">
        <f ca="1">IF($F$1=1,SUMIFS(ENTRADAS[Valor],ENTRADAS[Status],"Concluído",ENTRADAS[Categoria],$M$1,ENTRADAS[Mês],$K13,ENTRADAS[Ano],$F$2),SUMIFS(ENTRADAS[Valor],ENTRADAS[Categoria],$M$1,ENTRADAS[Mês],$K13,ENTRADAS[Ano],$F$2))</f>
        <v>0</v>
      </c>
      <c r="P13" t="str">
        <f t="shared" si="2"/>
        <v>Out</v>
      </c>
      <c r="Q13" s="30">
        <f ca="1">VLOOKUP($R$1,METAS!$B$5:$O$44,MATCH(AUX!$P13,METAS!$B$5:$O$5,0),0)</f>
        <v>0</v>
      </c>
      <c r="R13" s="30">
        <f ca="1">IF($F$1=1,SUMIFS(SAÍDAS[Valor],SAÍDAS[Status],"Concluído",SAÍDAS[Categoria],$R$1,SAÍDAS[Mês],$P13,SAÍDAS[Ano],$F$2),SUMIFS(SAÍDAS[Valor],SAÍDAS[Categoria],$R$1,SAÍDAS[Mês],$P13,SAÍDAS[Ano],$F$2))</f>
        <v>0</v>
      </c>
      <c r="T13" t="str">
        <f t="shared" si="3"/>
        <v>Out2026</v>
      </c>
      <c r="U13" t="str">
        <f t="shared" si="4"/>
        <v>Out</v>
      </c>
      <c r="V13" s="30" t="e">
        <f t="shared" ca="1" si="1"/>
        <v>#N/A</v>
      </c>
      <c r="AH13" t="str">
        <f t="shared" ca="1" si="5"/>
        <v>jan</v>
      </c>
      <c r="AI13">
        <f t="shared" ca="1" si="6"/>
        <v>1900</v>
      </c>
      <c r="AJ13" t="str">
        <f t="shared" ca="1" si="7"/>
        <v>jan1900</v>
      </c>
      <c r="AK13" s="97">
        <f t="shared" ca="1" si="10"/>
        <v>7</v>
      </c>
      <c r="AL13" t="str">
        <f t="shared" ca="1" si="8"/>
        <v>sáb</v>
      </c>
      <c r="AM13">
        <f ca="1">IF($AJ$2="",SUMIFS(BANCOS!$C$4:$C$13,BANCOS!$D$4:$D$13,AK13),SUMIFS(BANCOS!$C$4:$C$13,BANCOS!$D$4:$D$13,AK13,BANCOS!$B$4:$B$13,$AJ$2))+AP12</f>
        <v>0</v>
      </c>
      <c r="AN13">
        <f ca="1">IF($AI$3=1,
IF($AJ$2="",
SUMIFS(ENTRADAS[Valor],ENTRADAS[Status],"Concluído",ENTRADAS[Data pagamento],AK13),
SUMIFS(ENTRADAS[Valor],ENTRADAS[Status],"Concluído",ENTRADAS[Data pagamento],AK13,ENTRADAS[Conta bancária],$AJ$2)),
IF($AJ$2="",
SUMIFS(ENTRADAS[Valor],ENTRADAS[Status],"Concluído",ENTRADAS[Data pagamento],AK13)+SUMIFS(ENTRADAS[Valor],ENTRADAS[Status],"&lt;&gt;"&amp;"Concluído",ENTRADAS[Data vencimento],AK13),
SUMIFS(ENTRADAS[Valor],ENTRADAS[Status],"Concluído",ENTRADAS[Data pagamento],AK13,ENTRADAS[Conta bancária],$AJ$2)+SUMIFS(ENTRADAS[Valor],ENTRADAS[Status],"&lt;&gt;"&amp;"Concluído",ENTRADAS[Data vencimento],AK13,ENTRADAS[Conta bancária],$AJ$2)))</f>
        <v>0</v>
      </c>
      <c r="AO13">
        <f ca="1">IF($AI$3=1,
IF($AJ$2="",
SUMIFS(SAÍDAS[Valor],SAÍDAS[Status],"Concluído",SAÍDAS[Data pagamento],AK13),
SUMIFS(SAÍDAS[Valor],SAÍDAS[Status],"Concluído",SAÍDAS[Data pagamento],AK13,SAÍDAS[Conta bancária],$AJ$2)),
IF($AJ$2="",
SUMIFS(SAÍDAS[Valor],SAÍDAS[Status],"Concluído",SAÍDAS[Data pagamento],AK13)+SUMIFS(SAÍDAS[Valor],SAÍDAS[Status],"&lt;&gt;"&amp;"Concluído",SAÍDAS[Data vencimento],AK13),
SUMIFS(SAÍDAS[Valor],SAÍDAS[Status],"Concluído",SAÍDAS[Data pagamento],AK13,SAÍDAS[Conta bancária],$AJ$2)+SUMIFS(SAÍDAS[Valor],SAÍDAS[Status],"&lt;&gt;"&amp;"Concluído",SAÍDAS[Data vencimento],AK13,SAÍDAS[Conta bancária],$AJ$2)))</f>
        <v>0</v>
      </c>
      <c r="AP13">
        <f t="shared" ca="1" si="9"/>
        <v>0</v>
      </c>
      <c r="AR13" t="s">
        <v>136</v>
      </c>
      <c r="AS13">
        <v>12</v>
      </c>
      <c r="AW13">
        <f>'PLANO DE CONTAS'!B19</f>
        <v>0</v>
      </c>
      <c r="AX13" t="s">
        <v>193</v>
      </c>
      <c r="BJ13" s="97"/>
      <c r="BK13" s="97"/>
    </row>
    <row r="14" spans="1:66" x14ac:dyDescent="0.3">
      <c r="F14" t="s">
        <v>90</v>
      </c>
      <c r="G14" s="30">
        <f ca="1">IF($F$1=1,SUMIFS(ENTRADAS[Valor],ENTRADAS[Status],"Concluído",ENTRADAS[Mês],$F14,ENTRADAS[Ano],$F$2),SUMIFS(ENTRADAS[Valor],ENTRADAS[Mês],$F14,ENTRADAS[Ano],$F$2))</f>
        <v>0</v>
      </c>
      <c r="H14" s="30">
        <f ca="1">IF($F$1=1,SUMIFS(SAÍDAS[Valor],SAÍDAS[Status],"Concluído",SAÍDAS[Mês],$F14,SAÍDAS[Ano],$F$2),SUMIFS(SAÍDAS[Valor],SAÍDAS[Mês],$F14,SAÍDAS[Ano],$F$2))</f>
        <v>0</v>
      </c>
      <c r="K14" t="str">
        <f t="shared" si="0"/>
        <v>Nov</v>
      </c>
      <c r="L14" s="30">
        <f ca="1">VLOOKUP($M$1,METAS!$B$5:$O$16,MATCH(AUX!$K14,METAS!$B$5:$O$5,0),0)</f>
        <v>0</v>
      </c>
      <c r="M14" s="30">
        <f ca="1">IF($F$1=1,SUMIFS(ENTRADAS[Valor],ENTRADAS[Status],"Concluído",ENTRADAS[Categoria],$M$1,ENTRADAS[Mês],$K14,ENTRADAS[Ano],$F$2),SUMIFS(ENTRADAS[Valor],ENTRADAS[Categoria],$M$1,ENTRADAS[Mês],$K14,ENTRADAS[Ano],$F$2))</f>
        <v>0</v>
      </c>
      <c r="P14" t="str">
        <f t="shared" si="2"/>
        <v>Nov</v>
      </c>
      <c r="Q14" s="30">
        <f ca="1">VLOOKUP($R$1,METAS!$B$5:$O$44,MATCH(AUX!$P14,METAS!$B$5:$O$5,0),0)</f>
        <v>0</v>
      </c>
      <c r="R14" s="30">
        <f ca="1">IF($F$1=1,SUMIFS(SAÍDAS[Valor],SAÍDAS[Status],"Concluído",SAÍDAS[Categoria],$R$1,SAÍDAS[Mês],$P14,SAÍDAS[Ano],$F$2),SUMIFS(SAÍDAS[Valor],SAÍDAS[Categoria],$R$1,SAÍDAS[Mês],$P14,SAÍDAS[Ano],$F$2))</f>
        <v>0</v>
      </c>
      <c r="T14" t="str">
        <f t="shared" si="3"/>
        <v>Nov2026</v>
      </c>
      <c r="U14" t="str">
        <f t="shared" si="4"/>
        <v>Nov</v>
      </c>
      <c r="V14" s="30" t="e">
        <f t="shared" ca="1" si="1"/>
        <v>#N/A</v>
      </c>
      <c r="AH14" t="str">
        <f t="shared" ca="1" si="5"/>
        <v>jan</v>
      </c>
      <c r="AI14">
        <f t="shared" ca="1" si="6"/>
        <v>1900</v>
      </c>
      <c r="AJ14" t="str">
        <f t="shared" ca="1" si="7"/>
        <v>jan1900</v>
      </c>
      <c r="AK14" s="97">
        <f t="shared" ca="1" si="10"/>
        <v>8</v>
      </c>
      <c r="AL14" t="str">
        <f t="shared" ca="1" si="8"/>
        <v>dom</v>
      </c>
      <c r="AM14">
        <f ca="1">IF($AJ$2="",SUMIFS(BANCOS!$C$4:$C$13,BANCOS!$D$4:$D$13,AK14),SUMIFS(BANCOS!$C$4:$C$13,BANCOS!$D$4:$D$13,AK14,BANCOS!$B$4:$B$13,$AJ$2))+AP13</f>
        <v>0</v>
      </c>
      <c r="AN14">
        <f ca="1">IF($AI$3=1,
IF($AJ$2="",
SUMIFS(ENTRADAS[Valor],ENTRADAS[Status],"Concluído",ENTRADAS[Data pagamento],AK14),
SUMIFS(ENTRADAS[Valor],ENTRADAS[Status],"Concluído",ENTRADAS[Data pagamento],AK14,ENTRADAS[Conta bancária],$AJ$2)),
IF($AJ$2="",
SUMIFS(ENTRADAS[Valor],ENTRADAS[Status],"Concluído",ENTRADAS[Data pagamento],AK14)+SUMIFS(ENTRADAS[Valor],ENTRADAS[Status],"&lt;&gt;"&amp;"Concluído",ENTRADAS[Data vencimento],AK14),
SUMIFS(ENTRADAS[Valor],ENTRADAS[Status],"Concluído",ENTRADAS[Data pagamento],AK14,ENTRADAS[Conta bancária],$AJ$2)+SUMIFS(ENTRADAS[Valor],ENTRADAS[Status],"&lt;&gt;"&amp;"Concluído",ENTRADAS[Data vencimento],AK14,ENTRADAS[Conta bancária],$AJ$2)))</f>
        <v>0</v>
      </c>
      <c r="AO14">
        <f ca="1">IF($AI$3=1,
IF($AJ$2="",
SUMIFS(SAÍDAS[Valor],SAÍDAS[Status],"Concluído",SAÍDAS[Data pagamento],AK14),
SUMIFS(SAÍDAS[Valor],SAÍDAS[Status],"Concluído",SAÍDAS[Data pagamento],AK14,SAÍDAS[Conta bancária],$AJ$2)),
IF($AJ$2="",
SUMIFS(SAÍDAS[Valor],SAÍDAS[Status],"Concluído",SAÍDAS[Data pagamento],AK14)+SUMIFS(SAÍDAS[Valor],SAÍDAS[Status],"&lt;&gt;"&amp;"Concluído",SAÍDAS[Data vencimento],AK14),
SUMIFS(SAÍDAS[Valor],SAÍDAS[Status],"Concluído",SAÍDAS[Data pagamento],AK14,SAÍDAS[Conta bancária],$AJ$2)+SUMIFS(SAÍDAS[Valor],SAÍDAS[Status],"&lt;&gt;"&amp;"Concluído",SAÍDAS[Data vencimento],AK14,SAÍDAS[Conta bancária],$AJ$2)))</f>
        <v>0</v>
      </c>
      <c r="AP14">
        <f t="shared" ca="1" si="9"/>
        <v>0</v>
      </c>
      <c r="AW14">
        <f>'PLANO DE CONTAS'!B20</f>
        <v>0</v>
      </c>
      <c r="AX14" t="s">
        <v>194</v>
      </c>
      <c r="BJ14" s="97"/>
      <c r="BK14" s="97"/>
    </row>
    <row r="15" spans="1:66" x14ac:dyDescent="0.3">
      <c r="K15" t="str">
        <f t="shared" si="0"/>
        <v>Dez</v>
      </c>
      <c r="L15" s="30">
        <f ca="1">VLOOKUP($M$1,METAS!$B$5:$O$16,MATCH(AUX!$K15,METAS!$B$5:$O$5,0),0)</f>
        <v>0</v>
      </c>
      <c r="M15" s="30">
        <f ca="1">IF($F$1=1,SUMIFS(ENTRADAS[Valor],ENTRADAS[Status],"Concluído",ENTRADAS[Categoria],$M$1,ENTRADAS[Mês],$K15,ENTRADAS[Ano],$F$2),SUMIFS(ENTRADAS[Valor],ENTRADAS[Categoria],$M$1,ENTRADAS[Mês],$K15,ENTRADAS[Ano],$F$2))</f>
        <v>0</v>
      </c>
      <c r="P15" t="str">
        <f t="shared" si="2"/>
        <v>Dez</v>
      </c>
      <c r="Q15" s="30">
        <f ca="1">VLOOKUP($R$1,METAS!$B$5:$O$44,MATCH(AUX!$P15,METAS!$B$5:$O$5,0),0)</f>
        <v>0</v>
      </c>
      <c r="R15" s="30">
        <f ca="1">IF($F$1=1,SUMIFS(SAÍDAS[Valor],SAÍDAS[Status],"Concluído",SAÍDAS[Categoria],$R$1,SAÍDAS[Mês],$P15,SAÍDAS[Ano],$F$2),SUMIFS(SAÍDAS[Valor],SAÍDAS[Categoria],$R$1,SAÍDAS[Mês],$P15,SAÍDAS[Ano],$F$2))</f>
        <v>0</v>
      </c>
      <c r="T15" t="str">
        <f t="shared" si="3"/>
        <v>Dez2026</v>
      </c>
      <c r="U15" t="str">
        <f t="shared" si="4"/>
        <v>Dez</v>
      </c>
      <c r="V15" s="30" t="e">
        <f t="shared" ca="1" si="1"/>
        <v>#N/A</v>
      </c>
      <c r="AH15" t="str">
        <f t="shared" ca="1" si="5"/>
        <v>jan</v>
      </c>
      <c r="AI15">
        <f t="shared" ca="1" si="6"/>
        <v>1900</v>
      </c>
      <c r="AJ15" t="str">
        <f t="shared" ca="1" si="7"/>
        <v>jan1900</v>
      </c>
      <c r="AK15" s="97">
        <f t="shared" ca="1" si="10"/>
        <v>9</v>
      </c>
      <c r="AL15" t="str">
        <f t="shared" ca="1" si="8"/>
        <v>seg</v>
      </c>
      <c r="AM15">
        <f ca="1">IF($AJ$2="",SUMIFS(BANCOS!$C$4:$C$13,BANCOS!$D$4:$D$13,AK15),SUMIFS(BANCOS!$C$4:$C$13,BANCOS!$D$4:$D$13,AK15,BANCOS!$B$4:$B$13,$AJ$2))+AP14</f>
        <v>0</v>
      </c>
      <c r="AN15">
        <f ca="1">IF($AI$3=1,
IF($AJ$2="",
SUMIFS(ENTRADAS[Valor],ENTRADAS[Status],"Concluído",ENTRADAS[Data pagamento],AK15),
SUMIFS(ENTRADAS[Valor],ENTRADAS[Status],"Concluído",ENTRADAS[Data pagamento],AK15,ENTRADAS[Conta bancária],$AJ$2)),
IF($AJ$2="",
SUMIFS(ENTRADAS[Valor],ENTRADAS[Status],"Concluído",ENTRADAS[Data pagamento],AK15)+SUMIFS(ENTRADAS[Valor],ENTRADAS[Status],"&lt;&gt;"&amp;"Concluído",ENTRADAS[Data vencimento],AK15),
SUMIFS(ENTRADAS[Valor],ENTRADAS[Status],"Concluído",ENTRADAS[Data pagamento],AK15,ENTRADAS[Conta bancária],$AJ$2)+SUMIFS(ENTRADAS[Valor],ENTRADAS[Status],"&lt;&gt;"&amp;"Concluído",ENTRADAS[Data vencimento],AK15,ENTRADAS[Conta bancária],$AJ$2)))</f>
        <v>0</v>
      </c>
      <c r="AO15">
        <f ca="1">IF($AI$3=1,
IF($AJ$2="",
SUMIFS(SAÍDAS[Valor],SAÍDAS[Status],"Concluído",SAÍDAS[Data pagamento],AK15),
SUMIFS(SAÍDAS[Valor],SAÍDAS[Status],"Concluído",SAÍDAS[Data pagamento],AK15,SAÍDAS[Conta bancária],$AJ$2)),
IF($AJ$2="",
SUMIFS(SAÍDAS[Valor],SAÍDAS[Status],"Concluído",SAÍDAS[Data pagamento],AK15)+SUMIFS(SAÍDAS[Valor],SAÍDAS[Status],"&lt;&gt;"&amp;"Concluído",SAÍDAS[Data vencimento],AK15),
SUMIFS(SAÍDAS[Valor],SAÍDAS[Status],"Concluído",SAÍDAS[Data pagamento],AK15,SAÍDAS[Conta bancária],$AJ$2)+SUMIFS(SAÍDAS[Valor],SAÍDAS[Status],"&lt;&gt;"&amp;"Concluído",SAÍDAS[Data vencimento],AK15,SAÍDAS[Conta bancária],$AJ$2)))</f>
        <v>0</v>
      </c>
      <c r="AP15">
        <f t="shared" ca="1" si="9"/>
        <v>0</v>
      </c>
      <c r="AW15">
        <f>'PLANO DE CONTAS'!B21</f>
        <v>0</v>
      </c>
      <c r="AX15" t="s">
        <v>195</v>
      </c>
      <c r="BJ15" s="97"/>
      <c r="BK15" s="97"/>
    </row>
    <row r="16" spans="1:66" x14ac:dyDescent="0.3">
      <c r="AH16" t="str">
        <f t="shared" ca="1" si="5"/>
        <v>jan</v>
      </c>
      <c r="AI16">
        <f t="shared" ca="1" si="6"/>
        <v>1900</v>
      </c>
      <c r="AJ16" t="str">
        <f t="shared" ca="1" si="7"/>
        <v>jan1900</v>
      </c>
      <c r="AK16" s="97">
        <f t="shared" ca="1" si="10"/>
        <v>10</v>
      </c>
      <c r="AL16" t="str">
        <f t="shared" ca="1" si="8"/>
        <v>ter</v>
      </c>
      <c r="AM16">
        <f ca="1">IF($AJ$2="",SUMIFS(BANCOS!$C$4:$C$13,BANCOS!$D$4:$D$13,AK16),SUMIFS(BANCOS!$C$4:$C$13,BANCOS!$D$4:$D$13,AK16,BANCOS!$B$4:$B$13,$AJ$2))+AP15</f>
        <v>0</v>
      </c>
      <c r="AN16">
        <f ca="1">IF($AI$3=1,
IF($AJ$2="",
SUMIFS(ENTRADAS[Valor],ENTRADAS[Status],"Concluído",ENTRADAS[Data pagamento],AK16),
SUMIFS(ENTRADAS[Valor],ENTRADAS[Status],"Concluído",ENTRADAS[Data pagamento],AK16,ENTRADAS[Conta bancária],$AJ$2)),
IF($AJ$2="",
SUMIFS(ENTRADAS[Valor],ENTRADAS[Status],"Concluído",ENTRADAS[Data pagamento],AK16)+SUMIFS(ENTRADAS[Valor],ENTRADAS[Status],"&lt;&gt;"&amp;"Concluído",ENTRADAS[Data vencimento],AK16),
SUMIFS(ENTRADAS[Valor],ENTRADAS[Status],"Concluído",ENTRADAS[Data pagamento],AK16,ENTRADAS[Conta bancária],$AJ$2)+SUMIFS(ENTRADAS[Valor],ENTRADAS[Status],"&lt;&gt;"&amp;"Concluído",ENTRADAS[Data vencimento],AK16,ENTRADAS[Conta bancária],$AJ$2)))</f>
        <v>0</v>
      </c>
      <c r="AO16">
        <f ca="1">IF($AI$3=1,
IF($AJ$2="",
SUMIFS(SAÍDAS[Valor],SAÍDAS[Status],"Concluído",SAÍDAS[Data pagamento],AK16),
SUMIFS(SAÍDAS[Valor],SAÍDAS[Status],"Concluído",SAÍDAS[Data pagamento],AK16,SAÍDAS[Conta bancária],$AJ$2)),
IF($AJ$2="",
SUMIFS(SAÍDAS[Valor],SAÍDAS[Status],"Concluído",SAÍDAS[Data pagamento],AK16)+SUMIFS(SAÍDAS[Valor],SAÍDAS[Status],"&lt;&gt;"&amp;"Concluído",SAÍDAS[Data vencimento],AK16),
SUMIFS(SAÍDAS[Valor],SAÍDAS[Status],"Concluído",SAÍDAS[Data pagamento],AK16,SAÍDAS[Conta bancária],$AJ$2)+SUMIFS(SAÍDAS[Valor],SAÍDAS[Status],"&lt;&gt;"&amp;"Concluído",SAÍDAS[Data vencimento],AK16,SAÍDAS[Conta bancária],$AJ$2)))</f>
        <v>0</v>
      </c>
      <c r="AP16">
        <f t="shared" ca="1" si="9"/>
        <v>0</v>
      </c>
      <c r="AW16">
        <f>'PLANO DE CONTAS'!B22</f>
        <v>0</v>
      </c>
      <c r="AX16" t="s">
        <v>196</v>
      </c>
      <c r="BJ16" s="97"/>
      <c r="BK16" s="97"/>
    </row>
    <row r="17" spans="1:63" x14ac:dyDescent="0.3">
      <c r="F17">
        <v>2</v>
      </c>
      <c r="G17" t="str" cm="1">
        <f t="array" aca="1" ref="G17" ca="1">OFFSET($K$3,F17,,)</f>
        <v>Fev</v>
      </c>
      <c r="AH17" t="str">
        <f t="shared" ca="1" si="5"/>
        <v>jan</v>
      </c>
      <c r="AI17">
        <f t="shared" ca="1" si="6"/>
        <v>1900</v>
      </c>
      <c r="AJ17" t="str">
        <f t="shared" ca="1" si="7"/>
        <v>jan1900</v>
      </c>
      <c r="AK17" s="97">
        <f t="shared" ca="1" si="10"/>
        <v>11</v>
      </c>
      <c r="AL17" t="str">
        <f t="shared" ca="1" si="8"/>
        <v>qua</v>
      </c>
      <c r="AM17">
        <f ca="1">IF($AJ$2="",SUMIFS(BANCOS!$C$4:$C$13,BANCOS!$D$4:$D$13,AK17),SUMIFS(BANCOS!$C$4:$C$13,BANCOS!$D$4:$D$13,AK17,BANCOS!$B$4:$B$13,$AJ$2))+AP16</f>
        <v>0</v>
      </c>
      <c r="AN17">
        <f ca="1">IF($AI$3=1,
IF($AJ$2="",
SUMIFS(ENTRADAS[Valor],ENTRADAS[Status],"Concluído",ENTRADAS[Data pagamento],AK17),
SUMIFS(ENTRADAS[Valor],ENTRADAS[Status],"Concluído",ENTRADAS[Data pagamento],AK17,ENTRADAS[Conta bancária],$AJ$2)),
IF($AJ$2="",
SUMIFS(ENTRADAS[Valor],ENTRADAS[Status],"Concluído",ENTRADAS[Data pagamento],AK17)+SUMIFS(ENTRADAS[Valor],ENTRADAS[Status],"&lt;&gt;"&amp;"Concluído",ENTRADAS[Data vencimento],AK17),
SUMIFS(ENTRADAS[Valor],ENTRADAS[Status],"Concluído",ENTRADAS[Data pagamento],AK17,ENTRADAS[Conta bancária],$AJ$2)+SUMIFS(ENTRADAS[Valor],ENTRADAS[Status],"&lt;&gt;"&amp;"Concluído",ENTRADAS[Data vencimento],AK17,ENTRADAS[Conta bancária],$AJ$2)))</f>
        <v>0</v>
      </c>
      <c r="AO17">
        <f ca="1">IF($AI$3=1,
IF($AJ$2="",
SUMIFS(SAÍDAS[Valor],SAÍDAS[Status],"Concluído",SAÍDAS[Data pagamento],AK17),
SUMIFS(SAÍDAS[Valor],SAÍDAS[Status],"Concluído",SAÍDAS[Data pagamento],AK17,SAÍDAS[Conta bancária],$AJ$2)),
IF($AJ$2="",
SUMIFS(SAÍDAS[Valor],SAÍDAS[Status],"Concluído",SAÍDAS[Data pagamento],AK17)+SUMIFS(SAÍDAS[Valor],SAÍDAS[Status],"&lt;&gt;"&amp;"Concluído",SAÍDAS[Data vencimento],AK17),
SUMIFS(SAÍDAS[Valor],SAÍDAS[Status],"Concluído",SAÍDAS[Data pagamento],AK17,SAÍDAS[Conta bancária],$AJ$2)+SUMIFS(SAÍDAS[Valor],SAÍDAS[Status],"&lt;&gt;"&amp;"Concluído",SAÍDAS[Data vencimento],AK17,SAÍDAS[Conta bancária],$AJ$2)))</f>
        <v>0</v>
      </c>
      <c r="AP17">
        <f t="shared" ca="1" si="9"/>
        <v>0</v>
      </c>
      <c r="AW17">
        <f>'PLANO DE CONTAS'!B23</f>
        <v>0</v>
      </c>
      <c r="AX17" t="s">
        <v>197</v>
      </c>
      <c r="BJ17" s="97"/>
      <c r="BK17" s="97"/>
    </row>
    <row r="18" spans="1:63" x14ac:dyDescent="0.3">
      <c r="F18" t="s">
        <v>35</v>
      </c>
      <c r="T18" s="97">
        <f ca="1">TODAY()</f>
        <v>46212</v>
      </c>
      <c r="AH18" t="str">
        <f t="shared" ca="1" si="5"/>
        <v>jan</v>
      </c>
      <c r="AI18">
        <f t="shared" ca="1" si="6"/>
        <v>1900</v>
      </c>
      <c r="AJ18" t="str">
        <f t="shared" ca="1" si="7"/>
        <v>jan1900</v>
      </c>
      <c r="AK18" s="97">
        <f t="shared" ca="1" si="10"/>
        <v>12</v>
      </c>
      <c r="AL18" t="str">
        <f t="shared" ca="1" si="8"/>
        <v>qui</v>
      </c>
      <c r="AM18">
        <f ca="1">IF($AJ$2="",SUMIFS(BANCOS!$C$4:$C$13,BANCOS!$D$4:$D$13,AK18),SUMIFS(BANCOS!$C$4:$C$13,BANCOS!$D$4:$D$13,AK18,BANCOS!$B$4:$B$13,$AJ$2))+AP17</f>
        <v>0</v>
      </c>
      <c r="AN18">
        <f ca="1">IF($AI$3=1,
IF($AJ$2="",
SUMIFS(ENTRADAS[Valor],ENTRADAS[Status],"Concluído",ENTRADAS[Data pagamento],AK18),
SUMIFS(ENTRADAS[Valor],ENTRADAS[Status],"Concluído",ENTRADAS[Data pagamento],AK18,ENTRADAS[Conta bancária],$AJ$2)),
IF($AJ$2="",
SUMIFS(ENTRADAS[Valor],ENTRADAS[Status],"Concluído",ENTRADAS[Data pagamento],AK18)+SUMIFS(ENTRADAS[Valor],ENTRADAS[Status],"&lt;&gt;"&amp;"Concluído",ENTRADAS[Data vencimento],AK18),
SUMIFS(ENTRADAS[Valor],ENTRADAS[Status],"Concluído",ENTRADAS[Data pagamento],AK18,ENTRADAS[Conta bancária],$AJ$2)+SUMIFS(ENTRADAS[Valor],ENTRADAS[Status],"&lt;&gt;"&amp;"Concluído",ENTRADAS[Data vencimento],AK18,ENTRADAS[Conta bancária],$AJ$2)))</f>
        <v>0</v>
      </c>
      <c r="AO18">
        <f ca="1">IF($AI$3=1,
IF($AJ$2="",
SUMIFS(SAÍDAS[Valor],SAÍDAS[Status],"Concluído",SAÍDAS[Data pagamento],AK18),
SUMIFS(SAÍDAS[Valor],SAÍDAS[Status],"Concluído",SAÍDAS[Data pagamento],AK18,SAÍDAS[Conta bancária],$AJ$2)),
IF($AJ$2="",
SUMIFS(SAÍDAS[Valor],SAÍDAS[Status],"Concluído",SAÍDAS[Data pagamento],AK18)+SUMIFS(SAÍDAS[Valor],SAÍDAS[Status],"&lt;&gt;"&amp;"Concluído",SAÍDAS[Data vencimento],AK18),
SUMIFS(SAÍDAS[Valor],SAÍDAS[Status],"Concluído",SAÍDAS[Data pagamento],AK18,SAÍDAS[Conta bancária],$AJ$2)+SUMIFS(SAÍDAS[Valor],SAÍDAS[Status],"&lt;&gt;"&amp;"Concluído",SAÍDAS[Data vencimento],AK18,SAÍDAS[Conta bancária],$AJ$2)))</f>
        <v>0</v>
      </c>
      <c r="AP18">
        <f t="shared" ca="1" si="9"/>
        <v>0</v>
      </c>
      <c r="AW18">
        <f>'PLANO DE CONTAS'!B24</f>
        <v>0</v>
      </c>
      <c r="AX18" t="s">
        <v>198</v>
      </c>
      <c r="BJ18" s="97"/>
      <c r="BK18" s="97"/>
    </row>
    <row r="19" spans="1:63" ht="16.5" customHeight="1" x14ac:dyDescent="0.3">
      <c r="A19">
        <v>1</v>
      </c>
      <c r="B19" t="str">
        <f t="shared" ref="B19:D23" si="11">VLOOKUP($A19,$E$20:$H$39,COLUMN(B17),0)</f>
        <v>Receita 1</v>
      </c>
      <c r="C19" s="30">
        <f t="shared" ca="1" si="11"/>
        <v>0</v>
      </c>
      <c r="D19" s="30">
        <f t="shared" ca="1" si="11"/>
        <v>0</v>
      </c>
      <c r="F19" t="s">
        <v>32</v>
      </c>
      <c r="G19" t="s">
        <v>33</v>
      </c>
      <c r="H19" t="s">
        <v>12</v>
      </c>
      <c r="K19" t="s">
        <v>138</v>
      </c>
      <c r="L19" s="32">
        <f ca="1">SUM(H20:H39)</f>
        <v>0</v>
      </c>
      <c r="T19" t="s">
        <v>143</v>
      </c>
      <c r="U19" s="121">
        <f ca="1">SUMIFS(ENTRADAS[Valor],ENTRADAS[Status],"&lt;&gt;"&amp;"concluído",ENTRADAS[Data vencimento],AUX!$T$18)</f>
        <v>0</v>
      </c>
      <c r="AH19" t="str">
        <f t="shared" ca="1" si="5"/>
        <v>jan</v>
      </c>
      <c r="AI19">
        <f t="shared" ca="1" si="6"/>
        <v>1900</v>
      </c>
      <c r="AJ19" t="str">
        <f t="shared" ca="1" si="7"/>
        <v>jan1900</v>
      </c>
      <c r="AK19" s="97">
        <f t="shared" ca="1" si="10"/>
        <v>13</v>
      </c>
      <c r="AL19" t="str">
        <f t="shared" ca="1" si="8"/>
        <v>sex</v>
      </c>
      <c r="AM19">
        <f ca="1">IF($AJ$2="",SUMIFS(BANCOS!$C$4:$C$13,BANCOS!$D$4:$D$13,AK19),SUMIFS(BANCOS!$C$4:$C$13,BANCOS!$D$4:$D$13,AK19,BANCOS!$B$4:$B$13,$AJ$2))+AP18</f>
        <v>0</v>
      </c>
      <c r="AN19">
        <f ca="1">IF($AI$3=1,
IF($AJ$2="",
SUMIFS(ENTRADAS[Valor],ENTRADAS[Status],"Concluído",ENTRADAS[Data pagamento],AK19),
SUMIFS(ENTRADAS[Valor],ENTRADAS[Status],"Concluído",ENTRADAS[Data pagamento],AK19,ENTRADAS[Conta bancária],$AJ$2)),
IF($AJ$2="",
SUMIFS(ENTRADAS[Valor],ENTRADAS[Status],"Concluído",ENTRADAS[Data pagamento],AK19)+SUMIFS(ENTRADAS[Valor],ENTRADAS[Status],"&lt;&gt;"&amp;"Concluído",ENTRADAS[Data vencimento],AK19),
SUMIFS(ENTRADAS[Valor],ENTRADAS[Status],"Concluído",ENTRADAS[Data pagamento],AK19,ENTRADAS[Conta bancária],$AJ$2)+SUMIFS(ENTRADAS[Valor],ENTRADAS[Status],"&lt;&gt;"&amp;"Concluído",ENTRADAS[Data vencimento],AK19,ENTRADAS[Conta bancária],$AJ$2)))</f>
        <v>0</v>
      </c>
      <c r="AO19">
        <f ca="1">IF($AI$3=1,
IF($AJ$2="",
SUMIFS(SAÍDAS[Valor],SAÍDAS[Status],"Concluído",SAÍDAS[Data pagamento],AK19),
SUMIFS(SAÍDAS[Valor],SAÍDAS[Status],"Concluído",SAÍDAS[Data pagamento],AK19,SAÍDAS[Conta bancária],$AJ$2)),
IF($AJ$2="",
SUMIFS(SAÍDAS[Valor],SAÍDAS[Status],"Concluído",SAÍDAS[Data pagamento],AK19)+SUMIFS(SAÍDAS[Valor],SAÍDAS[Status],"&lt;&gt;"&amp;"Concluído",SAÍDAS[Data vencimento],AK19),
SUMIFS(SAÍDAS[Valor],SAÍDAS[Status],"Concluído",SAÍDAS[Data pagamento],AK19,SAÍDAS[Conta bancária],$AJ$2)+SUMIFS(SAÍDAS[Valor],SAÍDAS[Status],"&lt;&gt;"&amp;"Concluído",SAÍDAS[Data vencimento],AK19,SAÍDAS[Conta bancária],$AJ$2)))</f>
        <v>0</v>
      </c>
      <c r="AP19">
        <f t="shared" ca="1" si="9"/>
        <v>0</v>
      </c>
      <c r="AW19">
        <f>'PLANO DE CONTAS'!B25</f>
        <v>0</v>
      </c>
      <c r="AX19" t="s">
        <v>199</v>
      </c>
      <c r="BJ19" s="97"/>
      <c r="BK19" s="97"/>
    </row>
    <row r="20" spans="1:63" x14ac:dyDescent="0.3">
      <c r="A20">
        <f>A19+1</f>
        <v>2</v>
      </c>
      <c r="B20" t="str">
        <f t="shared" si="11"/>
        <v>Receita 2</v>
      </c>
      <c r="C20" s="30">
        <f t="shared" ca="1" si="11"/>
        <v>0</v>
      </c>
      <c r="D20" s="30">
        <f t="shared" ca="1" si="11"/>
        <v>0</v>
      </c>
      <c r="E20">
        <v>1</v>
      </c>
      <c r="F20" t="str">
        <f>IF(METAS!B7="","",METAS!B7)</f>
        <v>Receita 1</v>
      </c>
      <c r="G20" s="30">
        <f ca="1">IFERROR(VLOOKUP($F20,METAS!$B$5:$O$26,MATCH(AUX!$G$17,METAS!$B$5:$O$5,0),0),"")</f>
        <v>0</v>
      </c>
      <c r="H20" s="30">
        <f ca="1">IF($F$1=1,SUMIFS(ENTRADAS[Valor],ENTRADAS[Status],"Concluído",ENTRADAS[Categoria],$F20,ENTRADAS[Mês],$G$17,ENTRADAS[Ano],$F$2),SUMIFS(ENTRADAS[Valor],ENTRADAS[Categoria],$F20,ENTRADAS[Mês],$G$17,ENTRADAS[Ano],$F$2))</f>
        <v>0</v>
      </c>
      <c r="K20" t="s">
        <v>139</v>
      </c>
      <c r="L20" s="32">
        <f ca="1">SUM(H53:H72)</f>
        <v>0</v>
      </c>
      <c r="T20" t="s">
        <v>144</v>
      </c>
      <c r="U20" s="122">
        <f ca="1">SUMIFS(ENTRADAS[Valor],ENTRADAS[Status],"&lt;&gt;"&amp;"concluído")</f>
        <v>0</v>
      </c>
      <c r="AH20" t="str">
        <f t="shared" ca="1" si="5"/>
        <v>jan</v>
      </c>
      <c r="AI20">
        <f t="shared" ca="1" si="6"/>
        <v>1900</v>
      </c>
      <c r="AJ20" t="str">
        <f t="shared" ca="1" si="7"/>
        <v>jan1900</v>
      </c>
      <c r="AK20" s="97">
        <f t="shared" ca="1" si="10"/>
        <v>14</v>
      </c>
      <c r="AL20" t="str">
        <f t="shared" ca="1" si="8"/>
        <v>sáb</v>
      </c>
      <c r="AM20">
        <f ca="1">IF($AJ$2="",SUMIFS(BANCOS!$C$4:$C$13,BANCOS!$D$4:$D$13,AK20),SUMIFS(BANCOS!$C$4:$C$13,BANCOS!$D$4:$D$13,AK20,BANCOS!$B$4:$B$13,$AJ$2))+AP19</f>
        <v>0</v>
      </c>
      <c r="AN20">
        <f ca="1">IF($AI$3=1,
IF($AJ$2="",
SUMIFS(ENTRADAS[Valor],ENTRADAS[Status],"Concluído",ENTRADAS[Data pagamento],AK20),
SUMIFS(ENTRADAS[Valor],ENTRADAS[Status],"Concluído",ENTRADAS[Data pagamento],AK20,ENTRADAS[Conta bancária],$AJ$2)),
IF($AJ$2="",
SUMIFS(ENTRADAS[Valor],ENTRADAS[Status],"Concluído",ENTRADAS[Data pagamento],AK20)+SUMIFS(ENTRADAS[Valor],ENTRADAS[Status],"&lt;&gt;"&amp;"Concluído",ENTRADAS[Data vencimento],AK20),
SUMIFS(ENTRADAS[Valor],ENTRADAS[Status],"Concluído",ENTRADAS[Data pagamento],AK20,ENTRADAS[Conta bancária],$AJ$2)+SUMIFS(ENTRADAS[Valor],ENTRADAS[Status],"&lt;&gt;"&amp;"Concluído",ENTRADAS[Data vencimento],AK20,ENTRADAS[Conta bancária],$AJ$2)))</f>
        <v>0</v>
      </c>
      <c r="AO20">
        <f ca="1">IF($AI$3=1,
IF($AJ$2="",
SUMIFS(SAÍDAS[Valor],SAÍDAS[Status],"Concluído",SAÍDAS[Data pagamento],AK20),
SUMIFS(SAÍDAS[Valor],SAÍDAS[Status],"Concluído",SAÍDAS[Data pagamento],AK20,SAÍDAS[Conta bancária],$AJ$2)),
IF($AJ$2="",
SUMIFS(SAÍDAS[Valor],SAÍDAS[Status],"Concluído",SAÍDAS[Data pagamento],AK20)+SUMIFS(SAÍDAS[Valor],SAÍDAS[Status],"&lt;&gt;"&amp;"Concluído",SAÍDAS[Data vencimento],AK20),
SUMIFS(SAÍDAS[Valor],SAÍDAS[Status],"Concluído",SAÍDAS[Data pagamento],AK20,SAÍDAS[Conta bancária],$AJ$2)+SUMIFS(SAÍDAS[Valor],SAÍDAS[Status],"&lt;&gt;"&amp;"Concluído",SAÍDAS[Data vencimento],AK20,SAÍDAS[Conta bancária],$AJ$2)))</f>
        <v>0</v>
      </c>
      <c r="AP20">
        <f t="shared" ca="1" si="9"/>
        <v>0</v>
      </c>
      <c r="AW20">
        <f>'PLANO DE CONTAS'!B26</f>
        <v>0</v>
      </c>
      <c r="AX20" t="s">
        <v>200</v>
      </c>
      <c r="BJ20" s="97"/>
      <c r="BK20" s="97"/>
    </row>
    <row r="21" spans="1:63" x14ac:dyDescent="0.3">
      <c r="A21">
        <f>A20+1</f>
        <v>3</v>
      </c>
      <c r="B21" t="str">
        <f t="shared" si="11"/>
        <v>Receita 3</v>
      </c>
      <c r="C21" s="30">
        <f t="shared" ca="1" si="11"/>
        <v>0</v>
      </c>
      <c r="D21" s="30">
        <f t="shared" ca="1" si="11"/>
        <v>0</v>
      </c>
      <c r="E21">
        <v>2</v>
      </c>
      <c r="F21" t="str">
        <f>IF(METAS!B8="","",METAS!B8)</f>
        <v>Receita 2</v>
      </c>
      <c r="G21" s="30">
        <f ca="1">IFERROR(VLOOKUP($F21,METAS!$B$5:$O$26,MATCH(AUX!$G$17,METAS!$B$5:$O$5,0),0),"")</f>
        <v>0</v>
      </c>
      <c r="H21" s="30">
        <f ca="1">IF($F$1=1,SUMIFS(ENTRADAS[Valor],ENTRADAS[Status],"Concluído",ENTRADAS[Categoria],$F21,ENTRADAS[Mês],$G$17,ENTRADAS[Ano],$F$2),SUMIFS(ENTRADAS[Valor],ENTRADAS[Categoria],$F21,ENTRADAS[Mês],$G$17,ENTRADAS[Ano],$F$2))</f>
        <v>0</v>
      </c>
      <c r="K21" t="s">
        <v>36</v>
      </c>
      <c r="L21" s="32">
        <f ca="1">L19-L20</f>
        <v>0</v>
      </c>
      <c r="T21" t="s">
        <v>145</v>
      </c>
      <c r="U21" s="122">
        <f ca="1">SUMIFS(SAÍDAS[Valor],SAÍDAS[Status],"&lt;&gt;"&amp;"concluído",SAÍDAS[Data vencimento],AUX!$T$18)</f>
        <v>0</v>
      </c>
      <c r="AH21" t="str">
        <f t="shared" ca="1" si="5"/>
        <v>jan</v>
      </c>
      <c r="AI21">
        <f t="shared" ca="1" si="6"/>
        <v>1900</v>
      </c>
      <c r="AJ21" t="str">
        <f t="shared" ca="1" si="7"/>
        <v>jan1900</v>
      </c>
      <c r="AK21" s="97">
        <f t="shared" ca="1" si="10"/>
        <v>15</v>
      </c>
      <c r="AL21" t="str">
        <f t="shared" ca="1" si="8"/>
        <v>dom</v>
      </c>
      <c r="AM21">
        <f ca="1">IF($AJ$2="",SUMIFS(BANCOS!$C$4:$C$13,BANCOS!$D$4:$D$13,AK21),SUMIFS(BANCOS!$C$4:$C$13,BANCOS!$D$4:$D$13,AK21,BANCOS!$B$4:$B$13,$AJ$2))+AP20</f>
        <v>0</v>
      </c>
      <c r="AN21">
        <f ca="1">IF($AI$3=1,
IF($AJ$2="",
SUMIFS(ENTRADAS[Valor],ENTRADAS[Status],"Concluído",ENTRADAS[Data pagamento],AK21),
SUMIFS(ENTRADAS[Valor],ENTRADAS[Status],"Concluído",ENTRADAS[Data pagamento],AK21,ENTRADAS[Conta bancária],$AJ$2)),
IF($AJ$2="",
SUMIFS(ENTRADAS[Valor],ENTRADAS[Status],"Concluído",ENTRADAS[Data pagamento],AK21)+SUMIFS(ENTRADAS[Valor],ENTRADAS[Status],"&lt;&gt;"&amp;"Concluído",ENTRADAS[Data vencimento],AK21),
SUMIFS(ENTRADAS[Valor],ENTRADAS[Status],"Concluído",ENTRADAS[Data pagamento],AK21,ENTRADAS[Conta bancária],$AJ$2)+SUMIFS(ENTRADAS[Valor],ENTRADAS[Status],"&lt;&gt;"&amp;"Concluído",ENTRADAS[Data vencimento],AK21,ENTRADAS[Conta bancária],$AJ$2)))</f>
        <v>0</v>
      </c>
      <c r="AO21">
        <f ca="1">IF($AI$3=1,
IF($AJ$2="",
SUMIFS(SAÍDAS[Valor],SAÍDAS[Status],"Concluído",SAÍDAS[Data pagamento],AK21),
SUMIFS(SAÍDAS[Valor],SAÍDAS[Status],"Concluído",SAÍDAS[Data pagamento],AK21,SAÍDAS[Conta bancária],$AJ$2)),
IF($AJ$2="",
SUMIFS(SAÍDAS[Valor],SAÍDAS[Status],"Concluído",SAÍDAS[Data pagamento],AK21)+SUMIFS(SAÍDAS[Valor],SAÍDAS[Status],"&lt;&gt;"&amp;"Concluído",SAÍDAS[Data vencimento],AK21),
SUMIFS(SAÍDAS[Valor],SAÍDAS[Status],"Concluído",SAÍDAS[Data pagamento],AK21,SAÍDAS[Conta bancária],$AJ$2)+SUMIFS(SAÍDAS[Valor],SAÍDAS[Status],"&lt;&gt;"&amp;"Concluído",SAÍDAS[Data vencimento],AK21,SAÍDAS[Conta bancária],$AJ$2)))</f>
        <v>0</v>
      </c>
      <c r="AP21">
        <f t="shared" ca="1" si="9"/>
        <v>0</v>
      </c>
      <c r="BJ21" s="97"/>
      <c r="BK21" s="97"/>
    </row>
    <row r="22" spans="1:63" x14ac:dyDescent="0.3">
      <c r="A22">
        <f>A21+1</f>
        <v>4</v>
      </c>
      <c r="B22" t="str">
        <f t="shared" si="11"/>
        <v>Receita 4</v>
      </c>
      <c r="C22" s="30">
        <f t="shared" ca="1" si="11"/>
        <v>0</v>
      </c>
      <c r="D22" s="30">
        <f t="shared" ca="1" si="11"/>
        <v>0</v>
      </c>
      <c r="E22">
        <v>3</v>
      </c>
      <c r="F22" t="str">
        <f>IF(METAS!B9="","",METAS!B9)</f>
        <v>Receita 3</v>
      </c>
      <c r="G22" s="30">
        <f ca="1">IFERROR(VLOOKUP($F22,METAS!$B$5:$O$26,MATCH(AUX!$G$17,METAS!$B$5:$O$5,0),0),"")</f>
        <v>0</v>
      </c>
      <c r="H22" s="30">
        <f ca="1">IF($F$1=1,SUMIFS(ENTRADAS[Valor],ENTRADAS[Status],"Concluído",ENTRADAS[Categoria],$F22,ENTRADAS[Mês],$G$17,ENTRADAS[Ano],$F$2),SUMIFS(ENTRADAS[Valor],ENTRADAS[Categoria],$F22,ENTRADAS[Mês],$G$17,ENTRADAS[Ano],$F$2))</f>
        <v>0</v>
      </c>
      <c r="T22" t="s">
        <v>146</v>
      </c>
      <c r="U22" s="122">
        <f ca="1">SUMIFS(SAÍDAS[Valor],SAÍDAS[Status],"&lt;&gt;"&amp;"concluído")</f>
        <v>0</v>
      </c>
      <c r="AH22" t="str">
        <f t="shared" ca="1" si="5"/>
        <v>jan</v>
      </c>
      <c r="AI22">
        <f t="shared" ca="1" si="6"/>
        <v>1900</v>
      </c>
      <c r="AJ22" t="str">
        <f t="shared" ca="1" si="7"/>
        <v>jan1900</v>
      </c>
      <c r="AK22" s="97">
        <f t="shared" ca="1" si="10"/>
        <v>16</v>
      </c>
      <c r="AL22" t="str">
        <f t="shared" ca="1" si="8"/>
        <v>seg</v>
      </c>
      <c r="AM22">
        <f ca="1">IF($AJ$2="",SUMIFS(BANCOS!$C$4:$C$13,BANCOS!$D$4:$D$13,AK22),SUMIFS(BANCOS!$C$4:$C$13,BANCOS!$D$4:$D$13,AK22,BANCOS!$B$4:$B$13,$AJ$2))+AP21</f>
        <v>0</v>
      </c>
      <c r="AN22">
        <f ca="1">IF($AI$3=1,
IF($AJ$2="",
SUMIFS(ENTRADAS[Valor],ENTRADAS[Status],"Concluído",ENTRADAS[Data pagamento],AK22),
SUMIFS(ENTRADAS[Valor],ENTRADAS[Status],"Concluído",ENTRADAS[Data pagamento],AK22,ENTRADAS[Conta bancária],$AJ$2)),
IF($AJ$2="",
SUMIFS(ENTRADAS[Valor],ENTRADAS[Status],"Concluído",ENTRADAS[Data pagamento],AK22)+SUMIFS(ENTRADAS[Valor],ENTRADAS[Status],"&lt;&gt;"&amp;"Concluído",ENTRADAS[Data vencimento],AK22),
SUMIFS(ENTRADAS[Valor],ENTRADAS[Status],"Concluído",ENTRADAS[Data pagamento],AK22,ENTRADAS[Conta bancária],$AJ$2)+SUMIFS(ENTRADAS[Valor],ENTRADAS[Status],"&lt;&gt;"&amp;"Concluído",ENTRADAS[Data vencimento],AK22,ENTRADAS[Conta bancária],$AJ$2)))</f>
        <v>0</v>
      </c>
      <c r="AO22">
        <f ca="1">IF($AI$3=1,
IF($AJ$2="",
SUMIFS(SAÍDAS[Valor],SAÍDAS[Status],"Concluído",SAÍDAS[Data pagamento],AK22),
SUMIFS(SAÍDAS[Valor],SAÍDAS[Status],"Concluído",SAÍDAS[Data pagamento],AK22,SAÍDAS[Conta bancária],$AJ$2)),
IF($AJ$2="",
SUMIFS(SAÍDAS[Valor],SAÍDAS[Status],"Concluído",SAÍDAS[Data pagamento],AK22)+SUMIFS(SAÍDAS[Valor],SAÍDAS[Status],"&lt;&gt;"&amp;"Concluído",SAÍDAS[Data vencimento],AK22),
SUMIFS(SAÍDAS[Valor],SAÍDAS[Status],"Concluído",SAÍDAS[Data pagamento],AK22,SAÍDAS[Conta bancária],$AJ$2)+SUMIFS(SAÍDAS[Valor],SAÍDAS[Status],"&lt;&gt;"&amp;"Concluído",SAÍDAS[Data vencimento],AK22,SAÍDAS[Conta bancária],$AJ$2)))</f>
        <v>0</v>
      </c>
      <c r="AP22">
        <f t="shared" ca="1" si="9"/>
        <v>0</v>
      </c>
      <c r="BJ22" s="97"/>
      <c r="BK22" s="97"/>
    </row>
    <row r="23" spans="1:63" x14ac:dyDescent="0.3">
      <c r="A23">
        <f>A22+1</f>
        <v>5</v>
      </c>
      <c r="B23" t="str">
        <f t="shared" si="11"/>
        <v>Receita 5</v>
      </c>
      <c r="C23" s="30">
        <f t="shared" ca="1" si="11"/>
        <v>0</v>
      </c>
      <c r="D23" s="30">
        <f t="shared" ca="1" si="11"/>
        <v>0</v>
      </c>
      <c r="E23">
        <v>4</v>
      </c>
      <c r="F23" t="str">
        <f>IF(METAS!B10="","",METAS!B10)</f>
        <v>Receita 4</v>
      </c>
      <c r="G23" s="30">
        <f ca="1">IFERROR(VLOOKUP($F23,METAS!$B$5:$O$26,MATCH(AUX!$G$17,METAS!$B$5:$O$5,0),0),"")</f>
        <v>0</v>
      </c>
      <c r="H23" s="30">
        <f ca="1">IF($F$1=1,SUMIFS(ENTRADAS[Valor],ENTRADAS[Status],"Concluído",ENTRADAS[Categoria],$F23,ENTRADAS[Mês],$G$17,ENTRADAS[Ano],$F$2),SUMIFS(ENTRADAS[Valor],ENTRADAS[Categoria],$F23,ENTRADAS[Mês],$G$17,ENTRADAS[Ano],$F$2))</f>
        <v>0</v>
      </c>
      <c r="K23" t="s">
        <v>13</v>
      </c>
      <c r="L23" s="32">
        <f ca="1">SUM(G20:G39)</f>
        <v>0</v>
      </c>
      <c r="AH23" t="str">
        <f t="shared" ca="1" si="5"/>
        <v>jan</v>
      </c>
      <c r="AI23">
        <f t="shared" ca="1" si="6"/>
        <v>1900</v>
      </c>
      <c r="AJ23" t="str">
        <f t="shared" ca="1" si="7"/>
        <v>jan1900</v>
      </c>
      <c r="AK23" s="97">
        <f t="shared" ca="1" si="10"/>
        <v>17</v>
      </c>
      <c r="AL23" t="str">
        <f t="shared" ca="1" si="8"/>
        <v>ter</v>
      </c>
      <c r="AM23">
        <f ca="1">IF($AJ$2="",SUMIFS(BANCOS!$C$4:$C$13,BANCOS!$D$4:$D$13,AK23),SUMIFS(BANCOS!$C$4:$C$13,BANCOS!$D$4:$D$13,AK23,BANCOS!$B$4:$B$13,$AJ$2))+AP22</f>
        <v>0</v>
      </c>
      <c r="AN23">
        <f ca="1">IF($AI$3=1,
IF($AJ$2="",
SUMIFS(ENTRADAS[Valor],ENTRADAS[Status],"Concluído",ENTRADAS[Data pagamento],AK23),
SUMIFS(ENTRADAS[Valor],ENTRADAS[Status],"Concluído",ENTRADAS[Data pagamento],AK23,ENTRADAS[Conta bancária],$AJ$2)),
IF($AJ$2="",
SUMIFS(ENTRADAS[Valor],ENTRADAS[Status],"Concluído",ENTRADAS[Data pagamento],AK23)+SUMIFS(ENTRADAS[Valor],ENTRADAS[Status],"&lt;&gt;"&amp;"Concluído",ENTRADAS[Data vencimento],AK23),
SUMIFS(ENTRADAS[Valor],ENTRADAS[Status],"Concluído",ENTRADAS[Data pagamento],AK23,ENTRADAS[Conta bancária],$AJ$2)+SUMIFS(ENTRADAS[Valor],ENTRADAS[Status],"&lt;&gt;"&amp;"Concluído",ENTRADAS[Data vencimento],AK23,ENTRADAS[Conta bancária],$AJ$2)))</f>
        <v>0</v>
      </c>
      <c r="AO23">
        <f ca="1">IF($AI$3=1,
IF($AJ$2="",
SUMIFS(SAÍDAS[Valor],SAÍDAS[Status],"Concluído",SAÍDAS[Data pagamento],AK23),
SUMIFS(SAÍDAS[Valor],SAÍDAS[Status],"Concluído",SAÍDAS[Data pagamento],AK23,SAÍDAS[Conta bancária],$AJ$2)),
IF($AJ$2="",
SUMIFS(SAÍDAS[Valor],SAÍDAS[Status],"Concluído",SAÍDAS[Data pagamento],AK23)+SUMIFS(SAÍDAS[Valor],SAÍDAS[Status],"&lt;&gt;"&amp;"Concluído",SAÍDAS[Data vencimento],AK23),
SUMIFS(SAÍDAS[Valor],SAÍDAS[Status],"Concluído",SAÍDAS[Data pagamento],AK23,SAÍDAS[Conta bancária],$AJ$2)+SUMIFS(SAÍDAS[Valor],SAÍDAS[Status],"&lt;&gt;"&amp;"Concluído",SAÍDAS[Data vencimento],AK23,SAÍDAS[Conta bancária],$AJ$2)))</f>
        <v>0</v>
      </c>
      <c r="AP23">
        <f t="shared" ca="1" si="9"/>
        <v>0</v>
      </c>
      <c r="BJ23" s="97"/>
      <c r="BK23" s="97"/>
    </row>
    <row r="24" spans="1:63" x14ac:dyDescent="0.3">
      <c r="E24">
        <v>5</v>
      </c>
      <c r="F24" t="str">
        <f>IF(METAS!B11="","",METAS!B11)</f>
        <v>Receita 5</v>
      </c>
      <c r="G24" s="30">
        <f ca="1">IFERROR(VLOOKUP($F24,METAS!$B$5:$O$26,MATCH(AUX!$G$17,METAS!$B$5:$O$5,0),0),"")</f>
        <v>0</v>
      </c>
      <c r="H24" s="30">
        <f ca="1">IF($F$1=1,SUMIFS(ENTRADAS[Valor],ENTRADAS[Status],"Concluído",ENTRADAS[Categoria],$F24,ENTRADAS[Mês],$G$17,ENTRADAS[Ano],$F$2),SUMIFS(ENTRADAS[Valor],ENTRADAS[Categoria],$F24,ENTRADAS[Mês],$G$17,ENTRADAS[Ano],$F$2))</f>
        <v>0</v>
      </c>
      <c r="K24" t="s">
        <v>17</v>
      </c>
      <c r="L24" s="32">
        <f ca="1">L19</f>
        <v>0</v>
      </c>
      <c r="AC24" t="s">
        <v>154</v>
      </c>
      <c r="AH24" t="str">
        <f t="shared" ca="1" si="5"/>
        <v>jan</v>
      </c>
      <c r="AI24">
        <f t="shared" ca="1" si="6"/>
        <v>1900</v>
      </c>
      <c r="AJ24" t="str">
        <f t="shared" ca="1" si="7"/>
        <v>jan1900</v>
      </c>
      <c r="AK24" s="97">
        <f t="shared" ca="1" si="10"/>
        <v>18</v>
      </c>
      <c r="AL24" t="str">
        <f t="shared" ca="1" si="8"/>
        <v>qua</v>
      </c>
      <c r="AM24">
        <f ca="1">IF($AJ$2="",SUMIFS(BANCOS!$C$4:$C$13,BANCOS!$D$4:$D$13,AK24),SUMIFS(BANCOS!$C$4:$C$13,BANCOS!$D$4:$D$13,AK24,BANCOS!$B$4:$B$13,$AJ$2))+AP23</f>
        <v>0</v>
      </c>
      <c r="AN24">
        <f ca="1">IF($AI$3=1,
IF($AJ$2="",
SUMIFS(ENTRADAS[Valor],ENTRADAS[Status],"Concluído",ENTRADAS[Data pagamento],AK24),
SUMIFS(ENTRADAS[Valor],ENTRADAS[Status],"Concluído",ENTRADAS[Data pagamento],AK24,ENTRADAS[Conta bancária],$AJ$2)),
IF($AJ$2="",
SUMIFS(ENTRADAS[Valor],ENTRADAS[Status],"Concluído",ENTRADAS[Data pagamento],AK24)+SUMIFS(ENTRADAS[Valor],ENTRADAS[Status],"&lt;&gt;"&amp;"Concluído",ENTRADAS[Data vencimento],AK24),
SUMIFS(ENTRADAS[Valor],ENTRADAS[Status],"Concluído",ENTRADAS[Data pagamento],AK24,ENTRADAS[Conta bancária],$AJ$2)+SUMIFS(ENTRADAS[Valor],ENTRADAS[Status],"&lt;&gt;"&amp;"Concluído",ENTRADAS[Data vencimento],AK24,ENTRADAS[Conta bancária],$AJ$2)))</f>
        <v>0</v>
      </c>
      <c r="AO24">
        <f ca="1">IF($AI$3=1,
IF($AJ$2="",
SUMIFS(SAÍDAS[Valor],SAÍDAS[Status],"Concluído",SAÍDAS[Data pagamento],AK24),
SUMIFS(SAÍDAS[Valor],SAÍDAS[Status],"Concluído",SAÍDAS[Data pagamento],AK24,SAÍDAS[Conta bancária],$AJ$2)),
IF($AJ$2="",
SUMIFS(SAÍDAS[Valor],SAÍDAS[Status],"Concluído",SAÍDAS[Data pagamento],AK24)+SUMIFS(SAÍDAS[Valor],SAÍDAS[Status],"&lt;&gt;"&amp;"Concluído",SAÍDAS[Data vencimento],AK24),
SUMIFS(SAÍDAS[Valor],SAÍDAS[Status],"Concluído",SAÍDAS[Data pagamento],AK24,SAÍDAS[Conta bancária],$AJ$2)+SUMIFS(SAÍDAS[Valor],SAÍDAS[Status],"&lt;&gt;"&amp;"Concluído",SAÍDAS[Data vencimento],AK24,SAÍDAS[Conta bancária],$AJ$2)))</f>
        <v>0</v>
      </c>
      <c r="AP24">
        <f t="shared" ca="1" si="9"/>
        <v>0</v>
      </c>
      <c r="BJ24" s="97"/>
      <c r="BK24" s="97"/>
    </row>
    <row r="25" spans="1:63" x14ac:dyDescent="0.3">
      <c r="E25">
        <v>6</v>
      </c>
      <c r="F25" t="str">
        <f>IF(METAS!B12="","",METAS!B12)</f>
        <v>Receita 6</v>
      </c>
      <c r="G25" s="30">
        <f ca="1">IFERROR(VLOOKUP($F25,METAS!$B$5:$O$26,MATCH(AUX!$G$17,METAS!$B$5:$O$5,0),0),"")</f>
        <v>0</v>
      </c>
      <c r="H25" s="30">
        <f ca="1">IF($F$1=1,SUMIFS(ENTRADAS[Valor],ENTRADAS[Status],"Concluído",ENTRADAS[Categoria],$F25,ENTRADAS[Mês],$G$17,ENTRADAS[Ano],$F$2),SUMIFS(ENTRADAS[Valor],ENTRADAS[Categoria],$F25,ENTRADAS[Mês],$G$17,ENTRADAS[Ano],$F$2))</f>
        <v>0</v>
      </c>
      <c r="L25" s="33">
        <f ca="1">IFERROR(L24/L23,0)</f>
        <v>0</v>
      </c>
      <c r="AC25" t="s">
        <v>137</v>
      </c>
      <c r="AH25" t="str">
        <f t="shared" ca="1" si="5"/>
        <v>jan</v>
      </c>
      <c r="AI25">
        <f t="shared" ca="1" si="6"/>
        <v>1900</v>
      </c>
      <c r="AJ25" t="str">
        <f t="shared" ca="1" si="7"/>
        <v>jan1900</v>
      </c>
      <c r="AK25" s="97">
        <f t="shared" ca="1" si="10"/>
        <v>19</v>
      </c>
      <c r="AL25" t="str">
        <f t="shared" ca="1" si="8"/>
        <v>qui</v>
      </c>
      <c r="AM25">
        <f ca="1">IF($AJ$2="",SUMIFS(BANCOS!$C$4:$C$13,BANCOS!$D$4:$D$13,AK25),SUMIFS(BANCOS!$C$4:$C$13,BANCOS!$D$4:$D$13,AK25,BANCOS!$B$4:$B$13,$AJ$2))+AP24</f>
        <v>0</v>
      </c>
      <c r="AN25">
        <f ca="1">IF($AI$3=1,
IF($AJ$2="",
SUMIFS(ENTRADAS[Valor],ENTRADAS[Status],"Concluído",ENTRADAS[Data pagamento],AK25),
SUMIFS(ENTRADAS[Valor],ENTRADAS[Status],"Concluído",ENTRADAS[Data pagamento],AK25,ENTRADAS[Conta bancária],$AJ$2)),
IF($AJ$2="",
SUMIFS(ENTRADAS[Valor],ENTRADAS[Status],"Concluído",ENTRADAS[Data pagamento],AK25)+SUMIFS(ENTRADAS[Valor],ENTRADAS[Status],"&lt;&gt;"&amp;"Concluído",ENTRADAS[Data vencimento],AK25),
SUMIFS(ENTRADAS[Valor],ENTRADAS[Status],"Concluído",ENTRADAS[Data pagamento],AK25,ENTRADAS[Conta bancária],$AJ$2)+SUMIFS(ENTRADAS[Valor],ENTRADAS[Status],"&lt;&gt;"&amp;"Concluído",ENTRADAS[Data vencimento],AK25,ENTRADAS[Conta bancária],$AJ$2)))</f>
        <v>0</v>
      </c>
      <c r="AO25">
        <f ca="1">IF($AI$3=1,
IF($AJ$2="",
SUMIFS(SAÍDAS[Valor],SAÍDAS[Status],"Concluído",SAÍDAS[Data pagamento],AK25),
SUMIFS(SAÍDAS[Valor],SAÍDAS[Status],"Concluído",SAÍDAS[Data pagamento],AK25,SAÍDAS[Conta bancária],$AJ$2)),
IF($AJ$2="",
SUMIFS(SAÍDAS[Valor],SAÍDAS[Status],"Concluído",SAÍDAS[Data pagamento],AK25)+SUMIFS(SAÍDAS[Valor],SAÍDAS[Status],"&lt;&gt;"&amp;"Concluído",SAÍDAS[Data vencimento],AK25),
SUMIFS(SAÍDAS[Valor],SAÍDAS[Status],"Concluído",SAÍDAS[Data pagamento],AK25,SAÍDAS[Conta bancária],$AJ$2)+SUMIFS(SAÍDAS[Valor],SAÍDAS[Status],"&lt;&gt;"&amp;"Concluído",SAÍDAS[Data vencimento],AK25,SAÍDAS[Conta bancária],$AJ$2)))</f>
        <v>0</v>
      </c>
      <c r="AP25">
        <f t="shared" ca="1" si="9"/>
        <v>0</v>
      </c>
      <c r="BJ25" s="97"/>
      <c r="BK25" s="97"/>
    </row>
    <row r="26" spans="1:63" x14ac:dyDescent="0.3">
      <c r="E26">
        <v>7</v>
      </c>
      <c r="F26" t="str">
        <f>IF(METAS!B13="","",METAS!B13)</f>
        <v>Receita 7</v>
      </c>
      <c r="G26" s="30">
        <f ca="1">IFERROR(VLOOKUP($F26,METAS!$B$5:$O$26,MATCH(AUX!$G$17,METAS!$B$5:$O$5,0),0),"")</f>
        <v>0</v>
      </c>
      <c r="H26" s="30">
        <f ca="1">IF($F$1=1,SUMIFS(ENTRADAS[Valor],ENTRADAS[Status],"Concluído",ENTRADAS[Categoria],$F26,ENTRADAS[Mês],$G$17,ENTRADAS[Ano],$F$2),SUMIFS(ENTRADAS[Valor],ENTRADAS[Categoria],$F26,ENTRADAS[Mês],$G$17,ENTRADAS[Ano],$F$2))</f>
        <v>0</v>
      </c>
      <c r="AH26" t="str">
        <f t="shared" ca="1" si="5"/>
        <v>jan</v>
      </c>
      <c r="AI26">
        <f t="shared" ca="1" si="6"/>
        <v>1900</v>
      </c>
      <c r="AJ26" t="str">
        <f t="shared" ca="1" si="7"/>
        <v>jan1900</v>
      </c>
      <c r="AK26" s="97">
        <f t="shared" ca="1" si="10"/>
        <v>20</v>
      </c>
      <c r="AL26" t="str">
        <f t="shared" ca="1" si="8"/>
        <v>sex</v>
      </c>
      <c r="AM26">
        <f ca="1">IF($AJ$2="",SUMIFS(BANCOS!$C$4:$C$13,BANCOS!$D$4:$D$13,AK26),SUMIFS(BANCOS!$C$4:$C$13,BANCOS!$D$4:$D$13,AK26,BANCOS!$B$4:$B$13,$AJ$2))+AP25</f>
        <v>0</v>
      </c>
      <c r="AN26">
        <f ca="1">IF($AI$3=1,
IF($AJ$2="",
SUMIFS(ENTRADAS[Valor],ENTRADAS[Status],"Concluído",ENTRADAS[Data pagamento],AK26),
SUMIFS(ENTRADAS[Valor],ENTRADAS[Status],"Concluído",ENTRADAS[Data pagamento],AK26,ENTRADAS[Conta bancária],$AJ$2)),
IF($AJ$2="",
SUMIFS(ENTRADAS[Valor],ENTRADAS[Status],"Concluído",ENTRADAS[Data pagamento],AK26)+SUMIFS(ENTRADAS[Valor],ENTRADAS[Status],"&lt;&gt;"&amp;"Concluído",ENTRADAS[Data vencimento],AK26),
SUMIFS(ENTRADAS[Valor],ENTRADAS[Status],"Concluído",ENTRADAS[Data pagamento],AK26,ENTRADAS[Conta bancária],$AJ$2)+SUMIFS(ENTRADAS[Valor],ENTRADAS[Status],"&lt;&gt;"&amp;"Concluído",ENTRADAS[Data vencimento],AK26,ENTRADAS[Conta bancária],$AJ$2)))</f>
        <v>0</v>
      </c>
      <c r="AO26">
        <f ca="1">IF($AI$3=1,
IF($AJ$2="",
SUMIFS(SAÍDAS[Valor],SAÍDAS[Status],"Concluído",SAÍDAS[Data pagamento],AK26),
SUMIFS(SAÍDAS[Valor],SAÍDAS[Status],"Concluído",SAÍDAS[Data pagamento],AK26,SAÍDAS[Conta bancária],$AJ$2)),
IF($AJ$2="",
SUMIFS(SAÍDAS[Valor],SAÍDAS[Status],"Concluído",SAÍDAS[Data pagamento],AK26)+SUMIFS(SAÍDAS[Valor],SAÍDAS[Status],"&lt;&gt;"&amp;"Concluído",SAÍDAS[Data vencimento],AK26),
SUMIFS(SAÍDAS[Valor],SAÍDAS[Status],"Concluído",SAÍDAS[Data pagamento],AK26,SAÍDAS[Conta bancária],$AJ$2)+SUMIFS(SAÍDAS[Valor],SAÍDAS[Status],"&lt;&gt;"&amp;"Concluído",SAÍDAS[Data vencimento],AK26,SAÍDAS[Conta bancária],$AJ$2)))</f>
        <v>0</v>
      </c>
      <c r="AP26">
        <f t="shared" ca="1" si="9"/>
        <v>0</v>
      </c>
      <c r="AW26" t="str">
        <f>'PLANO DE CONTAS'!B95</f>
        <v>Despesa 1</v>
      </c>
      <c r="AX26" t="s">
        <v>103</v>
      </c>
      <c r="BJ26" s="97"/>
      <c r="BK26" s="97"/>
    </row>
    <row r="27" spans="1:63" x14ac:dyDescent="0.3">
      <c r="E27">
        <v>8</v>
      </c>
      <c r="F27" t="str">
        <f>IF(METAS!B14="","",METAS!B14)</f>
        <v>Receita 8</v>
      </c>
      <c r="G27" s="30">
        <f ca="1">IFERROR(VLOOKUP($F27,METAS!$B$5:$O$26,MATCH(AUX!$G$17,METAS!$B$5:$O$5,0),0),"")</f>
        <v>0</v>
      </c>
      <c r="H27" s="30">
        <f ca="1">IF($F$1=1,SUMIFS(ENTRADAS[Valor],ENTRADAS[Status],"Concluído",ENTRADAS[Categoria],$F27,ENTRADAS[Mês],$G$17,ENTRADAS[Ano],$F$2),SUMIFS(ENTRADAS[Valor],ENTRADAS[Categoria],$F27,ENTRADAS[Mês],$G$17,ENTRADAS[Ano],$F$2))</f>
        <v>0</v>
      </c>
      <c r="K27" t="s">
        <v>20</v>
      </c>
      <c r="L27" s="32">
        <f ca="1">SUM(G53:G72)</f>
        <v>0</v>
      </c>
      <c r="Q27" s="99"/>
      <c r="R27" s="99"/>
      <c r="S27" s="99"/>
      <c r="T27" s="99"/>
      <c r="U27" s="99"/>
      <c r="V27" s="99"/>
      <c r="W27" s="99"/>
      <c r="AH27" t="str">
        <f t="shared" ca="1" si="5"/>
        <v>jan</v>
      </c>
      <c r="AI27">
        <f t="shared" ca="1" si="6"/>
        <v>1900</v>
      </c>
      <c r="AJ27" t="str">
        <f t="shared" ca="1" si="7"/>
        <v>jan1900</v>
      </c>
      <c r="AK27" s="97">
        <f t="shared" ca="1" si="10"/>
        <v>21</v>
      </c>
      <c r="AL27" t="str">
        <f t="shared" ca="1" si="8"/>
        <v>sáb</v>
      </c>
      <c r="AM27">
        <f ca="1">IF($AJ$2="",SUMIFS(BANCOS!$C$4:$C$13,BANCOS!$D$4:$D$13,AK27),SUMIFS(BANCOS!$C$4:$C$13,BANCOS!$D$4:$D$13,AK27,BANCOS!$B$4:$B$13,$AJ$2))+AP26</f>
        <v>0</v>
      </c>
      <c r="AN27">
        <f ca="1">IF($AI$3=1,
IF($AJ$2="",
SUMIFS(ENTRADAS[Valor],ENTRADAS[Status],"Concluído",ENTRADAS[Data pagamento],AK27),
SUMIFS(ENTRADAS[Valor],ENTRADAS[Status],"Concluído",ENTRADAS[Data pagamento],AK27,ENTRADAS[Conta bancária],$AJ$2)),
IF($AJ$2="",
SUMIFS(ENTRADAS[Valor],ENTRADAS[Status],"Concluído",ENTRADAS[Data pagamento],AK27)+SUMIFS(ENTRADAS[Valor],ENTRADAS[Status],"&lt;&gt;"&amp;"Concluído",ENTRADAS[Data vencimento],AK27),
SUMIFS(ENTRADAS[Valor],ENTRADAS[Status],"Concluído",ENTRADAS[Data pagamento],AK27,ENTRADAS[Conta bancária],$AJ$2)+SUMIFS(ENTRADAS[Valor],ENTRADAS[Status],"&lt;&gt;"&amp;"Concluído",ENTRADAS[Data vencimento],AK27,ENTRADAS[Conta bancária],$AJ$2)))</f>
        <v>0</v>
      </c>
      <c r="AO27">
        <f ca="1">IF($AI$3=1,
IF($AJ$2="",
SUMIFS(SAÍDAS[Valor],SAÍDAS[Status],"Concluído",SAÍDAS[Data pagamento],AK27),
SUMIFS(SAÍDAS[Valor],SAÍDAS[Status],"Concluído",SAÍDAS[Data pagamento],AK27,SAÍDAS[Conta bancária],$AJ$2)),
IF($AJ$2="",
SUMIFS(SAÍDAS[Valor],SAÍDAS[Status],"Concluído",SAÍDAS[Data pagamento],AK27)+SUMIFS(SAÍDAS[Valor],SAÍDAS[Status],"&lt;&gt;"&amp;"Concluído",SAÍDAS[Data vencimento],AK27),
SUMIFS(SAÍDAS[Valor],SAÍDAS[Status],"Concluído",SAÍDAS[Data pagamento],AK27,SAÍDAS[Conta bancária],$AJ$2)+SUMIFS(SAÍDAS[Valor],SAÍDAS[Status],"&lt;&gt;"&amp;"Concluído",SAÍDAS[Data vencimento],AK27,SAÍDAS[Conta bancária],$AJ$2)))</f>
        <v>0</v>
      </c>
      <c r="AP27">
        <f t="shared" ca="1" si="9"/>
        <v>0</v>
      </c>
      <c r="AW27" t="str">
        <f>'PLANO DE CONTAS'!B96</f>
        <v>Despesa 2</v>
      </c>
      <c r="AX27" t="s">
        <v>104</v>
      </c>
      <c r="BJ27" s="97"/>
      <c r="BK27" s="97"/>
    </row>
    <row r="28" spans="1:63" x14ac:dyDescent="0.3">
      <c r="E28">
        <v>9</v>
      </c>
      <c r="F28" t="str">
        <f>IF(METAS!B15="","",METAS!B15)</f>
        <v>Receita 9</v>
      </c>
      <c r="G28" s="30">
        <f ca="1">IFERROR(VLOOKUP($F28,METAS!$B$5:$O$26,MATCH(AUX!$G$17,METAS!$B$5:$O$5,0),0),"")</f>
        <v>0</v>
      </c>
      <c r="H28" s="30">
        <f ca="1">IF($F$1=1,SUMIFS(ENTRADAS[Valor],ENTRADAS[Status],"Concluído",ENTRADAS[Categoria],$F28,ENTRADAS[Mês],$G$17,ENTRADAS[Ano],$F$2),SUMIFS(ENTRADAS[Valor],ENTRADAS[Categoria],$F28,ENTRADAS[Mês],$G$17,ENTRADAS[Ano],$F$2))</f>
        <v>0</v>
      </c>
      <c r="K28" t="s">
        <v>140</v>
      </c>
      <c r="L28" s="32">
        <f ca="1">L20</f>
        <v>0</v>
      </c>
      <c r="Q28" s="99" t="s">
        <v>151</v>
      </c>
      <c r="R28" s="99"/>
      <c r="S28" s="99"/>
      <c r="T28" s="99"/>
      <c r="U28" s="99"/>
      <c r="V28" s="99"/>
      <c r="W28" s="99"/>
      <c r="AC28" t="s">
        <v>153</v>
      </c>
      <c r="AH28" t="str">
        <f t="shared" ca="1" si="5"/>
        <v>jan</v>
      </c>
      <c r="AI28">
        <f t="shared" ca="1" si="6"/>
        <v>1900</v>
      </c>
      <c r="AJ28" t="str">
        <f t="shared" ca="1" si="7"/>
        <v>jan1900</v>
      </c>
      <c r="AK28" s="97">
        <f t="shared" ca="1" si="10"/>
        <v>22</v>
      </c>
      <c r="AL28" t="str">
        <f t="shared" ca="1" si="8"/>
        <v>dom</v>
      </c>
      <c r="AM28">
        <f ca="1">IF($AJ$2="",SUMIFS(BANCOS!$C$4:$C$13,BANCOS!$D$4:$D$13,AK28),SUMIFS(BANCOS!$C$4:$C$13,BANCOS!$D$4:$D$13,AK28,BANCOS!$B$4:$B$13,$AJ$2))+AP27</f>
        <v>0</v>
      </c>
      <c r="AN28">
        <f ca="1">IF($AI$3=1,
IF($AJ$2="",
SUMIFS(ENTRADAS[Valor],ENTRADAS[Status],"Concluído",ENTRADAS[Data pagamento],AK28),
SUMIFS(ENTRADAS[Valor],ENTRADAS[Status],"Concluído",ENTRADAS[Data pagamento],AK28,ENTRADAS[Conta bancária],$AJ$2)),
IF($AJ$2="",
SUMIFS(ENTRADAS[Valor],ENTRADAS[Status],"Concluído",ENTRADAS[Data pagamento],AK28)+SUMIFS(ENTRADAS[Valor],ENTRADAS[Status],"&lt;&gt;"&amp;"Concluído",ENTRADAS[Data vencimento],AK28),
SUMIFS(ENTRADAS[Valor],ENTRADAS[Status],"Concluído",ENTRADAS[Data pagamento],AK28,ENTRADAS[Conta bancária],$AJ$2)+SUMIFS(ENTRADAS[Valor],ENTRADAS[Status],"&lt;&gt;"&amp;"Concluído",ENTRADAS[Data vencimento],AK28,ENTRADAS[Conta bancária],$AJ$2)))</f>
        <v>0</v>
      </c>
      <c r="AO28">
        <f ca="1">IF($AI$3=1,
IF($AJ$2="",
SUMIFS(SAÍDAS[Valor],SAÍDAS[Status],"Concluído",SAÍDAS[Data pagamento],AK28),
SUMIFS(SAÍDAS[Valor],SAÍDAS[Status],"Concluído",SAÍDAS[Data pagamento],AK28,SAÍDAS[Conta bancária],$AJ$2)),
IF($AJ$2="",
SUMIFS(SAÍDAS[Valor],SAÍDAS[Status],"Concluído",SAÍDAS[Data pagamento],AK28)+SUMIFS(SAÍDAS[Valor],SAÍDAS[Status],"&lt;&gt;"&amp;"Concluído",SAÍDAS[Data vencimento],AK28),
SUMIFS(SAÍDAS[Valor],SAÍDAS[Status],"Concluído",SAÍDAS[Data pagamento],AK28,SAÍDAS[Conta bancária],$AJ$2)+SUMIFS(SAÍDAS[Valor],SAÍDAS[Status],"&lt;&gt;"&amp;"Concluído",SAÍDAS[Data vencimento],AK28,SAÍDAS[Conta bancária],$AJ$2)))</f>
        <v>0</v>
      </c>
      <c r="AP28">
        <f t="shared" ca="1" si="9"/>
        <v>0</v>
      </c>
      <c r="AW28" t="str">
        <f>'PLANO DE CONTAS'!B97</f>
        <v>Despesa 3</v>
      </c>
      <c r="AX28" t="s">
        <v>105</v>
      </c>
      <c r="BJ28" s="97"/>
      <c r="BK28" s="97"/>
    </row>
    <row r="29" spans="1:63" x14ac:dyDescent="0.3">
      <c r="E29">
        <v>10</v>
      </c>
      <c r="F29" t="str">
        <f>IF(METAS!B16="","",METAS!B16)</f>
        <v>Receita 10</v>
      </c>
      <c r="G29" s="30">
        <f ca="1">IFERROR(VLOOKUP($F29,METAS!$B$5:$O$26,MATCH(AUX!$G$17,METAS!$B$5:$O$5,0),0),"")</f>
        <v>0</v>
      </c>
      <c r="H29" s="30">
        <f ca="1">IF($F$1=1,SUMIFS(ENTRADAS[Valor],ENTRADAS[Status],"Concluído",ENTRADAS[Categoria],$F29,ENTRADAS[Mês],$G$17,ENTRADAS[Ano],$F$2),SUMIFS(ENTRADAS[Valor],ENTRADAS[Categoria],$F29,ENTRADAS[Mês],$G$17,ENTRADAS[Ano],$F$2))</f>
        <v>0</v>
      </c>
      <c r="L29" s="33">
        <f ca="1">IFERROR(L28/L27,0)</f>
        <v>0</v>
      </c>
      <c r="AC29" t="str">
        <f>IF(BANCOS!B4="","",BANCOS!B4)</f>
        <v>Banco do Brasil CC</v>
      </c>
      <c r="AH29" t="str">
        <f t="shared" ca="1" si="5"/>
        <v>jan</v>
      </c>
      <c r="AI29">
        <f t="shared" ca="1" si="6"/>
        <v>1900</v>
      </c>
      <c r="AJ29" t="str">
        <f t="shared" ca="1" si="7"/>
        <v>jan1900</v>
      </c>
      <c r="AK29" s="97">
        <f t="shared" ca="1" si="10"/>
        <v>23</v>
      </c>
      <c r="AL29" t="str">
        <f t="shared" ca="1" si="8"/>
        <v>seg</v>
      </c>
      <c r="AM29">
        <f ca="1">IF($AJ$2="",SUMIFS(BANCOS!$C$4:$C$13,BANCOS!$D$4:$D$13,AK29),SUMIFS(BANCOS!$C$4:$C$13,BANCOS!$D$4:$D$13,AK29,BANCOS!$B$4:$B$13,$AJ$2))+AP28</f>
        <v>0</v>
      </c>
      <c r="AN29">
        <f ca="1">IF($AI$3=1,
IF($AJ$2="",
SUMIFS(ENTRADAS[Valor],ENTRADAS[Status],"Concluído",ENTRADAS[Data pagamento],AK29),
SUMIFS(ENTRADAS[Valor],ENTRADAS[Status],"Concluído",ENTRADAS[Data pagamento],AK29,ENTRADAS[Conta bancária],$AJ$2)),
IF($AJ$2="",
SUMIFS(ENTRADAS[Valor],ENTRADAS[Status],"Concluído",ENTRADAS[Data pagamento],AK29)+SUMIFS(ENTRADAS[Valor],ENTRADAS[Status],"&lt;&gt;"&amp;"Concluído",ENTRADAS[Data vencimento],AK29),
SUMIFS(ENTRADAS[Valor],ENTRADAS[Status],"Concluído",ENTRADAS[Data pagamento],AK29,ENTRADAS[Conta bancária],$AJ$2)+SUMIFS(ENTRADAS[Valor],ENTRADAS[Status],"&lt;&gt;"&amp;"Concluído",ENTRADAS[Data vencimento],AK29,ENTRADAS[Conta bancária],$AJ$2)))</f>
        <v>0</v>
      </c>
      <c r="AO29">
        <f ca="1">IF($AI$3=1,
IF($AJ$2="",
SUMIFS(SAÍDAS[Valor],SAÍDAS[Status],"Concluído",SAÍDAS[Data pagamento],AK29),
SUMIFS(SAÍDAS[Valor],SAÍDAS[Status],"Concluído",SAÍDAS[Data pagamento],AK29,SAÍDAS[Conta bancária],$AJ$2)),
IF($AJ$2="",
SUMIFS(SAÍDAS[Valor],SAÍDAS[Status],"Concluído",SAÍDAS[Data pagamento],AK29)+SUMIFS(SAÍDAS[Valor],SAÍDAS[Status],"&lt;&gt;"&amp;"Concluído",SAÍDAS[Data vencimento],AK29),
SUMIFS(SAÍDAS[Valor],SAÍDAS[Status],"Concluído",SAÍDAS[Data pagamento],AK29,SAÍDAS[Conta bancária],$AJ$2)+SUMIFS(SAÍDAS[Valor],SAÍDAS[Status],"&lt;&gt;"&amp;"Concluído",SAÍDAS[Data vencimento],AK29,SAÍDAS[Conta bancária],$AJ$2)))</f>
        <v>0</v>
      </c>
      <c r="AP29">
        <f t="shared" ca="1" si="9"/>
        <v>0</v>
      </c>
      <c r="AW29" t="str">
        <f>'PLANO DE CONTAS'!B98</f>
        <v>Despesa 4</v>
      </c>
      <c r="AX29" t="s">
        <v>106</v>
      </c>
      <c r="BJ29" s="97"/>
      <c r="BK29" s="97"/>
    </row>
    <row r="30" spans="1:63" x14ac:dyDescent="0.3">
      <c r="E30">
        <v>11</v>
      </c>
      <c r="F30" t="str">
        <f>IF(METAS!B17="","",METAS!B17)</f>
        <v/>
      </c>
      <c r="G30" s="30">
        <f ca="1">IFERROR(VLOOKUP($F30,METAS!$B$5:$O$26,MATCH(AUX!$G$17,METAS!$B$5:$O$5,0),0),"")</f>
        <v>0</v>
      </c>
      <c r="H30" s="30">
        <f ca="1">IF($F$1=1,SUMIFS(ENTRADAS[Valor],ENTRADAS[Status],"Concluído",ENTRADAS[Categoria],$F30,ENTRADAS[Mês],$G$17,ENTRADAS[Ano],$F$2),SUMIFS(ENTRADAS[Valor],ENTRADAS[Categoria],$F30,ENTRADAS[Mês],$G$17,ENTRADAS[Ano],$F$2))</f>
        <v>0</v>
      </c>
      <c r="Q30" t="s">
        <v>152</v>
      </c>
      <c r="U30">
        <f>$F$2</f>
        <v>2026</v>
      </c>
      <c r="AC30" t="str">
        <f>IF(BANCOS!B5="","",BANCOS!B5)</f>
        <v/>
      </c>
      <c r="AH30" t="str">
        <f t="shared" ca="1" si="5"/>
        <v>jan</v>
      </c>
      <c r="AI30">
        <f t="shared" ca="1" si="6"/>
        <v>1900</v>
      </c>
      <c r="AJ30" t="str">
        <f t="shared" ca="1" si="7"/>
        <v>jan1900</v>
      </c>
      <c r="AK30" s="97">
        <f t="shared" ca="1" si="10"/>
        <v>24</v>
      </c>
      <c r="AL30" t="str">
        <f t="shared" ca="1" si="8"/>
        <v>ter</v>
      </c>
      <c r="AM30">
        <f ca="1">IF($AJ$2="",SUMIFS(BANCOS!$C$4:$C$13,BANCOS!$D$4:$D$13,AK30),SUMIFS(BANCOS!$C$4:$C$13,BANCOS!$D$4:$D$13,AK30,BANCOS!$B$4:$B$13,$AJ$2))+AP29</f>
        <v>0</v>
      </c>
      <c r="AN30">
        <f ca="1">IF($AI$3=1,
IF($AJ$2="",
SUMIFS(ENTRADAS[Valor],ENTRADAS[Status],"Concluído",ENTRADAS[Data pagamento],AK30),
SUMIFS(ENTRADAS[Valor],ENTRADAS[Status],"Concluído",ENTRADAS[Data pagamento],AK30,ENTRADAS[Conta bancária],$AJ$2)),
IF($AJ$2="",
SUMIFS(ENTRADAS[Valor],ENTRADAS[Status],"Concluído",ENTRADAS[Data pagamento],AK30)+SUMIFS(ENTRADAS[Valor],ENTRADAS[Status],"&lt;&gt;"&amp;"Concluído",ENTRADAS[Data vencimento],AK30),
SUMIFS(ENTRADAS[Valor],ENTRADAS[Status],"Concluído",ENTRADAS[Data pagamento],AK30,ENTRADAS[Conta bancária],$AJ$2)+SUMIFS(ENTRADAS[Valor],ENTRADAS[Status],"&lt;&gt;"&amp;"Concluído",ENTRADAS[Data vencimento],AK30,ENTRADAS[Conta bancária],$AJ$2)))</f>
        <v>0</v>
      </c>
      <c r="AO30">
        <f ca="1">IF($AI$3=1,
IF($AJ$2="",
SUMIFS(SAÍDAS[Valor],SAÍDAS[Status],"Concluído",SAÍDAS[Data pagamento],AK30),
SUMIFS(SAÍDAS[Valor],SAÍDAS[Status],"Concluído",SAÍDAS[Data pagamento],AK30,SAÍDAS[Conta bancária],$AJ$2)),
IF($AJ$2="",
SUMIFS(SAÍDAS[Valor],SAÍDAS[Status],"Concluído",SAÍDAS[Data pagamento],AK30)+SUMIFS(SAÍDAS[Valor],SAÍDAS[Status],"&lt;&gt;"&amp;"Concluído",SAÍDAS[Data vencimento],AK30),
SUMIFS(SAÍDAS[Valor],SAÍDAS[Status],"Concluído",SAÍDAS[Data pagamento],AK30,SAÍDAS[Conta bancária],$AJ$2)+SUMIFS(SAÍDAS[Valor],SAÍDAS[Status],"&lt;&gt;"&amp;"Concluído",SAÍDAS[Data vencimento],AK30,SAÍDAS[Conta bancária],$AJ$2)))</f>
        <v>0</v>
      </c>
      <c r="AP30">
        <f t="shared" ca="1" si="9"/>
        <v>0</v>
      </c>
      <c r="AW30" t="str">
        <f>'PLANO DE CONTAS'!B99</f>
        <v>Despesa 5</v>
      </c>
      <c r="AX30" t="s">
        <v>107</v>
      </c>
      <c r="BJ30" s="97"/>
      <c r="BK30" s="97"/>
    </row>
    <row r="31" spans="1:63" x14ac:dyDescent="0.3">
      <c r="E31">
        <v>12</v>
      </c>
      <c r="F31" t="str">
        <f>IF(METAS!B18="","",METAS!B18)</f>
        <v/>
      </c>
      <c r="G31" s="30">
        <f ca="1">IFERROR(VLOOKUP($F31,METAS!$B$5:$O$26,MATCH(AUX!$G$17,METAS!$B$5:$O$5,0),0),"")</f>
        <v>0</v>
      </c>
      <c r="H31" s="30">
        <f ca="1">IF($F$1=1,SUMIFS(ENTRADAS[Valor],ENTRADAS[Status],"Concluído",ENTRADAS[Categoria],$F31,ENTRADAS[Mês],$G$17,ENTRADAS[Ano],$F$2),SUMIFS(ENTRADAS[Valor],ENTRADAS[Categoria],$F31,ENTRADAS[Mês],$G$17,ENTRADAS[Ano],$F$2))</f>
        <v>0</v>
      </c>
      <c r="Q31" t="s">
        <v>1</v>
      </c>
      <c r="R31" t="s">
        <v>166</v>
      </c>
      <c r="U31" t="s">
        <v>157</v>
      </c>
      <c r="X31" t="s">
        <v>158</v>
      </c>
      <c r="AC31" t="str">
        <f>IF(BANCOS!B6="","",BANCOS!B6)</f>
        <v/>
      </c>
      <c r="AH31" t="str">
        <f t="shared" ca="1" si="5"/>
        <v>jan</v>
      </c>
      <c r="AI31">
        <f t="shared" ca="1" si="6"/>
        <v>1900</v>
      </c>
      <c r="AJ31" t="str">
        <f t="shared" ca="1" si="7"/>
        <v>jan1900</v>
      </c>
      <c r="AK31" s="97">
        <f t="shared" ca="1" si="10"/>
        <v>25</v>
      </c>
      <c r="AL31" t="str">
        <f t="shared" ca="1" si="8"/>
        <v>qua</v>
      </c>
      <c r="AM31">
        <f ca="1">IF($AJ$2="",SUMIFS(BANCOS!$C$4:$C$13,BANCOS!$D$4:$D$13,AK31),SUMIFS(BANCOS!$C$4:$C$13,BANCOS!$D$4:$D$13,AK31,BANCOS!$B$4:$B$13,$AJ$2))+AP30</f>
        <v>0</v>
      </c>
      <c r="AN31">
        <f ca="1">IF($AI$3=1,
IF($AJ$2="",
SUMIFS(ENTRADAS[Valor],ENTRADAS[Status],"Concluído",ENTRADAS[Data pagamento],AK31),
SUMIFS(ENTRADAS[Valor],ENTRADAS[Status],"Concluído",ENTRADAS[Data pagamento],AK31,ENTRADAS[Conta bancária],$AJ$2)),
IF($AJ$2="",
SUMIFS(ENTRADAS[Valor],ENTRADAS[Status],"Concluído",ENTRADAS[Data pagamento],AK31)+SUMIFS(ENTRADAS[Valor],ENTRADAS[Status],"&lt;&gt;"&amp;"Concluído",ENTRADAS[Data vencimento],AK31),
SUMIFS(ENTRADAS[Valor],ENTRADAS[Status],"Concluído",ENTRADAS[Data pagamento],AK31,ENTRADAS[Conta bancária],$AJ$2)+SUMIFS(ENTRADAS[Valor],ENTRADAS[Status],"&lt;&gt;"&amp;"Concluído",ENTRADAS[Data vencimento],AK31,ENTRADAS[Conta bancária],$AJ$2)))</f>
        <v>0</v>
      </c>
      <c r="AO31">
        <f ca="1">IF($AI$3=1,
IF($AJ$2="",
SUMIFS(SAÍDAS[Valor],SAÍDAS[Status],"Concluído",SAÍDAS[Data pagamento],AK31),
SUMIFS(SAÍDAS[Valor],SAÍDAS[Status],"Concluído",SAÍDAS[Data pagamento],AK31,SAÍDAS[Conta bancária],$AJ$2)),
IF($AJ$2="",
SUMIFS(SAÍDAS[Valor],SAÍDAS[Status],"Concluído",SAÍDAS[Data pagamento],AK31)+SUMIFS(SAÍDAS[Valor],SAÍDAS[Status],"&lt;&gt;"&amp;"Concluído",SAÍDAS[Data vencimento],AK31),
SUMIFS(SAÍDAS[Valor],SAÍDAS[Status],"Concluído",SAÍDAS[Data pagamento],AK31,SAÍDAS[Conta bancária],$AJ$2)+SUMIFS(SAÍDAS[Valor],SAÍDAS[Status],"&lt;&gt;"&amp;"Concluído",SAÍDAS[Data vencimento],AK31,SAÍDAS[Conta bancária],$AJ$2)))</f>
        <v>0</v>
      </c>
      <c r="AP31">
        <f t="shared" ca="1" si="9"/>
        <v>0</v>
      </c>
      <c r="AW31" t="str">
        <f>'PLANO DE CONTAS'!B100</f>
        <v>Despesa 6</v>
      </c>
      <c r="AX31" t="s">
        <v>108</v>
      </c>
      <c r="BJ31" s="97"/>
      <c r="BK31" s="97"/>
    </row>
    <row r="32" spans="1:63" x14ac:dyDescent="0.3">
      <c r="A32" s="70">
        <v>15</v>
      </c>
      <c r="B32" t="str">
        <f t="shared" ref="B32:D37" si="12">VLOOKUP($A32,$E$53:$H$72,COLUMN(B30),0)</f>
        <v/>
      </c>
      <c r="C32" s="30">
        <f t="shared" ca="1" si="12"/>
        <v>0</v>
      </c>
      <c r="D32" s="30">
        <f t="shared" ca="1" si="12"/>
        <v>0</v>
      </c>
      <c r="E32">
        <v>13</v>
      </c>
      <c r="F32" t="str">
        <f>IF(METAS!B19="","",METAS!B19)</f>
        <v/>
      </c>
      <c r="G32" s="30">
        <f ca="1">IFERROR(VLOOKUP($F32,METAS!$B$5:$O$26,MATCH(AUX!$G$17,METAS!$B$5:$O$5,0),0),"")</f>
        <v>0</v>
      </c>
      <c r="H32" s="30">
        <f ca="1">IF($F$1=1,SUMIFS(ENTRADAS[Valor],ENTRADAS[Status],"Concluído",ENTRADAS[Categoria],$F32,ENTRADAS[Mês],$G$17,ENTRADAS[Ano],$F$2),SUMIFS(ENTRADAS[Valor],ENTRADAS[Categoria],$F32,ENTRADAS[Mês],$G$17,ENTRADAS[Ano],$F$2))</f>
        <v>0</v>
      </c>
      <c r="P32" t="s">
        <v>77</v>
      </c>
      <c r="Q32" s="30">
        <f ca="1">G3</f>
        <v>0</v>
      </c>
      <c r="R32" s="30">
        <f ca="1">G3-H3</f>
        <v>0</v>
      </c>
      <c r="U32" t="s">
        <v>77</v>
      </c>
      <c r="V32" s="30">
        <f ca="1">G3-H3</f>
        <v>0</v>
      </c>
      <c r="X32" t="s">
        <v>77</v>
      </c>
      <c r="Y32" s="30">
        <f ca="1">SUMIFS($AN:$AN,$AH:$AH,X32,$AI:$AI,$U$30)-SUMIFS($AO:$AO,$AH:$AH,X32,$AI:$AI,$U$30)</f>
        <v>0</v>
      </c>
      <c r="AC32" t="str">
        <f>IF(BANCOS!B7="","",BANCOS!B7)</f>
        <v/>
      </c>
      <c r="AH32" t="str">
        <f t="shared" ca="1" si="5"/>
        <v>jan</v>
      </c>
      <c r="AI32">
        <f t="shared" ca="1" si="6"/>
        <v>1900</v>
      </c>
      <c r="AJ32" t="str">
        <f t="shared" ca="1" si="7"/>
        <v>jan1900</v>
      </c>
      <c r="AK32" s="97">
        <f t="shared" ca="1" si="10"/>
        <v>26</v>
      </c>
      <c r="AL32" t="str">
        <f t="shared" ca="1" si="8"/>
        <v>qui</v>
      </c>
      <c r="AM32">
        <f ca="1">IF($AJ$2="",SUMIFS(BANCOS!$C$4:$C$13,BANCOS!$D$4:$D$13,AK32),SUMIFS(BANCOS!$C$4:$C$13,BANCOS!$D$4:$D$13,AK32,BANCOS!$B$4:$B$13,$AJ$2))+AP31</f>
        <v>0</v>
      </c>
      <c r="AN32">
        <f ca="1">IF($AI$3=1,
IF($AJ$2="",
SUMIFS(ENTRADAS[Valor],ENTRADAS[Status],"Concluído",ENTRADAS[Data pagamento],AK32),
SUMIFS(ENTRADAS[Valor],ENTRADAS[Status],"Concluído",ENTRADAS[Data pagamento],AK32,ENTRADAS[Conta bancária],$AJ$2)),
IF($AJ$2="",
SUMIFS(ENTRADAS[Valor],ENTRADAS[Status],"Concluído",ENTRADAS[Data pagamento],AK32)+SUMIFS(ENTRADAS[Valor],ENTRADAS[Status],"&lt;&gt;"&amp;"Concluído",ENTRADAS[Data vencimento],AK32),
SUMIFS(ENTRADAS[Valor],ENTRADAS[Status],"Concluído",ENTRADAS[Data pagamento],AK32,ENTRADAS[Conta bancária],$AJ$2)+SUMIFS(ENTRADAS[Valor],ENTRADAS[Status],"&lt;&gt;"&amp;"Concluído",ENTRADAS[Data vencimento],AK32,ENTRADAS[Conta bancária],$AJ$2)))</f>
        <v>0</v>
      </c>
      <c r="AO32">
        <f ca="1">IF($AI$3=1,
IF($AJ$2="",
SUMIFS(SAÍDAS[Valor],SAÍDAS[Status],"Concluído",SAÍDAS[Data pagamento],AK32),
SUMIFS(SAÍDAS[Valor],SAÍDAS[Status],"Concluído",SAÍDAS[Data pagamento],AK32,SAÍDAS[Conta bancária],$AJ$2)),
IF($AJ$2="",
SUMIFS(SAÍDAS[Valor],SAÍDAS[Status],"Concluído",SAÍDAS[Data pagamento],AK32)+SUMIFS(SAÍDAS[Valor],SAÍDAS[Status],"&lt;&gt;"&amp;"Concluído",SAÍDAS[Data vencimento],AK32),
SUMIFS(SAÍDAS[Valor],SAÍDAS[Status],"Concluído",SAÍDAS[Data pagamento],AK32,SAÍDAS[Conta bancária],$AJ$2)+SUMIFS(SAÍDAS[Valor],SAÍDAS[Status],"&lt;&gt;"&amp;"Concluído",SAÍDAS[Data vencimento],AK32,SAÍDAS[Conta bancária],$AJ$2)))</f>
        <v>0</v>
      </c>
      <c r="AP32">
        <f t="shared" ca="1" si="9"/>
        <v>0</v>
      </c>
      <c r="AW32" t="str">
        <f>'PLANO DE CONTAS'!B101</f>
        <v>Despesa 7</v>
      </c>
      <c r="AX32" t="s">
        <v>109</v>
      </c>
      <c r="BJ32" s="97"/>
      <c r="BK32" s="97"/>
    </row>
    <row r="33" spans="1:63" x14ac:dyDescent="0.3">
      <c r="A33">
        <f>A32+1</f>
        <v>16</v>
      </c>
      <c r="B33" t="str">
        <f t="shared" si="12"/>
        <v/>
      </c>
      <c r="C33" s="30">
        <f t="shared" ca="1" si="12"/>
        <v>0</v>
      </c>
      <c r="D33" s="30">
        <f t="shared" ca="1" si="12"/>
        <v>0</v>
      </c>
      <c r="E33">
        <v>14</v>
      </c>
      <c r="F33" t="str">
        <f>IF(METAS!B20="","",METAS!B20)</f>
        <v/>
      </c>
      <c r="G33" s="30">
        <f ca="1">IFERROR(VLOOKUP($F33,METAS!$B$5:$O$26,MATCH(AUX!$G$17,METAS!$B$5:$O$5,0),0),"")</f>
        <v>0</v>
      </c>
      <c r="H33" s="30">
        <f ca="1">IF($F$1=1,SUMIFS(ENTRADAS[Valor],ENTRADAS[Status],"Concluído",ENTRADAS[Categoria],$F33,ENTRADAS[Mês],$G$17,ENTRADAS[Ano],$F$2),SUMIFS(ENTRADAS[Valor],ENTRADAS[Categoria],$F33,ENTRADAS[Mês],$G$17,ENTRADAS[Ano],$F$2))</f>
        <v>0</v>
      </c>
      <c r="P33" t="s">
        <v>80</v>
      </c>
      <c r="Q33" s="30">
        <f t="shared" ref="Q33:Q43" ca="1" si="13">G4</f>
        <v>0</v>
      </c>
      <c r="R33" s="30">
        <f t="shared" ref="R33:R43" ca="1" si="14">G4-H4</f>
        <v>0</v>
      </c>
      <c r="U33" t="s">
        <v>80</v>
      </c>
      <c r="V33" s="30">
        <f ca="1">V32+G4-H4</f>
        <v>0</v>
      </c>
      <c r="X33" t="s">
        <v>80</v>
      </c>
      <c r="Y33" s="30">
        <f t="shared" ref="Y33:Y43" ca="1" si="15">SUMIFS($AN:$AN,$AH:$AH,X33,$AI:$AI,$U$30)-SUMIFS($AO:$AO,$AH:$AH,X33,$AI:$AI,$U$30)</f>
        <v>0</v>
      </c>
      <c r="AC33" t="str">
        <f>IF(BANCOS!B8="","",BANCOS!B8)</f>
        <v/>
      </c>
      <c r="AH33" t="str">
        <f t="shared" ca="1" si="5"/>
        <v>jan</v>
      </c>
      <c r="AI33">
        <f t="shared" ca="1" si="6"/>
        <v>1900</v>
      </c>
      <c r="AJ33" t="str">
        <f t="shared" ca="1" si="7"/>
        <v>jan1900</v>
      </c>
      <c r="AK33" s="97">
        <f t="shared" ca="1" si="10"/>
        <v>27</v>
      </c>
      <c r="AL33" t="str">
        <f t="shared" ca="1" si="8"/>
        <v>sex</v>
      </c>
      <c r="AM33">
        <f ca="1">IF($AJ$2="",SUMIFS(BANCOS!$C$4:$C$13,BANCOS!$D$4:$D$13,AK33),SUMIFS(BANCOS!$C$4:$C$13,BANCOS!$D$4:$D$13,AK33,BANCOS!$B$4:$B$13,$AJ$2))+AP32</f>
        <v>0</v>
      </c>
      <c r="AN33">
        <f ca="1">IF($AI$3=1,
IF($AJ$2="",
SUMIFS(ENTRADAS[Valor],ENTRADAS[Status],"Concluído",ENTRADAS[Data pagamento],AK33),
SUMIFS(ENTRADAS[Valor],ENTRADAS[Status],"Concluído",ENTRADAS[Data pagamento],AK33,ENTRADAS[Conta bancária],$AJ$2)),
IF($AJ$2="",
SUMIFS(ENTRADAS[Valor],ENTRADAS[Status],"Concluído",ENTRADAS[Data pagamento],AK33)+SUMIFS(ENTRADAS[Valor],ENTRADAS[Status],"&lt;&gt;"&amp;"Concluído",ENTRADAS[Data vencimento],AK33),
SUMIFS(ENTRADAS[Valor],ENTRADAS[Status],"Concluído",ENTRADAS[Data pagamento],AK33,ENTRADAS[Conta bancária],$AJ$2)+SUMIFS(ENTRADAS[Valor],ENTRADAS[Status],"&lt;&gt;"&amp;"Concluído",ENTRADAS[Data vencimento],AK33,ENTRADAS[Conta bancária],$AJ$2)))</f>
        <v>0</v>
      </c>
      <c r="AO33">
        <f ca="1">IF($AI$3=1,
IF($AJ$2="",
SUMIFS(SAÍDAS[Valor],SAÍDAS[Status],"Concluído",SAÍDAS[Data pagamento],AK33),
SUMIFS(SAÍDAS[Valor],SAÍDAS[Status],"Concluído",SAÍDAS[Data pagamento],AK33,SAÍDAS[Conta bancária],$AJ$2)),
IF($AJ$2="",
SUMIFS(SAÍDAS[Valor],SAÍDAS[Status],"Concluído",SAÍDAS[Data pagamento],AK33)+SUMIFS(SAÍDAS[Valor],SAÍDAS[Status],"&lt;&gt;"&amp;"Concluído",SAÍDAS[Data vencimento],AK33),
SUMIFS(SAÍDAS[Valor],SAÍDAS[Status],"Concluído",SAÍDAS[Data pagamento],AK33,SAÍDAS[Conta bancária],$AJ$2)+SUMIFS(SAÍDAS[Valor],SAÍDAS[Status],"&lt;&gt;"&amp;"Concluído",SAÍDAS[Data vencimento],AK33,SAÍDAS[Conta bancária],$AJ$2)))</f>
        <v>0</v>
      </c>
      <c r="AP33">
        <f t="shared" ca="1" si="9"/>
        <v>0</v>
      </c>
      <c r="AW33" t="str">
        <f>'PLANO DE CONTAS'!B102</f>
        <v>Despesa 8</v>
      </c>
      <c r="AX33" t="s">
        <v>110</v>
      </c>
      <c r="BJ33" s="97"/>
      <c r="BK33" s="97"/>
    </row>
    <row r="34" spans="1:63" x14ac:dyDescent="0.3">
      <c r="A34">
        <f>A33+1</f>
        <v>17</v>
      </c>
      <c r="B34" t="str">
        <f t="shared" si="12"/>
        <v/>
      </c>
      <c r="C34" s="30">
        <f t="shared" ca="1" si="12"/>
        <v>0</v>
      </c>
      <c r="D34" s="30">
        <f t="shared" ca="1" si="12"/>
        <v>0</v>
      </c>
      <c r="E34">
        <v>15</v>
      </c>
      <c r="F34" t="str">
        <f>IF(METAS!B21="","",METAS!B21)</f>
        <v/>
      </c>
      <c r="G34" s="30">
        <f ca="1">IFERROR(VLOOKUP($F34,METAS!$B$5:$O$26,MATCH(AUX!$G$17,METAS!$B$5:$O$5,0),0),"")</f>
        <v>0</v>
      </c>
      <c r="H34" s="30">
        <f ca="1">IF($F$1=1,SUMIFS(ENTRADAS[Valor],ENTRADAS[Status],"Concluído",ENTRADAS[Categoria],$F34,ENTRADAS[Mês],$G$17,ENTRADAS[Ano],$F$2),SUMIFS(ENTRADAS[Valor],ENTRADAS[Categoria],$F34,ENTRADAS[Mês],$G$17,ENTRADAS[Ano],$F$2))</f>
        <v>0</v>
      </c>
      <c r="P34" t="s">
        <v>81</v>
      </c>
      <c r="Q34" s="30">
        <f t="shared" ca="1" si="13"/>
        <v>0</v>
      </c>
      <c r="R34" s="30">
        <f t="shared" ca="1" si="14"/>
        <v>0</v>
      </c>
      <c r="U34" t="s">
        <v>81</v>
      </c>
      <c r="V34" s="30">
        <f ca="1">V33+G5-H5</f>
        <v>0</v>
      </c>
      <c r="X34" t="s">
        <v>81</v>
      </c>
      <c r="Y34" s="30">
        <f t="shared" ca="1" si="15"/>
        <v>0</v>
      </c>
      <c r="AC34" t="str">
        <f>IF(BANCOS!B9="","",BANCOS!B9)</f>
        <v/>
      </c>
      <c r="AH34" t="str">
        <f t="shared" ca="1" si="5"/>
        <v>jan</v>
      </c>
      <c r="AI34">
        <f t="shared" ca="1" si="6"/>
        <v>1900</v>
      </c>
      <c r="AJ34" t="str">
        <f t="shared" ca="1" si="7"/>
        <v>jan1900</v>
      </c>
      <c r="AK34" s="97">
        <f t="shared" ca="1" si="10"/>
        <v>28</v>
      </c>
      <c r="AL34" t="str">
        <f t="shared" ca="1" si="8"/>
        <v>sáb</v>
      </c>
      <c r="AM34">
        <f ca="1">IF($AJ$2="",SUMIFS(BANCOS!$C$4:$C$13,BANCOS!$D$4:$D$13,AK34),SUMIFS(BANCOS!$C$4:$C$13,BANCOS!$D$4:$D$13,AK34,BANCOS!$B$4:$B$13,$AJ$2))+AP33</f>
        <v>0</v>
      </c>
      <c r="AN34">
        <f ca="1">IF($AI$3=1,
IF($AJ$2="",
SUMIFS(ENTRADAS[Valor],ENTRADAS[Status],"Concluído",ENTRADAS[Data pagamento],AK34),
SUMIFS(ENTRADAS[Valor],ENTRADAS[Status],"Concluído",ENTRADAS[Data pagamento],AK34,ENTRADAS[Conta bancária],$AJ$2)),
IF($AJ$2="",
SUMIFS(ENTRADAS[Valor],ENTRADAS[Status],"Concluído",ENTRADAS[Data pagamento],AK34)+SUMIFS(ENTRADAS[Valor],ENTRADAS[Status],"&lt;&gt;"&amp;"Concluído",ENTRADAS[Data vencimento],AK34),
SUMIFS(ENTRADAS[Valor],ENTRADAS[Status],"Concluído",ENTRADAS[Data pagamento],AK34,ENTRADAS[Conta bancária],$AJ$2)+SUMIFS(ENTRADAS[Valor],ENTRADAS[Status],"&lt;&gt;"&amp;"Concluído",ENTRADAS[Data vencimento],AK34,ENTRADAS[Conta bancária],$AJ$2)))</f>
        <v>0</v>
      </c>
      <c r="AO34">
        <f ca="1">IF($AI$3=1,
IF($AJ$2="",
SUMIFS(SAÍDAS[Valor],SAÍDAS[Status],"Concluído",SAÍDAS[Data pagamento],AK34),
SUMIFS(SAÍDAS[Valor],SAÍDAS[Status],"Concluído",SAÍDAS[Data pagamento],AK34,SAÍDAS[Conta bancária],$AJ$2)),
IF($AJ$2="",
SUMIFS(SAÍDAS[Valor],SAÍDAS[Status],"Concluído",SAÍDAS[Data pagamento],AK34)+SUMIFS(SAÍDAS[Valor],SAÍDAS[Status],"&lt;&gt;"&amp;"Concluído",SAÍDAS[Data vencimento],AK34),
SUMIFS(SAÍDAS[Valor],SAÍDAS[Status],"Concluído",SAÍDAS[Data pagamento],AK34,SAÍDAS[Conta bancária],$AJ$2)+SUMIFS(SAÍDAS[Valor],SAÍDAS[Status],"&lt;&gt;"&amp;"Concluído",SAÍDAS[Data vencimento],AK34,SAÍDAS[Conta bancária],$AJ$2)))</f>
        <v>0</v>
      </c>
      <c r="AP34">
        <f t="shared" ca="1" si="9"/>
        <v>0</v>
      </c>
      <c r="AW34" t="str">
        <f>'PLANO DE CONTAS'!B103</f>
        <v>Despesa 9</v>
      </c>
      <c r="AX34" t="s">
        <v>111</v>
      </c>
      <c r="BJ34" s="97"/>
      <c r="BK34" s="97"/>
    </row>
    <row r="35" spans="1:63" x14ac:dyDescent="0.3">
      <c r="A35">
        <f>A34+1</f>
        <v>18</v>
      </c>
      <c r="B35" t="str">
        <f t="shared" si="12"/>
        <v/>
      </c>
      <c r="C35" s="30">
        <f t="shared" ca="1" si="12"/>
        <v>0</v>
      </c>
      <c r="D35" s="30">
        <f t="shared" ca="1" si="12"/>
        <v>0</v>
      </c>
      <c r="E35">
        <v>16</v>
      </c>
      <c r="F35" t="str">
        <f>IF(METAS!B22="","",METAS!B22)</f>
        <v/>
      </c>
      <c r="G35" s="30">
        <f ca="1">IFERROR(VLOOKUP($F35,METAS!$B$5:$O$26,MATCH(AUX!$G$17,METAS!$B$5:$O$5,0),0),"")</f>
        <v>0</v>
      </c>
      <c r="H35" s="30">
        <f ca="1">IF($F$1=1,SUMIFS(ENTRADAS[Valor],ENTRADAS[Status],"Concluído",ENTRADAS[Categoria],$F35,ENTRADAS[Mês],$G$17,ENTRADAS[Ano],$F$2),SUMIFS(ENTRADAS[Valor],ENTRADAS[Categoria],$F35,ENTRADAS[Mês],$G$17,ENTRADAS[Ano],$F$2))</f>
        <v>0</v>
      </c>
      <c r="P35" t="s">
        <v>82</v>
      </c>
      <c r="Q35" s="30">
        <f t="shared" ca="1" si="13"/>
        <v>0</v>
      </c>
      <c r="R35" s="30">
        <f t="shared" ca="1" si="14"/>
        <v>0</v>
      </c>
      <c r="U35" t="s">
        <v>82</v>
      </c>
      <c r="V35" s="30">
        <f ca="1">V34+G6-H6</f>
        <v>0</v>
      </c>
      <c r="X35" t="s">
        <v>82</v>
      </c>
      <c r="Y35" s="30">
        <f t="shared" ca="1" si="15"/>
        <v>0</v>
      </c>
      <c r="AC35" t="str">
        <f>IF(BANCOS!B10="","",BANCOS!B10)</f>
        <v/>
      </c>
      <c r="AH35" t="str">
        <f t="shared" ca="1" si="5"/>
        <v>jan</v>
      </c>
      <c r="AI35">
        <f t="shared" ca="1" si="6"/>
        <v>1900</v>
      </c>
      <c r="AJ35" t="str">
        <f t="shared" ca="1" si="7"/>
        <v>jan1900</v>
      </c>
      <c r="AK35" s="97">
        <f t="shared" ca="1" si="10"/>
        <v>29</v>
      </c>
      <c r="AL35" t="str">
        <f t="shared" ca="1" si="8"/>
        <v>dom</v>
      </c>
      <c r="AM35">
        <f ca="1">IF($AJ$2="",SUMIFS(BANCOS!$C$4:$C$13,BANCOS!$D$4:$D$13,AK35),SUMIFS(BANCOS!$C$4:$C$13,BANCOS!$D$4:$D$13,AK35,BANCOS!$B$4:$B$13,$AJ$2))+AP34</f>
        <v>0</v>
      </c>
      <c r="AN35">
        <f ca="1">IF($AI$3=1,
IF($AJ$2="",
SUMIFS(ENTRADAS[Valor],ENTRADAS[Status],"Concluído",ENTRADAS[Data pagamento],AK35),
SUMIFS(ENTRADAS[Valor],ENTRADAS[Status],"Concluído",ENTRADAS[Data pagamento],AK35,ENTRADAS[Conta bancária],$AJ$2)),
IF($AJ$2="",
SUMIFS(ENTRADAS[Valor],ENTRADAS[Status],"Concluído",ENTRADAS[Data pagamento],AK35)+SUMIFS(ENTRADAS[Valor],ENTRADAS[Status],"&lt;&gt;"&amp;"Concluído",ENTRADAS[Data vencimento],AK35),
SUMIFS(ENTRADAS[Valor],ENTRADAS[Status],"Concluído",ENTRADAS[Data pagamento],AK35,ENTRADAS[Conta bancária],$AJ$2)+SUMIFS(ENTRADAS[Valor],ENTRADAS[Status],"&lt;&gt;"&amp;"Concluído",ENTRADAS[Data vencimento],AK35,ENTRADAS[Conta bancária],$AJ$2)))</f>
        <v>0</v>
      </c>
      <c r="AO35">
        <f ca="1">IF($AI$3=1,
IF($AJ$2="",
SUMIFS(SAÍDAS[Valor],SAÍDAS[Status],"Concluído",SAÍDAS[Data pagamento],AK35),
SUMIFS(SAÍDAS[Valor],SAÍDAS[Status],"Concluído",SAÍDAS[Data pagamento],AK35,SAÍDAS[Conta bancária],$AJ$2)),
IF($AJ$2="",
SUMIFS(SAÍDAS[Valor],SAÍDAS[Status],"Concluído",SAÍDAS[Data pagamento],AK35)+SUMIFS(SAÍDAS[Valor],SAÍDAS[Status],"&lt;&gt;"&amp;"Concluído",SAÍDAS[Data vencimento],AK35),
SUMIFS(SAÍDAS[Valor],SAÍDAS[Status],"Concluído",SAÍDAS[Data pagamento],AK35,SAÍDAS[Conta bancária],$AJ$2)+SUMIFS(SAÍDAS[Valor],SAÍDAS[Status],"&lt;&gt;"&amp;"Concluído",SAÍDAS[Data vencimento],AK35,SAÍDAS[Conta bancária],$AJ$2)))</f>
        <v>0</v>
      </c>
      <c r="AP35">
        <f t="shared" ca="1" si="9"/>
        <v>0</v>
      </c>
      <c r="AW35" t="str">
        <f>'PLANO DE CONTAS'!B104</f>
        <v>Despesa 10</v>
      </c>
      <c r="AX35" t="s">
        <v>112</v>
      </c>
      <c r="BJ35" s="97"/>
      <c r="BK35" s="97"/>
    </row>
    <row r="36" spans="1:63" x14ac:dyDescent="0.3">
      <c r="A36">
        <f>A35+1</f>
        <v>19</v>
      </c>
      <c r="B36" t="str">
        <f t="shared" si="12"/>
        <v/>
      </c>
      <c r="C36" s="30">
        <f t="shared" ca="1" si="12"/>
        <v>0</v>
      </c>
      <c r="D36" s="30">
        <f t="shared" ca="1" si="12"/>
        <v>0</v>
      </c>
      <c r="E36">
        <v>17</v>
      </c>
      <c r="F36" t="str">
        <f>IF(METAS!B23="","",METAS!B23)</f>
        <v/>
      </c>
      <c r="G36" s="30">
        <f ca="1">IFERROR(VLOOKUP($F36,METAS!$B$5:$O$26,MATCH(AUX!$G$17,METAS!$B$5:$O$5,0),0),"")</f>
        <v>0</v>
      </c>
      <c r="H36" s="30">
        <f ca="1">IF($F$1=1,SUMIFS(ENTRADAS[Valor],ENTRADAS[Status],"Concluído",ENTRADAS[Categoria],$F36,ENTRADAS[Mês],$G$17,ENTRADAS[Ano],$F$2),SUMIFS(ENTRADAS[Valor],ENTRADAS[Categoria],$F36,ENTRADAS[Mês],$G$17,ENTRADAS[Ano],$F$2))</f>
        <v>0</v>
      </c>
      <c r="P36" t="s">
        <v>83</v>
      </c>
      <c r="Q36" s="30">
        <f t="shared" ca="1" si="13"/>
        <v>0</v>
      </c>
      <c r="R36" s="30">
        <f t="shared" ca="1" si="14"/>
        <v>0</v>
      </c>
      <c r="U36" t="s">
        <v>83</v>
      </c>
      <c r="V36" s="30">
        <f t="shared" ref="V36:V43" ca="1" si="16">V35+G7-H7</f>
        <v>0</v>
      </c>
      <c r="X36" t="s">
        <v>83</v>
      </c>
      <c r="Y36" s="30">
        <f t="shared" ca="1" si="15"/>
        <v>0</v>
      </c>
      <c r="AC36" t="str">
        <f>IF(BANCOS!B11="","",BANCOS!B11)</f>
        <v/>
      </c>
      <c r="AH36" t="str">
        <f t="shared" ca="1" si="5"/>
        <v>jan</v>
      </c>
      <c r="AI36">
        <f t="shared" ca="1" si="6"/>
        <v>1900</v>
      </c>
      <c r="AJ36" t="str">
        <f t="shared" ca="1" si="7"/>
        <v>jan1900</v>
      </c>
      <c r="AK36" s="97">
        <f t="shared" ca="1" si="10"/>
        <v>30</v>
      </c>
      <c r="AL36" t="str">
        <f t="shared" ca="1" si="8"/>
        <v>seg</v>
      </c>
      <c r="AM36">
        <f ca="1">IF($AJ$2="",SUMIFS(BANCOS!$C$4:$C$13,BANCOS!$D$4:$D$13,AK36),SUMIFS(BANCOS!$C$4:$C$13,BANCOS!$D$4:$D$13,AK36,BANCOS!$B$4:$B$13,$AJ$2))+AP35</f>
        <v>0</v>
      </c>
      <c r="AN36">
        <f ca="1">IF($AI$3=1,
IF($AJ$2="",
SUMIFS(ENTRADAS[Valor],ENTRADAS[Status],"Concluído",ENTRADAS[Data pagamento],AK36),
SUMIFS(ENTRADAS[Valor],ENTRADAS[Status],"Concluído",ENTRADAS[Data pagamento],AK36,ENTRADAS[Conta bancária],$AJ$2)),
IF($AJ$2="",
SUMIFS(ENTRADAS[Valor],ENTRADAS[Status],"Concluído",ENTRADAS[Data pagamento],AK36)+SUMIFS(ENTRADAS[Valor],ENTRADAS[Status],"&lt;&gt;"&amp;"Concluído",ENTRADAS[Data vencimento],AK36),
SUMIFS(ENTRADAS[Valor],ENTRADAS[Status],"Concluído",ENTRADAS[Data pagamento],AK36,ENTRADAS[Conta bancária],$AJ$2)+SUMIFS(ENTRADAS[Valor],ENTRADAS[Status],"&lt;&gt;"&amp;"Concluído",ENTRADAS[Data vencimento],AK36,ENTRADAS[Conta bancária],$AJ$2)))</f>
        <v>0</v>
      </c>
      <c r="AO36">
        <f ca="1">IF($AI$3=1,
IF($AJ$2="",
SUMIFS(SAÍDAS[Valor],SAÍDAS[Status],"Concluído",SAÍDAS[Data pagamento],AK36),
SUMIFS(SAÍDAS[Valor],SAÍDAS[Status],"Concluído",SAÍDAS[Data pagamento],AK36,SAÍDAS[Conta bancária],$AJ$2)),
IF($AJ$2="",
SUMIFS(SAÍDAS[Valor],SAÍDAS[Status],"Concluído",SAÍDAS[Data pagamento],AK36)+SUMIFS(SAÍDAS[Valor],SAÍDAS[Status],"&lt;&gt;"&amp;"Concluído",SAÍDAS[Data vencimento],AK36),
SUMIFS(SAÍDAS[Valor],SAÍDAS[Status],"Concluído",SAÍDAS[Data pagamento],AK36,SAÍDAS[Conta bancária],$AJ$2)+SUMIFS(SAÍDAS[Valor],SAÍDAS[Status],"&lt;&gt;"&amp;"Concluído",SAÍDAS[Data vencimento],AK36,SAÍDAS[Conta bancária],$AJ$2)))</f>
        <v>0</v>
      </c>
      <c r="AP36">
        <f t="shared" ca="1" si="9"/>
        <v>0</v>
      </c>
      <c r="AW36">
        <f>'PLANO DE CONTAS'!B105</f>
        <v>0</v>
      </c>
      <c r="AX36" t="s">
        <v>201</v>
      </c>
      <c r="BJ36" s="97"/>
      <c r="BK36" s="97"/>
    </row>
    <row r="37" spans="1:63" x14ac:dyDescent="0.3">
      <c r="A37">
        <f>A36+1</f>
        <v>20</v>
      </c>
      <c r="B37" t="str">
        <f t="shared" si="12"/>
        <v/>
      </c>
      <c r="C37" s="30">
        <f t="shared" ca="1" si="12"/>
        <v>0</v>
      </c>
      <c r="D37" s="30">
        <f t="shared" ca="1" si="12"/>
        <v>0</v>
      </c>
      <c r="E37">
        <v>18</v>
      </c>
      <c r="F37" t="str">
        <f>IF(METAS!B24="","",METAS!B24)</f>
        <v/>
      </c>
      <c r="G37" s="30">
        <f ca="1">IFERROR(VLOOKUP($F37,METAS!$B$5:$O$26,MATCH(AUX!$G$17,METAS!$B$5:$O$5,0),0),"")</f>
        <v>0</v>
      </c>
      <c r="H37" s="30">
        <f ca="1">IF($F$1=1,SUMIFS(ENTRADAS[Valor],ENTRADAS[Status],"Concluído",ENTRADAS[Categoria],$F37,ENTRADAS[Mês],$G$17,ENTRADAS[Ano],$F$2),SUMIFS(ENTRADAS[Valor],ENTRADAS[Categoria],$F37,ENTRADAS[Mês],$G$17,ENTRADAS[Ano],$F$2))</f>
        <v>0</v>
      </c>
      <c r="P37" t="s">
        <v>84</v>
      </c>
      <c r="Q37" s="30">
        <f t="shared" ca="1" si="13"/>
        <v>0</v>
      </c>
      <c r="R37" s="30">
        <f t="shared" ca="1" si="14"/>
        <v>0</v>
      </c>
      <c r="U37" t="s">
        <v>84</v>
      </c>
      <c r="V37" s="30">
        <f t="shared" ca="1" si="16"/>
        <v>0</v>
      </c>
      <c r="X37" t="s">
        <v>84</v>
      </c>
      <c r="Y37" s="30">
        <f t="shared" ca="1" si="15"/>
        <v>0</v>
      </c>
      <c r="AC37" t="str">
        <f>IF(BANCOS!B12="","",BANCOS!B12)</f>
        <v/>
      </c>
      <c r="AH37" t="str">
        <f t="shared" ca="1" si="5"/>
        <v>jan</v>
      </c>
      <c r="AI37">
        <f t="shared" ca="1" si="6"/>
        <v>1900</v>
      </c>
      <c r="AJ37" t="str">
        <f t="shared" ca="1" si="7"/>
        <v>jan1900</v>
      </c>
      <c r="AK37" s="97">
        <f t="shared" ca="1" si="10"/>
        <v>31</v>
      </c>
      <c r="AL37" t="str">
        <f t="shared" ca="1" si="8"/>
        <v>ter</v>
      </c>
      <c r="AM37">
        <f ca="1">IF($AJ$2="",SUMIFS(BANCOS!$C$4:$C$13,BANCOS!$D$4:$D$13,AK37),SUMIFS(BANCOS!$C$4:$C$13,BANCOS!$D$4:$D$13,AK37,BANCOS!$B$4:$B$13,$AJ$2))+AP36</f>
        <v>0</v>
      </c>
      <c r="AN37">
        <f ca="1">IF($AI$3=1,
IF($AJ$2="",
SUMIFS(ENTRADAS[Valor],ENTRADAS[Status],"Concluído",ENTRADAS[Data pagamento],AK37),
SUMIFS(ENTRADAS[Valor],ENTRADAS[Status],"Concluído",ENTRADAS[Data pagamento],AK37,ENTRADAS[Conta bancária],$AJ$2)),
IF($AJ$2="",
SUMIFS(ENTRADAS[Valor],ENTRADAS[Status],"Concluído",ENTRADAS[Data pagamento],AK37)+SUMIFS(ENTRADAS[Valor],ENTRADAS[Status],"&lt;&gt;"&amp;"Concluído",ENTRADAS[Data vencimento],AK37),
SUMIFS(ENTRADAS[Valor],ENTRADAS[Status],"Concluído",ENTRADAS[Data pagamento],AK37,ENTRADAS[Conta bancária],$AJ$2)+SUMIFS(ENTRADAS[Valor],ENTRADAS[Status],"&lt;&gt;"&amp;"Concluído",ENTRADAS[Data vencimento],AK37,ENTRADAS[Conta bancária],$AJ$2)))</f>
        <v>0</v>
      </c>
      <c r="AO37">
        <f ca="1">IF($AI$3=1,
IF($AJ$2="",
SUMIFS(SAÍDAS[Valor],SAÍDAS[Status],"Concluído",SAÍDAS[Data pagamento],AK37),
SUMIFS(SAÍDAS[Valor],SAÍDAS[Status],"Concluído",SAÍDAS[Data pagamento],AK37,SAÍDAS[Conta bancária],$AJ$2)),
IF($AJ$2="",
SUMIFS(SAÍDAS[Valor],SAÍDAS[Status],"Concluído",SAÍDAS[Data pagamento],AK37)+SUMIFS(SAÍDAS[Valor],SAÍDAS[Status],"&lt;&gt;"&amp;"Concluído",SAÍDAS[Data vencimento],AK37),
SUMIFS(SAÍDAS[Valor],SAÍDAS[Status],"Concluído",SAÍDAS[Data pagamento],AK37,SAÍDAS[Conta bancária],$AJ$2)+SUMIFS(SAÍDAS[Valor],SAÍDAS[Status],"&lt;&gt;"&amp;"Concluído",SAÍDAS[Data vencimento],AK37,SAÍDAS[Conta bancária],$AJ$2)))</f>
        <v>0</v>
      </c>
      <c r="AP37">
        <f t="shared" ca="1" si="9"/>
        <v>0</v>
      </c>
      <c r="AW37">
        <f>'PLANO DE CONTAS'!B106</f>
        <v>0</v>
      </c>
      <c r="AX37" t="s">
        <v>202</v>
      </c>
      <c r="BJ37" s="97"/>
      <c r="BK37" s="97"/>
    </row>
    <row r="38" spans="1:63" x14ac:dyDescent="0.3">
      <c r="E38">
        <v>19</v>
      </c>
      <c r="F38" t="str">
        <f>IF(METAS!B25="","",METAS!B25)</f>
        <v/>
      </c>
      <c r="G38" s="30">
        <f ca="1">IFERROR(VLOOKUP($F38,METAS!$B$5:$O$26,MATCH(AUX!$G$17,METAS!$B$5:$O$5,0),0),"")</f>
        <v>0</v>
      </c>
      <c r="H38" s="30">
        <f ca="1">IF($F$1=1,SUMIFS(ENTRADAS[Valor],ENTRADAS[Status],"Concluído",ENTRADAS[Categoria],$F38,ENTRADAS[Mês],$G$17,ENTRADAS[Ano],$F$2),SUMIFS(ENTRADAS[Valor],ENTRADAS[Categoria],$F38,ENTRADAS[Mês],$G$17,ENTRADAS[Ano],$F$2))</f>
        <v>0</v>
      </c>
      <c r="P38" t="s">
        <v>85</v>
      </c>
      <c r="Q38" s="30">
        <f t="shared" ca="1" si="13"/>
        <v>0</v>
      </c>
      <c r="R38" s="30">
        <f t="shared" ca="1" si="14"/>
        <v>0</v>
      </c>
      <c r="U38" t="s">
        <v>85</v>
      </c>
      <c r="V38" s="30">
        <f t="shared" ca="1" si="16"/>
        <v>0</v>
      </c>
      <c r="X38" t="s">
        <v>85</v>
      </c>
      <c r="Y38" s="30">
        <f t="shared" ca="1" si="15"/>
        <v>0</v>
      </c>
      <c r="AC38" t="str">
        <f>IF(BANCOS!B13="","",BANCOS!B13)</f>
        <v/>
      </c>
      <c r="AH38" t="str">
        <f t="shared" ca="1" si="5"/>
        <v>fev</v>
      </c>
      <c r="AI38">
        <f t="shared" ca="1" si="6"/>
        <v>1900</v>
      </c>
      <c r="AJ38" t="str">
        <f t="shared" ca="1" si="7"/>
        <v>fev1900</v>
      </c>
      <c r="AK38" s="97">
        <f t="shared" ca="1" si="10"/>
        <v>32</v>
      </c>
      <c r="AL38" t="str">
        <f t="shared" ca="1" si="8"/>
        <v>qua</v>
      </c>
      <c r="AM38">
        <f ca="1">IF($AJ$2="",SUMIFS(BANCOS!$C$4:$C$13,BANCOS!$D$4:$D$13,AK38),SUMIFS(BANCOS!$C$4:$C$13,BANCOS!$D$4:$D$13,AK38,BANCOS!$B$4:$B$13,$AJ$2))+AP37</f>
        <v>0</v>
      </c>
      <c r="AN38">
        <f ca="1">IF($AI$3=1,
IF($AJ$2="",
SUMIFS(ENTRADAS[Valor],ENTRADAS[Status],"Concluído",ENTRADAS[Data pagamento],AK38),
SUMIFS(ENTRADAS[Valor],ENTRADAS[Status],"Concluído",ENTRADAS[Data pagamento],AK38,ENTRADAS[Conta bancária],$AJ$2)),
IF($AJ$2="",
SUMIFS(ENTRADAS[Valor],ENTRADAS[Status],"Concluído",ENTRADAS[Data pagamento],AK38)+SUMIFS(ENTRADAS[Valor],ENTRADAS[Status],"&lt;&gt;"&amp;"Concluído",ENTRADAS[Data vencimento],AK38),
SUMIFS(ENTRADAS[Valor],ENTRADAS[Status],"Concluído",ENTRADAS[Data pagamento],AK38,ENTRADAS[Conta bancária],$AJ$2)+SUMIFS(ENTRADAS[Valor],ENTRADAS[Status],"&lt;&gt;"&amp;"Concluído",ENTRADAS[Data vencimento],AK38,ENTRADAS[Conta bancária],$AJ$2)))</f>
        <v>0</v>
      </c>
      <c r="AO38">
        <f ca="1">IF($AI$3=1,
IF($AJ$2="",
SUMIFS(SAÍDAS[Valor],SAÍDAS[Status],"Concluído",SAÍDAS[Data pagamento],AK38),
SUMIFS(SAÍDAS[Valor],SAÍDAS[Status],"Concluído",SAÍDAS[Data pagamento],AK38,SAÍDAS[Conta bancária],$AJ$2)),
IF($AJ$2="",
SUMIFS(SAÍDAS[Valor],SAÍDAS[Status],"Concluído",SAÍDAS[Data pagamento],AK38)+SUMIFS(SAÍDAS[Valor],SAÍDAS[Status],"&lt;&gt;"&amp;"Concluído",SAÍDAS[Data vencimento],AK38),
SUMIFS(SAÍDAS[Valor],SAÍDAS[Status],"Concluído",SAÍDAS[Data pagamento],AK38,SAÍDAS[Conta bancária],$AJ$2)+SUMIFS(SAÍDAS[Valor],SAÍDAS[Status],"&lt;&gt;"&amp;"Concluído",SAÍDAS[Data vencimento],AK38,SAÍDAS[Conta bancária],$AJ$2)))</f>
        <v>0</v>
      </c>
      <c r="AP38">
        <f t="shared" ca="1" si="9"/>
        <v>0</v>
      </c>
      <c r="AW38">
        <f>'PLANO DE CONTAS'!B107</f>
        <v>0</v>
      </c>
      <c r="AX38" t="s">
        <v>203</v>
      </c>
      <c r="BJ38" s="97"/>
      <c r="BK38" s="97"/>
    </row>
    <row r="39" spans="1:63" x14ac:dyDescent="0.3">
      <c r="E39">
        <v>20</v>
      </c>
      <c r="F39" t="str">
        <f>IF(METAS!B26="","",METAS!B26)</f>
        <v/>
      </c>
      <c r="G39" s="30">
        <f ca="1">IFERROR(VLOOKUP($F39,METAS!$B$5:$O$26,MATCH(AUX!$G$17,METAS!$B$5:$O$5,0),0),"")</f>
        <v>0</v>
      </c>
      <c r="H39" s="30">
        <f ca="1">IF($F$1=1,SUMIFS(ENTRADAS[Valor],ENTRADAS[Status],"Concluído",ENTRADAS[Categoria],$F39,ENTRADAS[Mês],$G$17,ENTRADAS[Ano],$F$2),SUMIFS(ENTRADAS[Valor],ENTRADAS[Categoria],$F39,ENTRADAS[Mês],$G$17,ENTRADAS[Ano],$F$2))</f>
        <v>0</v>
      </c>
      <c r="P39" t="s">
        <v>86</v>
      </c>
      <c r="Q39" s="30">
        <f t="shared" ca="1" si="13"/>
        <v>0</v>
      </c>
      <c r="R39" s="30">
        <f t="shared" ca="1" si="14"/>
        <v>0</v>
      </c>
      <c r="U39" t="s">
        <v>86</v>
      </c>
      <c r="V39" s="30">
        <f t="shared" ca="1" si="16"/>
        <v>0</v>
      </c>
      <c r="X39" t="s">
        <v>86</v>
      </c>
      <c r="Y39" s="30">
        <f t="shared" ca="1" si="15"/>
        <v>0</v>
      </c>
      <c r="AH39" t="str">
        <f t="shared" ca="1" si="5"/>
        <v>fev</v>
      </c>
      <c r="AI39">
        <f t="shared" ca="1" si="6"/>
        <v>1900</v>
      </c>
      <c r="AJ39" t="str">
        <f t="shared" ca="1" si="7"/>
        <v>fev1900</v>
      </c>
      <c r="AK39" s="97">
        <f t="shared" ca="1" si="10"/>
        <v>33</v>
      </c>
      <c r="AL39" t="str">
        <f t="shared" ca="1" si="8"/>
        <v>qui</v>
      </c>
      <c r="AM39">
        <f ca="1">IF($AJ$2="",SUMIFS(BANCOS!$C$4:$C$13,BANCOS!$D$4:$D$13,AK39),SUMIFS(BANCOS!$C$4:$C$13,BANCOS!$D$4:$D$13,AK39,BANCOS!$B$4:$B$13,$AJ$2))+AP38</f>
        <v>0</v>
      </c>
      <c r="AN39">
        <f ca="1">IF($AI$3=1,
IF($AJ$2="",
SUMIFS(ENTRADAS[Valor],ENTRADAS[Status],"Concluído",ENTRADAS[Data pagamento],AK39),
SUMIFS(ENTRADAS[Valor],ENTRADAS[Status],"Concluído",ENTRADAS[Data pagamento],AK39,ENTRADAS[Conta bancária],$AJ$2)),
IF($AJ$2="",
SUMIFS(ENTRADAS[Valor],ENTRADAS[Status],"Concluído",ENTRADAS[Data pagamento],AK39)+SUMIFS(ENTRADAS[Valor],ENTRADAS[Status],"&lt;&gt;"&amp;"Concluído",ENTRADAS[Data vencimento],AK39),
SUMIFS(ENTRADAS[Valor],ENTRADAS[Status],"Concluído",ENTRADAS[Data pagamento],AK39,ENTRADAS[Conta bancária],$AJ$2)+SUMIFS(ENTRADAS[Valor],ENTRADAS[Status],"&lt;&gt;"&amp;"Concluído",ENTRADAS[Data vencimento],AK39,ENTRADAS[Conta bancária],$AJ$2)))</f>
        <v>0</v>
      </c>
      <c r="AO39">
        <f ca="1">IF($AI$3=1,
IF($AJ$2="",
SUMIFS(SAÍDAS[Valor],SAÍDAS[Status],"Concluído",SAÍDAS[Data pagamento],AK39),
SUMIFS(SAÍDAS[Valor],SAÍDAS[Status],"Concluído",SAÍDAS[Data pagamento],AK39,SAÍDAS[Conta bancária],$AJ$2)),
IF($AJ$2="",
SUMIFS(SAÍDAS[Valor],SAÍDAS[Status],"Concluído",SAÍDAS[Data pagamento],AK39)+SUMIFS(SAÍDAS[Valor],SAÍDAS[Status],"&lt;&gt;"&amp;"Concluído",SAÍDAS[Data vencimento],AK39),
SUMIFS(SAÍDAS[Valor],SAÍDAS[Status],"Concluído",SAÍDAS[Data pagamento],AK39,SAÍDAS[Conta bancária],$AJ$2)+SUMIFS(SAÍDAS[Valor],SAÍDAS[Status],"&lt;&gt;"&amp;"Concluído",SAÍDAS[Data vencimento],AK39,SAÍDAS[Conta bancária],$AJ$2)))</f>
        <v>0</v>
      </c>
      <c r="AP39">
        <f t="shared" ca="1" si="9"/>
        <v>0</v>
      </c>
      <c r="AW39">
        <f>'PLANO DE CONTAS'!B108</f>
        <v>0</v>
      </c>
      <c r="AX39" t="s">
        <v>204</v>
      </c>
      <c r="BJ39" s="97"/>
      <c r="BK39" s="97"/>
    </row>
    <row r="40" spans="1:63" x14ac:dyDescent="0.3">
      <c r="G40" s="30"/>
      <c r="H40" s="30"/>
      <c r="P40" t="s">
        <v>87</v>
      </c>
      <c r="Q40" s="30">
        <f t="shared" ca="1" si="13"/>
        <v>0</v>
      </c>
      <c r="R40" s="30">
        <f t="shared" ca="1" si="14"/>
        <v>0</v>
      </c>
      <c r="U40" t="s">
        <v>87</v>
      </c>
      <c r="V40" s="30">
        <f t="shared" ca="1" si="16"/>
        <v>0</v>
      </c>
      <c r="X40" t="s">
        <v>87</v>
      </c>
      <c r="Y40" s="30">
        <f t="shared" ca="1" si="15"/>
        <v>0</v>
      </c>
      <c r="AH40" t="str">
        <f t="shared" ca="1" si="5"/>
        <v>fev</v>
      </c>
      <c r="AI40">
        <f t="shared" ca="1" si="6"/>
        <v>1900</v>
      </c>
      <c r="AJ40" t="str">
        <f t="shared" ca="1" si="7"/>
        <v>fev1900</v>
      </c>
      <c r="AK40" s="97">
        <f t="shared" ca="1" si="10"/>
        <v>34</v>
      </c>
      <c r="AL40" t="str">
        <f t="shared" ca="1" si="8"/>
        <v>sex</v>
      </c>
      <c r="AM40">
        <f ca="1">IF($AJ$2="",SUMIFS(BANCOS!$C$4:$C$13,BANCOS!$D$4:$D$13,AK40),SUMIFS(BANCOS!$C$4:$C$13,BANCOS!$D$4:$D$13,AK40,BANCOS!$B$4:$B$13,$AJ$2))+AP39</f>
        <v>0</v>
      </c>
      <c r="AN40">
        <f ca="1">IF($AI$3=1,
IF($AJ$2="",
SUMIFS(ENTRADAS[Valor],ENTRADAS[Status],"Concluído",ENTRADAS[Data pagamento],AK40),
SUMIFS(ENTRADAS[Valor],ENTRADAS[Status],"Concluído",ENTRADAS[Data pagamento],AK40,ENTRADAS[Conta bancária],$AJ$2)),
IF($AJ$2="",
SUMIFS(ENTRADAS[Valor],ENTRADAS[Status],"Concluído",ENTRADAS[Data pagamento],AK40)+SUMIFS(ENTRADAS[Valor],ENTRADAS[Status],"&lt;&gt;"&amp;"Concluído",ENTRADAS[Data vencimento],AK40),
SUMIFS(ENTRADAS[Valor],ENTRADAS[Status],"Concluído",ENTRADAS[Data pagamento],AK40,ENTRADAS[Conta bancária],$AJ$2)+SUMIFS(ENTRADAS[Valor],ENTRADAS[Status],"&lt;&gt;"&amp;"Concluído",ENTRADAS[Data vencimento],AK40,ENTRADAS[Conta bancária],$AJ$2)))</f>
        <v>0</v>
      </c>
      <c r="AO40">
        <f ca="1">IF($AI$3=1,
IF($AJ$2="",
SUMIFS(SAÍDAS[Valor],SAÍDAS[Status],"Concluído",SAÍDAS[Data pagamento],AK40),
SUMIFS(SAÍDAS[Valor],SAÍDAS[Status],"Concluído",SAÍDAS[Data pagamento],AK40,SAÍDAS[Conta bancária],$AJ$2)),
IF($AJ$2="",
SUMIFS(SAÍDAS[Valor],SAÍDAS[Status],"Concluído",SAÍDAS[Data pagamento],AK40)+SUMIFS(SAÍDAS[Valor],SAÍDAS[Status],"&lt;&gt;"&amp;"Concluído",SAÍDAS[Data vencimento],AK40),
SUMIFS(SAÍDAS[Valor],SAÍDAS[Status],"Concluído",SAÍDAS[Data pagamento],AK40,SAÍDAS[Conta bancária],$AJ$2)+SUMIFS(SAÍDAS[Valor],SAÍDAS[Status],"&lt;&gt;"&amp;"Concluído",SAÍDAS[Data vencimento],AK40,SAÍDAS[Conta bancária],$AJ$2)))</f>
        <v>0</v>
      </c>
      <c r="AP40">
        <f t="shared" ca="1" si="9"/>
        <v>0</v>
      </c>
      <c r="AW40">
        <f>'PLANO DE CONTAS'!B109</f>
        <v>0</v>
      </c>
      <c r="AX40" t="s">
        <v>205</v>
      </c>
      <c r="BJ40" s="97"/>
      <c r="BK40" s="97"/>
    </row>
    <row r="41" spans="1:63" x14ac:dyDescent="0.3">
      <c r="P41" t="s">
        <v>88</v>
      </c>
      <c r="Q41" s="30">
        <f t="shared" ca="1" si="13"/>
        <v>0</v>
      </c>
      <c r="R41" s="30">
        <f t="shared" ca="1" si="14"/>
        <v>0</v>
      </c>
      <c r="U41" t="s">
        <v>88</v>
      </c>
      <c r="V41" s="30">
        <f t="shared" ca="1" si="16"/>
        <v>0</v>
      </c>
      <c r="X41" t="s">
        <v>88</v>
      </c>
      <c r="Y41" s="30">
        <f t="shared" ca="1" si="15"/>
        <v>0</v>
      </c>
      <c r="AH41" t="str">
        <f t="shared" ca="1" si="5"/>
        <v>fev</v>
      </c>
      <c r="AI41">
        <f t="shared" ca="1" si="6"/>
        <v>1900</v>
      </c>
      <c r="AJ41" t="str">
        <f t="shared" ca="1" si="7"/>
        <v>fev1900</v>
      </c>
      <c r="AK41" s="97">
        <f t="shared" ca="1" si="10"/>
        <v>35</v>
      </c>
      <c r="AL41" t="str">
        <f t="shared" ca="1" si="8"/>
        <v>sáb</v>
      </c>
      <c r="AM41">
        <f ca="1">IF($AJ$2="",SUMIFS(BANCOS!$C$4:$C$13,BANCOS!$D$4:$D$13,AK41),SUMIFS(BANCOS!$C$4:$C$13,BANCOS!$D$4:$D$13,AK41,BANCOS!$B$4:$B$13,$AJ$2))+AP40</f>
        <v>0</v>
      </c>
      <c r="AN41">
        <f ca="1">IF($AI$3=1,
IF($AJ$2="",
SUMIFS(ENTRADAS[Valor],ENTRADAS[Status],"Concluído",ENTRADAS[Data pagamento],AK41),
SUMIFS(ENTRADAS[Valor],ENTRADAS[Status],"Concluído",ENTRADAS[Data pagamento],AK41,ENTRADAS[Conta bancária],$AJ$2)),
IF($AJ$2="",
SUMIFS(ENTRADAS[Valor],ENTRADAS[Status],"Concluído",ENTRADAS[Data pagamento],AK41)+SUMIFS(ENTRADAS[Valor],ENTRADAS[Status],"&lt;&gt;"&amp;"Concluído",ENTRADAS[Data vencimento],AK41),
SUMIFS(ENTRADAS[Valor],ENTRADAS[Status],"Concluído",ENTRADAS[Data pagamento],AK41,ENTRADAS[Conta bancária],$AJ$2)+SUMIFS(ENTRADAS[Valor],ENTRADAS[Status],"&lt;&gt;"&amp;"Concluído",ENTRADAS[Data vencimento],AK41,ENTRADAS[Conta bancária],$AJ$2)))</f>
        <v>0</v>
      </c>
      <c r="AO41">
        <f ca="1">IF($AI$3=1,
IF($AJ$2="",
SUMIFS(SAÍDAS[Valor],SAÍDAS[Status],"Concluído",SAÍDAS[Data pagamento],AK41),
SUMIFS(SAÍDAS[Valor],SAÍDAS[Status],"Concluído",SAÍDAS[Data pagamento],AK41,SAÍDAS[Conta bancária],$AJ$2)),
IF($AJ$2="",
SUMIFS(SAÍDAS[Valor],SAÍDAS[Status],"Concluído",SAÍDAS[Data pagamento],AK41)+SUMIFS(SAÍDAS[Valor],SAÍDAS[Status],"&lt;&gt;"&amp;"Concluído",SAÍDAS[Data vencimento],AK41),
SUMIFS(SAÍDAS[Valor],SAÍDAS[Status],"Concluído",SAÍDAS[Data pagamento],AK41,SAÍDAS[Conta bancária],$AJ$2)+SUMIFS(SAÍDAS[Valor],SAÍDAS[Status],"&lt;&gt;"&amp;"Concluído",SAÍDAS[Data vencimento],AK41,SAÍDAS[Conta bancária],$AJ$2)))</f>
        <v>0</v>
      </c>
      <c r="AP41">
        <f t="shared" ca="1" si="9"/>
        <v>0</v>
      </c>
      <c r="AW41">
        <f>'PLANO DE CONTAS'!B110</f>
        <v>0</v>
      </c>
      <c r="AX41" t="s">
        <v>206</v>
      </c>
      <c r="BJ41" s="97"/>
      <c r="BK41" s="97"/>
    </row>
    <row r="42" spans="1:63" x14ac:dyDescent="0.3">
      <c r="P42" t="s">
        <v>89</v>
      </c>
      <c r="Q42" s="30">
        <f t="shared" ca="1" si="13"/>
        <v>0</v>
      </c>
      <c r="R42" s="30">
        <f t="shared" ca="1" si="14"/>
        <v>0</v>
      </c>
      <c r="U42" t="s">
        <v>89</v>
      </c>
      <c r="V42" s="30">
        <f t="shared" ca="1" si="16"/>
        <v>0</v>
      </c>
      <c r="X42" t="s">
        <v>89</v>
      </c>
      <c r="Y42" s="30">
        <f t="shared" ca="1" si="15"/>
        <v>0</v>
      </c>
      <c r="AH42" t="str">
        <f t="shared" ca="1" si="5"/>
        <v>fev</v>
      </c>
      <c r="AI42">
        <f t="shared" ca="1" si="6"/>
        <v>1900</v>
      </c>
      <c r="AJ42" t="str">
        <f t="shared" ca="1" si="7"/>
        <v>fev1900</v>
      </c>
      <c r="AK42" s="97">
        <f t="shared" ca="1" si="10"/>
        <v>36</v>
      </c>
      <c r="AL42" t="str">
        <f t="shared" ca="1" si="8"/>
        <v>dom</v>
      </c>
      <c r="AM42">
        <f ca="1">IF($AJ$2="",SUMIFS(BANCOS!$C$4:$C$13,BANCOS!$D$4:$D$13,AK42),SUMIFS(BANCOS!$C$4:$C$13,BANCOS!$D$4:$D$13,AK42,BANCOS!$B$4:$B$13,$AJ$2))+AP41</f>
        <v>0</v>
      </c>
      <c r="AN42">
        <f ca="1">IF($AI$3=1,
IF($AJ$2="",
SUMIFS(ENTRADAS[Valor],ENTRADAS[Status],"Concluído",ENTRADAS[Data pagamento],AK42),
SUMIFS(ENTRADAS[Valor],ENTRADAS[Status],"Concluído",ENTRADAS[Data pagamento],AK42,ENTRADAS[Conta bancária],$AJ$2)),
IF($AJ$2="",
SUMIFS(ENTRADAS[Valor],ENTRADAS[Status],"Concluído",ENTRADAS[Data pagamento],AK42)+SUMIFS(ENTRADAS[Valor],ENTRADAS[Status],"&lt;&gt;"&amp;"Concluído",ENTRADAS[Data vencimento],AK42),
SUMIFS(ENTRADAS[Valor],ENTRADAS[Status],"Concluído",ENTRADAS[Data pagamento],AK42,ENTRADAS[Conta bancária],$AJ$2)+SUMIFS(ENTRADAS[Valor],ENTRADAS[Status],"&lt;&gt;"&amp;"Concluído",ENTRADAS[Data vencimento],AK42,ENTRADAS[Conta bancária],$AJ$2)))</f>
        <v>0</v>
      </c>
      <c r="AO42">
        <f ca="1">IF($AI$3=1,
IF($AJ$2="",
SUMIFS(SAÍDAS[Valor],SAÍDAS[Status],"Concluído",SAÍDAS[Data pagamento],AK42),
SUMIFS(SAÍDAS[Valor],SAÍDAS[Status],"Concluído",SAÍDAS[Data pagamento],AK42,SAÍDAS[Conta bancária],$AJ$2)),
IF($AJ$2="",
SUMIFS(SAÍDAS[Valor],SAÍDAS[Status],"Concluído",SAÍDAS[Data pagamento],AK42)+SUMIFS(SAÍDAS[Valor],SAÍDAS[Status],"&lt;&gt;"&amp;"Concluído",SAÍDAS[Data vencimento],AK42),
SUMIFS(SAÍDAS[Valor],SAÍDAS[Status],"Concluído",SAÍDAS[Data pagamento],AK42,SAÍDAS[Conta bancária],$AJ$2)+SUMIFS(SAÍDAS[Valor],SAÍDAS[Status],"&lt;&gt;"&amp;"Concluído",SAÍDAS[Data vencimento],AK42,SAÍDAS[Conta bancária],$AJ$2)))</f>
        <v>0</v>
      </c>
      <c r="AP42">
        <f t="shared" ca="1" si="9"/>
        <v>0</v>
      </c>
      <c r="AW42">
        <f>'PLANO DE CONTAS'!B111</f>
        <v>0</v>
      </c>
      <c r="AX42" t="s">
        <v>207</v>
      </c>
      <c r="BJ42" s="97"/>
      <c r="BK42" s="97"/>
    </row>
    <row r="43" spans="1:63" x14ac:dyDescent="0.3">
      <c r="P43" t="s">
        <v>90</v>
      </c>
      <c r="Q43" s="30">
        <f t="shared" ca="1" si="13"/>
        <v>0</v>
      </c>
      <c r="R43" s="30">
        <f t="shared" ca="1" si="14"/>
        <v>0</v>
      </c>
      <c r="U43" t="s">
        <v>90</v>
      </c>
      <c r="V43" s="30">
        <f t="shared" ca="1" si="16"/>
        <v>0</v>
      </c>
      <c r="X43" t="s">
        <v>90</v>
      </c>
      <c r="Y43" s="30">
        <f t="shared" ca="1" si="15"/>
        <v>0</v>
      </c>
      <c r="AH43" t="str">
        <f t="shared" ca="1" si="5"/>
        <v>fev</v>
      </c>
      <c r="AI43">
        <f t="shared" ca="1" si="6"/>
        <v>1900</v>
      </c>
      <c r="AJ43" t="str">
        <f t="shared" ca="1" si="7"/>
        <v>fev1900</v>
      </c>
      <c r="AK43" s="97">
        <f t="shared" ca="1" si="10"/>
        <v>37</v>
      </c>
      <c r="AL43" t="str">
        <f t="shared" ca="1" si="8"/>
        <v>seg</v>
      </c>
      <c r="AM43">
        <f ca="1">IF($AJ$2="",SUMIFS(BANCOS!$C$4:$C$13,BANCOS!$D$4:$D$13,AK43),SUMIFS(BANCOS!$C$4:$C$13,BANCOS!$D$4:$D$13,AK43,BANCOS!$B$4:$B$13,$AJ$2))+AP42</f>
        <v>0</v>
      </c>
      <c r="AN43">
        <f ca="1">IF($AI$3=1,
IF($AJ$2="",
SUMIFS(ENTRADAS[Valor],ENTRADAS[Status],"Concluído",ENTRADAS[Data pagamento],AK43),
SUMIFS(ENTRADAS[Valor],ENTRADAS[Status],"Concluído",ENTRADAS[Data pagamento],AK43,ENTRADAS[Conta bancária],$AJ$2)),
IF($AJ$2="",
SUMIFS(ENTRADAS[Valor],ENTRADAS[Status],"Concluído",ENTRADAS[Data pagamento],AK43)+SUMIFS(ENTRADAS[Valor],ENTRADAS[Status],"&lt;&gt;"&amp;"Concluído",ENTRADAS[Data vencimento],AK43),
SUMIFS(ENTRADAS[Valor],ENTRADAS[Status],"Concluído",ENTRADAS[Data pagamento],AK43,ENTRADAS[Conta bancária],$AJ$2)+SUMIFS(ENTRADAS[Valor],ENTRADAS[Status],"&lt;&gt;"&amp;"Concluído",ENTRADAS[Data vencimento],AK43,ENTRADAS[Conta bancária],$AJ$2)))</f>
        <v>0</v>
      </c>
      <c r="AO43">
        <f ca="1">IF($AI$3=1,
IF($AJ$2="",
SUMIFS(SAÍDAS[Valor],SAÍDAS[Status],"Concluído",SAÍDAS[Data pagamento],AK43),
SUMIFS(SAÍDAS[Valor],SAÍDAS[Status],"Concluído",SAÍDAS[Data pagamento],AK43,SAÍDAS[Conta bancária],$AJ$2)),
IF($AJ$2="",
SUMIFS(SAÍDAS[Valor],SAÍDAS[Status],"Concluído",SAÍDAS[Data pagamento],AK43)+SUMIFS(SAÍDAS[Valor],SAÍDAS[Status],"&lt;&gt;"&amp;"Concluído",SAÍDAS[Data vencimento],AK43),
SUMIFS(SAÍDAS[Valor],SAÍDAS[Status],"Concluído",SAÍDAS[Data pagamento],AK43,SAÍDAS[Conta bancária],$AJ$2)+SUMIFS(SAÍDAS[Valor],SAÍDAS[Status],"&lt;&gt;"&amp;"Concluído",SAÍDAS[Data vencimento],AK43,SAÍDAS[Conta bancária],$AJ$2)))</f>
        <v>0</v>
      </c>
      <c r="AP43">
        <f t="shared" ca="1" si="9"/>
        <v>0</v>
      </c>
      <c r="AW43">
        <f>'PLANO DE CONTAS'!B112</f>
        <v>0</v>
      </c>
      <c r="AX43" t="s">
        <v>208</v>
      </c>
      <c r="BJ43" s="97"/>
      <c r="BK43" s="97"/>
    </row>
    <row r="44" spans="1:63" x14ac:dyDescent="0.3">
      <c r="V44" s="30"/>
      <c r="AH44" t="str">
        <f t="shared" ca="1" si="5"/>
        <v>fev</v>
      </c>
      <c r="AI44">
        <f t="shared" ca="1" si="6"/>
        <v>1900</v>
      </c>
      <c r="AJ44" t="str">
        <f t="shared" ca="1" si="7"/>
        <v>fev1900</v>
      </c>
      <c r="AK44" s="97">
        <f t="shared" ca="1" si="10"/>
        <v>38</v>
      </c>
      <c r="AL44" t="str">
        <f t="shared" ca="1" si="8"/>
        <v>ter</v>
      </c>
      <c r="AM44">
        <f ca="1">IF($AJ$2="",SUMIFS(BANCOS!$C$4:$C$13,BANCOS!$D$4:$D$13,AK44),SUMIFS(BANCOS!$C$4:$C$13,BANCOS!$D$4:$D$13,AK44,BANCOS!$B$4:$B$13,$AJ$2))+AP43</f>
        <v>0</v>
      </c>
      <c r="AN44">
        <f ca="1">IF($AI$3=1,
IF($AJ$2="",
SUMIFS(ENTRADAS[Valor],ENTRADAS[Status],"Concluído",ENTRADAS[Data pagamento],AK44),
SUMIFS(ENTRADAS[Valor],ENTRADAS[Status],"Concluído",ENTRADAS[Data pagamento],AK44,ENTRADAS[Conta bancária],$AJ$2)),
IF($AJ$2="",
SUMIFS(ENTRADAS[Valor],ENTRADAS[Status],"Concluído",ENTRADAS[Data pagamento],AK44)+SUMIFS(ENTRADAS[Valor],ENTRADAS[Status],"&lt;&gt;"&amp;"Concluído",ENTRADAS[Data vencimento],AK44),
SUMIFS(ENTRADAS[Valor],ENTRADAS[Status],"Concluído",ENTRADAS[Data pagamento],AK44,ENTRADAS[Conta bancária],$AJ$2)+SUMIFS(ENTRADAS[Valor],ENTRADAS[Status],"&lt;&gt;"&amp;"Concluído",ENTRADAS[Data vencimento],AK44,ENTRADAS[Conta bancária],$AJ$2)))</f>
        <v>0</v>
      </c>
      <c r="AO44">
        <f ca="1">IF($AI$3=1,
IF($AJ$2="",
SUMIFS(SAÍDAS[Valor],SAÍDAS[Status],"Concluído",SAÍDAS[Data pagamento],AK44),
SUMIFS(SAÍDAS[Valor],SAÍDAS[Status],"Concluído",SAÍDAS[Data pagamento],AK44,SAÍDAS[Conta bancária],$AJ$2)),
IF($AJ$2="",
SUMIFS(SAÍDAS[Valor],SAÍDAS[Status],"Concluído",SAÍDAS[Data pagamento],AK44)+SUMIFS(SAÍDAS[Valor],SAÍDAS[Status],"&lt;&gt;"&amp;"Concluído",SAÍDAS[Data vencimento],AK44),
SUMIFS(SAÍDAS[Valor],SAÍDAS[Status],"Concluído",SAÍDAS[Data pagamento],AK44,SAÍDAS[Conta bancária],$AJ$2)+SUMIFS(SAÍDAS[Valor],SAÍDAS[Status],"&lt;&gt;"&amp;"Concluído",SAÍDAS[Data vencimento],AK44,SAÍDAS[Conta bancária],$AJ$2)))</f>
        <v>0</v>
      </c>
      <c r="AP44">
        <f t="shared" ca="1" si="9"/>
        <v>0</v>
      </c>
      <c r="AW44">
        <f>'PLANO DE CONTAS'!B113</f>
        <v>0</v>
      </c>
      <c r="AX44" t="s">
        <v>209</v>
      </c>
      <c r="BJ44" s="97"/>
      <c r="BK44" s="97"/>
    </row>
    <row r="45" spans="1:63" x14ac:dyDescent="0.3">
      <c r="AH45" t="str">
        <f t="shared" ca="1" si="5"/>
        <v>fev</v>
      </c>
      <c r="AI45">
        <f t="shared" ca="1" si="6"/>
        <v>1900</v>
      </c>
      <c r="AJ45" t="str">
        <f t="shared" ca="1" si="7"/>
        <v>fev1900</v>
      </c>
      <c r="AK45" s="97">
        <f t="shared" ca="1" si="10"/>
        <v>39</v>
      </c>
      <c r="AL45" t="str">
        <f t="shared" ca="1" si="8"/>
        <v>qua</v>
      </c>
      <c r="AM45">
        <f ca="1">IF($AJ$2="",SUMIFS(BANCOS!$C$4:$C$13,BANCOS!$D$4:$D$13,AK45),SUMIFS(BANCOS!$C$4:$C$13,BANCOS!$D$4:$D$13,AK45,BANCOS!$B$4:$B$13,$AJ$2))+AP44</f>
        <v>0</v>
      </c>
      <c r="AN45">
        <f ca="1">IF($AI$3=1,
IF($AJ$2="",
SUMIFS(ENTRADAS[Valor],ENTRADAS[Status],"Concluído",ENTRADAS[Data pagamento],AK45),
SUMIFS(ENTRADAS[Valor],ENTRADAS[Status],"Concluído",ENTRADAS[Data pagamento],AK45,ENTRADAS[Conta bancária],$AJ$2)),
IF($AJ$2="",
SUMIFS(ENTRADAS[Valor],ENTRADAS[Status],"Concluído",ENTRADAS[Data pagamento],AK45)+SUMIFS(ENTRADAS[Valor],ENTRADAS[Status],"&lt;&gt;"&amp;"Concluído",ENTRADAS[Data vencimento],AK45),
SUMIFS(ENTRADAS[Valor],ENTRADAS[Status],"Concluído",ENTRADAS[Data pagamento],AK45,ENTRADAS[Conta bancária],$AJ$2)+SUMIFS(ENTRADAS[Valor],ENTRADAS[Status],"&lt;&gt;"&amp;"Concluído",ENTRADAS[Data vencimento],AK45,ENTRADAS[Conta bancária],$AJ$2)))</f>
        <v>0</v>
      </c>
      <c r="AO45">
        <f ca="1">IF($AI$3=1,
IF($AJ$2="",
SUMIFS(SAÍDAS[Valor],SAÍDAS[Status],"Concluído",SAÍDAS[Data pagamento],AK45),
SUMIFS(SAÍDAS[Valor],SAÍDAS[Status],"Concluído",SAÍDAS[Data pagamento],AK45,SAÍDAS[Conta bancária],$AJ$2)),
IF($AJ$2="",
SUMIFS(SAÍDAS[Valor],SAÍDAS[Status],"Concluído",SAÍDAS[Data pagamento],AK45)+SUMIFS(SAÍDAS[Valor],SAÍDAS[Status],"&lt;&gt;"&amp;"Concluído",SAÍDAS[Data vencimento],AK45),
SUMIFS(SAÍDAS[Valor],SAÍDAS[Status],"Concluído",SAÍDAS[Data pagamento],AK45,SAÍDAS[Conta bancária],$AJ$2)+SUMIFS(SAÍDAS[Valor],SAÍDAS[Status],"&lt;&gt;"&amp;"Concluído",SAÍDAS[Data vencimento],AK45,SAÍDAS[Conta bancária],$AJ$2)))</f>
        <v>0</v>
      </c>
      <c r="AP45">
        <f t="shared" ca="1" si="9"/>
        <v>0</v>
      </c>
      <c r="AW45">
        <f>'PLANO DE CONTAS'!B114</f>
        <v>0</v>
      </c>
      <c r="AX45" t="s">
        <v>210</v>
      </c>
      <c r="BJ45" s="97"/>
      <c r="BK45" s="97"/>
    </row>
    <row r="46" spans="1:63" x14ac:dyDescent="0.3">
      <c r="AH46" t="str">
        <f t="shared" ca="1" si="5"/>
        <v>fev</v>
      </c>
      <c r="AI46">
        <f t="shared" ca="1" si="6"/>
        <v>1900</v>
      </c>
      <c r="AJ46" t="str">
        <f t="shared" ca="1" si="7"/>
        <v>fev1900</v>
      </c>
      <c r="AK46" s="97">
        <f t="shared" ca="1" si="10"/>
        <v>40</v>
      </c>
      <c r="AL46" t="str">
        <f t="shared" ca="1" si="8"/>
        <v>qui</v>
      </c>
      <c r="AM46">
        <f ca="1">IF($AJ$2="",SUMIFS(BANCOS!$C$4:$C$13,BANCOS!$D$4:$D$13,AK46),SUMIFS(BANCOS!$C$4:$C$13,BANCOS!$D$4:$D$13,AK46,BANCOS!$B$4:$B$13,$AJ$2))+AP45</f>
        <v>0</v>
      </c>
      <c r="AN46">
        <f ca="1">IF($AI$3=1,
IF($AJ$2="",
SUMIFS(ENTRADAS[Valor],ENTRADAS[Status],"Concluído",ENTRADAS[Data pagamento],AK46),
SUMIFS(ENTRADAS[Valor],ENTRADAS[Status],"Concluído",ENTRADAS[Data pagamento],AK46,ENTRADAS[Conta bancária],$AJ$2)),
IF($AJ$2="",
SUMIFS(ENTRADAS[Valor],ENTRADAS[Status],"Concluído",ENTRADAS[Data pagamento],AK46)+SUMIFS(ENTRADAS[Valor],ENTRADAS[Status],"&lt;&gt;"&amp;"Concluído",ENTRADAS[Data vencimento],AK46),
SUMIFS(ENTRADAS[Valor],ENTRADAS[Status],"Concluído",ENTRADAS[Data pagamento],AK46,ENTRADAS[Conta bancária],$AJ$2)+SUMIFS(ENTRADAS[Valor],ENTRADAS[Status],"&lt;&gt;"&amp;"Concluído",ENTRADAS[Data vencimento],AK46,ENTRADAS[Conta bancária],$AJ$2)))</f>
        <v>0</v>
      </c>
      <c r="AO46">
        <f ca="1">IF($AI$3=1,
IF($AJ$2="",
SUMIFS(SAÍDAS[Valor],SAÍDAS[Status],"Concluído",SAÍDAS[Data pagamento],AK46),
SUMIFS(SAÍDAS[Valor],SAÍDAS[Status],"Concluído",SAÍDAS[Data pagamento],AK46,SAÍDAS[Conta bancária],$AJ$2)),
IF($AJ$2="",
SUMIFS(SAÍDAS[Valor],SAÍDAS[Status],"Concluído",SAÍDAS[Data pagamento],AK46)+SUMIFS(SAÍDAS[Valor],SAÍDAS[Status],"&lt;&gt;"&amp;"Concluído",SAÍDAS[Data vencimento],AK46),
SUMIFS(SAÍDAS[Valor],SAÍDAS[Status],"Concluído",SAÍDAS[Data pagamento],AK46,SAÍDAS[Conta bancária],$AJ$2)+SUMIFS(SAÍDAS[Valor],SAÍDAS[Status],"&lt;&gt;"&amp;"Concluído",SAÍDAS[Data vencimento],AK46,SAÍDAS[Conta bancária],$AJ$2)))</f>
        <v>0</v>
      </c>
      <c r="AP46">
        <f t="shared" ca="1" si="9"/>
        <v>0</v>
      </c>
      <c r="BJ46" s="97"/>
      <c r="BK46" s="97"/>
    </row>
    <row r="47" spans="1:63" x14ac:dyDescent="0.3">
      <c r="P47" t="s">
        <v>159</v>
      </c>
      <c r="Q47" s="122">
        <f ca="1">SUM(Q32:Q43)</f>
        <v>0</v>
      </c>
      <c r="AH47" t="str">
        <f t="shared" ca="1" si="5"/>
        <v>fev</v>
      </c>
      <c r="AI47">
        <f t="shared" ca="1" si="6"/>
        <v>1900</v>
      </c>
      <c r="AJ47" t="str">
        <f t="shared" ca="1" si="7"/>
        <v>fev1900</v>
      </c>
      <c r="AK47" s="97">
        <f t="shared" ca="1" si="10"/>
        <v>41</v>
      </c>
      <c r="AL47" t="str">
        <f t="shared" ca="1" si="8"/>
        <v>sex</v>
      </c>
      <c r="AM47">
        <f ca="1">IF($AJ$2="",SUMIFS(BANCOS!$C$4:$C$13,BANCOS!$D$4:$D$13,AK47),SUMIFS(BANCOS!$C$4:$C$13,BANCOS!$D$4:$D$13,AK47,BANCOS!$B$4:$B$13,$AJ$2))+AP46</f>
        <v>0</v>
      </c>
      <c r="AN47">
        <f ca="1">IF($AI$3=1,
IF($AJ$2="",
SUMIFS(ENTRADAS[Valor],ENTRADAS[Status],"Concluído",ENTRADAS[Data pagamento],AK47),
SUMIFS(ENTRADAS[Valor],ENTRADAS[Status],"Concluído",ENTRADAS[Data pagamento],AK47,ENTRADAS[Conta bancária],$AJ$2)),
IF($AJ$2="",
SUMIFS(ENTRADAS[Valor],ENTRADAS[Status],"Concluído",ENTRADAS[Data pagamento],AK47)+SUMIFS(ENTRADAS[Valor],ENTRADAS[Status],"&lt;&gt;"&amp;"Concluído",ENTRADAS[Data vencimento],AK47),
SUMIFS(ENTRADAS[Valor],ENTRADAS[Status],"Concluído",ENTRADAS[Data pagamento],AK47,ENTRADAS[Conta bancária],$AJ$2)+SUMIFS(ENTRADAS[Valor],ENTRADAS[Status],"&lt;&gt;"&amp;"Concluído",ENTRADAS[Data vencimento],AK47,ENTRADAS[Conta bancária],$AJ$2)))</f>
        <v>0</v>
      </c>
      <c r="AO47">
        <f ca="1">IF($AI$3=1,
IF($AJ$2="",
SUMIFS(SAÍDAS[Valor],SAÍDAS[Status],"Concluído",SAÍDAS[Data pagamento],AK47),
SUMIFS(SAÍDAS[Valor],SAÍDAS[Status],"Concluído",SAÍDAS[Data pagamento],AK47,SAÍDAS[Conta bancária],$AJ$2)),
IF($AJ$2="",
SUMIFS(SAÍDAS[Valor],SAÍDAS[Status],"Concluído",SAÍDAS[Data pagamento],AK47)+SUMIFS(SAÍDAS[Valor],SAÍDAS[Status],"&lt;&gt;"&amp;"Concluído",SAÍDAS[Data vencimento],AK47),
SUMIFS(SAÍDAS[Valor],SAÍDAS[Status],"Concluído",SAÍDAS[Data pagamento],AK47,SAÍDAS[Conta bancária],$AJ$2)+SUMIFS(SAÍDAS[Valor],SAÍDAS[Status],"&lt;&gt;"&amp;"Concluído",SAÍDAS[Data vencimento],AK47,SAÍDAS[Conta bancária],$AJ$2)))</f>
        <v>0</v>
      </c>
      <c r="AP47">
        <f t="shared" ca="1" si="9"/>
        <v>0</v>
      </c>
      <c r="BJ47" s="97"/>
      <c r="BK47" s="97"/>
    </row>
    <row r="48" spans="1:63" x14ac:dyDescent="0.3">
      <c r="P48" t="s">
        <v>160</v>
      </c>
      <c r="Q48" s="122">
        <f ca="1">SUM(H3:H14)</f>
        <v>0</v>
      </c>
      <c r="AH48" t="str">
        <f t="shared" ca="1" si="5"/>
        <v>fev</v>
      </c>
      <c r="AI48">
        <f t="shared" ca="1" si="6"/>
        <v>1900</v>
      </c>
      <c r="AJ48" t="str">
        <f t="shared" ca="1" si="7"/>
        <v>fev1900</v>
      </c>
      <c r="AK48" s="97">
        <f t="shared" ca="1" si="10"/>
        <v>42</v>
      </c>
      <c r="AL48" t="str">
        <f t="shared" ca="1" si="8"/>
        <v>sáb</v>
      </c>
      <c r="AM48">
        <f ca="1">IF($AJ$2="",SUMIFS(BANCOS!$C$4:$C$13,BANCOS!$D$4:$D$13,AK48),SUMIFS(BANCOS!$C$4:$C$13,BANCOS!$D$4:$D$13,AK48,BANCOS!$B$4:$B$13,$AJ$2))+AP47</f>
        <v>0</v>
      </c>
      <c r="AN48">
        <f ca="1">IF($AI$3=1,
IF($AJ$2="",
SUMIFS(ENTRADAS[Valor],ENTRADAS[Status],"Concluído",ENTRADAS[Data pagamento],AK48),
SUMIFS(ENTRADAS[Valor],ENTRADAS[Status],"Concluído",ENTRADAS[Data pagamento],AK48,ENTRADAS[Conta bancária],$AJ$2)),
IF($AJ$2="",
SUMIFS(ENTRADAS[Valor],ENTRADAS[Status],"Concluído",ENTRADAS[Data pagamento],AK48)+SUMIFS(ENTRADAS[Valor],ENTRADAS[Status],"&lt;&gt;"&amp;"Concluído",ENTRADAS[Data vencimento],AK48),
SUMIFS(ENTRADAS[Valor],ENTRADAS[Status],"Concluído",ENTRADAS[Data pagamento],AK48,ENTRADAS[Conta bancária],$AJ$2)+SUMIFS(ENTRADAS[Valor],ENTRADAS[Status],"&lt;&gt;"&amp;"Concluído",ENTRADAS[Data vencimento],AK48,ENTRADAS[Conta bancária],$AJ$2)))</f>
        <v>0</v>
      </c>
      <c r="AO48">
        <f ca="1">IF($AI$3=1,
IF($AJ$2="",
SUMIFS(SAÍDAS[Valor],SAÍDAS[Status],"Concluído",SAÍDAS[Data pagamento],AK48),
SUMIFS(SAÍDAS[Valor],SAÍDAS[Status],"Concluído",SAÍDAS[Data pagamento],AK48,SAÍDAS[Conta bancária],$AJ$2)),
IF($AJ$2="",
SUMIFS(SAÍDAS[Valor],SAÍDAS[Status],"Concluído",SAÍDAS[Data pagamento],AK48)+SUMIFS(SAÍDAS[Valor],SAÍDAS[Status],"&lt;&gt;"&amp;"Concluído",SAÍDAS[Data vencimento],AK48),
SUMIFS(SAÍDAS[Valor],SAÍDAS[Status],"Concluído",SAÍDAS[Data pagamento],AK48,SAÍDAS[Conta bancária],$AJ$2)+SUMIFS(SAÍDAS[Valor],SAÍDAS[Status],"&lt;&gt;"&amp;"Concluído",SAÍDAS[Data vencimento],AK48,SAÍDAS[Conta bancária],$AJ$2)))</f>
        <v>0</v>
      </c>
      <c r="AP48">
        <f t="shared" ca="1" si="9"/>
        <v>0</v>
      </c>
      <c r="BJ48" s="97"/>
      <c r="BK48" s="97"/>
    </row>
    <row r="49" spans="5:63" x14ac:dyDescent="0.3">
      <c r="P49" t="s">
        <v>161</v>
      </c>
      <c r="Q49" s="122">
        <f ca="1">Q47-Q48</f>
        <v>0</v>
      </c>
      <c r="AH49" t="str">
        <f t="shared" ca="1" si="5"/>
        <v>fev</v>
      </c>
      <c r="AI49">
        <f t="shared" ca="1" si="6"/>
        <v>1900</v>
      </c>
      <c r="AJ49" t="str">
        <f t="shared" ca="1" si="7"/>
        <v>fev1900</v>
      </c>
      <c r="AK49" s="97">
        <f t="shared" ca="1" si="10"/>
        <v>43</v>
      </c>
      <c r="AL49" t="str">
        <f t="shared" ca="1" si="8"/>
        <v>dom</v>
      </c>
      <c r="AM49">
        <f ca="1">IF($AJ$2="",SUMIFS(BANCOS!$C$4:$C$13,BANCOS!$D$4:$D$13,AK49),SUMIFS(BANCOS!$C$4:$C$13,BANCOS!$D$4:$D$13,AK49,BANCOS!$B$4:$B$13,$AJ$2))+AP48</f>
        <v>0</v>
      </c>
      <c r="AN49">
        <f ca="1">IF($AI$3=1,
IF($AJ$2="",
SUMIFS(ENTRADAS[Valor],ENTRADAS[Status],"Concluído",ENTRADAS[Data pagamento],AK49),
SUMIFS(ENTRADAS[Valor],ENTRADAS[Status],"Concluído",ENTRADAS[Data pagamento],AK49,ENTRADAS[Conta bancária],$AJ$2)),
IF($AJ$2="",
SUMIFS(ENTRADAS[Valor],ENTRADAS[Status],"Concluído",ENTRADAS[Data pagamento],AK49)+SUMIFS(ENTRADAS[Valor],ENTRADAS[Status],"&lt;&gt;"&amp;"Concluído",ENTRADAS[Data vencimento],AK49),
SUMIFS(ENTRADAS[Valor],ENTRADAS[Status],"Concluído",ENTRADAS[Data pagamento],AK49,ENTRADAS[Conta bancária],$AJ$2)+SUMIFS(ENTRADAS[Valor],ENTRADAS[Status],"&lt;&gt;"&amp;"Concluído",ENTRADAS[Data vencimento],AK49,ENTRADAS[Conta bancária],$AJ$2)))</f>
        <v>0</v>
      </c>
      <c r="AO49">
        <f ca="1">IF($AI$3=1,
IF($AJ$2="",
SUMIFS(SAÍDAS[Valor],SAÍDAS[Status],"Concluído",SAÍDAS[Data pagamento],AK49),
SUMIFS(SAÍDAS[Valor],SAÍDAS[Status],"Concluído",SAÍDAS[Data pagamento],AK49,SAÍDAS[Conta bancária],$AJ$2)),
IF($AJ$2="",
SUMIFS(SAÍDAS[Valor],SAÍDAS[Status],"Concluído",SAÍDAS[Data pagamento],AK49)+SUMIFS(SAÍDAS[Valor],SAÍDAS[Status],"&lt;&gt;"&amp;"Concluído",SAÍDAS[Data vencimento],AK49),
SUMIFS(SAÍDAS[Valor],SAÍDAS[Status],"Concluído",SAÍDAS[Data pagamento],AK49,SAÍDAS[Conta bancária],$AJ$2)+SUMIFS(SAÍDAS[Valor],SAÍDAS[Status],"&lt;&gt;"&amp;"Concluído",SAÍDAS[Data vencimento],AK49,SAÍDAS[Conta bancária],$AJ$2)))</f>
        <v>0</v>
      </c>
      <c r="AP49">
        <f t="shared" ca="1" si="9"/>
        <v>0</v>
      </c>
      <c r="BJ49" s="97"/>
      <c r="BK49" s="97"/>
    </row>
    <row r="50" spans="5:63" x14ac:dyDescent="0.3">
      <c r="Q50" s="122"/>
      <c r="AH50" t="str">
        <f t="shared" ca="1" si="5"/>
        <v>fev</v>
      </c>
      <c r="AI50">
        <f t="shared" ca="1" si="6"/>
        <v>1900</v>
      </c>
      <c r="AJ50" t="str">
        <f t="shared" ca="1" si="7"/>
        <v>fev1900</v>
      </c>
      <c r="AK50" s="97">
        <f t="shared" ca="1" si="10"/>
        <v>44</v>
      </c>
      <c r="AL50" t="str">
        <f t="shared" ca="1" si="8"/>
        <v>seg</v>
      </c>
      <c r="AM50">
        <f ca="1">IF($AJ$2="",SUMIFS(BANCOS!$C$4:$C$13,BANCOS!$D$4:$D$13,AK50),SUMIFS(BANCOS!$C$4:$C$13,BANCOS!$D$4:$D$13,AK50,BANCOS!$B$4:$B$13,$AJ$2))+AP49</f>
        <v>0</v>
      </c>
      <c r="AN50">
        <f ca="1">IF($AI$3=1,
IF($AJ$2="",
SUMIFS(ENTRADAS[Valor],ENTRADAS[Status],"Concluído",ENTRADAS[Data pagamento],AK50),
SUMIFS(ENTRADAS[Valor],ENTRADAS[Status],"Concluído",ENTRADAS[Data pagamento],AK50,ENTRADAS[Conta bancária],$AJ$2)),
IF($AJ$2="",
SUMIFS(ENTRADAS[Valor],ENTRADAS[Status],"Concluído",ENTRADAS[Data pagamento],AK50)+SUMIFS(ENTRADAS[Valor],ENTRADAS[Status],"&lt;&gt;"&amp;"Concluído",ENTRADAS[Data vencimento],AK50),
SUMIFS(ENTRADAS[Valor],ENTRADAS[Status],"Concluído",ENTRADAS[Data pagamento],AK50,ENTRADAS[Conta bancária],$AJ$2)+SUMIFS(ENTRADAS[Valor],ENTRADAS[Status],"&lt;&gt;"&amp;"Concluído",ENTRADAS[Data vencimento],AK50,ENTRADAS[Conta bancária],$AJ$2)))</f>
        <v>0</v>
      </c>
      <c r="AO50">
        <f ca="1">IF($AI$3=1,
IF($AJ$2="",
SUMIFS(SAÍDAS[Valor],SAÍDAS[Status],"Concluído",SAÍDAS[Data pagamento],AK50),
SUMIFS(SAÍDAS[Valor],SAÍDAS[Status],"Concluído",SAÍDAS[Data pagamento],AK50,SAÍDAS[Conta bancária],$AJ$2)),
IF($AJ$2="",
SUMIFS(SAÍDAS[Valor],SAÍDAS[Status],"Concluído",SAÍDAS[Data pagamento],AK50)+SUMIFS(SAÍDAS[Valor],SAÍDAS[Status],"&lt;&gt;"&amp;"Concluído",SAÍDAS[Data vencimento],AK50),
SUMIFS(SAÍDAS[Valor],SAÍDAS[Status],"Concluído",SAÍDAS[Data pagamento],AK50,SAÍDAS[Conta bancária],$AJ$2)+SUMIFS(SAÍDAS[Valor],SAÍDAS[Status],"&lt;&gt;"&amp;"Concluído",SAÍDAS[Data vencimento],AK50,SAÍDAS[Conta bancária],$AJ$2)))</f>
        <v>0</v>
      </c>
      <c r="AP50">
        <f t="shared" ca="1" si="9"/>
        <v>0</v>
      </c>
      <c r="BJ50" s="97"/>
      <c r="BK50" s="97"/>
    </row>
    <row r="51" spans="5:63" x14ac:dyDescent="0.3">
      <c r="AH51" t="str">
        <f t="shared" ca="1" si="5"/>
        <v>fev</v>
      </c>
      <c r="AI51">
        <f t="shared" ca="1" si="6"/>
        <v>1900</v>
      </c>
      <c r="AJ51" t="str">
        <f t="shared" ca="1" si="7"/>
        <v>fev1900</v>
      </c>
      <c r="AK51" s="97">
        <f t="shared" ca="1" si="10"/>
        <v>45</v>
      </c>
      <c r="AL51" t="str">
        <f t="shared" ca="1" si="8"/>
        <v>ter</v>
      </c>
      <c r="AM51">
        <f ca="1">IF($AJ$2="",SUMIFS(BANCOS!$C$4:$C$13,BANCOS!$D$4:$D$13,AK51),SUMIFS(BANCOS!$C$4:$C$13,BANCOS!$D$4:$D$13,AK51,BANCOS!$B$4:$B$13,$AJ$2))+AP50</f>
        <v>0</v>
      </c>
      <c r="AN51">
        <f ca="1">IF($AI$3=1,
IF($AJ$2="",
SUMIFS(ENTRADAS[Valor],ENTRADAS[Status],"Concluído",ENTRADAS[Data pagamento],AK51),
SUMIFS(ENTRADAS[Valor],ENTRADAS[Status],"Concluído",ENTRADAS[Data pagamento],AK51,ENTRADAS[Conta bancária],$AJ$2)),
IF($AJ$2="",
SUMIFS(ENTRADAS[Valor],ENTRADAS[Status],"Concluído",ENTRADAS[Data pagamento],AK51)+SUMIFS(ENTRADAS[Valor],ENTRADAS[Status],"&lt;&gt;"&amp;"Concluído",ENTRADAS[Data vencimento],AK51),
SUMIFS(ENTRADAS[Valor],ENTRADAS[Status],"Concluído",ENTRADAS[Data pagamento],AK51,ENTRADAS[Conta bancária],$AJ$2)+SUMIFS(ENTRADAS[Valor],ENTRADAS[Status],"&lt;&gt;"&amp;"Concluído",ENTRADAS[Data vencimento],AK51,ENTRADAS[Conta bancária],$AJ$2)))</f>
        <v>0</v>
      </c>
      <c r="AO51">
        <f ca="1">IF($AI$3=1,
IF($AJ$2="",
SUMIFS(SAÍDAS[Valor],SAÍDAS[Status],"Concluído",SAÍDAS[Data pagamento],AK51),
SUMIFS(SAÍDAS[Valor],SAÍDAS[Status],"Concluído",SAÍDAS[Data pagamento],AK51,SAÍDAS[Conta bancária],$AJ$2)),
IF($AJ$2="",
SUMIFS(SAÍDAS[Valor],SAÍDAS[Status],"Concluído",SAÍDAS[Data pagamento],AK51)+SUMIFS(SAÍDAS[Valor],SAÍDAS[Status],"&lt;&gt;"&amp;"Concluído",SAÍDAS[Data vencimento],AK51),
SUMIFS(SAÍDAS[Valor],SAÍDAS[Status],"Concluído",SAÍDAS[Data pagamento],AK51,SAÍDAS[Conta bancária],$AJ$2)+SUMIFS(SAÍDAS[Valor],SAÍDAS[Status],"&lt;&gt;"&amp;"Concluído",SAÍDAS[Data vencimento],AK51,SAÍDAS[Conta bancária],$AJ$2)))</f>
        <v>0</v>
      </c>
      <c r="AP51">
        <f t="shared" ca="1" si="9"/>
        <v>0</v>
      </c>
      <c r="BJ51" s="97"/>
      <c r="BK51" s="97"/>
    </row>
    <row r="52" spans="5:63" x14ac:dyDescent="0.3">
      <c r="F52" t="s">
        <v>141</v>
      </c>
      <c r="G52" t="s">
        <v>33</v>
      </c>
      <c r="H52" t="s">
        <v>12</v>
      </c>
      <c r="AH52" t="str">
        <f t="shared" ca="1" si="5"/>
        <v>fev</v>
      </c>
      <c r="AI52">
        <f t="shared" ca="1" si="6"/>
        <v>1900</v>
      </c>
      <c r="AJ52" t="str">
        <f t="shared" ca="1" si="7"/>
        <v>fev1900</v>
      </c>
      <c r="AK52" s="97">
        <f t="shared" ca="1" si="10"/>
        <v>46</v>
      </c>
      <c r="AL52" t="str">
        <f t="shared" ca="1" si="8"/>
        <v>qua</v>
      </c>
      <c r="AM52">
        <f ca="1">IF($AJ$2="",SUMIFS(BANCOS!$C$4:$C$13,BANCOS!$D$4:$D$13,AK52),SUMIFS(BANCOS!$C$4:$C$13,BANCOS!$D$4:$D$13,AK52,BANCOS!$B$4:$B$13,$AJ$2))+AP51</f>
        <v>0</v>
      </c>
      <c r="AN52">
        <f ca="1">IF($AI$3=1,
IF($AJ$2="",
SUMIFS(ENTRADAS[Valor],ENTRADAS[Status],"Concluído",ENTRADAS[Data pagamento],AK52),
SUMIFS(ENTRADAS[Valor],ENTRADAS[Status],"Concluído",ENTRADAS[Data pagamento],AK52,ENTRADAS[Conta bancária],$AJ$2)),
IF($AJ$2="",
SUMIFS(ENTRADAS[Valor],ENTRADAS[Status],"Concluído",ENTRADAS[Data pagamento],AK52)+SUMIFS(ENTRADAS[Valor],ENTRADAS[Status],"&lt;&gt;"&amp;"Concluído",ENTRADAS[Data vencimento],AK52),
SUMIFS(ENTRADAS[Valor],ENTRADAS[Status],"Concluído",ENTRADAS[Data pagamento],AK52,ENTRADAS[Conta bancária],$AJ$2)+SUMIFS(ENTRADAS[Valor],ENTRADAS[Status],"&lt;&gt;"&amp;"Concluído",ENTRADAS[Data vencimento],AK52,ENTRADAS[Conta bancária],$AJ$2)))</f>
        <v>0</v>
      </c>
      <c r="AO52">
        <f ca="1">IF($AI$3=1,
IF($AJ$2="",
SUMIFS(SAÍDAS[Valor],SAÍDAS[Status],"Concluído",SAÍDAS[Data pagamento],AK52),
SUMIFS(SAÍDAS[Valor],SAÍDAS[Status],"Concluído",SAÍDAS[Data pagamento],AK52,SAÍDAS[Conta bancária],$AJ$2)),
IF($AJ$2="",
SUMIFS(SAÍDAS[Valor],SAÍDAS[Status],"Concluído",SAÍDAS[Data pagamento],AK52)+SUMIFS(SAÍDAS[Valor],SAÍDAS[Status],"&lt;&gt;"&amp;"Concluído",SAÍDAS[Data vencimento],AK52),
SUMIFS(SAÍDAS[Valor],SAÍDAS[Status],"Concluído",SAÍDAS[Data pagamento],AK52,SAÍDAS[Conta bancária],$AJ$2)+SUMIFS(SAÍDAS[Valor],SAÍDAS[Status],"&lt;&gt;"&amp;"Concluído",SAÍDAS[Data vencimento],AK52,SAÍDAS[Conta bancária],$AJ$2)))</f>
        <v>0</v>
      </c>
      <c r="AP52">
        <f t="shared" ca="1" si="9"/>
        <v>0</v>
      </c>
      <c r="BJ52" s="97"/>
      <c r="BK52" s="97"/>
    </row>
    <row r="53" spans="5:63" x14ac:dyDescent="0.3">
      <c r="E53">
        <v>1</v>
      </c>
      <c r="F53" t="str">
        <f>IF(METAS!B29="","",METAS!B29)</f>
        <v>Despesa 1</v>
      </c>
      <c r="G53" s="30">
        <f ca="1">IFERROR(VLOOKUP($F53,METAS!$B$5:$O$50,MATCH(AUX!$G$17,METAS!$B$5:$O$5,0),0),"")</f>
        <v>0</v>
      </c>
      <c r="H53" s="30">
        <f ca="1">IF($F$1=1,SUMIFS(SAÍDAS[Valor],SAÍDAS[Status],"Concluído",SAÍDAS[Categoria],$F53,SAÍDAS[Mês],$G$17,SAÍDAS[Ano],$F$2),SUMIFS(SAÍDAS[Valor],SAÍDAS[Categoria],$F53,SAÍDAS[Mês],$G$17,SAÍDAS[Ano],$F$2))</f>
        <v>0</v>
      </c>
      <c r="AH53" t="str">
        <f t="shared" ca="1" si="5"/>
        <v>fev</v>
      </c>
      <c r="AI53">
        <f t="shared" ca="1" si="6"/>
        <v>1900</v>
      </c>
      <c r="AJ53" t="str">
        <f t="shared" ca="1" si="7"/>
        <v>fev1900</v>
      </c>
      <c r="AK53" s="97">
        <f t="shared" ca="1" si="10"/>
        <v>47</v>
      </c>
      <c r="AL53" t="str">
        <f t="shared" ca="1" si="8"/>
        <v>qui</v>
      </c>
      <c r="AM53">
        <f ca="1">IF($AJ$2="",SUMIFS(BANCOS!$C$4:$C$13,BANCOS!$D$4:$D$13,AK53),SUMIFS(BANCOS!$C$4:$C$13,BANCOS!$D$4:$D$13,AK53,BANCOS!$B$4:$B$13,$AJ$2))+AP52</f>
        <v>0</v>
      </c>
      <c r="AN53">
        <f ca="1">IF($AI$3=1,
IF($AJ$2="",
SUMIFS(ENTRADAS[Valor],ENTRADAS[Status],"Concluído",ENTRADAS[Data pagamento],AK53),
SUMIFS(ENTRADAS[Valor],ENTRADAS[Status],"Concluído",ENTRADAS[Data pagamento],AK53,ENTRADAS[Conta bancária],$AJ$2)),
IF($AJ$2="",
SUMIFS(ENTRADAS[Valor],ENTRADAS[Status],"Concluído",ENTRADAS[Data pagamento],AK53)+SUMIFS(ENTRADAS[Valor],ENTRADAS[Status],"&lt;&gt;"&amp;"Concluído",ENTRADAS[Data vencimento],AK53),
SUMIFS(ENTRADAS[Valor],ENTRADAS[Status],"Concluído",ENTRADAS[Data pagamento],AK53,ENTRADAS[Conta bancária],$AJ$2)+SUMIFS(ENTRADAS[Valor],ENTRADAS[Status],"&lt;&gt;"&amp;"Concluído",ENTRADAS[Data vencimento],AK53,ENTRADAS[Conta bancária],$AJ$2)))</f>
        <v>0</v>
      </c>
      <c r="AO53">
        <f ca="1">IF($AI$3=1,
IF($AJ$2="",
SUMIFS(SAÍDAS[Valor],SAÍDAS[Status],"Concluído",SAÍDAS[Data pagamento],AK53),
SUMIFS(SAÍDAS[Valor],SAÍDAS[Status],"Concluído",SAÍDAS[Data pagamento],AK53,SAÍDAS[Conta bancária],$AJ$2)),
IF($AJ$2="",
SUMIFS(SAÍDAS[Valor],SAÍDAS[Status],"Concluído",SAÍDAS[Data pagamento],AK53)+SUMIFS(SAÍDAS[Valor],SAÍDAS[Status],"&lt;&gt;"&amp;"Concluído",SAÍDAS[Data vencimento],AK53),
SUMIFS(SAÍDAS[Valor],SAÍDAS[Status],"Concluído",SAÍDAS[Data pagamento],AK53,SAÍDAS[Conta bancária],$AJ$2)+SUMIFS(SAÍDAS[Valor],SAÍDAS[Status],"&lt;&gt;"&amp;"Concluído",SAÍDAS[Data vencimento],AK53,SAÍDAS[Conta bancária],$AJ$2)))</f>
        <v>0</v>
      </c>
      <c r="AP53">
        <f t="shared" ca="1" si="9"/>
        <v>0</v>
      </c>
      <c r="BJ53" s="97"/>
      <c r="BK53" s="97"/>
    </row>
    <row r="54" spans="5:63" x14ac:dyDescent="0.3">
      <c r="E54">
        <v>2</v>
      </c>
      <c r="F54" t="str">
        <f>IF(METAS!B30="","",METAS!B30)</f>
        <v>Despesa 2</v>
      </c>
      <c r="G54" s="30">
        <f ca="1">IFERROR(VLOOKUP($F54,METAS!$B$5:$O$50,MATCH(AUX!$G$17,METAS!$B$5:$O$5,0),0),"")</f>
        <v>0</v>
      </c>
      <c r="H54" s="30">
        <f ca="1">IF($F$1=1,SUMIFS(SAÍDAS[Valor],SAÍDAS[Status],"Concluído",SAÍDAS[Categoria],$F54,SAÍDAS[Mês],$G$17,SAÍDAS[Ano],$F$2),SUMIFS(SAÍDAS[Valor],SAÍDAS[Categoria],$F54,SAÍDAS[Mês],$G$17,SAÍDAS[Ano],$F$2))</f>
        <v>0</v>
      </c>
      <c r="AH54" t="str">
        <f t="shared" ca="1" si="5"/>
        <v>fev</v>
      </c>
      <c r="AI54">
        <f t="shared" ca="1" si="6"/>
        <v>1900</v>
      </c>
      <c r="AJ54" t="str">
        <f t="shared" ca="1" si="7"/>
        <v>fev1900</v>
      </c>
      <c r="AK54" s="97">
        <f t="shared" ca="1" si="10"/>
        <v>48</v>
      </c>
      <c r="AL54" t="str">
        <f t="shared" ca="1" si="8"/>
        <v>sex</v>
      </c>
      <c r="AM54">
        <f ca="1">IF($AJ$2="",SUMIFS(BANCOS!$C$4:$C$13,BANCOS!$D$4:$D$13,AK54),SUMIFS(BANCOS!$C$4:$C$13,BANCOS!$D$4:$D$13,AK54,BANCOS!$B$4:$B$13,$AJ$2))+AP53</f>
        <v>0</v>
      </c>
      <c r="AN54">
        <f ca="1">IF($AI$3=1,
IF($AJ$2="",
SUMIFS(ENTRADAS[Valor],ENTRADAS[Status],"Concluído",ENTRADAS[Data pagamento],AK54),
SUMIFS(ENTRADAS[Valor],ENTRADAS[Status],"Concluído",ENTRADAS[Data pagamento],AK54,ENTRADAS[Conta bancária],$AJ$2)),
IF($AJ$2="",
SUMIFS(ENTRADAS[Valor],ENTRADAS[Status],"Concluído",ENTRADAS[Data pagamento],AK54)+SUMIFS(ENTRADAS[Valor],ENTRADAS[Status],"&lt;&gt;"&amp;"Concluído",ENTRADAS[Data vencimento],AK54),
SUMIFS(ENTRADAS[Valor],ENTRADAS[Status],"Concluído",ENTRADAS[Data pagamento],AK54,ENTRADAS[Conta bancária],$AJ$2)+SUMIFS(ENTRADAS[Valor],ENTRADAS[Status],"&lt;&gt;"&amp;"Concluído",ENTRADAS[Data vencimento],AK54,ENTRADAS[Conta bancária],$AJ$2)))</f>
        <v>0</v>
      </c>
      <c r="AO54">
        <f ca="1">IF($AI$3=1,
IF($AJ$2="",
SUMIFS(SAÍDAS[Valor],SAÍDAS[Status],"Concluído",SAÍDAS[Data pagamento],AK54),
SUMIFS(SAÍDAS[Valor],SAÍDAS[Status],"Concluído",SAÍDAS[Data pagamento],AK54,SAÍDAS[Conta bancária],$AJ$2)),
IF($AJ$2="",
SUMIFS(SAÍDAS[Valor],SAÍDAS[Status],"Concluído",SAÍDAS[Data pagamento],AK54)+SUMIFS(SAÍDAS[Valor],SAÍDAS[Status],"&lt;&gt;"&amp;"Concluído",SAÍDAS[Data vencimento],AK54),
SUMIFS(SAÍDAS[Valor],SAÍDAS[Status],"Concluído",SAÍDAS[Data pagamento],AK54,SAÍDAS[Conta bancária],$AJ$2)+SUMIFS(SAÍDAS[Valor],SAÍDAS[Status],"&lt;&gt;"&amp;"Concluído",SAÍDAS[Data vencimento],AK54,SAÍDAS[Conta bancária],$AJ$2)))</f>
        <v>0</v>
      </c>
      <c r="AP54">
        <f t="shared" ca="1" si="9"/>
        <v>0</v>
      </c>
      <c r="BJ54" s="97"/>
      <c r="BK54" s="97"/>
    </row>
    <row r="55" spans="5:63" x14ac:dyDescent="0.3">
      <c r="E55">
        <v>3</v>
      </c>
      <c r="F55" t="str">
        <f>IF(METAS!B31="","",METAS!B31)</f>
        <v>Despesa 3</v>
      </c>
      <c r="G55" s="30">
        <f ca="1">IFERROR(VLOOKUP($F55,METAS!$B$5:$O$50,MATCH(AUX!$G$17,METAS!$B$5:$O$5,0),0),"")</f>
        <v>0</v>
      </c>
      <c r="H55" s="30">
        <f ca="1">IF($F$1=1,SUMIFS(SAÍDAS[Valor],SAÍDAS[Status],"Concluído",SAÍDAS[Categoria],$F55,SAÍDAS[Mês],$G$17,SAÍDAS[Ano],$F$2),SUMIFS(SAÍDAS[Valor],SAÍDAS[Categoria],$F55,SAÍDAS[Mês],$G$17,SAÍDAS[Ano],$F$2))</f>
        <v>0</v>
      </c>
      <c r="AH55" t="str">
        <f t="shared" ca="1" si="5"/>
        <v>fev</v>
      </c>
      <c r="AI55">
        <f t="shared" ca="1" si="6"/>
        <v>1900</v>
      </c>
      <c r="AJ55" t="str">
        <f t="shared" ca="1" si="7"/>
        <v>fev1900</v>
      </c>
      <c r="AK55" s="97">
        <f t="shared" ca="1" si="10"/>
        <v>49</v>
      </c>
      <c r="AL55" t="str">
        <f t="shared" ca="1" si="8"/>
        <v>sáb</v>
      </c>
      <c r="AM55">
        <f ca="1">IF($AJ$2="",SUMIFS(BANCOS!$C$4:$C$13,BANCOS!$D$4:$D$13,AK55),SUMIFS(BANCOS!$C$4:$C$13,BANCOS!$D$4:$D$13,AK55,BANCOS!$B$4:$B$13,$AJ$2))+AP54</f>
        <v>0</v>
      </c>
      <c r="AN55">
        <f ca="1">IF($AI$3=1,
IF($AJ$2="",
SUMIFS(ENTRADAS[Valor],ENTRADAS[Status],"Concluído",ENTRADAS[Data pagamento],AK55),
SUMIFS(ENTRADAS[Valor],ENTRADAS[Status],"Concluído",ENTRADAS[Data pagamento],AK55,ENTRADAS[Conta bancária],$AJ$2)),
IF($AJ$2="",
SUMIFS(ENTRADAS[Valor],ENTRADAS[Status],"Concluído",ENTRADAS[Data pagamento],AK55)+SUMIFS(ENTRADAS[Valor],ENTRADAS[Status],"&lt;&gt;"&amp;"Concluído",ENTRADAS[Data vencimento],AK55),
SUMIFS(ENTRADAS[Valor],ENTRADAS[Status],"Concluído",ENTRADAS[Data pagamento],AK55,ENTRADAS[Conta bancária],$AJ$2)+SUMIFS(ENTRADAS[Valor],ENTRADAS[Status],"&lt;&gt;"&amp;"Concluído",ENTRADAS[Data vencimento],AK55,ENTRADAS[Conta bancária],$AJ$2)))</f>
        <v>0</v>
      </c>
      <c r="AO55">
        <f ca="1">IF($AI$3=1,
IF($AJ$2="",
SUMIFS(SAÍDAS[Valor],SAÍDAS[Status],"Concluído",SAÍDAS[Data pagamento],AK55),
SUMIFS(SAÍDAS[Valor],SAÍDAS[Status],"Concluído",SAÍDAS[Data pagamento],AK55,SAÍDAS[Conta bancária],$AJ$2)),
IF($AJ$2="",
SUMIFS(SAÍDAS[Valor],SAÍDAS[Status],"Concluído",SAÍDAS[Data pagamento],AK55)+SUMIFS(SAÍDAS[Valor],SAÍDAS[Status],"&lt;&gt;"&amp;"Concluído",SAÍDAS[Data vencimento],AK55),
SUMIFS(SAÍDAS[Valor],SAÍDAS[Status],"Concluído",SAÍDAS[Data pagamento],AK55,SAÍDAS[Conta bancária],$AJ$2)+SUMIFS(SAÍDAS[Valor],SAÍDAS[Status],"&lt;&gt;"&amp;"Concluído",SAÍDAS[Data vencimento],AK55,SAÍDAS[Conta bancária],$AJ$2)))</f>
        <v>0</v>
      </c>
      <c r="AP55">
        <f t="shared" ca="1" si="9"/>
        <v>0</v>
      </c>
      <c r="BJ55" s="97"/>
      <c r="BK55" s="97"/>
    </row>
    <row r="56" spans="5:63" x14ac:dyDescent="0.3">
      <c r="E56">
        <v>4</v>
      </c>
      <c r="F56" t="str">
        <f>IF(METAS!B32="","",METAS!B32)</f>
        <v>Despesa 4</v>
      </c>
      <c r="G56" s="30">
        <f ca="1">IFERROR(VLOOKUP($F56,METAS!$B$5:$O$50,MATCH(AUX!$G$17,METAS!$B$5:$O$5,0),0),"")</f>
        <v>0</v>
      </c>
      <c r="H56" s="30">
        <f ca="1">IF($F$1=1,SUMIFS(SAÍDAS[Valor],SAÍDAS[Status],"Concluído",SAÍDAS[Categoria],$F56,SAÍDAS[Mês],$G$17,SAÍDAS[Ano],$F$2),SUMIFS(SAÍDAS[Valor],SAÍDAS[Categoria],$F56,SAÍDAS[Mês],$G$17,SAÍDAS[Ano],$F$2))</f>
        <v>0</v>
      </c>
      <c r="AH56" t="str">
        <f t="shared" ref="AH56:AH119" ca="1" si="17">TEXT(AK56,"MMM")</f>
        <v>fev</v>
      </c>
      <c r="AI56">
        <f t="shared" ref="AI56:AI119" ca="1" si="18">YEAR(AK56)</f>
        <v>1900</v>
      </c>
      <c r="AJ56" t="str">
        <f t="shared" ref="AJ56:AJ119" ca="1" si="19">AH56&amp;AI56</f>
        <v>fev1900</v>
      </c>
      <c r="AK56" s="97">
        <f t="shared" ca="1" si="10"/>
        <v>50</v>
      </c>
      <c r="AL56" t="str">
        <f t="shared" ref="AL56:AL119" ca="1" si="20">TEXT(AK56,"DDD")</f>
        <v>dom</v>
      </c>
      <c r="AM56">
        <f ca="1">IF($AJ$2="",SUMIFS(BANCOS!$C$4:$C$13,BANCOS!$D$4:$D$13,AK56),SUMIFS(BANCOS!$C$4:$C$13,BANCOS!$D$4:$D$13,AK56,BANCOS!$B$4:$B$13,$AJ$2))+AP55</f>
        <v>0</v>
      </c>
      <c r="AN56">
        <f ca="1">IF($AI$3=1,
IF($AJ$2="",
SUMIFS(ENTRADAS[Valor],ENTRADAS[Status],"Concluído",ENTRADAS[Data pagamento],AK56),
SUMIFS(ENTRADAS[Valor],ENTRADAS[Status],"Concluído",ENTRADAS[Data pagamento],AK56,ENTRADAS[Conta bancária],$AJ$2)),
IF($AJ$2="",
SUMIFS(ENTRADAS[Valor],ENTRADAS[Status],"Concluído",ENTRADAS[Data pagamento],AK56)+SUMIFS(ENTRADAS[Valor],ENTRADAS[Status],"&lt;&gt;"&amp;"Concluído",ENTRADAS[Data vencimento],AK56),
SUMIFS(ENTRADAS[Valor],ENTRADAS[Status],"Concluído",ENTRADAS[Data pagamento],AK56,ENTRADAS[Conta bancária],$AJ$2)+SUMIFS(ENTRADAS[Valor],ENTRADAS[Status],"&lt;&gt;"&amp;"Concluído",ENTRADAS[Data vencimento],AK56,ENTRADAS[Conta bancária],$AJ$2)))</f>
        <v>0</v>
      </c>
      <c r="AO56">
        <f ca="1">IF($AI$3=1,
IF($AJ$2="",
SUMIFS(SAÍDAS[Valor],SAÍDAS[Status],"Concluído",SAÍDAS[Data pagamento],AK56),
SUMIFS(SAÍDAS[Valor],SAÍDAS[Status],"Concluído",SAÍDAS[Data pagamento],AK56,SAÍDAS[Conta bancária],$AJ$2)),
IF($AJ$2="",
SUMIFS(SAÍDAS[Valor],SAÍDAS[Status],"Concluído",SAÍDAS[Data pagamento],AK56)+SUMIFS(SAÍDAS[Valor],SAÍDAS[Status],"&lt;&gt;"&amp;"Concluído",SAÍDAS[Data vencimento],AK56),
SUMIFS(SAÍDAS[Valor],SAÍDAS[Status],"Concluído",SAÍDAS[Data pagamento],AK56,SAÍDAS[Conta bancária],$AJ$2)+SUMIFS(SAÍDAS[Valor],SAÍDAS[Status],"&lt;&gt;"&amp;"Concluído",SAÍDAS[Data vencimento],AK56,SAÍDAS[Conta bancária],$AJ$2)))</f>
        <v>0</v>
      </c>
      <c r="AP56">
        <f t="shared" ref="AP56:AP119" ca="1" si="21">AM56+AN56-AO56</f>
        <v>0</v>
      </c>
      <c r="BJ56" s="97"/>
      <c r="BK56" s="97"/>
    </row>
    <row r="57" spans="5:63" x14ac:dyDescent="0.3">
      <c r="E57">
        <v>5</v>
      </c>
      <c r="F57" t="str">
        <f>IF(METAS!B33="","",METAS!B33)</f>
        <v>Despesa 5</v>
      </c>
      <c r="G57" s="30">
        <f ca="1">IFERROR(VLOOKUP($F57,METAS!$B$5:$O$50,MATCH(AUX!$G$17,METAS!$B$5:$O$5,0),0),"")</f>
        <v>0</v>
      </c>
      <c r="H57" s="30">
        <f ca="1">IF($F$1=1,SUMIFS(SAÍDAS[Valor],SAÍDAS[Status],"Concluído",SAÍDAS[Categoria],$F57,SAÍDAS[Mês],$G$17,SAÍDAS[Ano],$F$2),SUMIFS(SAÍDAS[Valor],SAÍDAS[Categoria],$F57,SAÍDAS[Mês],$G$17,SAÍDAS[Ano],$F$2))</f>
        <v>0</v>
      </c>
      <c r="AH57" t="str">
        <f t="shared" ca="1" si="17"/>
        <v>fev</v>
      </c>
      <c r="AI57">
        <f t="shared" ca="1" si="18"/>
        <v>1900</v>
      </c>
      <c r="AJ57" t="str">
        <f t="shared" ca="1" si="19"/>
        <v>fev1900</v>
      </c>
      <c r="AK57" s="97">
        <f t="shared" ca="1" si="10"/>
        <v>51</v>
      </c>
      <c r="AL57" t="str">
        <f t="shared" ca="1" si="20"/>
        <v>seg</v>
      </c>
      <c r="AM57">
        <f ca="1">IF($AJ$2="",SUMIFS(BANCOS!$C$4:$C$13,BANCOS!$D$4:$D$13,AK57),SUMIFS(BANCOS!$C$4:$C$13,BANCOS!$D$4:$D$13,AK57,BANCOS!$B$4:$B$13,$AJ$2))+AP56</f>
        <v>0</v>
      </c>
      <c r="AN57">
        <f ca="1">IF($AI$3=1,
IF($AJ$2="",
SUMIFS(ENTRADAS[Valor],ENTRADAS[Status],"Concluído",ENTRADAS[Data pagamento],AK57),
SUMIFS(ENTRADAS[Valor],ENTRADAS[Status],"Concluído",ENTRADAS[Data pagamento],AK57,ENTRADAS[Conta bancária],$AJ$2)),
IF($AJ$2="",
SUMIFS(ENTRADAS[Valor],ENTRADAS[Status],"Concluído",ENTRADAS[Data pagamento],AK57)+SUMIFS(ENTRADAS[Valor],ENTRADAS[Status],"&lt;&gt;"&amp;"Concluído",ENTRADAS[Data vencimento],AK57),
SUMIFS(ENTRADAS[Valor],ENTRADAS[Status],"Concluído",ENTRADAS[Data pagamento],AK57,ENTRADAS[Conta bancária],$AJ$2)+SUMIFS(ENTRADAS[Valor],ENTRADAS[Status],"&lt;&gt;"&amp;"Concluído",ENTRADAS[Data vencimento],AK57,ENTRADAS[Conta bancária],$AJ$2)))</f>
        <v>0</v>
      </c>
      <c r="AO57">
        <f ca="1">IF($AI$3=1,
IF($AJ$2="",
SUMIFS(SAÍDAS[Valor],SAÍDAS[Status],"Concluído",SAÍDAS[Data pagamento],AK57),
SUMIFS(SAÍDAS[Valor],SAÍDAS[Status],"Concluído",SAÍDAS[Data pagamento],AK57,SAÍDAS[Conta bancária],$AJ$2)),
IF($AJ$2="",
SUMIFS(SAÍDAS[Valor],SAÍDAS[Status],"Concluído",SAÍDAS[Data pagamento],AK57)+SUMIFS(SAÍDAS[Valor],SAÍDAS[Status],"&lt;&gt;"&amp;"Concluído",SAÍDAS[Data vencimento],AK57),
SUMIFS(SAÍDAS[Valor],SAÍDAS[Status],"Concluído",SAÍDAS[Data pagamento],AK57,SAÍDAS[Conta bancária],$AJ$2)+SUMIFS(SAÍDAS[Valor],SAÍDAS[Status],"&lt;&gt;"&amp;"Concluído",SAÍDAS[Data vencimento],AK57,SAÍDAS[Conta bancária],$AJ$2)))</f>
        <v>0</v>
      </c>
      <c r="AP57">
        <f t="shared" ca="1" si="21"/>
        <v>0</v>
      </c>
      <c r="BJ57" s="97"/>
      <c r="BK57" s="97"/>
    </row>
    <row r="58" spans="5:63" x14ac:dyDescent="0.3">
      <c r="E58">
        <v>6</v>
      </c>
      <c r="F58" t="str">
        <f>IF(METAS!B34="","",METAS!B34)</f>
        <v>Despesa 6</v>
      </c>
      <c r="G58" s="30">
        <f ca="1">IFERROR(VLOOKUP($F58,METAS!$B$5:$O$50,MATCH(AUX!$G$17,METAS!$B$5:$O$5,0),0),"")</f>
        <v>0</v>
      </c>
      <c r="H58" s="30">
        <f ca="1">IF($F$1=1,SUMIFS(SAÍDAS[Valor],SAÍDAS[Status],"Concluído",SAÍDAS[Categoria],$F58,SAÍDAS[Mês],$G$17,SAÍDAS[Ano],$F$2),SUMIFS(SAÍDAS[Valor],SAÍDAS[Categoria],$F58,SAÍDAS[Mês],$G$17,SAÍDAS[Ano],$F$2))</f>
        <v>0</v>
      </c>
      <c r="AH58" t="str">
        <f t="shared" ca="1" si="17"/>
        <v>fev</v>
      </c>
      <c r="AI58">
        <f t="shared" ca="1" si="18"/>
        <v>1900</v>
      </c>
      <c r="AJ58" t="str">
        <f t="shared" ca="1" si="19"/>
        <v>fev1900</v>
      </c>
      <c r="AK58" s="97">
        <f t="shared" ca="1" si="10"/>
        <v>52</v>
      </c>
      <c r="AL58" t="str">
        <f t="shared" ca="1" si="20"/>
        <v>ter</v>
      </c>
      <c r="AM58">
        <f ca="1">IF($AJ$2="",SUMIFS(BANCOS!$C$4:$C$13,BANCOS!$D$4:$D$13,AK58),SUMIFS(BANCOS!$C$4:$C$13,BANCOS!$D$4:$D$13,AK58,BANCOS!$B$4:$B$13,$AJ$2))+AP57</f>
        <v>0</v>
      </c>
      <c r="AN58">
        <f ca="1">IF($AI$3=1,
IF($AJ$2="",
SUMIFS(ENTRADAS[Valor],ENTRADAS[Status],"Concluído",ENTRADAS[Data pagamento],AK58),
SUMIFS(ENTRADAS[Valor],ENTRADAS[Status],"Concluído",ENTRADAS[Data pagamento],AK58,ENTRADAS[Conta bancária],$AJ$2)),
IF($AJ$2="",
SUMIFS(ENTRADAS[Valor],ENTRADAS[Status],"Concluído",ENTRADAS[Data pagamento],AK58)+SUMIFS(ENTRADAS[Valor],ENTRADAS[Status],"&lt;&gt;"&amp;"Concluído",ENTRADAS[Data vencimento],AK58),
SUMIFS(ENTRADAS[Valor],ENTRADAS[Status],"Concluído",ENTRADAS[Data pagamento],AK58,ENTRADAS[Conta bancária],$AJ$2)+SUMIFS(ENTRADAS[Valor],ENTRADAS[Status],"&lt;&gt;"&amp;"Concluído",ENTRADAS[Data vencimento],AK58,ENTRADAS[Conta bancária],$AJ$2)))</f>
        <v>0</v>
      </c>
      <c r="AO58">
        <f ca="1">IF($AI$3=1,
IF($AJ$2="",
SUMIFS(SAÍDAS[Valor],SAÍDAS[Status],"Concluído",SAÍDAS[Data pagamento],AK58),
SUMIFS(SAÍDAS[Valor],SAÍDAS[Status],"Concluído",SAÍDAS[Data pagamento],AK58,SAÍDAS[Conta bancária],$AJ$2)),
IF($AJ$2="",
SUMIFS(SAÍDAS[Valor],SAÍDAS[Status],"Concluído",SAÍDAS[Data pagamento],AK58)+SUMIFS(SAÍDAS[Valor],SAÍDAS[Status],"&lt;&gt;"&amp;"Concluído",SAÍDAS[Data vencimento],AK58),
SUMIFS(SAÍDAS[Valor],SAÍDAS[Status],"Concluído",SAÍDAS[Data pagamento],AK58,SAÍDAS[Conta bancária],$AJ$2)+SUMIFS(SAÍDAS[Valor],SAÍDAS[Status],"&lt;&gt;"&amp;"Concluído",SAÍDAS[Data vencimento],AK58,SAÍDAS[Conta bancária],$AJ$2)))</f>
        <v>0</v>
      </c>
      <c r="AP58">
        <f t="shared" ca="1" si="21"/>
        <v>0</v>
      </c>
      <c r="BJ58" s="97"/>
      <c r="BK58" s="97"/>
    </row>
    <row r="59" spans="5:63" x14ac:dyDescent="0.3">
      <c r="E59">
        <v>7</v>
      </c>
      <c r="F59" t="str">
        <f>IF(METAS!B35="","",METAS!B35)</f>
        <v>Despesa 7</v>
      </c>
      <c r="G59" s="30">
        <f ca="1">IFERROR(VLOOKUP($F59,METAS!$B$5:$O$50,MATCH(AUX!$G$17,METAS!$B$5:$O$5,0),0),"")</f>
        <v>0</v>
      </c>
      <c r="H59" s="30">
        <f ca="1">IF($F$1=1,SUMIFS(SAÍDAS[Valor],SAÍDAS[Status],"Concluído",SAÍDAS[Categoria],$F59,SAÍDAS[Mês],$G$17,SAÍDAS[Ano],$F$2),SUMIFS(SAÍDAS[Valor],SAÍDAS[Categoria],$F59,SAÍDAS[Mês],$G$17,SAÍDAS[Ano],$F$2))</f>
        <v>0</v>
      </c>
      <c r="AH59" t="str">
        <f t="shared" ca="1" si="17"/>
        <v>fev</v>
      </c>
      <c r="AI59">
        <f t="shared" ca="1" si="18"/>
        <v>1900</v>
      </c>
      <c r="AJ59" t="str">
        <f t="shared" ca="1" si="19"/>
        <v>fev1900</v>
      </c>
      <c r="AK59" s="97">
        <f t="shared" ca="1" si="10"/>
        <v>53</v>
      </c>
      <c r="AL59" t="str">
        <f t="shared" ca="1" si="20"/>
        <v>qua</v>
      </c>
      <c r="AM59">
        <f ca="1">IF($AJ$2="",SUMIFS(BANCOS!$C$4:$C$13,BANCOS!$D$4:$D$13,AK59),SUMIFS(BANCOS!$C$4:$C$13,BANCOS!$D$4:$D$13,AK59,BANCOS!$B$4:$B$13,$AJ$2))+AP58</f>
        <v>0</v>
      </c>
      <c r="AN59">
        <f ca="1">IF($AI$3=1,
IF($AJ$2="",
SUMIFS(ENTRADAS[Valor],ENTRADAS[Status],"Concluído",ENTRADAS[Data pagamento],AK59),
SUMIFS(ENTRADAS[Valor],ENTRADAS[Status],"Concluído",ENTRADAS[Data pagamento],AK59,ENTRADAS[Conta bancária],$AJ$2)),
IF($AJ$2="",
SUMIFS(ENTRADAS[Valor],ENTRADAS[Status],"Concluído",ENTRADAS[Data pagamento],AK59)+SUMIFS(ENTRADAS[Valor],ENTRADAS[Status],"&lt;&gt;"&amp;"Concluído",ENTRADAS[Data vencimento],AK59),
SUMIFS(ENTRADAS[Valor],ENTRADAS[Status],"Concluído",ENTRADAS[Data pagamento],AK59,ENTRADAS[Conta bancária],$AJ$2)+SUMIFS(ENTRADAS[Valor],ENTRADAS[Status],"&lt;&gt;"&amp;"Concluído",ENTRADAS[Data vencimento],AK59,ENTRADAS[Conta bancária],$AJ$2)))</f>
        <v>0</v>
      </c>
      <c r="AO59">
        <f ca="1">IF($AI$3=1,
IF($AJ$2="",
SUMIFS(SAÍDAS[Valor],SAÍDAS[Status],"Concluído",SAÍDAS[Data pagamento],AK59),
SUMIFS(SAÍDAS[Valor],SAÍDAS[Status],"Concluído",SAÍDAS[Data pagamento],AK59,SAÍDAS[Conta bancária],$AJ$2)),
IF($AJ$2="",
SUMIFS(SAÍDAS[Valor],SAÍDAS[Status],"Concluído",SAÍDAS[Data pagamento],AK59)+SUMIFS(SAÍDAS[Valor],SAÍDAS[Status],"&lt;&gt;"&amp;"Concluído",SAÍDAS[Data vencimento],AK59),
SUMIFS(SAÍDAS[Valor],SAÍDAS[Status],"Concluído",SAÍDAS[Data pagamento],AK59,SAÍDAS[Conta bancária],$AJ$2)+SUMIFS(SAÍDAS[Valor],SAÍDAS[Status],"&lt;&gt;"&amp;"Concluído",SAÍDAS[Data vencimento],AK59,SAÍDAS[Conta bancária],$AJ$2)))</f>
        <v>0</v>
      </c>
      <c r="AP59">
        <f t="shared" ca="1" si="21"/>
        <v>0</v>
      </c>
      <c r="BJ59" s="97"/>
      <c r="BK59" s="97"/>
    </row>
    <row r="60" spans="5:63" x14ac:dyDescent="0.3">
      <c r="E60">
        <v>8</v>
      </c>
      <c r="F60" t="str">
        <f>IF(METAS!B36="","",METAS!B36)</f>
        <v>Despesa 8</v>
      </c>
      <c r="G60" s="30">
        <f ca="1">IFERROR(VLOOKUP($F60,METAS!$B$5:$O$50,MATCH(AUX!$G$17,METAS!$B$5:$O$5,0),0),"")</f>
        <v>0</v>
      </c>
      <c r="H60" s="30">
        <f ca="1">IF($F$1=1,SUMIFS(SAÍDAS[Valor],SAÍDAS[Status],"Concluído",SAÍDAS[Categoria],$F60,SAÍDAS[Mês],$G$17,SAÍDAS[Ano],$F$2),SUMIFS(SAÍDAS[Valor],SAÍDAS[Categoria],$F60,SAÍDAS[Mês],$G$17,SAÍDAS[Ano],$F$2))</f>
        <v>0</v>
      </c>
      <c r="AH60" t="str">
        <f t="shared" ca="1" si="17"/>
        <v>fev</v>
      </c>
      <c r="AI60">
        <f t="shared" ca="1" si="18"/>
        <v>1900</v>
      </c>
      <c r="AJ60" t="str">
        <f t="shared" ca="1" si="19"/>
        <v>fev1900</v>
      </c>
      <c r="AK60" s="97">
        <f t="shared" ca="1" si="10"/>
        <v>54</v>
      </c>
      <c r="AL60" t="str">
        <f t="shared" ca="1" si="20"/>
        <v>qui</v>
      </c>
      <c r="AM60">
        <f ca="1">IF($AJ$2="",SUMIFS(BANCOS!$C$4:$C$13,BANCOS!$D$4:$D$13,AK60),SUMIFS(BANCOS!$C$4:$C$13,BANCOS!$D$4:$D$13,AK60,BANCOS!$B$4:$B$13,$AJ$2))+AP59</f>
        <v>0</v>
      </c>
      <c r="AN60">
        <f ca="1">IF($AI$3=1,
IF($AJ$2="",
SUMIFS(ENTRADAS[Valor],ENTRADAS[Status],"Concluído",ENTRADAS[Data pagamento],AK60),
SUMIFS(ENTRADAS[Valor],ENTRADAS[Status],"Concluído",ENTRADAS[Data pagamento],AK60,ENTRADAS[Conta bancária],$AJ$2)),
IF($AJ$2="",
SUMIFS(ENTRADAS[Valor],ENTRADAS[Status],"Concluído",ENTRADAS[Data pagamento],AK60)+SUMIFS(ENTRADAS[Valor],ENTRADAS[Status],"&lt;&gt;"&amp;"Concluído",ENTRADAS[Data vencimento],AK60),
SUMIFS(ENTRADAS[Valor],ENTRADAS[Status],"Concluído",ENTRADAS[Data pagamento],AK60,ENTRADAS[Conta bancária],$AJ$2)+SUMIFS(ENTRADAS[Valor],ENTRADAS[Status],"&lt;&gt;"&amp;"Concluído",ENTRADAS[Data vencimento],AK60,ENTRADAS[Conta bancária],$AJ$2)))</f>
        <v>0</v>
      </c>
      <c r="AO60">
        <f ca="1">IF($AI$3=1,
IF($AJ$2="",
SUMIFS(SAÍDAS[Valor],SAÍDAS[Status],"Concluído",SAÍDAS[Data pagamento],AK60),
SUMIFS(SAÍDAS[Valor],SAÍDAS[Status],"Concluído",SAÍDAS[Data pagamento],AK60,SAÍDAS[Conta bancária],$AJ$2)),
IF($AJ$2="",
SUMIFS(SAÍDAS[Valor],SAÍDAS[Status],"Concluído",SAÍDAS[Data pagamento],AK60)+SUMIFS(SAÍDAS[Valor],SAÍDAS[Status],"&lt;&gt;"&amp;"Concluído",SAÍDAS[Data vencimento],AK60),
SUMIFS(SAÍDAS[Valor],SAÍDAS[Status],"Concluído",SAÍDAS[Data pagamento],AK60,SAÍDAS[Conta bancária],$AJ$2)+SUMIFS(SAÍDAS[Valor],SAÍDAS[Status],"&lt;&gt;"&amp;"Concluído",SAÍDAS[Data vencimento],AK60,SAÍDAS[Conta bancária],$AJ$2)))</f>
        <v>0</v>
      </c>
      <c r="AP60">
        <f t="shared" ca="1" si="21"/>
        <v>0</v>
      </c>
      <c r="BJ60" s="97"/>
      <c r="BK60" s="97"/>
    </row>
    <row r="61" spans="5:63" x14ac:dyDescent="0.3">
      <c r="E61">
        <v>9</v>
      </c>
      <c r="F61" t="str">
        <f>IF(METAS!B37="","",METAS!B37)</f>
        <v>Despesa 9</v>
      </c>
      <c r="G61" s="30">
        <f ca="1">IFERROR(VLOOKUP($F61,METAS!$B$5:$O$50,MATCH(AUX!$G$17,METAS!$B$5:$O$5,0),0),"")</f>
        <v>0</v>
      </c>
      <c r="H61" s="30">
        <f ca="1">IF($F$1=1,SUMIFS(SAÍDAS[Valor],SAÍDAS[Status],"Concluído",SAÍDAS[Categoria],$F61,SAÍDAS[Mês],$G$17,SAÍDAS[Ano],$F$2),SUMIFS(SAÍDAS[Valor],SAÍDAS[Categoria],$F61,SAÍDAS[Mês],$G$17,SAÍDAS[Ano],$F$2))</f>
        <v>0</v>
      </c>
      <c r="AH61" t="str">
        <f t="shared" ca="1" si="17"/>
        <v>fev</v>
      </c>
      <c r="AI61">
        <f t="shared" ca="1" si="18"/>
        <v>1900</v>
      </c>
      <c r="AJ61" t="str">
        <f t="shared" ca="1" si="19"/>
        <v>fev1900</v>
      </c>
      <c r="AK61" s="97">
        <f t="shared" ca="1" si="10"/>
        <v>55</v>
      </c>
      <c r="AL61" t="str">
        <f t="shared" ca="1" si="20"/>
        <v>sex</v>
      </c>
      <c r="AM61">
        <f ca="1">IF($AJ$2="",SUMIFS(BANCOS!$C$4:$C$13,BANCOS!$D$4:$D$13,AK61),SUMIFS(BANCOS!$C$4:$C$13,BANCOS!$D$4:$D$13,AK61,BANCOS!$B$4:$B$13,$AJ$2))+AP60</f>
        <v>0</v>
      </c>
      <c r="AN61">
        <f ca="1">IF($AI$3=1,
IF($AJ$2="",
SUMIFS(ENTRADAS[Valor],ENTRADAS[Status],"Concluído",ENTRADAS[Data pagamento],AK61),
SUMIFS(ENTRADAS[Valor],ENTRADAS[Status],"Concluído",ENTRADAS[Data pagamento],AK61,ENTRADAS[Conta bancária],$AJ$2)),
IF($AJ$2="",
SUMIFS(ENTRADAS[Valor],ENTRADAS[Status],"Concluído",ENTRADAS[Data pagamento],AK61)+SUMIFS(ENTRADAS[Valor],ENTRADAS[Status],"&lt;&gt;"&amp;"Concluído",ENTRADAS[Data vencimento],AK61),
SUMIFS(ENTRADAS[Valor],ENTRADAS[Status],"Concluído",ENTRADAS[Data pagamento],AK61,ENTRADAS[Conta bancária],$AJ$2)+SUMIFS(ENTRADAS[Valor],ENTRADAS[Status],"&lt;&gt;"&amp;"Concluído",ENTRADAS[Data vencimento],AK61,ENTRADAS[Conta bancária],$AJ$2)))</f>
        <v>0</v>
      </c>
      <c r="AO61">
        <f ca="1">IF($AI$3=1,
IF($AJ$2="",
SUMIFS(SAÍDAS[Valor],SAÍDAS[Status],"Concluído",SAÍDAS[Data pagamento],AK61),
SUMIFS(SAÍDAS[Valor],SAÍDAS[Status],"Concluído",SAÍDAS[Data pagamento],AK61,SAÍDAS[Conta bancária],$AJ$2)),
IF($AJ$2="",
SUMIFS(SAÍDAS[Valor],SAÍDAS[Status],"Concluído",SAÍDAS[Data pagamento],AK61)+SUMIFS(SAÍDAS[Valor],SAÍDAS[Status],"&lt;&gt;"&amp;"Concluído",SAÍDAS[Data vencimento],AK61),
SUMIFS(SAÍDAS[Valor],SAÍDAS[Status],"Concluído",SAÍDAS[Data pagamento],AK61,SAÍDAS[Conta bancária],$AJ$2)+SUMIFS(SAÍDAS[Valor],SAÍDAS[Status],"&lt;&gt;"&amp;"Concluído",SAÍDAS[Data vencimento],AK61,SAÍDAS[Conta bancária],$AJ$2)))</f>
        <v>0</v>
      </c>
      <c r="AP61">
        <f t="shared" ca="1" si="21"/>
        <v>0</v>
      </c>
      <c r="BJ61" s="97"/>
      <c r="BK61" s="97"/>
    </row>
    <row r="62" spans="5:63" x14ac:dyDescent="0.3">
      <c r="E62">
        <v>10</v>
      </c>
      <c r="F62" t="str">
        <f>IF(METAS!B38="","",METAS!B38)</f>
        <v>Despesa 10</v>
      </c>
      <c r="G62" s="30">
        <f ca="1">IFERROR(VLOOKUP($F62,METAS!$B$5:$O$50,MATCH(AUX!$G$17,METAS!$B$5:$O$5,0),0),"")</f>
        <v>0</v>
      </c>
      <c r="H62" s="30">
        <f ca="1">IF($F$1=1,SUMIFS(SAÍDAS[Valor],SAÍDAS[Status],"Concluído",SAÍDAS[Categoria],$F62,SAÍDAS[Mês],$G$17,SAÍDAS[Ano],$F$2),SUMIFS(SAÍDAS[Valor],SAÍDAS[Categoria],$F62,SAÍDAS[Mês],$G$17,SAÍDAS[Ano],$F$2))</f>
        <v>0</v>
      </c>
      <c r="AH62" t="str">
        <f t="shared" ca="1" si="17"/>
        <v>fev</v>
      </c>
      <c r="AI62">
        <f t="shared" ca="1" si="18"/>
        <v>1900</v>
      </c>
      <c r="AJ62" t="str">
        <f t="shared" ca="1" si="19"/>
        <v>fev1900</v>
      </c>
      <c r="AK62" s="97">
        <f t="shared" ca="1" si="10"/>
        <v>56</v>
      </c>
      <c r="AL62" t="str">
        <f t="shared" ca="1" si="20"/>
        <v>sáb</v>
      </c>
      <c r="AM62">
        <f ca="1">IF($AJ$2="",SUMIFS(BANCOS!$C$4:$C$13,BANCOS!$D$4:$D$13,AK62),SUMIFS(BANCOS!$C$4:$C$13,BANCOS!$D$4:$D$13,AK62,BANCOS!$B$4:$B$13,$AJ$2))+AP61</f>
        <v>0</v>
      </c>
      <c r="AN62">
        <f ca="1">IF($AI$3=1,
IF($AJ$2="",
SUMIFS(ENTRADAS[Valor],ENTRADAS[Status],"Concluído",ENTRADAS[Data pagamento],AK62),
SUMIFS(ENTRADAS[Valor],ENTRADAS[Status],"Concluído",ENTRADAS[Data pagamento],AK62,ENTRADAS[Conta bancária],$AJ$2)),
IF($AJ$2="",
SUMIFS(ENTRADAS[Valor],ENTRADAS[Status],"Concluído",ENTRADAS[Data pagamento],AK62)+SUMIFS(ENTRADAS[Valor],ENTRADAS[Status],"&lt;&gt;"&amp;"Concluído",ENTRADAS[Data vencimento],AK62),
SUMIFS(ENTRADAS[Valor],ENTRADAS[Status],"Concluído",ENTRADAS[Data pagamento],AK62,ENTRADAS[Conta bancária],$AJ$2)+SUMIFS(ENTRADAS[Valor],ENTRADAS[Status],"&lt;&gt;"&amp;"Concluído",ENTRADAS[Data vencimento],AK62,ENTRADAS[Conta bancária],$AJ$2)))</f>
        <v>0</v>
      </c>
      <c r="AO62">
        <f ca="1">IF($AI$3=1,
IF($AJ$2="",
SUMIFS(SAÍDAS[Valor],SAÍDAS[Status],"Concluído",SAÍDAS[Data pagamento],AK62),
SUMIFS(SAÍDAS[Valor],SAÍDAS[Status],"Concluído",SAÍDAS[Data pagamento],AK62,SAÍDAS[Conta bancária],$AJ$2)),
IF($AJ$2="",
SUMIFS(SAÍDAS[Valor],SAÍDAS[Status],"Concluído",SAÍDAS[Data pagamento],AK62)+SUMIFS(SAÍDAS[Valor],SAÍDAS[Status],"&lt;&gt;"&amp;"Concluído",SAÍDAS[Data vencimento],AK62),
SUMIFS(SAÍDAS[Valor],SAÍDAS[Status],"Concluído",SAÍDAS[Data pagamento],AK62,SAÍDAS[Conta bancária],$AJ$2)+SUMIFS(SAÍDAS[Valor],SAÍDAS[Status],"&lt;&gt;"&amp;"Concluído",SAÍDAS[Data vencimento],AK62,SAÍDAS[Conta bancária],$AJ$2)))</f>
        <v>0</v>
      </c>
      <c r="AP62">
        <f t="shared" ca="1" si="21"/>
        <v>0</v>
      </c>
      <c r="BJ62" s="97"/>
      <c r="BK62" s="97"/>
    </row>
    <row r="63" spans="5:63" x14ac:dyDescent="0.3">
      <c r="E63">
        <v>11</v>
      </c>
      <c r="F63" t="str">
        <f>IF(METAS!B39="","",METAS!B39)</f>
        <v/>
      </c>
      <c r="G63" s="30">
        <f ca="1">IFERROR(VLOOKUP($F63,METAS!$B$5:$O$50,MATCH(AUX!$G$17,METAS!$B$5:$O$5,0),0),"")</f>
        <v>0</v>
      </c>
      <c r="H63" s="30">
        <f ca="1">IF($F$1=1,SUMIFS(SAÍDAS[Valor],SAÍDAS[Status],"Concluído",SAÍDAS[Categoria],$F63,SAÍDAS[Mês],$G$17,SAÍDAS[Ano],$F$2),SUMIFS(SAÍDAS[Valor],SAÍDAS[Categoria],$F63,SAÍDAS[Mês],$G$17,SAÍDAS[Ano],$F$2))</f>
        <v>0</v>
      </c>
      <c r="AH63" t="str">
        <f t="shared" ca="1" si="17"/>
        <v>fev</v>
      </c>
      <c r="AI63">
        <f t="shared" ca="1" si="18"/>
        <v>1900</v>
      </c>
      <c r="AJ63" t="str">
        <f t="shared" ca="1" si="19"/>
        <v>fev1900</v>
      </c>
      <c r="AK63" s="97">
        <f t="shared" ca="1" si="10"/>
        <v>57</v>
      </c>
      <c r="AL63" t="str">
        <f t="shared" ca="1" si="20"/>
        <v>dom</v>
      </c>
      <c r="AM63">
        <f ca="1">IF($AJ$2="",SUMIFS(BANCOS!$C$4:$C$13,BANCOS!$D$4:$D$13,AK63),SUMIFS(BANCOS!$C$4:$C$13,BANCOS!$D$4:$D$13,AK63,BANCOS!$B$4:$B$13,$AJ$2))+AP62</f>
        <v>0</v>
      </c>
      <c r="AN63">
        <f ca="1">IF($AI$3=1,
IF($AJ$2="",
SUMIFS(ENTRADAS[Valor],ENTRADAS[Status],"Concluído",ENTRADAS[Data pagamento],AK63),
SUMIFS(ENTRADAS[Valor],ENTRADAS[Status],"Concluído",ENTRADAS[Data pagamento],AK63,ENTRADAS[Conta bancária],$AJ$2)),
IF($AJ$2="",
SUMIFS(ENTRADAS[Valor],ENTRADAS[Status],"Concluído",ENTRADAS[Data pagamento],AK63)+SUMIFS(ENTRADAS[Valor],ENTRADAS[Status],"&lt;&gt;"&amp;"Concluído",ENTRADAS[Data vencimento],AK63),
SUMIFS(ENTRADAS[Valor],ENTRADAS[Status],"Concluído",ENTRADAS[Data pagamento],AK63,ENTRADAS[Conta bancária],$AJ$2)+SUMIFS(ENTRADAS[Valor],ENTRADAS[Status],"&lt;&gt;"&amp;"Concluído",ENTRADAS[Data vencimento],AK63,ENTRADAS[Conta bancária],$AJ$2)))</f>
        <v>0</v>
      </c>
      <c r="AO63">
        <f ca="1">IF($AI$3=1,
IF($AJ$2="",
SUMIFS(SAÍDAS[Valor],SAÍDAS[Status],"Concluído",SAÍDAS[Data pagamento],AK63),
SUMIFS(SAÍDAS[Valor],SAÍDAS[Status],"Concluído",SAÍDAS[Data pagamento],AK63,SAÍDAS[Conta bancária],$AJ$2)),
IF($AJ$2="",
SUMIFS(SAÍDAS[Valor],SAÍDAS[Status],"Concluído",SAÍDAS[Data pagamento],AK63)+SUMIFS(SAÍDAS[Valor],SAÍDAS[Status],"&lt;&gt;"&amp;"Concluído",SAÍDAS[Data vencimento],AK63),
SUMIFS(SAÍDAS[Valor],SAÍDAS[Status],"Concluído",SAÍDAS[Data pagamento],AK63,SAÍDAS[Conta bancária],$AJ$2)+SUMIFS(SAÍDAS[Valor],SAÍDAS[Status],"&lt;&gt;"&amp;"Concluído",SAÍDAS[Data vencimento],AK63,SAÍDAS[Conta bancária],$AJ$2)))</f>
        <v>0</v>
      </c>
      <c r="AP63">
        <f t="shared" ca="1" si="21"/>
        <v>0</v>
      </c>
      <c r="BJ63" s="97"/>
      <c r="BK63" s="97"/>
    </row>
    <row r="64" spans="5:63" x14ac:dyDescent="0.3">
      <c r="E64">
        <v>12</v>
      </c>
      <c r="F64" t="str">
        <f>IF(METAS!B40="","",METAS!B40)</f>
        <v/>
      </c>
      <c r="G64" s="30">
        <f ca="1">IFERROR(VLOOKUP($F64,METAS!$B$5:$O$50,MATCH(AUX!$G$17,METAS!$B$5:$O$5,0),0),"")</f>
        <v>0</v>
      </c>
      <c r="H64" s="30">
        <f ca="1">IF($F$1=1,SUMIFS(SAÍDAS[Valor],SAÍDAS[Status],"Concluído",SAÍDAS[Categoria],$F64,SAÍDAS[Mês],$G$17,SAÍDAS[Ano],$F$2),SUMIFS(SAÍDAS[Valor],SAÍDAS[Categoria],$F64,SAÍDAS[Mês],$G$17,SAÍDAS[Ano],$F$2))</f>
        <v>0</v>
      </c>
      <c r="AH64" t="str">
        <f t="shared" ca="1" si="17"/>
        <v>fev</v>
      </c>
      <c r="AI64">
        <f t="shared" ca="1" si="18"/>
        <v>1900</v>
      </c>
      <c r="AJ64" t="str">
        <f t="shared" ca="1" si="19"/>
        <v>fev1900</v>
      </c>
      <c r="AK64" s="97">
        <f t="shared" ca="1" si="10"/>
        <v>58</v>
      </c>
      <c r="AL64" t="str">
        <f t="shared" ca="1" si="20"/>
        <v>seg</v>
      </c>
      <c r="AM64">
        <f ca="1">IF($AJ$2="",SUMIFS(BANCOS!$C$4:$C$13,BANCOS!$D$4:$D$13,AK64),SUMIFS(BANCOS!$C$4:$C$13,BANCOS!$D$4:$D$13,AK64,BANCOS!$B$4:$B$13,$AJ$2))+AP63</f>
        <v>0</v>
      </c>
      <c r="AN64">
        <f ca="1">IF($AI$3=1,
IF($AJ$2="",
SUMIFS(ENTRADAS[Valor],ENTRADAS[Status],"Concluído",ENTRADAS[Data pagamento],AK64),
SUMIFS(ENTRADAS[Valor],ENTRADAS[Status],"Concluído",ENTRADAS[Data pagamento],AK64,ENTRADAS[Conta bancária],$AJ$2)),
IF($AJ$2="",
SUMIFS(ENTRADAS[Valor],ENTRADAS[Status],"Concluído",ENTRADAS[Data pagamento],AK64)+SUMIFS(ENTRADAS[Valor],ENTRADAS[Status],"&lt;&gt;"&amp;"Concluído",ENTRADAS[Data vencimento],AK64),
SUMIFS(ENTRADAS[Valor],ENTRADAS[Status],"Concluído",ENTRADAS[Data pagamento],AK64,ENTRADAS[Conta bancária],$AJ$2)+SUMIFS(ENTRADAS[Valor],ENTRADAS[Status],"&lt;&gt;"&amp;"Concluído",ENTRADAS[Data vencimento],AK64,ENTRADAS[Conta bancária],$AJ$2)))</f>
        <v>0</v>
      </c>
      <c r="AO64">
        <f ca="1">IF($AI$3=1,
IF($AJ$2="",
SUMIFS(SAÍDAS[Valor],SAÍDAS[Status],"Concluído",SAÍDAS[Data pagamento],AK64),
SUMIFS(SAÍDAS[Valor],SAÍDAS[Status],"Concluído",SAÍDAS[Data pagamento],AK64,SAÍDAS[Conta bancária],$AJ$2)),
IF($AJ$2="",
SUMIFS(SAÍDAS[Valor],SAÍDAS[Status],"Concluído",SAÍDAS[Data pagamento],AK64)+SUMIFS(SAÍDAS[Valor],SAÍDAS[Status],"&lt;&gt;"&amp;"Concluído",SAÍDAS[Data vencimento],AK64),
SUMIFS(SAÍDAS[Valor],SAÍDAS[Status],"Concluído",SAÍDAS[Data pagamento],AK64,SAÍDAS[Conta bancária],$AJ$2)+SUMIFS(SAÍDAS[Valor],SAÍDAS[Status],"&lt;&gt;"&amp;"Concluído",SAÍDAS[Data vencimento],AK64,SAÍDAS[Conta bancária],$AJ$2)))</f>
        <v>0</v>
      </c>
      <c r="AP64">
        <f t="shared" ca="1" si="21"/>
        <v>0</v>
      </c>
      <c r="BJ64" s="97"/>
      <c r="BK64" s="97"/>
    </row>
    <row r="65" spans="5:63" x14ac:dyDescent="0.3">
      <c r="E65">
        <v>13</v>
      </c>
      <c r="F65" t="str">
        <f>IF(METAS!B41="","",METAS!B41)</f>
        <v/>
      </c>
      <c r="G65" s="30">
        <f ca="1">IFERROR(VLOOKUP($F65,METAS!$B$5:$O$50,MATCH(AUX!$G$17,METAS!$B$5:$O$5,0),0),"")</f>
        <v>0</v>
      </c>
      <c r="H65" s="30">
        <f ca="1">IF($F$1=1,SUMIFS(SAÍDAS[Valor],SAÍDAS[Status],"Concluído",SAÍDAS[Categoria],$F65,SAÍDAS[Mês],$G$17,SAÍDAS[Ano],$F$2),SUMIFS(SAÍDAS[Valor],SAÍDAS[Categoria],$F65,SAÍDAS[Mês],$G$17,SAÍDAS[Ano],$F$2))</f>
        <v>0</v>
      </c>
      <c r="AH65" t="str">
        <f t="shared" ca="1" si="17"/>
        <v>fev</v>
      </c>
      <c r="AI65">
        <f t="shared" ca="1" si="18"/>
        <v>1900</v>
      </c>
      <c r="AJ65" t="str">
        <f t="shared" ca="1" si="19"/>
        <v>fev1900</v>
      </c>
      <c r="AK65" s="97">
        <f t="shared" ca="1" si="10"/>
        <v>59</v>
      </c>
      <c r="AL65" t="str">
        <f t="shared" ca="1" si="20"/>
        <v>ter</v>
      </c>
      <c r="AM65">
        <f ca="1">IF($AJ$2="",SUMIFS(BANCOS!$C$4:$C$13,BANCOS!$D$4:$D$13,AK65),SUMIFS(BANCOS!$C$4:$C$13,BANCOS!$D$4:$D$13,AK65,BANCOS!$B$4:$B$13,$AJ$2))+AP64</f>
        <v>0</v>
      </c>
      <c r="AN65">
        <f ca="1">IF($AI$3=1,
IF($AJ$2="",
SUMIFS(ENTRADAS[Valor],ENTRADAS[Status],"Concluído",ENTRADAS[Data pagamento],AK65),
SUMIFS(ENTRADAS[Valor],ENTRADAS[Status],"Concluído",ENTRADAS[Data pagamento],AK65,ENTRADAS[Conta bancária],$AJ$2)),
IF($AJ$2="",
SUMIFS(ENTRADAS[Valor],ENTRADAS[Status],"Concluído",ENTRADAS[Data pagamento],AK65)+SUMIFS(ENTRADAS[Valor],ENTRADAS[Status],"&lt;&gt;"&amp;"Concluído",ENTRADAS[Data vencimento],AK65),
SUMIFS(ENTRADAS[Valor],ENTRADAS[Status],"Concluído",ENTRADAS[Data pagamento],AK65,ENTRADAS[Conta bancária],$AJ$2)+SUMIFS(ENTRADAS[Valor],ENTRADAS[Status],"&lt;&gt;"&amp;"Concluído",ENTRADAS[Data vencimento],AK65,ENTRADAS[Conta bancária],$AJ$2)))</f>
        <v>0</v>
      </c>
      <c r="AO65">
        <f ca="1">IF($AI$3=1,
IF($AJ$2="",
SUMIFS(SAÍDAS[Valor],SAÍDAS[Status],"Concluído",SAÍDAS[Data pagamento],AK65),
SUMIFS(SAÍDAS[Valor],SAÍDAS[Status],"Concluído",SAÍDAS[Data pagamento],AK65,SAÍDAS[Conta bancária],$AJ$2)),
IF($AJ$2="",
SUMIFS(SAÍDAS[Valor],SAÍDAS[Status],"Concluído",SAÍDAS[Data pagamento],AK65)+SUMIFS(SAÍDAS[Valor],SAÍDAS[Status],"&lt;&gt;"&amp;"Concluído",SAÍDAS[Data vencimento],AK65),
SUMIFS(SAÍDAS[Valor],SAÍDAS[Status],"Concluído",SAÍDAS[Data pagamento],AK65,SAÍDAS[Conta bancária],$AJ$2)+SUMIFS(SAÍDAS[Valor],SAÍDAS[Status],"&lt;&gt;"&amp;"Concluído",SAÍDAS[Data vencimento],AK65,SAÍDAS[Conta bancária],$AJ$2)))</f>
        <v>0</v>
      </c>
      <c r="AP65">
        <f t="shared" ca="1" si="21"/>
        <v>0</v>
      </c>
      <c r="BJ65" s="97"/>
      <c r="BK65" s="97"/>
    </row>
    <row r="66" spans="5:63" x14ac:dyDescent="0.3">
      <c r="E66">
        <v>14</v>
      </c>
      <c r="F66" t="str">
        <f>IF(METAS!B42="","",METAS!B42)</f>
        <v/>
      </c>
      <c r="G66" s="30">
        <f ca="1">IFERROR(VLOOKUP($F66,METAS!$B$5:$O$50,MATCH(AUX!$G$17,METAS!$B$5:$O$5,0),0),"")</f>
        <v>0</v>
      </c>
      <c r="H66" s="30">
        <f ca="1">IF($F$1=1,SUMIFS(SAÍDAS[Valor],SAÍDAS[Status],"Concluído",SAÍDAS[Categoria],$F66,SAÍDAS[Mês],$G$17,SAÍDAS[Ano],$F$2),SUMIFS(SAÍDAS[Valor],SAÍDAS[Categoria],$F66,SAÍDAS[Mês],$G$17,SAÍDAS[Ano],$F$2))</f>
        <v>0</v>
      </c>
      <c r="AH66" t="str">
        <f t="shared" ca="1" si="17"/>
        <v>fev</v>
      </c>
      <c r="AI66">
        <f t="shared" ca="1" si="18"/>
        <v>1900</v>
      </c>
      <c r="AJ66" t="str">
        <f t="shared" ca="1" si="19"/>
        <v>fev1900</v>
      </c>
      <c r="AK66" s="97">
        <f t="shared" ca="1" si="10"/>
        <v>60</v>
      </c>
      <c r="AL66" t="str">
        <f t="shared" ca="1" si="20"/>
        <v>qua</v>
      </c>
      <c r="AM66">
        <f ca="1">IF($AJ$2="",SUMIFS(BANCOS!$C$4:$C$13,BANCOS!$D$4:$D$13,AK66),SUMIFS(BANCOS!$C$4:$C$13,BANCOS!$D$4:$D$13,AK66,BANCOS!$B$4:$B$13,$AJ$2))+AP65</f>
        <v>0</v>
      </c>
      <c r="AN66">
        <f ca="1">IF($AI$3=1,
IF($AJ$2="",
SUMIFS(ENTRADAS[Valor],ENTRADAS[Status],"Concluído",ENTRADAS[Data pagamento],AK66),
SUMIFS(ENTRADAS[Valor],ENTRADAS[Status],"Concluído",ENTRADAS[Data pagamento],AK66,ENTRADAS[Conta bancária],$AJ$2)),
IF($AJ$2="",
SUMIFS(ENTRADAS[Valor],ENTRADAS[Status],"Concluído",ENTRADAS[Data pagamento],AK66)+SUMIFS(ENTRADAS[Valor],ENTRADAS[Status],"&lt;&gt;"&amp;"Concluído",ENTRADAS[Data vencimento],AK66),
SUMIFS(ENTRADAS[Valor],ENTRADAS[Status],"Concluído",ENTRADAS[Data pagamento],AK66,ENTRADAS[Conta bancária],$AJ$2)+SUMIFS(ENTRADAS[Valor],ENTRADAS[Status],"&lt;&gt;"&amp;"Concluído",ENTRADAS[Data vencimento],AK66,ENTRADAS[Conta bancária],$AJ$2)))</f>
        <v>0</v>
      </c>
      <c r="AO66">
        <f ca="1">IF($AI$3=1,
IF($AJ$2="",
SUMIFS(SAÍDAS[Valor],SAÍDAS[Status],"Concluído",SAÍDAS[Data pagamento],AK66),
SUMIFS(SAÍDAS[Valor],SAÍDAS[Status],"Concluído",SAÍDAS[Data pagamento],AK66,SAÍDAS[Conta bancária],$AJ$2)),
IF($AJ$2="",
SUMIFS(SAÍDAS[Valor],SAÍDAS[Status],"Concluído",SAÍDAS[Data pagamento],AK66)+SUMIFS(SAÍDAS[Valor],SAÍDAS[Status],"&lt;&gt;"&amp;"Concluído",SAÍDAS[Data vencimento],AK66),
SUMIFS(SAÍDAS[Valor],SAÍDAS[Status],"Concluído",SAÍDAS[Data pagamento],AK66,SAÍDAS[Conta bancária],$AJ$2)+SUMIFS(SAÍDAS[Valor],SAÍDAS[Status],"&lt;&gt;"&amp;"Concluído",SAÍDAS[Data vencimento],AK66,SAÍDAS[Conta bancária],$AJ$2)))</f>
        <v>0</v>
      </c>
      <c r="AP66">
        <f t="shared" ca="1" si="21"/>
        <v>0</v>
      </c>
      <c r="BJ66" s="97"/>
      <c r="BK66" s="97"/>
    </row>
    <row r="67" spans="5:63" x14ac:dyDescent="0.3">
      <c r="E67">
        <v>15</v>
      </c>
      <c r="F67" t="str">
        <f>IF(METAS!B43="","",METAS!B43)</f>
        <v/>
      </c>
      <c r="G67" s="30">
        <f ca="1">IFERROR(VLOOKUP($F67,METAS!$B$5:$O$50,MATCH(AUX!$G$17,METAS!$B$5:$O$5,0),0),"")</f>
        <v>0</v>
      </c>
      <c r="H67" s="30">
        <f ca="1">IF($F$1=1,SUMIFS(SAÍDAS[Valor],SAÍDAS[Status],"Concluído",SAÍDAS[Categoria],$F67,SAÍDAS[Mês],$G$17,SAÍDAS[Ano],$F$2),SUMIFS(SAÍDAS[Valor],SAÍDAS[Categoria],$F67,SAÍDAS[Mês],$G$17,SAÍDAS[Ano],$F$2))</f>
        <v>0</v>
      </c>
      <c r="AH67" t="str">
        <f t="shared" ca="1" si="17"/>
        <v>mar</v>
      </c>
      <c r="AI67">
        <f t="shared" ca="1" si="18"/>
        <v>1900</v>
      </c>
      <c r="AJ67" t="str">
        <f t="shared" ca="1" si="19"/>
        <v>mar1900</v>
      </c>
      <c r="AK67" s="97">
        <f t="shared" ca="1" si="10"/>
        <v>61</v>
      </c>
      <c r="AL67" t="str">
        <f t="shared" ca="1" si="20"/>
        <v>qui</v>
      </c>
      <c r="AM67">
        <f ca="1">IF($AJ$2="",SUMIFS(BANCOS!$C$4:$C$13,BANCOS!$D$4:$D$13,AK67),SUMIFS(BANCOS!$C$4:$C$13,BANCOS!$D$4:$D$13,AK67,BANCOS!$B$4:$B$13,$AJ$2))+AP66</f>
        <v>0</v>
      </c>
      <c r="AN67">
        <f ca="1">IF($AI$3=1,
IF($AJ$2="",
SUMIFS(ENTRADAS[Valor],ENTRADAS[Status],"Concluído",ENTRADAS[Data pagamento],AK67),
SUMIFS(ENTRADAS[Valor],ENTRADAS[Status],"Concluído",ENTRADAS[Data pagamento],AK67,ENTRADAS[Conta bancária],$AJ$2)),
IF($AJ$2="",
SUMIFS(ENTRADAS[Valor],ENTRADAS[Status],"Concluído",ENTRADAS[Data pagamento],AK67)+SUMIFS(ENTRADAS[Valor],ENTRADAS[Status],"&lt;&gt;"&amp;"Concluído",ENTRADAS[Data vencimento],AK67),
SUMIFS(ENTRADAS[Valor],ENTRADAS[Status],"Concluído",ENTRADAS[Data pagamento],AK67,ENTRADAS[Conta bancária],$AJ$2)+SUMIFS(ENTRADAS[Valor],ENTRADAS[Status],"&lt;&gt;"&amp;"Concluído",ENTRADAS[Data vencimento],AK67,ENTRADAS[Conta bancária],$AJ$2)))</f>
        <v>0</v>
      </c>
      <c r="AO67">
        <f ca="1">IF($AI$3=1,
IF($AJ$2="",
SUMIFS(SAÍDAS[Valor],SAÍDAS[Status],"Concluído",SAÍDAS[Data pagamento],AK67),
SUMIFS(SAÍDAS[Valor],SAÍDAS[Status],"Concluído",SAÍDAS[Data pagamento],AK67,SAÍDAS[Conta bancária],$AJ$2)),
IF($AJ$2="",
SUMIFS(SAÍDAS[Valor],SAÍDAS[Status],"Concluído",SAÍDAS[Data pagamento],AK67)+SUMIFS(SAÍDAS[Valor],SAÍDAS[Status],"&lt;&gt;"&amp;"Concluído",SAÍDAS[Data vencimento],AK67),
SUMIFS(SAÍDAS[Valor],SAÍDAS[Status],"Concluído",SAÍDAS[Data pagamento],AK67,SAÍDAS[Conta bancária],$AJ$2)+SUMIFS(SAÍDAS[Valor],SAÍDAS[Status],"&lt;&gt;"&amp;"Concluído",SAÍDAS[Data vencimento],AK67,SAÍDAS[Conta bancária],$AJ$2)))</f>
        <v>0</v>
      </c>
      <c r="AP67">
        <f t="shared" ca="1" si="21"/>
        <v>0</v>
      </c>
      <c r="BJ67" s="97"/>
      <c r="BK67" s="97"/>
    </row>
    <row r="68" spans="5:63" x14ac:dyDescent="0.3">
      <c r="E68">
        <v>16</v>
      </c>
      <c r="F68" t="str">
        <f>IF(METAS!B44="","",METAS!B44)</f>
        <v/>
      </c>
      <c r="G68" s="30">
        <f ca="1">IFERROR(VLOOKUP($F68,METAS!$B$5:$O$50,MATCH(AUX!$G$17,METAS!$B$5:$O$5,0),0),"")</f>
        <v>0</v>
      </c>
      <c r="H68" s="30">
        <f ca="1">IF($F$1=1,SUMIFS(SAÍDAS[Valor],SAÍDAS[Status],"Concluído",SAÍDAS[Categoria],$F68,SAÍDAS[Mês],$G$17,SAÍDAS[Ano],$F$2),SUMIFS(SAÍDAS[Valor],SAÍDAS[Categoria],$F68,SAÍDAS[Mês],$G$17,SAÍDAS[Ano],$F$2))</f>
        <v>0</v>
      </c>
      <c r="AH68" t="str">
        <f t="shared" ca="1" si="17"/>
        <v>mar</v>
      </c>
      <c r="AI68">
        <f t="shared" ca="1" si="18"/>
        <v>1900</v>
      </c>
      <c r="AJ68" t="str">
        <f t="shared" ca="1" si="19"/>
        <v>mar1900</v>
      </c>
      <c r="AK68" s="97">
        <f t="shared" ca="1" si="10"/>
        <v>62</v>
      </c>
      <c r="AL68" t="str">
        <f t="shared" ca="1" si="20"/>
        <v>sex</v>
      </c>
      <c r="AM68">
        <f ca="1">IF($AJ$2="",SUMIFS(BANCOS!$C$4:$C$13,BANCOS!$D$4:$D$13,AK68),SUMIFS(BANCOS!$C$4:$C$13,BANCOS!$D$4:$D$13,AK68,BANCOS!$B$4:$B$13,$AJ$2))+AP67</f>
        <v>0</v>
      </c>
      <c r="AN68">
        <f ca="1">IF($AI$3=1,
IF($AJ$2="",
SUMIFS(ENTRADAS[Valor],ENTRADAS[Status],"Concluído",ENTRADAS[Data pagamento],AK68),
SUMIFS(ENTRADAS[Valor],ENTRADAS[Status],"Concluído",ENTRADAS[Data pagamento],AK68,ENTRADAS[Conta bancária],$AJ$2)),
IF($AJ$2="",
SUMIFS(ENTRADAS[Valor],ENTRADAS[Status],"Concluído",ENTRADAS[Data pagamento],AK68)+SUMIFS(ENTRADAS[Valor],ENTRADAS[Status],"&lt;&gt;"&amp;"Concluído",ENTRADAS[Data vencimento],AK68),
SUMIFS(ENTRADAS[Valor],ENTRADAS[Status],"Concluído",ENTRADAS[Data pagamento],AK68,ENTRADAS[Conta bancária],$AJ$2)+SUMIFS(ENTRADAS[Valor],ENTRADAS[Status],"&lt;&gt;"&amp;"Concluído",ENTRADAS[Data vencimento],AK68,ENTRADAS[Conta bancária],$AJ$2)))</f>
        <v>0</v>
      </c>
      <c r="AO68">
        <f ca="1">IF($AI$3=1,
IF($AJ$2="",
SUMIFS(SAÍDAS[Valor],SAÍDAS[Status],"Concluído",SAÍDAS[Data pagamento],AK68),
SUMIFS(SAÍDAS[Valor],SAÍDAS[Status],"Concluído",SAÍDAS[Data pagamento],AK68,SAÍDAS[Conta bancária],$AJ$2)),
IF($AJ$2="",
SUMIFS(SAÍDAS[Valor],SAÍDAS[Status],"Concluído",SAÍDAS[Data pagamento],AK68)+SUMIFS(SAÍDAS[Valor],SAÍDAS[Status],"&lt;&gt;"&amp;"Concluído",SAÍDAS[Data vencimento],AK68),
SUMIFS(SAÍDAS[Valor],SAÍDAS[Status],"Concluído",SAÍDAS[Data pagamento],AK68,SAÍDAS[Conta bancária],$AJ$2)+SUMIFS(SAÍDAS[Valor],SAÍDAS[Status],"&lt;&gt;"&amp;"Concluído",SAÍDAS[Data vencimento],AK68,SAÍDAS[Conta bancária],$AJ$2)))</f>
        <v>0</v>
      </c>
      <c r="AP68">
        <f t="shared" ca="1" si="21"/>
        <v>0</v>
      </c>
      <c r="BJ68" s="97"/>
      <c r="BK68" s="97"/>
    </row>
    <row r="69" spans="5:63" x14ac:dyDescent="0.3">
      <c r="E69">
        <v>17</v>
      </c>
      <c r="F69" t="str">
        <f>IF(METAS!B45="","",METAS!B45)</f>
        <v/>
      </c>
      <c r="G69" s="30">
        <f ca="1">IFERROR(VLOOKUP($F69,METAS!$B$5:$O$50,MATCH(AUX!$G$17,METAS!$B$5:$O$5,0),0),"")</f>
        <v>0</v>
      </c>
      <c r="H69" s="30">
        <f ca="1">IF($F$1=1,SUMIFS(SAÍDAS[Valor],SAÍDAS[Status],"Concluído",SAÍDAS[Categoria],$F69,SAÍDAS[Mês],$G$17,SAÍDAS[Ano],$F$2),SUMIFS(SAÍDAS[Valor],SAÍDAS[Categoria],$F69,SAÍDAS[Mês],$G$17,SAÍDAS[Ano],$F$2))</f>
        <v>0</v>
      </c>
      <c r="AH69" t="str">
        <f t="shared" ca="1" si="17"/>
        <v>mar</v>
      </c>
      <c r="AI69">
        <f t="shared" ca="1" si="18"/>
        <v>1900</v>
      </c>
      <c r="AJ69" t="str">
        <f t="shared" ca="1" si="19"/>
        <v>mar1900</v>
      </c>
      <c r="AK69" s="97">
        <f t="shared" ca="1" si="10"/>
        <v>63</v>
      </c>
      <c r="AL69" t="str">
        <f t="shared" ca="1" si="20"/>
        <v>sáb</v>
      </c>
      <c r="AM69">
        <f ca="1">IF($AJ$2="",SUMIFS(BANCOS!$C$4:$C$13,BANCOS!$D$4:$D$13,AK69),SUMIFS(BANCOS!$C$4:$C$13,BANCOS!$D$4:$D$13,AK69,BANCOS!$B$4:$B$13,$AJ$2))+AP68</f>
        <v>0</v>
      </c>
      <c r="AN69">
        <f ca="1">IF($AI$3=1,
IF($AJ$2="",
SUMIFS(ENTRADAS[Valor],ENTRADAS[Status],"Concluído",ENTRADAS[Data pagamento],AK69),
SUMIFS(ENTRADAS[Valor],ENTRADAS[Status],"Concluído",ENTRADAS[Data pagamento],AK69,ENTRADAS[Conta bancária],$AJ$2)),
IF($AJ$2="",
SUMIFS(ENTRADAS[Valor],ENTRADAS[Status],"Concluído",ENTRADAS[Data pagamento],AK69)+SUMIFS(ENTRADAS[Valor],ENTRADAS[Status],"&lt;&gt;"&amp;"Concluído",ENTRADAS[Data vencimento],AK69),
SUMIFS(ENTRADAS[Valor],ENTRADAS[Status],"Concluído",ENTRADAS[Data pagamento],AK69,ENTRADAS[Conta bancária],$AJ$2)+SUMIFS(ENTRADAS[Valor],ENTRADAS[Status],"&lt;&gt;"&amp;"Concluído",ENTRADAS[Data vencimento],AK69,ENTRADAS[Conta bancária],$AJ$2)))</f>
        <v>0</v>
      </c>
      <c r="AO69">
        <f ca="1">IF($AI$3=1,
IF($AJ$2="",
SUMIFS(SAÍDAS[Valor],SAÍDAS[Status],"Concluído",SAÍDAS[Data pagamento],AK69),
SUMIFS(SAÍDAS[Valor],SAÍDAS[Status],"Concluído",SAÍDAS[Data pagamento],AK69,SAÍDAS[Conta bancária],$AJ$2)),
IF($AJ$2="",
SUMIFS(SAÍDAS[Valor],SAÍDAS[Status],"Concluído",SAÍDAS[Data pagamento],AK69)+SUMIFS(SAÍDAS[Valor],SAÍDAS[Status],"&lt;&gt;"&amp;"Concluído",SAÍDAS[Data vencimento],AK69),
SUMIFS(SAÍDAS[Valor],SAÍDAS[Status],"Concluído",SAÍDAS[Data pagamento],AK69,SAÍDAS[Conta bancária],$AJ$2)+SUMIFS(SAÍDAS[Valor],SAÍDAS[Status],"&lt;&gt;"&amp;"Concluído",SAÍDAS[Data vencimento],AK69,SAÍDAS[Conta bancária],$AJ$2)))</f>
        <v>0</v>
      </c>
      <c r="AP69">
        <f t="shared" ca="1" si="21"/>
        <v>0</v>
      </c>
      <c r="BJ69" s="97"/>
      <c r="BK69" s="97"/>
    </row>
    <row r="70" spans="5:63" x14ac:dyDescent="0.3">
      <c r="E70">
        <v>18</v>
      </c>
      <c r="F70" t="str">
        <f>IF(METAS!B46="","",METAS!B46)</f>
        <v/>
      </c>
      <c r="G70" s="30">
        <f ca="1">IFERROR(VLOOKUP($F70,METAS!$B$5:$O$50,MATCH(AUX!$G$17,METAS!$B$5:$O$5,0),0),"")</f>
        <v>0</v>
      </c>
      <c r="H70" s="30">
        <f ca="1">IF($F$1=1,SUMIFS(SAÍDAS[Valor],SAÍDAS[Status],"Concluído",SAÍDAS[Categoria],$F70,SAÍDAS[Mês],$G$17,SAÍDAS[Ano],$F$2),SUMIFS(SAÍDAS[Valor],SAÍDAS[Categoria],$F70,SAÍDAS[Mês],$G$17,SAÍDAS[Ano],$F$2))</f>
        <v>0</v>
      </c>
      <c r="AH70" t="str">
        <f t="shared" ca="1" si="17"/>
        <v>mar</v>
      </c>
      <c r="AI70">
        <f t="shared" ca="1" si="18"/>
        <v>1900</v>
      </c>
      <c r="AJ70" t="str">
        <f t="shared" ca="1" si="19"/>
        <v>mar1900</v>
      </c>
      <c r="AK70" s="97">
        <f t="shared" ca="1" si="10"/>
        <v>64</v>
      </c>
      <c r="AL70" t="str">
        <f t="shared" ca="1" si="20"/>
        <v>dom</v>
      </c>
      <c r="AM70">
        <f ca="1">IF($AJ$2="",SUMIFS(BANCOS!$C$4:$C$13,BANCOS!$D$4:$D$13,AK70),SUMIFS(BANCOS!$C$4:$C$13,BANCOS!$D$4:$D$13,AK70,BANCOS!$B$4:$B$13,$AJ$2))+AP69</f>
        <v>0</v>
      </c>
      <c r="AN70">
        <f ca="1">IF($AI$3=1,
IF($AJ$2="",
SUMIFS(ENTRADAS[Valor],ENTRADAS[Status],"Concluído",ENTRADAS[Data pagamento],AK70),
SUMIFS(ENTRADAS[Valor],ENTRADAS[Status],"Concluído",ENTRADAS[Data pagamento],AK70,ENTRADAS[Conta bancária],$AJ$2)),
IF($AJ$2="",
SUMIFS(ENTRADAS[Valor],ENTRADAS[Status],"Concluído",ENTRADAS[Data pagamento],AK70)+SUMIFS(ENTRADAS[Valor],ENTRADAS[Status],"&lt;&gt;"&amp;"Concluído",ENTRADAS[Data vencimento],AK70),
SUMIFS(ENTRADAS[Valor],ENTRADAS[Status],"Concluído",ENTRADAS[Data pagamento],AK70,ENTRADAS[Conta bancária],$AJ$2)+SUMIFS(ENTRADAS[Valor],ENTRADAS[Status],"&lt;&gt;"&amp;"Concluído",ENTRADAS[Data vencimento],AK70,ENTRADAS[Conta bancária],$AJ$2)))</f>
        <v>0</v>
      </c>
      <c r="AO70">
        <f ca="1">IF($AI$3=1,
IF($AJ$2="",
SUMIFS(SAÍDAS[Valor],SAÍDAS[Status],"Concluído",SAÍDAS[Data pagamento],AK70),
SUMIFS(SAÍDAS[Valor],SAÍDAS[Status],"Concluído",SAÍDAS[Data pagamento],AK70,SAÍDAS[Conta bancária],$AJ$2)),
IF($AJ$2="",
SUMIFS(SAÍDAS[Valor],SAÍDAS[Status],"Concluído",SAÍDAS[Data pagamento],AK70)+SUMIFS(SAÍDAS[Valor],SAÍDAS[Status],"&lt;&gt;"&amp;"Concluído",SAÍDAS[Data vencimento],AK70),
SUMIFS(SAÍDAS[Valor],SAÍDAS[Status],"Concluído",SAÍDAS[Data pagamento],AK70,SAÍDAS[Conta bancária],$AJ$2)+SUMIFS(SAÍDAS[Valor],SAÍDAS[Status],"&lt;&gt;"&amp;"Concluído",SAÍDAS[Data vencimento],AK70,SAÍDAS[Conta bancária],$AJ$2)))</f>
        <v>0</v>
      </c>
      <c r="AP70">
        <f t="shared" ca="1" si="21"/>
        <v>0</v>
      </c>
      <c r="BJ70" s="97"/>
      <c r="BK70" s="97"/>
    </row>
    <row r="71" spans="5:63" x14ac:dyDescent="0.3">
      <c r="E71">
        <v>19</v>
      </c>
      <c r="F71" t="str">
        <f>IF(METAS!B47="","",METAS!B47)</f>
        <v/>
      </c>
      <c r="G71" s="30">
        <f ca="1">IFERROR(VLOOKUP($F71,METAS!$B$5:$O$50,MATCH(AUX!$G$17,METAS!$B$5:$O$5,0),0),"")</f>
        <v>0</v>
      </c>
      <c r="H71" s="30">
        <f ca="1">IF($F$1=1,SUMIFS(SAÍDAS[Valor],SAÍDAS[Status],"Concluído",SAÍDAS[Categoria],$F71,SAÍDAS[Mês],$G$17,SAÍDAS[Ano],$F$2),SUMIFS(SAÍDAS[Valor],SAÍDAS[Categoria],$F71,SAÍDAS[Mês],$G$17,SAÍDAS[Ano],$F$2))</f>
        <v>0</v>
      </c>
      <c r="AH71" t="str">
        <f t="shared" ca="1" si="17"/>
        <v>mar</v>
      </c>
      <c r="AI71">
        <f t="shared" ca="1" si="18"/>
        <v>1900</v>
      </c>
      <c r="AJ71" t="str">
        <f t="shared" ca="1" si="19"/>
        <v>mar1900</v>
      </c>
      <c r="AK71" s="97">
        <f t="shared" ca="1" si="10"/>
        <v>65</v>
      </c>
      <c r="AL71" t="str">
        <f t="shared" ca="1" si="20"/>
        <v>seg</v>
      </c>
      <c r="AM71">
        <f ca="1">IF($AJ$2="",SUMIFS(BANCOS!$C$4:$C$13,BANCOS!$D$4:$D$13,AK71),SUMIFS(BANCOS!$C$4:$C$13,BANCOS!$D$4:$D$13,AK71,BANCOS!$B$4:$B$13,$AJ$2))+AP70</f>
        <v>0</v>
      </c>
      <c r="AN71">
        <f ca="1">IF($AI$3=1,
IF($AJ$2="",
SUMIFS(ENTRADAS[Valor],ENTRADAS[Status],"Concluído",ENTRADAS[Data pagamento],AK71),
SUMIFS(ENTRADAS[Valor],ENTRADAS[Status],"Concluído",ENTRADAS[Data pagamento],AK71,ENTRADAS[Conta bancária],$AJ$2)),
IF($AJ$2="",
SUMIFS(ENTRADAS[Valor],ENTRADAS[Status],"Concluído",ENTRADAS[Data pagamento],AK71)+SUMIFS(ENTRADAS[Valor],ENTRADAS[Status],"&lt;&gt;"&amp;"Concluído",ENTRADAS[Data vencimento],AK71),
SUMIFS(ENTRADAS[Valor],ENTRADAS[Status],"Concluído",ENTRADAS[Data pagamento],AK71,ENTRADAS[Conta bancária],$AJ$2)+SUMIFS(ENTRADAS[Valor],ENTRADAS[Status],"&lt;&gt;"&amp;"Concluído",ENTRADAS[Data vencimento],AK71,ENTRADAS[Conta bancária],$AJ$2)))</f>
        <v>0</v>
      </c>
      <c r="AO71">
        <f ca="1">IF($AI$3=1,
IF($AJ$2="",
SUMIFS(SAÍDAS[Valor],SAÍDAS[Status],"Concluído",SAÍDAS[Data pagamento],AK71),
SUMIFS(SAÍDAS[Valor],SAÍDAS[Status],"Concluído",SAÍDAS[Data pagamento],AK71,SAÍDAS[Conta bancária],$AJ$2)),
IF($AJ$2="",
SUMIFS(SAÍDAS[Valor],SAÍDAS[Status],"Concluído",SAÍDAS[Data pagamento],AK71)+SUMIFS(SAÍDAS[Valor],SAÍDAS[Status],"&lt;&gt;"&amp;"Concluído",SAÍDAS[Data vencimento],AK71),
SUMIFS(SAÍDAS[Valor],SAÍDAS[Status],"Concluído",SAÍDAS[Data pagamento],AK71,SAÍDAS[Conta bancária],$AJ$2)+SUMIFS(SAÍDAS[Valor],SAÍDAS[Status],"&lt;&gt;"&amp;"Concluído",SAÍDAS[Data vencimento],AK71,SAÍDAS[Conta bancária],$AJ$2)))</f>
        <v>0</v>
      </c>
      <c r="AP71">
        <f t="shared" ca="1" si="21"/>
        <v>0</v>
      </c>
      <c r="BJ71" s="97"/>
      <c r="BK71" s="97"/>
    </row>
    <row r="72" spans="5:63" x14ac:dyDescent="0.3">
      <c r="E72">
        <v>20</v>
      </c>
      <c r="F72" t="str">
        <f>IF(METAS!B48="","",METAS!B48)</f>
        <v/>
      </c>
      <c r="G72" s="30">
        <f ca="1">IFERROR(VLOOKUP($F72,METAS!$B$5:$O$50,MATCH(AUX!$G$17,METAS!$B$5:$O$5,0),0),"")</f>
        <v>0</v>
      </c>
      <c r="H72" s="30">
        <f ca="1">IF($F$1=1,SUMIFS(SAÍDAS[Valor],SAÍDAS[Status],"Concluído",SAÍDAS[Categoria],$F72,SAÍDAS[Mês],$G$17,SAÍDAS[Ano],$F$2),SUMIFS(SAÍDAS[Valor],SAÍDAS[Categoria],$F72,SAÍDAS[Mês],$G$17,SAÍDAS[Ano],$F$2))</f>
        <v>0</v>
      </c>
      <c r="AH72" t="str">
        <f t="shared" ca="1" si="17"/>
        <v>mar</v>
      </c>
      <c r="AI72">
        <f t="shared" ca="1" si="18"/>
        <v>1900</v>
      </c>
      <c r="AJ72" t="str">
        <f t="shared" ca="1" si="19"/>
        <v>mar1900</v>
      </c>
      <c r="AK72" s="97">
        <f t="shared" ref="AK72:AK135" ca="1" si="22">AK71+1</f>
        <v>66</v>
      </c>
      <c r="AL72" t="str">
        <f t="shared" ca="1" si="20"/>
        <v>ter</v>
      </c>
      <c r="AM72">
        <f ca="1">IF($AJ$2="",SUMIFS(BANCOS!$C$4:$C$13,BANCOS!$D$4:$D$13,AK72),SUMIFS(BANCOS!$C$4:$C$13,BANCOS!$D$4:$D$13,AK72,BANCOS!$B$4:$B$13,$AJ$2))+AP71</f>
        <v>0</v>
      </c>
      <c r="AN72">
        <f ca="1">IF($AI$3=1,
IF($AJ$2="",
SUMIFS(ENTRADAS[Valor],ENTRADAS[Status],"Concluído",ENTRADAS[Data pagamento],AK72),
SUMIFS(ENTRADAS[Valor],ENTRADAS[Status],"Concluído",ENTRADAS[Data pagamento],AK72,ENTRADAS[Conta bancária],$AJ$2)),
IF($AJ$2="",
SUMIFS(ENTRADAS[Valor],ENTRADAS[Status],"Concluído",ENTRADAS[Data pagamento],AK72)+SUMIFS(ENTRADAS[Valor],ENTRADAS[Status],"&lt;&gt;"&amp;"Concluído",ENTRADAS[Data vencimento],AK72),
SUMIFS(ENTRADAS[Valor],ENTRADAS[Status],"Concluído",ENTRADAS[Data pagamento],AK72,ENTRADAS[Conta bancária],$AJ$2)+SUMIFS(ENTRADAS[Valor],ENTRADAS[Status],"&lt;&gt;"&amp;"Concluído",ENTRADAS[Data vencimento],AK72,ENTRADAS[Conta bancária],$AJ$2)))</f>
        <v>0</v>
      </c>
      <c r="AO72">
        <f ca="1">IF($AI$3=1,
IF($AJ$2="",
SUMIFS(SAÍDAS[Valor],SAÍDAS[Status],"Concluído",SAÍDAS[Data pagamento],AK72),
SUMIFS(SAÍDAS[Valor],SAÍDAS[Status],"Concluído",SAÍDAS[Data pagamento],AK72,SAÍDAS[Conta bancária],$AJ$2)),
IF($AJ$2="",
SUMIFS(SAÍDAS[Valor],SAÍDAS[Status],"Concluído",SAÍDAS[Data pagamento],AK72)+SUMIFS(SAÍDAS[Valor],SAÍDAS[Status],"&lt;&gt;"&amp;"Concluído",SAÍDAS[Data vencimento],AK72),
SUMIFS(SAÍDAS[Valor],SAÍDAS[Status],"Concluído",SAÍDAS[Data pagamento],AK72,SAÍDAS[Conta bancária],$AJ$2)+SUMIFS(SAÍDAS[Valor],SAÍDAS[Status],"&lt;&gt;"&amp;"Concluído",SAÍDAS[Data vencimento],AK72,SAÍDAS[Conta bancária],$AJ$2)))</f>
        <v>0</v>
      </c>
      <c r="AP72">
        <f t="shared" ca="1" si="21"/>
        <v>0</v>
      </c>
      <c r="BJ72" s="97"/>
      <c r="BK72" s="97"/>
    </row>
    <row r="73" spans="5:63" x14ac:dyDescent="0.3">
      <c r="AH73" t="str">
        <f t="shared" ca="1" si="17"/>
        <v>mar</v>
      </c>
      <c r="AI73">
        <f t="shared" ca="1" si="18"/>
        <v>1900</v>
      </c>
      <c r="AJ73" t="str">
        <f t="shared" ca="1" si="19"/>
        <v>mar1900</v>
      </c>
      <c r="AK73" s="97">
        <f t="shared" ca="1" si="22"/>
        <v>67</v>
      </c>
      <c r="AL73" t="str">
        <f t="shared" ca="1" si="20"/>
        <v>qua</v>
      </c>
      <c r="AM73">
        <f ca="1">IF($AJ$2="",SUMIFS(BANCOS!$C$4:$C$13,BANCOS!$D$4:$D$13,AK73),SUMIFS(BANCOS!$C$4:$C$13,BANCOS!$D$4:$D$13,AK73,BANCOS!$B$4:$B$13,$AJ$2))+AP72</f>
        <v>0</v>
      </c>
      <c r="AN73">
        <f ca="1">IF($AI$3=1,
IF($AJ$2="",
SUMIFS(ENTRADAS[Valor],ENTRADAS[Status],"Concluído",ENTRADAS[Data pagamento],AK73),
SUMIFS(ENTRADAS[Valor],ENTRADAS[Status],"Concluído",ENTRADAS[Data pagamento],AK73,ENTRADAS[Conta bancária],$AJ$2)),
IF($AJ$2="",
SUMIFS(ENTRADAS[Valor],ENTRADAS[Status],"Concluído",ENTRADAS[Data pagamento],AK73)+SUMIFS(ENTRADAS[Valor],ENTRADAS[Status],"&lt;&gt;"&amp;"Concluído",ENTRADAS[Data vencimento],AK73),
SUMIFS(ENTRADAS[Valor],ENTRADAS[Status],"Concluído",ENTRADAS[Data pagamento],AK73,ENTRADAS[Conta bancária],$AJ$2)+SUMIFS(ENTRADAS[Valor],ENTRADAS[Status],"&lt;&gt;"&amp;"Concluído",ENTRADAS[Data vencimento],AK73,ENTRADAS[Conta bancária],$AJ$2)))</f>
        <v>0</v>
      </c>
      <c r="AO73">
        <f ca="1">IF($AI$3=1,
IF($AJ$2="",
SUMIFS(SAÍDAS[Valor],SAÍDAS[Status],"Concluído",SAÍDAS[Data pagamento],AK73),
SUMIFS(SAÍDAS[Valor],SAÍDAS[Status],"Concluído",SAÍDAS[Data pagamento],AK73,SAÍDAS[Conta bancária],$AJ$2)),
IF($AJ$2="",
SUMIFS(SAÍDAS[Valor],SAÍDAS[Status],"Concluído",SAÍDAS[Data pagamento],AK73)+SUMIFS(SAÍDAS[Valor],SAÍDAS[Status],"&lt;&gt;"&amp;"Concluído",SAÍDAS[Data vencimento],AK73),
SUMIFS(SAÍDAS[Valor],SAÍDAS[Status],"Concluído",SAÍDAS[Data pagamento],AK73,SAÍDAS[Conta bancária],$AJ$2)+SUMIFS(SAÍDAS[Valor],SAÍDAS[Status],"&lt;&gt;"&amp;"Concluído",SAÍDAS[Data vencimento],AK73,SAÍDAS[Conta bancária],$AJ$2)))</f>
        <v>0</v>
      </c>
      <c r="AP73">
        <f t="shared" ca="1" si="21"/>
        <v>0</v>
      </c>
      <c r="BJ73" s="97"/>
      <c r="BK73" s="97"/>
    </row>
    <row r="74" spans="5:63" x14ac:dyDescent="0.3">
      <c r="AH74" t="str">
        <f t="shared" ca="1" si="17"/>
        <v>mar</v>
      </c>
      <c r="AI74">
        <f t="shared" ca="1" si="18"/>
        <v>1900</v>
      </c>
      <c r="AJ74" t="str">
        <f t="shared" ca="1" si="19"/>
        <v>mar1900</v>
      </c>
      <c r="AK74" s="97">
        <f t="shared" ca="1" si="22"/>
        <v>68</v>
      </c>
      <c r="AL74" t="str">
        <f t="shared" ca="1" si="20"/>
        <v>qui</v>
      </c>
      <c r="AM74">
        <f ca="1">IF($AJ$2="",SUMIFS(BANCOS!$C$4:$C$13,BANCOS!$D$4:$D$13,AK74),SUMIFS(BANCOS!$C$4:$C$13,BANCOS!$D$4:$D$13,AK74,BANCOS!$B$4:$B$13,$AJ$2))+AP73</f>
        <v>0</v>
      </c>
      <c r="AN74">
        <f ca="1">IF($AI$3=1,
IF($AJ$2="",
SUMIFS(ENTRADAS[Valor],ENTRADAS[Status],"Concluído",ENTRADAS[Data pagamento],AK74),
SUMIFS(ENTRADAS[Valor],ENTRADAS[Status],"Concluído",ENTRADAS[Data pagamento],AK74,ENTRADAS[Conta bancária],$AJ$2)),
IF($AJ$2="",
SUMIFS(ENTRADAS[Valor],ENTRADAS[Status],"Concluído",ENTRADAS[Data pagamento],AK74)+SUMIFS(ENTRADAS[Valor],ENTRADAS[Status],"&lt;&gt;"&amp;"Concluído",ENTRADAS[Data vencimento],AK74),
SUMIFS(ENTRADAS[Valor],ENTRADAS[Status],"Concluído",ENTRADAS[Data pagamento],AK74,ENTRADAS[Conta bancária],$AJ$2)+SUMIFS(ENTRADAS[Valor],ENTRADAS[Status],"&lt;&gt;"&amp;"Concluído",ENTRADAS[Data vencimento],AK74,ENTRADAS[Conta bancária],$AJ$2)))</f>
        <v>0</v>
      </c>
      <c r="AO74">
        <f ca="1">IF($AI$3=1,
IF($AJ$2="",
SUMIFS(SAÍDAS[Valor],SAÍDAS[Status],"Concluído",SAÍDAS[Data pagamento],AK74),
SUMIFS(SAÍDAS[Valor],SAÍDAS[Status],"Concluído",SAÍDAS[Data pagamento],AK74,SAÍDAS[Conta bancária],$AJ$2)),
IF($AJ$2="",
SUMIFS(SAÍDAS[Valor],SAÍDAS[Status],"Concluído",SAÍDAS[Data pagamento],AK74)+SUMIFS(SAÍDAS[Valor],SAÍDAS[Status],"&lt;&gt;"&amp;"Concluído",SAÍDAS[Data vencimento],AK74),
SUMIFS(SAÍDAS[Valor],SAÍDAS[Status],"Concluído",SAÍDAS[Data pagamento],AK74,SAÍDAS[Conta bancária],$AJ$2)+SUMIFS(SAÍDAS[Valor],SAÍDAS[Status],"&lt;&gt;"&amp;"Concluído",SAÍDAS[Data vencimento],AK74,SAÍDAS[Conta bancária],$AJ$2)))</f>
        <v>0</v>
      </c>
      <c r="AP74">
        <f t="shared" ca="1" si="21"/>
        <v>0</v>
      </c>
      <c r="BJ74" s="97"/>
      <c r="BK74" s="97"/>
    </row>
    <row r="75" spans="5:63" x14ac:dyDescent="0.3">
      <c r="AH75" t="str">
        <f t="shared" ca="1" si="17"/>
        <v>mar</v>
      </c>
      <c r="AI75">
        <f t="shared" ca="1" si="18"/>
        <v>1900</v>
      </c>
      <c r="AJ75" t="str">
        <f t="shared" ca="1" si="19"/>
        <v>mar1900</v>
      </c>
      <c r="AK75" s="97">
        <f t="shared" ca="1" si="22"/>
        <v>69</v>
      </c>
      <c r="AL75" t="str">
        <f t="shared" ca="1" si="20"/>
        <v>sex</v>
      </c>
      <c r="AM75">
        <f ca="1">IF($AJ$2="",SUMIFS(BANCOS!$C$4:$C$13,BANCOS!$D$4:$D$13,AK75),SUMIFS(BANCOS!$C$4:$C$13,BANCOS!$D$4:$D$13,AK75,BANCOS!$B$4:$B$13,$AJ$2))+AP74</f>
        <v>0</v>
      </c>
      <c r="AN75">
        <f ca="1">IF($AI$3=1,
IF($AJ$2="",
SUMIFS(ENTRADAS[Valor],ENTRADAS[Status],"Concluído",ENTRADAS[Data pagamento],AK75),
SUMIFS(ENTRADAS[Valor],ENTRADAS[Status],"Concluído",ENTRADAS[Data pagamento],AK75,ENTRADAS[Conta bancária],$AJ$2)),
IF($AJ$2="",
SUMIFS(ENTRADAS[Valor],ENTRADAS[Status],"Concluído",ENTRADAS[Data pagamento],AK75)+SUMIFS(ENTRADAS[Valor],ENTRADAS[Status],"&lt;&gt;"&amp;"Concluído",ENTRADAS[Data vencimento],AK75),
SUMIFS(ENTRADAS[Valor],ENTRADAS[Status],"Concluído",ENTRADAS[Data pagamento],AK75,ENTRADAS[Conta bancária],$AJ$2)+SUMIFS(ENTRADAS[Valor],ENTRADAS[Status],"&lt;&gt;"&amp;"Concluído",ENTRADAS[Data vencimento],AK75,ENTRADAS[Conta bancária],$AJ$2)))</f>
        <v>0</v>
      </c>
      <c r="AO75">
        <f ca="1">IF($AI$3=1,
IF($AJ$2="",
SUMIFS(SAÍDAS[Valor],SAÍDAS[Status],"Concluído",SAÍDAS[Data pagamento],AK75),
SUMIFS(SAÍDAS[Valor],SAÍDAS[Status],"Concluído",SAÍDAS[Data pagamento],AK75,SAÍDAS[Conta bancária],$AJ$2)),
IF($AJ$2="",
SUMIFS(SAÍDAS[Valor],SAÍDAS[Status],"Concluído",SAÍDAS[Data pagamento],AK75)+SUMIFS(SAÍDAS[Valor],SAÍDAS[Status],"&lt;&gt;"&amp;"Concluído",SAÍDAS[Data vencimento],AK75),
SUMIFS(SAÍDAS[Valor],SAÍDAS[Status],"Concluído",SAÍDAS[Data pagamento],AK75,SAÍDAS[Conta bancária],$AJ$2)+SUMIFS(SAÍDAS[Valor],SAÍDAS[Status],"&lt;&gt;"&amp;"Concluído",SAÍDAS[Data vencimento],AK75,SAÍDAS[Conta bancária],$AJ$2)))</f>
        <v>0</v>
      </c>
      <c r="AP75">
        <f t="shared" ca="1" si="21"/>
        <v>0</v>
      </c>
      <c r="BJ75" s="97"/>
      <c r="BK75" s="97"/>
    </row>
    <row r="76" spans="5:63" x14ac:dyDescent="0.3">
      <c r="AH76" t="str">
        <f t="shared" ca="1" si="17"/>
        <v>mar</v>
      </c>
      <c r="AI76">
        <f t="shared" ca="1" si="18"/>
        <v>1900</v>
      </c>
      <c r="AJ76" t="str">
        <f t="shared" ca="1" si="19"/>
        <v>mar1900</v>
      </c>
      <c r="AK76" s="97">
        <f t="shared" ca="1" si="22"/>
        <v>70</v>
      </c>
      <c r="AL76" t="str">
        <f t="shared" ca="1" si="20"/>
        <v>sáb</v>
      </c>
      <c r="AM76">
        <f ca="1">IF($AJ$2="",SUMIFS(BANCOS!$C$4:$C$13,BANCOS!$D$4:$D$13,AK76),SUMIFS(BANCOS!$C$4:$C$13,BANCOS!$D$4:$D$13,AK76,BANCOS!$B$4:$B$13,$AJ$2))+AP75</f>
        <v>0</v>
      </c>
      <c r="AN76">
        <f ca="1">IF($AI$3=1,
IF($AJ$2="",
SUMIFS(ENTRADAS[Valor],ENTRADAS[Status],"Concluído",ENTRADAS[Data pagamento],AK76),
SUMIFS(ENTRADAS[Valor],ENTRADAS[Status],"Concluído",ENTRADAS[Data pagamento],AK76,ENTRADAS[Conta bancária],$AJ$2)),
IF($AJ$2="",
SUMIFS(ENTRADAS[Valor],ENTRADAS[Status],"Concluído",ENTRADAS[Data pagamento],AK76)+SUMIFS(ENTRADAS[Valor],ENTRADAS[Status],"&lt;&gt;"&amp;"Concluído",ENTRADAS[Data vencimento],AK76),
SUMIFS(ENTRADAS[Valor],ENTRADAS[Status],"Concluído",ENTRADAS[Data pagamento],AK76,ENTRADAS[Conta bancária],$AJ$2)+SUMIFS(ENTRADAS[Valor],ENTRADAS[Status],"&lt;&gt;"&amp;"Concluído",ENTRADAS[Data vencimento],AK76,ENTRADAS[Conta bancária],$AJ$2)))</f>
        <v>0</v>
      </c>
      <c r="AO76">
        <f ca="1">IF($AI$3=1,
IF($AJ$2="",
SUMIFS(SAÍDAS[Valor],SAÍDAS[Status],"Concluído",SAÍDAS[Data pagamento],AK76),
SUMIFS(SAÍDAS[Valor],SAÍDAS[Status],"Concluído",SAÍDAS[Data pagamento],AK76,SAÍDAS[Conta bancária],$AJ$2)),
IF($AJ$2="",
SUMIFS(SAÍDAS[Valor],SAÍDAS[Status],"Concluído",SAÍDAS[Data pagamento],AK76)+SUMIFS(SAÍDAS[Valor],SAÍDAS[Status],"&lt;&gt;"&amp;"Concluído",SAÍDAS[Data vencimento],AK76),
SUMIFS(SAÍDAS[Valor],SAÍDAS[Status],"Concluído",SAÍDAS[Data pagamento],AK76,SAÍDAS[Conta bancária],$AJ$2)+SUMIFS(SAÍDAS[Valor],SAÍDAS[Status],"&lt;&gt;"&amp;"Concluído",SAÍDAS[Data vencimento],AK76,SAÍDAS[Conta bancária],$AJ$2)))</f>
        <v>0</v>
      </c>
      <c r="AP76">
        <f t="shared" ca="1" si="21"/>
        <v>0</v>
      </c>
      <c r="BJ76" s="97"/>
      <c r="BK76" s="97"/>
    </row>
    <row r="77" spans="5:63" x14ac:dyDescent="0.3">
      <c r="AH77" t="str">
        <f t="shared" ca="1" si="17"/>
        <v>mar</v>
      </c>
      <c r="AI77">
        <f t="shared" ca="1" si="18"/>
        <v>1900</v>
      </c>
      <c r="AJ77" t="str">
        <f t="shared" ca="1" si="19"/>
        <v>mar1900</v>
      </c>
      <c r="AK77" s="97">
        <f t="shared" ca="1" si="22"/>
        <v>71</v>
      </c>
      <c r="AL77" t="str">
        <f t="shared" ca="1" si="20"/>
        <v>dom</v>
      </c>
      <c r="AM77">
        <f ca="1">IF($AJ$2="",SUMIFS(BANCOS!$C$4:$C$13,BANCOS!$D$4:$D$13,AK77),SUMIFS(BANCOS!$C$4:$C$13,BANCOS!$D$4:$D$13,AK77,BANCOS!$B$4:$B$13,$AJ$2))+AP76</f>
        <v>0</v>
      </c>
      <c r="AN77">
        <f ca="1">IF($AI$3=1,
IF($AJ$2="",
SUMIFS(ENTRADAS[Valor],ENTRADAS[Status],"Concluído",ENTRADAS[Data pagamento],AK77),
SUMIFS(ENTRADAS[Valor],ENTRADAS[Status],"Concluído",ENTRADAS[Data pagamento],AK77,ENTRADAS[Conta bancária],$AJ$2)),
IF($AJ$2="",
SUMIFS(ENTRADAS[Valor],ENTRADAS[Status],"Concluído",ENTRADAS[Data pagamento],AK77)+SUMIFS(ENTRADAS[Valor],ENTRADAS[Status],"&lt;&gt;"&amp;"Concluído",ENTRADAS[Data vencimento],AK77),
SUMIFS(ENTRADAS[Valor],ENTRADAS[Status],"Concluído",ENTRADAS[Data pagamento],AK77,ENTRADAS[Conta bancária],$AJ$2)+SUMIFS(ENTRADAS[Valor],ENTRADAS[Status],"&lt;&gt;"&amp;"Concluído",ENTRADAS[Data vencimento],AK77,ENTRADAS[Conta bancária],$AJ$2)))</f>
        <v>0</v>
      </c>
      <c r="AO77">
        <f ca="1">IF($AI$3=1,
IF($AJ$2="",
SUMIFS(SAÍDAS[Valor],SAÍDAS[Status],"Concluído",SAÍDAS[Data pagamento],AK77),
SUMIFS(SAÍDAS[Valor],SAÍDAS[Status],"Concluído",SAÍDAS[Data pagamento],AK77,SAÍDAS[Conta bancária],$AJ$2)),
IF($AJ$2="",
SUMIFS(SAÍDAS[Valor],SAÍDAS[Status],"Concluído",SAÍDAS[Data pagamento],AK77)+SUMIFS(SAÍDAS[Valor],SAÍDAS[Status],"&lt;&gt;"&amp;"Concluído",SAÍDAS[Data vencimento],AK77),
SUMIFS(SAÍDAS[Valor],SAÍDAS[Status],"Concluído",SAÍDAS[Data pagamento],AK77,SAÍDAS[Conta bancária],$AJ$2)+SUMIFS(SAÍDAS[Valor],SAÍDAS[Status],"&lt;&gt;"&amp;"Concluído",SAÍDAS[Data vencimento],AK77,SAÍDAS[Conta bancária],$AJ$2)))</f>
        <v>0</v>
      </c>
      <c r="AP77">
        <f t="shared" ca="1" si="21"/>
        <v>0</v>
      </c>
      <c r="BJ77" s="97"/>
      <c r="BK77" s="97"/>
    </row>
    <row r="78" spans="5:63" x14ac:dyDescent="0.3">
      <c r="AH78" t="str">
        <f t="shared" ca="1" si="17"/>
        <v>mar</v>
      </c>
      <c r="AI78">
        <f t="shared" ca="1" si="18"/>
        <v>1900</v>
      </c>
      <c r="AJ78" t="str">
        <f t="shared" ca="1" si="19"/>
        <v>mar1900</v>
      </c>
      <c r="AK78" s="97">
        <f t="shared" ca="1" si="22"/>
        <v>72</v>
      </c>
      <c r="AL78" t="str">
        <f t="shared" ca="1" si="20"/>
        <v>seg</v>
      </c>
      <c r="AM78">
        <f ca="1">IF($AJ$2="",SUMIFS(BANCOS!$C$4:$C$13,BANCOS!$D$4:$D$13,AK78),SUMIFS(BANCOS!$C$4:$C$13,BANCOS!$D$4:$D$13,AK78,BANCOS!$B$4:$B$13,$AJ$2))+AP77</f>
        <v>0</v>
      </c>
      <c r="AN78">
        <f ca="1">IF($AI$3=1,
IF($AJ$2="",
SUMIFS(ENTRADAS[Valor],ENTRADAS[Status],"Concluído",ENTRADAS[Data pagamento],AK78),
SUMIFS(ENTRADAS[Valor],ENTRADAS[Status],"Concluído",ENTRADAS[Data pagamento],AK78,ENTRADAS[Conta bancária],$AJ$2)),
IF($AJ$2="",
SUMIFS(ENTRADAS[Valor],ENTRADAS[Status],"Concluído",ENTRADAS[Data pagamento],AK78)+SUMIFS(ENTRADAS[Valor],ENTRADAS[Status],"&lt;&gt;"&amp;"Concluído",ENTRADAS[Data vencimento],AK78),
SUMIFS(ENTRADAS[Valor],ENTRADAS[Status],"Concluído",ENTRADAS[Data pagamento],AK78,ENTRADAS[Conta bancária],$AJ$2)+SUMIFS(ENTRADAS[Valor],ENTRADAS[Status],"&lt;&gt;"&amp;"Concluído",ENTRADAS[Data vencimento],AK78,ENTRADAS[Conta bancária],$AJ$2)))</f>
        <v>0</v>
      </c>
      <c r="AO78">
        <f ca="1">IF($AI$3=1,
IF($AJ$2="",
SUMIFS(SAÍDAS[Valor],SAÍDAS[Status],"Concluído",SAÍDAS[Data pagamento],AK78),
SUMIFS(SAÍDAS[Valor],SAÍDAS[Status],"Concluído",SAÍDAS[Data pagamento],AK78,SAÍDAS[Conta bancária],$AJ$2)),
IF($AJ$2="",
SUMIFS(SAÍDAS[Valor],SAÍDAS[Status],"Concluído",SAÍDAS[Data pagamento],AK78)+SUMIFS(SAÍDAS[Valor],SAÍDAS[Status],"&lt;&gt;"&amp;"Concluído",SAÍDAS[Data vencimento],AK78),
SUMIFS(SAÍDAS[Valor],SAÍDAS[Status],"Concluído",SAÍDAS[Data pagamento],AK78,SAÍDAS[Conta bancária],$AJ$2)+SUMIFS(SAÍDAS[Valor],SAÍDAS[Status],"&lt;&gt;"&amp;"Concluído",SAÍDAS[Data vencimento],AK78,SAÍDAS[Conta bancária],$AJ$2)))</f>
        <v>0</v>
      </c>
      <c r="AP78">
        <f t="shared" ca="1" si="21"/>
        <v>0</v>
      </c>
      <c r="BJ78" s="97"/>
      <c r="BK78" s="97"/>
    </row>
    <row r="79" spans="5:63" x14ac:dyDescent="0.3">
      <c r="AH79" t="str">
        <f t="shared" ca="1" si="17"/>
        <v>mar</v>
      </c>
      <c r="AI79">
        <f t="shared" ca="1" si="18"/>
        <v>1900</v>
      </c>
      <c r="AJ79" t="str">
        <f t="shared" ca="1" si="19"/>
        <v>mar1900</v>
      </c>
      <c r="AK79" s="97">
        <f t="shared" ca="1" si="22"/>
        <v>73</v>
      </c>
      <c r="AL79" t="str">
        <f t="shared" ca="1" si="20"/>
        <v>ter</v>
      </c>
      <c r="AM79">
        <f ca="1">IF($AJ$2="",SUMIFS(BANCOS!$C$4:$C$13,BANCOS!$D$4:$D$13,AK79),SUMIFS(BANCOS!$C$4:$C$13,BANCOS!$D$4:$D$13,AK79,BANCOS!$B$4:$B$13,$AJ$2))+AP78</f>
        <v>0</v>
      </c>
      <c r="AN79">
        <f ca="1">IF($AI$3=1,
IF($AJ$2="",
SUMIFS(ENTRADAS[Valor],ENTRADAS[Status],"Concluído",ENTRADAS[Data pagamento],AK79),
SUMIFS(ENTRADAS[Valor],ENTRADAS[Status],"Concluído",ENTRADAS[Data pagamento],AK79,ENTRADAS[Conta bancária],$AJ$2)),
IF($AJ$2="",
SUMIFS(ENTRADAS[Valor],ENTRADAS[Status],"Concluído",ENTRADAS[Data pagamento],AK79)+SUMIFS(ENTRADAS[Valor],ENTRADAS[Status],"&lt;&gt;"&amp;"Concluído",ENTRADAS[Data vencimento],AK79),
SUMIFS(ENTRADAS[Valor],ENTRADAS[Status],"Concluído",ENTRADAS[Data pagamento],AK79,ENTRADAS[Conta bancária],$AJ$2)+SUMIFS(ENTRADAS[Valor],ENTRADAS[Status],"&lt;&gt;"&amp;"Concluído",ENTRADAS[Data vencimento],AK79,ENTRADAS[Conta bancária],$AJ$2)))</f>
        <v>0</v>
      </c>
      <c r="AO79">
        <f ca="1">IF($AI$3=1,
IF($AJ$2="",
SUMIFS(SAÍDAS[Valor],SAÍDAS[Status],"Concluído",SAÍDAS[Data pagamento],AK79),
SUMIFS(SAÍDAS[Valor],SAÍDAS[Status],"Concluído",SAÍDAS[Data pagamento],AK79,SAÍDAS[Conta bancária],$AJ$2)),
IF($AJ$2="",
SUMIFS(SAÍDAS[Valor],SAÍDAS[Status],"Concluído",SAÍDAS[Data pagamento],AK79)+SUMIFS(SAÍDAS[Valor],SAÍDAS[Status],"&lt;&gt;"&amp;"Concluído",SAÍDAS[Data vencimento],AK79),
SUMIFS(SAÍDAS[Valor],SAÍDAS[Status],"Concluído",SAÍDAS[Data pagamento],AK79,SAÍDAS[Conta bancária],$AJ$2)+SUMIFS(SAÍDAS[Valor],SAÍDAS[Status],"&lt;&gt;"&amp;"Concluído",SAÍDAS[Data vencimento],AK79,SAÍDAS[Conta bancária],$AJ$2)))</f>
        <v>0</v>
      </c>
      <c r="AP79">
        <f t="shared" ca="1" si="21"/>
        <v>0</v>
      </c>
      <c r="BJ79" s="97"/>
      <c r="BK79" s="97"/>
    </row>
    <row r="80" spans="5:63" x14ac:dyDescent="0.3">
      <c r="AH80" t="str">
        <f t="shared" ca="1" si="17"/>
        <v>mar</v>
      </c>
      <c r="AI80">
        <f t="shared" ca="1" si="18"/>
        <v>1900</v>
      </c>
      <c r="AJ80" t="str">
        <f t="shared" ca="1" si="19"/>
        <v>mar1900</v>
      </c>
      <c r="AK80" s="97">
        <f t="shared" ca="1" si="22"/>
        <v>74</v>
      </c>
      <c r="AL80" t="str">
        <f t="shared" ca="1" si="20"/>
        <v>qua</v>
      </c>
      <c r="AM80">
        <f ca="1">IF($AJ$2="",SUMIFS(BANCOS!$C$4:$C$13,BANCOS!$D$4:$D$13,AK80),SUMIFS(BANCOS!$C$4:$C$13,BANCOS!$D$4:$D$13,AK80,BANCOS!$B$4:$B$13,$AJ$2))+AP79</f>
        <v>0</v>
      </c>
      <c r="AN80">
        <f ca="1">IF($AI$3=1,
IF($AJ$2="",
SUMIFS(ENTRADAS[Valor],ENTRADAS[Status],"Concluído",ENTRADAS[Data pagamento],AK80),
SUMIFS(ENTRADAS[Valor],ENTRADAS[Status],"Concluído",ENTRADAS[Data pagamento],AK80,ENTRADAS[Conta bancária],$AJ$2)),
IF($AJ$2="",
SUMIFS(ENTRADAS[Valor],ENTRADAS[Status],"Concluído",ENTRADAS[Data pagamento],AK80)+SUMIFS(ENTRADAS[Valor],ENTRADAS[Status],"&lt;&gt;"&amp;"Concluído",ENTRADAS[Data vencimento],AK80),
SUMIFS(ENTRADAS[Valor],ENTRADAS[Status],"Concluído",ENTRADAS[Data pagamento],AK80,ENTRADAS[Conta bancária],$AJ$2)+SUMIFS(ENTRADAS[Valor],ENTRADAS[Status],"&lt;&gt;"&amp;"Concluído",ENTRADAS[Data vencimento],AK80,ENTRADAS[Conta bancária],$AJ$2)))</f>
        <v>0</v>
      </c>
      <c r="AO80">
        <f ca="1">IF($AI$3=1,
IF($AJ$2="",
SUMIFS(SAÍDAS[Valor],SAÍDAS[Status],"Concluído",SAÍDAS[Data pagamento],AK80),
SUMIFS(SAÍDAS[Valor],SAÍDAS[Status],"Concluído",SAÍDAS[Data pagamento],AK80,SAÍDAS[Conta bancária],$AJ$2)),
IF($AJ$2="",
SUMIFS(SAÍDAS[Valor],SAÍDAS[Status],"Concluído",SAÍDAS[Data pagamento],AK80)+SUMIFS(SAÍDAS[Valor],SAÍDAS[Status],"&lt;&gt;"&amp;"Concluído",SAÍDAS[Data vencimento],AK80),
SUMIFS(SAÍDAS[Valor],SAÍDAS[Status],"Concluído",SAÍDAS[Data pagamento],AK80,SAÍDAS[Conta bancária],$AJ$2)+SUMIFS(SAÍDAS[Valor],SAÍDAS[Status],"&lt;&gt;"&amp;"Concluído",SAÍDAS[Data vencimento],AK80,SAÍDAS[Conta bancária],$AJ$2)))</f>
        <v>0</v>
      </c>
      <c r="AP80">
        <f t="shared" ca="1" si="21"/>
        <v>0</v>
      </c>
      <c r="BJ80" s="97"/>
      <c r="BK80" s="97"/>
    </row>
    <row r="81" spans="34:63" x14ac:dyDescent="0.3">
      <c r="AH81" t="str">
        <f t="shared" ca="1" si="17"/>
        <v>mar</v>
      </c>
      <c r="AI81">
        <f t="shared" ca="1" si="18"/>
        <v>1900</v>
      </c>
      <c r="AJ81" t="str">
        <f t="shared" ca="1" si="19"/>
        <v>mar1900</v>
      </c>
      <c r="AK81" s="97">
        <f t="shared" ca="1" si="22"/>
        <v>75</v>
      </c>
      <c r="AL81" t="str">
        <f t="shared" ca="1" si="20"/>
        <v>qui</v>
      </c>
      <c r="AM81">
        <f ca="1">IF($AJ$2="",SUMIFS(BANCOS!$C$4:$C$13,BANCOS!$D$4:$D$13,AK81),SUMIFS(BANCOS!$C$4:$C$13,BANCOS!$D$4:$D$13,AK81,BANCOS!$B$4:$B$13,$AJ$2))+AP80</f>
        <v>0</v>
      </c>
      <c r="AN81">
        <f ca="1">IF($AI$3=1,
IF($AJ$2="",
SUMIFS(ENTRADAS[Valor],ENTRADAS[Status],"Concluído",ENTRADAS[Data pagamento],AK81),
SUMIFS(ENTRADAS[Valor],ENTRADAS[Status],"Concluído",ENTRADAS[Data pagamento],AK81,ENTRADAS[Conta bancária],$AJ$2)),
IF($AJ$2="",
SUMIFS(ENTRADAS[Valor],ENTRADAS[Status],"Concluído",ENTRADAS[Data pagamento],AK81)+SUMIFS(ENTRADAS[Valor],ENTRADAS[Status],"&lt;&gt;"&amp;"Concluído",ENTRADAS[Data vencimento],AK81),
SUMIFS(ENTRADAS[Valor],ENTRADAS[Status],"Concluído",ENTRADAS[Data pagamento],AK81,ENTRADAS[Conta bancária],$AJ$2)+SUMIFS(ENTRADAS[Valor],ENTRADAS[Status],"&lt;&gt;"&amp;"Concluído",ENTRADAS[Data vencimento],AK81,ENTRADAS[Conta bancária],$AJ$2)))</f>
        <v>0</v>
      </c>
      <c r="AO81">
        <f ca="1">IF($AI$3=1,
IF($AJ$2="",
SUMIFS(SAÍDAS[Valor],SAÍDAS[Status],"Concluído",SAÍDAS[Data pagamento],AK81),
SUMIFS(SAÍDAS[Valor],SAÍDAS[Status],"Concluído",SAÍDAS[Data pagamento],AK81,SAÍDAS[Conta bancária],$AJ$2)),
IF($AJ$2="",
SUMIFS(SAÍDAS[Valor],SAÍDAS[Status],"Concluído",SAÍDAS[Data pagamento],AK81)+SUMIFS(SAÍDAS[Valor],SAÍDAS[Status],"&lt;&gt;"&amp;"Concluído",SAÍDAS[Data vencimento],AK81),
SUMIFS(SAÍDAS[Valor],SAÍDAS[Status],"Concluído",SAÍDAS[Data pagamento],AK81,SAÍDAS[Conta bancária],$AJ$2)+SUMIFS(SAÍDAS[Valor],SAÍDAS[Status],"&lt;&gt;"&amp;"Concluído",SAÍDAS[Data vencimento],AK81,SAÍDAS[Conta bancária],$AJ$2)))</f>
        <v>0</v>
      </c>
      <c r="AP81">
        <f t="shared" ca="1" si="21"/>
        <v>0</v>
      </c>
      <c r="BJ81" s="97"/>
      <c r="BK81" s="97"/>
    </row>
    <row r="82" spans="34:63" x14ac:dyDescent="0.3">
      <c r="AH82" t="str">
        <f t="shared" ca="1" si="17"/>
        <v>mar</v>
      </c>
      <c r="AI82">
        <f t="shared" ca="1" si="18"/>
        <v>1900</v>
      </c>
      <c r="AJ82" t="str">
        <f t="shared" ca="1" si="19"/>
        <v>mar1900</v>
      </c>
      <c r="AK82" s="97">
        <f t="shared" ca="1" si="22"/>
        <v>76</v>
      </c>
      <c r="AL82" t="str">
        <f t="shared" ca="1" si="20"/>
        <v>sex</v>
      </c>
      <c r="AM82">
        <f ca="1">IF($AJ$2="",SUMIFS(BANCOS!$C$4:$C$13,BANCOS!$D$4:$D$13,AK82),SUMIFS(BANCOS!$C$4:$C$13,BANCOS!$D$4:$D$13,AK82,BANCOS!$B$4:$B$13,$AJ$2))+AP81</f>
        <v>0</v>
      </c>
      <c r="AN82">
        <f ca="1">IF($AI$3=1,
IF($AJ$2="",
SUMIFS(ENTRADAS[Valor],ENTRADAS[Status],"Concluído",ENTRADAS[Data pagamento],AK82),
SUMIFS(ENTRADAS[Valor],ENTRADAS[Status],"Concluído",ENTRADAS[Data pagamento],AK82,ENTRADAS[Conta bancária],$AJ$2)),
IF($AJ$2="",
SUMIFS(ENTRADAS[Valor],ENTRADAS[Status],"Concluído",ENTRADAS[Data pagamento],AK82)+SUMIFS(ENTRADAS[Valor],ENTRADAS[Status],"&lt;&gt;"&amp;"Concluído",ENTRADAS[Data vencimento],AK82),
SUMIFS(ENTRADAS[Valor],ENTRADAS[Status],"Concluído",ENTRADAS[Data pagamento],AK82,ENTRADAS[Conta bancária],$AJ$2)+SUMIFS(ENTRADAS[Valor],ENTRADAS[Status],"&lt;&gt;"&amp;"Concluído",ENTRADAS[Data vencimento],AK82,ENTRADAS[Conta bancária],$AJ$2)))</f>
        <v>0</v>
      </c>
      <c r="AO82">
        <f ca="1">IF($AI$3=1,
IF($AJ$2="",
SUMIFS(SAÍDAS[Valor],SAÍDAS[Status],"Concluído",SAÍDAS[Data pagamento],AK82),
SUMIFS(SAÍDAS[Valor],SAÍDAS[Status],"Concluído",SAÍDAS[Data pagamento],AK82,SAÍDAS[Conta bancária],$AJ$2)),
IF($AJ$2="",
SUMIFS(SAÍDAS[Valor],SAÍDAS[Status],"Concluído",SAÍDAS[Data pagamento],AK82)+SUMIFS(SAÍDAS[Valor],SAÍDAS[Status],"&lt;&gt;"&amp;"Concluído",SAÍDAS[Data vencimento],AK82),
SUMIFS(SAÍDAS[Valor],SAÍDAS[Status],"Concluído",SAÍDAS[Data pagamento],AK82,SAÍDAS[Conta bancária],$AJ$2)+SUMIFS(SAÍDAS[Valor],SAÍDAS[Status],"&lt;&gt;"&amp;"Concluído",SAÍDAS[Data vencimento],AK82,SAÍDAS[Conta bancária],$AJ$2)))</f>
        <v>0</v>
      </c>
      <c r="AP82">
        <f t="shared" ca="1" si="21"/>
        <v>0</v>
      </c>
      <c r="BJ82" s="97"/>
      <c r="BK82" s="97"/>
    </row>
    <row r="83" spans="34:63" x14ac:dyDescent="0.3">
      <c r="AH83" t="str">
        <f t="shared" ca="1" si="17"/>
        <v>mar</v>
      </c>
      <c r="AI83">
        <f t="shared" ca="1" si="18"/>
        <v>1900</v>
      </c>
      <c r="AJ83" t="str">
        <f t="shared" ca="1" si="19"/>
        <v>mar1900</v>
      </c>
      <c r="AK83" s="97">
        <f t="shared" ca="1" si="22"/>
        <v>77</v>
      </c>
      <c r="AL83" t="str">
        <f t="shared" ca="1" si="20"/>
        <v>sáb</v>
      </c>
      <c r="AM83">
        <f ca="1">IF($AJ$2="",SUMIFS(BANCOS!$C$4:$C$13,BANCOS!$D$4:$D$13,AK83),SUMIFS(BANCOS!$C$4:$C$13,BANCOS!$D$4:$D$13,AK83,BANCOS!$B$4:$B$13,$AJ$2))+AP82</f>
        <v>0</v>
      </c>
      <c r="AN83">
        <f ca="1">IF($AI$3=1,
IF($AJ$2="",
SUMIFS(ENTRADAS[Valor],ENTRADAS[Status],"Concluído",ENTRADAS[Data pagamento],AK83),
SUMIFS(ENTRADAS[Valor],ENTRADAS[Status],"Concluído",ENTRADAS[Data pagamento],AK83,ENTRADAS[Conta bancária],$AJ$2)),
IF($AJ$2="",
SUMIFS(ENTRADAS[Valor],ENTRADAS[Status],"Concluído",ENTRADAS[Data pagamento],AK83)+SUMIFS(ENTRADAS[Valor],ENTRADAS[Status],"&lt;&gt;"&amp;"Concluído",ENTRADAS[Data vencimento],AK83),
SUMIFS(ENTRADAS[Valor],ENTRADAS[Status],"Concluído",ENTRADAS[Data pagamento],AK83,ENTRADAS[Conta bancária],$AJ$2)+SUMIFS(ENTRADAS[Valor],ENTRADAS[Status],"&lt;&gt;"&amp;"Concluído",ENTRADAS[Data vencimento],AK83,ENTRADAS[Conta bancária],$AJ$2)))</f>
        <v>0</v>
      </c>
      <c r="AO83">
        <f ca="1">IF($AI$3=1,
IF($AJ$2="",
SUMIFS(SAÍDAS[Valor],SAÍDAS[Status],"Concluído",SAÍDAS[Data pagamento],AK83),
SUMIFS(SAÍDAS[Valor],SAÍDAS[Status],"Concluído",SAÍDAS[Data pagamento],AK83,SAÍDAS[Conta bancária],$AJ$2)),
IF($AJ$2="",
SUMIFS(SAÍDAS[Valor],SAÍDAS[Status],"Concluído",SAÍDAS[Data pagamento],AK83)+SUMIFS(SAÍDAS[Valor],SAÍDAS[Status],"&lt;&gt;"&amp;"Concluído",SAÍDAS[Data vencimento],AK83),
SUMIFS(SAÍDAS[Valor],SAÍDAS[Status],"Concluído",SAÍDAS[Data pagamento],AK83,SAÍDAS[Conta bancária],$AJ$2)+SUMIFS(SAÍDAS[Valor],SAÍDAS[Status],"&lt;&gt;"&amp;"Concluído",SAÍDAS[Data vencimento],AK83,SAÍDAS[Conta bancária],$AJ$2)))</f>
        <v>0</v>
      </c>
      <c r="AP83">
        <f t="shared" ca="1" si="21"/>
        <v>0</v>
      </c>
      <c r="BJ83" s="97"/>
      <c r="BK83" s="97"/>
    </row>
    <row r="84" spans="34:63" x14ac:dyDescent="0.3">
      <c r="AH84" t="str">
        <f t="shared" ca="1" si="17"/>
        <v>mar</v>
      </c>
      <c r="AI84">
        <f t="shared" ca="1" si="18"/>
        <v>1900</v>
      </c>
      <c r="AJ84" t="str">
        <f t="shared" ca="1" si="19"/>
        <v>mar1900</v>
      </c>
      <c r="AK84" s="97">
        <f t="shared" ca="1" si="22"/>
        <v>78</v>
      </c>
      <c r="AL84" t="str">
        <f t="shared" ca="1" si="20"/>
        <v>dom</v>
      </c>
      <c r="AM84">
        <f ca="1">IF($AJ$2="",SUMIFS(BANCOS!$C$4:$C$13,BANCOS!$D$4:$D$13,AK84),SUMIFS(BANCOS!$C$4:$C$13,BANCOS!$D$4:$D$13,AK84,BANCOS!$B$4:$B$13,$AJ$2))+AP83</f>
        <v>0</v>
      </c>
      <c r="AN84">
        <f ca="1">IF($AI$3=1,
IF($AJ$2="",
SUMIFS(ENTRADAS[Valor],ENTRADAS[Status],"Concluído",ENTRADAS[Data pagamento],AK84),
SUMIFS(ENTRADAS[Valor],ENTRADAS[Status],"Concluído",ENTRADAS[Data pagamento],AK84,ENTRADAS[Conta bancária],$AJ$2)),
IF($AJ$2="",
SUMIFS(ENTRADAS[Valor],ENTRADAS[Status],"Concluído",ENTRADAS[Data pagamento],AK84)+SUMIFS(ENTRADAS[Valor],ENTRADAS[Status],"&lt;&gt;"&amp;"Concluído",ENTRADAS[Data vencimento],AK84),
SUMIFS(ENTRADAS[Valor],ENTRADAS[Status],"Concluído",ENTRADAS[Data pagamento],AK84,ENTRADAS[Conta bancária],$AJ$2)+SUMIFS(ENTRADAS[Valor],ENTRADAS[Status],"&lt;&gt;"&amp;"Concluído",ENTRADAS[Data vencimento],AK84,ENTRADAS[Conta bancária],$AJ$2)))</f>
        <v>0</v>
      </c>
      <c r="AO84">
        <f ca="1">IF($AI$3=1,
IF($AJ$2="",
SUMIFS(SAÍDAS[Valor],SAÍDAS[Status],"Concluído",SAÍDAS[Data pagamento],AK84),
SUMIFS(SAÍDAS[Valor],SAÍDAS[Status],"Concluído",SAÍDAS[Data pagamento],AK84,SAÍDAS[Conta bancária],$AJ$2)),
IF($AJ$2="",
SUMIFS(SAÍDAS[Valor],SAÍDAS[Status],"Concluído",SAÍDAS[Data pagamento],AK84)+SUMIFS(SAÍDAS[Valor],SAÍDAS[Status],"&lt;&gt;"&amp;"Concluído",SAÍDAS[Data vencimento],AK84),
SUMIFS(SAÍDAS[Valor],SAÍDAS[Status],"Concluído",SAÍDAS[Data pagamento],AK84,SAÍDAS[Conta bancária],$AJ$2)+SUMIFS(SAÍDAS[Valor],SAÍDAS[Status],"&lt;&gt;"&amp;"Concluído",SAÍDAS[Data vencimento],AK84,SAÍDAS[Conta bancária],$AJ$2)))</f>
        <v>0</v>
      </c>
      <c r="AP84">
        <f t="shared" ca="1" si="21"/>
        <v>0</v>
      </c>
      <c r="BJ84" s="97"/>
      <c r="BK84" s="97"/>
    </row>
    <row r="85" spans="34:63" x14ac:dyDescent="0.3">
      <c r="AH85" t="str">
        <f t="shared" ca="1" si="17"/>
        <v>mar</v>
      </c>
      <c r="AI85">
        <f t="shared" ca="1" si="18"/>
        <v>1900</v>
      </c>
      <c r="AJ85" t="str">
        <f t="shared" ca="1" si="19"/>
        <v>mar1900</v>
      </c>
      <c r="AK85" s="97">
        <f t="shared" ca="1" si="22"/>
        <v>79</v>
      </c>
      <c r="AL85" t="str">
        <f t="shared" ca="1" si="20"/>
        <v>seg</v>
      </c>
      <c r="AM85">
        <f ca="1">IF($AJ$2="",SUMIFS(BANCOS!$C$4:$C$13,BANCOS!$D$4:$D$13,AK85),SUMIFS(BANCOS!$C$4:$C$13,BANCOS!$D$4:$D$13,AK85,BANCOS!$B$4:$B$13,$AJ$2))+AP84</f>
        <v>0</v>
      </c>
      <c r="AN85">
        <f ca="1">IF($AI$3=1,
IF($AJ$2="",
SUMIFS(ENTRADAS[Valor],ENTRADAS[Status],"Concluído",ENTRADAS[Data pagamento],AK85),
SUMIFS(ENTRADAS[Valor],ENTRADAS[Status],"Concluído",ENTRADAS[Data pagamento],AK85,ENTRADAS[Conta bancária],$AJ$2)),
IF($AJ$2="",
SUMIFS(ENTRADAS[Valor],ENTRADAS[Status],"Concluído",ENTRADAS[Data pagamento],AK85)+SUMIFS(ENTRADAS[Valor],ENTRADAS[Status],"&lt;&gt;"&amp;"Concluído",ENTRADAS[Data vencimento],AK85),
SUMIFS(ENTRADAS[Valor],ENTRADAS[Status],"Concluído",ENTRADAS[Data pagamento],AK85,ENTRADAS[Conta bancária],$AJ$2)+SUMIFS(ENTRADAS[Valor],ENTRADAS[Status],"&lt;&gt;"&amp;"Concluído",ENTRADAS[Data vencimento],AK85,ENTRADAS[Conta bancária],$AJ$2)))</f>
        <v>0</v>
      </c>
      <c r="AO85">
        <f ca="1">IF($AI$3=1,
IF($AJ$2="",
SUMIFS(SAÍDAS[Valor],SAÍDAS[Status],"Concluído",SAÍDAS[Data pagamento],AK85),
SUMIFS(SAÍDAS[Valor],SAÍDAS[Status],"Concluído",SAÍDAS[Data pagamento],AK85,SAÍDAS[Conta bancária],$AJ$2)),
IF($AJ$2="",
SUMIFS(SAÍDAS[Valor],SAÍDAS[Status],"Concluído",SAÍDAS[Data pagamento],AK85)+SUMIFS(SAÍDAS[Valor],SAÍDAS[Status],"&lt;&gt;"&amp;"Concluído",SAÍDAS[Data vencimento],AK85),
SUMIFS(SAÍDAS[Valor],SAÍDAS[Status],"Concluído",SAÍDAS[Data pagamento],AK85,SAÍDAS[Conta bancária],$AJ$2)+SUMIFS(SAÍDAS[Valor],SAÍDAS[Status],"&lt;&gt;"&amp;"Concluído",SAÍDAS[Data vencimento],AK85,SAÍDAS[Conta bancária],$AJ$2)))</f>
        <v>0</v>
      </c>
      <c r="AP85">
        <f t="shared" ca="1" si="21"/>
        <v>0</v>
      </c>
      <c r="BJ85" s="97"/>
      <c r="BK85" s="97"/>
    </row>
    <row r="86" spans="34:63" x14ac:dyDescent="0.3">
      <c r="AH86" t="str">
        <f t="shared" ca="1" si="17"/>
        <v>mar</v>
      </c>
      <c r="AI86">
        <f t="shared" ca="1" si="18"/>
        <v>1900</v>
      </c>
      <c r="AJ86" t="str">
        <f t="shared" ca="1" si="19"/>
        <v>mar1900</v>
      </c>
      <c r="AK86" s="97">
        <f t="shared" ca="1" si="22"/>
        <v>80</v>
      </c>
      <c r="AL86" t="str">
        <f t="shared" ca="1" si="20"/>
        <v>ter</v>
      </c>
      <c r="AM86">
        <f ca="1">IF($AJ$2="",SUMIFS(BANCOS!$C$4:$C$13,BANCOS!$D$4:$D$13,AK86),SUMIFS(BANCOS!$C$4:$C$13,BANCOS!$D$4:$D$13,AK86,BANCOS!$B$4:$B$13,$AJ$2))+AP85</f>
        <v>0</v>
      </c>
      <c r="AN86">
        <f ca="1">IF($AI$3=1,
IF($AJ$2="",
SUMIFS(ENTRADAS[Valor],ENTRADAS[Status],"Concluído",ENTRADAS[Data pagamento],AK86),
SUMIFS(ENTRADAS[Valor],ENTRADAS[Status],"Concluído",ENTRADAS[Data pagamento],AK86,ENTRADAS[Conta bancária],$AJ$2)),
IF($AJ$2="",
SUMIFS(ENTRADAS[Valor],ENTRADAS[Status],"Concluído",ENTRADAS[Data pagamento],AK86)+SUMIFS(ENTRADAS[Valor],ENTRADAS[Status],"&lt;&gt;"&amp;"Concluído",ENTRADAS[Data vencimento],AK86),
SUMIFS(ENTRADAS[Valor],ENTRADAS[Status],"Concluído",ENTRADAS[Data pagamento],AK86,ENTRADAS[Conta bancária],$AJ$2)+SUMIFS(ENTRADAS[Valor],ENTRADAS[Status],"&lt;&gt;"&amp;"Concluído",ENTRADAS[Data vencimento],AK86,ENTRADAS[Conta bancária],$AJ$2)))</f>
        <v>0</v>
      </c>
      <c r="AO86">
        <f ca="1">IF($AI$3=1,
IF($AJ$2="",
SUMIFS(SAÍDAS[Valor],SAÍDAS[Status],"Concluído",SAÍDAS[Data pagamento],AK86),
SUMIFS(SAÍDAS[Valor],SAÍDAS[Status],"Concluído",SAÍDAS[Data pagamento],AK86,SAÍDAS[Conta bancária],$AJ$2)),
IF($AJ$2="",
SUMIFS(SAÍDAS[Valor],SAÍDAS[Status],"Concluído",SAÍDAS[Data pagamento],AK86)+SUMIFS(SAÍDAS[Valor],SAÍDAS[Status],"&lt;&gt;"&amp;"Concluído",SAÍDAS[Data vencimento],AK86),
SUMIFS(SAÍDAS[Valor],SAÍDAS[Status],"Concluído",SAÍDAS[Data pagamento],AK86,SAÍDAS[Conta bancária],$AJ$2)+SUMIFS(SAÍDAS[Valor],SAÍDAS[Status],"&lt;&gt;"&amp;"Concluído",SAÍDAS[Data vencimento],AK86,SAÍDAS[Conta bancária],$AJ$2)))</f>
        <v>0</v>
      </c>
      <c r="AP86">
        <f t="shared" ca="1" si="21"/>
        <v>0</v>
      </c>
      <c r="BJ86" s="97"/>
      <c r="BK86" s="97"/>
    </row>
    <row r="87" spans="34:63" x14ac:dyDescent="0.3">
      <c r="AH87" t="str">
        <f t="shared" ca="1" si="17"/>
        <v>mar</v>
      </c>
      <c r="AI87">
        <f t="shared" ca="1" si="18"/>
        <v>1900</v>
      </c>
      <c r="AJ87" t="str">
        <f t="shared" ca="1" si="19"/>
        <v>mar1900</v>
      </c>
      <c r="AK87" s="97">
        <f t="shared" ca="1" si="22"/>
        <v>81</v>
      </c>
      <c r="AL87" t="str">
        <f t="shared" ca="1" si="20"/>
        <v>qua</v>
      </c>
      <c r="AM87">
        <f ca="1">IF($AJ$2="",SUMIFS(BANCOS!$C$4:$C$13,BANCOS!$D$4:$D$13,AK87),SUMIFS(BANCOS!$C$4:$C$13,BANCOS!$D$4:$D$13,AK87,BANCOS!$B$4:$B$13,$AJ$2))+AP86</f>
        <v>0</v>
      </c>
      <c r="AN87">
        <f ca="1">IF($AI$3=1,
IF($AJ$2="",
SUMIFS(ENTRADAS[Valor],ENTRADAS[Status],"Concluído",ENTRADAS[Data pagamento],AK87),
SUMIFS(ENTRADAS[Valor],ENTRADAS[Status],"Concluído",ENTRADAS[Data pagamento],AK87,ENTRADAS[Conta bancária],$AJ$2)),
IF($AJ$2="",
SUMIFS(ENTRADAS[Valor],ENTRADAS[Status],"Concluído",ENTRADAS[Data pagamento],AK87)+SUMIFS(ENTRADAS[Valor],ENTRADAS[Status],"&lt;&gt;"&amp;"Concluído",ENTRADAS[Data vencimento],AK87),
SUMIFS(ENTRADAS[Valor],ENTRADAS[Status],"Concluído",ENTRADAS[Data pagamento],AK87,ENTRADAS[Conta bancária],$AJ$2)+SUMIFS(ENTRADAS[Valor],ENTRADAS[Status],"&lt;&gt;"&amp;"Concluído",ENTRADAS[Data vencimento],AK87,ENTRADAS[Conta bancária],$AJ$2)))</f>
        <v>0</v>
      </c>
      <c r="AO87">
        <f ca="1">IF($AI$3=1,
IF($AJ$2="",
SUMIFS(SAÍDAS[Valor],SAÍDAS[Status],"Concluído",SAÍDAS[Data pagamento],AK87),
SUMIFS(SAÍDAS[Valor],SAÍDAS[Status],"Concluído",SAÍDAS[Data pagamento],AK87,SAÍDAS[Conta bancária],$AJ$2)),
IF($AJ$2="",
SUMIFS(SAÍDAS[Valor],SAÍDAS[Status],"Concluído",SAÍDAS[Data pagamento],AK87)+SUMIFS(SAÍDAS[Valor],SAÍDAS[Status],"&lt;&gt;"&amp;"Concluído",SAÍDAS[Data vencimento],AK87),
SUMIFS(SAÍDAS[Valor],SAÍDAS[Status],"Concluído",SAÍDAS[Data pagamento],AK87,SAÍDAS[Conta bancária],$AJ$2)+SUMIFS(SAÍDAS[Valor],SAÍDAS[Status],"&lt;&gt;"&amp;"Concluído",SAÍDAS[Data vencimento],AK87,SAÍDAS[Conta bancária],$AJ$2)))</f>
        <v>0</v>
      </c>
      <c r="AP87">
        <f t="shared" ca="1" si="21"/>
        <v>0</v>
      </c>
      <c r="BJ87" s="97"/>
      <c r="BK87" s="97"/>
    </row>
    <row r="88" spans="34:63" x14ac:dyDescent="0.3">
      <c r="AH88" t="str">
        <f t="shared" ca="1" si="17"/>
        <v>mar</v>
      </c>
      <c r="AI88">
        <f t="shared" ca="1" si="18"/>
        <v>1900</v>
      </c>
      <c r="AJ88" t="str">
        <f t="shared" ca="1" si="19"/>
        <v>mar1900</v>
      </c>
      <c r="AK88" s="97">
        <f t="shared" ca="1" si="22"/>
        <v>82</v>
      </c>
      <c r="AL88" t="str">
        <f t="shared" ca="1" si="20"/>
        <v>qui</v>
      </c>
      <c r="AM88">
        <f ca="1">IF($AJ$2="",SUMIFS(BANCOS!$C$4:$C$13,BANCOS!$D$4:$D$13,AK88),SUMIFS(BANCOS!$C$4:$C$13,BANCOS!$D$4:$D$13,AK88,BANCOS!$B$4:$B$13,$AJ$2))+AP87</f>
        <v>0</v>
      </c>
      <c r="AN88">
        <f ca="1">IF($AI$3=1,
IF($AJ$2="",
SUMIFS(ENTRADAS[Valor],ENTRADAS[Status],"Concluído",ENTRADAS[Data pagamento],AK88),
SUMIFS(ENTRADAS[Valor],ENTRADAS[Status],"Concluído",ENTRADAS[Data pagamento],AK88,ENTRADAS[Conta bancária],$AJ$2)),
IF($AJ$2="",
SUMIFS(ENTRADAS[Valor],ENTRADAS[Status],"Concluído",ENTRADAS[Data pagamento],AK88)+SUMIFS(ENTRADAS[Valor],ENTRADAS[Status],"&lt;&gt;"&amp;"Concluído",ENTRADAS[Data vencimento],AK88),
SUMIFS(ENTRADAS[Valor],ENTRADAS[Status],"Concluído",ENTRADAS[Data pagamento],AK88,ENTRADAS[Conta bancária],$AJ$2)+SUMIFS(ENTRADAS[Valor],ENTRADAS[Status],"&lt;&gt;"&amp;"Concluído",ENTRADAS[Data vencimento],AK88,ENTRADAS[Conta bancária],$AJ$2)))</f>
        <v>0</v>
      </c>
      <c r="AO88">
        <f ca="1">IF($AI$3=1,
IF($AJ$2="",
SUMIFS(SAÍDAS[Valor],SAÍDAS[Status],"Concluído",SAÍDAS[Data pagamento],AK88),
SUMIFS(SAÍDAS[Valor],SAÍDAS[Status],"Concluído",SAÍDAS[Data pagamento],AK88,SAÍDAS[Conta bancária],$AJ$2)),
IF($AJ$2="",
SUMIFS(SAÍDAS[Valor],SAÍDAS[Status],"Concluído",SAÍDAS[Data pagamento],AK88)+SUMIFS(SAÍDAS[Valor],SAÍDAS[Status],"&lt;&gt;"&amp;"Concluído",SAÍDAS[Data vencimento],AK88),
SUMIFS(SAÍDAS[Valor],SAÍDAS[Status],"Concluído",SAÍDAS[Data pagamento],AK88,SAÍDAS[Conta bancária],$AJ$2)+SUMIFS(SAÍDAS[Valor],SAÍDAS[Status],"&lt;&gt;"&amp;"Concluído",SAÍDAS[Data vencimento],AK88,SAÍDAS[Conta bancária],$AJ$2)))</f>
        <v>0</v>
      </c>
      <c r="AP88">
        <f t="shared" ca="1" si="21"/>
        <v>0</v>
      </c>
      <c r="BJ88" s="97"/>
      <c r="BK88" s="97"/>
    </row>
    <row r="89" spans="34:63" x14ac:dyDescent="0.3">
      <c r="AH89" t="str">
        <f t="shared" ca="1" si="17"/>
        <v>mar</v>
      </c>
      <c r="AI89">
        <f t="shared" ca="1" si="18"/>
        <v>1900</v>
      </c>
      <c r="AJ89" t="str">
        <f t="shared" ca="1" si="19"/>
        <v>mar1900</v>
      </c>
      <c r="AK89" s="97">
        <f t="shared" ca="1" si="22"/>
        <v>83</v>
      </c>
      <c r="AL89" t="str">
        <f t="shared" ca="1" si="20"/>
        <v>sex</v>
      </c>
      <c r="AM89">
        <f ca="1">IF($AJ$2="",SUMIFS(BANCOS!$C$4:$C$13,BANCOS!$D$4:$D$13,AK89),SUMIFS(BANCOS!$C$4:$C$13,BANCOS!$D$4:$D$13,AK89,BANCOS!$B$4:$B$13,$AJ$2))+AP88</f>
        <v>0</v>
      </c>
      <c r="AN89">
        <f ca="1">IF($AI$3=1,
IF($AJ$2="",
SUMIFS(ENTRADAS[Valor],ENTRADAS[Status],"Concluído",ENTRADAS[Data pagamento],AK89),
SUMIFS(ENTRADAS[Valor],ENTRADAS[Status],"Concluído",ENTRADAS[Data pagamento],AK89,ENTRADAS[Conta bancária],$AJ$2)),
IF($AJ$2="",
SUMIFS(ENTRADAS[Valor],ENTRADAS[Status],"Concluído",ENTRADAS[Data pagamento],AK89)+SUMIFS(ENTRADAS[Valor],ENTRADAS[Status],"&lt;&gt;"&amp;"Concluído",ENTRADAS[Data vencimento],AK89),
SUMIFS(ENTRADAS[Valor],ENTRADAS[Status],"Concluído",ENTRADAS[Data pagamento],AK89,ENTRADAS[Conta bancária],$AJ$2)+SUMIFS(ENTRADAS[Valor],ENTRADAS[Status],"&lt;&gt;"&amp;"Concluído",ENTRADAS[Data vencimento],AK89,ENTRADAS[Conta bancária],$AJ$2)))</f>
        <v>0</v>
      </c>
      <c r="AO89">
        <f ca="1">IF($AI$3=1,
IF($AJ$2="",
SUMIFS(SAÍDAS[Valor],SAÍDAS[Status],"Concluído",SAÍDAS[Data pagamento],AK89),
SUMIFS(SAÍDAS[Valor],SAÍDAS[Status],"Concluído",SAÍDAS[Data pagamento],AK89,SAÍDAS[Conta bancária],$AJ$2)),
IF($AJ$2="",
SUMIFS(SAÍDAS[Valor],SAÍDAS[Status],"Concluído",SAÍDAS[Data pagamento],AK89)+SUMIFS(SAÍDAS[Valor],SAÍDAS[Status],"&lt;&gt;"&amp;"Concluído",SAÍDAS[Data vencimento],AK89),
SUMIFS(SAÍDAS[Valor],SAÍDAS[Status],"Concluído",SAÍDAS[Data pagamento],AK89,SAÍDAS[Conta bancária],$AJ$2)+SUMIFS(SAÍDAS[Valor],SAÍDAS[Status],"&lt;&gt;"&amp;"Concluído",SAÍDAS[Data vencimento],AK89,SAÍDAS[Conta bancária],$AJ$2)))</f>
        <v>0</v>
      </c>
      <c r="AP89">
        <f t="shared" ca="1" si="21"/>
        <v>0</v>
      </c>
      <c r="BJ89" s="97"/>
      <c r="BK89" s="97"/>
    </row>
    <row r="90" spans="34:63" x14ac:dyDescent="0.3">
      <c r="AH90" t="str">
        <f t="shared" ca="1" si="17"/>
        <v>mar</v>
      </c>
      <c r="AI90">
        <f t="shared" ca="1" si="18"/>
        <v>1900</v>
      </c>
      <c r="AJ90" t="str">
        <f t="shared" ca="1" si="19"/>
        <v>mar1900</v>
      </c>
      <c r="AK90" s="97">
        <f t="shared" ca="1" si="22"/>
        <v>84</v>
      </c>
      <c r="AL90" t="str">
        <f t="shared" ca="1" si="20"/>
        <v>sáb</v>
      </c>
      <c r="AM90">
        <f ca="1">IF($AJ$2="",SUMIFS(BANCOS!$C$4:$C$13,BANCOS!$D$4:$D$13,AK90),SUMIFS(BANCOS!$C$4:$C$13,BANCOS!$D$4:$D$13,AK90,BANCOS!$B$4:$B$13,$AJ$2))+AP89</f>
        <v>0</v>
      </c>
      <c r="AN90">
        <f ca="1">IF($AI$3=1,
IF($AJ$2="",
SUMIFS(ENTRADAS[Valor],ENTRADAS[Status],"Concluído",ENTRADAS[Data pagamento],AK90),
SUMIFS(ENTRADAS[Valor],ENTRADAS[Status],"Concluído",ENTRADAS[Data pagamento],AK90,ENTRADAS[Conta bancária],$AJ$2)),
IF($AJ$2="",
SUMIFS(ENTRADAS[Valor],ENTRADAS[Status],"Concluído",ENTRADAS[Data pagamento],AK90)+SUMIFS(ENTRADAS[Valor],ENTRADAS[Status],"&lt;&gt;"&amp;"Concluído",ENTRADAS[Data vencimento],AK90),
SUMIFS(ENTRADAS[Valor],ENTRADAS[Status],"Concluído",ENTRADAS[Data pagamento],AK90,ENTRADAS[Conta bancária],$AJ$2)+SUMIFS(ENTRADAS[Valor],ENTRADAS[Status],"&lt;&gt;"&amp;"Concluído",ENTRADAS[Data vencimento],AK90,ENTRADAS[Conta bancária],$AJ$2)))</f>
        <v>0</v>
      </c>
      <c r="AO90">
        <f ca="1">IF($AI$3=1,
IF($AJ$2="",
SUMIFS(SAÍDAS[Valor],SAÍDAS[Status],"Concluído",SAÍDAS[Data pagamento],AK90),
SUMIFS(SAÍDAS[Valor],SAÍDAS[Status],"Concluído",SAÍDAS[Data pagamento],AK90,SAÍDAS[Conta bancária],$AJ$2)),
IF($AJ$2="",
SUMIFS(SAÍDAS[Valor],SAÍDAS[Status],"Concluído",SAÍDAS[Data pagamento],AK90)+SUMIFS(SAÍDAS[Valor],SAÍDAS[Status],"&lt;&gt;"&amp;"Concluído",SAÍDAS[Data vencimento],AK90),
SUMIFS(SAÍDAS[Valor],SAÍDAS[Status],"Concluído",SAÍDAS[Data pagamento],AK90,SAÍDAS[Conta bancária],$AJ$2)+SUMIFS(SAÍDAS[Valor],SAÍDAS[Status],"&lt;&gt;"&amp;"Concluído",SAÍDAS[Data vencimento],AK90,SAÍDAS[Conta bancária],$AJ$2)))</f>
        <v>0</v>
      </c>
      <c r="AP90">
        <f t="shared" ca="1" si="21"/>
        <v>0</v>
      </c>
      <c r="BJ90" s="97"/>
      <c r="BK90" s="97"/>
    </row>
    <row r="91" spans="34:63" x14ac:dyDescent="0.3">
      <c r="AH91" t="str">
        <f t="shared" ca="1" si="17"/>
        <v>mar</v>
      </c>
      <c r="AI91">
        <f t="shared" ca="1" si="18"/>
        <v>1900</v>
      </c>
      <c r="AJ91" t="str">
        <f t="shared" ca="1" si="19"/>
        <v>mar1900</v>
      </c>
      <c r="AK91" s="97">
        <f t="shared" ca="1" si="22"/>
        <v>85</v>
      </c>
      <c r="AL91" t="str">
        <f t="shared" ca="1" si="20"/>
        <v>dom</v>
      </c>
      <c r="AM91">
        <f ca="1">IF($AJ$2="",SUMIFS(BANCOS!$C$4:$C$13,BANCOS!$D$4:$D$13,AK91),SUMIFS(BANCOS!$C$4:$C$13,BANCOS!$D$4:$D$13,AK91,BANCOS!$B$4:$B$13,$AJ$2))+AP90</f>
        <v>0</v>
      </c>
      <c r="AN91">
        <f ca="1">IF($AI$3=1,
IF($AJ$2="",
SUMIFS(ENTRADAS[Valor],ENTRADAS[Status],"Concluído",ENTRADAS[Data pagamento],AK91),
SUMIFS(ENTRADAS[Valor],ENTRADAS[Status],"Concluído",ENTRADAS[Data pagamento],AK91,ENTRADAS[Conta bancária],$AJ$2)),
IF($AJ$2="",
SUMIFS(ENTRADAS[Valor],ENTRADAS[Status],"Concluído",ENTRADAS[Data pagamento],AK91)+SUMIFS(ENTRADAS[Valor],ENTRADAS[Status],"&lt;&gt;"&amp;"Concluído",ENTRADAS[Data vencimento],AK91),
SUMIFS(ENTRADAS[Valor],ENTRADAS[Status],"Concluído",ENTRADAS[Data pagamento],AK91,ENTRADAS[Conta bancária],$AJ$2)+SUMIFS(ENTRADAS[Valor],ENTRADAS[Status],"&lt;&gt;"&amp;"Concluído",ENTRADAS[Data vencimento],AK91,ENTRADAS[Conta bancária],$AJ$2)))</f>
        <v>0</v>
      </c>
      <c r="AO91">
        <f ca="1">IF($AI$3=1,
IF($AJ$2="",
SUMIFS(SAÍDAS[Valor],SAÍDAS[Status],"Concluído",SAÍDAS[Data pagamento],AK91),
SUMIFS(SAÍDAS[Valor],SAÍDAS[Status],"Concluído",SAÍDAS[Data pagamento],AK91,SAÍDAS[Conta bancária],$AJ$2)),
IF($AJ$2="",
SUMIFS(SAÍDAS[Valor],SAÍDAS[Status],"Concluído",SAÍDAS[Data pagamento],AK91)+SUMIFS(SAÍDAS[Valor],SAÍDAS[Status],"&lt;&gt;"&amp;"Concluído",SAÍDAS[Data vencimento],AK91),
SUMIFS(SAÍDAS[Valor],SAÍDAS[Status],"Concluído",SAÍDAS[Data pagamento],AK91,SAÍDAS[Conta bancária],$AJ$2)+SUMIFS(SAÍDAS[Valor],SAÍDAS[Status],"&lt;&gt;"&amp;"Concluído",SAÍDAS[Data vencimento],AK91,SAÍDAS[Conta bancária],$AJ$2)))</f>
        <v>0</v>
      </c>
      <c r="AP91">
        <f t="shared" ca="1" si="21"/>
        <v>0</v>
      </c>
      <c r="BJ91" s="97"/>
      <c r="BK91" s="97"/>
    </row>
    <row r="92" spans="34:63" x14ac:dyDescent="0.3">
      <c r="AH92" t="str">
        <f t="shared" ca="1" si="17"/>
        <v>mar</v>
      </c>
      <c r="AI92">
        <f t="shared" ca="1" si="18"/>
        <v>1900</v>
      </c>
      <c r="AJ92" t="str">
        <f t="shared" ca="1" si="19"/>
        <v>mar1900</v>
      </c>
      <c r="AK92" s="97">
        <f t="shared" ca="1" si="22"/>
        <v>86</v>
      </c>
      <c r="AL92" t="str">
        <f t="shared" ca="1" si="20"/>
        <v>seg</v>
      </c>
      <c r="AM92">
        <f ca="1">IF($AJ$2="",SUMIFS(BANCOS!$C$4:$C$13,BANCOS!$D$4:$D$13,AK92),SUMIFS(BANCOS!$C$4:$C$13,BANCOS!$D$4:$D$13,AK92,BANCOS!$B$4:$B$13,$AJ$2))+AP91</f>
        <v>0</v>
      </c>
      <c r="AN92">
        <f ca="1">IF($AI$3=1,
IF($AJ$2="",
SUMIFS(ENTRADAS[Valor],ENTRADAS[Status],"Concluído",ENTRADAS[Data pagamento],AK92),
SUMIFS(ENTRADAS[Valor],ENTRADAS[Status],"Concluído",ENTRADAS[Data pagamento],AK92,ENTRADAS[Conta bancária],$AJ$2)),
IF($AJ$2="",
SUMIFS(ENTRADAS[Valor],ENTRADAS[Status],"Concluído",ENTRADAS[Data pagamento],AK92)+SUMIFS(ENTRADAS[Valor],ENTRADAS[Status],"&lt;&gt;"&amp;"Concluído",ENTRADAS[Data vencimento],AK92),
SUMIFS(ENTRADAS[Valor],ENTRADAS[Status],"Concluído",ENTRADAS[Data pagamento],AK92,ENTRADAS[Conta bancária],$AJ$2)+SUMIFS(ENTRADAS[Valor],ENTRADAS[Status],"&lt;&gt;"&amp;"Concluído",ENTRADAS[Data vencimento],AK92,ENTRADAS[Conta bancária],$AJ$2)))</f>
        <v>0</v>
      </c>
      <c r="AO92">
        <f ca="1">IF($AI$3=1,
IF($AJ$2="",
SUMIFS(SAÍDAS[Valor],SAÍDAS[Status],"Concluído",SAÍDAS[Data pagamento],AK92),
SUMIFS(SAÍDAS[Valor],SAÍDAS[Status],"Concluído",SAÍDAS[Data pagamento],AK92,SAÍDAS[Conta bancária],$AJ$2)),
IF($AJ$2="",
SUMIFS(SAÍDAS[Valor],SAÍDAS[Status],"Concluído",SAÍDAS[Data pagamento],AK92)+SUMIFS(SAÍDAS[Valor],SAÍDAS[Status],"&lt;&gt;"&amp;"Concluído",SAÍDAS[Data vencimento],AK92),
SUMIFS(SAÍDAS[Valor],SAÍDAS[Status],"Concluído",SAÍDAS[Data pagamento],AK92,SAÍDAS[Conta bancária],$AJ$2)+SUMIFS(SAÍDAS[Valor],SAÍDAS[Status],"&lt;&gt;"&amp;"Concluído",SAÍDAS[Data vencimento],AK92,SAÍDAS[Conta bancária],$AJ$2)))</f>
        <v>0</v>
      </c>
      <c r="AP92">
        <f t="shared" ca="1" si="21"/>
        <v>0</v>
      </c>
      <c r="BJ92" s="97"/>
      <c r="BK92" s="97"/>
    </row>
    <row r="93" spans="34:63" x14ac:dyDescent="0.3">
      <c r="AH93" t="str">
        <f t="shared" ca="1" si="17"/>
        <v>mar</v>
      </c>
      <c r="AI93">
        <f t="shared" ca="1" si="18"/>
        <v>1900</v>
      </c>
      <c r="AJ93" t="str">
        <f t="shared" ca="1" si="19"/>
        <v>mar1900</v>
      </c>
      <c r="AK93" s="97">
        <f t="shared" ca="1" si="22"/>
        <v>87</v>
      </c>
      <c r="AL93" t="str">
        <f t="shared" ca="1" si="20"/>
        <v>ter</v>
      </c>
      <c r="AM93">
        <f ca="1">IF($AJ$2="",SUMIFS(BANCOS!$C$4:$C$13,BANCOS!$D$4:$D$13,AK93),SUMIFS(BANCOS!$C$4:$C$13,BANCOS!$D$4:$D$13,AK93,BANCOS!$B$4:$B$13,$AJ$2))+AP92</f>
        <v>0</v>
      </c>
      <c r="AN93">
        <f ca="1">IF($AI$3=1,
IF($AJ$2="",
SUMIFS(ENTRADAS[Valor],ENTRADAS[Status],"Concluído",ENTRADAS[Data pagamento],AK93),
SUMIFS(ENTRADAS[Valor],ENTRADAS[Status],"Concluído",ENTRADAS[Data pagamento],AK93,ENTRADAS[Conta bancária],$AJ$2)),
IF($AJ$2="",
SUMIFS(ENTRADAS[Valor],ENTRADAS[Status],"Concluído",ENTRADAS[Data pagamento],AK93)+SUMIFS(ENTRADAS[Valor],ENTRADAS[Status],"&lt;&gt;"&amp;"Concluído",ENTRADAS[Data vencimento],AK93),
SUMIFS(ENTRADAS[Valor],ENTRADAS[Status],"Concluído",ENTRADAS[Data pagamento],AK93,ENTRADAS[Conta bancária],$AJ$2)+SUMIFS(ENTRADAS[Valor],ENTRADAS[Status],"&lt;&gt;"&amp;"Concluído",ENTRADAS[Data vencimento],AK93,ENTRADAS[Conta bancária],$AJ$2)))</f>
        <v>0</v>
      </c>
      <c r="AO93">
        <f ca="1">IF($AI$3=1,
IF($AJ$2="",
SUMIFS(SAÍDAS[Valor],SAÍDAS[Status],"Concluído",SAÍDAS[Data pagamento],AK93),
SUMIFS(SAÍDAS[Valor],SAÍDAS[Status],"Concluído",SAÍDAS[Data pagamento],AK93,SAÍDAS[Conta bancária],$AJ$2)),
IF($AJ$2="",
SUMIFS(SAÍDAS[Valor],SAÍDAS[Status],"Concluído",SAÍDAS[Data pagamento],AK93)+SUMIFS(SAÍDAS[Valor],SAÍDAS[Status],"&lt;&gt;"&amp;"Concluído",SAÍDAS[Data vencimento],AK93),
SUMIFS(SAÍDAS[Valor],SAÍDAS[Status],"Concluído",SAÍDAS[Data pagamento],AK93,SAÍDAS[Conta bancária],$AJ$2)+SUMIFS(SAÍDAS[Valor],SAÍDAS[Status],"&lt;&gt;"&amp;"Concluído",SAÍDAS[Data vencimento],AK93,SAÍDAS[Conta bancária],$AJ$2)))</f>
        <v>0</v>
      </c>
      <c r="AP93">
        <f t="shared" ca="1" si="21"/>
        <v>0</v>
      </c>
      <c r="BJ93" s="97"/>
      <c r="BK93" s="97"/>
    </row>
    <row r="94" spans="34:63" x14ac:dyDescent="0.3">
      <c r="AH94" t="str">
        <f t="shared" ca="1" si="17"/>
        <v>mar</v>
      </c>
      <c r="AI94">
        <f t="shared" ca="1" si="18"/>
        <v>1900</v>
      </c>
      <c r="AJ94" t="str">
        <f t="shared" ca="1" si="19"/>
        <v>mar1900</v>
      </c>
      <c r="AK94" s="97">
        <f t="shared" ca="1" si="22"/>
        <v>88</v>
      </c>
      <c r="AL94" t="str">
        <f t="shared" ca="1" si="20"/>
        <v>qua</v>
      </c>
      <c r="AM94">
        <f ca="1">IF($AJ$2="",SUMIFS(BANCOS!$C$4:$C$13,BANCOS!$D$4:$D$13,AK94),SUMIFS(BANCOS!$C$4:$C$13,BANCOS!$D$4:$D$13,AK94,BANCOS!$B$4:$B$13,$AJ$2))+AP93</f>
        <v>0</v>
      </c>
      <c r="AN94">
        <f ca="1">IF($AI$3=1,
IF($AJ$2="",
SUMIFS(ENTRADAS[Valor],ENTRADAS[Status],"Concluído",ENTRADAS[Data pagamento],AK94),
SUMIFS(ENTRADAS[Valor],ENTRADAS[Status],"Concluído",ENTRADAS[Data pagamento],AK94,ENTRADAS[Conta bancária],$AJ$2)),
IF($AJ$2="",
SUMIFS(ENTRADAS[Valor],ENTRADAS[Status],"Concluído",ENTRADAS[Data pagamento],AK94)+SUMIFS(ENTRADAS[Valor],ENTRADAS[Status],"&lt;&gt;"&amp;"Concluído",ENTRADAS[Data vencimento],AK94),
SUMIFS(ENTRADAS[Valor],ENTRADAS[Status],"Concluído",ENTRADAS[Data pagamento],AK94,ENTRADAS[Conta bancária],$AJ$2)+SUMIFS(ENTRADAS[Valor],ENTRADAS[Status],"&lt;&gt;"&amp;"Concluído",ENTRADAS[Data vencimento],AK94,ENTRADAS[Conta bancária],$AJ$2)))</f>
        <v>0</v>
      </c>
      <c r="AO94">
        <f ca="1">IF($AI$3=1,
IF($AJ$2="",
SUMIFS(SAÍDAS[Valor],SAÍDAS[Status],"Concluído",SAÍDAS[Data pagamento],AK94),
SUMIFS(SAÍDAS[Valor],SAÍDAS[Status],"Concluído",SAÍDAS[Data pagamento],AK94,SAÍDAS[Conta bancária],$AJ$2)),
IF($AJ$2="",
SUMIFS(SAÍDAS[Valor],SAÍDAS[Status],"Concluído",SAÍDAS[Data pagamento],AK94)+SUMIFS(SAÍDAS[Valor],SAÍDAS[Status],"&lt;&gt;"&amp;"Concluído",SAÍDAS[Data vencimento],AK94),
SUMIFS(SAÍDAS[Valor],SAÍDAS[Status],"Concluído",SAÍDAS[Data pagamento],AK94,SAÍDAS[Conta bancária],$AJ$2)+SUMIFS(SAÍDAS[Valor],SAÍDAS[Status],"&lt;&gt;"&amp;"Concluído",SAÍDAS[Data vencimento],AK94,SAÍDAS[Conta bancária],$AJ$2)))</f>
        <v>0</v>
      </c>
      <c r="AP94">
        <f t="shared" ca="1" si="21"/>
        <v>0</v>
      </c>
      <c r="BJ94" s="97"/>
      <c r="BK94" s="97"/>
    </row>
    <row r="95" spans="34:63" x14ac:dyDescent="0.3">
      <c r="AH95" t="str">
        <f t="shared" ca="1" si="17"/>
        <v>mar</v>
      </c>
      <c r="AI95">
        <f t="shared" ca="1" si="18"/>
        <v>1900</v>
      </c>
      <c r="AJ95" t="str">
        <f t="shared" ca="1" si="19"/>
        <v>mar1900</v>
      </c>
      <c r="AK95" s="97">
        <f t="shared" ca="1" si="22"/>
        <v>89</v>
      </c>
      <c r="AL95" t="str">
        <f t="shared" ca="1" si="20"/>
        <v>qui</v>
      </c>
      <c r="AM95">
        <f ca="1">IF($AJ$2="",SUMIFS(BANCOS!$C$4:$C$13,BANCOS!$D$4:$D$13,AK95),SUMIFS(BANCOS!$C$4:$C$13,BANCOS!$D$4:$D$13,AK95,BANCOS!$B$4:$B$13,$AJ$2))+AP94</f>
        <v>0</v>
      </c>
      <c r="AN95">
        <f ca="1">IF($AI$3=1,
IF($AJ$2="",
SUMIFS(ENTRADAS[Valor],ENTRADAS[Status],"Concluído",ENTRADAS[Data pagamento],AK95),
SUMIFS(ENTRADAS[Valor],ENTRADAS[Status],"Concluído",ENTRADAS[Data pagamento],AK95,ENTRADAS[Conta bancária],$AJ$2)),
IF($AJ$2="",
SUMIFS(ENTRADAS[Valor],ENTRADAS[Status],"Concluído",ENTRADAS[Data pagamento],AK95)+SUMIFS(ENTRADAS[Valor],ENTRADAS[Status],"&lt;&gt;"&amp;"Concluído",ENTRADAS[Data vencimento],AK95),
SUMIFS(ENTRADAS[Valor],ENTRADAS[Status],"Concluído",ENTRADAS[Data pagamento],AK95,ENTRADAS[Conta bancária],$AJ$2)+SUMIFS(ENTRADAS[Valor],ENTRADAS[Status],"&lt;&gt;"&amp;"Concluído",ENTRADAS[Data vencimento],AK95,ENTRADAS[Conta bancária],$AJ$2)))</f>
        <v>0</v>
      </c>
      <c r="AO95">
        <f ca="1">IF($AI$3=1,
IF($AJ$2="",
SUMIFS(SAÍDAS[Valor],SAÍDAS[Status],"Concluído",SAÍDAS[Data pagamento],AK95),
SUMIFS(SAÍDAS[Valor],SAÍDAS[Status],"Concluído",SAÍDAS[Data pagamento],AK95,SAÍDAS[Conta bancária],$AJ$2)),
IF($AJ$2="",
SUMIFS(SAÍDAS[Valor],SAÍDAS[Status],"Concluído",SAÍDAS[Data pagamento],AK95)+SUMIFS(SAÍDAS[Valor],SAÍDAS[Status],"&lt;&gt;"&amp;"Concluído",SAÍDAS[Data vencimento],AK95),
SUMIFS(SAÍDAS[Valor],SAÍDAS[Status],"Concluído",SAÍDAS[Data pagamento],AK95,SAÍDAS[Conta bancária],$AJ$2)+SUMIFS(SAÍDAS[Valor],SAÍDAS[Status],"&lt;&gt;"&amp;"Concluído",SAÍDAS[Data vencimento],AK95,SAÍDAS[Conta bancária],$AJ$2)))</f>
        <v>0</v>
      </c>
      <c r="AP95">
        <f t="shared" ca="1" si="21"/>
        <v>0</v>
      </c>
      <c r="BJ95" s="97"/>
      <c r="BK95" s="97"/>
    </row>
    <row r="96" spans="34:63" x14ac:dyDescent="0.3">
      <c r="AH96" t="str">
        <f t="shared" ca="1" si="17"/>
        <v>mar</v>
      </c>
      <c r="AI96">
        <f t="shared" ca="1" si="18"/>
        <v>1900</v>
      </c>
      <c r="AJ96" t="str">
        <f t="shared" ca="1" si="19"/>
        <v>mar1900</v>
      </c>
      <c r="AK96" s="97">
        <f t="shared" ca="1" si="22"/>
        <v>90</v>
      </c>
      <c r="AL96" t="str">
        <f t="shared" ca="1" si="20"/>
        <v>sex</v>
      </c>
      <c r="AM96">
        <f ca="1">IF($AJ$2="",SUMIFS(BANCOS!$C$4:$C$13,BANCOS!$D$4:$D$13,AK96),SUMIFS(BANCOS!$C$4:$C$13,BANCOS!$D$4:$D$13,AK96,BANCOS!$B$4:$B$13,$AJ$2))+AP95</f>
        <v>0</v>
      </c>
      <c r="AN96">
        <f ca="1">IF($AI$3=1,
IF($AJ$2="",
SUMIFS(ENTRADAS[Valor],ENTRADAS[Status],"Concluído",ENTRADAS[Data pagamento],AK96),
SUMIFS(ENTRADAS[Valor],ENTRADAS[Status],"Concluído",ENTRADAS[Data pagamento],AK96,ENTRADAS[Conta bancária],$AJ$2)),
IF($AJ$2="",
SUMIFS(ENTRADAS[Valor],ENTRADAS[Status],"Concluído",ENTRADAS[Data pagamento],AK96)+SUMIFS(ENTRADAS[Valor],ENTRADAS[Status],"&lt;&gt;"&amp;"Concluído",ENTRADAS[Data vencimento],AK96),
SUMIFS(ENTRADAS[Valor],ENTRADAS[Status],"Concluído",ENTRADAS[Data pagamento],AK96,ENTRADAS[Conta bancária],$AJ$2)+SUMIFS(ENTRADAS[Valor],ENTRADAS[Status],"&lt;&gt;"&amp;"Concluído",ENTRADAS[Data vencimento],AK96,ENTRADAS[Conta bancária],$AJ$2)))</f>
        <v>0</v>
      </c>
      <c r="AO96">
        <f ca="1">IF($AI$3=1,
IF($AJ$2="",
SUMIFS(SAÍDAS[Valor],SAÍDAS[Status],"Concluído",SAÍDAS[Data pagamento],AK96),
SUMIFS(SAÍDAS[Valor],SAÍDAS[Status],"Concluído",SAÍDAS[Data pagamento],AK96,SAÍDAS[Conta bancária],$AJ$2)),
IF($AJ$2="",
SUMIFS(SAÍDAS[Valor],SAÍDAS[Status],"Concluído",SAÍDAS[Data pagamento],AK96)+SUMIFS(SAÍDAS[Valor],SAÍDAS[Status],"&lt;&gt;"&amp;"Concluído",SAÍDAS[Data vencimento],AK96),
SUMIFS(SAÍDAS[Valor],SAÍDAS[Status],"Concluído",SAÍDAS[Data pagamento],AK96,SAÍDAS[Conta bancária],$AJ$2)+SUMIFS(SAÍDAS[Valor],SAÍDAS[Status],"&lt;&gt;"&amp;"Concluído",SAÍDAS[Data vencimento],AK96,SAÍDAS[Conta bancária],$AJ$2)))</f>
        <v>0</v>
      </c>
      <c r="AP96">
        <f t="shared" ca="1" si="21"/>
        <v>0</v>
      </c>
      <c r="BJ96" s="97"/>
      <c r="BK96" s="97"/>
    </row>
    <row r="97" spans="34:63" x14ac:dyDescent="0.3">
      <c r="AH97" t="str">
        <f t="shared" ca="1" si="17"/>
        <v>mar</v>
      </c>
      <c r="AI97">
        <f t="shared" ca="1" si="18"/>
        <v>1900</v>
      </c>
      <c r="AJ97" t="str">
        <f t="shared" ca="1" si="19"/>
        <v>mar1900</v>
      </c>
      <c r="AK97" s="97">
        <f t="shared" ca="1" si="22"/>
        <v>91</v>
      </c>
      <c r="AL97" t="str">
        <f t="shared" ca="1" si="20"/>
        <v>sáb</v>
      </c>
      <c r="AM97">
        <f ca="1">IF($AJ$2="",SUMIFS(BANCOS!$C$4:$C$13,BANCOS!$D$4:$D$13,AK97),SUMIFS(BANCOS!$C$4:$C$13,BANCOS!$D$4:$D$13,AK97,BANCOS!$B$4:$B$13,$AJ$2))+AP96</f>
        <v>0</v>
      </c>
      <c r="AN97">
        <f ca="1">IF($AI$3=1,
IF($AJ$2="",
SUMIFS(ENTRADAS[Valor],ENTRADAS[Status],"Concluído",ENTRADAS[Data pagamento],AK97),
SUMIFS(ENTRADAS[Valor],ENTRADAS[Status],"Concluído",ENTRADAS[Data pagamento],AK97,ENTRADAS[Conta bancária],$AJ$2)),
IF($AJ$2="",
SUMIFS(ENTRADAS[Valor],ENTRADAS[Status],"Concluído",ENTRADAS[Data pagamento],AK97)+SUMIFS(ENTRADAS[Valor],ENTRADAS[Status],"&lt;&gt;"&amp;"Concluído",ENTRADAS[Data vencimento],AK97),
SUMIFS(ENTRADAS[Valor],ENTRADAS[Status],"Concluído",ENTRADAS[Data pagamento],AK97,ENTRADAS[Conta bancária],$AJ$2)+SUMIFS(ENTRADAS[Valor],ENTRADAS[Status],"&lt;&gt;"&amp;"Concluído",ENTRADAS[Data vencimento],AK97,ENTRADAS[Conta bancária],$AJ$2)))</f>
        <v>0</v>
      </c>
      <c r="AO97">
        <f ca="1">IF($AI$3=1,
IF($AJ$2="",
SUMIFS(SAÍDAS[Valor],SAÍDAS[Status],"Concluído",SAÍDAS[Data pagamento],AK97),
SUMIFS(SAÍDAS[Valor],SAÍDAS[Status],"Concluído",SAÍDAS[Data pagamento],AK97,SAÍDAS[Conta bancária],$AJ$2)),
IF($AJ$2="",
SUMIFS(SAÍDAS[Valor],SAÍDAS[Status],"Concluído",SAÍDAS[Data pagamento],AK97)+SUMIFS(SAÍDAS[Valor],SAÍDAS[Status],"&lt;&gt;"&amp;"Concluído",SAÍDAS[Data vencimento],AK97),
SUMIFS(SAÍDAS[Valor],SAÍDAS[Status],"Concluído",SAÍDAS[Data pagamento],AK97,SAÍDAS[Conta bancária],$AJ$2)+SUMIFS(SAÍDAS[Valor],SAÍDAS[Status],"&lt;&gt;"&amp;"Concluído",SAÍDAS[Data vencimento],AK97,SAÍDAS[Conta bancária],$AJ$2)))</f>
        <v>0</v>
      </c>
      <c r="AP97">
        <f t="shared" ca="1" si="21"/>
        <v>0</v>
      </c>
      <c r="BJ97" s="97"/>
      <c r="BK97" s="97"/>
    </row>
    <row r="98" spans="34:63" x14ac:dyDescent="0.3">
      <c r="AH98" t="str">
        <f t="shared" ca="1" si="17"/>
        <v>abr</v>
      </c>
      <c r="AI98">
        <f t="shared" ca="1" si="18"/>
        <v>1900</v>
      </c>
      <c r="AJ98" t="str">
        <f t="shared" ca="1" si="19"/>
        <v>abr1900</v>
      </c>
      <c r="AK98" s="97">
        <f t="shared" ca="1" si="22"/>
        <v>92</v>
      </c>
      <c r="AL98" t="str">
        <f t="shared" ca="1" si="20"/>
        <v>dom</v>
      </c>
      <c r="AM98">
        <f ca="1">IF($AJ$2="",SUMIFS(BANCOS!$C$4:$C$13,BANCOS!$D$4:$D$13,AK98),SUMIFS(BANCOS!$C$4:$C$13,BANCOS!$D$4:$D$13,AK98,BANCOS!$B$4:$B$13,$AJ$2))+AP97</f>
        <v>0</v>
      </c>
      <c r="AN98">
        <f ca="1">IF($AI$3=1,
IF($AJ$2="",
SUMIFS(ENTRADAS[Valor],ENTRADAS[Status],"Concluído",ENTRADAS[Data pagamento],AK98),
SUMIFS(ENTRADAS[Valor],ENTRADAS[Status],"Concluído",ENTRADAS[Data pagamento],AK98,ENTRADAS[Conta bancária],$AJ$2)),
IF($AJ$2="",
SUMIFS(ENTRADAS[Valor],ENTRADAS[Status],"Concluído",ENTRADAS[Data pagamento],AK98)+SUMIFS(ENTRADAS[Valor],ENTRADAS[Status],"&lt;&gt;"&amp;"Concluído",ENTRADAS[Data vencimento],AK98),
SUMIFS(ENTRADAS[Valor],ENTRADAS[Status],"Concluído",ENTRADAS[Data pagamento],AK98,ENTRADAS[Conta bancária],$AJ$2)+SUMIFS(ENTRADAS[Valor],ENTRADAS[Status],"&lt;&gt;"&amp;"Concluído",ENTRADAS[Data vencimento],AK98,ENTRADAS[Conta bancária],$AJ$2)))</f>
        <v>0</v>
      </c>
      <c r="AO98">
        <f ca="1">IF($AI$3=1,
IF($AJ$2="",
SUMIFS(SAÍDAS[Valor],SAÍDAS[Status],"Concluído",SAÍDAS[Data pagamento],AK98),
SUMIFS(SAÍDAS[Valor],SAÍDAS[Status],"Concluído",SAÍDAS[Data pagamento],AK98,SAÍDAS[Conta bancária],$AJ$2)),
IF($AJ$2="",
SUMIFS(SAÍDAS[Valor],SAÍDAS[Status],"Concluído",SAÍDAS[Data pagamento],AK98)+SUMIFS(SAÍDAS[Valor],SAÍDAS[Status],"&lt;&gt;"&amp;"Concluído",SAÍDAS[Data vencimento],AK98),
SUMIFS(SAÍDAS[Valor],SAÍDAS[Status],"Concluído",SAÍDAS[Data pagamento],AK98,SAÍDAS[Conta bancária],$AJ$2)+SUMIFS(SAÍDAS[Valor],SAÍDAS[Status],"&lt;&gt;"&amp;"Concluído",SAÍDAS[Data vencimento],AK98,SAÍDAS[Conta bancária],$AJ$2)))</f>
        <v>0</v>
      </c>
      <c r="AP98">
        <f t="shared" ca="1" si="21"/>
        <v>0</v>
      </c>
      <c r="BJ98" s="97"/>
      <c r="BK98" s="97"/>
    </row>
    <row r="99" spans="34:63" x14ac:dyDescent="0.3">
      <c r="AH99" t="str">
        <f t="shared" ca="1" si="17"/>
        <v>abr</v>
      </c>
      <c r="AI99">
        <f t="shared" ca="1" si="18"/>
        <v>1900</v>
      </c>
      <c r="AJ99" t="str">
        <f t="shared" ca="1" si="19"/>
        <v>abr1900</v>
      </c>
      <c r="AK99" s="97">
        <f t="shared" ca="1" si="22"/>
        <v>93</v>
      </c>
      <c r="AL99" t="str">
        <f t="shared" ca="1" si="20"/>
        <v>seg</v>
      </c>
      <c r="AM99">
        <f ca="1">IF($AJ$2="",SUMIFS(BANCOS!$C$4:$C$13,BANCOS!$D$4:$D$13,AK99),SUMIFS(BANCOS!$C$4:$C$13,BANCOS!$D$4:$D$13,AK99,BANCOS!$B$4:$B$13,$AJ$2))+AP98</f>
        <v>0</v>
      </c>
      <c r="AN99">
        <f ca="1">IF($AI$3=1,
IF($AJ$2="",
SUMIFS(ENTRADAS[Valor],ENTRADAS[Status],"Concluído",ENTRADAS[Data pagamento],AK99),
SUMIFS(ENTRADAS[Valor],ENTRADAS[Status],"Concluído",ENTRADAS[Data pagamento],AK99,ENTRADAS[Conta bancária],$AJ$2)),
IF($AJ$2="",
SUMIFS(ENTRADAS[Valor],ENTRADAS[Status],"Concluído",ENTRADAS[Data pagamento],AK99)+SUMIFS(ENTRADAS[Valor],ENTRADAS[Status],"&lt;&gt;"&amp;"Concluído",ENTRADAS[Data vencimento],AK99),
SUMIFS(ENTRADAS[Valor],ENTRADAS[Status],"Concluído",ENTRADAS[Data pagamento],AK99,ENTRADAS[Conta bancária],$AJ$2)+SUMIFS(ENTRADAS[Valor],ENTRADAS[Status],"&lt;&gt;"&amp;"Concluído",ENTRADAS[Data vencimento],AK99,ENTRADAS[Conta bancária],$AJ$2)))</f>
        <v>0</v>
      </c>
      <c r="AO99">
        <f ca="1">IF($AI$3=1,
IF($AJ$2="",
SUMIFS(SAÍDAS[Valor],SAÍDAS[Status],"Concluído",SAÍDAS[Data pagamento],AK99),
SUMIFS(SAÍDAS[Valor],SAÍDAS[Status],"Concluído",SAÍDAS[Data pagamento],AK99,SAÍDAS[Conta bancária],$AJ$2)),
IF($AJ$2="",
SUMIFS(SAÍDAS[Valor],SAÍDAS[Status],"Concluído",SAÍDAS[Data pagamento],AK99)+SUMIFS(SAÍDAS[Valor],SAÍDAS[Status],"&lt;&gt;"&amp;"Concluído",SAÍDAS[Data vencimento],AK99),
SUMIFS(SAÍDAS[Valor],SAÍDAS[Status],"Concluído",SAÍDAS[Data pagamento],AK99,SAÍDAS[Conta bancária],$AJ$2)+SUMIFS(SAÍDAS[Valor],SAÍDAS[Status],"&lt;&gt;"&amp;"Concluído",SAÍDAS[Data vencimento],AK99,SAÍDAS[Conta bancária],$AJ$2)))</f>
        <v>0</v>
      </c>
      <c r="AP99">
        <f t="shared" ca="1" si="21"/>
        <v>0</v>
      </c>
      <c r="BJ99" s="97"/>
      <c r="BK99" s="97"/>
    </row>
    <row r="100" spans="34:63" x14ac:dyDescent="0.3">
      <c r="AH100" t="str">
        <f t="shared" ca="1" si="17"/>
        <v>abr</v>
      </c>
      <c r="AI100">
        <f t="shared" ca="1" si="18"/>
        <v>1900</v>
      </c>
      <c r="AJ100" t="str">
        <f t="shared" ca="1" si="19"/>
        <v>abr1900</v>
      </c>
      <c r="AK100" s="97">
        <f t="shared" ca="1" si="22"/>
        <v>94</v>
      </c>
      <c r="AL100" t="str">
        <f t="shared" ca="1" si="20"/>
        <v>ter</v>
      </c>
      <c r="AM100">
        <f ca="1">IF($AJ$2="",SUMIFS(BANCOS!$C$4:$C$13,BANCOS!$D$4:$D$13,AK100),SUMIFS(BANCOS!$C$4:$C$13,BANCOS!$D$4:$D$13,AK100,BANCOS!$B$4:$B$13,$AJ$2))+AP99</f>
        <v>0</v>
      </c>
      <c r="AN100">
        <f ca="1">IF($AI$3=1,
IF($AJ$2="",
SUMIFS(ENTRADAS[Valor],ENTRADAS[Status],"Concluído",ENTRADAS[Data pagamento],AK100),
SUMIFS(ENTRADAS[Valor],ENTRADAS[Status],"Concluído",ENTRADAS[Data pagamento],AK100,ENTRADAS[Conta bancária],$AJ$2)),
IF($AJ$2="",
SUMIFS(ENTRADAS[Valor],ENTRADAS[Status],"Concluído",ENTRADAS[Data pagamento],AK100)+SUMIFS(ENTRADAS[Valor],ENTRADAS[Status],"&lt;&gt;"&amp;"Concluído",ENTRADAS[Data vencimento],AK100),
SUMIFS(ENTRADAS[Valor],ENTRADAS[Status],"Concluído",ENTRADAS[Data pagamento],AK100,ENTRADAS[Conta bancária],$AJ$2)+SUMIFS(ENTRADAS[Valor],ENTRADAS[Status],"&lt;&gt;"&amp;"Concluído",ENTRADAS[Data vencimento],AK100,ENTRADAS[Conta bancária],$AJ$2)))</f>
        <v>0</v>
      </c>
      <c r="AO100">
        <f ca="1">IF($AI$3=1,
IF($AJ$2="",
SUMIFS(SAÍDAS[Valor],SAÍDAS[Status],"Concluído",SAÍDAS[Data pagamento],AK100),
SUMIFS(SAÍDAS[Valor],SAÍDAS[Status],"Concluído",SAÍDAS[Data pagamento],AK100,SAÍDAS[Conta bancária],$AJ$2)),
IF($AJ$2="",
SUMIFS(SAÍDAS[Valor],SAÍDAS[Status],"Concluído",SAÍDAS[Data pagamento],AK100)+SUMIFS(SAÍDAS[Valor],SAÍDAS[Status],"&lt;&gt;"&amp;"Concluído",SAÍDAS[Data vencimento],AK100),
SUMIFS(SAÍDAS[Valor],SAÍDAS[Status],"Concluído",SAÍDAS[Data pagamento],AK100,SAÍDAS[Conta bancária],$AJ$2)+SUMIFS(SAÍDAS[Valor],SAÍDAS[Status],"&lt;&gt;"&amp;"Concluído",SAÍDAS[Data vencimento],AK100,SAÍDAS[Conta bancária],$AJ$2)))</f>
        <v>0</v>
      </c>
      <c r="AP100">
        <f t="shared" ca="1" si="21"/>
        <v>0</v>
      </c>
      <c r="BJ100" s="97"/>
      <c r="BK100" s="97"/>
    </row>
    <row r="101" spans="34:63" x14ac:dyDescent="0.3">
      <c r="AH101" t="str">
        <f t="shared" ca="1" si="17"/>
        <v>abr</v>
      </c>
      <c r="AI101">
        <f t="shared" ca="1" si="18"/>
        <v>1900</v>
      </c>
      <c r="AJ101" t="str">
        <f t="shared" ca="1" si="19"/>
        <v>abr1900</v>
      </c>
      <c r="AK101" s="97">
        <f t="shared" ca="1" si="22"/>
        <v>95</v>
      </c>
      <c r="AL101" t="str">
        <f t="shared" ca="1" si="20"/>
        <v>qua</v>
      </c>
      <c r="AM101">
        <f ca="1">IF($AJ$2="",SUMIFS(BANCOS!$C$4:$C$13,BANCOS!$D$4:$D$13,AK101),SUMIFS(BANCOS!$C$4:$C$13,BANCOS!$D$4:$D$13,AK101,BANCOS!$B$4:$B$13,$AJ$2))+AP100</f>
        <v>0</v>
      </c>
      <c r="AN101">
        <f ca="1">IF($AI$3=1,
IF($AJ$2="",
SUMIFS(ENTRADAS[Valor],ENTRADAS[Status],"Concluído",ENTRADAS[Data pagamento],AK101),
SUMIFS(ENTRADAS[Valor],ENTRADAS[Status],"Concluído",ENTRADAS[Data pagamento],AK101,ENTRADAS[Conta bancária],$AJ$2)),
IF($AJ$2="",
SUMIFS(ENTRADAS[Valor],ENTRADAS[Status],"Concluído",ENTRADAS[Data pagamento],AK101)+SUMIFS(ENTRADAS[Valor],ENTRADAS[Status],"&lt;&gt;"&amp;"Concluído",ENTRADAS[Data vencimento],AK101),
SUMIFS(ENTRADAS[Valor],ENTRADAS[Status],"Concluído",ENTRADAS[Data pagamento],AK101,ENTRADAS[Conta bancária],$AJ$2)+SUMIFS(ENTRADAS[Valor],ENTRADAS[Status],"&lt;&gt;"&amp;"Concluído",ENTRADAS[Data vencimento],AK101,ENTRADAS[Conta bancária],$AJ$2)))</f>
        <v>0</v>
      </c>
      <c r="AO101">
        <f ca="1">IF($AI$3=1,
IF($AJ$2="",
SUMIFS(SAÍDAS[Valor],SAÍDAS[Status],"Concluído",SAÍDAS[Data pagamento],AK101),
SUMIFS(SAÍDAS[Valor],SAÍDAS[Status],"Concluído",SAÍDAS[Data pagamento],AK101,SAÍDAS[Conta bancária],$AJ$2)),
IF($AJ$2="",
SUMIFS(SAÍDAS[Valor],SAÍDAS[Status],"Concluído",SAÍDAS[Data pagamento],AK101)+SUMIFS(SAÍDAS[Valor],SAÍDAS[Status],"&lt;&gt;"&amp;"Concluído",SAÍDAS[Data vencimento],AK101),
SUMIFS(SAÍDAS[Valor],SAÍDAS[Status],"Concluído",SAÍDAS[Data pagamento],AK101,SAÍDAS[Conta bancária],$AJ$2)+SUMIFS(SAÍDAS[Valor],SAÍDAS[Status],"&lt;&gt;"&amp;"Concluído",SAÍDAS[Data vencimento],AK101,SAÍDAS[Conta bancária],$AJ$2)))</f>
        <v>0</v>
      </c>
      <c r="AP101">
        <f t="shared" ca="1" si="21"/>
        <v>0</v>
      </c>
      <c r="BJ101" s="97"/>
      <c r="BK101" s="97"/>
    </row>
    <row r="102" spans="34:63" x14ac:dyDescent="0.3">
      <c r="AH102" t="str">
        <f t="shared" ca="1" si="17"/>
        <v>abr</v>
      </c>
      <c r="AI102">
        <f t="shared" ca="1" si="18"/>
        <v>1900</v>
      </c>
      <c r="AJ102" t="str">
        <f t="shared" ca="1" si="19"/>
        <v>abr1900</v>
      </c>
      <c r="AK102" s="97">
        <f t="shared" ca="1" si="22"/>
        <v>96</v>
      </c>
      <c r="AL102" t="str">
        <f t="shared" ca="1" si="20"/>
        <v>qui</v>
      </c>
      <c r="AM102">
        <f ca="1">IF($AJ$2="",SUMIFS(BANCOS!$C$4:$C$13,BANCOS!$D$4:$D$13,AK102),SUMIFS(BANCOS!$C$4:$C$13,BANCOS!$D$4:$D$13,AK102,BANCOS!$B$4:$B$13,$AJ$2))+AP101</f>
        <v>0</v>
      </c>
      <c r="AN102">
        <f ca="1">IF($AI$3=1,
IF($AJ$2="",
SUMIFS(ENTRADAS[Valor],ENTRADAS[Status],"Concluído",ENTRADAS[Data pagamento],AK102),
SUMIFS(ENTRADAS[Valor],ENTRADAS[Status],"Concluído",ENTRADAS[Data pagamento],AK102,ENTRADAS[Conta bancária],$AJ$2)),
IF($AJ$2="",
SUMIFS(ENTRADAS[Valor],ENTRADAS[Status],"Concluído",ENTRADAS[Data pagamento],AK102)+SUMIFS(ENTRADAS[Valor],ENTRADAS[Status],"&lt;&gt;"&amp;"Concluído",ENTRADAS[Data vencimento],AK102),
SUMIFS(ENTRADAS[Valor],ENTRADAS[Status],"Concluído",ENTRADAS[Data pagamento],AK102,ENTRADAS[Conta bancária],$AJ$2)+SUMIFS(ENTRADAS[Valor],ENTRADAS[Status],"&lt;&gt;"&amp;"Concluído",ENTRADAS[Data vencimento],AK102,ENTRADAS[Conta bancária],$AJ$2)))</f>
        <v>0</v>
      </c>
      <c r="AO102">
        <f ca="1">IF($AI$3=1,
IF($AJ$2="",
SUMIFS(SAÍDAS[Valor],SAÍDAS[Status],"Concluído",SAÍDAS[Data pagamento],AK102),
SUMIFS(SAÍDAS[Valor],SAÍDAS[Status],"Concluído",SAÍDAS[Data pagamento],AK102,SAÍDAS[Conta bancária],$AJ$2)),
IF($AJ$2="",
SUMIFS(SAÍDAS[Valor],SAÍDAS[Status],"Concluído",SAÍDAS[Data pagamento],AK102)+SUMIFS(SAÍDAS[Valor],SAÍDAS[Status],"&lt;&gt;"&amp;"Concluído",SAÍDAS[Data vencimento],AK102),
SUMIFS(SAÍDAS[Valor],SAÍDAS[Status],"Concluído",SAÍDAS[Data pagamento],AK102,SAÍDAS[Conta bancária],$AJ$2)+SUMIFS(SAÍDAS[Valor],SAÍDAS[Status],"&lt;&gt;"&amp;"Concluído",SAÍDAS[Data vencimento],AK102,SAÍDAS[Conta bancária],$AJ$2)))</f>
        <v>0</v>
      </c>
      <c r="AP102">
        <f t="shared" ca="1" si="21"/>
        <v>0</v>
      </c>
      <c r="BJ102" s="97"/>
      <c r="BK102" s="97"/>
    </row>
    <row r="103" spans="34:63" x14ac:dyDescent="0.3">
      <c r="AH103" t="str">
        <f t="shared" ca="1" si="17"/>
        <v>abr</v>
      </c>
      <c r="AI103">
        <f t="shared" ca="1" si="18"/>
        <v>1900</v>
      </c>
      <c r="AJ103" t="str">
        <f t="shared" ca="1" si="19"/>
        <v>abr1900</v>
      </c>
      <c r="AK103" s="97">
        <f t="shared" ca="1" si="22"/>
        <v>97</v>
      </c>
      <c r="AL103" t="str">
        <f t="shared" ca="1" si="20"/>
        <v>sex</v>
      </c>
      <c r="AM103">
        <f ca="1">IF($AJ$2="",SUMIFS(BANCOS!$C$4:$C$13,BANCOS!$D$4:$D$13,AK103),SUMIFS(BANCOS!$C$4:$C$13,BANCOS!$D$4:$D$13,AK103,BANCOS!$B$4:$B$13,$AJ$2))+AP102</f>
        <v>0</v>
      </c>
      <c r="AN103">
        <f ca="1">IF($AI$3=1,
IF($AJ$2="",
SUMIFS(ENTRADAS[Valor],ENTRADAS[Status],"Concluído",ENTRADAS[Data pagamento],AK103),
SUMIFS(ENTRADAS[Valor],ENTRADAS[Status],"Concluído",ENTRADAS[Data pagamento],AK103,ENTRADAS[Conta bancária],$AJ$2)),
IF($AJ$2="",
SUMIFS(ENTRADAS[Valor],ENTRADAS[Status],"Concluído",ENTRADAS[Data pagamento],AK103)+SUMIFS(ENTRADAS[Valor],ENTRADAS[Status],"&lt;&gt;"&amp;"Concluído",ENTRADAS[Data vencimento],AK103),
SUMIFS(ENTRADAS[Valor],ENTRADAS[Status],"Concluído",ENTRADAS[Data pagamento],AK103,ENTRADAS[Conta bancária],$AJ$2)+SUMIFS(ENTRADAS[Valor],ENTRADAS[Status],"&lt;&gt;"&amp;"Concluído",ENTRADAS[Data vencimento],AK103,ENTRADAS[Conta bancária],$AJ$2)))</f>
        <v>0</v>
      </c>
      <c r="AO103">
        <f ca="1">IF($AI$3=1,
IF($AJ$2="",
SUMIFS(SAÍDAS[Valor],SAÍDAS[Status],"Concluído",SAÍDAS[Data pagamento],AK103),
SUMIFS(SAÍDAS[Valor],SAÍDAS[Status],"Concluído",SAÍDAS[Data pagamento],AK103,SAÍDAS[Conta bancária],$AJ$2)),
IF($AJ$2="",
SUMIFS(SAÍDAS[Valor],SAÍDAS[Status],"Concluído",SAÍDAS[Data pagamento],AK103)+SUMIFS(SAÍDAS[Valor],SAÍDAS[Status],"&lt;&gt;"&amp;"Concluído",SAÍDAS[Data vencimento],AK103),
SUMIFS(SAÍDAS[Valor],SAÍDAS[Status],"Concluído",SAÍDAS[Data pagamento],AK103,SAÍDAS[Conta bancária],$AJ$2)+SUMIFS(SAÍDAS[Valor],SAÍDAS[Status],"&lt;&gt;"&amp;"Concluído",SAÍDAS[Data vencimento],AK103,SAÍDAS[Conta bancária],$AJ$2)))</f>
        <v>0</v>
      </c>
      <c r="AP103">
        <f t="shared" ca="1" si="21"/>
        <v>0</v>
      </c>
      <c r="BJ103" s="97"/>
      <c r="BK103" s="97"/>
    </row>
    <row r="104" spans="34:63" x14ac:dyDescent="0.3">
      <c r="AH104" t="str">
        <f t="shared" ca="1" si="17"/>
        <v>abr</v>
      </c>
      <c r="AI104">
        <f t="shared" ca="1" si="18"/>
        <v>1900</v>
      </c>
      <c r="AJ104" t="str">
        <f t="shared" ca="1" si="19"/>
        <v>abr1900</v>
      </c>
      <c r="AK104" s="97">
        <f t="shared" ca="1" si="22"/>
        <v>98</v>
      </c>
      <c r="AL104" t="str">
        <f t="shared" ca="1" si="20"/>
        <v>sáb</v>
      </c>
      <c r="AM104">
        <f ca="1">IF($AJ$2="",SUMIFS(BANCOS!$C$4:$C$13,BANCOS!$D$4:$D$13,AK104),SUMIFS(BANCOS!$C$4:$C$13,BANCOS!$D$4:$D$13,AK104,BANCOS!$B$4:$B$13,$AJ$2))+AP103</f>
        <v>0</v>
      </c>
      <c r="AN104">
        <f ca="1">IF($AI$3=1,
IF($AJ$2="",
SUMIFS(ENTRADAS[Valor],ENTRADAS[Status],"Concluído",ENTRADAS[Data pagamento],AK104),
SUMIFS(ENTRADAS[Valor],ENTRADAS[Status],"Concluído",ENTRADAS[Data pagamento],AK104,ENTRADAS[Conta bancária],$AJ$2)),
IF($AJ$2="",
SUMIFS(ENTRADAS[Valor],ENTRADAS[Status],"Concluído",ENTRADAS[Data pagamento],AK104)+SUMIFS(ENTRADAS[Valor],ENTRADAS[Status],"&lt;&gt;"&amp;"Concluído",ENTRADAS[Data vencimento],AK104),
SUMIFS(ENTRADAS[Valor],ENTRADAS[Status],"Concluído",ENTRADAS[Data pagamento],AK104,ENTRADAS[Conta bancária],$AJ$2)+SUMIFS(ENTRADAS[Valor],ENTRADAS[Status],"&lt;&gt;"&amp;"Concluído",ENTRADAS[Data vencimento],AK104,ENTRADAS[Conta bancária],$AJ$2)))</f>
        <v>0</v>
      </c>
      <c r="AO104">
        <f ca="1">IF($AI$3=1,
IF($AJ$2="",
SUMIFS(SAÍDAS[Valor],SAÍDAS[Status],"Concluído",SAÍDAS[Data pagamento],AK104),
SUMIFS(SAÍDAS[Valor],SAÍDAS[Status],"Concluído",SAÍDAS[Data pagamento],AK104,SAÍDAS[Conta bancária],$AJ$2)),
IF($AJ$2="",
SUMIFS(SAÍDAS[Valor],SAÍDAS[Status],"Concluído",SAÍDAS[Data pagamento],AK104)+SUMIFS(SAÍDAS[Valor],SAÍDAS[Status],"&lt;&gt;"&amp;"Concluído",SAÍDAS[Data vencimento],AK104),
SUMIFS(SAÍDAS[Valor],SAÍDAS[Status],"Concluído",SAÍDAS[Data pagamento],AK104,SAÍDAS[Conta bancária],$AJ$2)+SUMIFS(SAÍDAS[Valor],SAÍDAS[Status],"&lt;&gt;"&amp;"Concluído",SAÍDAS[Data vencimento],AK104,SAÍDAS[Conta bancária],$AJ$2)))</f>
        <v>0</v>
      </c>
      <c r="AP104">
        <f t="shared" ca="1" si="21"/>
        <v>0</v>
      </c>
      <c r="BJ104" s="97"/>
      <c r="BK104" s="97"/>
    </row>
    <row r="105" spans="34:63" x14ac:dyDescent="0.3">
      <c r="AH105" t="str">
        <f t="shared" ca="1" si="17"/>
        <v>abr</v>
      </c>
      <c r="AI105">
        <f t="shared" ca="1" si="18"/>
        <v>1900</v>
      </c>
      <c r="AJ105" t="str">
        <f t="shared" ca="1" si="19"/>
        <v>abr1900</v>
      </c>
      <c r="AK105" s="97">
        <f t="shared" ca="1" si="22"/>
        <v>99</v>
      </c>
      <c r="AL105" t="str">
        <f t="shared" ca="1" si="20"/>
        <v>dom</v>
      </c>
      <c r="AM105">
        <f ca="1">IF($AJ$2="",SUMIFS(BANCOS!$C$4:$C$13,BANCOS!$D$4:$D$13,AK105),SUMIFS(BANCOS!$C$4:$C$13,BANCOS!$D$4:$D$13,AK105,BANCOS!$B$4:$B$13,$AJ$2))+AP104</f>
        <v>0</v>
      </c>
      <c r="AN105">
        <f ca="1">IF($AI$3=1,
IF($AJ$2="",
SUMIFS(ENTRADAS[Valor],ENTRADAS[Status],"Concluído",ENTRADAS[Data pagamento],AK105),
SUMIFS(ENTRADAS[Valor],ENTRADAS[Status],"Concluído",ENTRADAS[Data pagamento],AK105,ENTRADAS[Conta bancária],$AJ$2)),
IF($AJ$2="",
SUMIFS(ENTRADAS[Valor],ENTRADAS[Status],"Concluído",ENTRADAS[Data pagamento],AK105)+SUMIFS(ENTRADAS[Valor],ENTRADAS[Status],"&lt;&gt;"&amp;"Concluído",ENTRADAS[Data vencimento],AK105),
SUMIFS(ENTRADAS[Valor],ENTRADAS[Status],"Concluído",ENTRADAS[Data pagamento],AK105,ENTRADAS[Conta bancária],$AJ$2)+SUMIFS(ENTRADAS[Valor],ENTRADAS[Status],"&lt;&gt;"&amp;"Concluído",ENTRADAS[Data vencimento],AK105,ENTRADAS[Conta bancária],$AJ$2)))</f>
        <v>0</v>
      </c>
      <c r="AO105">
        <f ca="1">IF($AI$3=1,
IF($AJ$2="",
SUMIFS(SAÍDAS[Valor],SAÍDAS[Status],"Concluído",SAÍDAS[Data pagamento],AK105),
SUMIFS(SAÍDAS[Valor],SAÍDAS[Status],"Concluído",SAÍDAS[Data pagamento],AK105,SAÍDAS[Conta bancária],$AJ$2)),
IF($AJ$2="",
SUMIFS(SAÍDAS[Valor],SAÍDAS[Status],"Concluído",SAÍDAS[Data pagamento],AK105)+SUMIFS(SAÍDAS[Valor],SAÍDAS[Status],"&lt;&gt;"&amp;"Concluído",SAÍDAS[Data vencimento],AK105),
SUMIFS(SAÍDAS[Valor],SAÍDAS[Status],"Concluído",SAÍDAS[Data pagamento],AK105,SAÍDAS[Conta bancária],$AJ$2)+SUMIFS(SAÍDAS[Valor],SAÍDAS[Status],"&lt;&gt;"&amp;"Concluído",SAÍDAS[Data vencimento],AK105,SAÍDAS[Conta bancária],$AJ$2)))</f>
        <v>0</v>
      </c>
      <c r="AP105">
        <f t="shared" ca="1" si="21"/>
        <v>0</v>
      </c>
      <c r="BJ105" s="97"/>
      <c r="BK105" s="97"/>
    </row>
    <row r="106" spans="34:63" x14ac:dyDescent="0.3">
      <c r="AH106" t="str">
        <f t="shared" ca="1" si="17"/>
        <v>abr</v>
      </c>
      <c r="AI106">
        <f t="shared" ca="1" si="18"/>
        <v>1900</v>
      </c>
      <c r="AJ106" t="str">
        <f t="shared" ca="1" si="19"/>
        <v>abr1900</v>
      </c>
      <c r="AK106" s="97">
        <f t="shared" ca="1" si="22"/>
        <v>100</v>
      </c>
      <c r="AL106" t="str">
        <f t="shared" ca="1" si="20"/>
        <v>seg</v>
      </c>
      <c r="AM106">
        <f ca="1">IF($AJ$2="",SUMIFS(BANCOS!$C$4:$C$13,BANCOS!$D$4:$D$13,AK106),SUMIFS(BANCOS!$C$4:$C$13,BANCOS!$D$4:$D$13,AK106,BANCOS!$B$4:$B$13,$AJ$2))+AP105</f>
        <v>0</v>
      </c>
      <c r="AN106">
        <f ca="1">IF($AI$3=1,
IF($AJ$2="",
SUMIFS(ENTRADAS[Valor],ENTRADAS[Status],"Concluído",ENTRADAS[Data pagamento],AK106),
SUMIFS(ENTRADAS[Valor],ENTRADAS[Status],"Concluído",ENTRADAS[Data pagamento],AK106,ENTRADAS[Conta bancária],$AJ$2)),
IF($AJ$2="",
SUMIFS(ENTRADAS[Valor],ENTRADAS[Status],"Concluído",ENTRADAS[Data pagamento],AK106)+SUMIFS(ENTRADAS[Valor],ENTRADAS[Status],"&lt;&gt;"&amp;"Concluído",ENTRADAS[Data vencimento],AK106),
SUMIFS(ENTRADAS[Valor],ENTRADAS[Status],"Concluído",ENTRADAS[Data pagamento],AK106,ENTRADAS[Conta bancária],$AJ$2)+SUMIFS(ENTRADAS[Valor],ENTRADAS[Status],"&lt;&gt;"&amp;"Concluído",ENTRADAS[Data vencimento],AK106,ENTRADAS[Conta bancária],$AJ$2)))</f>
        <v>0</v>
      </c>
      <c r="AO106">
        <f ca="1">IF($AI$3=1,
IF($AJ$2="",
SUMIFS(SAÍDAS[Valor],SAÍDAS[Status],"Concluído",SAÍDAS[Data pagamento],AK106),
SUMIFS(SAÍDAS[Valor],SAÍDAS[Status],"Concluído",SAÍDAS[Data pagamento],AK106,SAÍDAS[Conta bancária],$AJ$2)),
IF($AJ$2="",
SUMIFS(SAÍDAS[Valor],SAÍDAS[Status],"Concluído",SAÍDAS[Data pagamento],AK106)+SUMIFS(SAÍDAS[Valor],SAÍDAS[Status],"&lt;&gt;"&amp;"Concluído",SAÍDAS[Data vencimento],AK106),
SUMIFS(SAÍDAS[Valor],SAÍDAS[Status],"Concluído",SAÍDAS[Data pagamento],AK106,SAÍDAS[Conta bancária],$AJ$2)+SUMIFS(SAÍDAS[Valor],SAÍDAS[Status],"&lt;&gt;"&amp;"Concluído",SAÍDAS[Data vencimento],AK106,SAÍDAS[Conta bancária],$AJ$2)))</f>
        <v>0</v>
      </c>
      <c r="AP106">
        <f t="shared" ca="1" si="21"/>
        <v>0</v>
      </c>
      <c r="BJ106" s="97"/>
      <c r="BK106" s="97"/>
    </row>
    <row r="107" spans="34:63" x14ac:dyDescent="0.3">
      <c r="AH107" t="str">
        <f t="shared" ca="1" si="17"/>
        <v>abr</v>
      </c>
      <c r="AI107">
        <f t="shared" ca="1" si="18"/>
        <v>1900</v>
      </c>
      <c r="AJ107" t="str">
        <f t="shared" ca="1" si="19"/>
        <v>abr1900</v>
      </c>
      <c r="AK107" s="97">
        <f t="shared" ca="1" si="22"/>
        <v>101</v>
      </c>
      <c r="AL107" t="str">
        <f t="shared" ca="1" si="20"/>
        <v>ter</v>
      </c>
      <c r="AM107">
        <f ca="1">IF($AJ$2="",SUMIFS(BANCOS!$C$4:$C$13,BANCOS!$D$4:$D$13,AK107),SUMIFS(BANCOS!$C$4:$C$13,BANCOS!$D$4:$D$13,AK107,BANCOS!$B$4:$B$13,$AJ$2))+AP106</f>
        <v>0</v>
      </c>
      <c r="AN107">
        <f ca="1">IF($AI$3=1,
IF($AJ$2="",
SUMIFS(ENTRADAS[Valor],ENTRADAS[Status],"Concluído",ENTRADAS[Data pagamento],AK107),
SUMIFS(ENTRADAS[Valor],ENTRADAS[Status],"Concluído",ENTRADAS[Data pagamento],AK107,ENTRADAS[Conta bancária],$AJ$2)),
IF($AJ$2="",
SUMIFS(ENTRADAS[Valor],ENTRADAS[Status],"Concluído",ENTRADAS[Data pagamento],AK107)+SUMIFS(ENTRADAS[Valor],ENTRADAS[Status],"&lt;&gt;"&amp;"Concluído",ENTRADAS[Data vencimento],AK107),
SUMIFS(ENTRADAS[Valor],ENTRADAS[Status],"Concluído",ENTRADAS[Data pagamento],AK107,ENTRADAS[Conta bancária],$AJ$2)+SUMIFS(ENTRADAS[Valor],ENTRADAS[Status],"&lt;&gt;"&amp;"Concluído",ENTRADAS[Data vencimento],AK107,ENTRADAS[Conta bancária],$AJ$2)))</f>
        <v>0</v>
      </c>
      <c r="AO107">
        <f ca="1">IF($AI$3=1,
IF($AJ$2="",
SUMIFS(SAÍDAS[Valor],SAÍDAS[Status],"Concluído",SAÍDAS[Data pagamento],AK107),
SUMIFS(SAÍDAS[Valor],SAÍDAS[Status],"Concluído",SAÍDAS[Data pagamento],AK107,SAÍDAS[Conta bancária],$AJ$2)),
IF($AJ$2="",
SUMIFS(SAÍDAS[Valor],SAÍDAS[Status],"Concluído",SAÍDAS[Data pagamento],AK107)+SUMIFS(SAÍDAS[Valor],SAÍDAS[Status],"&lt;&gt;"&amp;"Concluído",SAÍDAS[Data vencimento],AK107),
SUMIFS(SAÍDAS[Valor],SAÍDAS[Status],"Concluído",SAÍDAS[Data pagamento],AK107,SAÍDAS[Conta bancária],$AJ$2)+SUMIFS(SAÍDAS[Valor],SAÍDAS[Status],"&lt;&gt;"&amp;"Concluído",SAÍDAS[Data vencimento],AK107,SAÍDAS[Conta bancária],$AJ$2)))</f>
        <v>0</v>
      </c>
      <c r="AP107">
        <f t="shared" ca="1" si="21"/>
        <v>0</v>
      </c>
      <c r="BJ107" s="97"/>
      <c r="BK107" s="97"/>
    </row>
    <row r="108" spans="34:63" x14ac:dyDescent="0.3">
      <c r="AH108" t="str">
        <f t="shared" ca="1" si="17"/>
        <v>abr</v>
      </c>
      <c r="AI108">
        <f t="shared" ca="1" si="18"/>
        <v>1900</v>
      </c>
      <c r="AJ108" t="str">
        <f t="shared" ca="1" si="19"/>
        <v>abr1900</v>
      </c>
      <c r="AK108" s="97">
        <f t="shared" ca="1" si="22"/>
        <v>102</v>
      </c>
      <c r="AL108" t="str">
        <f t="shared" ca="1" si="20"/>
        <v>qua</v>
      </c>
      <c r="AM108">
        <f ca="1">IF($AJ$2="",SUMIFS(BANCOS!$C$4:$C$13,BANCOS!$D$4:$D$13,AK108),SUMIFS(BANCOS!$C$4:$C$13,BANCOS!$D$4:$D$13,AK108,BANCOS!$B$4:$B$13,$AJ$2))+AP107</f>
        <v>0</v>
      </c>
      <c r="AN108">
        <f ca="1">IF($AI$3=1,
IF($AJ$2="",
SUMIFS(ENTRADAS[Valor],ENTRADAS[Status],"Concluído",ENTRADAS[Data pagamento],AK108),
SUMIFS(ENTRADAS[Valor],ENTRADAS[Status],"Concluído",ENTRADAS[Data pagamento],AK108,ENTRADAS[Conta bancária],$AJ$2)),
IF($AJ$2="",
SUMIFS(ENTRADAS[Valor],ENTRADAS[Status],"Concluído",ENTRADAS[Data pagamento],AK108)+SUMIFS(ENTRADAS[Valor],ENTRADAS[Status],"&lt;&gt;"&amp;"Concluído",ENTRADAS[Data vencimento],AK108),
SUMIFS(ENTRADAS[Valor],ENTRADAS[Status],"Concluído",ENTRADAS[Data pagamento],AK108,ENTRADAS[Conta bancária],$AJ$2)+SUMIFS(ENTRADAS[Valor],ENTRADAS[Status],"&lt;&gt;"&amp;"Concluído",ENTRADAS[Data vencimento],AK108,ENTRADAS[Conta bancária],$AJ$2)))</f>
        <v>0</v>
      </c>
      <c r="AO108">
        <f ca="1">IF($AI$3=1,
IF($AJ$2="",
SUMIFS(SAÍDAS[Valor],SAÍDAS[Status],"Concluído",SAÍDAS[Data pagamento],AK108),
SUMIFS(SAÍDAS[Valor],SAÍDAS[Status],"Concluído",SAÍDAS[Data pagamento],AK108,SAÍDAS[Conta bancária],$AJ$2)),
IF($AJ$2="",
SUMIFS(SAÍDAS[Valor],SAÍDAS[Status],"Concluído",SAÍDAS[Data pagamento],AK108)+SUMIFS(SAÍDAS[Valor],SAÍDAS[Status],"&lt;&gt;"&amp;"Concluído",SAÍDAS[Data vencimento],AK108),
SUMIFS(SAÍDAS[Valor],SAÍDAS[Status],"Concluído",SAÍDAS[Data pagamento],AK108,SAÍDAS[Conta bancária],$AJ$2)+SUMIFS(SAÍDAS[Valor],SAÍDAS[Status],"&lt;&gt;"&amp;"Concluído",SAÍDAS[Data vencimento],AK108,SAÍDAS[Conta bancária],$AJ$2)))</f>
        <v>0</v>
      </c>
      <c r="AP108">
        <f t="shared" ca="1" si="21"/>
        <v>0</v>
      </c>
      <c r="BJ108" s="97"/>
      <c r="BK108" s="97"/>
    </row>
    <row r="109" spans="34:63" x14ac:dyDescent="0.3">
      <c r="AH109" t="str">
        <f t="shared" ca="1" si="17"/>
        <v>abr</v>
      </c>
      <c r="AI109">
        <f t="shared" ca="1" si="18"/>
        <v>1900</v>
      </c>
      <c r="AJ109" t="str">
        <f t="shared" ca="1" si="19"/>
        <v>abr1900</v>
      </c>
      <c r="AK109" s="97">
        <f t="shared" ca="1" si="22"/>
        <v>103</v>
      </c>
      <c r="AL109" t="str">
        <f t="shared" ca="1" si="20"/>
        <v>qui</v>
      </c>
      <c r="AM109">
        <f ca="1">IF($AJ$2="",SUMIFS(BANCOS!$C$4:$C$13,BANCOS!$D$4:$D$13,AK109),SUMIFS(BANCOS!$C$4:$C$13,BANCOS!$D$4:$D$13,AK109,BANCOS!$B$4:$B$13,$AJ$2))+AP108</f>
        <v>0</v>
      </c>
      <c r="AN109">
        <f ca="1">IF($AI$3=1,
IF($AJ$2="",
SUMIFS(ENTRADAS[Valor],ENTRADAS[Status],"Concluído",ENTRADAS[Data pagamento],AK109),
SUMIFS(ENTRADAS[Valor],ENTRADAS[Status],"Concluído",ENTRADAS[Data pagamento],AK109,ENTRADAS[Conta bancária],$AJ$2)),
IF($AJ$2="",
SUMIFS(ENTRADAS[Valor],ENTRADAS[Status],"Concluído",ENTRADAS[Data pagamento],AK109)+SUMIFS(ENTRADAS[Valor],ENTRADAS[Status],"&lt;&gt;"&amp;"Concluído",ENTRADAS[Data vencimento],AK109),
SUMIFS(ENTRADAS[Valor],ENTRADAS[Status],"Concluído",ENTRADAS[Data pagamento],AK109,ENTRADAS[Conta bancária],$AJ$2)+SUMIFS(ENTRADAS[Valor],ENTRADAS[Status],"&lt;&gt;"&amp;"Concluído",ENTRADAS[Data vencimento],AK109,ENTRADAS[Conta bancária],$AJ$2)))</f>
        <v>0</v>
      </c>
      <c r="AO109">
        <f ca="1">IF($AI$3=1,
IF($AJ$2="",
SUMIFS(SAÍDAS[Valor],SAÍDAS[Status],"Concluído",SAÍDAS[Data pagamento],AK109),
SUMIFS(SAÍDAS[Valor],SAÍDAS[Status],"Concluído",SAÍDAS[Data pagamento],AK109,SAÍDAS[Conta bancária],$AJ$2)),
IF($AJ$2="",
SUMIFS(SAÍDAS[Valor],SAÍDAS[Status],"Concluído",SAÍDAS[Data pagamento],AK109)+SUMIFS(SAÍDAS[Valor],SAÍDAS[Status],"&lt;&gt;"&amp;"Concluído",SAÍDAS[Data vencimento],AK109),
SUMIFS(SAÍDAS[Valor],SAÍDAS[Status],"Concluído",SAÍDAS[Data pagamento],AK109,SAÍDAS[Conta bancária],$AJ$2)+SUMIFS(SAÍDAS[Valor],SAÍDAS[Status],"&lt;&gt;"&amp;"Concluído",SAÍDAS[Data vencimento],AK109,SAÍDAS[Conta bancária],$AJ$2)))</f>
        <v>0</v>
      </c>
      <c r="AP109">
        <f t="shared" ca="1" si="21"/>
        <v>0</v>
      </c>
      <c r="BJ109" s="97"/>
      <c r="BK109" s="97"/>
    </row>
    <row r="110" spans="34:63" x14ac:dyDescent="0.3">
      <c r="AH110" t="str">
        <f t="shared" ca="1" si="17"/>
        <v>abr</v>
      </c>
      <c r="AI110">
        <f t="shared" ca="1" si="18"/>
        <v>1900</v>
      </c>
      <c r="AJ110" t="str">
        <f t="shared" ca="1" si="19"/>
        <v>abr1900</v>
      </c>
      <c r="AK110" s="97">
        <f t="shared" ca="1" si="22"/>
        <v>104</v>
      </c>
      <c r="AL110" t="str">
        <f t="shared" ca="1" si="20"/>
        <v>sex</v>
      </c>
      <c r="AM110">
        <f ca="1">IF($AJ$2="",SUMIFS(BANCOS!$C$4:$C$13,BANCOS!$D$4:$D$13,AK110),SUMIFS(BANCOS!$C$4:$C$13,BANCOS!$D$4:$D$13,AK110,BANCOS!$B$4:$B$13,$AJ$2))+AP109</f>
        <v>0</v>
      </c>
      <c r="AN110">
        <f ca="1">IF($AI$3=1,
IF($AJ$2="",
SUMIFS(ENTRADAS[Valor],ENTRADAS[Status],"Concluído",ENTRADAS[Data pagamento],AK110),
SUMIFS(ENTRADAS[Valor],ENTRADAS[Status],"Concluído",ENTRADAS[Data pagamento],AK110,ENTRADAS[Conta bancária],$AJ$2)),
IF($AJ$2="",
SUMIFS(ENTRADAS[Valor],ENTRADAS[Status],"Concluído",ENTRADAS[Data pagamento],AK110)+SUMIFS(ENTRADAS[Valor],ENTRADAS[Status],"&lt;&gt;"&amp;"Concluído",ENTRADAS[Data vencimento],AK110),
SUMIFS(ENTRADAS[Valor],ENTRADAS[Status],"Concluído",ENTRADAS[Data pagamento],AK110,ENTRADAS[Conta bancária],$AJ$2)+SUMIFS(ENTRADAS[Valor],ENTRADAS[Status],"&lt;&gt;"&amp;"Concluído",ENTRADAS[Data vencimento],AK110,ENTRADAS[Conta bancária],$AJ$2)))</f>
        <v>0</v>
      </c>
      <c r="AO110">
        <f ca="1">IF($AI$3=1,
IF($AJ$2="",
SUMIFS(SAÍDAS[Valor],SAÍDAS[Status],"Concluído",SAÍDAS[Data pagamento],AK110),
SUMIFS(SAÍDAS[Valor],SAÍDAS[Status],"Concluído",SAÍDAS[Data pagamento],AK110,SAÍDAS[Conta bancária],$AJ$2)),
IF($AJ$2="",
SUMIFS(SAÍDAS[Valor],SAÍDAS[Status],"Concluído",SAÍDAS[Data pagamento],AK110)+SUMIFS(SAÍDAS[Valor],SAÍDAS[Status],"&lt;&gt;"&amp;"Concluído",SAÍDAS[Data vencimento],AK110),
SUMIFS(SAÍDAS[Valor],SAÍDAS[Status],"Concluído",SAÍDAS[Data pagamento],AK110,SAÍDAS[Conta bancária],$AJ$2)+SUMIFS(SAÍDAS[Valor],SAÍDAS[Status],"&lt;&gt;"&amp;"Concluído",SAÍDAS[Data vencimento],AK110,SAÍDAS[Conta bancária],$AJ$2)))</f>
        <v>0</v>
      </c>
      <c r="AP110">
        <f t="shared" ca="1" si="21"/>
        <v>0</v>
      </c>
      <c r="BJ110" s="97"/>
      <c r="BK110" s="97"/>
    </row>
    <row r="111" spans="34:63" x14ac:dyDescent="0.3">
      <c r="AH111" t="str">
        <f t="shared" ca="1" si="17"/>
        <v>abr</v>
      </c>
      <c r="AI111">
        <f t="shared" ca="1" si="18"/>
        <v>1900</v>
      </c>
      <c r="AJ111" t="str">
        <f t="shared" ca="1" si="19"/>
        <v>abr1900</v>
      </c>
      <c r="AK111" s="97">
        <f t="shared" ca="1" si="22"/>
        <v>105</v>
      </c>
      <c r="AL111" t="str">
        <f t="shared" ca="1" si="20"/>
        <v>sáb</v>
      </c>
      <c r="AM111">
        <f ca="1">IF($AJ$2="",SUMIFS(BANCOS!$C$4:$C$13,BANCOS!$D$4:$D$13,AK111),SUMIFS(BANCOS!$C$4:$C$13,BANCOS!$D$4:$D$13,AK111,BANCOS!$B$4:$B$13,$AJ$2))+AP110</f>
        <v>0</v>
      </c>
      <c r="AN111">
        <f ca="1">IF($AI$3=1,
IF($AJ$2="",
SUMIFS(ENTRADAS[Valor],ENTRADAS[Status],"Concluído",ENTRADAS[Data pagamento],AK111),
SUMIFS(ENTRADAS[Valor],ENTRADAS[Status],"Concluído",ENTRADAS[Data pagamento],AK111,ENTRADAS[Conta bancária],$AJ$2)),
IF($AJ$2="",
SUMIFS(ENTRADAS[Valor],ENTRADAS[Status],"Concluído",ENTRADAS[Data pagamento],AK111)+SUMIFS(ENTRADAS[Valor],ENTRADAS[Status],"&lt;&gt;"&amp;"Concluído",ENTRADAS[Data vencimento],AK111),
SUMIFS(ENTRADAS[Valor],ENTRADAS[Status],"Concluído",ENTRADAS[Data pagamento],AK111,ENTRADAS[Conta bancária],$AJ$2)+SUMIFS(ENTRADAS[Valor],ENTRADAS[Status],"&lt;&gt;"&amp;"Concluído",ENTRADAS[Data vencimento],AK111,ENTRADAS[Conta bancária],$AJ$2)))</f>
        <v>0</v>
      </c>
      <c r="AO111">
        <f ca="1">IF($AI$3=1,
IF($AJ$2="",
SUMIFS(SAÍDAS[Valor],SAÍDAS[Status],"Concluído",SAÍDAS[Data pagamento],AK111),
SUMIFS(SAÍDAS[Valor],SAÍDAS[Status],"Concluído",SAÍDAS[Data pagamento],AK111,SAÍDAS[Conta bancária],$AJ$2)),
IF($AJ$2="",
SUMIFS(SAÍDAS[Valor],SAÍDAS[Status],"Concluído",SAÍDAS[Data pagamento],AK111)+SUMIFS(SAÍDAS[Valor],SAÍDAS[Status],"&lt;&gt;"&amp;"Concluído",SAÍDAS[Data vencimento],AK111),
SUMIFS(SAÍDAS[Valor],SAÍDAS[Status],"Concluído",SAÍDAS[Data pagamento],AK111,SAÍDAS[Conta bancária],$AJ$2)+SUMIFS(SAÍDAS[Valor],SAÍDAS[Status],"&lt;&gt;"&amp;"Concluído",SAÍDAS[Data vencimento],AK111,SAÍDAS[Conta bancária],$AJ$2)))</f>
        <v>0</v>
      </c>
      <c r="AP111">
        <f t="shared" ca="1" si="21"/>
        <v>0</v>
      </c>
      <c r="BJ111" s="97"/>
      <c r="BK111" s="97"/>
    </row>
    <row r="112" spans="34:63" x14ac:dyDescent="0.3">
      <c r="AH112" t="str">
        <f t="shared" ca="1" si="17"/>
        <v>abr</v>
      </c>
      <c r="AI112">
        <f t="shared" ca="1" si="18"/>
        <v>1900</v>
      </c>
      <c r="AJ112" t="str">
        <f t="shared" ca="1" si="19"/>
        <v>abr1900</v>
      </c>
      <c r="AK112" s="97">
        <f t="shared" ca="1" si="22"/>
        <v>106</v>
      </c>
      <c r="AL112" t="str">
        <f t="shared" ca="1" si="20"/>
        <v>dom</v>
      </c>
      <c r="AM112">
        <f ca="1">IF($AJ$2="",SUMIFS(BANCOS!$C$4:$C$13,BANCOS!$D$4:$D$13,AK112),SUMIFS(BANCOS!$C$4:$C$13,BANCOS!$D$4:$D$13,AK112,BANCOS!$B$4:$B$13,$AJ$2))+AP111</f>
        <v>0</v>
      </c>
      <c r="AN112">
        <f ca="1">IF($AI$3=1,
IF($AJ$2="",
SUMIFS(ENTRADAS[Valor],ENTRADAS[Status],"Concluído",ENTRADAS[Data pagamento],AK112),
SUMIFS(ENTRADAS[Valor],ENTRADAS[Status],"Concluído",ENTRADAS[Data pagamento],AK112,ENTRADAS[Conta bancária],$AJ$2)),
IF($AJ$2="",
SUMIFS(ENTRADAS[Valor],ENTRADAS[Status],"Concluído",ENTRADAS[Data pagamento],AK112)+SUMIFS(ENTRADAS[Valor],ENTRADAS[Status],"&lt;&gt;"&amp;"Concluído",ENTRADAS[Data vencimento],AK112),
SUMIFS(ENTRADAS[Valor],ENTRADAS[Status],"Concluído",ENTRADAS[Data pagamento],AK112,ENTRADAS[Conta bancária],$AJ$2)+SUMIFS(ENTRADAS[Valor],ENTRADAS[Status],"&lt;&gt;"&amp;"Concluído",ENTRADAS[Data vencimento],AK112,ENTRADAS[Conta bancária],$AJ$2)))</f>
        <v>0</v>
      </c>
      <c r="AO112">
        <f ca="1">IF($AI$3=1,
IF($AJ$2="",
SUMIFS(SAÍDAS[Valor],SAÍDAS[Status],"Concluído",SAÍDAS[Data pagamento],AK112),
SUMIFS(SAÍDAS[Valor],SAÍDAS[Status],"Concluído",SAÍDAS[Data pagamento],AK112,SAÍDAS[Conta bancária],$AJ$2)),
IF($AJ$2="",
SUMIFS(SAÍDAS[Valor],SAÍDAS[Status],"Concluído",SAÍDAS[Data pagamento],AK112)+SUMIFS(SAÍDAS[Valor],SAÍDAS[Status],"&lt;&gt;"&amp;"Concluído",SAÍDAS[Data vencimento],AK112),
SUMIFS(SAÍDAS[Valor],SAÍDAS[Status],"Concluído",SAÍDAS[Data pagamento],AK112,SAÍDAS[Conta bancária],$AJ$2)+SUMIFS(SAÍDAS[Valor],SAÍDAS[Status],"&lt;&gt;"&amp;"Concluído",SAÍDAS[Data vencimento],AK112,SAÍDAS[Conta bancária],$AJ$2)))</f>
        <v>0</v>
      </c>
      <c r="AP112">
        <f t="shared" ca="1" si="21"/>
        <v>0</v>
      </c>
      <c r="BJ112" s="97"/>
      <c r="BK112" s="97"/>
    </row>
    <row r="113" spans="34:63" x14ac:dyDescent="0.3">
      <c r="AH113" t="str">
        <f t="shared" ca="1" si="17"/>
        <v>abr</v>
      </c>
      <c r="AI113">
        <f t="shared" ca="1" si="18"/>
        <v>1900</v>
      </c>
      <c r="AJ113" t="str">
        <f t="shared" ca="1" si="19"/>
        <v>abr1900</v>
      </c>
      <c r="AK113" s="97">
        <f t="shared" ca="1" si="22"/>
        <v>107</v>
      </c>
      <c r="AL113" t="str">
        <f t="shared" ca="1" si="20"/>
        <v>seg</v>
      </c>
      <c r="AM113">
        <f ca="1">IF($AJ$2="",SUMIFS(BANCOS!$C$4:$C$13,BANCOS!$D$4:$D$13,AK113),SUMIFS(BANCOS!$C$4:$C$13,BANCOS!$D$4:$D$13,AK113,BANCOS!$B$4:$B$13,$AJ$2))+AP112</f>
        <v>0</v>
      </c>
      <c r="AN113">
        <f ca="1">IF($AI$3=1,
IF($AJ$2="",
SUMIFS(ENTRADAS[Valor],ENTRADAS[Status],"Concluído",ENTRADAS[Data pagamento],AK113),
SUMIFS(ENTRADAS[Valor],ENTRADAS[Status],"Concluído",ENTRADAS[Data pagamento],AK113,ENTRADAS[Conta bancária],$AJ$2)),
IF($AJ$2="",
SUMIFS(ENTRADAS[Valor],ENTRADAS[Status],"Concluído",ENTRADAS[Data pagamento],AK113)+SUMIFS(ENTRADAS[Valor],ENTRADAS[Status],"&lt;&gt;"&amp;"Concluído",ENTRADAS[Data vencimento],AK113),
SUMIFS(ENTRADAS[Valor],ENTRADAS[Status],"Concluído",ENTRADAS[Data pagamento],AK113,ENTRADAS[Conta bancária],$AJ$2)+SUMIFS(ENTRADAS[Valor],ENTRADAS[Status],"&lt;&gt;"&amp;"Concluído",ENTRADAS[Data vencimento],AK113,ENTRADAS[Conta bancária],$AJ$2)))</f>
        <v>0</v>
      </c>
      <c r="AO113">
        <f ca="1">IF($AI$3=1,
IF($AJ$2="",
SUMIFS(SAÍDAS[Valor],SAÍDAS[Status],"Concluído",SAÍDAS[Data pagamento],AK113),
SUMIFS(SAÍDAS[Valor],SAÍDAS[Status],"Concluído",SAÍDAS[Data pagamento],AK113,SAÍDAS[Conta bancária],$AJ$2)),
IF($AJ$2="",
SUMIFS(SAÍDAS[Valor],SAÍDAS[Status],"Concluído",SAÍDAS[Data pagamento],AK113)+SUMIFS(SAÍDAS[Valor],SAÍDAS[Status],"&lt;&gt;"&amp;"Concluído",SAÍDAS[Data vencimento],AK113),
SUMIFS(SAÍDAS[Valor],SAÍDAS[Status],"Concluído",SAÍDAS[Data pagamento],AK113,SAÍDAS[Conta bancária],$AJ$2)+SUMIFS(SAÍDAS[Valor],SAÍDAS[Status],"&lt;&gt;"&amp;"Concluído",SAÍDAS[Data vencimento],AK113,SAÍDAS[Conta bancária],$AJ$2)))</f>
        <v>0</v>
      </c>
      <c r="AP113">
        <f t="shared" ca="1" si="21"/>
        <v>0</v>
      </c>
      <c r="BJ113" s="97"/>
      <c r="BK113" s="97"/>
    </row>
    <row r="114" spans="34:63" x14ac:dyDescent="0.3">
      <c r="AH114" t="str">
        <f t="shared" ca="1" si="17"/>
        <v>abr</v>
      </c>
      <c r="AI114">
        <f t="shared" ca="1" si="18"/>
        <v>1900</v>
      </c>
      <c r="AJ114" t="str">
        <f t="shared" ca="1" si="19"/>
        <v>abr1900</v>
      </c>
      <c r="AK114" s="97">
        <f t="shared" ca="1" si="22"/>
        <v>108</v>
      </c>
      <c r="AL114" t="str">
        <f t="shared" ca="1" si="20"/>
        <v>ter</v>
      </c>
      <c r="AM114">
        <f ca="1">IF($AJ$2="",SUMIFS(BANCOS!$C$4:$C$13,BANCOS!$D$4:$D$13,AK114),SUMIFS(BANCOS!$C$4:$C$13,BANCOS!$D$4:$D$13,AK114,BANCOS!$B$4:$B$13,$AJ$2))+AP113</f>
        <v>0</v>
      </c>
      <c r="AN114">
        <f ca="1">IF($AI$3=1,
IF($AJ$2="",
SUMIFS(ENTRADAS[Valor],ENTRADAS[Status],"Concluído",ENTRADAS[Data pagamento],AK114),
SUMIFS(ENTRADAS[Valor],ENTRADAS[Status],"Concluído",ENTRADAS[Data pagamento],AK114,ENTRADAS[Conta bancária],$AJ$2)),
IF($AJ$2="",
SUMIFS(ENTRADAS[Valor],ENTRADAS[Status],"Concluído",ENTRADAS[Data pagamento],AK114)+SUMIFS(ENTRADAS[Valor],ENTRADAS[Status],"&lt;&gt;"&amp;"Concluído",ENTRADAS[Data vencimento],AK114),
SUMIFS(ENTRADAS[Valor],ENTRADAS[Status],"Concluído",ENTRADAS[Data pagamento],AK114,ENTRADAS[Conta bancária],$AJ$2)+SUMIFS(ENTRADAS[Valor],ENTRADAS[Status],"&lt;&gt;"&amp;"Concluído",ENTRADAS[Data vencimento],AK114,ENTRADAS[Conta bancária],$AJ$2)))</f>
        <v>0</v>
      </c>
      <c r="AO114">
        <f ca="1">IF($AI$3=1,
IF($AJ$2="",
SUMIFS(SAÍDAS[Valor],SAÍDAS[Status],"Concluído",SAÍDAS[Data pagamento],AK114),
SUMIFS(SAÍDAS[Valor],SAÍDAS[Status],"Concluído",SAÍDAS[Data pagamento],AK114,SAÍDAS[Conta bancária],$AJ$2)),
IF($AJ$2="",
SUMIFS(SAÍDAS[Valor],SAÍDAS[Status],"Concluído",SAÍDAS[Data pagamento],AK114)+SUMIFS(SAÍDAS[Valor],SAÍDAS[Status],"&lt;&gt;"&amp;"Concluído",SAÍDAS[Data vencimento],AK114),
SUMIFS(SAÍDAS[Valor],SAÍDAS[Status],"Concluído",SAÍDAS[Data pagamento],AK114,SAÍDAS[Conta bancária],$AJ$2)+SUMIFS(SAÍDAS[Valor],SAÍDAS[Status],"&lt;&gt;"&amp;"Concluído",SAÍDAS[Data vencimento],AK114,SAÍDAS[Conta bancária],$AJ$2)))</f>
        <v>0</v>
      </c>
      <c r="AP114">
        <f t="shared" ca="1" si="21"/>
        <v>0</v>
      </c>
      <c r="BJ114" s="97"/>
      <c r="BK114" s="97"/>
    </row>
    <row r="115" spans="34:63" x14ac:dyDescent="0.3">
      <c r="AH115" t="str">
        <f t="shared" ca="1" si="17"/>
        <v>abr</v>
      </c>
      <c r="AI115">
        <f t="shared" ca="1" si="18"/>
        <v>1900</v>
      </c>
      <c r="AJ115" t="str">
        <f t="shared" ca="1" si="19"/>
        <v>abr1900</v>
      </c>
      <c r="AK115" s="97">
        <f t="shared" ca="1" si="22"/>
        <v>109</v>
      </c>
      <c r="AL115" t="str">
        <f t="shared" ca="1" si="20"/>
        <v>qua</v>
      </c>
      <c r="AM115">
        <f ca="1">IF($AJ$2="",SUMIFS(BANCOS!$C$4:$C$13,BANCOS!$D$4:$D$13,AK115),SUMIFS(BANCOS!$C$4:$C$13,BANCOS!$D$4:$D$13,AK115,BANCOS!$B$4:$B$13,$AJ$2))+AP114</f>
        <v>0</v>
      </c>
      <c r="AN115">
        <f ca="1">IF($AI$3=1,
IF($AJ$2="",
SUMIFS(ENTRADAS[Valor],ENTRADAS[Status],"Concluído",ENTRADAS[Data pagamento],AK115),
SUMIFS(ENTRADAS[Valor],ENTRADAS[Status],"Concluído",ENTRADAS[Data pagamento],AK115,ENTRADAS[Conta bancária],$AJ$2)),
IF($AJ$2="",
SUMIFS(ENTRADAS[Valor],ENTRADAS[Status],"Concluído",ENTRADAS[Data pagamento],AK115)+SUMIFS(ENTRADAS[Valor],ENTRADAS[Status],"&lt;&gt;"&amp;"Concluído",ENTRADAS[Data vencimento],AK115),
SUMIFS(ENTRADAS[Valor],ENTRADAS[Status],"Concluído",ENTRADAS[Data pagamento],AK115,ENTRADAS[Conta bancária],$AJ$2)+SUMIFS(ENTRADAS[Valor],ENTRADAS[Status],"&lt;&gt;"&amp;"Concluído",ENTRADAS[Data vencimento],AK115,ENTRADAS[Conta bancária],$AJ$2)))</f>
        <v>0</v>
      </c>
      <c r="AO115">
        <f ca="1">IF($AI$3=1,
IF($AJ$2="",
SUMIFS(SAÍDAS[Valor],SAÍDAS[Status],"Concluído",SAÍDAS[Data pagamento],AK115),
SUMIFS(SAÍDAS[Valor],SAÍDAS[Status],"Concluído",SAÍDAS[Data pagamento],AK115,SAÍDAS[Conta bancária],$AJ$2)),
IF($AJ$2="",
SUMIFS(SAÍDAS[Valor],SAÍDAS[Status],"Concluído",SAÍDAS[Data pagamento],AK115)+SUMIFS(SAÍDAS[Valor],SAÍDAS[Status],"&lt;&gt;"&amp;"Concluído",SAÍDAS[Data vencimento],AK115),
SUMIFS(SAÍDAS[Valor],SAÍDAS[Status],"Concluído",SAÍDAS[Data pagamento],AK115,SAÍDAS[Conta bancária],$AJ$2)+SUMIFS(SAÍDAS[Valor],SAÍDAS[Status],"&lt;&gt;"&amp;"Concluído",SAÍDAS[Data vencimento],AK115,SAÍDAS[Conta bancária],$AJ$2)))</f>
        <v>0</v>
      </c>
      <c r="AP115">
        <f t="shared" ca="1" si="21"/>
        <v>0</v>
      </c>
      <c r="BJ115" s="97"/>
      <c r="BK115" s="97"/>
    </row>
    <row r="116" spans="34:63" x14ac:dyDescent="0.3">
      <c r="AH116" t="str">
        <f t="shared" ca="1" si="17"/>
        <v>abr</v>
      </c>
      <c r="AI116">
        <f t="shared" ca="1" si="18"/>
        <v>1900</v>
      </c>
      <c r="AJ116" t="str">
        <f t="shared" ca="1" si="19"/>
        <v>abr1900</v>
      </c>
      <c r="AK116" s="97">
        <f t="shared" ca="1" si="22"/>
        <v>110</v>
      </c>
      <c r="AL116" t="str">
        <f t="shared" ca="1" si="20"/>
        <v>qui</v>
      </c>
      <c r="AM116">
        <f ca="1">IF($AJ$2="",SUMIFS(BANCOS!$C$4:$C$13,BANCOS!$D$4:$D$13,AK116),SUMIFS(BANCOS!$C$4:$C$13,BANCOS!$D$4:$D$13,AK116,BANCOS!$B$4:$B$13,$AJ$2))+AP115</f>
        <v>0</v>
      </c>
      <c r="AN116">
        <f ca="1">IF($AI$3=1,
IF($AJ$2="",
SUMIFS(ENTRADAS[Valor],ENTRADAS[Status],"Concluído",ENTRADAS[Data pagamento],AK116),
SUMIFS(ENTRADAS[Valor],ENTRADAS[Status],"Concluído",ENTRADAS[Data pagamento],AK116,ENTRADAS[Conta bancária],$AJ$2)),
IF($AJ$2="",
SUMIFS(ENTRADAS[Valor],ENTRADAS[Status],"Concluído",ENTRADAS[Data pagamento],AK116)+SUMIFS(ENTRADAS[Valor],ENTRADAS[Status],"&lt;&gt;"&amp;"Concluído",ENTRADAS[Data vencimento],AK116),
SUMIFS(ENTRADAS[Valor],ENTRADAS[Status],"Concluído",ENTRADAS[Data pagamento],AK116,ENTRADAS[Conta bancária],$AJ$2)+SUMIFS(ENTRADAS[Valor],ENTRADAS[Status],"&lt;&gt;"&amp;"Concluído",ENTRADAS[Data vencimento],AK116,ENTRADAS[Conta bancária],$AJ$2)))</f>
        <v>0</v>
      </c>
      <c r="AO116">
        <f ca="1">IF($AI$3=1,
IF($AJ$2="",
SUMIFS(SAÍDAS[Valor],SAÍDAS[Status],"Concluído",SAÍDAS[Data pagamento],AK116),
SUMIFS(SAÍDAS[Valor],SAÍDAS[Status],"Concluído",SAÍDAS[Data pagamento],AK116,SAÍDAS[Conta bancária],$AJ$2)),
IF($AJ$2="",
SUMIFS(SAÍDAS[Valor],SAÍDAS[Status],"Concluído",SAÍDAS[Data pagamento],AK116)+SUMIFS(SAÍDAS[Valor],SAÍDAS[Status],"&lt;&gt;"&amp;"Concluído",SAÍDAS[Data vencimento],AK116),
SUMIFS(SAÍDAS[Valor],SAÍDAS[Status],"Concluído",SAÍDAS[Data pagamento],AK116,SAÍDAS[Conta bancária],$AJ$2)+SUMIFS(SAÍDAS[Valor],SAÍDAS[Status],"&lt;&gt;"&amp;"Concluído",SAÍDAS[Data vencimento],AK116,SAÍDAS[Conta bancária],$AJ$2)))</f>
        <v>0</v>
      </c>
      <c r="AP116">
        <f t="shared" ca="1" si="21"/>
        <v>0</v>
      </c>
      <c r="BJ116" s="97"/>
      <c r="BK116" s="97"/>
    </row>
    <row r="117" spans="34:63" x14ac:dyDescent="0.3">
      <c r="AH117" t="str">
        <f t="shared" ca="1" si="17"/>
        <v>abr</v>
      </c>
      <c r="AI117">
        <f t="shared" ca="1" si="18"/>
        <v>1900</v>
      </c>
      <c r="AJ117" t="str">
        <f t="shared" ca="1" si="19"/>
        <v>abr1900</v>
      </c>
      <c r="AK117" s="97">
        <f t="shared" ca="1" si="22"/>
        <v>111</v>
      </c>
      <c r="AL117" t="str">
        <f t="shared" ca="1" si="20"/>
        <v>sex</v>
      </c>
      <c r="AM117">
        <f ca="1">IF($AJ$2="",SUMIFS(BANCOS!$C$4:$C$13,BANCOS!$D$4:$D$13,AK117),SUMIFS(BANCOS!$C$4:$C$13,BANCOS!$D$4:$D$13,AK117,BANCOS!$B$4:$B$13,$AJ$2))+AP116</f>
        <v>0</v>
      </c>
      <c r="AN117">
        <f ca="1">IF($AI$3=1,
IF($AJ$2="",
SUMIFS(ENTRADAS[Valor],ENTRADAS[Status],"Concluído",ENTRADAS[Data pagamento],AK117),
SUMIFS(ENTRADAS[Valor],ENTRADAS[Status],"Concluído",ENTRADAS[Data pagamento],AK117,ENTRADAS[Conta bancária],$AJ$2)),
IF($AJ$2="",
SUMIFS(ENTRADAS[Valor],ENTRADAS[Status],"Concluído",ENTRADAS[Data pagamento],AK117)+SUMIFS(ENTRADAS[Valor],ENTRADAS[Status],"&lt;&gt;"&amp;"Concluído",ENTRADAS[Data vencimento],AK117),
SUMIFS(ENTRADAS[Valor],ENTRADAS[Status],"Concluído",ENTRADAS[Data pagamento],AK117,ENTRADAS[Conta bancária],$AJ$2)+SUMIFS(ENTRADAS[Valor],ENTRADAS[Status],"&lt;&gt;"&amp;"Concluído",ENTRADAS[Data vencimento],AK117,ENTRADAS[Conta bancária],$AJ$2)))</f>
        <v>0</v>
      </c>
      <c r="AO117">
        <f ca="1">IF($AI$3=1,
IF($AJ$2="",
SUMIFS(SAÍDAS[Valor],SAÍDAS[Status],"Concluído",SAÍDAS[Data pagamento],AK117),
SUMIFS(SAÍDAS[Valor],SAÍDAS[Status],"Concluído",SAÍDAS[Data pagamento],AK117,SAÍDAS[Conta bancária],$AJ$2)),
IF($AJ$2="",
SUMIFS(SAÍDAS[Valor],SAÍDAS[Status],"Concluído",SAÍDAS[Data pagamento],AK117)+SUMIFS(SAÍDAS[Valor],SAÍDAS[Status],"&lt;&gt;"&amp;"Concluído",SAÍDAS[Data vencimento],AK117),
SUMIFS(SAÍDAS[Valor],SAÍDAS[Status],"Concluído",SAÍDAS[Data pagamento],AK117,SAÍDAS[Conta bancária],$AJ$2)+SUMIFS(SAÍDAS[Valor],SAÍDAS[Status],"&lt;&gt;"&amp;"Concluído",SAÍDAS[Data vencimento],AK117,SAÍDAS[Conta bancária],$AJ$2)))</f>
        <v>0</v>
      </c>
      <c r="AP117">
        <f t="shared" ca="1" si="21"/>
        <v>0</v>
      </c>
      <c r="BJ117" s="97"/>
      <c r="BK117" s="97"/>
    </row>
    <row r="118" spans="34:63" x14ac:dyDescent="0.3">
      <c r="AH118" t="str">
        <f t="shared" ca="1" si="17"/>
        <v>abr</v>
      </c>
      <c r="AI118">
        <f t="shared" ca="1" si="18"/>
        <v>1900</v>
      </c>
      <c r="AJ118" t="str">
        <f t="shared" ca="1" si="19"/>
        <v>abr1900</v>
      </c>
      <c r="AK118" s="97">
        <f t="shared" ca="1" si="22"/>
        <v>112</v>
      </c>
      <c r="AL118" t="str">
        <f t="shared" ca="1" si="20"/>
        <v>sáb</v>
      </c>
      <c r="AM118">
        <f ca="1">IF($AJ$2="",SUMIFS(BANCOS!$C$4:$C$13,BANCOS!$D$4:$D$13,AK118),SUMIFS(BANCOS!$C$4:$C$13,BANCOS!$D$4:$D$13,AK118,BANCOS!$B$4:$B$13,$AJ$2))+AP117</f>
        <v>0</v>
      </c>
      <c r="AN118">
        <f ca="1">IF($AI$3=1,
IF($AJ$2="",
SUMIFS(ENTRADAS[Valor],ENTRADAS[Status],"Concluído",ENTRADAS[Data pagamento],AK118),
SUMIFS(ENTRADAS[Valor],ENTRADAS[Status],"Concluído",ENTRADAS[Data pagamento],AK118,ENTRADAS[Conta bancária],$AJ$2)),
IF($AJ$2="",
SUMIFS(ENTRADAS[Valor],ENTRADAS[Status],"Concluído",ENTRADAS[Data pagamento],AK118)+SUMIFS(ENTRADAS[Valor],ENTRADAS[Status],"&lt;&gt;"&amp;"Concluído",ENTRADAS[Data vencimento],AK118),
SUMIFS(ENTRADAS[Valor],ENTRADAS[Status],"Concluído",ENTRADAS[Data pagamento],AK118,ENTRADAS[Conta bancária],$AJ$2)+SUMIFS(ENTRADAS[Valor],ENTRADAS[Status],"&lt;&gt;"&amp;"Concluído",ENTRADAS[Data vencimento],AK118,ENTRADAS[Conta bancária],$AJ$2)))</f>
        <v>0</v>
      </c>
      <c r="AO118">
        <f ca="1">IF($AI$3=1,
IF($AJ$2="",
SUMIFS(SAÍDAS[Valor],SAÍDAS[Status],"Concluído",SAÍDAS[Data pagamento],AK118),
SUMIFS(SAÍDAS[Valor],SAÍDAS[Status],"Concluído",SAÍDAS[Data pagamento],AK118,SAÍDAS[Conta bancária],$AJ$2)),
IF($AJ$2="",
SUMIFS(SAÍDAS[Valor],SAÍDAS[Status],"Concluído",SAÍDAS[Data pagamento],AK118)+SUMIFS(SAÍDAS[Valor],SAÍDAS[Status],"&lt;&gt;"&amp;"Concluído",SAÍDAS[Data vencimento],AK118),
SUMIFS(SAÍDAS[Valor],SAÍDAS[Status],"Concluído",SAÍDAS[Data pagamento],AK118,SAÍDAS[Conta bancária],$AJ$2)+SUMIFS(SAÍDAS[Valor],SAÍDAS[Status],"&lt;&gt;"&amp;"Concluído",SAÍDAS[Data vencimento],AK118,SAÍDAS[Conta bancária],$AJ$2)))</f>
        <v>0</v>
      </c>
      <c r="AP118">
        <f t="shared" ca="1" si="21"/>
        <v>0</v>
      </c>
      <c r="BJ118" s="97"/>
      <c r="BK118" s="97"/>
    </row>
    <row r="119" spans="34:63" x14ac:dyDescent="0.3">
      <c r="AH119" t="str">
        <f t="shared" ca="1" si="17"/>
        <v>abr</v>
      </c>
      <c r="AI119">
        <f t="shared" ca="1" si="18"/>
        <v>1900</v>
      </c>
      <c r="AJ119" t="str">
        <f t="shared" ca="1" si="19"/>
        <v>abr1900</v>
      </c>
      <c r="AK119" s="97">
        <f t="shared" ca="1" si="22"/>
        <v>113</v>
      </c>
      <c r="AL119" t="str">
        <f t="shared" ca="1" si="20"/>
        <v>dom</v>
      </c>
      <c r="AM119">
        <f ca="1">IF($AJ$2="",SUMIFS(BANCOS!$C$4:$C$13,BANCOS!$D$4:$D$13,AK119),SUMIFS(BANCOS!$C$4:$C$13,BANCOS!$D$4:$D$13,AK119,BANCOS!$B$4:$B$13,$AJ$2))+AP118</f>
        <v>0</v>
      </c>
      <c r="AN119">
        <f ca="1">IF($AI$3=1,
IF($AJ$2="",
SUMIFS(ENTRADAS[Valor],ENTRADAS[Status],"Concluído",ENTRADAS[Data pagamento],AK119),
SUMIFS(ENTRADAS[Valor],ENTRADAS[Status],"Concluído",ENTRADAS[Data pagamento],AK119,ENTRADAS[Conta bancária],$AJ$2)),
IF($AJ$2="",
SUMIFS(ENTRADAS[Valor],ENTRADAS[Status],"Concluído",ENTRADAS[Data pagamento],AK119)+SUMIFS(ENTRADAS[Valor],ENTRADAS[Status],"&lt;&gt;"&amp;"Concluído",ENTRADAS[Data vencimento],AK119),
SUMIFS(ENTRADAS[Valor],ENTRADAS[Status],"Concluído",ENTRADAS[Data pagamento],AK119,ENTRADAS[Conta bancária],$AJ$2)+SUMIFS(ENTRADAS[Valor],ENTRADAS[Status],"&lt;&gt;"&amp;"Concluído",ENTRADAS[Data vencimento],AK119,ENTRADAS[Conta bancária],$AJ$2)))</f>
        <v>0</v>
      </c>
      <c r="AO119">
        <f ca="1">IF($AI$3=1,
IF($AJ$2="",
SUMIFS(SAÍDAS[Valor],SAÍDAS[Status],"Concluído",SAÍDAS[Data pagamento],AK119),
SUMIFS(SAÍDAS[Valor],SAÍDAS[Status],"Concluído",SAÍDAS[Data pagamento],AK119,SAÍDAS[Conta bancária],$AJ$2)),
IF($AJ$2="",
SUMIFS(SAÍDAS[Valor],SAÍDAS[Status],"Concluído",SAÍDAS[Data pagamento],AK119)+SUMIFS(SAÍDAS[Valor],SAÍDAS[Status],"&lt;&gt;"&amp;"Concluído",SAÍDAS[Data vencimento],AK119),
SUMIFS(SAÍDAS[Valor],SAÍDAS[Status],"Concluído",SAÍDAS[Data pagamento],AK119,SAÍDAS[Conta bancária],$AJ$2)+SUMIFS(SAÍDAS[Valor],SAÍDAS[Status],"&lt;&gt;"&amp;"Concluído",SAÍDAS[Data vencimento],AK119,SAÍDAS[Conta bancária],$AJ$2)))</f>
        <v>0</v>
      </c>
      <c r="AP119">
        <f t="shared" ca="1" si="21"/>
        <v>0</v>
      </c>
      <c r="BJ119" s="97"/>
      <c r="BK119" s="97"/>
    </row>
    <row r="120" spans="34:63" x14ac:dyDescent="0.3">
      <c r="AH120" t="str">
        <f t="shared" ref="AH120:AH183" ca="1" si="23">TEXT(AK120,"MMM")</f>
        <v>abr</v>
      </c>
      <c r="AI120">
        <f t="shared" ref="AI120:AI183" ca="1" si="24">YEAR(AK120)</f>
        <v>1900</v>
      </c>
      <c r="AJ120" t="str">
        <f t="shared" ref="AJ120:AJ183" ca="1" si="25">AH120&amp;AI120</f>
        <v>abr1900</v>
      </c>
      <c r="AK120" s="97">
        <f t="shared" ca="1" si="22"/>
        <v>114</v>
      </c>
      <c r="AL120" t="str">
        <f t="shared" ref="AL120:AL183" ca="1" si="26">TEXT(AK120,"DDD")</f>
        <v>seg</v>
      </c>
      <c r="AM120">
        <f ca="1">IF($AJ$2="",SUMIFS(BANCOS!$C$4:$C$13,BANCOS!$D$4:$D$13,AK120),SUMIFS(BANCOS!$C$4:$C$13,BANCOS!$D$4:$D$13,AK120,BANCOS!$B$4:$B$13,$AJ$2))+AP119</f>
        <v>0</v>
      </c>
      <c r="AN120">
        <f ca="1">IF($AI$3=1,
IF($AJ$2="",
SUMIFS(ENTRADAS[Valor],ENTRADAS[Status],"Concluído",ENTRADAS[Data pagamento],AK120),
SUMIFS(ENTRADAS[Valor],ENTRADAS[Status],"Concluído",ENTRADAS[Data pagamento],AK120,ENTRADAS[Conta bancária],$AJ$2)),
IF($AJ$2="",
SUMIFS(ENTRADAS[Valor],ENTRADAS[Status],"Concluído",ENTRADAS[Data pagamento],AK120)+SUMIFS(ENTRADAS[Valor],ENTRADAS[Status],"&lt;&gt;"&amp;"Concluído",ENTRADAS[Data vencimento],AK120),
SUMIFS(ENTRADAS[Valor],ENTRADAS[Status],"Concluído",ENTRADAS[Data pagamento],AK120,ENTRADAS[Conta bancária],$AJ$2)+SUMIFS(ENTRADAS[Valor],ENTRADAS[Status],"&lt;&gt;"&amp;"Concluído",ENTRADAS[Data vencimento],AK120,ENTRADAS[Conta bancária],$AJ$2)))</f>
        <v>0</v>
      </c>
      <c r="AO120">
        <f ca="1">IF($AI$3=1,
IF($AJ$2="",
SUMIFS(SAÍDAS[Valor],SAÍDAS[Status],"Concluído",SAÍDAS[Data pagamento],AK120),
SUMIFS(SAÍDAS[Valor],SAÍDAS[Status],"Concluído",SAÍDAS[Data pagamento],AK120,SAÍDAS[Conta bancária],$AJ$2)),
IF($AJ$2="",
SUMIFS(SAÍDAS[Valor],SAÍDAS[Status],"Concluído",SAÍDAS[Data pagamento],AK120)+SUMIFS(SAÍDAS[Valor],SAÍDAS[Status],"&lt;&gt;"&amp;"Concluído",SAÍDAS[Data vencimento],AK120),
SUMIFS(SAÍDAS[Valor],SAÍDAS[Status],"Concluído",SAÍDAS[Data pagamento],AK120,SAÍDAS[Conta bancária],$AJ$2)+SUMIFS(SAÍDAS[Valor],SAÍDAS[Status],"&lt;&gt;"&amp;"Concluído",SAÍDAS[Data vencimento],AK120,SAÍDAS[Conta bancária],$AJ$2)))</f>
        <v>0</v>
      </c>
      <c r="AP120">
        <f t="shared" ref="AP120:AP183" ca="1" si="27">AM120+AN120-AO120</f>
        <v>0</v>
      </c>
      <c r="BJ120" s="97"/>
      <c r="BK120" s="97"/>
    </row>
    <row r="121" spans="34:63" x14ac:dyDescent="0.3">
      <c r="AH121" t="str">
        <f t="shared" ca="1" si="23"/>
        <v>abr</v>
      </c>
      <c r="AI121">
        <f t="shared" ca="1" si="24"/>
        <v>1900</v>
      </c>
      <c r="AJ121" t="str">
        <f t="shared" ca="1" si="25"/>
        <v>abr1900</v>
      </c>
      <c r="AK121" s="97">
        <f t="shared" ca="1" si="22"/>
        <v>115</v>
      </c>
      <c r="AL121" t="str">
        <f t="shared" ca="1" si="26"/>
        <v>ter</v>
      </c>
      <c r="AM121">
        <f ca="1">IF($AJ$2="",SUMIFS(BANCOS!$C$4:$C$13,BANCOS!$D$4:$D$13,AK121),SUMIFS(BANCOS!$C$4:$C$13,BANCOS!$D$4:$D$13,AK121,BANCOS!$B$4:$B$13,$AJ$2))+AP120</f>
        <v>0</v>
      </c>
      <c r="AN121">
        <f ca="1">IF($AI$3=1,
IF($AJ$2="",
SUMIFS(ENTRADAS[Valor],ENTRADAS[Status],"Concluído",ENTRADAS[Data pagamento],AK121),
SUMIFS(ENTRADAS[Valor],ENTRADAS[Status],"Concluído",ENTRADAS[Data pagamento],AK121,ENTRADAS[Conta bancária],$AJ$2)),
IF($AJ$2="",
SUMIFS(ENTRADAS[Valor],ENTRADAS[Status],"Concluído",ENTRADAS[Data pagamento],AK121)+SUMIFS(ENTRADAS[Valor],ENTRADAS[Status],"&lt;&gt;"&amp;"Concluído",ENTRADAS[Data vencimento],AK121),
SUMIFS(ENTRADAS[Valor],ENTRADAS[Status],"Concluído",ENTRADAS[Data pagamento],AK121,ENTRADAS[Conta bancária],$AJ$2)+SUMIFS(ENTRADAS[Valor],ENTRADAS[Status],"&lt;&gt;"&amp;"Concluído",ENTRADAS[Data vencimento],AK121,ENTRADAS[Conta bancária],$AJ$2)))</f>
        <v>0</v>
      </c>
      <c r="AO121">
        <f ca="1">IF($AI$3=1,
IF($AJ$2="",
SUMIFS(SAÍDAS[Valor],SAÍDAS[Status],"Concluído",SAÍDAS[Data pagamento],AK121),
SUMIFS(SAÍDAS[Valor],SAÍDAS[Status],"Concluído",SAÍDAS[Data pagamento],AK121,SAÍDAS[Conta bancária],$AJ$2)),
IF($AJ$2="",
SUMIFS(SAÍDAS[Valor],SAÍDAS[Status],"Concluído",SAÍDAS[Data pagamento],AK121)+SUMIFS(SAÍDAS[Valor],SAÍDAS[Status],"&lt;&gt;"&amp;"Concluído",SAÍDAS[Data vencimento],AK121),
SUMIFS(SAÍDAS[Valor],SAÍDAS[Status],"Concluído",SAÍDAS[Data pagamento],AK121,SAÍDAS[Conta bancária],$AJ$2)+SUMIFS(SAÍDAS[Valor],SAÍDAS[Status],"&lt;&gt;"&amp;"Concluído",SAÍDAS[Data vencimento],AK121,SAÍDAS[Conta bancária],$AJ$2)))</f>
        <v>0</v>
      </c>
      <c r="AP121">
        <f t="shared" ca="1" si="27"/>
        <v>0</v>
      </c>
      <c r="BJ121" s="97"/>
      <c r="BK121" s="97"/>
    </row>
    <row r="122" spans="34:63" x14ac:dyDescent="0.3">
      <c r="AH122" t="str">
        <f t="shared" ca="1" si="23"/>
        <v>abr</v>
      </c>
      <c r="AI122">
        <f t="shared" ca="1" si="24"/>
        <v>1900</v>
      </c>
      <c r="AJ122" t="str">
        <f t="shared" ca="1" si="25"/>
        <v>abr1900</v>
      </c>
      <c r="AK122" s="97">
        <f t="shared" ca="1" si="22"/>
        <v>116</v>
      </c>
      <c r="AL122" t="str">
        <f t="shared" ca="1" si="26"/>
        <v>qua</v>
      </c>
      <c r="AM122">
        <f ca="1">IF($AJ$2="",SUMIFS(BANCOS!$C$4:$C$13,BANCOS!$D$4:$D$13,AK122),SUMIFS(BANCOS!$C$4:$C$13,BANCOS!$D$4:$D$13,AK122,BANCOS!$B$4:$B$13,$AJ$2))+AP121</f>
        <v>0</v>
      </c>
      <c r="AN122">
        <f ca="1">IF($AI$3=1,
IF($AJ$2="",
SUMIFS(ENTRADAS[Valor],ENTRADAS[Status],"Concluído",ENTRADAS[Data pagamento],AK122),
SUMIFS(ENTRADAS[Valor],ENTRADAS[Status],"Concluído",ENTRADAS[Data pagamento],AK122,ENTRADAS[Conta bancária],$AJ$2)),
IF($AJ$2="",
SUMIFS(ENTRADAS[Valor],ENTRADAS[Status],"Concluído",ENTRADAS[Data pagamento],AK122)+SUMIFS(ENTRADAS[Valor],ENTRADAS[Status],"&lt;&gt;"&amp;"Concluído",ENTRADAS[Data vencimento],AK122),
SUMIFS(ENTRADAS[Valor],ENTRADAS[Status],"Concluído",ENTRADAS[Data pagamento],AK122,ENTRADAS[Conta bancária],$AJ$2)+SUMIFS(ENTRADAS[Valor],ENTRADAS[Status],"&lt;&gt;"&amp;"Concluído",ENTRADAS[Data vencimento],AK122,ENTRADAS[Conta bancária],$AJ$2)))</f>
        <v>0</v>
      </c>
      <c r="AO122">
        <f ca="1">IF($AI$3=1,
IF($AJ$2="",
SUMIFS(SAÍDAS[Valor],SAÍDAS[Status],"Concluído",SAÍDAS[Data pagamento],AK122),
SUMIFS(SAÍDAS[Valor],SAÍDAS[Status],"Concluído",SAÍDAS[Data pagamento],AK122,SAÍDAS[Conta bancária],$AJ$2)),
IF($AJ$2="",
SUMIFS(SAÍDAS[Valor],SAÍDAS[Status],"Concluído",SAÍDAS[Data pagamento],AK122)+SUMIFS(SAÍDAS[Valor],SAÍDAS[Status],"&lt;&gt;"&amp;"Concluído",SAÍDAS[Data vencimento],AK122),
SUMIFS(SAÍDAS[Valor],SAÍDAS[Status],"Concluído",SAÍDAS[Data pagamento],AK122,SAÍDAS[Conta bancária],$AJ$2)+SUMIFS(SAÍDAS[Valor],SAÍDAS[Status],"&lt;&gt;"&amp;"Concluído",SAÍDAS[Data vencimento],AK122,SAÍDAS[Conta bancária],$AJ$2)))</f>
        <v>0</v>
      </c>
      <c r="AP122">
        <f t="shared" ca="1" si="27"/>
        <v>0</v>
      </c>
      <c r="BJ122" s="97"/>
      <c r="BK122" s="97"/>
    </row>
    <row r="123" spans="34:63" x14ac:dyDescent="0.3">
      <c r="AH123" t="str">
        <f t="shared" ca="1" si="23"/>
        <v>abr</v>
      </c>
      <c r="AI123">
        <f t="shared" ca="1" si="24"/>
        <v>1900</v>
      </c>
      <c r="AJ123" t="str">
        <f t="shared" ca="1" si="25"/>
        <v>abr1900</v>
      </c>
      <c r="AK123" s="97">
        <f t="shared" ca="1" si="22"/>
        <v>117</v>
      </c>
      <c r="AL123" t="str">
        <f t="shared" ca="1" si="26"/>
        <v>qui</v>
      </c>
      <c r="AM123">
        <f ca="1">IF($AJ$2="",SUMIFS(BANCOS!$C$4:$C$13,BANCOS!$D$4:$D$13,AK123),SUMIFS(BANCOS!$C$4:$C$13,BANCOS!$D$4:$D$13,AK123,BANCOS!$B$4:$B$13,$AJ$2))+AP122</f>
        <v>0</v>
      </c>
      <c r="AN123">
        <f ca="1">IF($AI$3=1,
IF($AJ$2="",
SUMIFS(ENTRADAS[Valor],ENTRADAS[Status],"Concluído",ENTRADAS[Data pagamento],AK123),
SUMIFS(ENTRADAS[Valor],ENTRADAS[Status],"Concluído",ENTRADAS[Data pagamento],AK123,ENTRADAS[Conta bancária],$AJ$2)),
IF($AJ$2="",
SUMIFS(ENTRADAS[Valor],ENTRADAS[Status],"Concluído",ENTRADAS[Data pagamento],AK123)+SUMIFS(ENTRADAS[Valor],ENTRADAS[Status],"&lt;&gt;"&amp;"Concluído",ENTRADAS[Data vencimento],AK123),
SUMIFS(ENTRADAS[Valor],ENTRADAS[Status],"Concluído",ENTRADAS[Data pagamento],AK123,ENTRADAS[Conta bancária],$AJ$2)+SUMIFS(ENTRADAS[Valor],ENTRADAS[Status],"&lt;&gt;"&amp;"Concluído",ENTRADAS[Data vencimento],AK123,ENTRADAS[Conta bancária],$AJ$2)))</f>
        <v>0</v>
      </c>
      <c r="AO123">
        <f ca="1">IF($AI$3=1,
IF($AJ$2="",
SUMIFS(SAÍDAS[Valor],SAÍDAS[Status],"Concluído",SAÍDAS[Data pagamento],AK123),
SUMIFS(SAÍDAS[Valor],SAÍDAS[Status],"Concluído",SAÍDAS[Data pagamento],AK123,SAÍDAS[Conta bancária],$AJ$2)),
IF($AJ$2="",
SUMIFS(SAÍDAS[Valor],SAÍDAS[Status],"Concluído",SAÍDAS[Data pagamento],AK123)+SUMIFS(SAÍDAS[Valor],SAÍDAS[Status],"&lt;&gt;"&amp;"Concluído",SAÍDAS[Data vencimento],AK123),
SUMIFS(SAÍDAS[Valor],SAÍDAS[Status],"Concluído",SAÍDAS[Data pagamento],AK123,SAÍDAS[Conta bancária],$AJ$2)+SUMIFS(SAÍDAS[Valor],SAÍDAS[Status],"&lt;&gt;"&amp;"Concluído",SAÍDAS[Data vencimento],AK123,SAÍDAS[Conta bancária],$AJ$2)))</f>
        <v>0</v>
      </c>
      <c r="AP123">
        <f t="shared" ca="1" si="27"/>
        <v>0</v>
      </c>
      <c r="BJ123" s="97"/>
      <c r="BK123" s="97"/>
    </row>
    <row r="124" spans="34:63" x14ac:dyDescent="0.3">
      <c r="AH124" t="str">
        <f t="shared" ca="1" si="23"/>
        <v>abr</v>
      </c>
      <c r="AI124">
        <f t="shared" ca="1" si="24"/>
        <v>1900</v>
      </c>
      <c r="AJ124" t="str">
        <f t="shared" ca="1" si="25"/>
        <v>abr1900</v>
      </c>
      <c r="AK124" s="97">
        <f t="shared" ca="1" si="22"/>
        <v>118</v>
      </c>
      <c r="AL124" t="str">
        <f t="shared" ca="1" si="26"/>
        <v>sex</v>
      </c>
      <c r="AM124">
        <f ca="1">IF($AJ$2="",SUMIFS(BANCOS!$C$4:$C$13,BANCOS!$D$4:$D$13,AK124),SUMIFS(BANCOS!$C$4:$C$13,BANCOS!$D$4:$D$13,AK124,BANCOS!$B$4:$B$13,$AJ$2))+AP123</f>
        <v>0</v>
      </c>
      <c r="AN124">
        <f ca="1">IF($AI$3=1,
IF($AJ$2="",
SUMIFS(ENTRADAS[Valor],ENTRADAS[Status],"Concluído",ENTRADAS[Data pagamento],AK124),
SUMIFS(ENTRADAS[Valor],ENTRADAS[Status],"Concluído",ENTRADAS[Data pagamento],AK124,ENTRADAS[Conta bancária],$AJ$2)),
IF($AJ$2="",
SUMIFS(ENTRADAS[Valor],ENTRADAS[Status],"Concluído",ENTRADAS[Data pagamento],AK124)+SUMIFS(ENTRADAS[Valor],ENTRADAS[Status],"&lt;&gt;"&amp;"Concluído",ENTRADAS[Data vencimento],AK124),
SUMIFS(ENTRADAS[Valor],ENTRADAS[Status],"Concluído",ENTRADAS[Data pagamento],AK124,ENTRADAS[Conta bancária],$AJ$2)+SUMIFS(ENTRADAS[Valor],ENTRADAS[Status],"&lt;&gt;"&amp;"Concluído",ENTRADAS[Data vencimento],AK124,ENTRADAS[Conta bancária],$AJ$2)))</f>
        <v>0</v>
      </c>
      <c r="AO124">
        <f ca="1">IF($AI$3=1,
IF($AJ$2="",
SUMIFS(SAÍDAS[Valor],SAÍDAS[Status],"Concluído",SAÍDAS[Data pagamento],AK124),
SUMIFS(SAÍDAS[Valor],SAÍDAS[Status],"Concluído",SAÍDAS[Data pagamento],AK124,SAÍDAS[Conta bancária],$AJ$2)),
IF($AJ$2="",
SUMIFS(SAÍDAS[Valor],SAÍDAS[Status],"Concluído",SAÍDAS[Data pagamento],AK124)+SUMIFS(SAÍDAS[Valor],SAÍDAS[Status],"&lt;&gt;"&amp;"Concluído",SAÍDAS[Data vencimento],AK124),
SUMIFS(SAÍDAS[Valor],SAÍDAS[Status],"Concluído",SAÍDAS[Data pagamento],AK124,SAÍDAS[Conta bancária],$AJ$2)+SUMIFS(SAÍDAS[Valor],SAÍDAS[Status],"&lt;&gt;"&amp;"Concluído",SAÍDAS[Data vencimento],AK124,SAÍDAS[Conta bancária],$AJ$2)))</f>
        <v>0</v>
      </c>
      <c r="AP124">
        <f t="shared" ca="1" si="27"/>
        <v>0</v>
      </c>
      <c r="BJ124" s="97"/>
      <c r="BK124" s="97"/>
    </row>
    <row r="125" spans="34:63" x14ac:dyDescent="0.3">
      <c r="AH125" t="str">
        <f t="shared" ca="1" si="23"/>
        <v>abr</v>
      </c>
      <c r="AI125">
        <f t="shared" ca="1" si="24"/>
        <v>1900</v>
      </c>
      <c r="AJ125" t="str">
        <f t="shared" ca="1" si="25"/>
        <v>abr1900</v>
      </c>
      <c r="AK125" s="97">
        <f t="shared" ca="1" si="22"/>
        <v>119</v>
      </c>
      <c r="AL125" t="str">
        <f t="shared" ca="1" si="26"/>
        <v>sáb</v>
      </c>
      <c r="AM125">
        <f ca="1">IF($AJ$2="",SUMIFS(BANCOS!$C$4:$C$13,BANCOS!$D$4:$D$13,AK125),SUMIFS(BANCOS!$C$4:$C$13,BANCOS!$D$4:$D$13,AK125,BANCOS!$B$4:$B$13,$AJ$2))+AP124</f>
        <v>0</v>
      </c>
      <c r="AN125">
        <f ca="1">IF($AI$3=1,
IF($AJ$2="",
SUMIFS(ENTRADAS[Valor],ENTRADAS[Status],"Concluído",ENTRADAS[Data pagamento],AK125),
SUMIFS(ENTRADAS[Valor],ENTRADAS[Status],"Concluído",ENTRADAS[Data pagamento],AK125,ENTRADAS[Conta bancária],$AJ$2)),
IF($AJ$2="",
SUMIFS(ENTRADAS[Valor],ENTRADAS[Status],"Concluído",ENTRADAS[Data pagamento],AK125)+SUMIFS(ENTRADAS[Valor],ENTRADAS[Status],"&lt;&gt;"&amp;"Concluído",ENTRADAS[Data vencimento],AK125),
SUMIFS(ENTRADAS[Valor],ENTRADAS[Status],"Concluído",ENTRADAS[Data pagamento],AK125,ENTRADAS[Conta bancária],$AJ$2)+SUMIFS(ENTRADAS[Valor],ENTRADAS[Status],"&lt;&gt;"&amp;"Concluído",ENTRADAS[Data vencimento],AK125,ENTRADAS[Conta bancária],$AJ$2)))</f>
        <v>0</v>
      </c>
      <c r="AO125">
        <f ca="1">IF($AI$3=1,
IF($AJ$2="",
SUMIFS(SAÍDAS[Valor],SAÍDAS[Status],"Concluído",SAÍDAS[Data pagamento],AK125),
SUMIFS(SAÍDAS[Valor],SAÍDAS[Status],"Concluído",SAÍDAS[Data pagamento],AK125,SAÍDAS[Conta bancária],$AJ$2)),
IF($AJ$2="",
SUMIFS(SAÍDAS[Valor],SAÍDAS[Status],"Concluído",SAÍDAS[Data pagamento],AK125)+SUMIFS(SAÍDAS[Valor],SAÍDAS[Status],"&lt;&gt;"&amp;"Concluído",SAÍDAS[Data vencimento],AK125),
SUMIFS(SAÍDAS[Valor],SAÍDAS[Status],"Concluído",SAÍDAS[Data pagamento],AK125,SAÍDAS[Conta bancária],$AJ$2)+SUMIFS(SAÍDAS[Valor],SAÍDAS[Status],"&lt;&gt;"&amp;"Concluído",SAÍDAS[Data vencimento],AK125,SAÍDAS[Conta bancária],$AJ$2)))</f>
        <v>0</v>
      </c>
      <c r="AP125">
        <f t="shared" ca="1" si="27"/>
        <v>0</v>
      </c>
      <c r="BJ125" s="97"/>
      <c r="BK125" s="97"/>
    </row>
    <row r="126" spans="34:63" x14ac:dyDescent="0.3">
      <c r="AH126" t="str">
        <f t="shared" ca="1" si="23"/>
        <v>abr</v>
      </c>
      <c r="AI126">
        <f t="shared" ca="1" si="24"/>
        <v>1900</v>
      </c>
      <c r="AJ126" t="str">
        <f t="shared" ca="1" si="25"/>
        <v>abr1900</v>
      </c>
      <c r="AK126" s="97">
        <f t="shared" ca="1" si="22"/>
        <v>120</v>
      </c>
      <c r="AL126" t="str">
        <f t="shared" ca="1" si="26"/>
        <v>dom</v>
      </c>
      <c r="AM126">
        <f ca="1">IF($AJ$2="",SUMIFS(BANCOS!$C$4:$C$13,BANCOS!$D$4:$D$13,AK126),SUMIFS(BANCOS!$C$4:$C$13,BANCOS!$D$4:$D$13,AK126,BANCOS!$B$4:$B$13,$AJ$2))+AP125</f>
        <v>0</v>
      </c>
      <c r="AN126">
        <f ca="1">IF($AI$3=1,
IF($AJ$2="",
SUMIFS(ENTRADAS[Valor],ENTRADAS[Status],"Concluído",ENTRADAS[Data pagamento],AK126),
SUMIFS(ENTRADAS[Valor],ENTRADAS[Status],"Concluído",ENTRADAS[Data pagamento],AK126,ENTRADAS[Conta bancária],$AJ$2)),
IF($AJ$2="",
SUMIFS(ENTRADAS[Valor],ENTRADAS[Status],"Concluído",ENTRADAS[Data pagamento],AK126)+SUMIFS(ENTRADAS[Valor],ENTRADAS[Status],"&lt;&gt;"&amp;"Concluído",ENTRADAS[Data vencimento],AK126),
SUMIFS(ENTRADAS[Valor],ENTRADAS[Status],"Concluído",ENTRADAS[Data pagamento],AK126,ENTRADAS[Conta bancária],$AJ$2)+SUMIFS(ENTRADAS[Valor],ENTRADAS[Status],"&lt;&gt;"&amp;"Concluído",ENTRADAS[Data vencimento],AK126,ENTRADAS[Conta bancária],$AJ$2)))</f>
        <v>0</v>
      </c>
      <c r="AO126">
        <f ca="1">IF($AI$3=1,
IF($AJ$2="",
SUMIFS(SAÍDAS[Valor],SAÍDAS[Status],"Concluído",SAÍDAS[Data pagamento],AK126),
SUMIFS(SAÍDAS[Valor],SAÍDAS[Status],"Concluído",SAÍDAS[Data pagamento],AK126,SAÍDAS[Conta bancária],$AJ$2)),
IF($AJ$2="",
SUMIFS(SAÍDAS[Valor],SAÍDAS[Status],"Concluído",SAÍDAS[Data pagamento],AK126)+SUMIFS(SAÍDAS[Valor],SAÍDAS[Status],"&lt;&gt;"&amp;"Concluído",SAÍDAS[Data vencimento],AK126),
SUMIFS(SAÍDAS[Valor],SAÍDAS[Status],"Concluído",SAÍDAS[Data pagamento],AK126,SAÍDAS[Conta bancária],$AJ$2)+SUMIFS(SAÍDAS[Valor],SAÍDAS[Status],"&lt;&gt;"&amp;"Concluído",SAÍDAS[Data vencimento],AK126,SAÍDAS[Conta bancária],$AJ$2)))</f>
        <v>0</v>
      </c>
      <c r="AP126">
        <f t="shared" ca="1" si="27"/>
        <v>0</v>
      </c>
      <c r="BJ126" s="97"/>
      <c r="BK126" s="97"/>
    </row>
    <row r="127" spans="34:63" x14ac:dyDescent="0.3">
      <c r="AH127" t="str">
        <f t="shared" ca="1" si="23"/>
        <v>abr</v>
      </c>
      <c r="AI127">
        <f t="shared" ca="1" si="24"/>
        <v>1900</v>
      </c>
      <c r="AJ127" t="str">
        <f t="shared" ca="1" si="25"/>
        <v>abr1900</v>
      </c>
      <c r="AK127" s="97">
        <f t="shared" ca="1" si="22"/>
        <v>121</v>
      </c>
      <c r="AL127" t="str">
        <f t="shared" ca="1" si="26"/>
        <v>seg</v>
      </c>
      <c r="AM127">
        <f ca="1">IF($AJ$2="",SUMIFS(BANCOS!$C$4:$C$13,BANCOS!$D$4:$D$13,AK127),SUMIFS(BANCOS!$C$4:$C$13,BANCOS!$D$4:$D$13,AK127,BANCOS!$B$4:$B$13,$AJ$2))+AP126</f>
        <v>0</v>
      </c>
      <c r="AN127">
        <f ca="1">IF($AI$3=1,
IF($AJ$2="",
SUMIFS(ENTRADAS[Valor],ENTRADAS[Status],"Concluído",ENTRADAS[Data pagamento],AK127),
SUMIFS(ENTRADAS[Valor],ENTRADAS[Status],"Concluído",ENTRADAS[Data pagamento],AK127,ENTRADAS[Conta bancária],$AJ$2)),
IF($AJ$2="",
SUMIFS(ENTRADAS[Valor],ENTRADAS[Status],"Concluído",ENTRADAS[Data pagamento],AK127)+SUMIFS(ENTRADAS[Valor],ENTRADAS[Status],"&lt;&gt;"&amp;"Concluído",ENTRADAS[Data vencimento],AK127),
SUMIFS(ENTRADAS[Valor],ENTRADAS[Status],"Concluído",ENTRADAS[Data pagamento],AK127,ENTRADAS[Conta bancária],$AJ$2)+SUMIFS(ENTRADAS[Valor],ENTRADAS[Status],"&lt;&gt;"&amp;"Concluído",ENTRADAS[Data vencimento],AK127,ENTRADAS[Conta bancária],$AJ$2)))</f>
        <v>0</v>
      </c>
      <c r="AO127">
        <f ca="1">IF($AI$3=1,
IF($AJ$2="",
SUMIFS(SAÍDAS[Valor],SAÍDAS[Status],"Concluído",SAÍDAS[Data pagamento],AK127),
SUMIFS(SAÍDAS[Valor],SAÍDAS[Status],"Concluído",SAÍDAS[Data pagamento],AK127,SAÍDAS[Conta bancária],$AJ$2)),
IF($AJ$2="",
SUMIFS(SAÍDAS[Valor],SAÍDAS[Status],"Concluído",SAÍDAS[Data pagamento],AK127)+SUMIFS(SAÍDAS[Valor],SAÍDAS[Status],"&lt;&gt;"&amp;"Concluído",SAÍDAS[Data vencimento],AK127),
SUMIFS(SAÍDAS[Valor],SAÍDAS[Status],"Concluído",SAÍDAS[Data pagamento],AK127,SAÍDAS[Conta bancária],$AJ$2)+SUMIFS(SAÍDAS[Valor],SAÍDAS[Status],"&lt;&gt;"&amp;"Concluído",SAÍDAS[Data vencimento],AK127,SAÍDAS[Conta bancária],$AJ$2)))</f>
        <v>0</v>
      </c>
      <c r="AP127">
        <f t="shared" ca="1" si="27"/>
        <v>0</v>
      </c>
      <c r="BJ127" s="97"/>
      <c r="BK127" s="97"/>
    </row>
    <row r="128" spans="34:63" x14ac:dyDescent="0.3">
      <c r="AH128" t="str">
        <f t="shared" ca="1" si="23"/>
        <v>mai</v>
      </c>
      <c r="AI128">
        <f t="shared" ca="1" si="24"/>
        <v>1900</v>
      </c>
      <c r="AJ128" t="str">
        <f t="shared" ca="1" si="25"/>
        <v>mai1900</v>
      </c>
      <c r="AK128" s="97">
        <f t="shared" ca="1" si="22"/>
        <v>122</v>
      </c>
      <c r="AL128" t="str">
        <f t="shared" ca="1" si="26"/>
        <v>ter</v>
      </c>
      <c r="AM128">
        <f ca="1">IF($AJ$2="",SUMIFS(BANCOS!$C$4:$C$13,BANCOS!$D$4:$D$13,AK128),SUMIFS(BANCOS!$C$4:$C$13,BANCOS!$D$4:$D$13,AK128,BANCOS!$B$4:$B$13,$AJ$2))+AP127</f>
        <v>0</v>
      </c>
      <c r="AN128">
        <f ca="1">IF($AI$3=1,
IF($AJ$2="",
SUMIFS(ENTRADAS[Valor],ENTRADAS[Status],"Concluído",ENTRADAS[Data pagamento],AK128),
SUMIFS(ENTRADAS[Valor],ENTRADAS[Status],"Concluído",ENTRADAS[Data pagamento],AK128,ENTRADAS[Conta bancária],$AJ$2)),
IF($AJ$2="",
SUMIFS(ENTRADAS[Valor],ENTRADAS[Status],"Concluído",ENTRADAS[Data pagamento],AK128)+SUMIFS(ENTRADAS[Valor],ENTRADAS[Status],"&lt;&gt;"&amp;"Concluído",ENTRADAS[Data vencimento],AK128),
SUMIFS(ENTRADAS[Valor],ENTRADAS[Status],"Concluído",ENTRADAS[Data pagamento],AK128,ENTRADAS[Conta bancária],$AJ$2)+SUMIFS(ENTRADAS[Valor],ENTRADAS[Status],"&lt;&gt;"&amp;"Concluído",ENTRADAS[Data vencimento],AK128,ENTRADAS[Conta bancária],$AJ$2)))</f>
        <v>0</v>
      </c>
      <c r="AO128">
        <f ca="1">IF($AI$3=1,
IF($AJ$2="",
SUMIFS(SAÍDAS[Valor],SAÍDAS[Status],"Concluído",SAÍDAS[Data pagamento],AK128),
SUMIFS(SAÍDAS[Valor],SAÍDAS[Status],"Concluído",SAÍDAS[Data pagamento],AK128,SAÍDAS[Conta bancária],$AJ$2)),
IF($AJ$2="",
SUMIFS(SAÍDAS[Valor],SAÍDAS[Status],"Concluído",SAÍDAS[Data pagamento],AK128)+SUMIFS(SAÍDAS[Valor],SAÍDAS[Status],"&lt;&gt;"&amp;"Concluído",SAÍDAS[Data vencimento],AK128),
SUMIFS(SAÍDAS[Valor],SAÍDAS[Status],"Concluído",SAÍDAS[Data pagamento],AK128,SAÍDAS[Conta bancária],$AJ$2)+SUMIFS(SAÍDAS[Valor],SAÍDAS[Status],"&lt;&gt;"&amp;"Concluído",SAÍDAS[Data vencimento],AK128,SAÍDAS[Conta bancária],$AJ$2)))</f>
        <v>0</v>
      </c>
      <c r="AP128">
        <f t="shared" ca="1" si="27"/>
        <v>0</v>
      </c>
      <c r="BJ128" s="97"/>
      <c r="BK128" s="97"/>
    </row>
    <row r="129" spans="34:63" x14ac:dyDescent="0.3">
      <c r="AH129" t="str">
        <f t="shared" ca="1" si="23"/>
        <v>mai</v>
      </c>
      <c r="AI129">
        <f t="shared" ca="1" si="24"/>
        <v>1900</v>
      </c>
      <c r="AJ129" t="str">
        <f t="shared" ca="1" si="25"/>
        <v>mai1900</v>
      </c>
      <c r="AK129" s="97">
        <f t="shared" ca="1" si="22"/>
        <v>123</v>
      </c>
      <c r="AL129" t="str">
        <f t="shared" ca="1" si="26"/>
        <v>qua</v>
      </c>
      <c r="AM129">
        <f ca="1">IF($AJ$2="",SUMIFS(BANCOS!$C$4:$C$13,BANCOS!$D$4:$D$13,AK129),SUMIFS(BANCOS!$C$4:$C$13,BANCOS!$D$4:$D$13,AK129,BANCOS!$B$4:$B$13,$AJ$2))+AP128</f>
        <v>0</v>
      </c>
      <c r="AN129">
        <f ca="1">IF($AI$3=1,
IF($AJ$2="",
SUMIFS(ENTRADAS[Valor],ENTRADAS[Status],"Concluído",ENTRADAS[Data pagamento],AK129),
SUMIFS(ENTRADAS[Valor],ENTRADAS[Status],"Concluído",ENTRADAS[Data pagamento],AK129,ENTRADAS[Conta bancária],$AJ$2)),
IF($AJ$2="",
SUMIFS(ENTRADAS[Valor],ENTRADAS[Status],"Concluído",ENTRADAS[Data pagamento],AK129)+SUMIFS(ENTRADAS[Valor],ENTRADAS[Status],"&lt;&gt;"&amp;"Concluído",ENTRADAS[Data vencimento],AK129),
SUMIFS(ENTRADAS[Valor],ENTRADAS[Status],"Concluído",ENTRADAS[Data pagamento],AK129,ENTRADAS[Conta bancária],$AJ$2)+SUMIFS(ENTRADAS[Valor],ENTRADAS[Status],"&lt;&gt;"&amp;"Concluído",ENTRADAS[Data vencimento],AK129,ENTRADAS[Conta bancária],$AJ$2)))</f>
        <v>0</v>
      </c>
      <c r="AO129">
        <f ca="1">IF($AI$3=1,
IF($AJ$2="",
SUMIFS(SAÍDAS[Valor],SAÍDAS[Status],"Concluído",SAÍDAS[Data pagamento],AK129),
SUMIFS(SAÍDAS[Valor],SAÍDAS[Status],"Concluído",SAÍDAS[Data pagamento],AK129,SAÍDAS[Conta bancária],$AJ$2)),
IF($AJ$2="",
SUMIFS(SAÍDAS[Valor],SAÍDAS[Status],"Concluído",SAÍDAS[Data pagamento],AK129)+SUMIFS(SAÍDAS[Valor],SAÍDAS[Status],"&lt;&gt;"&amp;"Concluído",SAÍDAS[Data vencimento],AK129),
SUMIFS(SAÍDAS[Valor],SAÍDAS[Status],"Concluído",SAÍDAS[Data pagamento],AK129,SAÍDAS[Conta bancária],$AJ$2)+SUMIFS(SAÍDAS[Valor],SAÍDAS[Status],"&lt;&gt;"&amp;"Concluído",SAÍDAS[Data vencimento],AK129,SAÍDAS[Conta bancária],$AJ$2)))</f>
        <v>0</v>
      </c>
      <c r="AP129">
        <f t="shared" ca="1" si="27"/>
        <v>0</v>
      </c>
      <c r="BJ129" s="97"/>
      <c r="BK129" s="97"/>
    </row>
    <row r="130" spans="34:63" x14ac:dyDescent="0.3">
      <c r="AH130" t="str">
        <f t="shared" ca="1" si="23"/>
        <v>mai</v>
      </c>
      <c r="AI130">
        <f t="shared" ca="1" si="24"/>
        <v>1900</v>
      </c>
      <c r="AJ130" t="str">
        <f t="shared" ca="1" si="25"/>
        <v>mai1900</v>
      </c>
      <c r="AK130" s="97">
        <f t="shared" ca="1" si="22"/>
        <v>124</v>
      </c>
      <c r="AL130" t="str">
        <f t="shared" ca="1" si="26"/>
        <v>qui</v>
      </c>
      <c r="AM130">
        <f ca="1">IF($AJ$2="",SUMIFS(BANCOS!$C$4:$C$13,BANCOS!$D$4:$D$13,AK130),SUMIFS(BANCOS!$C$4:$C$13,BANCOS!$D$4:$D$13,AK130,BANCOS!$B$4:$B$13,$AJ$2))+AP129</f>
        <v>0</v>
      </c>
      <c r="AN130">
        <f ca="1">IF($AI$3=1,
IF($AJ$2="",
SUMIFS(ENTRADAS[Valor],ENTRADAS[Status],"Concluído",ENTRADAS[Data pagamento],AK130),
SUMIFS(ENTRADAS[Valor],ENTRADAS[Status],"Concluído",ENTRADAS[Data pagamento],AK130,ENTRADAS[Conta bancária],$AJ$2)),
IF($AJ$2="",
SUMIFS(ENTRADAS[Valor],ENTRADAS[Status],"Concluído",ENTRADAS[Data pagamento],AK130)+SUMIFS(ENTRADAS[Valor],ENTRADAS[Status],"&lt;&gt;"&amp;"Concluído",ENTRADAS[Data vencimento],AK130),
SUMIFS(ENTRADAS[Valor],ENTRADAS[Status],"Concluído",ENTRADAS[Data pagamento],AK130,ENTRADAS[Conta bancária],$AJ$2)+SUMIFS(ENTRADAS[Valor],ENTRADAS[Status],"&lt;&gt;"&amp;"Concluído",ENTRADAS[Data vencimento],AK130,ENTRADAS[Conta bancária],$AJ$2)))</f>
        <v>0</v>
      </c>
      <c r="AO130">
        <f ca="1">IF($AI$3=1,
IF($AJ$2="",
SUMIFS(SAÍDAS[Valor],SAÍDAS[Status],"Concluído",SAÍDAS[Data pagamento],AK130),
SUMIFS(SAÍDAS[Valor],SAÍDAS[Status],"Concluído",SAÍDAS[Data pagamento],AK130,SAÍDAS[Conta bancária],$AJ$2)),
IF($AJ$2="",
SUMIFS(SAÍDAS[Valor],SAÍDAS[Status],"Concluído",SAÍDAS[Data pagamento],AK130)+SUMIFS(SAÍDAS[Valor],SAÍDAS[Status],"&lt;&gt;"&amp;"Concluído",SAÍDAS[Data vencimento],AK130),
SUMIFS(SAÍDAS[Valor],SAÍDAS[Status],"Concluído",SAÍDAS[Data pagamento],AK130,SAÍDAS[Conta bancária],$AJ$2)+SUMIFS(SAÍDAS[Valor],SAÍDAS[Status],"&lt;&gt;"&amp;"Concluído",SAÍDAS[Data vencimento],AK130,SAÍDAS[Conta bancária],$AJ$2)))</f>
        <v>0</v>
      </c>
      <c r="AP130">
        <f t="shared" ca="1" si="27"/>
        <v>0</v>
      </c>
      <c r="BJ130" s="97"/>
      <c r="BK130" s="97"/>
    </row>
    <row r="131" spans="34:63" x14ac:dyDescent="0.3">
      <c r="AH131" t="str">
        <f t="shared" ca="1" si="23"/>
        <v>mai</v>
      </c>
      <c r="AI131">
        <f t="shared" ca="1" si="24"/>
        <v>1900</v>
      </c>
      <c r="AJ131" t="str">
        <f t="shared" ca="1" si="25"/>
        <v>mai1900</v>
      </c>
      <c r="AK131" s="97">
        <f t="shared" ca="1" si="22"/>
        <v>125</v>
      </c>
      <c r="AL131" t="str">
        <f t="shared" ca="1" si="26"/>
        <v>sex</v>
      </c>
      <c r="AM131">
        <f ca="1">IF($AJ$2="",SUMIFS(BANCOS!$C$4:$C$13,BANCOS!$D$4:$D$13,AK131),SUMIFS(BANCOS!$C$4:$C$13,BANCOS!$D$4:$D$13,AK131,BANCOS!$B$4:$B$13,$AJ$2))+AP130</f>
        <v>0</v>
      </c>
      <c r="AN131">
        <f ca="1">IF($AI$3=1,
IF($AJ$2="",
SUMIFS(ENTRADAS[Valor],ENTRADAS[Status],"Concluído",ENTRADAS[Data pagamento],AK131),
SUMIFS(ENTRADAS[Valor],ENTRADAS[Status],"Concluído",ENTRADAS[Data pagamento],AK131,ENTRADAS[Conta bancária],$AJ$2)),
IF($AJ$2="",
SUMIFS(ENTRADAS[Valor],ENTRADAS[Status],"Concluído",ENTRADAS[Data pagamento],AK131)+SUMIFS(ENTRADAS[Valor],ENTRADAS[Status],"&lt;&gt;"&amp;"Concluído",ENTRADAS[Data vencimento],AK131),
SUMIFS(ENTRADAS[Valor],ENTRADAS[Status],"Concluído",ENTRADAS[Data pagamento],AK131,ENTRADAS[Conta bancária],$AJ$2)+SUMIFS(ENTRADAS[Valor],ENTRADAS[Status],"&lt;&gt;"&amp;"Concluído",ENTRADAS[Data vencimento],AK131,ENTRADAS[Conta bancária],$AJ$2)))</f>
        <v>0</v>
      </c>
      <c r="AO131">
        <f ca="1">IF($AI$3=1,
IF($AJ$2="",
SUMIFS(SAÍDAS[Valor],SAÍDAS[Status],"Concluído",SAÍDAS[Data pagamento],AK131),
SUMIFS(SAÍDAS[Valor],SAÍDAS[Status],"Concluído",SAÍDAS[Data pagamento],AK131,SAÍDAS[Conta bancária],$AJ$2)),
IF($AJ$2="",
SUMIFS(SAÍDAS[Valor],SAÍDAS[Status],"Concluído",SAÍDAS[Data pagamento],AK131)+SUMIFS(SAÍDAS[Valor],SAÍDAS[Status],"&lt;&gt;"&amp;"Concluído",SAÍDAS[Data vencimento],AK131),
SUMIFS(SAÍDAS[Valor],SAÍDAS[Status],"Concluído",SAÍDAS[Data pagamento],AK131,SAÍDAS[Conta bancária],$AJ$2)+SUMIFS(SAÍDAS[Valor],SAÍDAS[Status],"&lt;&gt;"&amp;"Concluído",SAÍDAS[Data vencimento],AK131,SAÍDAS[Conta bancária],$AJ$2)))</f>
        <v>0</v>
      </c>
      <c r="AP131">
        <f t="shared" ca="1" si="27"/>
        <v>0</v>
      </c>
      <c r="BJ131" s="97"/>
      <c r="BK131" s="97"/>
    </row>
    <row r="132" spans="34:63" x14ac:dyDescent="0.3">
      <c r="AH132" t="str">
        <f t="shared" ca="1" si="23"/>
        <v>mai</v>
      </c>
      <c r="AI132">
        <f t="shared" ca="1" si="24"/>
        <v>1900</v>
      </c>
      <c r="AJ132" t="str">
        <f t="shared" ca="1" si="25"/>
        <v>mai1900</v>
      </c>
      <c r="AK132" s="97">
        <f t="shared" ca="1" si="22"/>
        <v>126</v>
      </c>
      <c r="AL132" t="str">
        <f t="shared" ca="1" si="26"/>
        <v>sáb</v>
      </c>
      <c r="AM132">
        <f ca="1">IF($AJ$2="",SUMIFS(BANCOS!$C$4:$C$13,BANCOS!$D$4:$D$13,AK132),SUMIFS(BANCOS!$C$4:$C$13,BANCOS!$D$4:$D$13,AK132,BANCOS!$B$4:$B$13,$AJ$2))+AP131</f>
        <v>0</v>
      </c>
      <c r="AN132">
        <f ca="1">IF($AI$3=1,
IF($AJ$2="",
SUMIFS(ENTRADAS[Valor],ENTRADAS[Status],"Concluído",ENTRADAS[Data pagamento],AK132),
SUMIFS(ENTRADAS[Valor],ENTRADAS[Status],"Concluído",ENTRADAS[Data pagamento],AK132,ENTRADAS[Conta bancária],$AJ$2)),
IF($AJ$2="",
SUMIFS(ENTRADAS[Valor],ENTRADAS[Status],"Concluído",ENTRADAS[Data pagamento],AK132)+SUMIFS(ENTRADAS[Valor],ENTRADAS[Status],"&lt;&gt;"&amp;"Concluído",ENTRADAS[Data vencimento],AK132),
SUMIFS(ENTRADAS[Valor],ENTRADAS[Status],"Concluído",ENTRADAS[Data pagamento],AK132,ENTRADAS[Conta bancária],$AJ$2)+SUMIFS(ENTRADAS[Valor],ENTRADAS[Status],"&lt;&gt;"&amp;"Concluído",ENTRADAS[Data vencimento],AK132,ENTRADAS[Conta bancária],$AJ$2)))</f>
        <v>0</v>
      </c>
      <c r="AO132">
        <f ca="1">IF($AI$3=1,
IF($AJ$2="",
SUMIFS(SAÍDAS[Valor],SAÍDAS[Status],"Concluído",SAÍDAS[Data pagamento],AK132),
SUMIFS(SAÍDAS[Valor],SAÍDAS[Status],"Concluído",SAÍDAS[Data pagamento],AK132,SAÍDAS[Conta bancária],$AJ$2)),
IF($AJ$2="",
SUMIFS(SAÍDAS[Valor],SAÍDAS[Status],"Concluído",SAÍDAS[Data pagamento],AK132)+SUMIFS(SAÍDAS[Valor],SAÍDAS[Status],"&lt;&gt;"&amp;"Concluído",SAÍDAS[Data vencimento],AK132),
SUMIFS(SAÍDAS[Valor],SAÍDAS[Status],"Concluído",SAÍDAS[Data pagamento],AK132,SAÍDAS[Conta bancária],$AJ$2)+SUMIFS(SAÍDAS[Valor],SAÍDAS[Status],"&lt;&gt;"&amp;"Concluído",SAÍDAS[Data vencimento],AK132,SAÍDAS[Conta bancária],$AJ$2)))</f>
        <v>0</v>
      </c>
      <c r="AP132">
        <f t="shared" ca="1" si="27"/>
        <v>0</v>
      </c>
      <c r="BJ132" s="97"/>
      <c r="BK132" s="97"/>
    </row>
    <row r="133" spans="34:63" x14ac:dyDescent="0.3">
      <c r="AH133" t="str">
        <f t="shared" ca="1" si="23"/>
        <v>mai</v>
      </c>
      <c r="AI133">
        <f t="shared" ca="1" si="24"/>
        <v>1900</v>
      </c>
      <c r="AJ133" t="str">
        <f t="shared" ca="1" si="25"/>
        <v>mai1900</v>
      </c>
      <c r="AK133" s="97">
        <f t="shared" ca="1" si="22"/>
        <v>127</v>
      </c>
      <c r="AL133" t="str">
        <f t="shared" ca="1" si="26"/>
        <v>dom</v>
      </c>
      <c r="AM133">
        <f ca="1">IF($AJ$2="",SUMIFS(BANCOS!$C$4:$C$13,BANCOS!$D$4:$D$13,AK133),SUMIFS(BANCOS!$C$4:$C$13,BANCOS!$D$4:$D$13,AK133,BANCOS!$B$4:$B$13,$AJ$2))+AP132</f>
        <v>0</v>
      </c>
      <c r="AN133">
        <f ca="1">IF($AI$3=1,
IF($AJ$2="",
SUMIFS(ENTRADAS[Valor],ENTRADAS[Status],"Concluído",ENTRADAS[Data pagamento],AK133),
SUMIFS(ENTRADAS[Valor],ENTRADAS[Status],"Concluído",ENTRADAS[Data pagamento],AK133,ENTRADAS[Conta bancária],$AJ$2)),
IF($AJ$2="",
SUMIFS(ENTRADAS[Valor],ENTRADAS[Status],"Concluído",ENTRADAS[Data pagamento],AK133)+SUMIFS(ENTRADAS[Valor],ENTRADAS[Status],"&lt;&gt;"&amp;"Concluído",ENTRADAS[Data vencimento],AK133),
SUMIFS(ENTRADAS[Valor],ENTRADAS[Status],"Concluído",ENTRADAS[Data pagamento],AK133,ENTRADAS[Conta bancária],$AJ$2)+SUMIFS(ENTRADAS[Valor],ENTRADAS[Status],"&lt;&gt;"&amp;"Concluído",ENTRADAS[Data vencimento],AK133,ENTRADAS[Conta bancária],$AJ$2)))</f>
        <v>0</v>
      </c>
      <c r="AO133">
        <f ca="1">IF($AI$3=1,
IF($AJ$2="",
SUMIFS(SAÍDAS[Valor],SAÍDAS[Status],"Concluído",SAÍDAS[Data pagamento],AK133),
SUMIFS(SAÍDAS[Valor],SAÍDAS[Status],"Concluído",SAÍDAS[Data pagamento],AK133,SAÍDAS[Conta bancária],$AJ$2)),
IF($AJ$2="",
SUMIFS(SAÍDAS[Valor],SAÍDAS[Status],"Concluído",SAÍDAS[Data pagamento],AK133)+SUMIFS(SAÍDAS[Valor],SAÍDAS[Status],"&lt;&gt;"&amp;"Concluído",SAÍDAS[Data vencimento],AK133),
SUMIFS(SAÍDAS[Valor],SAÍDAS[Status],"Concluído",SAÍDAS[Data pagamento],AK133,SAÍDAS[Conta bancária],$AJ$2)+SUMIFS(SAÍDAS[Valor],SAÍDAS[Status],"&lt;&gt;"&amp;"Concluído",SAÍDAS[Data vencimento],AK133,SAÍDAS[Conta bancária],$AJ$2)))</f>
        <v>0</v>
      </c>
      <c r="AP133">
        <f t="shared" ca="1" si="27"/>
        <v>0</v>
      </c>
      <c r="BJ133" s="97"/>
      <c r="BK133" s="97"/>
    </row>
    <row r="134" spans="34:63" x14ac:dyDescent="0.3">
      <c r="AH134" t="str">
        <f t="shared" ca="1" si="23"/>
        <v>mai</v>
      </c>
      <c r="AI134">
        <f t="shared" ca="1" si="24"/>
        <v>1900</v>
      </c>
      <c r="AJ134" t="str">
        <f t="shared" ca="1" si="25"/>
        <v>mai1900</v>
      </c>
      <c r="AK134" s="97">
        <f t="shared" ca="1" si="22"/>
        <v>128</v>
      </c>
      <c r="AL134" t="str">
        <f t="shared" ca="1" si="26"/>
        <v>seg</v>
      </c>
      <c r="AM134">
        <f ca="1">IF($AJ$2="",SUMIFS(BANCOS!$C$4:$C$13,BANCOS!$D$4:$D$13,AK134),SUMIFS(BANCOS!$C$4:$C$13,BANCOS!$D$4:$D$13,AK134,BANCOS!$B$4:$B$13,$AJ$2))+AP133</f>
        <v>0</v>
      </c>
      <c r="AN134">
        <f ca="1">IF($AI$3=1,
IF($AJ$2="",
SUMIFS(ENTRADAS[Valor],ENTRADAS[Status],"Concluído",ENTRADAS[Data pagamento],AK134),
SUMIFS(ENTRADAS[Valor],ENTRADAS[Status],"Concluído",ENTRADAS[Data pagamento],AK134,ENTRADAS[Conta bancária],$AJ$2)),
IF($AJ$2="",
SUMIFS(ENTRADAS[Valor],ENTRADAS[Status],"Concluído",ENTRADAS[Data pagamento],AK134)+SUMIFS(ENTRADAS[Valor],ENTRADAS[Status],"&lt;&gt;"&amp;"Concluído",ENTRADAS[Data vencimento],AK134),
SUMIFS(ENTRADAS[Valor],ENTRADAS[Status],"Concluído",ENTRADAS[Data pagamento],AK134,ENTRADAS[Conta bancária],$AJ$2)+SUMIFS(ENTRADAS[Valor],ENTRADAS[Status],"&lt;&gt;"&amp;"Concluído",ENTRADAS[Data vencimento],AK134,ENTRADAS[Conta bancária],$AJ$2)))</f>
        <v>0</v>
      </c>
      <c r="AO134">
        <f ca="1">IF($AI$3=1,
IF($AJ$2="",
SUMIFS(SAÍDAS[Valor],SAÍDAS[Status],"Concluído",SAÍDAS[Data pagamento],AK134),
SUMIFS(SAÍDAS[Valor],SAÍDAS[Status],"Concluído",SAÍDAS[Data pagamento],AK134,SAÍDAS[Conta bancária],$AJ$2)),
IF($AJ$2="",
SUMIFS(SAÍDAS[Valor],SAÍDAS[Status],"Concluído",SAÍDAS[Data pagamento],AK134)+SUMIFS(SAÍDAS[Valor],SAÍDAS[Status],"&lt;&gt;"&amp;"Concluído",SAÍDAS[Data vencimento],AK134),
SUMIFS(SAÍDAS[Valor],SAÍDAS[Status],"Concluído",SAÍDAS[Data pagamento],AK134,SAÍDAS[Conta bancária],$AJ$2)+SUMIFS(SAÍDAS[Valor],SAÍDAS[Status],"&lt;&gt;"&amp;"Concluído",SAÍDAS[Data vencimento],AK134,SAÍDAS[Conta bancária],$AJ$2)))</f>
        <v>0</v>
      </c>
      <c r="AP134">
        <f t="shared" ca="1" si="27"/>
        <v>0</v>
      </c>
      <c r="BJ134" s="97"/>
      <c r="BK134" s="97"/>
    </row>
    <row r="135" spans="34:63" x14ac:dyDescent="0.3">
      <c r="AH135" t="str">
        <f t="shared" ca="1" si="23"/>
        <v>mai</v>
      </c>
      <c r="AI135">
        <f t="shared" ca="1" si="24"/>
        <v>1900</v>
      </c>
      <c r="AJ135" t="str">
        <f t="shared" ca="1" si="25"/>
        <v>mai1900</v>
      </c>
      <c r="AK135" s="97">
        <f t="shared" ca="1" si="22"/>
        <v>129</v>
      </c>
      <c r="AL135" t="str">
        <f t="shared" ca="1" si="26"/>
        <v>ter</v>
      </c>
      <c r="AM135">
        <f ca="1">IF($AJ$2="",SUMIFS(BANCOS!$C$4:$C$13,BANCOS!$D$4:$D$13,AK135),SUMIFS(BANCOS!$C$4:$C$13,BANCOS!$D$4:$D$13,AK135,BANCOS!$B$4:$B$13,$AJ$2))+AP134</f>
        <v>0</v>
      </c>
      <c r="AN135">
        <f ca="1">IF($AI$3=1,
IF($AJ$2="",
SUMIFS(ENTRADAS[Valor],ENTRADAS[Status],"Concluído",ENTRADAS[Data pagamento],AK135),
SUMIFS(ENTRADAS[Valor],ENTRADAS[Status],"Concluído",ENTRADAS[Data pagamento],AK135,ENTRADAS[Conta bancária],$AJ$2)),
IF($AJ$2="",
SUMIFS(ENTRADAS[Valor],ENTRADAS[Status],"Concluído",ENTRADAS[Data pagamento],AK135)+SUMIFS(ENTRADAS[Valor],ENTRADAS[Status],"&lt;&gt;"&amp;"Concluído",ENTRADAS[Data vencimento],AK135),
SUMIFS(ENTRADAS[Valor],ENTRADAS[Status],"Concluído",ENTRADAS[Data pagamento],AK135,ENTRADAS[Conta bancária],$AJ$2)+SUMIFS(ENTRADAS[Valor],ENTRADAS[Status],"&lt;&gt;"&amp;"Concluído",ENTRADAS[Data vencimento],AK135,ENTRADAS[Conta bancária],$AJ$2)))</f>
        <v>0</v>
      </c>
      <c r="AO135">
        <f ca="1">IF($AI$3=1,
IF($AJ$2="",
SUMIFS(SAÍDAS[Valor],SAÍDAS[Status],"Concluído",SAÍDAS[Data pagamento],AK135),
SUMIFS(SAÍDAS[Valor],SAÍDAS[Status],"Concluído",SAÍDAS[Data pagamento],AK135,SAÍDAS[Conta bancária],$AJ$2)),
IF($AJ$2="",
SUMIFS(SAÍDAS[Valor],SAÍDAS[Status],"Concluído",SAÍDAS[Data pagamento],AK135)+SUMIFS(SAÍDAS[Valor],SAÍDAS[Status],"&lt;&gt;"&amp;"Concluído",SAÍDAS[Data vencimento],AK135),
SUMIFS(SAÍDAS[Valor],SAÍDAS[Status],"Concluído",SAÍDAS[Data pagamento],AK135,SAÍDAS[Conta bancária],$AJ$2)+SUMIFS(SAÍDAS[Valor],SAÍDAS[Status],"&lt;&gt;"&amp;"Concluído",SAÍDAS[Data vencimento],AK135,SAÍDAS[Conta bancária],$AJ$2)))</f>
        <v>0</v>
      </c>
      <c r="AP135">
        <f t="shared" ca="1" si="27"/>
        <v>0</v>
      </c>
      <c r="BJ135" s="97"/>
      <c r="BK135" s="97"/>
    </row>
    <row r="136" spans="34:63" x14ac:dyDescent="0.3">
      <c r="AH136" t="str">
        <f t="shared" ca="1" si="23"/>
        <v>mai</v>
      </c>
      <c r="AI136">
        <f t="shared" ca="1" si="24"/>
        <v>1900</v>
      </c>
      <c r="AJ136" t="str">
        <f t="shared" ca="1" si="25"/>
        <v>mai1900</v>
      </c>
      <c r="AK136" s="97">
        <f t="shared" ref="AK136:AK199" ca="1" si="28">AK135+1</f>
        <v>130</v>
      </c>
      <c r="AL136" t="str">
        <f t="shared" ca="1" si="26"/>
        <v>qua</v>
      </c>
      <c r="AM136">
        <f ca="1">IF($AJ$2="",SUMIFS(BANCOS!$C$4:$C$13,BANCOS!$D$4:$D$13,AK136),SUMIFS(BANCOS!$C$4:$C$13,BANCOS!$D$4:$D$13,AK136,BANCOS!$B$4:$B$13,$AJ$2))+AP135</f>
        <v>0</v>
      </c>
      <c r="AN136">
        <f ca="1">IF($AI$3=1,
IF($AJ$2="",
SUMIFS(ENTRADAS[Valor],ENTRADAS[Status],"Concluído",ENTRADAS[Data pagamento],AK136),
SUMIFS(ENTRADAS[Valor],ENTRADAS[Status],"Concluído",ENTRADAS[Data pagamento],AK136,ENTRADAS[Conta bancária],$AJ$2)),
IF($AJ$2="",
SUMIFS(ENTRADAS[Valor],ENTRADAS[Status],"Concluído",ENTRADAS[Data pagamento],AK136)+SUMIFS(ENTRADAS[Valor],ENTRADAS[Status],"&lt;&gt;"&amp;"Concluído",ENTRADAS[Data vencimento],AK136),
SUMIFS(ENTRADAS[Valor],ENTRADAS[Status],"Concluído",ENTRADAS[Data pagamento],AK136,ENTRADAS[Conta bancária],$AJ$2)+SUMIFS(ENTRADAS[Valor],ENTRADAS[Status],"&lt;&gt;"&amp;"Concluído",ENTRADAS[Data vencimento],AK136,ENTRADAS[Conta bancária],$AJ$2)))</f>
        <v>0</v>
      </c>
      <c r="AO136">
        <f ca="1">IF($AI$3=1,
IF($AJ$2="",
SUMIFS(SAÍDAS[Valor],SAÍDAS[Status],"Concluído",SAÍDAS[Data pagamento],AK136),
SUMIFS(SAÍDAS[Valor],SAÍDAS[Status],"Concluído",SAÍDAS[Data pagamento],AK136,SAÍDAS[Conta bancária],$AJ$2)),
IF($AJ$2="",
SUMIFS(SAÍDAS[Valor],SAÍDAS[Status],"Concluído",SAÍDAS[Data pagamento],AK136)+SUMIFS(SAÍDAS[Valor],SAÍDAS[Status],"&lt;&gt;"&amp;"Concluído",SAÍDAS[Data vencimento],AK136),
SUMIFS(SAÍDAS[Valor],SAÍDAS[Status],"Concluído",SAÍDAS[Data pagamento],AK136,SAÍDAS[Conta bancária],$AJ$2)+SUMIFS(SAÍDAS[Valor],SAÍDAS[Status],"&lt;&gt;"&amp;"Concluído",SAÍDAS[Data vencimento],AK136,SAÍDAS[Conta bancária],$AJ$2)))</f>
        <v>0</v>
      </c>
      <c r="AP136">
        <f t="shared" ca="1" si="27"/>
        <v>0</v>
      </c>
      <c r="BJ136" s="97"/>
      <c r="BK136" s="97"/>
    </row>
    <row r="137" spans="34:63" x14ac:dyDescent="0.3">
      <c r="AH137" t="str">
        <f t="shared" ca="1" si="23"/>
        <v>mai</v>
      </c>
      <c r="AI137">
        <f t="shared" ca="1" si="24"/>
        <v>1900</v>
      </c>
      <c r="AJ137" t="str">
        <f t="shared" ca="1" si="25"/>
        <v>mai1900</v>
      </c>
      <c r="AK137" s="97">
        <f t="shared" ca="1" si="28"/>
        <v>131</v>
      </c>
      <c r="AL137" t="str">
        <f t="shared" ca="1" si="26"/>
        <v>qui</v>
      </c>
      <c r="AM137">
        <f ca="1">IF($AJ$2="",SUMIFS(BANCOS!$C$4:$C$13,BANCOS!$D$4:$D$13,AK137),SUMIFS(BANCOS!$C$4:$C$13,BANCOS!$D$4:$D$13,AK137,BANCOS!$B$4:$B$13,$AJ$2))+AP136</f>
        <v>0</v>
      </c>
      <c r="AN137">
        <f ca="1">IF($AI$3=1,
IF($AJ$2="",
SUMIFS(ENTRADAS[Valor],ENTRADAS[Status],"Concluído",ENTRADAS[Data pagamento],AK137),
SUMIFS(ENTRADAS[Valor],ENTRADAS[Status],"Concluído",ENTRADAS[Data pagamento],AK137,ENTRADAS[Conta bancária],$AJ$2)),
IF($AJ$2="",
SUMIFS(ENTRADAS[Valor],ENTRADAS[Status],"Concluído",ENTRADAS[Data pagamento],AK137)+SUMIFS(ENTRADAS[Valor],ENTRADAS[Status],"&lt;&gt;"&amp;"Concluído",ENTRADAS[Data vencimento],AK137),
SUMIFS(ENTRADAS[Valor],ENTRADAS[Status],"Concluído",ENTRADAS[Data pagamento],AK137,ENTRADAS[Conta bancária],$AJ$2)+SUMIFS(ENTRADAS[Valor],ENTRADAS[Status],"&lt;&gt;"&amp;"Concluído",ENTRADAS[Data vencimento],AK137,ENTRADAS[Conta bancária],$AJ$2)))</f>
        <v>0</v>
      </c>
      <c r="AO137">
        <f ca="1">IF($AI$3=1,
IF($AJ$2="",
SUMIFS(SAÍDAS[Valor],SAÍDAS[Status],"Concluído",SAÍDAS[Data pagamento],AK137),
SUMIFS(SAÍDAS[Valor],SAÍDAS[Status],"Concluído",SAÍDAS[Data pagamento],AK137,SAÍDAS[Conta bancária],$AJ$2)),
IF($AJ$2="",
SUMIFS(SAÍDAS[Valor],SAÍDAS[Status],"Concluído",SAÍDAS[Data pagamento],AK137)+SUMIFS(SAÍDAS[Valor],SAÍDAS[Status],"&lt;&gt;"&amp;"Concluído",SAÍDAS[Data vencimento],AK137),
SUMIFS(SAÍDAS[Valor],SAÍDAS[Status],"Concluído",SAÍDAS[Data pagamento],AK137,SAÍDAS[Conta bancária],$AJ$2)+SUMIFS(SAÍDAS[Valor],SAÍDAS[Status],"&lt;&gt;"&amp;"Concluído",SAÍDAS[Data vencimento],AK137,SAÍDAS[Conta bancária],$AJ$2)))</f>
        <v>0</v>
      </c>
      <c r="AP137">
        <f t="shared" ca="1" si="27"/>
        <v>0</v>
      </c>
      <c r="BJ137" s="97"/>
      <c r="BK137" s="97"/>
    </row>
    <row r="138" spans="34:63" x14ac:dyDescent="0.3">
      <c r="AH138" t="str">
        <f t="shared" ca="1" si="23"/>
        <v>mai</v>
      </c>
      <c r="AI138">
        <f t="shared" ca="1" si="24"/>
        <v>1900</v>
      </c>
      <c r="AJ138" t="str">
        <f t="shared" ca="1" si="25"/>
        <v>mai1900</v>
      </c>
      <c r="AK138" s="97">
        <f t="shared" ca="1" si="28"/>
        <v>132</v>
      </c>
      <c r="AL138" t="str">
        <f t="shared" ca="1" si="26"/>
        <v>sex</v>
      </c>
      <c r="AM138">
        <f ca="1">IF($AJ$2="",SUMIFS(BANCOS!$C$4:$C$13,BANCOS!$D$4:$D$13,AK138),SUMIFS(BANCOS!$C$4:$C$13,BANCOS!$D$4:$D$13,AK138,BANCOS!$B$4:$B$13,$AJ$2))+AP137</f>
        <v>0</v>
      </c>
      <c r="AN138">
        <f ca="1">IF($AI$3=1,
IF($AJ$2="",
SUMIFS(ENTRADAS[Valor],ENTRADAS[Status],"Concluído",ENTRADAS[Data pagamento],AK138),
SUMIFS(ENTRADAS[Valor],ENTRADAS[Status],"Concluído",ENTRADAS[Data pagamento],AK138,ENTRADAS[Conta bancária],$AJ$2)),
IF($AJ$2="",
SUMIFS(ENTRADAS[Valor],ENTRADAS[Status],"Concluído",ENTRADAS[Data pagamento],AK138)+SUMIFS(ENTRADAS[Valor],ENTRADAS[Status],"&lt;&gt;"&amp;"Concluído",ENTRADAS[Data vencimento],AK138),
SUMIFS(ENTRADAS[Valor],ENTRADAS[Status],"Concluído",ENTRADAS[Data pagamento],AK138,ENTRADAS[Conta bancária],$AJ$2)+SUMIFS(ENTRADAS[Valor],ENTRADAS[Status],"&lt;&gt;"&amp;"Concluído",ENTRADAS[Data vencimento],AK138,ENTRADAS[Conta bancária],$AJ$2)))</f>
        <v>0</v>
      </c>
      <c r="AO138">
        <f ca="1">IF($AI$3=1,
IF($AJ$2="",
SUMIFS(SAÍDAS[Valor],SAÍDAS[Status],"Concluído",SAÍDAS[Data pagamento],AK138),
SUMIFS(SAÍDAS[Valor],SAÍDAS[Status],"Concluído",SAÍDAS[Data pagamento],AK138,SAÍDAS[Conta bancária],$AJ$2)),
IF($AJ$2="",
SUMIFS(SAÍDAS[Valor],SAÍDAS[Status],"Concluído",SAÍDAS[Data pagamento],AK138)+SUMIFS(SAÍDAS[Valor],SAÍDAS[Status],"&lt;&gt;"&amp;"Concluído",SAÍDAS[Data vencimento],AK138),
SUMIFS(SAÍDAS[Valor],SAÍDAS[Status],"Concluído",SAÍDAS[Data pagamento],AK138,SAÍDAS[Conta bancária],$AJ$2)+SUMIFS(SAÍDAS[Valor],SAÍDAS[Status],"&lt;&gt;"&amp;"Concluído",SAÍDAS[Data vencimento],AK138,SAÍDAS[Conta bancária],$AJ$2)))</f>
        <v>0</v>
      </c>
      <c r="AP138">
        <f t="shared" ca="1" si="27"/>
        <v>0</v>
      </c>
      <c r="BJ138" s="97"/>
      <c r="BK138" s="97"/>
    </row>
    <row r="139" spans="34:63" x14ac:dyDescent="0.3">
      <c r="AH139" t="str">
        <f t="shared" ca="1" si="23"/>
        <v>mai</v>
      </c>
      <c r="AI139">
        <f t="shared" ca="1" si="24"/>
        <v>1900</v>
      </c>
      <c r="AJ139" t="str">
        <f t="shared" ca="1" si="25"/>
        <v>mai1900</v>
      </c>
      <c r="AK139" s="97">
        <f t="shared" ca="1" si="28"/>
        <v>133</v>
      </c>
      <c r="AL139" t="str">
        <f t="shared" ca="1" si="26"/>
        <v>sáb</v>
      </c>
      <c r="AM139">
        <f ca="1">IF($AJ$2="",SUMIFS(BANCOS!$C$4:$C$13,BANCOS!$D$4:$D$13,AK139),SUMIFS(BANCOS!$C$4:$C$13,BANCOS!$D$4:$D$13,AK139,BANCOS!$B$4:$B$13,$AJ$2))+AP138</f>
        <v>0</v>
      </c>
      <c r="AN139">
        <f ca="1">IF($AI$3=1,
IF($AJ$2="",
SUMIFS(ENTRADAS[Valor],ENTRADAS[Status],"Concluído",ENTRADAS[Data pagamento],AK139),
SUMIFS(ENTRADAS[Valor],ENTRADAS[Status],"Concluído",ENTRADAS[Data pagamento],AK139,ENTRADAS[Conta bancária],$AJ$2)),
IF($AJ$2="",
SUMIFS(ENTRADAS[Valor],ENTRADAS[Status],"Concluído",ENTRADAS[Data pagamento],AK139)+SUMIFS(ENTRADAS[Valor],ENTRADAS[Status],"&lt;&gt;"&amp;"Concluído",ENTRADAS[Data vencimento],AK139),
SUMIFS(ENTRADAS[Valor],ENTRADAS[Status],"Concluído",ENTRADAS[Data pagamento],AK139,ENTRADAS[Conta bancária],$AJ$2)+SUMIFS(ENTRADAS[Valor],ENTRADAS[Status],"&lt;&gt;"&amp;"Concluído",ENTRADAS[Data vencimento],AK139,ENTRADAS[Conta bancária],$AJ$2)))</f>
        <v>0</v>
      </c>
      <c r="AO139">
        <f ca="1">IF($AI$3=1,
IF($AJ$2="",
SUMIFS(SAÍDAS[Valor],SAÍDAS[Status],"Concluído",SAÍDAS[Data pagamento],AK139),
SUMIFS(SAÍDAS[Valor],SAÍDAS[Status],"Concluído",SAÍDAS[Data pagamento],AK139,SAÍDAS[Conta bancária],$AJ$2)),
IF($AJ$2="",
SUMIFS(SAÍDAS[Valor],SAÍDAS[Status],"Concluído",SAÍDAS[Data pagamento],AK139)+SUMIFS(SAÍDAS[Valor],SAÍDAS[Status],"&lt;&gt;"&amp;"Concluído",SAÍDAS[Data vencimento],AK139),
SUMIFS(SAÍDAS[Valor],SAÍDAS[Status],"Concluído",SAÍDAS[Data pagamento],AK139,SAÍDAS[Conta bancária],$AJ$2)+SUMIFS(SAÍDAS[Valor],SAÍDAS[Status],"&lt;&gt;"&amp;"Concluído",SAÍDAS[Data vencimento],AK139,SAÍDAS[Conta bancária],$AJ$2)))</f>
        <v>0</v>
      </c>
      <c r="AP139">
        <f t="shared" ca="1" si="27"/>
        <v>0</v>
      </c>
      <c r="BJ139" s="97"/>
      <c r="BK139" s="97"/>
    </row>
    <row r="140" spans="34:63" x14ac:dyDescent="0.3">
      <c r="AH140" t="str">
        <f t="shared" ca="1" si="23"/>
        <v>mai</v>
      </c>
      <c r="AI140">
        <f t="shared" ca="1" si="24"/>
        <v>1900</v>
      </c>
      <c r="AJ140" t="str">
        <f t="shared" ca="1" si="25"/>
        <v>mai1900</v>
      </c>
      <c r="AK140" s="97">
        <f t="shared" ca="1" si="28"/>
        <v>134</v>
      </c>
      <c r="AL140" t="str">
        <f t="shared" ca="1" si="26"/>
        <v>dom</v>
      </c>
      <c r="AM140">
        <f ca="1">IF($AJ$2="",SUMIFS(BANCOS!$C$4:$C$13,BANCOS!$D$4:$D$13,AK140),SUMIFS(BANCOS!$C$4:$C$13,BANCOS!$D$4:$D$13,AK140,BANCOS!$B$4:$B$13,$AJ$2))+AP139</f>
        <v>0</v>
      </c>
      <c r="AN140">
        <f ca="1">IF($AI$3=1,
IF($AJ$2="",
SUMIFS(ENTRADAS[Valor],ENTRADAS[Status],"Concluído",ENTRADAS[Data pagamento],AK140),
SUMIFS(ENTRADAS[Valor],ENTRADAS[Status],"Concluído",ENTRADAS[Data pagamento],AK140,ENTRADAS[Conta bancária],$AJ$2)),
IF($AJ$2="",
SUMIFS(ENTRADAS[Valor],ENTRADAS[Status],"Concluído",ENTRADAS[Data pagamento],AK140)+SUMIFS(ENTRADAS[Valor],ENTRADAS[Status],"&lt;&gt;"&amp;"Concluído",ENTRADAS[Data vencimento],AK140),
SUMIFS(ENTRADAS[Valor],ENTRADAS[Status],"Concluído",ENTRADAS[Data pagamento],AK140,ENTRADAS[Conta bancária],$AJ$2)+SUMIFS(ENTRADAS[Valor],ENTRADAS[Status],"&lt;&gt;"&amp;"Concluído",ENTRADAS[Data vencimento],AK140,ENTRADAS[Conta bancária],$AJ$2)))</f>
        <v>0</v>
      </c>
      <c r="AO140">
        <f ca="1">IF($AI$3=1,
IF($AJ$2="",
SUMIFS(SAÍDAS[Valor],SAÍDAS[Status],"Concluído",SAÍDAS[Data pagamento],AK140),
SUMIFS(SAÍDAS[Valor],SAÍDAS[Status],"Concluído",SAÍDAS[Data pagamento],AK140,SAÍDAS[Conta bancária],$AJ$2)),
IF($AJ$2="",
SUMIFS(SAÍDAS[Valor],SAÍDAS[Status],"Concluído",SAÍDAS[Data pagamento],AK140)+SUMIFS(SAÍDAS[Valor],SAÍDAS[Status],"&lt;&gt;"&amp;"Concluído",SAÍDAS[Data vencimento],AK140),
SUMIFS(SAÍDAS[Valor],SAÍDAS[Status],"Concluído",SAÍDAS[Data pagamento],AK140,SAÍDAS[Conta bancária],$AJ$2)+SUMIFS(SAÍDAS[Valor],SAÍDAS[Status],"&lt;&gt;"&amp;"Concluído",SAÍDAS[Data vencimento],AK140,SAÍDAS[Conta bancária],$AJ$2)))</f>
        <v>0</v>
      </c>
      <c r="AP140">
        <f t="shared" ca="1" si="27"/>
        <v>0</v>
      </c>
      <c r="BJ140" s="97"/>
      <c r="BK140" s="97"/>
    </row>
    <row r="141" spans="34:63" x14ac:dyDescent="0.3">
      <c r="AH141" t="str">
        <f t="shared" ca="1" si="23"/>
        <v>mai</v>
      </c>
      <c r="AI141">
        <f t="shared" ca="1" si="24"/>
        <v>1900</v>
      </c>
      <c r="AJ141" t="str">
        <f t="shared" ca="1" si="25"/>
        <v>mai1900</v>
      </c>
      <c r="AK141" s="97">
        <f t="shared" ca="1" si="28"/>
        <v>135</v>
      </c>
      <c r="AL141" t="str">
        <f t="shared" ca="1" si="26"/>
        <v>seg</v>
      </c>
      <c r="AM141">
        <f ca="1">IF($AJ$2="",SUMIFS(BANCOS!$C$4:$C$13,BANCOS!$D$4:$D$13,AK141),SUMIFS(BANCOS!$C$4:$C$13,BANCOS!$D$4:$D$13,AK141,BANCOS!$B$4:$B$13,$AJ$2))+AP140</f>
        <v>0</v>
      </c>
      <c r="AN141">
        <f ca="1">IF($AI$3=1,
IF($AJ$2="",
SUMIFS(ENTRADAS[Valor],ENTRADAS[Status],"Concluído",ENTRADAS[Data pagamento],AK141),
SUMIFS(ENTRADAS[Valor],ENTRADAS[Status],"Concluído",ENTRADAS[Data pagamento],AK141,ENTRADAS[Conta bancária],$AJ$2)),
IF($AJ$2="",
SUMIFS(ENTRADAS[Valor],ENTRADAS[Status],"Concluído",ENTRADAS[Data pagamento],AK141)+SUMIFS(ENTRADAS[Valor],ENTRADAS[Status],"&lt;&gt;"&amp;"Concluído",ENTRADAS[Data vencimento],AK141),
SUMIFS(ENTRADAS[Valor],ENTRADAS[Status],"Concluído",ENTRADAS[Data pagamento],AK141,ENTRADAS[Conta bancária],$AJ$2)+SUMIFS(ENTRADAS[Valor],ENTRADAS[Status],"&lt;&gt;"&amp;"Concluído",ENTRADAS[Data vencimento],AK141,ENTRADAS[Conta bancária],$AJ$2)))</f>
        <v>0</v>
      </c>
      <c r="AO141">
        <f ca="1">IF($AI$3=1,
IF($AJ$2="",
SUMIFS(SAÍDAS[Valor],SAÍDAS[Status],"Concluído",SAÍDAS[Data pagamento],AK141),
SUMIFS(SAÍDAS[Valor],SAÍDAS[Status],"Concluído",SAÍDAS[Data pagamento],AK141,SAÍDAS[Conta bancária],$AJ$2)),
IF($AJ$2="",
SUMIFS(SAÍDAS[Valor],SAÍDAS[Status],"Concluído",SAÍDAS[Data pagamento],AK141)+SUMIFS(SAÍDAS[Valor],SAÍDAS[Status],"&lt;&gt;"&amp;"Concluído",SAÍDAS[Data vencimento],AK141),
SUMIFS(SAÍDAS[Valor],SAÍDAS[Status],"Concluído",SAÍDAS[Data pagamento],AK141,SAÍDAS[Conta bancária],$AJ$2)+SUMIFS(SAÍDAS[Valor],SAÍDAS[Status],"&lt;&gt;"&amp;"Concluído",SAÍDAS[Data vencimento],AK141,SAÍDAS[Conta bancária],$AJ$2)))</f>
        <v>0</v>
      </c>
      <c r="AP141">
        <f t="shared" ca="1" si="27"/>
        <v>0</v>
      </c>
      <c r="BJ141" s="97"/>
      <c r="BK141" s="97"/>
    </row>
    <row r="142" spans="34:63" x14ac:dyDescent="0.3">
      <c r="AH142" t="str">
        <f t="shared" ca="1" si="23"/>
        <v>mai</v>
      </c>
      <c r="AI142">
        <f t="shared" ca="1" si="24"/>
        <v>1900</v>
      </c>
      <c r="AJ142" t="str">
        <f t="shared" ca="1" si="25"/>
        <v>mai1900</v>
      </c>
      <c r="AK142" s="97">
        <f t="shared" ca="1" si="28"/>
        <v>136</v>
      </c>
      <c r="AL142" t="str">
        <f t="shared" ca="1" si="26"/>
        <v>ter</v>
      </c>
      <c r="AM142">
        <f ca="1">IF($AJ$2="",SUMIFS(BANCOS!$C$4:$C$13,BANCOS!$D$4:$D$13,AK142),SUMIFS(BANCOS!$C$4:$C$13,BANCOS!$D$4:$D$13,AK142,BANCOS!$B$4:$B$13,$AJ$2))+AP141</f>
        <v>0</v>
      </c>
      <c r="AN142">
        <f ca="1">IF($AI$3=1,
IF($AJ$2="",
SUMIFS(ENTRADAS[Valor],ENTRADAS[Status],"Concluído",ENTRADAS[Data pagamento],AK142),
SUMIFS(ENTRADAS[Valor],ENTRADAS[Status],"Concluído",ENTRADAS[Data pagamento],AK142,ENTRADAS[Conta bancária],$AJ$2)),
IF($AJ$2="",
SUMIFS(ENTRADAS[Valor],ENTRADAS[Status],"Concluído",ENTRADAS[Data pagamento],AK142)+SUMIFS(ENTRADAS[Valor],ENTRADAS[Status],"&lt;&gt;"&amp;"Concluído",ENTRADAS[Data vencimento],AK142),
SUMIFS(ENTRADAS[Valor],ENTRADAS[Status],"Concluído",ENTRADAS[Data pagamento],AK142,ENTRADAS[Conta bancária],$AJ$2)+SUMIFS(ENTRADAS[Valor],ENTRADAS[Status],"&lt;&gt;"&amp;"Concluído",ENTRADAS[Data vencimento],AK142,ENTRADAS[Conta bancária],$AJ$2)))</f>
        <v>0</v>
      </c>
      <c r="AO142">
        <f ca="1">IF($AI$3=1,
IF($AJ$2="",
SUMIFS(SAÍDAS[Valor],SAÍDAS[Status],"Concluído",SAÍDAS[Data pagamento],AK142),
SUMIFS(SAÍDAS[Valor],SAÍDAS[Status],"Concluído",SAÍDAS[Data pagamento],AK142,SAÍDAS[Conta bancária],$AJ$2)),
IF($AJ$2="",
SUMIFS(SAÍDAS[Valor],SAÍDAS[Status],"Concluído",SAÍDAS[Data pagamento],AK142)+SUMIFS(SAÍDAS[Valor],SAÍDAS[Status],"&lt;&gt;"&amp;"Concluído",SAÍDAS[Data vencimento],AK142),
SUMIFS(SAÍDAS[Valor],SAÍDAS[Status],"Concluído",SAÍDAS[Data pagamento],AK142,SAÍDAS[Conta bancária],$AJ$2)+SUMIFS(SAÍDAS[Valor],SAÍDAS[Status],"&lt;&gt;"&amp;"Concluído",SAÍDAS[Data vencimento],AK142,SAÍDAS[Conta bancária],$AJ$2)))</f>
        <v>0</v>
      </c>
      <c r="AP142">
        <f t="shared" ca="1" si="27"/>
        <v>0</v>
      </c>
      <c r="BJ142" s="97"/>
      <c r="BK142" s="97"/>
    </row>
    <row r="143" spans="34:63" x14ac:dyDescent="0.3">
      <c r="AH143" t="str">
        <f t="shared" ca="1" si="23"/>
        <v>mai</v>
      </c>
      <c r="AI143">
        <f t="shared" ca="1" si="24"/>
        <v>1900</v>
      </c>
      <c r="AJ143" t="str">
        <f t="shared" ca="1" si="25"/>
        <v>mai1900</v>
      </c>
      <c r="AK143" s="97">
        <f t="shared" ca="1" si="28"/>
        <v>137</v>
      </c>
      <c r="AL143" t="str">
        <f t="shared" ca="1" si="26"/>
        <v>qua</v>
      </c>
      <c r="AM143">
        <f ca="1">IF($AJ$2="",SUMIFS(BANCOS!$C$4:$C$13,BANCOS!$D$4:$D$13,AK143),SUMIFS(BANCOS!$C$4:$C$13,BANCOS!$D$4:$D$13,AK143,BANCOS!$B$4:$B$13,$AJ$2))+AP142</f>
        <v>0</v>
      </c>
      <c r="AN143">
        <f ca="1">IF($AI$3=1,
IF($AJ$2="",
SUMIFS(ENTRADAS[Valor],ENTRADAS[Status],"Concluído",ENTRADAS[Data pagamento],AK143),
SUMIFS(ENTRADAS[Valor],ENTRADAS[Status],"Concluído",ENTRADAS[Data pagamento],AK143,ENTRADAS[Conta bancária],$AJ$2)),
IF($AJ$2="",
SUMIFS(ENTRADAS[Valor],ENTRADAS[Status],"Concluído",ENTRADAS[Data pagamento],AK143)+SUMIFS(ENTRADAS[Valor],ENTRADAS[Status],"&lt;&gt;"&amp;"Concluído",ENTRADAS[Data vencimento],AK143),
SUMIFS(ENTRADAS[Valor],ENTRADAS[Status],"Concluído",ENTRADAS[Data pagamento],AK143,ENTRADAS[Conta bancária],$AJ$2)+SUMIFS(ENTRADAS[Valor],ENTRADAS[Status],"&lt;&gt;"&amp;"Concluído",ENTRADAS[Data vencimento],AK143,ENTRADAS[Conta bancária],$AJ$2)))</f>
        <v>0</v>
      </c>
      <c r="AO143">
        <f ca="1">IF($AI$3=1,
IF($AJ$2="",
SUMIFS(SAÍDAS[Valor],SAÍDAS[Status],"Concluído",SAÍDAS[Data pagamento],AK143),
SUMIFS(SAÍDAS[Valor],SAÍDAS[Status],"Concluído",SAÍDAS[Data pagamento],AK143,SAÍDAS[Conta bancária],$AJ$2)),
IF($AJ$2="",
SUMIFS(SAÍDAS[Valor],SAÍDAS[Status],"Concluído",SAÍDAS[Data pagamento],AK143)+SUMIFS(SAÍDAS[Valor],SAÍDAS[Status],"&lt;&gt;"&amp;"Concluído",SAÍDAS[Data vencimento],AK143),
SUMIFS(SAÍDAS[Valor],SAÍDAS[Status],"Concluído",SAÍDAS[Data pagamento],AK143,SAÍDAS[Conta bancária],$AJ$2)+SUMIFS(SAÍDAS[Valor],SAÍDAS[Status],"&lt;&gt;"&amp;"Concluído",SAÍDAS[Data vencimento],AK143,SAÍDAS[Conta bancária],$AJ$2)))</f>
        <v>0</v>
      </c>
      <c r="AP143">
        <f t="shared" ca="1" si="27"/>
        <v>0</v>
      </c>
      <c r="BJ143" s="97"/>
      <c r="BK143" s="97"/>
    </row>
    <row r="144" spans="34:63" x14ac:dyDescent="0.3">
      <c r="AH144" t="str">
        <f t="shared" ca="1" si="23"/>
        <v>mai</v>
      </c>
      <c r="AI144">
        <f t="shared" ca="1" si="24"/>
        <v>1900</v>
      </c>
      <c r="AJ144" t="str">
        <f t="shared" ca="1" si="25"/>
        <v>mai1900</v>
      </c>
      <c r="AK144" s="97">
        <f t="shared" ca="1" si="28"/>
        <v>138</v>
      </c>
      <c r="AL144" t="str">
        <f t="shared" ca="1" si="26"/>
        <v>qui</v>
      </c>
      <c r="AM144">
        <f ca="1">IF($AJ$2="",SUMIFS(BANCOS!$C$4:$C$13,BANCOS!$D$4:$D$13,AK144),SUMIFS(BANCOS!$C$4:$C$13,BANCOS!$D$4:$D$13,AK144,BANCOS!$B$4:$B$13,$AJ$2))+AP143</f>
        <v>0</v>
      </c>
      <c r="AN144">
        <f ca="1">IF($AI$3=1,
IF($AJ$2="",
SUMIFS(ENTRADAS[Valor],ENTRADAS[Status],"Concluído",ENTRADAS[Data pagamento],AK144),
SUMIFS(ENTRADAS[Valor],ENTRADAS[Status],"Concluído",ENTRADAS[Data pagamento],AK144,ENTRADAS[Conta bancária],$AJ$2)),
IF($AJ$2="",
SUMIFS(ENTRADAS[Valor],ENTRADAS[Status],"Concluído",ENTRADAS[Data pagamento],AK144)+SUMIFS(ENTRADAS[Valor],ENTRADAS[Status],"&lt;&gt;"&amp;"Concluído",ENTRADAS[Data vencimento],AK144),
SUMIFS(ENTRADAS[Valor],ENTRADAS[Status],"Concluído",ENTRADAS[Data pagamento],AK144,ENTRADAS[Conta bancária],$AJ$2)+SUMIFS(ENTRADAS[Valor],ENTRADAS[Status],"&lt;&gt;"&amp;"Concluído",ENTRADAS[Data vencimento],AK144,ENTRADAS[Conta bancária],$AJ$2)))</f>
        <v>0</v>
      </c>
      <c r="AO144">
        <f ca="1">IF($AI$3=1,
IF($AJ$2="",
SUMIFS(SAÍDAS[Valor],SAÍDAS[Status],"Concluído",SAÍDAS[Data pagamento],AK144),
SUMIFS(SAÍDAS[Valor],SAÍDAS[Status],"Concluído",SAÍDAS[Data pagamento],AK144,SAÍDAS[Conta bancária],$AJ$2)),
IF($AJ$2="",
SUMIFS(SAÍDAS[Valor],SAÍDAS[Status],"Concluído",SAÍDAS[Data pagamento],AK144)+SUMIFS(SAÍDAS[Valor],SAÍDAS[Status],"&lt;&gt;"&amp;"Concluído",SAÍDAS[Data vencimento],AK144),
SUMIFS(SAÍDAS[Valor],SAÍDAS[Status],"Concluído",SAÍDAS[Data pagamento],AK144,SAÍDAS[Conta bancária],$AJ$2)+SUMIFS(SAÍDAS[Valor],SAÍDAS[Status],"&lt;&gt;"&amp;"Concluído",SAÍDAS[Data vencimento],AK144,SAÍDAS[Conta bancária],$AJ$2)))</f>
        <v>0</v>
      </c>
      <c r="AP144">
        <f t="shared" ca="1" si="27"/>
        <v>0</v>
      </c>
      <c r="BJ144" s="97"/>
      <c r="BK144" s="97"/>
    </row>
    <row r="145" spans="34:63" x14ac:dyDescent="0.3">
      <c r="AH145" t="str">
        <f t="shared" ca="1" si="23"/>
        <v>mai</v>
      </c>
      <c r="AI145">
        <f t="shared" ca="1" si="24"/>
        <v>1900</v>
      </c>
      <c r="AJ145" t="str">
        <f t="shared" ca="1" si="25"/>
        <v>mai1900</v>
      </c>
      <c r="AK145" s="97">
        <f t="shared" ca="1" si="28"/>
        <v>139</v>
      </c>
      <c r="AL145" t="str">
        <f t="shared" ca="1" si="26"/>
        <v>sex</v>
      </c>
      <c r="AM145">
        <f ca="1">IF($AJ$2="",SUMIFS(BANCOS!$C$4:$C$13,BANCOS!$D$4:$D$13,AK145),SUMIFS(BANCOS!$C$4:$C$13,BANCOS!$D$4:$D$13,AK145,BANCOS!$B$4:$B$13,$AJ$2))+AP144</f>
        <v>0</v>
      </c>
      <c r="AN145">
        <f ca="1">IF($AI$3=1,
IF($AJ$2="",
SUMIFS(ENTRADAS[Valor],ENTRADAS[Status],"Concluído",ENTRADAS[Data pagamento],AK145),
SUMIFS(ENTRADAS[Valor],ENTRADAS[Status],"Concluído",ENTRADAS[Data pagamento],AK145,ENTRADAS[Conta bancária],$AJ$2)),
IF($AJ$2="",
SUMIFS(ENTRADAS[Valor],ENTRADAS[Status],"Concluído",ENTRADAS[Data pagamento],AK145)+SUMIFS(ENTRADAS[Valor],ENTRADAS[Status],"&lt;&gt;"&amp;"Concluído",ENTRADAS[Data vencimento],AK145),
SUMIFS(ENTRADAS[Valor],ENTRADAS[Status],"Concluído",ENTRADAS[Data pagamento],AK145,ENTRADAS[Conta bancária],$AJ$2)+SUMIFS(ENTRADAS[Valor],ENTRADAS[Status],"&lt;&gt;"&amp;"Concluído",ENTRADAS[Data vencimento],AK145,ENTRADAS[Conta bancária],$AJ$2)))</f>
        <v>0</v>
      </c>
      <c r="AO145">
        <f ca="1">IF($AI$3=1,
IF($AJ$2="",
SUMIFS(SAÍDAS[Valor],SAÍDAS[Status],"Concluído",SAÍDAS[Data pagamento],AK145),
SUMIFS(SAÍDAS[Valor],SAÍDAS[Status],"Concluído",SAÍDAS[Data pagamento],AK145,SAÍDAS[Conta bancária],$AJ$2)),
IF($AJ$2="",
SUMIFS(SAÍDAS[Valor],SAÍDAS[Status],"Concluído",SAÍDAS[Data pagamento],AK145)+SUMIFS(SAÍDAS[Valor],SAÍDAS[Status],"&lt;&gt;"&amp;"Concluído",SAÍDAS[Data vencimento],AK145),
SUMIFS(SAÍDAS[Valor],SAÍDAS[Status],"Concluído",SAÍDAS[Data pagamento],AK145,SAÍDAS[Conta bancária],$AJ$2)+SUMIFS(SAÍDAS[Valor],SAÍDAS[Status],"&lt;&gt;"&amp;"Concluído",SAÍDAS[Data vencimento],AK145,SAÍDAS[Conta bancária],$AJ$2)))</f>
        <v>0</v>
      </c>
      <c r="AP145">
        <f t="shared" ca="1" si="27"/>
        <v>0</v>
      </c>
      <c r="BJ145" s="97"/>
      <c r="BK145" s="97"/>
    </row>
    <row r="146" spans="34:63" x14ac:dyDescent="0.3">
      <c r="AH146" t="str">
        <f t="shared" ca="1" si="23"/>
        <v>mai</v>
      </c>
      <c r="AI146">
        <f t="shared" ca="1" si="24"/>
        <v>1900</v>
      </c>
      <c r="AJ146" t="str">
        <f t="shared" ca="1" si="25"/>
        <v>mai1900</v>
      </c>
      <c r="AK146" s="97">
        <f t="shared" ca="1" si="28"/>
        <v>140</v>
      </c>
      <c r="AL146" t="str">
        <f t="shared" ca="1" si="26"/>
        <v>sáb</v>
      </c>
      <c r="AM146">
        <f ca="1">IF($AJ$2="",SUMIFS(BANCOS!$C$4:$C$13,BANCOS!$D$4:$D$13,AK146),SUMIFS(BANCOS!$C$4:$C$13,BANCOS!$D$4:$D$13,AK146,BANCOS!$B$4:$B$13,$AJ$2))+AP145</f>
        <v>0</v>
      </c>
      <c r="AN146">
        <f ca="1">IF($AI$3=1,
IF($AJ$2="",
SUMIFS(ENTRADAS[Valor],ENTRADAS[Status],"Concluído",ENTRADAS[Data pagamento],AK146),
SUMIFS(ENTRADAS[Valor],ENTRADAS[Status],"Concluído",ENTRADAS[Data pagamento],AK146,ENTRADAS[Conta bancária],$AJ$2)),
IF($AJ$2="",
SUMIFS(ENTRADAS[Valor],ENTRADAS[Status],"Concluído",ENTRADAS[Data pagamento],AK146)+SUMIFS(ENTRADAS[Valor],ENTRADAS[Status],"&lt;&gt;"&amp;"Concluído",ENTRADAS[Data vencimento],AK146),
SUMIFS(ENTRADAS[Valor],ENTRADAS[Status],"Concluído",ENTRADAS[Data pagamento],AK146,ENTRADAS[Conta bancária],$AJ$2)+SUMIFS(ENTRADAS[Valor],ENTRADAS[Status],"&lt;&gt;"&amp;"Concluído",ENTRADAS[Data vencimento],AK146,ENTRADAS[Conta bancária],$AJ$2)))</f>
        <v>0</v>
      </c>
      <c r="AO146">
        <f ca="1">IF($AI$3=1,
IF($AJ$2="",
SUMIFS(SAÍDAS[Valor],SAÍDAS[Status],"Concluído",SAÍDAS[Data pagamento],AK146),
SUMIFS(SAÍDAS[Valor],SAÍDAS[Status],"Concluído",SAÍDAS[Data pagamento],AK146,SAÍDAS[Conta bancária],$AJ$2)),
IF($AJ$2="",
SUMIFS(SAÍDAS[Valor],SAÍDAS[Status],"Concluído",SAÍDAS[Data pagamento],AK146)+SUMIFS(SAÍDAS[Valor],SAÍDAS[Status],"&lt;&gt;"&amp;"Concluído",SAÍDAS[Data vencimento],AK146),
SUMIFS(SAÍDAS[Valor],SAÍDAS[Status],"Concluído",SAÍDAS[Data pagamento],AK146,SAÍDAS[Conta bancária],$AJ$2)+SUMIFS(SAÍDAS[Valor],SAÍDAS[Status],"&lt;&gt;"&amp;"Concluído",SAÍDAS[Data vencimento],AK146,SAÍDAS[Conta bancária],$AJ$2)))</f>
        <v>0</v>
      </c>
      <c r="AP146">
        <f t="shared" ca="1" si="27"/>
        <v>0</v>
      </c>
      <c r="BJ146" s="97"/>
      <c r="BK146" s="97"/>
    </row>
    <row r="147" spans="34:63" x14ac:dyDescent="0.3">
      <c r="AH147" t="str">
        <f t="shared" ca="1" si="23"/>
        <v>mai</v>
      </c>
      <c r="AI147">
        <f t="shared" ca="1" si="24"/>
        <v>1900</v>
      </c>
      <c r="AJ147" t="str">
        <f t="shared" ca="1" si="25"/>
        <v>mai1900</v>
      </c>
      <c r="AK147" s="97">
        <f t="shared" ca="1" si="28"/>
        <v>141</v>
      </c>
      <c r="AL147" t="str">
        <f t="shared" ca="1" si="26"/>
        <v>dom</v>
      </c>
      <c r="AM147">
        <f ca="1">IF($AJ$2="",SUMIFS(BANCOS!$C$4:$C$13,BANCOS!$D$4:$D$13,AK147),SUMIFS(BANCOS!$C$4:$C$13,BANCOS!$D$4:$D$13,AK147,BANCOS!$B$4:$B$13,$AJ$2))+AP146</f>
        <v>0</v>
      </c>
      <c r="AN147">
        <f ca="1">IF($AI$3=1,
IF($AJ$2="",
SUMIFS(ENTRADAS[Valor],ENTRADAS[Status],"Concluído",ENTRADAS[Data pagamento],AK147),
SUMIFS(ENTRADAS[Valor],ENTRADAS[Status],"Concluído",ENTRADAS[Data pagamento],AK147,ENTRADAS[Conta bancária],$AJ$2)),
IF($AJ$2="",
SUMIFS(ENTRADAS[Valor],ENTRADAS[Status],"Concluído",ENTRADAS[Data pagamento],AK147)+SUMIFS(ENTRADAS[Valor],ENTRADAS[Status],"&lt;&gt;"&amp;"Concluído",ENTRADAS[Data vencimento],AK147),
SUMIFS(ENTRADAS[Valor],ENTRADAS[Status],"Concluído",ENTRADAS[Data pagamento],AK147,ENTRADAS[Conta bancária],$AJ$2)+SUMIFS(ENTRADAS[Valor],ENTRADAS[Status],"&lt;&gt;"&amp;"Concluído",ENTRADAS[Data vencimento],AK147,ENTRADAS[Conta bancária],$AJ$2)))</f>
        <v>0</v>
      </c>
      <c r="AO147">
        <f ca="1">IF($AI$3=1,
IF($AJ$2="",
SUMIFS(SAÍDAS[Valor],SAÍDAS[Status],"Concluído",SAÍDAS[Data pagamento],AK147),
SUMIFS(SAÍDAS[Valor],SAÍDAS[Status],"Concluído",SAÍDAS[Data pagamento],AK147,SAÍDAS[Conta bancária],$AJ$2)),
IF($AJ$2="",
SUMIFS(SAÍDAS[Valor],SAÍDAS[Status],"Concluído",SAÍDAS[Data pagamento],AK147)+SUMIFS(SAÍDAS[Valor],SAÍDAS[Status],"&lt;&gt;"&amp;"Concluído",SAÍDAS[Data vencimento],AK147),
SUMIFS(SAÍDAS[Valor],SAÍDAS[Status],"Concluído",SAÍDAS[Data pagamento],AK147,SAÍDAS[Conta bancária],$AJ$2)+SUMIFS(SAÍDAS[Valor],SAÍDAS[Status],"&lt;&gt;"&amp;"Concluído",SAÍDAS[Data vencimento],AK147,SAÍDAS[Conta bancária],$AJ$2)))</f>
        <v>0</v>
      </c>
      <c r="AP147">
        <f t="shared" ca="1" si="27"/>
        <v>0</v>
      </c>
      <c r="BJ147" s="97"/>
      <c r="BK147" s="97"/>
    </row>
    <row r="148" spans="34:63" x14ac:dyDescent="0.3">
      <c r="AH148" t="str">
        <f t="shared" ca="1" si="23"/>
        <v>mai</v>
      </c>
      <c r="AI148">
        <f t="shared" ca="1" si="24"/>
        <v>1900</v>
      </c>
      <c r="AJ148" t="str">
        <f t="shared" ca="1" si="25"/>
        <v>mai1900</v>
      </c>
      <c r="AK148" s="97">
        <f t="shared" ca="1" si="28"/>
        <v>142</v>
      </c>
      <c r="AL148" t="str">
        <f t="shared" ca="1" si="26"/>
        <v>seg</v>
      </c>
      <c r="AM148">
        <f ca="1">IF($AJ$2="",SUMIFS(BANCOS!$C$4:$C$13,BANCOS!$D$4:$D$13,AK148),SUMIFS(BANCOS!$C$4:$C$13,BANCOS!$D$4:$D$13,AK148,BANCOS!$B$4:$B$13,$AJ$2))+AP147</f>
        <v>0</v>
      </c>
      <c r="AN148">
        <f ca="1">IF($AI$3=1,
IF($AJ$2="",
SUMIFS(ENTRADAS[Valor],ENTRADAS[Status],"Concluído",ENTRADAS[Data pagamento],AK148),
SUMIFS(ENTRADAS[Valor],ENTRADAS[Status],"Concluído",ENTRADAS[Data pagamento],AK148,ENTRADAS[Conta bancária],$AJ$2)),
IF($AJ$2="",
SUMIFS(ENTRADAS[Valor],ENTRADAS[Status],"Concluído",ENTRADAS[Data pagamento],AK148)+SUMIFS(ENTRADAS[Valor],ENTRADAS[Status],"&lt;&gt;"&amp;"Concluído",ENTRADAS[Data vencimento],AK148),
SUMIFS(ENTRADAS[Valor],ENTRADAS[Status],"Concluído",ENTRADAS[Data pagamento],AK148,ENTRADAS[Conta bancária],$AJ$2)+SUMIFS(ENTRADAS[Valor],ENTRADAS[Status],"&lt;&gt;"&amp;"Concluído",ENTRADAS[Data vencimento],AK148,ENTRADAS[Conta bancária],$AJ$2)))</f>
        <v>0</v>
      </c>
      <c r="AO148">
        <f ca="1">IF($AI$3=1,
IF($AJ$2="",
SUMIFS(SAÍDAS[Valor],SAÍDAS[Status],"Concluído",SAÍDAS[Data pagamento],AK148),
SUMIFS(SAÍDAS[Valor],SAÍDAS[Status],"Concluído",SAÍDAS[Data pagamento],AK148,SAÍDAS[Conta bancária],$AJ$2)),
IF($AJ$2="",
SUMIFS(SAÍDAS[Valor],SAÍDAS[Status],"Concluído",SAÍDAS[Data pagamento],AK148)+SUMIFS(SAÍDAS[Valor],SAÍDAS[Status],"&lt;&gt;"&amp;"Concluído",SAÍDAS[Data vencimento],AK148),
SUMIFS(SAÍDAS[Valor],SAÍDAS[Status],"Concluído",SAÍDAS[Data pagamento],AK148,SAÍDAS[Conta bancária],$AJ$2)+SUMIFS(SAÍDAS[Valor],SAÍDAS[Status],"&lt;&gt;"&amp;"Concluído",SAÍDAS[Data vencimento],AK148,SAÍDAS[Conta bancária],$AJ$2)))</f>
        <v>0</v>
      </c>
      <c r="AP148">
        <f t="shared" ca="1" si="27"/>
        <v>0</v>
      </c>
      <c r="BJ148" s="97"/>
      <c r="BK148" s="97"/>
    </row>
    <row r="149" spans="34:63" x14ac:dyDescent="0.3">
      <c r="AH149" t="str">
        <f t="shared" ca="1" si="23"/>
        <v>mai</v>
      </c>
      <c r="AI149">
        <f t="shared" ca="1" si="24"/>
        <v>1900</v>
      </c>
      <c r="AJ149" t="str">
        <f t="shared" ca="1" si="25"/>
        <v>mai1900</v>
      </c>
      <c r="AK149" s="97">
        <f t="shared" ca="1" si="28"/>
        <v>143</v>
      </c>
      <c r="AL149" t="str">
        <f t="shared" ca="1" si="26"/>
        <v>ter</v>
      </c>
      <c r="AM149">
        <f ca="1">IF($AJ$2="",SUMIFS(BANCOS!$C$4:$C$13,BANCOS!$D$4:$D$13,AK149),SUMIFS(BANCOS!$C$4:$C$13,BANCOS!$D$4:$D$13,AK149,BANCOS!$B$4:$B$13,$AJ$2))+AP148</f>
        <v>0</v>
      </c>
      <c r="AN149">
        <f ca="1">IF($AI$3=1,
IF($AJ$2="",
SUMIFS(ENTRADAS[Valor],ENTRADAS[Status],"Concluído",ENTRADAS[Data pagamento],AK149),
SUMIFS(ENTRADAS[Valor],ENTRADAS[Status],"Concluído",ENTRADAS[Data pagamento],AK149,ENTRADAS[Conta bancária],$AJ$2)),
IF($AJ$2="",
SUMIFS(ENTRADAS[Valor],ENTRADAS[Status],"Concluído",ENTRADAS[Data pagamento],AK149)+SUMIFS(ENTRADAS[Valor],ENTRADAS[Status],"&lt;&gt;"&amp;"Concluído",ENTRADAS[Data vencimento],AK149),
SUMIFS(ENTRADAS[Valor],ENTRADAS[Status],"Concluído",ENTRADAS[Data pagamento],AK149,ENTRADAS[Conta bancária],$AJ$2)+SUMIFS(ENTRADAS[Valor],ENTRADAS[Status],"&lt;&gt;"&amp;"Concluído",ENTRADAS[Data vencimento],AK149,ENTRADAS[Conta bancária],$AJ$2)))</f>
        <v>0</v>
      </c>
      <c r="AO149">
        <f ca="1">IF($AI$3=1,
IF($AJ$2="",
SUMIFS(SAÍDAS[Valor],SAÍDAS[Status],"Concluído",SAÍDAS[Data pagamento],AK149),
SUMIFS(SAÍDAS[Valor],SAÍDAS[Status],"Concluído",SAÍDAS[Data pagamento],AK149,SAÍDAS[Conta bancária],$AJ$2)),
IF($AJ$2="",
SUMIFS(SAÍDAS[Valor],SAÍDAS[Status],"Concluído",SAÍDAS[Data pagamento],AK149)+SUMIFS(SAÍDAS[Valor],SAÍDAS[Status],"&lt;&gt;"&amp;"Concluído",SAÍDAS[Data vencimento],AK149),
SUMIFS(SAÍDAS[Valor],SAÍDAS[Status],"Concluído",SAÍDAS[Data pagamento],AK149,SAÍDAS[Conta bancária],$AJ$2)+SUMIFS(SAÍDAS[Valor],SAÍDAS[Status],"&lt;&gt;"&amp;"Concluído",SAÍDAS[Data vencimento],AK149,SAÍDAS[Conta bancária],$AJ$2)))</f>
        <v>0</v>
      </c>
      <c r="AP149">
        <f t="shared" ca="1" si="27"/>
        <v>0</v>
      </c>
      <c r="BJ149" s="97"/>
      <c r="BK149" s="97"/>
    </row>
    <row r="150" spans="34:63" x14ac:dyDescent="0.3">
      <c r="AH150" t="str">
        <f t="shared" ca="1" si="23"/>
        <v>mai</v>
      </c>
      <c r="AI150">
        <f t="shared" ca="1" si="24"/>
        <v>1900</v>
      </c>
      <c r="AJ150" t="str">
        <f t="shared" ca="1" si="25"/>
        <v>mai1900</v>
      </c>
      <c r="AK150" s="97">
        <f t="shared" ca="1" si="28"/>
        <v>144</v>
      </c>
      <c r="AL150" t="str">
        <f t="shared" ca="1" si="26"/>
        <v>qua</v>
      </c>
      <c r="AM150">
        <f ca="1">IF($AJ$2="",SUMIFS(BANCOS!$C$4:$C$13,BANCOS!$D$4:$D$13,AK150),SUMIFS(BANCOS!$C$4:$C$13,BANCOS!$D$4:$D$13,AK150,BANCOS!$B$4:$B$13,$AJ$2))+AP149</f>
        <v>0</v>
      </c>
      <c r="AN150">
        <f ca="1">IF($AI$3=1,
IF($AJ$2="",
SUMIFS(ENTRADAS[Valor],ENTRADAS[Status],"Concluído",ENTRADAS[Data pagamento],AK150),
SUMIFS(ENTRADAS[Valor],ENTRADAS[Status],"Concluído",ENTRADAS[Data pagamento],AK150,ENTRADAS[Conta bancária],$AJ$2)),
IF($AJ$2="",
SUMIFS(ENTRADAS[Valor],ENTRADAS[Status],"Concluído",ENTRADAS[Data pagamento],AK150)+SUMIFS(ENTRADAS[Valor],ENTRADAS[Status],"&lt;&gt;"&amp;"Concluído",ENTRADAS[Data vencimento],AK150),
SUMIFS(ENTRADAS[Valor],ENTRADAS[Status],"Concluído",ENTRADAS[Data pagamento],AK150,ENTRADAS[Conta bancária],$AJ$2)+SUMIFS(ENTRADAS[Valor],ENTRADAS[Status],"&lt;&gt;"&amp;"Concluído",ENTRADAS[Data vencimento],AK150,ENTRADAS[Conta bancária],$AJ$2)))</f>
        <v>0</v>
      </c>
      <c r="AO150">
        <f ca="1">IF($AI$3=1,
IF($AJ$2="",
SUMIFS(SAÍDAS[Valor],SAÍDAS[Status],"Concluído",SAÍDAS[Data pagamento],AK150),
SUMIFS(SAÍDAS[Valor],SAÍDAS[Status],"Concluído",SAÍDAS[Data pagamento],AK150,SAÍDAS[Conta bancária],$AJ$2)),
IF($AJ$2="",
SUMIFS(SAÍDAS[Valor],SAÍDAS[Status],"Concluído",SAÍDAS[Data pagamento],AK150)+SUMIFS(SAÍDAS[Valor],SAÍDAS[Status],"&lt;&gt;"&amp;"Concluído",SAÍDAS[Data vencimento],AK150),
SUMIFS(SAÍDAS[Valor],SAÍDAS[Status],"Concluído",SAÍDAS[Data pagamento],AK150,SAÍDAS[Conta bancária],$AJ$2)+SUMIFS(SAÍDAS[Valor],SAÍDAS[Status],"&lt;&gt;"&amp;"Concluído",SAÍDAS[Data vencimento],AK150,SAÍDAS[Conta bancária],$AJ$2)))</f>
        <v>0</v>
      </c>
      <c r="AP150">
        <f t="shared" ca="1" si="27"/>
        <v>0</v>
      </c>
      <c r="BJ150" s="97"/>
      <c r="BK150" s="97"/>
    </row>
    <row r="151" spans="34:63" x14ac:dyDescent="0.3">
      <c r="AH151" t="str">
        <f t="shared" ca="1" si="23"/>
        <v>mai</v>
      </c>
      <c r="AI151">
        <f t="shared" ca="1" si="24"/>
        <v>1900</v>
      </c>
      <c r="AJ151" t="str">
        <f t="shared" ca="1" si="25"/>
        <v>mai1900</v>
      </c>
      <c r="AK151" s="97">
        <f t="shared" ca="1" si="28"/>
        <v>145</v>
      </c>
      <c r="AL151" t="str">
        <f t="shared" ca="1" si="26"/>
        <v>qui</v>
      </c>
      <c r="AM151">
        <f ca="1">IF($AJ$2="",SUMIFS(BANCOS!$C$4:$C$13,BANCOS!$D$4:$D$13,AK151),SUMIFS(BANCOS!$C$4:$C$13,BANCOS!$D$4:$D$13,AK151,BANCOS!$B$4:$B$13,$AJ$2))+AP150</f>
        <v>0</v>
      </c>
      <c r="AN151">
        <f ca="1">IF($AI$3=1,
IF($AJ$2="",
SUMIFS(ENTRADAS[Valor],ENTRADAS[Status],"Concluído",ENTRADAS[Data pagamento],AK151),
SUMIFS(ENTRADAS[Valor],ENTRADAS[Status],"Concluído",ENTRADAS[Data pagamento],AK151,ENTRADAS[Conta bancária],$AJ$2)),
IF($AJ$2="",
SUMIFS(ENTRADAS[Valor],ENTRADAS[Status],"Concluído",ENTRADAS[Data pagamento],AK151)+SUMIFS(ENTRADAS[Valor],ENTRADAS[Status],"&lt;&gt;"&amp;"Concluído",ENTRADAS[Data vencimento],AK151),
SUMIFS(ENTRADAS[Valor],ENTRADAS[Status],"Concluído",ENTRADAS[Data pagamento],AK151,ENTRADAS[Conta bancária],$AJ$2)+SUMIFS(ENTRADAS[Valor],ENTRADAS[Status],"&lt;&gt;"&amp;"Concluído",ENTRADAS[Data vencimento],AK151,ENTRADAS[Conta bancária],$AJ$2)))</f>
        <v>0</v>
      </c>
      <c r="AO151">
        <f ca="1">IF($AI$3=1,
IF($AJ$2="",
SUMIFS(SAÍDAS[Valor],SAÍDAS[Status],"Concluído",SAÍDAS[Data pagamento],AK151),
SUMIFS(SAÍDAS[Valor],SAÍDAS[Status],"Concluído",SAÍDAS[Data pagamento],AK151,SAÍDAS[Conta bancária],$AJ$2)),
IF($AJ$2="",
SUMIFS(SAÍDAS[Valor],SAÍDAS[Status],"Concluído",SAÍDAS[Data pagamento],AK151)+SUMIFS(SAÍDAS[Valor],SAÍDAS[Status],"&lt;&gt;"&amp;"Concluído",SAÍDAS[Data vencimento],AK151),
SUMIFS(SAÍDAS[Valor],SAÍDAS[Status],"Concluído",SAÍDAS[Data pagamento],AK151,SAÍDAS[Conta bancária],$AJ$2)+SUMIFS(SAÍDAS[Valor],SAÍDAS[Status],"&lt;&gt;"&amp;"Concluído",SAÍDAS[Data vencimento],AK151,SAÍDAS[Conta bancária],$AJ$2)))</f>
        <v>0</v>
      </c>
      <c r="AP151">
        <f t="shared" ca="1" si="27"/>
        <v>0</v>
      </c>
      <c r="BJ151" s="97"/>
      <c r="BK151" s="97"/>
    </row>
    <row r="152" spans="34:63" x14ac:dyDescent="0.3">
      <c r="AH152" t="str">
        <f t="shared" ca="1" si="23"/>
        <v>mai</v>
      </c>
      <c r="AI152">
        <f t="shared" ca="1" si="24"/>
        <v>1900</v>
      </c>
      <c r="AJ152" t="str">
        <f t="shared" ca="1" si="25"/>
        <v>mai1900</v>
      </c>
      <c r="AK152" s="97">
        <f t="shared" ca="1" si="28"/>
        <v>146</v>
      </c>
      <c r="AL152" t="str">
        <f t="shared" ca="1" si="26"/>
        <v>sex</v>
      </c>
      <c r="AM152">
        <f ca="1">IF($AJ$2="",SUMIFS(BANCOS!$C$4:$C$13,BANCOS!$D$4:$D$13,AK152),SUMIFS(BANCOS!$C$4:$C$13,BANCOS!$D$4:$D$13,AK152,BANCOS!$B$4:$B$13,$AJ$2))+AP151</f>
        <v>0</v>
      </c>
      <c r="AN152">
        <f ca="1">IF($AI$3=1,
IF($AJ$2="",
SUMIFS(ENTRADAS[Valor],ENTRADAS[Status],"Concluído",ENTRADAS[Data pagamento],AK152),
SUMIFS(ENTRADAS[Valor],ENTRADAS[Status],"Concluído",ENTRADAS[Data pagamento],AK152,ENTRADAS[Conta bancária],$AJ$2)),
IF($AJ$2="",
SUMIFS(ENTRADAS[Valor],ENTRADAS[Status],"Concluído",ENTRADAS[Data pagamento],AK152)+SUMIFS(ENTRADAS[Valor],ENTRADAS[Status],"&lt;&gt;"&amp;"Concluído",ENTRADAS[Data vencimento],AK152),
SUMIFS(ENTRADAS[Valor],ENTRADAS[Status],"Concluído",ENTRADAS[Data pagamento],AK152,ENTRADAS[Conta bancária],$AJ$2)+SUMIFS(ENTRADAS[Valor],ENTRADAS[Status],"&lt;&gt;"&amp;"Concluído",ENTRADAS[Data vencimento],AK152,ENTRADAS[Conta bancária],$AJ$2)))</f>
        <v>0</v>
      </c>
      <c r="AO152">
        <f ca="1">IF($AI$3=1,
IF($AJ$2="",
SUMIFS(SAÍDAS[Valor],SAÍDAS[Status],"Concluído",SAÍDAS[Data pagamento],AK152),
SUMIFS(SAÍDAS[Valor],SAÍDAS[Status],"Concluído",SAÍDAS[Data pagamento],AK152,SAÍDAS[Conta bancária],$AJ$2)),
IF($AJ$2="",
SUMIFS(SAÍDAS[Valor],SAÍDAS[Status],"Concluído",SAÍDAS[Data pagamento],AK152)+SUMIFS(SAÍDAS[Valor],SAÍDAS[Status],"&lt;&gt;"&amp;"Concluído",SAÍDAS[Data vencimento],AK152),
SUMIFS(SAÍDAS[Valor],SAÍDAS[Status],"Concluído",SAÍDAS[Data pagamento],AK152,SAÍDAS[Conta bancária],$AJ$2)+SUMIFS(SAÍDAS[Valor],SAÍDAS[Status],"&lt;&gt;"&amp;"Concluído",SAÍDAS[Data vencimento],AK152,SAÍDAS[Conta bancária],$AJ$2)))</f>
        <v>0</v>
      </c>
      <c r="AP152">
        <f t="shared" ca="1" si="27"/>
        <v>0</v>
      </c>
      <c r="BJ152" s="97"/>
      <c r="BK152" s="97"/>
    </row>
    <row r="153" spans="34:63" x14ac:dyDescent="0.3">
      <c r="AH153" t="str">
        <f t="shared" ca="1" si="23"/>
        <v>mai</v>
      </c>
      <c r="AI153">
        <f t="shared" ca="1" si="24"/>
        <v>1900</v>
      </c>
      <c r="AJ153" t="str">
        <f t="shared" ca="1" si="25"/>
        <v>mai1900</v>
      </c>
      <c r="AK153" s="97">
        <f t="shared" ca="1" si="28"/>
        <v>147</v>
      </c>
      <c r="AL153" t="str">
        <f t="shared" ca="1" si="26"/>
        <v>sáb</v>
      </c>
      <c r="AM153">
        <f ca="1">IF($AJ$2="",SUMIFS(BANCOS!$C$4:$C$13,BANCOS!$D$4:$D$13,AK153),SUMIFS(BANCOS!$C$4:$C$13,BANCOS!$D$4:$D$13,AK153,BANCOS!$B$4:$B$13,$AJ$2))+AP152</f>
        <v>0</v>
      </c>
      <c r="AN153">
        <f ca="1">IF($AI$3=1,
IF($AJ$2="",
SUMIFS(ENTRADAS[Valor],ENTRADAS[Status],"Concluído",ENTRADAS[Data pagamento],AK153),
SUMIFS(ENTRADAS[Valor],ENTRADAS[Status],"Concluído",ENTRADAS[Data pagamento],AK153,ENTRADAS[Conta bancária],$AJ$2)),
IF($AJ$2="",
SUMIFS(ENTRADAS[Valor],ENTRADAS[Status],"Concluído",ENTRADAS[Data pagamento],AK153)+SUMIFS(ENTRADAS[Valor],ENTRADAS[Status],"&lt;&gt;"&amp;"Concluído",ENTRADAS[Data vencimento],AK153),
SUMIFS(ENTRADAS[Valor],ENTRADAS[Status],"Concluído",ENTRADAS[Data pagamento],AK153,ENTRADAS[Conta bancária],$AJ$2)+SUMIFS(ENTRADAS[Valor],ENTRADAS[Status],"&lt;&gt;"&amp;"Concluído",ENTRADAS[Data vencimento],AK153,ENTRADAS[Conta bancária],$AJ$2)))</f>
        <v>0</v>
      </c>
      <c r="AO153">
        <f ca="1">IF($AI$3=1,
IF($AJ$2="",
SUMIFS(SAÍDAS[Valor],SAÍDAS[Status],"Concluído",SAÍDAS[Data pagamento],AK153),
SUMIFS(SAÍDAS[Valor],SAÍDAS[Status],"Concluído",SAÍDAS[Data pagamento],AK153,SAÍDAS[Conta bancária],$AJ$2)),
IF($AJ$2="",
SUMIFS(SAÍDAS[Valor],SAÍDAS[Status],"Concluído",SAÍDAS[Data pagamento],AK153)+SUMIFS(SAÍDAS[Valor],SAÍDAS[Status],"&lt;&gt;"&amp;"Concluído",SAÍDAS[Data vencimento],AK153),
SUMIFS(SAÍDAS[Valor],SAÍDAS[Status],"Concluído",SAÍDAS[Data pagamento],AK153,SAÍDAS[Conta bancária],$AJ$2)+SUMIFS(SAÍDAS[Valor],SAÍDAS[Status],"&lt;&gt;"&amp;"Concluído",SAÍDAS[Data vencimento],AK153,SAÍDAS[Conta bancária],$AJ$2)))</f>
        <v>0</v>
      </c>
      <c r="AP153">
        <f t="shared" ca="1" si="27"/>
        <v>0</v>
      </c>
      <c r="BJ153" s="97"/>
      <c r="BK153" s="97"/>
    </row>
    <row r="154" spans="34:63" x14ac:dyDescent="0.3">
      <c r="AH154" t="str">
        <f t="shared" ca="1" si="23"/>
        <v>mai</v>
      </c>
      <c r="AI154">
        <f t="shared" ca="1" si="24"/>
        <v>1900</v>
      </c>
      <c r="AJ154" t="str">
        <f t="shared" ca="1" si="25"/>
        <v>mai1900</v>
      </c>
      <c r="AK154" s="97">
        <f t="shared" ca="1" si="28"/>
        <v>148</v>
      </c>
      <c r="AL154" t="str">
        <f t="shared" ca="1" si="26"/>
        <v>dom</v>
      </c>
      <c r="AM154">
        <f ca="1">IF($AJ$2="",SUMIFS(BANCOS!$C$4:$C$13,BANCOS!$D$4:$D$13,AK154),SUMIFS(BANCOS!$C$4:$C$13,BANCOS!$D$4:$D$13,AK154,BANCOS!$B$4:$B$13,$AJ$2))+AP153</f>
        <v>0</v>
      </c>
      <c r="AN154">
        <f ca="1">IF($AI$3=1,
IF($AJ$2="",
SUMIFS(ENTRADAS[Valor],ENTRADAS[Status],"Concluído",ENTRADAS[Data pagamento],AK154),
SUMIFS(ENTRADAS[Valor],ENTRADAS[Status],"Concluído",ENTRADAS[Data pagamento],AK154,ENTRADAS[Conta bancária],$AJ$2)),
IF($AJ$2="",
SUMIFS(ENTRADAS[Valor],ENTRADAS[Status],"Concluído",ENTRADAS[Data pagamento],AK154)+SUMIFS(ENTRADAS[Valor],ENTRADAS[Status],"&lt;&gt;"&amp;"Concluído",ENTRADAS[Data vencimento],AK154),
SUMIFS(ENTRADAS[Valor],ENTRADAS[Status],"Concluído",ENTRADAS[Data pagamento],AK154,ENTRADAS[Conta bancária],$AJ$2)+SUMIFS(ENTRADAS[Valor],ENTRADAS[Status],"&lt;&gt;"&amp;"Concluído",ENTRADAS[Data vencimento],AK154,ENTRADAS[Conta bancária],$AJ$2)))</f>
        <v>0</v>
      </c>
      <c r="AO154">
        <f ca="1">IF($AI$3=1,
IF($AJ$2="",
SUMIFS(SAÍDAS[Valor],SAÍDAS[Status],"Concluído",SAÍDAS[Data pagamento],AK154),
SUMIFS(SAÍDAS[Valor],SAÍDAS[Status],"Concluído",SAÍDAS[Data pagamento],AK154,SAÍDAS[Conta bancária],$AJ$2)),
IF($AJ$2="",
SUMIFS(SAÍDAS[Valor],SAÍDAS[Status],"Concluído",SAÍDAS[Data pagamento],AK154)+SUMIFS(SAÍDAS[Valor],SAÍDAS[Status],"&lt;&gt;"&amp;"Concluído",SAÍDAS[Data vencimento],AK154),
SUMIFS(SAÍDAS[Valor],SAÍDAS[Status],"Concluído",SAÍDAS[Data pagamento],AK154,SAÍDAS[Conta bancária],$AJ$2)+SUMIFS(SAÍDAS[Valor],SAÍDAS[Status],"&lt;&gt;"&amp;"Concluído",SAÍDAS[Data vencimento],AK154,SAÍDAS[Conta bancária],$AJ$2)))</f>
        <v>0</v>
      </c>
      <c r="AP154">
        <f t="shared" ca="1" si="27"/>
        <v>0</v>
      </c>
      <c r="BJ154" s="97"/>
      <c r="BK154" s="97"/>
    </row>
    <row r="155" spans="34:63" x14ac:dyDescent="0.3">
      <c r="AH155" t="str">
        <f t="shared" ca="1" si="23"/>
        <v>mai</v>
      </c>
      <c r="AI155">
        <f t="shared" ca="1" si="24"/>
        <v>1900</v>
      </c>
      <c r="AJ155" t="str">
        <f t="shared" ca="1" si="25"/>
        <v>mai1900</v>
      </c>
      <c r="AK155" s="97">
        <f t="shared" ca="1" si="28"/>
        <v>149</v>
      </c>
      <c r="AL155" t="str">
        <f t="shared" ca="1" si="26"/>
        <v>seg</v>
      </c>
      <c r="AM155">
        <f ca="1">IF($AJ$2="",SUMIFS(BANCOS!$C$4:$C$13,BANCOS!$D$4:$D$13,AK155),SUMIFS(BANCOS!$C$4:$C$13,BANCOS!$D$4:$D$13,AK155,BANCOS!$B$4:$B$13,$AJ$2))+AP154</f>
        <v>0</v>
      </c>
      <c r="AN155">
        <f ca="1">IF($AI$3=1,
IF($AJ$2="",
SUMIFS(ENTRADAS[Valor],ENTRADAS[Status],"Concluído",ENTRADAS[Data pagamento],AK155),
SUMIFS(ENTRADAS[Valor],ENTRADAS[Status],"Concluído",ENTRADAS[Data pagamento],AK155,ENTRADAS[Conta bancária],$AJ$2)),
IF($AJ$2="",
SUMIFS(ENTRADAS[Valor],ENTRADAS[Status],"Concluído",ENTRADAS[Data pagamento],AK155)+SUMIFS(ENTRADAS[Valor],ENTRADAS[Status],"&lt;&gt;"&amp;"Concluído",ENTRADAS[Data vencimento],AK155),
SUMIFS(ENTRADAS[Valor],ENTRADAS[Status],"Concluído",ENTRADAS[Data pagamento],AK155,ENTRADAS[Conta bancária],$AJ$2)+SUMIFS(ENTRADAS[Valor],ENTRADAS[Status],"&lt;&gt;"&amp;"Concluído",ENTRADAS[Data vencimento],AK155,ENTRADAS[Conta bancária],$AJ$2)))</f>
        <v>0</v>
      </c>
      <c r="AO155">
        <f ca="1">IF($AI$3=1,
IF($AJ$2="",
SUMIFS(SAÍDAS[Valor],SAÍDAS[Status],"Concluído",SAÍDAS[Data pagamento],AK155),
SUMIFS(SAÍDAS[Valor],SAÍDAS[Status],"Concluído",SAÍDAS[Data pagamento],AK155,SAÍDAS[Conta bancária],$AJ$2)),
IF($AJ$2="",
SUMIFS(SAÍDAS[Valor],SAÍDAS[Status],"Concluído",SAÍDAS[Data pagamento],AK155)+SUMIFS(SAÍDAS[Valor],SAÍDAS[Status],"&lt;&gt;"&amp;"Concluído",SAÍDAS[Data vencimento],AK155),
SUMIFS(SAÍDAS[Valor],SAÍDAS[Status],"Concluído",SAÍDAS[Data pagamento],AK155,SAÍDAS[Conta bancária],$AJ$2)+SUMIFS(SAÍDAS[Valor],SAÍDAS[Status],"&lt;&gt;"&amp;"Concluído",SAÍDAS[Data vencimento],AK155,SAÍDAS[Conta bancária],$AJ$2)))</f>
        <v>0</v>
      </c>
      <c r="AP155">
        <f t="shared" ca="1" si="27"/>
        <v>0</v>
      </c>
      <c r="BJ155" s="97"/>
      <c r="BK155" s="97"/>
    </row>
    <row r="156" spans="34:63" x14ac:dyDescent="0.3">
      <c r="AH156" t="str">
        <f t="shared" ca="1" si="23"/>
        <v>mai</v>
      </c>
      <c r="AI156">
        <f t="shared" ca="1" si="24"/>
        <v>1900</v>
      </c>
      <c r="AJ156" t="str">
        <f t="shared" ca="1" si="25"/>
        <v>mai1900</v>
      </c>
      <c r="AK156" s="97">
        <f t="shared" ca="1" si="28"/>
        <v>150</v>
      </c>
      <c r="AL156" t="str">
        <f t="shared" ca="1" si="26"/>
        <v>ter</v>
      </c>
      <c r="AM156">
        <f ca="1">IF($AJ$2="",SUMIFS(BANCOS!$C$4:$C$13,BANCOS!$D$4:$D$13,AK156),SUMIFS(BANCOS!$C$4:$C$13,BANCOS!$D$4:$D$13,AK156,BANCOS!$B$4:$B$13,$AJ$2))+AP155</f>
        <v>0</v>
      </c>
      <c r="AN156">
        <f ca="1">IF($AI$3=1,
IF($AJ$2="",
SUMIFS(ENTRADAS[Valor],ENTRADAS[Status],"Concluído",ENTRADAS[Data pagamento],AK156),
SUMIFS(ENTRADAS[Valor],ENTRADAS[Status],"Concluído",ENTRADAS[Data pagamento],AK156,ENTRADAS[Conta bancária],$AJ$2)),
IF($AJ$2="",
SUMIFS(ENTRADAS[Valor],ENTRADAS[Status],"Concluído",ENTRADAS[Data pagamento],AK156)+SUMIFS(ENTRADAS[Valor],ENTRADAS[Status],"&lt;&gt;"&amp;"Concluído",ENTRADAS[Data vencimento],AK156),
SUMIFS(ENTRADAS[Valor],ENTRADAS[Status],"Concluído",ENTRADAS[Data pagamento],AK156,ENTRADAS[Conta bancária],$AJ$2)+SUMIFS(ENTRADAS[Valor],ENTRADAS[Status],"&lt;&gt;"&amp;"Concluído",ENTRADAS[Data vencimento],AK156,ENTRADAS[Conta bancária],$AJ$2)))</f>
        <v>0</v>
      </c>
      <c r="AO156">
        <f ca="1">IF($AI$3=1,
IF($AJ$2="",
SUMIFS(SAÍDAS[Valor],SAÍDAS[Status],"Concluído",SAÍDAS[Data pagamento],AK156),
SUMIFS(SAÍDAS[Valor],SAÍDAS[Status],"Concluído",SAÍDAS[Data pagamento],AK156,SAÍDAS[Conta bancária],$AJ$2)),
IF($AJ$2="",
SUMIFS(SAÍDAS[Valor],SAÍDAS[Status],"Concluído",SAÍDAS[Data pagamento],AK156)+SUMIFS(SAÍDAS[Valor],SAÍDAS[Status],"&lt;&gt;"&amp;"Concluído",SAÍDAS[Data vencimento],AK156),
SUMIFS(SAÍDAS[Valor],SAÍDAS[Status],"Concluído",SAÍDAS[Data pagamento],AK156,SAÍDAS[Conta bancária],$AJ$2)+SUMIFS(SAÍDAS[Valor],SAÍDAS[Status],"&lt;&gt;"&amp;"Concluído",SAÍDAS[Data vencimento],AK156,SAÍDAS[Conta bancária],$AJ$2)))</f>
        <v>0</v>
      </c>
      <c r="AP156">
        <f t="shared" ca="1" si="27"/>
        <v>0</v>
      </c>
      <c r="BJ156" s="97"/>
      <c r="BK156" s="97"/>
    </row>
    <row r="157" spans="34:63" x14ac:dyDescent="0.3">
      <c r="AH157" t="str">
        <f t="shared" ca="1" si="23"/>
        <v>mai</v>
      </c>
      <c r="AI157">
        <f t="shared" ca="1" si="24"/>
        <v>1900</v>
      </c>
      <c r="AJ157" t="str">
        <f t="shared" ca="1" si="25"/>
        <v>mai1900</v>
      </c>
      <c r="AK157" s="97">
        <f t="shared" ca="1" si="28"/>
        <v>151</v>
      </c>
      <c r="AL157" t="str">
        <f t="shared" ca="1" si="26"/>
        <v>qua</v>
      </c>
      <c r="AM157">
        <f ca="1">IF($AJ$2="",SUMIFS(BANCOS!$C$4:$C$13,BANCOS!$D$4:$D$13,AK157),SUMIFS(BANCOS!$C$4:$C$13,BANCOS!$D$4:$D$13,AK157,BANCOS!$B$4:$B$13,$AJ$2))+AP156</f>
        <v>0</v>
      </c>
      <c r="AN157">
        <f ca="1">IF($AI$3=1,
IF($AJ$2="",
SUMIFS(ENTRADAS[Valor],ENTRADAS[Status],"Concluído",ENTRADAS[Data pagamento],AK157),
SUMIFS(ENTRADAS[Valor],ENTRADAS[Status],"Concluído",ENTRADAS[Data pagamento],AK157,ENTRADAS[Conta bancária],$AJ$2)),
IF($AJ$2="",
SUMIFS(ENTRADAS[Valor],ENTRADAS[Status],"Concluído",ENTRADAS[Data pagamento],AK157)+SUMIFS(ENTRADAS[Valor],ENTRADAS[Status],"&lt;&gt;"&amp;"Concluído",ENTRADAS[Data vencimento],AK157),
SUMIFS(ENTRADAS[Valor],ENTRADAS[Status],"Concluído",ENTRADAS[Data pagamento],AK157,ENTRADAS[Conta bancária],$AJ$2)+SUMIFS(ENTRADAS[Valor],ENTRADAS[Status],"&lt;&gt;"&amp;"Concluído",ENTRADAS[Data vencimento],AK157,ENTRADAS[Conta bancária],$AJ$2)))</f>
        <v>0</v>
      </c>
      <c r="AO157">
        <f ca="1">IF($AI$3=1,
IF($AJ$2="",
SUMIFS(SAÍDAS[Valor],SAÍDAS[Status],"Concluído",SAÍDAS[Data pagamento],AK157),
SUMIFS(SAÍDAS[Valor],SAÍDAS[Status],"Concluído",SAÍDAS[Data pagamento],AK157,SAÍDAS[Conta bancária],$AJ$2)),
IF($AJ$2="",
SUMIFS(SAÍDAS[Valor],SAÍDAS[Status],"Concluído",SAÍDAS[Data pagamento],AK157)+SUMIFS(SAÍDAS[Valor],SAÍDAS[Status],"&lt;&gt;"&amp;"Concluído",SAÍDAS[Data vencimento],AK157),
SUMIFS(SAÍDAS[Valor],SAÍDAS[Status],"Concluído",SAÍDAS[Data pagamento],AK157,SAÍDAS[Conta bancária],$AJ$2)+SUMIFS(SAÍDAS[Valor],SAÍDAS[Status],"&lt;&gt;"&amp;"Concluído",SAÍDAS[Data vencimento],AK157,SAÍDAS[Conta bancária],$AJ$2)))</f>
        <v>0</v>
      </c>
      <c r="AP157">
        <f t="shared" ca="1" si="27"/>
        <v>0</v>
      </c>
      <c r="BJ157" s="97"/>
      <c r="BK157" s="97"/>
    </row>
    <row r="158" spans="34:63" x14ac:dyDescent="0.3">
      <c r="AH158" t="str">
        <f t="shared" ca="1" si="23"/>
        <v>mai</v>
      </c>
      <c r="AI158">
        <f t="shared" ca="1" si="24"/>
        <v>1900</v>
      </c>
      <c r="AJ158" t="str">
        <f t="shared" ca="1" si="25"/>
        <v>mai1900</v>
      </c>
      <c r="AK158" s="97">
        <f t="shared" ca="1" si="28"/>
        <v>152</v>
      </c>
      <c r="AL158" t="str">
        <f t="shared" ca="1" si="26"/>
        <v>qui</v>
      </c>
      <c r="AM158">
        <f ca="1">IF($AJ$2="",SUMIFS(BANCOS!$C$4:$C$13,BANCOS!$D$4:$D$13,AK158),SUMIFS(BANCOS!$C$4:$C$13,BANCOS!$D$4:$D$13,AK158,BANCOS!$B$4:$B$13,$AJ$2))+AP157</f>
        <v>0</v>
      </c>
      <c r="AN158">
        <f ca="1">IF($AI$3=1,
IF($AJ$2="",
SUMIFS(ENTRADAS[Valor],ENTRADAS[Status],"Concluído",ENTRADAS[Data pagamento],AK158),
SUMIFS(ENTRADAS[Valor],ENTRADAS[Status],"Concluído",ENTRADAS[Data pagamento],AK158,ENTRADAS[Conta bancária],$AJ$2)),
IF($AJ$2="",
SUMIFS(ENTRADAS[Valor],ENTRADAS[Status],"Concluído",ENTRADAS[Data pagamento],AK158)+SUMIFS(ENTRADAS[Valor],ENTRADAS[Status],"&lt;&gt;"&amp;"Concluído",ENTRADAS[Data vencimento],AK158),
SUMIFS(ENTRADAS[Valor],ENTRADAS[Status],"Concluído",ENTRADAS[Data pagamento],AK158,ENTRADAS[Conta bancária],$AJ$2)+SUMIFS(ENTRADAS[Valor],ENTRADAS[Status],"&lt;&gt;"&amp;"Concluído",ENTRADAS[Data vencimento],AK158,ENTRADAS[Conta bancária],$AJ$2)))</f>
        <v>0</v>
      </c>
      <c r="AO158">
        <f ca="1">IF($AI$3=1,
IF($AJ$2="",
SUMIFS(SAÍDAS[Valor],SAÍDAS[Status],"Concluído",SAÍDAS[Data pagamento],AK158),
SUMIFS(SAÍDAS[Valor],SAÍDAS[Status],"Concluído",SAÍDAS[Data pagamento],AK158,SAÍDAS[Conta bancária],$AJ$2)),
IF($AJ$2="",
SUMIFS(SAÍDAS[Valor],SAÍDAS[Status],"Concluído",SAÍDAS[Data pagamento],AK158)+SUMIFS(SAÍDAS[Valor],SAÍDAS[Status],"&lt;&gt;"&amp;"Concluído",SAÍDAS[Data vencimento],AK158),
SUMIFS(SAÍDAS[Valor],SAÍDAS[Status],"Concluído",SAÍDAS[Data pagamento],AK158,SAÍDAS[Conta bancária],$AJ$2)+SUMIFS(SAÍDAS[Valor],SAÍDAS[Status],"&lt;&gt;"&amp;"Concluído",SAÍDAS[Data vencimento],AK158,SAÍDAS[Conta bancária],$AJ$2)))</f>
        <v>0</v>
      </c>
      <c r="AP158">
        <f t="shared" ca="1" si="27"/>
        <v>0</v>
      </c>
      <c r="BJ158" s="97"/>
      <c r="BK158" s="97"/>
    </row>
    <row r="159" spans="34:63" x14ac:dyDescent="0.3">
      <c r="AH159" t="str">
        <f t="shared" ca="1" si="23"/>
        <v>jun</v>
      </c>
      <c r="AI159">
        <f t="shared" ca="1" si="24"/>
        <v>1900</v>
      </c>
      <c r="AJ159" t="str">
        <f t="shared" ca="1" si="25"/>
        <v>jun1900</v>
      </c>
      <c r="AK159" s="97">
        <f t="shared" ca="1" si="28"/>
        <v>153</v>
      </c>
      <c r="AL159" t="str">
        <f t="shared" ca="1" si="26"/>
        <v>sex</v>
      </c>
      <c r="AM159">
        <f ca="1">IF($AJ$2="",SUMIFS(BANCOS!$C$4:$C$13,BANCOS!$D$4:$D$13,AK159),SUMIFS(BANCOS!$C$4:$C$13,BANCOS!$D$4:$D$13,AK159,BANCOS!$B$4:$B$13,$AJ$2))+AP158</f>
        <v>0</v>
      </c>
      <c r="AN159">
        <f ca="1">IF($AI$3=1,
IF($AJ$2="",
SUMIFS(ENTRADAS[Valor],ENTRADAS[Status],"Concluído",ENTRADAS[Data pagamento],AK159),
SUMIFS(ENTRADAS[Valor],ENTRADAS[Status],"Concluído",ENTRADAS[Data pagamento],AK159,ENTRADAS[Conta bancária],$AJ$2)),
IF($AJ$2="",
SUMIFS(ENTRADAS[Valor],ENTRADAS[Status],"Concluído",ENTRADAS[Data pagamento],AK159)+SUMIFS(ENTRADAS[Valor],ENTRADAS[Status],"&lt;&gt;"&amp;"Concluído",ENTRADAS[Data vencimento],AK159),
SUMIFS(ENTRADAS[Valor],ENTRADAS[Status],"Concluído",ENTRADAS[Data pagamento],AK159,ENTRADAS[Conta bancária],$AJ$2)+SUMIFS(ENTRADAS[Valor],ENTRADAS[Status],"&lt;&gt;"&amp;"Concluído",ENTRADAS[Data vencimento],AK159,ENTRADAS[Conta bancária],$AJ$2)))</f>
        <v>0</v>
      </c>
      <c r="AO159">
        <f ca="1">IF($AI$3=1,
IF($AJ$2="",
SUMIFS(SAÍDAS[Valor],SAÍDAS[Status],"Concluído",SAÍDAS[Data pagamento],AK159),
SUMIFS(SAÍDAS[Valor],SAÍDAS[Status],"Concluído",SAÍDAS[Data pagamento],AK159,SAÍDAS[Conta bancária],$AJ$2)),
IF($AJ$2="",
SUMIFS(SAÍDAS[Valor],SAÍDAS[Status],"Concluído",SAÍDAS[Data pagamento],AK159)+SUMIFS(SAÍDAS[Valor],SAÍDAS[Status],"&lt;&gt;"&amp;"Concluído",SAÍDAS[Data vencimento],AK159),
SUMIFS(SAÍDAS[Valor],SAÍDAS[Status],"Concluído",SAÍDAS[Data pagamento],AK159,SAÍDAS[Conta bancária],$AJ$2)+SUMIFS(SAÍDAS[Valor],SAÍDAS[Status],"&lt;&gt;"&amp;"Concluído",SAÍDAS[Data vencimento],AK159,SAÍDAS[Conta bancária],$AJ$2)))</f>
        <v>0</v>
      </c>
      <c r="AP159">
        <f t="shared" ca="1" si="27"/>
        <v>0</v>
      </c>
      <c r="BJ159" s="97"/>
      <c r="BK159" s="97"/>
    </row>
    <row r="160" spans="34:63" x14ac:dyDescent="0.3">
      <c r="AH160" t="str">
        <f t="shared" ca="1" si="23"/>
        <v>jun</v>
      </c>
      <c r="AI160">
        <f t="shared" ca="1" si="24"/>
        <v>1900</v>
      </c>
      <c r="AJ160" t="str">
        <f t="shared" ca="1" si="25"/>
        <v>jun1900</v>
      </c>
      <c r="AK160" s="97">
        <f t="shared" ca="1" si="28"/>
        <v>154</v>
      </c>
      <c r="AL160" t="str">
        <f t="shared" ca="1" si="26"/>
        <v>sáb</v>
      </c>
      <c r="AM160">
        <f ca="1">IF($AJ$2="",SUMIFS(BANCOS!$C$4:$C$13,BANCOS!$D$4:$D$13,AK160),SUMIFS(BANCOS!$C$4:$C$13,BANCOS!$D$4:$D$13,AK160,BANCOS!$B$4:$B$13,$AJ$2))+AP159</f>
        <v>0</v>
      </c>
      <c r="AN160">
        <f ca="1">IF($AI$3=1,
IF($AJ$2="",
SUMIFS(ENTRADAS[Valor],ENTRADAS[Status],"Concluído",ENTRADAS[Data pagamento],AK160),
SUMIFS(ENTRADAS[Valor],ENTRADAS[Status],"Concluído",ENTRADAS[Data pagamento],AK160,ENTRADAS[Conta bancária],$AJ$2)),
IF($AJ$2="",
SUMIFS(ENTRADAS[Valor],ENTRADAS[Status],"Concluído",ENTRADAS[Data pagamento],AK160)+SUMIFS(ENTRADAS[Valor],ENTRADAS[Status],"&lt;&gt;"&amp;"Concluído",ENTRADAS[Data vencimento],AK160),
SUMIFS(ENTRADAS[Valor],ENTRADAS[Status],"Concluído",ENTRADAS[Data pagamento],AK160,ENTRADAS[Conta bancária],$AJ$2)+SUMIFS(ENTRADAS[Valor],ENTRADAS[Status],"&lt;&gt;"&amp;"Concluído",ENTRADAS[Data vencimento],AK160,ENTRADAS[Conta bancária],$AJ$2)))</f>
        <v>0</v>
      </c>
      <c r="AO160">
        <f ca="1">IF($AI$3=1,
IF($AJ$2="",
SUMIFS(SAÍDAS[Valor],SAÍDAS[Status],"Concluído",SAÍDAS[Data pagamento],AK160),
SUMIFS(SAÍDAS[Valor],SAÍDAS[Status],"Concluído",SAÍDAS[Data pagamento],AK160,SAÍDAS[Conta bancária],$AJ$2)),
IF($AJ$2="",
SUMIFS(SAÍDAS[Valor],SAÍDAS[Status],"Concluído",SAÍDAS[Data pagamento],AK160)+SUMIFS(SAÍDAS[Valor],SAÍDAS[Status],"&lt;&gt;"&amp;"Concluído",SAÍDAS[Data vencimento],AK160),
SUMIFS(SAÍDAS[Valor],SAÍDAS[Status],"Concluído",SAÍDAS[Data pagamento],AK160,SAÍDAS[Conta bancária],$AJ$2)+SUMIFS(SAÍDAS[Valor],SAÍDAS[Status],"&lt;&gt;"&amp;"Concluído",SAÍDAS[Data vencimento],AK160,SAÍDAS[Conta bancária],$AJ$2)))</f>
        <v>0</v>
      </c>
      <c r="AP160">
        <f t="shared" ca="1" si="27"/>
        <v>0</v>
      </c>
      <c r="BJ160" s="97"/>
      <c r="BK160" s="97"/>
    </row>
    <row r="161" spans="34:63" x14ac:dyDescent="0.3">
      <c r="AH161" t="str">
        <f t="shared" ca="1" si="23"/>
        <v>jun</v>
      </c>
      <c r="AI161">
        <f t="shared" ca="1" si="24"/>
        <v>1900</v>
      </c>
      <c r="AJ161" t="str">
        <f t="shared" ca="1" si="25"/>
        <v>jun1900</v>
      </c>
      <c r="AK161" s="97">
        <f t="shared" ca="1" si="28"/>
        <v>155</v>
      </c>
      <c r="AL161" t="str">
        <f t="shared" ca="1" si="26"/>
        <v>dom</v>
      </c>
      <c r="AM161">
        <f ca="1">IF($AJ$2="",SUMIFS(BANCOS!$C$4:$C$13,BANCOS!$D$4:$D$13,AK161),SUMIFS(BANCOS!$C$4:$C$13,BANCOS!$D$4:$D$13,AK161,BANCOS!$B$4:$B$13,$AJ$2))+AP160</f>
        <v>0</v>
      </c>
      <c r="AN161">
        <f ca="1">IF($AI$3=1,
IF($AJ$2="",
SUMIFS(ENTRADAS[Valor],ENTRADAS[Status],"Concluído",ENTRADAS[Data pagamento],AK161),
SUMIFS(ENTRADAS[Valor],ENTRADAS[Status],"Concluído",ENTRADAS[Data pagamento],AK161,ENTRADAS[Conta bancária],$AJ$2)),
IF($AJ$2="",
SUMIFS(ENTRADAS[Valor],ENTRADAS[Status],"Concluído",ENTRADAS[Data pagamento],AK161)+SUMIFS(ENTRADAS[Valor],ENTRADAS[Status],"&lt;&gt;"&amp;"Concluído",ENTRADAS[Data vencimento],AK161),
SUMIFS(ENTRADAS[Valor],ENTRADAS[Status],"Concluído",ENTRADAS[Data pagamento],AK161,ENTRADAS[Conta bancária],$AJ$2)+SUMIFS(ENTRADAS[Valor],ENTRADAS[Status],"&lt;&gt;"&amp;"Concluído",ENTRADAS[Data vencimento],AK161,ENTRADAS[Conta bancária],$AJ$2)))</f>
        <v>0</v>
      </c>
      <c r="AO161">
        <f ca="1">IF($AI$3=1,
IF($AJ$2="",
SUMIFS(SAÍDAS[Valor],SAÍDAS[Status],"Concluído",SAÍDAS[Data pagamento],AK161),
SUMIFS(SAÍDAS[Valor],SAÍDAS[Status],"Concluído",SAÍDAS[Data pagamento],AK161,SAÍDAS[Conta bancária],$AJ$2)),
IF($AJ$2="",
SUMIFS(SAÍDAS[Valor],SAÍDAS[Status],"Concluído",SAÍDAS[Data pagamento],AK161)+SUMIFS(SAÍDAS[Valor],SAÍDAS[Status],"&lt;&gt;"&amp;"Concluído",SAÍDAS[Data vencimento],AK161),
SUMIFS(SAÍDAS[Valor],SAÍDAS[Status],"Concluído",SAÍDAS[Data pagamento],AK161,SAÍDAS[Conta bancária],$AJ$2)+SUMIFS(SAÍDAS[Valor],SAÍDAS[Status],"&lt;&gt;"&amp;"Concluído",SAÍDAS[Data vencimento],AK161,SAÍDAS[Conta bancária],$AJ$2)))</f>
        <v>0</v>
      </c>
      <c r="AP161">
        <f t="shared" ca="1" si="27"/>
        <v>0</v>
      </c>
      <c r="BJ161" s="97"/>
      <c r="BK161" s="97"/>
    </row>
    <row r="162" spans="34:63" x14ac:dyDescent="0.3">
      <c r="AH162" t="str">
        <f t="shared" ca="1" si="23"/>
        <v>jun</v>
      </c>
      <c r="AI162">
        <f t="shared" ca="1" si="24"/>
        <v>1900</v>
      </c>
      <c r="AJ162" t="str">
        <f t="shared" ca="1" si="25"/>
        <v>jun1900</v>
      </c>
      <c r="AK162" s="97">
        <f t="shared" ca="1" si="28"/>
        <v>156</v>
      </c>
      <c r="AL162" t="str">
        <f t="shared" ca="1" si="26"/>
        <v>seg</v>
      </c>
      <c r="AM162">
        <f ca="1">IF($AJ$2="",SUMIFS(BANCOS!$C$4:$C$13,BANCOS!$D$4:$D$13,AK162),SUMIFS(BANCOS!$C$4:$C$13,BANCOS!$D$4:$D$13,AK162,BANCOS!$B$4:$B$13,$AJ$2))+AP161</f>
        <v>0</v>
      </c>
      <c r="AN162">
        <f ca="1">IF($AI$3=1,
IF($AJ$2="",
SUMIFS(ENTRADAS[Valor],ENTRADAS[Status],"Concluído",ENTRADAS[Data pagamento],AK162),
SUMIFS(ENTRADAS[Valor],ENTRADAS[Status],"Concluído",ENTRADAS[Data pagamento],AK162,ENTRADAS[Conta bancária],$AJ$2)),
IF($AJ$2="",
SUMIFS(ENTRADAS[Valor],ENTRADAS[Status],"Concluído",ENTRADAS[Data pagamento],AK162)+SUMIFS(ENTRADAS[Valor],ENTRADAS[Status],"&lt;&gt;"&amp;"Concluído",ENTRADAS[Data vencimento],AK162),
SUMIFS(ENTRADAS[Valor],ENTRADAS[Status],"Concluído",ENTRADAS[Data pagamento],AK162,ENTRADAS[Conta bancária],$AJ$2)+SUMIFS(ENTRADAS[Valor],ENTRADAS[Status],"&lt;&gt;"&amp;"Concluído",ENTRADAS[Data vencimento],AK162,ENTRADAS[Conta bancária],$AJ$2)))</f>
        <v>0</v>
      </c>
      <c r="AO162">
        <f ca="1">IF($AI$3=1,
IF($AJ$2="",
SUMIFS(SAÍDAS[Valor],SAÍDAS[Status],"Concluído",SAÍDAS[Data pagamento],AK162),
SUMIFS(SAÍDAS[Valor],SAÍDAS[Status],"Concluído",SAÍDAS[Data pagamento],AK162,SAÍDAS[Conta bancária],$AJ$2)),
IF($AJ$2="",
SUMIFS(SAÍDAS[Valor],SAÍDAS[Status],"Concluído",SAÍDAS[Data pagamento],AK162)+SUMIFS(SAÍDAS[Valor],SAÍDAS[Status],"&lt;&gt;"&amp;"Concluído",SAÍDAS[Data vencimento],AK162),
SUMIFS(SAÍDAS[Valor],SAÍDAS[Status],"Concluído",SAÍDAS[Data pagamento],AK162,SAÍDAS[Conta bancária],$AJ$2)+SUMIFS(SAÍDAS[Valor],SAÍDAS[Status],"&lt;&gt;"&amp;"Concluído",SAÍDAS[Data vencimento],AK162,SAÍDAS[Conta bancária],$AJ$2)))</f>
        <v>0</v>
      </c>
      <c r="AP162">
        <f t="shared" ca="1" si="27"/>
        <v>0</v>
      </c>
      <c r="BJ162" s="97"/>
      <c r="BK162" s="97"/>
    </row>
    <row r="163" spans="34:63" x14ac:dyDescent="0.3">
      <c r="AH163" t="str">
        <f t="shared" ca="1" si="23"/>
        <v>jun</v>
      </c>
      <c r="AI163">
        <f t="shared" ca="1" si="24"/>
        <v>1900</v>
      </c>
      <c r="AJ163" t="str">
        <f t="shared" ca="1" si="25"/>
        <v>jun1900</v>
      </c>
      <c r="AK163" s="97">
        <f t="shared" ca="1" si="28"/>
        <v>157</v>
      </c>
      <c r="AL163" t="str">
        <f t="shared" ca="1" si="26"/>
        <v>ter</v>
      </c>
      <c r="AM163">
        <f ca="1">IF($AJ$2="",SUMIFS(BANCOS!$C$4:$C$13,BANCOS!$D$4:$D$13,AK163),SUMIFS(BANCOS!$C$4:$C$13,BANCOS!$D$4:$D$13,AK163,BANCOS!$B$4:$B$13,$AJ$2))+AP162</f>
        <v>0</v>
      </c>
      <c r="AN163">
        <f ca="1">IF($AI$3=1,
IF($AJ$2="",
SUMIFS(ENTRADAS[Valor],ENTRADAS[Status],"Concluído",ENTRADAS[Data pagamento],AK163),
SUMIFS(ENTRADAS[Valor],ENTRADAS[Status],"Concluído",ENTRADAS[Data pagamento],AK163,ENTRADAS[Conta bancária],$AJ$2)),
IF($AJ$2="",
SUMIFS(ENTRADAS[Valor],ENTRADAS[Status],"Concluído",ENTRADAS[Data pagamento],AK163)+SUMIFS(ENTRADAS[Valor],ENTRADAS[Status],"&lt;&gt;"&amp;"Concluído",ENTRADAS[Data vencimento],AK163),
SUMIFS(ENTRADAS[Valor],ENTRADAS[Status],"Concluído",ENTRADAS[Data pagamento],AK163,ENTRADAS[Conta bancária],$AJ$2)+SUMIFS(ENTRADAS[Valor],ENTRADAS[Status],"&lt;&gt;"&amp;"Concluído",ENTRADAS[Data vencimento],AK163,ENTRADAS[Conta bancária],$AJ$2)))</f>
        <v>0</v>
      </c>
      <c r="AO163">
        <f ca="1">IF($AI$3=1,
IF($AJ$2="",
SUMIFS(SAÍDAS[Valor],SAÍDAS[Status],"Concluído",SAÍDAS[Data pagamento],AK163),
SUMIFS(SAÍDAS[Valor],SAÍDAS[Status],"Concluído",SAÍDAS[Data pagamento],AK163,SAÍDAS[Conta bancária],$AJ$2)),
IF($AJ$2="",
SUMIFS(SAÍDAS[Valor],SAÍDAS[Status],"Concluído",SAÍDAS[Data pagamento],AK163)+SUMIFS(SAÍDAS[Valor],SAÍDAS[Status],"&lt;&gt;"&amp;"Concluído",SAÍDAS[Data vencimento],AK163),
SUMIFS(SAÍDAS[Valor],SAÍDAS[Status],"Concluído",SAÍDAS[Data pagamento],AK163,SAÍDAS[Conta bancária],$AJ$2)+SUMIFS(SAÍDAS[Valor],SAÍDAS[Status],"&lt;&gt;"&amp;"Concluído",SAÍDAS[Data vencimento],AK163,SAÍDAS[Conta bancária],$AJ$2)))</f>
        <v>0</v>
      </c>
      <c r="AP163">
        <f t="shared" ca="1" si="27"/>
        <v>0</v>
      </c>
      <c r="BJ163" s="97"/>
      <c r="BK163" s="97"/>
    </row>
    <row r="164" spans="34:63" x14ac:dyDescent="0.3">
      <c r="AH164" t="str">
        <f t="shared" ca="1" si="23"/>
        <v>jun</v>
      </c>
      <c r="AI164">
        <f t="shared" ca="1" si="24"/>
        <v>1900</v>
      </c>
      <c r="AJ164" t="str">
        <f t="shared" ca="1" si="25"/>
        <v>jun1900</v>
      </c>
      <c r="AK164" s="97">
        <f t="shared" ca="1" si="28"/>
        <v>158</v>
      </c>
      <c r="AL164" t="str">
        <f t="shared" ca="1" si="26"/>
        <v>qua</v>
      </c>
      <c r="AM164">
        <f ca="1">IF($AJ$2="",SUMIFS(BANCOS!$C$4:$C$13,BANCOS!$D$4:$D$13,AK164),SUMIFS(BANCOS!$C$4:$C$13,BANCOS!$D$4:$D$13,AK164,BANCOS!$B$4:$B$13,$AJ$2))+AP163</f>
        <v>0</v>
      </c>
      <c r="AN164">
        <f ca="1">IF($AI$3=1,
IF($AJ$2="",
SUMIFS(ENTRADAS[Valor],ENTRADAS[Status],"Concluído",ENTRADAS[Data pagamento],AK164),
SUMIFS(ENTRADAS[Valor],ENTRADAS[Status],"Concluído",ENTRADAS[Data pagamento],AK164,ENTRADAS[Conta bancária],$AJ$2)),
IF($AJ$2="",
SUMIFS(ENTRADAS[Valor],ENTRADAS[Status],"Concluído",ENTRADAS[Data pagamento],AK164)+SUMIFS(ENTRADAS[Valor],ENTRADAS[Status],"&lt;&gt;"&amp;"Concluído",ENTRADAS[Data vencimento],AK164),
SUMIFS(ENTRADAS[Valor],ENTRADAS[Status],"Concluído",ENTRADAS[Data pagamento],AK164,ENTRADAS[Conta bancária],$AJ$2)+SUMIFS(ENTRADAS[Valor],ENTRADAS[Status],"&lt;&gt;"&amp;"Concluído",ENTRADAS[Data vencimento],AK164,ENTRADAS[Conta bancária],$AJ$2)))</f>
        <v>0</v>
      </c>
      <c r="AO164">
        <f ca="1">IF($AI$3=1,
IF($AJ$2="",
SUMIFS(SAÍDAS[Valor],SAÍDAS[Status],"Concluído",SAÍDAS[Data pagamento],AK164),
SUMIFS(SAÍDAS[Valor],SAÍDAS[Status],"Concluído",SAÍDAS[Data pagamento],AK164,SAÍDAS[Conta bancária],$AJ$2)),
IF($AJ$2="",
SUMIFS(SAÍDAS[Valor],SAÍDAS[Status],"Concluído",SAÍDAS[Data pagamento],AK164)+SUMIFS(SAÍDAS[Valor],SAÍDAS[Status],"&lt;&gt;"&amp;"Concluído",SAÍDAS[Data vencimento],AK164),
SUMIFS(SAÍDAS[Valor],SAÍDAS[Status],"Concluído",SAÍDAS[Data pagamento],AK164,SAÍDAS[Conta bancária],$AJ$2)+SUMIFS(SAÍDAS[Valor],SAÍDAS[Status],"&lt;&gt;"&amp;"Concluído",SAÍDAS[Data vencimento],AK164,SAÍDAS[Conta bancária],$AJ$2)))</f>
        <v>0</v>
      </c>
      <c r="AP164">
        <f t="shared" ca="1" si="27"/>
        <v>0</v>
      </c>
      <c r="BJ164" s="97"/>
      <c r="BK164" s="97"/>
    </row>
    <row r="165" spans="34:63" x14ac:dyDescent="0.3">
      <c r="AH165" t="str">
        <f t="shared" ca="1" si="23"/>
        <v>jun</v>
      </c>
      <c r="AI165">
        <f t="shared" ca="1" si="24"/>
        <v>1900</v>
      </c>
      <c r="AJ165" t="str">
        <f t="shared" ca="1" si="25"/>
        <v>jun1900</v>
      </c>
      <c r="AK165" s="97">
        <f t="shared" ca="1" si="28"/>
        <v>159</v>
      </c>
      <c r="AL165" t="str">
        <f t="shared" ca="1" si="26"/>
        <v>qui</v>
      </c>
      <c r="AM165">
        <f ca="1">IF($AJ$2="",SUMIFS(BANCOS!$C$4:$C$13,BANCOS!$D$4:$D$13,AK165),SUMIFS(BANCOS!$C$4:$C$13,BANCOS!$D$4:$D$13,AK165,BANCOS!$B$4:$B$13,$AJ$2))+AP164</f>
        <v>0</v>
      </c>
      <c r="AN165">
        <f ca="1">IF($AI$3=1,
IF($AJ$2="",
SUMIFS(ENTRADAS[Valor],ENTRADAS[Status],"Concluído",ENTRADAS[Data pagamento],AK165),
SUMIFS(ENTRADAS[Valor],ENTRADAS[Status],"Concluído",ENTRADAS[Data pagamento],AK165,ENTRADAS[Conta bancária],$AJ$2)),
IF($AJ$2="",
SUMIFS(ENTRADAS[Valor],ENTRADAS[Status],"Concluído",ENTRADAS[Data pagamento],AK165)+SUMIFS(ENTRADAS[Valor],ENTRADAS[Status],"&lt;&gt;"&amp;"Concluído",ENTRADAS[Data vencimento],AK165),
SUMIFS(ENTRADAS[Valor],ENTRADAS[Status],"Concluído",ENTRADAS[Data pagamento],AK165,ENTRADAS[Conta bancária],$AJ$2)+SUMIFS(ENTRADAS[Valor],ENTRADAS[Status],"&lt;&gt;"&amp;"Concluído",ENTRADAS[Data vencimento],AK165,ENTRADAS[Conta bancária],$AJ$2)))</f>
        <v>0</v>
      </c>
      <c r="AO165">
        <f ca="1">IF($AI$3=1,
IF($AJ$2="",
SUMIFS(SAÍDAS[Valor],SAÍDAS[Status],"Concluído",SAÍDAS[Data pagamento],AK165),
SUMIFS(SAÍDAS[Valor],SAÍDAS[Status],"Concluído",SAÍDAS[Data pagamento],AK165,SAÍDAS[Conta bancária],$AJ$2)),
IF($AJ$2="",
SUMIFS(SAÍDAS[Valor],SAÍDAS[Status],"Concluído",SAÍDAS[Data pagamento],AK165)+SUMIFS(SAÍDAS[Valor],SAÍDAS[Status],"&lt;&gt;"&amp;"Concluído",SAÍDAS[Data vencimento],AK165),
SUMIFS(SAÍDAS[Valor],SAÍDAS[Status],"Concluído",SAÍDAS[Data pagamento],AK165,SAÍDAS[Conta bancária],$AJ$2)+SUMIFS(SAÍDAS[Valor],SAÍDAS[Status],"&lt;&gt;"&amp;"Concluído",SAÍDAS[Data vencimento],AK165,SAÍDAS[Conta bancária],$AJ$2)))</f>
        <v>0</v>
      </c>
      <c r="AP165">
        <f t="shared" ca="1" si="27"/>
        <v>0</v>
      </c>
      <c r="BJ165" s="97"/>
      <c r="BK165" s="97"/>
    </row>
    <row r="166" spans="34:63" x14ac:dyDescent="0.3">
      <c r="AH166" t="str">
        <f t="shared" ca="1" si="23"/>
        <v>jun</v>
      </c>
      <c r="AI166">
        <f t="shared" ca="1" si="24"/>
        <v>1900</v>
      </c>
      <c r="AJ166" t="str">
        <f t="shared" ca="1" si="25"/>
        <v>jun1900</v>
      </c>
      <c r="AK166" s="97">
        <f t="shared" ca="1" si="28"/>
        <v>160</v>
      </c>
      <c r="AL166" t="str">
        <f t="shared" ca="1" si="26"/>
        <v>sex</v>
      </c>
      <c r="AM166">
        <f ca="1">IF($AJ$2="",SUMIFS(BANCOS!$C$4:$C$13,BANCOS!$D$4:$D$13,AK166),SUMIFS(BANCOS!$C$4:$C$13,BANCOS!$D$4:$D$13,AK166,BANCOS!$B$4:$B$13,$AJ$2))+AP165</f>
        <v>0</v>
      </c>
      <c r="AN166">
        <f ca="1">IF($AI$3=1,
IF($AJ$2="",
SUMIFS(ENTRADAS[Valor],ENTRADAS[Status],"Concluído",ENTRADAS[Data pagamento],AK166),
SUMIFS(ENTRADAS[Valor],ENTRADAS[Status],"Concluído",ENTRADAS[Data pagamento],AK166,ENTRADAS[Conta bancária],$AJ$2)),
IF($AJ$2="",
SUMIFS(ENTRADAS[Valor],ENTRADAS[Status],"Concluído",ENTRADAS[Data pagamento],AK166)+SUMIFS(ENTRADAS[Valor],ENTRADAS[Status],"&lt;&gt;"&amp;"Concluído",ENTRADAS[Data vencimento],AK166),
SUMIFS(ENTRADAS[Valor],ENTRADAS[Status],"Concluído",ENTRADAS[Data pagamento],AK166,ENTRADAS[Conta bancária],$AJ$2)+SUMIFS(ENTRADAS[Valor],ENTRADAS[Status],"&lt;&gt;"&amp;"Concluído",ENTRADAS[Data vencimento],AK166,ENTRADAS[Conta bancária],$AJ$2)))</f>
        <v>0</v>
      </c>
      <c r="AO166">
        <f ca="1">IF($AI$3=1,
IF($AJ$2="",
SUMIFS(SAÍDAS[Valor],SAÍDAS[Status],"Concluído",SAÍDAS[Data pagamento],AK166),
SUMIFS(SAÍDAS[Valor],SAÍDAS[Status],"Concluído",SAÍDAS[Data pagamento],AK166,SAÍDAS[Conta bancária],$AJ$2)),
IF($AJ$2="",
SUMIFS(SAÍDAS[Valor],SAÍDAS[Status],"Concluído",SAÍDAS[Data pagamento],AK166)+SUMIFS(SAÍDAS[Valor],SAÍDAS[Status],"&lt;&gt;"&amp;"Concluído",SAÍDAS[Data vencimento],AK166),
SUMIFS(SAÍDAS[Valor],SAÍDAS[Status],"Concluído",SAÍDAS[Data pagamento],AK166,SAÍDAS[Conta bancária],$AJ$2)+SUMIFS(SAÍDAS[Valor],SAÍDAS[Status],"&lt;&gt;"&amp;"Concluído",SAÍDAS[Data vencimento],AK166,SAÍDAS[Conta bancária],$AJ$2)))</f>
        <v>0</v>
      </c>
      <c r="AP166">
        <f t="shared" ca="1" si="27"/>
        <v>0</v>
      </c>
      <c r="BJ166" s="97"/>
      <c r="BK166" s="97"/>
    </row>
    <row r="167" spans="34:63" x14ac:dyDescent="0.3">
      <c r="AH167" t="str">
        <f t="shared" ca="1" si="23"/>
        <v>jun</v>
      </c>
      <c r="AI167">
        <f t="shared" ca="1" si="24"/>
        <v>1900</v>
      </c>
      <c r="AJ167" t="str">
        <f t="shared" ca="1" si="25"/>
        <v>jun1900</v>
      </c>
      <c r="AK167" s="97">
        <f t="shared" ca="1" si="28"/>
        <v>161</v>
      </c>
      <c r="AL167" t="str">
        <f t="shared" ca="1" si="26"/>
        <v>sáb</v>
      </c>
      <c r="AM167">
        <f ca="1">IF($AJ$2="",SUMIFS(BANCOS!$C$4:$C$13,BANCOS!$D$4:$D$13,AK167),SUMIFS(BANCOS!$C$4:$C$13,BANCOS!$D$4:$D$13,AK167,BANCOS!$B$4:$B$13,$AJ$2))+AP166</f>
        <v>0</v>
      </c>
      <c r="AN167">
        <f ca="1">IF($AI$3=1,
IF($AJ$2="",
SUMIFS(ENTRADAS[Valor],ENTRADAS[Status],"Concluído",ENTRADAS[Data pagamento],AK167),
SUMIFS(ENTRADAS[Valor],ENTRADAS[Status],"Concluído",ENTRADAS[Data pagamento],AK167,ENTRADAS[Conta bancária],$AJ$2)),
IF($AJ$2="",
SUMIFS(ENTRADAS[Valor],ENTRADAS[Status],"Concluído",ENTRADAS[Data pagamento],AK167)+SUMIFS(ENTRADAS[Valor],ENTRADAS[Status],"&lt;&gt;"&amp;"Concluído",ENTRADAS[Data vencimento],AK167),
SUMIFS(ENTRADAS[Valor],ENTRADAS[Status],"Concluído",ENTRADAS[Data pagamento],AK167,ENTRADAS[Conta bancária],$AJ$2)+SUMIFS(ENTRADAS[Valor],ENTRADAS[Status],"&lt;&gt;"&amp;"Concluído",ENTRADAS[Data vencimento],AK167,ENTRADAS[Conta bancária],$AJ$2)))</f>
        <v>0</v>
      </c>
      <c r="AO167">
        <f ca="1">IF($AI$3=1,
IF($AJ$2="",
SUMIFS(SAÍDAS[Valor],SAÍDAS[Status],"Concluído",SAÍDAS[Data pagamento],AK167),
SUMIFS(SAÍDAS[Valor],SAÍDAS[Status],"Concluído",SAÍDAS[Data pagamento],AK167,SAÍDAS[Conta bancária],$AJ$2)),
IF($AJ$2="",
SUMIFS(SAÍDAS[Valor],SAÍDAS[Status],"Concluído",SAÍDAS[Data pagamento],AK167)+SUMIFS(SAÍDAS[Valor],SAÍDAS[Status],"&lt;&gt;"&amp;"Concluído",SAÍDAS[Data vencimento],AK167),
SUMIFS(SAÍDAS[Valor],SAÍDAS[Status],"Concluído",SAÍDAS[Data pagamento],AK167,SAÍDAS[Conta bancária],$AJ$2)+SUMIFS(SAÍDAS[Valor],SAÍDAS[Status],"&lt;&gt;"&amp;"Concluído",SAÍDAS[Data vencimento],AK167,SAÍDAS[Conta bancária],$AJ$2)))</f>
        <v>0</v>
      </c>
      <c r="AP167">
        <f t="shared" ca="1" si="27"/>
        <v>0</v>
      </c>
      <c r="BJ167" s="97"/>
      <c r="BK167" s="97"/>
    </row>
    <row r="168" spans="34:63" x14ac:dyDescent="0.3">
      <c r="AH168" t="str">
        <f t="shared" ca="1" si="23"/>
        <v>jun</v>
      </c>
      <c r="AI168">
        <f t="shared" ca="1" si="24"/>
        <v>1900</v>
      </c>
      <c r="AJ168" t="str">
        <f t="shared" ca="1" si="25"/>
        <v>jun1900</v>
      </c>
      <c r="AK168" s="97">
        <f t="shared" ca="1" si="28"/>
        <v>162</v>
      </c>
      <c r="AL168" t="str">
        <f t="shared" ca="1" si="26"/>
        <v>dom</v>
      </c>
      <c r="AM168">
        <f ca="1">IF($AJ$2="",SUMIFS(BANCOS!$C$4:$C$13,BANCOS!$D$4:$D$13,AK168),SUMIFS(BANCOS!$C$4:$C$13,BANCOS!$D$4:$D$13,AK168,BANCOS!$B$4:$B$13,$AJ$2))+AP167</f>
        <v>0</v>
      </c>
      <c r="AN168">
        <f ca="1">IF($AI$3=1,
IF($AJ$2="",
SUMIFS(ENTRADAS[Valor],ENTRADAS[Status],"Concluído",ENTRADAS[Data pagamento],AK168),
SUMIFS(ENTRADAS[Valor],ENTRADAS[Status],"Concluído",ENTRADAS[Data pagamento],AK168,ENTRADAS[Conta bancária],$AJ$2)),
IF($AJ$2="",
SUMIFS(ENTRADAS[Valor],ENTRADAS[Status],"Concluído",ENTRADAS[Data pagamento],AK168)+SUMIFS(ENTRADAS[Valor],ENTRADAS[Status],"&lt;&gt;"&amp;"Concluído",ENTRADAS[Data vencimento],AK168),
SUMIFS(ENTRADAS[Valor],ENTRADAS[Status],"Concluído",ENTRADAS[Data pagamento],AK168,ENTRADAS[Conta bancária],$AJ$2)+SUMIFS(ENTRADAS[Valor],ENTRADAS[Status],"&lt;&gt;"&amp;"Concluído",ENTRADAS[Data vencimento],AK168,ENTRADAS[Conta bancária],$AJ$2)))</f>
        <v>0</v>
      </c>
      <c r="AO168">
        <f ca="1">IF($AI$3=1,
IF($AJ$2="",
SUMIFS(SAÍDAS[Valor],SAÍDAS[Status],"Concluído",SAÍDAS[Data pagamento],AK168),
SUMIFS(SAÍDAS[Valor],SAÍDAS[Status],"Concluído",SAÍDAS[Data pagamento],AK168,SAÍDAS[Conta bancária],$AJ$2)),
IF($AJ$2="",
SUMIFS(SAÍDAS[Valor],SAÍDAS[Status],"Concluído",SAÍDAS[Data pagamento],AK168)+SUMIFS(SAÍDAS[Valor],SAÍDAS[Status],"&lt;&gt;"&amp;"Concluído",SAÍDAS[Data vencimento],AK168),
SUMIFS(SAÍDAS[Valor],SAÍDAS[Status],"Concluído",SAÍDAS[Data pagamento],AK168,SAÍDAS[Conta bancária],$AJ$2)+SUMIFS(SAÍDAS[Valor],SAÍDAS[Status],"&lt;&gt;"&amp;"Concluído",SAÍDAS[Data vencimento],AK168,SAÍDAS[Conta bancária],$AJ$2)))</f>
        <v>0</v>
      </c>
      <c r="AP168">
        <f t="shared" ca="1" si="27"/>
        <v>0</v>
      </c>
      <c r="BJ168" s="97"/>
      <c r="BK168" s="97"/>
    </row>
    <row r="169" spans="34:63" x14ac:dyDescent="0.3">
      <c r="AH169" t="str">
        <f t="shared" ca="1" si="23"/>
        <v>jun</v>
      </c>
      <c r="AI169">
        <f t="shared" ca="1" si="24"/>
        <v>1900</v>
      </c>
      <c r="AJ169" t="str">
        <f t="shared" ca="1" si="25"/>
        <v>jun1900</v>
      </c>
      <c r="AK169" s="97">
        <f t="shared" ca="1" si="28"/>
        <v>163</v>
      </c>
      <c r="AL169" t="str">
        <f t="shared" ca="1" si="26"/>
        <v>seg</v>
      </c>
      <c r="AM169">
        <f ca="1">IF($AJ$2="",SUMIFS(BANCOS!$C$4:$C$13,BANCOS!$D$4:$D$13,AK169),SUMIFS(BANCOS!$C$4:$C$13,BANCOS!$D$4:$D$13,AK169,BANCOS!$B$4:$B$13,$AJ$2))+AP168</f>
        <v>0</v>
      </c>
      <c r="AN169">
        <f ca="1">IF($AI$3=1,
IF($AJ$2="",
SUMIFS(ENTRADAS[Valor],ENTRADAS[Status],"Concluído",ENTRADAS[Data pagamento],AK169),
SUMIFS(ENTRADAS[Valor],ENTRADAS[Status],"Concluído",ENTRADAS[Data pagamento],AK169,ENTRADAS[Conta bancária],$AJ$2)),
IF($AJ$2="",
SUMIFS(ENTRADAS[Valor],ENTRADAS[Status],"Concluído",ENTRADAS[Data pagamento],AK169)+SUMIFS(ENTRADAS[Valor],ENTRADAS[Status],"&lt;&gt;"&amp;"Concluído",ENTRADAS[Data vencimento],AK169),
SUMIFS(ENTRADAS[Valor],ENTRADAS[Status],"Concluído",ENTRADAS[Data pagamento],AK169,ENTRADAS[Conta bancária],$AJ$2)+SUMIFS(ENTRADAS[Valor],ENTRADAS[Status],"&lt;&gt;"&amp;"Concluído",ENTRADAS[Data vencimento],AK169,ENTRADAS[Conta bancária],$AJ$2)))</f>
        <v>0</v>
      </c>
      <c r="AO169">
        <f ca="1">IF($AI$3=1,
IF($AJ$2="",
SUMIFS(SAÍDAS[Valor],SAÍDAS[Status],"Concluído",SAÍDAS[Data pagamento],AK169),
SUMIFS(SAÍDAS[Valor],SAÍDAS[Status],"Concluído",SAÍDAS[Data pagamento],AK169,SAÍDAS[Conta bancária],$AJ$2)),
IF($AJ$2="",
SUMIFS(SAÍDAS[Valor],SAÍDAS[Status],"Concluído",SAÍDAS[Data pagamento],AK169)+SUMIFS(SAÍDAS[Valor],SAÍDAS[Status],"&lt;&gt;"&amp;"Concluído",SAÍDAS[Data vencimento],AK169),
SUMIFS(SAÍDAS[Valor],SAÍDAS[Status],"Concluído",SAÍDAS[Data pagamento],AK169,SAÍDAS[Conta bancária],$AJ$2)+SUMIFS(SAÍDAS[Valor],SAÍDAS[Status],"&lt;&gt;"&amp;"Concluído",SAÍDAS[Data vencimento],AK169,SAÍDAS[Conta bancária],$AJ$2)))</f>
        <v>0</v>
      </c>
      <c r="AP169">
        <f t="shared" ca="1" si="27"/>
        <v>0</v>
      </c>
      <c r="BJ169" s="97"/>
      <c r="BK169" s="97"/>
    </row>
    <row r="170" spans="34:63" x14ac:dyDescent="0.3">
      <c r="AH170" t="str">
        <f t="shared" ca="1" si="23"/>
        <v>jun</v>
      </c>
      <c r="AI170">
        <f t="shared" ca="1" si="24"/>
        <v>1900</v>
      </c>
      <c r="AJ170" t="str">
        <f t="shared" ca="1" si="25"/>
        <v>jun1900</v>
      </c>
      <c r="AK170" s="97">
        <f t="shared" ca="1" si="28"/>
        <v>164</v>
      </c>
      <c r="AL170" t="str">
        <f t="shared" ca="1" si="26"/>
        <v>ter</v>
      </c>
      <c r="AM170">
        <f ca="1">IF($AJ$2="",SUMIFS(BANCOS!$C$4:$C$13,BANCOS!$D$4:$D$13,AK170),SUMIFS(BANCOS!$C$4:$C$13,BANCOS!$D$4:$D$13,AK170,BANCOS!$B$4:$B$13,$AJ$2))+AP169</f>
        <v>0</v>
      </c>
      <c r="AN170">
        <f ca="1">IF($AI$3=1,
IF($AJ$2="",
SUMIFS(ENTRADAS[Valor],ENTRADAS[Status],"Concluído",ENTRADAS[Data pagamento],AK170),
SUMIFS(ENTRADAS[Valor],ENTRADAS[Status],"Concluído",ENTRADAS[Data pagamento],AK170,ENTRADAS[Conta bancária],$AJ$2)),
IF($AJ$2="",
SUMIFS(ENTRADAS[Valor],ENTRADAS[Status],"Concluído",ENTRADAS[Data pagamento],AK170)+SUMIFS(ENTRADAS[Valor],ENTRADAS[Status],"&lt;&gt;"&amp;"Concluído",ENTRADAS[Data vencimento],AK170),
SUMIFS(ENTRADAS[Valor],ENTRADAS[Status],"Concluído",ENTRADAS[Data pagamento],AK170,ENTRADAS[Conta bancária],$AJ$2)+SUMIFS(ENTRADAS[Valor],ENTRADAS[Status],"&lt;&gt;"&amp;"Concluído",ENTRADAS[Data vencimento],AK170,ENTRADAS[Conta bancária],$AJ$2)))</f>
        <v>0</v>
      </c>
      <c r="AO170">
        <f ca="1">IF($AI$3=1,
IF($AJ$2="",
SUMIFS(SAÍDAS[Valor],SAÍDAS[Status],"Concluído",SAÍDAS[Data pagamento],AK170),
SUMIFS(SAÍDAS[Valor],SAÍDAS[Status],"Concluído",SAÍDAS[Data pagamento],AK170,SAÍDAS[Conta bancária],$AJ$2)),
IF($AJ$2="",
SUMIFS(SAÍDAS[Valor],SAÍDAS[Status],"Concluído",SAÍDAS[Data pagamento],AK170)+SUMIFS(SAÍDAS[Valor],SAÍDAS[Status],"&lt;&gt;"&amp;"Concluído",SAÍDAS[Data vencimento],AK170),
SUMIFS(SAÍDAS[Valor],SAÍDAS[Status],"Concluído",SAÍDAS[Data pagamento],AK170,SAÍDAS[Conta bancária],$AJ$2)+SUMIFS(SAÍDAS[Valor],SAÍDAS[Status],"&lt;&gt;"&amp;"Concluído",SAÍDAS[Data vencimento],AK170,SAÍDAS[Conta bancária],$AJ$2)))</f>
        <v>0</v>
      </c>
      <c r="AP170">
        <f t="shared" ca="1" si="27"/>
        <v>0</v>
      </c>
      <c r="BJ170" s="97"/>
      <c r="BK170" s="97"/>
    </row>
    <row r="171" spans="34:63" x14ac:dyDescent="0.3">
      <c r="AH171" t="str">
        <f t="shared" ca="1" si="23"/>
        <v>jun</v>
      </c>
      <c r="AI171">
        <f t="shared" ca="1" si="24"/>
        <v>1900</v>
      </c>
      <c r="AJ171" t="str">
        <f t="shared" ca="1" si="25"/>
        <v>jun1900</v>
      </c>
      <c r="AK171" s="97">
        <f t="shared" ca="1" si="28"/>
        <v>165</v>
      </c>
      <c r="AL171" t="str">
        <f t="shared" ca="1" si="26"/>
        <v>qua</v>
      </c>
      <c r="AM171">
        <f ca="1">IF($AJ$2="",SUMIFS(BANCOS!$C$4:$C$13,BANCOS!$D$4:$D$13,AK171),SUMIFS(BANCOS!$C$4:$C$13,BANCOS!$D$4:$D$13,AK171,BANCOS!$B$4:$B$13,$AJ$2))+AP170</f>
        <v>0</v>
      </c>
      <c r="AN171">
        <f ca="1">IF($AI$3=1,
IF($AJ$2="",
SUMIFS(ENTRADAS[Valor],ENTRADAS[Status],"Concluído",ENTRADAS[Data pagamento],AK171),
SUMIFS(ENTRADAS[Valor],ENTRADAS[Status],"Concluído",ENTRADAS[Data pagamento],AK171,ENTRADAS[Conta bancária],$AJ$2)),
IF($AJ$2="",
SUMIFS(ENTRADAS[Valor],ENTRADAS[Status],"Concluído",ENTRADAS[Data pagamento],AK171)+SUMIFS(ENTRADAS[Valor],ENTRADAS[Status],"&lt;&gt;"&amp;"Concluído",ENTRADAS[Data vencimento],AK171),
SUMIFS(ENTRADAS[Valor],ENTRADAS[Status],"Concluído",ENTRADAS[Data pagamento],AK171,ENTRADAS[Conta bancária],$AJ$2)+SUMIFS(ENTRADAS[Valor],ENTRADAS[Status],"&lt;&gt;"&amp;"Concluído",ENTRADAS[Data vencimento],AK171,ENTRADAS[Conta bancária],$AJ$2)))</f>
        <v>0</v>
      </c>
      <c r="AO171">
        <f ca="1">IF($AI$3=1,
IF($AJ$2="",
SUMIFS(SAÍDAS[Valor],SAÍDAS[Status],"Concluído",SAÍDAS[Data pagamento],AK171),
SUMIFS(SAÍDAS[Valor],SAÍDAS[Status],"Concluído",SAÍDAS[Data pagamento],AK171,SAÍDAS[Conta bancária],$AJ$2)),
IF($AJ$2="",
SUMIFS(SAÍDAS[Valor],SAÍDAS[Status],"Concluído",SAÍDAS[Data pagamento],AK171)+SUMIFS(SAÍDAS[Valor],SAÍDAS[Status],"&lt;&gt;"&amp;"Concluído",SAÍDAS[Data vencimento],AK171),
SUMIFS(SAÍDAS[Valor],SAÍDAS[Status],"Concluído",SAÍDAS[Data pagamento],AK171,SAÍDAS[Conta bancária],$AJ$2)+SUMIFS(SAÍDAS[Valor],SAÍDAS[Status],"&lt;&gt;"&amp;"Concluído",SAÍDAS[Data vencimento],AK171,SAÍDAS[Conta bancária],$AJ$2)))</f>
        <v>0</v>
      </c>
      <c r="AP171">
        <f t="shared" ca="1" si="27"/>
        <v>0</v>
      </c>
      <c r="BJ171" s="97"/>
      <c r="BK171" s="97"/>
    </row>
    <row r="172" spans="34:63" x14ac:dyDescent="0.3">
      <c r="AH172" t="str">
        <f t="shared" ca="1" si="23"/>
        <v>jun</v>
      </c>
      <c r="AI172">
        <f t="shared" ca="1" si="24"/>
        <v>1900</v>
      </c>
      <c r="AJ172" t="str">
        <f t="shared" ca="1" si="25"/>
        <v>jun1900</v>
      </c>
      <c r="AK172" s="97">
        <f t="shared" ca="1" si="28"/>
        <v>166</v>
      </c>
      <c r="AL172" t="str">
        <f t="shared" ca="1" si="26"/>
        <v>qui</v>
      </c>
      <c r="AM172">
        <f ca="1">IF($AJ$2="",SUMIFS(BANCOS!$C$4:$C$13,BANCOS!$D$4:$D$13,AK172),SUMIFS(BANCOS!$C$4:$C$13,BANCOS!$D$4:$D$13,AK172,BANCOS!$B$4:$B$13,$AJ$2))+AP171</f>
        <v>0</v>
      </c>
      <c r="AN172">
        <f ca="1">IF($AI$3=1,
IF($AJ$2="",
SUMIFS(ENTRADAS[Valor],ENTRADAS[Status],"Concluído",ENTRADAS[Data pagamento],AK172),
SUMIFS(ENTRADAS[Valor],ENTRADAS[Status],"Concluído",ENTRADAS[Data pagamento],AK172,ENTRADAS[Conta bancária],$AJ$2)),
IF($AJ$2="",
SUMIFS(ENTRADAS[Valor],ENTRADAS[Status],"Concluído",ENTRADAS[Data pagamento],AK172)+SUMIFS(ENTRADAS[Valor],ENTRADAS[Status],"&lt;&gt;"&amp;"Concluído",ENTRADAS[Data vencimento],AK172),
SUMIFS(ENTRADAS[Valor],ENTRADAS[Status],"Concluído",ENTRADAS[Data pagamento],AK172,ENTRADAS[Conta bancária],$AJ$2)+SUMIFS(ENTRADAS[Valor],ENTRADAS[Status],"&lt;&gt;"&amp;"Concluído",ENTRADAS[Data vencimento],AK172,ENTRADAS[Conta bancária],$AJ$2)))</f>
        <v>0</v>
      </c>
      <c r="AO172">
        <f ca="1">IF($AI$3=1,
IF($AJ$2="",
SUMIFS(SAÍDAS[Valor],SAÍDAS[Status],"Concluído",SAÍDAS[Data pagamento],AK172),
SUMIFS(SAÍDAS[Valor],SAÍDAS[Status],"Concluído",SAÍDAS[Data pagamento],AK172,SAÍDAS[Conta bancária],$AJ$2)),
IF($AJ$2="",
SUMIFS(SAÍDAS[Valor],SAÍDAS[Status],"Concluído",SAÍDAS[Data pagamento],AK172)+SUMIFS(SAÍDAS[Valor],SAÍDAS[Status],"&lt;&gt;"&amp;"Concluído",SAÍDAS[Data vencimento],AK172),
SUMIFS(SAÍDAS[Valor],SAÍDAS[Status],"Concluído",SAÍDAS[Data pagamento],AK172,SAÍDAS[Conta bancária],$AJ$2)+SUMIFS(SAÍDAS[Valor],SAÍDAS[Status],"&lt;&gt;"&amp;"Concluído",SAÍDAS[Data vencimento],AK172,SAÍDAS[Conta bancária],$AJ$2)))</f>
        <v>0</v>
      </c>
      <c r="AP172">
        <f t="shared" ca="1" si="27"/>
        <v>0</v>
      </c>
      <c r="BJ172" s="97"/>
      <c r="BK172" s="97"/>
    </row>
    <row r="173" spans="34:63" x14ac:dyDescent="0.3">
      <c r="AH173" t="str">
        <f t="shared" ca="1" si="23"/>
        <v>jun</v>
      </c>
      <c r="AI173">
        <f t="shared" ca="1" si="24"/>
        <v>1900</v>
      </c>
      <c r="AJ173" t="str">
        <f t="shared" ca="1" si="25"/>
        <v>jun1900</v>
      </c>
      <c r="AK173" s="97">
        <f t="shared" ca="1" si="28"/>
        <v>167</v>
      </c>
      <c r="AL173" t="str">
        <f t="shared" ca="1" si="26"/>
        <v>sex</v>
      </c>
      <c r="AM173">
        <f ca="1">IF($AJ$2="",SUMIFS(BANCOS!$C$4:$C$13,BANCOS!$D$4:$D$13,AK173),SUMIFS(BANCOS!$C$4:$C$13,BANCOS!$D$4:$D$13,AK173,BANCOS!$B$4:$B$13,$AJ$2))+AP172</f>
        <v>0</v>
      </c>
      <c r="AN173">
        <f ca="1">IF($AI$3=1,
IF($AJ$2="",
SUMIFS(ENTRADAS[Valor],ENTRADAS[Status],"Concluído",ENTRADAS[Data pagamento],AK173),
SUMIFS(ENTRADAS[Valor],ENTRADAS[Status],"Concluído",ENTRADAS[Data pagamento],AK173,ENTRADAS[Conta bancária],$AJ$2)),
IF($AJ$2="",
SUMIFS(ENTRADAS[Valor],ENTRADAS[Status],"Concluído",ENTRADAS[Data pagamento],AK173)+SUMIFS(ENTRADAS[Valor],ENTRADAS[Status],"&lt;&gt;"&amp;"Concluído",ENTRADAS[Data vencimento],AK173),
SUMIFS(ENTRADAS[Valor],ENTRADAS[Status],"Concluído",ENTRADAS[Data pagamento],AK173,ENTRADAS[Conta bancária],$AJ$2)+SUMIFS(ENTRADAS[Valor],ENTRADAS[Status],"&lt;&gt;"&amp;"Concluído",ENTRADAS[Data vencimento],AK173,ENTRADAS[Conta bancária],$AJ$2)))</f>
        <v>0</v>
      </c>
      <c r="AO173">
        <f ca="1">IF($AI$3=1,
IF($AJ$2="",
SUMIFS(SAÍDAS[Valor],SAÍDAS[Status],"Concluído",SAÍDAS[Data pagamento],AK173),
SUMIFS(SAÍDAS[Valor],SAÍDAS[Status],"Concluído",SAÍDAS[Data pagamento],AK173,SAÍDAS[Conta bancária],$AJ$2)),
IF($AJ$2="",
SUMIFS(SAÍDAS[Valor],SAÍDAS[Status],"Concluído",SAÍDAS[Data pagamento],AK173)+SUMIFS(SAÍDAS[Valor],SAÍDAS[Status],"&lt;&gt;"&amp;"Concluído",SAÍDAS[Data vencimento],AK173),
SUMIFS(SAÍDAS[Valor],SAÍDAS[Status],"Concluído",SAÍDAS[Data pagamento],AK173,SAÍDAS[Conta bancária],$AJ$2)+SUMIFS(SAÍDAS[Valor],SAÍDAS[Status],"&lt;&gt;"&amp;"Concluído",SAÍDAS[Data vencimento],AK173,SAÍDAS[Conta bancária],$AJ$2)))</f>
        <v>0</v>
      </c>
      <c r="AP173">
        <f t="shared" ca="1" si="27"/>
        <v>0</v>
      </c>
      <c r="BJ173" s="97"/>
      <c r="BK173" s="97"/>
    </row>
    <row r="174" spans="34:63" x14ac:dyDescent="0.3">
      <c r="AH174" t="str">
        <f t="shared" ca="1" si="23"/>
        <v>jun</v>
      </c>
      <c r="AI174">
        <f t="shared" ca="1" si="24"/>
        <v>1900</v>
      </c>
      <c r="AJ174" t="str">
        <f t="shared" ca="1" si="25"/>
        <v>jun1900</v>
      </c>
      <c r="AK174" s="97">
        <f t="shared" ca="1" si="28"/>
        <v>168</v>
      </c>
      <c r="AL174" t="str">
        <f t="shared" ca="1" si="26"/>
        <v>sáb</v>
      </c>
      <c r="AM174">
        <f ca="1">IF($AJ$2="",SUMIFS(BANCOS!$C$4:$C$13,BANCOS!$D$4:$D$13,AK174),SUMIFS(BANCOS!$C$4:$C$13,BANCOS!$D$4:$D$13,AK174,BANCOS!$B$4:$B$13,$AJ$2))+AP173</f>
        <v>0</v>
      </c>
      <c r="AN174">
        <f ca="1">IF($AI$3=1,
IF($AJ$2="",
SUMIFS(ENTRADAS[Valor],ENTRADAS[Status],"Concluído",ENTRADAS[Data pagamento],AK174),
SUMIFS(ENTRADAS[Valor],ENTRADAS[Status],"Concluído",ENTRADAS[Data pagamento],AK174,ENTRADAS[Conta bancária],$AJ$2)),
IF($AJ$2="",
SUMIFS(ENTRADAS[Valor],ENTRADAS[Status],"Concluído",ENTRADAS[Data pagamento],AK174)+SUMIFS(ENTRADAS[Valor],ENTRADAS[Status],"&lt;&gt;"&amp;"Concluído",ENTRADAS[Data vencimento],AK174),
SUMIFS(ENTRADAS[Valor],ENTRADAS[Status],"Concluído",ENTRADAS[Data pagamento],AK174,ENTRADAS[Conta bancária],$AJ$2)+SUMIFS(ENTRADAS[Valor],ENTRADAS[Status],"&lt;&gt;"&amp;"Concluído",ENTRADAS[Data vencimento],AK174,ENTRADAS[Conta bancária],$AJ$2)))</f>
        <v>0</v>
      </c>
      <c r="AO174">
        <f ca="1">IF($AI$3=1,
IF($AJ$2="",
SUMIFS(SAÍDAS[Valor],SAÍDAS[Status],"Concluído",SAÍDAS[Data pagamento],AK174),
SUMIFS(SAÍDAS[Valor],SAÍDAS[Status],"Concluído",SAÍDAS[Data pagamento],AK174,SAÍDAS[Conta bancária],$AJ$2)),
IF($AJ$2="",
SUMIFS(SAÍDAS[Valor],SAÍDAS[Status],"Concluído",SAÍDAS[Data pagamento],AK174)+SUMIFS(SAÍDAS[Valor],SAÍDAS[Status],"&lt;&gt;"&amp;"Concluído",SAÍDAS[Data vencimento],AK174),
SUMIFS(SAÍDAS[Valor],SAÍDAS[Status],"Concluído",SAÍDAS[Data pagamento],AK174,SAÍDAS[Conta bancária],$AJ$2)+SUMIFS(SAÍDAS[Valor],SAÍDAS[Status],"&lt;&gt;"&amp;"Concluído",SAÍDAS[Data vencimento],AK174,SAÍDAS[Conta bancária],$AJ$2)))</f>
        <v>0</v>
      </c>
      <c r="AP174">
        <f t="shared" ca="1" si="27"/>
        <v>0</v>
      </c>
      <c r="BJ174" s="97"/>
      <c r="BK174" s="97"/>
    </row>
    <row r="175" spans="34:63" x14ac:dyDescent="0.3">
      <c r="AH175" t="str">
        <f t="shared" ca="1" si="23"/>
        <v>jun</v>
      </c>
      <c r="AI175">
        <f t="shared" ca="1" si="24"/>
        <v>1900</v>
      </c>
      <c r="AJ175" t="str">
        <f t="shared" ca="1" si="25"/>
        <v>jun1900</v>
      </c>
      <c r="AK175" s="97">
        <f t="shared" ca="1" si="28"/>
        <v>169</v>
      </c>
      <c r="AL175" t="str">
        <f t="shared" ca="1" si="26"/>
        <v>dom</v>
      </c>
      <c r="AM175">
        <f ca="1">IF($AJ$2="",SUMIFS(BANCOS!$C$4:$C$13,BANCOS!$D$4:$D$13,AK175),SUMIFS(BANCOS!$C$4:$C$13,BANCOS!$D$4:$D$13,AK175,BANCOS!$B$4:$B$13,$AJ$2))+AP174</f>
        <v>0</v>
      </c>
      <c r="AN175">
        <f ca="1">IF($AI$3=1,
IF($AJ$2="",
SUMIFS(ENTRADAS[Valor],ENTRADAS[Status],"Concluído",ENTRADAS[Data pagamento],AK175),
SUMIFS(ENTRADAS[Valor],ENTRADAS[Status],"Concluído",ENTRADAS[Data pagamento],AK175,ENTRADAS[Conta bancária],$AJ$2)),
IF($AJ$2="",
SUMIFS(ENTRADAS[Valor],ENTRADAS[Status],"Concluído",ENTRADAS[Data pagamento],AK175)+SUMIFS(ENTRADAS[Valor],ENTRADAS[Status],"&lt;&gt;"&amp;"Concluído",ENTRADAS[Data vencimento],AK175),
SUMIFS(ENTRADAS[Valor],ENTRADAS[Status],"Concluído",ENTRADAS[Data pagamento],AK175,ENTRADAS[Conta bancária],$AJ$2)+SUMIFS(ENTRADAS[Valor],ENTRADAS[Status],"&lt;&gt;"&amp;"Concluído",ENTRADAS[Data vencimento],AK175,ENTRADAS[Conta bancária],$AJ$2)))</f>
        <v>0</v>
      </c>
      <c r="AO175">
        <f ca="1">IF($AI$3=1,
IF($AJ$2="",
SUMIFS(SAÍDAS[Valor],SAÍDAS[Status],"Concluído",SAÍDAS[Data pagamento],AK175),
SUMIFS(SAÍDAS[Valor],SAÍDAS[Status],"Concluído",SAÍDAS[Data pagamento],AK175,SAÍDAS[Conta bancária],$AJ$2)),
IF($AJ$2="",
SUMIFS(SAÍDAS[Valor],SAÍDAS[Status],"Concluído",SAÍDAS[Data pagamento],AK175)+SUMIFS(SAÍDAS[Valor],SAÍDAS[Status],"&lt;&gt;"&amp;"Concluído",SAÍDAS[Data vencimento],AK175),
SUMIFS(SAÍDAS[Valor],SAÍDAS[Status],"Concluído",SAÍDAS[Data pagamento],AK175,SAÍDAS[Conta bancária],$AJ$2)+SUMIFS(SAÍDAS[Valor],SAÍDAS[Status],"&lt;&gt;"&amp;"Concluído",SAÍDAS[Data vencimento],AK175,SAÍDAS[Conta bancária],$AJ$2)))</f>
        <v>0</v>
      </c>
      <c r="AP175">
        <f t="shared" ca="1" si="27"/>
        <v>0</v>
      </c>
      <c r="BJ175" s="97"/>
      <c r="BK175" s="97"/>
    </row>
    <row r="176" spans="34:63" x14ac:dyDescent="0.3">
      <c r="AH176" t="str">
        <f t="shared" ca="1" si="23"/>
        <v>jun</v>
      </c>
      <c r="AI176">
        <f t="shared" ca="1" si="24"/>
        <v>1900</v>
      </c>
      <c r="AJ176" t="str">
        <f t="shared" ca="1" si="25"/>
        <v>jun1900</v>
      </c>
      <c r="AK176" s="97">
        <f t="shared" ca="1" si="28"/>
        <v>170</v>
      </c>
      <c r="AL176" t="str">
        <f t="shared" ca="1" si="26"/>
        <v>seg</v>
      </c>
      <c r="AM176">
        <f ca="1">IF($AJ$2="",SUMIFS(BANCOS!$C$4:$C$13,BANCOS!$D$4:$D$13,AK176),SUMIFS(BANCOS!$C$4:$C$13,BANCOS!$D$4:$D$13,AK176,BANCOS!$B$4:$B$13,$AJ$2))+AP175</f>
        <v>0</v>
      </c>
      <c r="AN176">
        <f ca="1">IF($AI$3=1,
IF($AJ$2="",
SUMIFS(ENTRADAS[Valor],ENTRADAS[Status],"Concluído",ENTRADAS[Data pagamento],AK176),
SUMIFS(ENTRADAS[Valor],ENTRADAS[Status],"Concluído",ENTRADAS[Data pagamento],AK176,ENTRADAS[Conta bancária],$AJ$2)),
IF($AJ$2="",
SUMIFS(ENTRADAS[Valor],ENTRADAS[Status],"Concluído",ENTRADAS[Data pagamento],AK176)+SUMIFS(ENTRADAS[Valor],ENTRADAS[Status],"&lt;&gt;"&amp;"Concluído",ENTRADAS[Data vencimento],AK176),
SUMIFS(ENTRADAS[Valor],ENTRADAS[Status],"Concluído",ENTRADAS[Data pagamento],AK176,ENTRADAS[Conta bancária],$AJ$2)+SUMIFS(ENTRADAS[Valor],ENTRADAS[Status],"&lt;&gt;"&amp;"Concluído",ENTRADAS[Data vencimento],AK176,ENTRADAS[Conta bancária],$AJ$2)))</f>
        <v>0</v>
      </c>
      <c r="AO176">
        <f ca="1">IF($AI$3=1,
IF($AJ$2="",
SUMIFS(SAÍDAS[Valor],SAÍDAS[Status],"Concluído",SAÍDAS[Data pagamento],AK176),
SUMIFS(SAÍDAS[Valor],SAÍDAS[Status],"Concluído",SAÍDAS[Data pagamento],AK176,SAÍDAS[Conta bancária],$AJ$2)),
IF($AJ$2="",
SUMIFS(SAÍDAS[Valor],SAÍDAS[Status],"Concluído",SAÍDAS[Data pagamento],AK176)+SUMIFS(SAÍDAS[Valor],SAÍDAS[Status],"&lt;&gt;"&amp;"Concluído",SAÍDAS[Data vencimento],AK176),
SUMIFS(SAÍDAS[Valor],SAÍDAS[Status],"Concluído",SAÍDAS[Data pagamento],AK176,SAÍDAS[Conta bancária],$AJ$2)+SUMIFS(SAÍDAS[Valor],SAÍDAS[Status],"&lt;&gt;"&amp;"Concluído",SAÍDAS[Data vencimento],AK176,SAÍDAS[Conta bancária],$AJ$2)))</f>
        <v>0</v>
      </c>
      <c r="AP176">
        <f t="shared" ca="1" si="27"/>
        <v>0</v>
      </c>
      <c r="BJ176" s="97"/>
      <c r="BK176" s="97"/>
    </row>
    <row r="177" spans="34:63" x14ac:dyDescent="0.3">
      <c r="AH177" t="str">
        <f t="shared" ca="1" si="23"/>
        <v>jun</v>
      </c>
      <c r="AI177">
        <f t="shared" ca="1" si="24"/>
        <v>1900</v>
      </c>
      <c r="AJ177" t="str">
        <f t="shared" ca="1" si="25"/>
        <v>jun1900</v>
      </c>
      <c r="AK177" s="97">
        <f t="shared" ca="1" si="28"/>
        <v>171</v>
      </c>
      <c r="AL177" t="str">
        <f t="shared" ca="1" si="26"/>
        <v>ter</v>
      </c>
      <c r="AM177">
        <f ca="1">IF($AJ$2="",SUMIFS(BANCOS!$C$4:$C$13,BANCOS!$D$4:$D$13,AK177),SUMIFS(BANCOS!$C$4:$C$13,BANCOS!$D$4:$D$13,AK177,BANCOS!$B$4:$B$13,$AJ$2))+AP176</f>
        <v>0</v>
      </c>
      <c r="AN177">
        <f ca="1">IF($AI$3=1,
IF($AJ$2="",
SUMIFS(ENTRADAS[Valor],ENTRADAS[Status],"Concluído",ENTRADAS[Data pagamento],AK177),
SUMIFS(ENTRADAS[Valor],ENTRADAS[Status],"Concluído",ENTRADAS[Data pagamento],AK177,ENTRADAS[Conta bancária],$AJ$2)),
IF($AJ$2="",
SUMIFS(ENTRADAS[Valor],ENTRADAS[Status],"Concluído",ENTRADAS[Data pagamento],AK177)+SUMIFS(ENTRADAS[Valor],ENTRADAS[Status],"&lt;&gt;"&amp;"Concluído",ENTRADAS[Data vencimento],AK177),
SUMIFS(ENTRADAS[Valor],ENTRADAS[Status],"Concluído",ENTRADAS[Data pagamento],AK177,ENTRADAS[Conta bancária],$AJ$2)+SUMIFS(ENTRADAS[Valor],ENTRADAS[Status],"&lt;&gt;"&amp;"Concluído",ENTRADAS[Data vencimento],AK177,ENTRADAS[Conta bancária],$AJ$2)))</f>
        <v>0</v>
      </c>
      <c r="AO177">
        <f ca="1">IF($AI$3=1,
IF($AJ$2="",
SUMIFS(SAÍDAS[Valor],SAÍDAS[Status],"Concluído",SAÍDAS[Data pagamento],AK177),
SUMIFS(SAÍDAS[Valor],SAÍDAS[Status],"Concluído",SAÍDAS[Data pagamento],AK177,SAÍDAS[Conta bancária],$AJ$2)),
IF($AJ$2="",
SUMIFS(SAÍDAS[Valor],SAÍDAS[Status],"Concluído",SAÍDAS[Data pagamento],AK177)+SUMIFS(SAÍDAS[Valor],SAÍDAS[Status],"&lt;&gt;"&amp;"Concluído",SAÍDAS[Data vencimento],AK177),
SUMIFS(SAÍDAS[Valor],SAÍDAS[Status],"Concluído",SAÍDAS[Data pagamento],AK177,SAÍDAS[Conta bancária],$AJ$2)+SUMIFS(SAÍDAS[Valor],SAÍDAS[Status],"&lt;&gt;"&amp;"Concluído",SAÍDAS[Data vencimento],AK177,SAÍDAS[Conta bancária],$AJ$2)))</f>
        <v>0</v>
      </c>
      <c r="AP177">
        <f t="shared" ca="1" si="27"/>
        <v>0</v>
      </c>
      <c r="BJ177" s="97"/>
      <c r="BK177" s="97"/>
    </row>
    <row r="178" spans="34:63" x14ac:dyDescent="0.3">
      <c r="AH178" t="str">
        <f t="shared" ca="1" si="23"/>
        <v>jun</v>
      </c>
      <c r="AI178">
        <f t="shared" ca="1" si="24"/>
        <v>1900</v>
      </c>
      <c r="AJ178" t="str">
        <f t="shared" ca="1" si="25"/>
        <v>jun1900</v>
      </c>
      <c r="AK178" s="97">
        <f t="shared" ca="1" si="28"/>
        <v>172</v>
      </c>
      <c r="AL178" t="str">
        <f t="shared" ca="1" si="26"/>
        <v>qua</v>
      </c>
      <c r="AM178">
        <f ca="1">IF($AJ$2="",SUMIFS(BANCOS!$C$4:$C$13,BANCOS!$D$4:$D$13,AK178),SUMIFS(BANCOS!$C$4:$C$13,BANCOS!$D$4:$D$13,AK178,BANCOS!$B$4:$B$13,$AJ$2))+AP177</f>
        <v>0</v>
      </c>
      <c r="AN178">
        <f ca="1">IF($AI$3=1,
IF($AJ$2="",
SUMIFS(ENTRADAS[Valor],ENTRADAS[Status],"Concluído",ENTRADAS[Data pagamento],AK178),
SUMIFS(ENTRADAS[Valor],ENTRADAS[Status],"Concluído",ENTRADAS[Data pagamento],AK178,ENTRADAS[Conta bancária],$AJ$2)),
IF($AJ$2="",
SUMIFS(ENTRADAS[Valor],ENTRADAS[Status],"Concluído",ENTRADAS[Data pagamento],AK178)+SUMIFS(ENTRADAS[Valor],ENTRADAS[Status],"&lt;&gt;"&amp;"Concluído",ENTRADAS[Data vencimento],AK178),
SUMIFS(ENTRADAS[Valor],ENTRADAS[Status],"Concluído",ENTRADAS[Data pagamento],AK178,ENTRADAS[Conta bancária],$AJ$2)+SUMIFS(ENTRADAS[Valor],ENTRADAS[Status],"&lt;&gt;"&amp;"Concluído",ENTRADAS[Data vencimento],AK178,ENTRADAS[Conta bancária],$AJ$2)))</f>
        <v>0</v>
      </c>
      <c r="AO178">
        <f ca="1">IF($AI$3=1,
IF($AJ$2="",
SUMIFS(SAÍDAS[Valor],SAÍDAS[Status],"Concluído",SAÍDAS[Data pagamento],AK178),
SUMIFS(SAÍDAS[Valor],SAÍDAS[Status],"Concluído",SAÍDAS[Data pagamento],AK178,SAÍDAS[Conta bancária],$AJ$2)),
IF($AJ$2="",
SUMIFS(SAÍDAS[Valor],SAÍDAS[Status],"Concluído",SAÍDAS[Data pagamento],AK178)+SUMIFS(SAÍDAS[Valor],SAÍDAS[Status],"&lt;&gt;"&amp;"Concluído",SAÍDAS[Data vencimento],AK178),
SUMIFS(SAÍDAS[Valor],SAÍDAS[Status],"Concluído",SAÍDAS[Data pagamento],AK178,SAÍDAS[Conta bancária],$AJ$2)+SUMIFS(SAÍDAS[Valor],SAÍDAS[Status],"&lt;&gt;"&amp;"Concluído",SAÍDAS[Data vencimento],AK178,SAÍDAS[Conta bancária],$AJ$2)))</f>
        <v>0</v>
      </c>
      <c r="AP178">
        <f t="shared" ca="1" si="27"/>
        <v>0</v>
      </c>
      <c r="BJ178" s="97"/>
      <c r="BK178" s="97"/>
    </row>
    <row r="179" spans="34:63" x14ac:dyDescent="0.3">
      <c r="AH179" t="str">
        <f t="shared" ca="1" si="23"/>
        <v>jun</v>
      </c>
      <c r="AI179">
        <f t="shared" ca="1" si="24"/>
        <v>1900</v>
      </c>
      <c r="AJ179" t="str">
        <f t="shared" ca="1" si="25"/>
        <v>jun1900</v>
      </c>
      <c r="AK179" s="97">
        <f t="shared" ca="1" si="28"/>
        <v>173</v>
      </c>
      <c r="AL179" t="str">
        <f t="shared" ca="1" si="26"/>
        <v>qui</v>
      </c>
      <c r="AM179">
        <f ca="1">IF($AJ$2="",SUMIFS(BANCOS!$C$4:$C$13,BANCOS!$D$4:$D$13,AK179),SUMIFS(BANCOS!$C$4:$C$13,BANCOS!$D$4:$D$13,AK179,BANCOS!$B$4:$B$13,$AJ$2))+AP178</f>
        <v>0</v>
      </c>
      <c r="AN179">
        <f ca="1">IF($AI$3=1,
IF($AJ$2="",
SUMIFS(ENTRADAS[Valor],ENTRADAS[Status],"Concluído",ENTRADAS[Data pagamento],AK179),
SUMIFS(ENTRADAS[Valor],ENTRADAS[Status],"Concluído",ENTRADAS[Data pagamento],AK179,ENTRADAS[Conta bancária],$AJ$2)),
IF($AJ$2="",
SUMIFS(ENTRADAS[Valor],ENTRADAS[Status],"Concluído",ENTRADAS[Data pagamento],AK179)+SUMIFS(ENTRADAS[Valor],ENTRADAS[Status],"&lt;&gt;"&amp;"Concluído",ENTRADAS[Data vencimento],AK179),
SUMIFS(ENTRADAS[Valor],ENTRADAS[Status],"Concluído",ENTRADAS[Data pagamento],AK179,ENTRADAS[Conta bancária],$AJ$2)+SUMIFS(ENTRADAS[Valor],ENTRADAS[Status],"&lt;&gt;"&amp;"Concluído",ENTRADAS[Data vencimento],AK179,ENTRADAS[Conta bancária],$AJ$2)))</f>
        <v>0</v>
      </c>
      <c r="AO179">
        <f ca="1">IF($AI$3=1,
IF($AJ$2="",
SUMIFS(SAÍDAS[Valor],SAÍDAS[Status],"Concluído",SAÍDAS[Data pagamento],AK179),
SUMIFS(SAÍDAS[Valor],SAÍDAS[Status],"Concluído",SAÍDAS[Data pagamento],AK179,SAÍDAS[Conta bancária],$AJ$2)),
IF($AJ$2="",
SUMIFS(SAÍDAS[Valor],SAÍDAS[Status],"Concluído",SAÍDAS[Data pagamento],AK179)+SUMIFS(SAÍDAS[Valor],SAÍDAS[Status],"&lt;&gt;"&amp;"Concluído",SAÍDAS[Data vencimento],AK179),
SUMIFS(SAÍDAS[Valor],SAÍDAS[Status],"Concluído",SAÍDAS[Data pagamento],AK179,SAÍDAS[Conta bancária],$AJ$2)+SUMIFS(SAÍDAS[Valor],SAÍDAS[Status],"&lt;&gt;"&amp;"Concluído",SAÍDAS[Data vencimento],AK179,SAÍDAS[Conta bancária],$AJ$2)))</f>
        <v>0</v>
      </c>
      <c r="AP179">
        <f t="shared" ca="1" si="27"/>
        <v>0</v>
      </c>
      <c r="BJ179" s="97"/>
      <c r="BK179" s="97"/>
    </row>
    <row r="180" spans="34:63" x14ac:dyDescent="0.3">
      <c r="AH180" t="str">
        <f t="shared" ca="1" si="23"/>
        <v>jun</v>
      </c>
      <c r="AI180">
        <f t="shared" ca="1" si="24"/>
        <v>1900</v>
      </c>
      <c r="AJ180" t="str">
        <f t="shared" ca="1" si="25"/>
        <v>jun1900</v>
      </c>
      <c r="AK180" s="97">
        <f t="shared" ca="1" si="28"/>
        <v>174</v>
      </c>
      <c r="AL180" t="str">
        <f t="shared" ca="1" si="26"/>
        <v>sex</v>
      </c>
      <c r="AM180">
        <f ca="1">IF($AJ$2="",SUMIFS(BANCOS!$C$4:$C$13,BANCOS!$D$4:$D$13,AK180),SUMIFS(BANCOS!$C$4:$C$13,BANCOS!$D$4:$D$13,AK180,BANCOS!$B$4:$B$13,$AJ$2))+AP179</f>
        <v>0</v>
      </c>
      <c r="AN180">
        <f ca="1">IF($AI$3=1,
IF($AJ$2="",
SUMIFS(ENTRADAS[Valor],ENTRADAS[Status],"Concluído",ENTRADAS[Data pagamento],AK180),
SUMIFS(ENTRADAS[Valor],ENTRADAS[Status],"Concluído",ENTRADAS[Data pagamento],AK180,ENTRADAS[Conta bancária],$AJ$2)),
IF($AJ$2="",
SUMIFS(ENTRADAS[Valor],ENTRADAS[Status],"Concluído",ENTRADAS[Data pagamento],AK180)+SUMIFS(ENTRADAS[Valor],ENTRADAS[Status],"&lt;&gt;"&amp;"Concluído",ENTRADAS[Data vencimento],AK180),
SUMIFS(ENTRADAS[Valor],ENTRADAS[Status],"Concluído",ENTRADAS[Data pagamento],AK180,ENTRADAS[Conta bancária],$AJ$2)+SUMIFS(ENTRADAS[Valor],ENTRADAS[Status],"&lt;&gt;"&amp;"Concluído",ENTRADAS[Data vencimento],AK180,ENTRADAS[Conta bancária],$AJ$2)))</f>
        <v>0</v>
      </c>
      <c r="AO180">
        <f ca="1">IF($AI$3=1,
IF($AJ$2="",
SUMIFS(SAÍDAS[Valor],SAÍDAS[Status],"Concluído",SAÍDAS[Data pagamento],AK180),
SUMIFS(SAÍDAS[Valor],SAÍDAS[Status],"Concluído",SAÍDAS[Data pagamento],AK180,SAÍDAS[Conta bancária],$AJ$2)),
IF($AJ$2="",
SUMIFS(SAÍDAS[Valor],SAÍDAS[Status],"Concluído",SAÍDAS[Data pagamento],AK180)+SUMIFS(SAÍDAS[Valor],SAÍDAS[Status],"&lt;&gt;"&amp;"Concluído",SAÍDAS[Data vencimento],AK180),
SUMIFS(SAÍDAS[Valor],SAÍDAS[Status],"Concluído",SAÍDAS[Data pagamento],AK180,SAÍDAS[Conta bancária],$AJ$2)+SUMIFS(SAÍDAS[Valor],SAÍDAS[Status],"&lt;&gt;"&amp;"Concluído",SAÍDAS[Data vencimento],AK180,SAÍDAS[Conta bancária],$AJ$2)))</f>
        <v>0</v>
      </c>
      <c r="AP180">
        <f t="shared" ca="1" si="27"/>
        <v>0</v>
      </c>
      <c r="BJ180" s="97"/>
      <c r="BK180" s="97"/>
    </row>
    <row r="181" spans="34:63" x14ac:dyDescent="0.3">
      <c r="AH181" t="str">
        <f t="shared" ca="1" si="23"/>
        <v>jun</v>
      </c>
      <c r="AI181">
        <f t="shared" ca="1" si="24"/>
        <v>1900</v>
      </c>
      <c r="AJ181" t="str">
        <f t="shared" ca="1" si="25"/>
        <v>jun1900</v>
      </c>
      <c r="AK181" s="97">
        <f t="shared" ca="1" si="28"/>
        <v>175</v>
      </c>
      <c r="AL181" t="str">
        <f t="shared" ca="1" si="26"/>
        <v>sáb</v>
      </c>
      <c r="AM181">
        <f ca="1">IF($AJ$2="",SUMIFS(BANCOS!$C$4:$C$13,BANCOS!$D$4:$D$13,AK181),SUMIFS(BANCOS!$C$4:$C$13,BANCOS!$D$4:$D$13,AK181,BANCOS!$B$4:$B$13,$AJ$2))+AP180</f>
        <v>0</v>
      </c>
      <c r="AN181">
        <f ca="1">IF($AI$3=1,
IF($AJ$2="",
SUMIFS(ENTRADAS[Valor],ENTRADAS[Status],"Concluído",ENTRADAS[Data pagamento],AK181),
SUMIFS(ENTRADAS[Valor],ENTRADAS[Status],"Concluído",ENTRADAS[Data pagamento],AK181,ENTRADAS[Conta bancária],$AJ$2)),
IF($AJ$2="",
SUMIFS(ENTRADAS[Valor],ENTRADAS[Status],"Concluído",ENTRADAS[Data pagamento],AK181)+SUMIFS(ENTRADAS[Valor],ENTRADAS[Status],"&lt;&gt;"&amp;"Concluído",ENTRADAS[Data vencimento],AK181),
SUMIFS(ENTRADAS[Valor],ENTRADAS[Status],"Concluído",ENTRADAS[Data pagamento],AK181,ENTRADAS[Conta bancária],$AJ$2)+SUMIFS(ENTRADAS[Valor],ENTRADAS[Status],"&lt;&gt;"&amp;"Concluído",ENTRADAS[Data vencimento],AK181,ENTRADAS[Conta bancária],$AJ$2)))</f>
        <v>0</v>
      </c>
      <c r="AO181">
        <f ca="1">IF($AI$3=1,
IF($AJ$2="",
SUMIFS(SAÍDAS[Valor],SAÍDAS[Status],"Concluído",SAÍDAS[Data pagamento],AK181),
SUMIFS(SAÍDAS[Valor],SAÍDAS[Status],"Concluído",SAÍDAS[Data pagamento],AK181,SAÍDAS[Conta bancária],$AJ$2)),
IF($AJ$2="",
SUMIFS(SAÍDAS[Valor],SAÍDAS[Status],"Concluído",SAÍDAS[Data pagamento],AK181)+SUMIFS(SAÍDAS[Valor],SAÍDAS[Status],"&lt;&gt;"&amp;"Concluído",SAÍDAS[Data vencimento],AK181),
SUMIFS(SAÍDAS[Valor],SAÍDAS[Status],"Concluído",SAÍDAS[Data pagamento],AK181,SAÍDAS[Conta bancária],$AJ$2)+SUMIFS(SAÍDAS[Valor],SAÍDAS[Status],"&lt;&gt;"&amp;"Concluído",SAÍDAS[Data vencimento],AK181,SAÍDAS[Conta bancária],$AJ$2)))</f>
        <v>0</v>
      </c>
      <c r="AP181">
        <f t="shared" ca="1" si="27"/>
        <v>0</v>
      </c>
      <c r="BJ181" s="97"/>
      <c r="BK181" s="97"/>
    </row>
    <row r="182" spans="34:63" x14ac:dyDescent="0.3">
      <c r="AH182" t="str">
        <f t="shared" ca="1" si="23"/>
        <v>jun</v>
      </c>
      <c r="AI182">
        <f t="shared" ca="1" si="24"/>
        <v>1900</v>
      </c>
      <c r="AJ182" t="str">
        <f t="shared" ca="1" si="25"/>
        <v>jun1900</v>
      </c>
      <c r="AK182" s="97">
        <f t="shared" ca="1" si="28"/>
        <v>176</v>
      </c>
      <c r="AL182" t="str">
        <f t="shared" ca="1" si="26"/>
        <v>dom</v>
      </c>
      <c r="AM182">
        <f ca="1">IF($AJ$2="",SUMIFS(BANCOS!$C$4:$C$13,BANCOS!$D$4:$D$13,AK182),SUMIFS(BANCOS!$C$4:$C$13,BANCOS!$D$4:$D$13,AK182,BANCOS!$B$4:$B$13,$AJ$2))+AP181</f>
        <v>0</v>
      </c>
      <c r="AN182">
        <f ca="1">IF($AI$3=1,
IF($AJ$2="",
SUMIFS(ENTRADAS[Valor],ENTRADAS[Status],"Concluído",ENTRADAS[Data pagamento],AK182),
SUMIFS(ENTRADAS[Valor],ENTRADAS[Status],"Concluído",ENTRADAS[Data pagamento],AK182,ENTRADAS[Conta bancária],$AJ$2)),
IF($AJ$2="",
SUMIFS(ENTRADAS[Valor],ENTRADAS[Status],"Concluído",ENTRADAS[Data pagamento],AK182)+SUMIFS(ENTRADAS[Valor],ENTRADAS[Status],"&lt;&gt;"&amp;"Concluído",ENTRADAS[Data vencimento],AK182),
SUMIFS(ENTRADAS[Valor],ENTRADAS[Status],"Concluído",ENTRADAS[Data pagamento],AK182,ENTRADAS[Conta bancária],$AJ$2)+SUMIFS(ENTRADAS[Valor],ENTRADAS[Status],"&lt;&gt;"&amp;"Concluído",ENTRADAS[Data vencimento],AK182,ENTRADAS[Conta bancária],$AJ$2)))</f>
        <v>0</v>
      </c>
      <c r="AO182">
        <f ca="1">IF($AI$3=1,
IF($AJ$2="",
SUMIFS(SAÍDAS[Valor],SAÍDAS[Status],"Concluído",SAÍDAS[Data pagamento],AK182),
SUMIFS(SAÍDAS[Valor],SAÍDAS[Status],"Concluído",SAÍDAS[Data pagamento],AK182,SAÍDAS[Conta bancária],$AJ$2)),
IF($AJ$2="",
SUMIFS(SAÍDAS[Valor],SAÍDAS[Status],"Concluído",SAÍDAS[Data pagamento],AK182)+SUMIFS(SAÍDAS[Valor],SAÍDAS[Status],"&lt;&gt;"&amp;"Concluído",SAÍDAS[Data vencimento],AK182),
SUMIFS(SAÍDAS[Valor],SAÍDAS[Status],"Concluído",SAÍDAS[Data pagamento],AK182,SAÍDAS[Conta bancária],$AJ$2)+SUMIFS(SAÍDAS[Valor],SAÍDAS[Status],"&lt;&gt;"&amp;"Concluído",SAÍDAS[Data vencimento],AK182,SAÍDAS[Conta bancária],$AJ$2)))</f>
        <v>0</v>
      </c>
      <c r="AP182">
        <f t="shared" ca="1" si="27"/>
        <v>0</v>
      </c>
      <c r="BJ182" s="97"/>
      <c r="BK182" s="97"/>
    </row>
    <row r="183" spans="34:63" x14ac:dyDescent="0.3">
      <c r="AH183" t="str">
        <f t="shared" ca="1" si="23"/>
        <v>jun</v>
      </c>
      <c r="AI183">
        <f t="shared" ca="1" si="24"/>
        <v>1900</v>
      </c>
      <c r="AJ183" t="str">
        <f t="shared" ca="1" si="25"/>
        <v>jun1900</v>
      </c>
      <c r="AK183" s="97">
        <f t="shared" ca="1" si="28"/>
        <v>177</v>
      </c>
      <c r="AL183" t="str">
        <f t="shared" ca="1" si="26"/>
        <v>seg</v>
      </c>
      <c r="AM183">
        <f ca="1">IF($AJ$2="",SUMIFS(BANCOS!$C$4:$C$13,BANCOS!$D$4:$D$13,AK183),SUMIFS(BANCOS!$C$4:$C$13,BANCOS!$D$4:$D$13,AK183,BANCOS!$B$4:$B$13,$AJ$2))+AP182</f>
        <v>0</v>
      </c>
      <c r="AN183">
        <f ca="1">IF($AI$3=1,
IF($AJ$2="",
SUMIFS(ENTRADAS[Valor],ENTRADAS[Status],"Concluído",ENTRADAS[Data pagamento],AK183),
SUMIFS(ENTRADAS[Valor],ENTRADAS[Status],"Concluído",ENTRADAS[Data pagamento],AK183,ENTRADAS[Conta bancária],$AJ$2)),
IF($AJ$2="",
SUMIFS(ENTRADAS[Valor],ENTRADAS[Status],"Concluído",ENTRADAS[Data pagamento],AK183)+SUMIFS(ENTRADAS[Valor],ENTRADAS[Status],"&lt;&gt;"&amp;"Concluído",ENTRADAS[Data vencimento],AK183),
SUMIFS(ENTRADAS[Valor],ENTRADAS[Status],"Concluído",ENTRADAS[Data pagamento],AK183,ENTRADAS[Conta bancária],$AJ$2)+SUMIFS(ENTRADAS[Valor],ENTRADAS[Status],"&lt;&gt;"&amp;"Concluído",ENTRADAS[Data vencimento],AK183,ENTRADAS[Conta bancária],$AJ$2)))</f>
        <v>0</v>
      </c>
      <c r="AO183">
        <f ca="1">IF($AI$3=1,
IF($AJ$2="",
SUMIFS(SAÍDAS[Valor],SAÍDAS[Status],"Concluído",SAÍDAS[Data pagamento],AK183),
SUMIFS(SAÍDAS[Valor],SAÍDAS[Status],"Concluído",SAÍDAS[Data pagamento],AK183,SAÍDAS[Conta bancária],$AJ$2)),
IF($AJ$2="",
SUMIFS(SAÍDAS[Valor],SAÍDAS[Status],"Concluído",SAÍDAS[Data pagamento],AK183)+SUMIFS(SAÍDAS[Valor],SAÍDAS[Status],"&lt;&gt;"&amp;"Concluído",SAÍDAS[Data vencimento],AK183),
SUMIFS(SAÍDAS[Valor],SAÍDAS[Status],"Concluído",SAÍDAS[Data pagamento],AK183,SAÍDAS[Conta bancária],$AJ$2)+SUMIFS(SAÍDAS[Valor],SAÍDAS[Status],"&lt;&gt;"&amp;"Concluído",SAÍDAS[Data vencimento],AK183,SAÍDAS[Conta bancária],$AJ$2)))</f>
        <v>0</v>
      </c>
      <c r="AP183">
        <f t="shared" ca="1" si="27"/>
        <v>0</v>
      </c>
      <c r="BJ183" s="97"/>
      <c r="BK183" s="97"/>
    </row>
    <row r="184" spans="34:63" x14ac:dyDescent="0.3">
      <c r="AH184" t="str">
        <f t="shared" ref="AH184:AH247" ca="1" si="29">TEXT(AK184,"MMM")</f>
        <v>jun</v>
      </c>
      <c r="AI184">
        <f t="shared" ref="AI184:AI247" ca="1" si="30">YEAR(AK184)</f>
        <v>1900</v>
      </c>
      <c r="AJ184" t="str">
        <f t="shared" ref="AJ184:AJ247" ca="1" si="31">AH184&amp;AI184</f>
        <v>jun1900</v>
      </c>
      <c r="AK184" s="97">
        <f t="shared" ca="1" si="28"/>
        <v>178</v>
      </c>
      <c r="AL184" t="str">
        <f t="shared" ref="AL184:AL247" ca="1" si="32">TEXT(AK184,"DDD")</f>
        <v>ter</v>
      </c>
      <c r="AM184">
        <f ca="1">IF($AJ$2="",SUMIFS(BANCOS!$C$4:$C$13,BANCOS!$D$4:$D$13,AK184),SUMIFS(BANCOS!$C$4:$C$13,BANCOS!$D$4:$D$13,AK184,BANCOS!$B$4:$B$13,$AJ$2))+AP183</f>
        <v>0</v>
      </c>
      <c r="AN184">
        <f ca="1">IF($AI$3=1,
IF($AJ$2="",
SUMIFS(ENTRADAS[Valor],ENTRADAS[Status],"Concluído",ENTRADAS[Data pagamento],AK184),
SUMIFS(ENTRADAS[Valor],ENTRADAS[Status],"Concluído",ENTRADAS[Data pagamento],AK184,ENTRADAS[Conta bancária],$AJ$2)),
IF($AJ$2="",
SUMIFS(ENTRADAS[Valor],ENTRADAS[Status],"Concluído",ENTRADAS[Data pagamento],AK184)+SUMIFS(ENTRADAS[Valor],ENTRADAS[Status],"&lt;&gt;"&amp;"Concluído",ENTRADAS[Data vencimento],AK184),
SUMIFS(ENTRADAS[Valor],ENTRADAS[Status],"Concluído",ENTRADAS[Data pagamento],AK184,ENTRADAS[Conta bancária],$AJ$2)+SUMIFS(ENTRADAS[Valor],ENTRADAS[Status],"&lt;&gt;"&amp;"Concluído",ENTRADAS[Data vencimento],AK184,ENTRADAS[Conta bancária],$AJ$2)))</f>
        <v>0</v>
      </c>
      <c r="AO184">
        <f ca="1">IF($AI$3=1,
IF($AJ$2="",
SUMIFS(SAÍDAS[Valor],SAÍDAS[Status],"Concluído",SAÍDAS[Data pagamento],AK184),
SUMIFS(SAÍDAS[Valor],SAÍDAS[Status],"Concluído",SAÍDAS[Data pagamento],AK184,SAÍDAS[Conta bancária],$AJ$2)),
IF($AJ$2="",
SUMIFS(SAÍDAS[Valor],SAÍDAS[Status],"Concluído",SAÍDAS[Data pagamento],AK184)+SUMIFS(SAÍDAS[Valor],SAÍDAS[Status],"&lt;&gt;"&amp;"Concluído",SAÍDAS[Data vencimento],AK184),
SUMIFS(SAÍDAS[Valor],SAÍDAS[Status],"Concluído",SAÍDAS[Data pagamento],AK184,SAÍDAS[Conta bancária],$AJ$2)+SUMIFS(SAÍDAS[Valor],SAÍDAS[Status],"&lt;&gt;"&amp;"Concluído",SAÍDAS[Data vencimento],AK184,SAÍDAS[Conta bancária],$AJ$2)))</f>
        <v>0</v>
      </c>
      <c r="AP184">
        <f t="shared" ref="AP184:AP247" ca="1" si="33">AM184+AN184-AO184</f>
        <v>0</v>
      </c>
      <c r="BJ184" s="97"/>
      <c r="BK184" s="97"/>
    </row>
    <row r="185" spans="34:63" x14ac:dyDescent="0.3">
      <c r="AH185" t="str">
        <f t="shared" ca="1" si="29"/>
        <v>jun</v>
      </c>
      <c r="AI185">
        <f t="shared" ca="1" si="30"/>
        <v>1900</v>
      </c>
      <c r="AJ185" t="str">
        <f t="shared" ca="1" si="31"/>
        <v>jun1900</v>
      </c>
      <c r="AK185" s="97">
        <f t="shared" ca="1" si="28"/>
        <v>179</v>
      </c>
      <c r="AL185" t="str">
        <f t="shared" ca="1" si="32"/>
        <v>qua</v>
      </c>
      <c r="AM185">
        <f ca="1">IF($AJ$2="",SUMIFS(BANCOS!$C$4:$C$13,BANCOS!$D$4:$D$13,AK185),SUMIFS(BANCOS!$C$4:$C$13,BANCOS!$D$4:$D$13,AK185,BANCOS!$B$4:$B$13,$AJ$2))+AP184</f>
        <v>0</v>
      </c>
      <c r="AN185">
        <f ca="1">IF($AI$3=1,
IF($AJ$2="",
SUMIFS(ENTRADAS[Valor],ENTRADAS[Status],"Concluído",ENTRADAS[Data pagamento],AK185),
SUMIFS(ENTRADAS[Valor],ENTRADAS[Status],"Concluído",ENTRADAS[Data pagamento],AK185,ENTRADAS[Conta bancária],$AJ$2)),
IF($AJ$2="",
SUMIFS(ENTRADAS[Valor],ENTRADAS[Status],"Concluído",ENTRADAS[Data pagamento],AK185)+SUMIFS(ENTRADAS[Valor],ENTRADAS[Status],"&lt;&gt;"&amp;"Concluído",ENTRADAS[Data vencimento],AK185),
SUMIFS(ENTRADAS[Valor],ENTRADAS[Status],"Concluído",ENTRADAS[Data pagamento],AK185,ENTRADAS[Conta bancária],$AJ$2)+SUMIFS(ENTRADAS[Valor],ENTRADAS[Status],"&lt;&gt;"&amp;"Concluído",ENTRADAS[Data vencimento],AK185,ENTRADAS[Conta bancária],$AJ$2)))</f>
        <v>0</v>
      </c>
      <c r="AO185">
        <f ca="1">IF($AI$3=1,
IF($AJ$2="",
SUMIFS(SAÍDAS[Valor],SAÍDAS[Status],"Concluído",SAÍDAS[Data pagamento],AK185),
SUMIFS(SAÍDAS[Valor],SAÍDAS[Status],"Concluído",SAÍDAS[Data pagamento],AK185,SAÍDAS[Conta bancária],$AJ$2)),
IF($AJ$2="",
SUMIFS(SAÍDAS[Valor],SAÍDAS[Status],"Concluído",SAÍDAS[Data pagamento],AK185)+SUMIFS(SAÍDAS[Valor],SAÍDAS[Status],"&lt;&gt;"&amp;"Concluído",SAÍDAS[Data vencimento],AK185),
SUMIFS(SAÍDAS[Valor],SAÍDAS[Status],"Concluído",SAÍDAS[Data pagamento],AK185,SAÍDAS[Conta bancária],$AJ$2)+SUMIFS(SAÍDAS[Valor],SAÍDAS[Status],"&lt;&gt;"&amp;"Concluído",SAÍDAS[Data vencimento],AK185,SAÍDAS[Conta bancária],$AJ$2)))</f>
        <v>0</v>
      </c>
      <c r="AP185">
        <f t="shared" ca="1" si="33"/>
        <v>0</v>
      </c>
      <c r="BJ185" s="97"/>
      <c r="BK185" s="97"/>
    </row>
    <row r="186" spans="34:63" x14ac:dyDescent="0.3">
      <c r="AH186" t="str">
        <f t="shared" ca="1" si="29"/>
        <v>jun</v>
      </c>
      <c r="AI186">
        <f t="shared" ca="1" si="30"/>
        <v>1900</v>
      </c>
      <c r="AJ186" t="str">
        <f t="shared" ca="1" si="31"/>
        <v>jun1900</v>
      </c>
      <c r="AK186" s="97">
        <f t="shared" ca="1" si="28"/>
        <v>180</v>
      </c>
      <c r="AL186" t="str">
        <f t="shared" ca="1" si="32"/>
        <v>qui</v>
      </c>
      <c r="AM186">
        <f ca="1">IF($AJ$2="",SUMIFS(BANCOS!$C$4:$C$13,BANCOS!$D$4:$D$13,AK186),SUMIFS(BANCOS!$C$4:$C$13,BANCOS!$D$4:$D$13,AK186,BANCOS!$B$4:$B$13,$AJ$2))+AP185</f>
        <v>0</v>
      </c>
      <c r="AN186">
        <f ca="1">IF($AI$3=1,
IF($AJ$2="",
SUMIFS(ENTRADAS[Valor],ENTRADAS[Status],"Concluído",ENTRADAS[Data pagamento],AK186),
SUMIFS(ENTRADAS[Valor],ENTRADAS[Status],"Concluído",ENTRADAS[Data pagamento],AK186,ENTRADAS[Conta bancária],$AJ$2)),
IF($AJ$2="",
SUMIFS(ENTRADAS[Valor],ENTRADAS[Status],"Concluído",ENTRADAS[Data pagamento],AK186)+SUMIFS(ENTRADAS[Valor],ENTRADAS[Status],"&lt;&gt;"&amp;"Concluído",ENTRADAS[Data vencimento],AK186),
SUMIFS(ENTRADAS[Valor],ENTRADAS[Status],"Concluído",ENTRADAS[Data pagamento],AK186,ENTRADAS[Conta bancária],$AJ$2)+SUMIFS(ENTRADAS[Valor],ENTRADAS[Status],"&lt;&gt;"&amp;"Concluído",ENTRADAS[Data vencimento],AK186,ENTRADAS[Conta bancária],$AJ$2)))</f>
        <v>0</v>
      </c>
      <c r="AO186">
        <f ca="1">IF($AI$3=1,
IF($AJ$2="",
SUMIFS(SAÍDAS[Valor],SAÍDAS[Status],"Concluído",SAÍDAS[Data pagamento],AK186),
SUMIFS(SAÍDAS[Valor],SAÍDAS[Status],"Concluído",SAÍDAS[Data pagamento],AK186,SAÍDAS[Conta bancária],$AJ$2)),
IF($AJ$2="",
SUMIFS(SAÍDAS[Valor],SAÍDAS[Status],"Concluído",SAÍDAS[Data pagamento],AK186)+SUMIFS(SAÍDAS[Valor],SAÍDAS[Status],"&lt;&gt;"&amp;"Concluído",SAÍDAS[Data vencimento],AK186),
SUMIFS(SAÍDAS[Valor],SAÍDAS[Status],"Concluído",SAÍDAS[Data pagamento],AK186,SAÍDAS[Conta bancária],$AJ$2)+SUMIFS(SAÍDAS[Valor],SAÍDAS[Status],"&lt;&gt;"&amp;"Concluído",SAÍDAS[Data vencimento],AK186,SAÍDAS[Conta bancária],$AJ$2)))</f>
        <v>0</v>
      </c>
      <c r="AP186">
        <f t="shared" ca="1" si="33"/>
        <v>0</v>
      </c>
      <c r="BJ186" s="97"/>
      <c r="BK186" s="97"/>
    </row>
    <row r="187" spans="34:63" x14ac:dyDescent="0.3">
      <c r="AH187" t="str">
        <f t="shared" ca="1" si="29"/>
        <v>jun</v>
      </c>
      <c r="AI187">
        <f t="shared" ca="1" si="30"/>
        <v>1900</v>
      </c>
      <c r="AJ187" t="str">
        <f t="shared" ca="1" si="31"/>
        <v>jun1900</v>
      </c>
      <c r="AK187" s="97">
        <f t="shared" ca="1" si="28"/>
        <v>181</v>
      </c>
      <c r="AL187" t="str">
        <f t="shared" ca="1" si="32"/>
        <v>sex</v>
      </c>
      <c r="AM187">
        <f ca="1">IF($AJ$2="",SUMIFS(BANCOS!$C$4:$C$13,BANCOS!$D$4:$D$13,AK187),SUMIFS(BANCOS!$C$4:$C$13,BANCOS!$D$4:$D$13,AK187,BANCOS!$B$4:$B$13,$AJ$2))+AP186</f>
        <v>0</v>
      </c>
      <c r="AN187">
        <f ca="1">IF($AI$3=1,
IF($AJ$2="",
SUMIFS(ENTRADAS[Valor],ENTRADAS[Status],"Concluído",ENTRADAS[Data pagamento],AK187),
SUMIFS(ENTRADAS[Valor],ENTRADAS[Status],"Concluído",ENTRADAS[Data pagamento],AK187,ENTRADAS[Conta bancária],$AJ$2)),
IF($AJ$2="",
SUMIFS(ENTRADAS[Valor],ENTRADAS[Status],"Concluído",ENTRADAS[Data pagamento],AK187)+SUMIFS(ENTRADAS[Valor],ENTRADAS[Status],"&lt;&gt;"&amp;"Concluído",ENTRADAS[Data vencimento],AK187),
SUMIFS(ENTRADAS[Valor],ENTRADAS[Status],"Concluído",ENTRADAS[Data pagamento],AK187,ENTRADAS[Conta bancária],$AJ$2)+SUMIFS(ENTRADAS[Valor],ENTRADAS[Status],"&lt;&gt;"&amp;"Concluído",ENTRADAS[Data vencimento],AK187,ENTRADAS[Conta bancária],$AJ$2)))</f>
        <v>0</v>
      </c>
      <c r="AO187">
        <f ca="1">IF($AI$3=1,
IF($AJ$2="",
SUMIFS(SAÍDAS[Valor],SAÍDAS[Status],"Concluído",SAÍDAS[Data pagamento],AK187),
SUMIFS(SAÍDAS[Valor],SAÍDAS[Status],"Concluído",SAÍDAS[Data pagamento],AK187,SAÍDAS[Conta bancária],$AJ$2)),
IF($AJ$2="",
SUMIFS(SAÍDAS[Valor],SAÍDAS[Status],"Concluído",SAÍDAS[Data pagamento],AK187)+SUMIFS(SAÍDAS[Valor],SAÍDAS[Status],"&lt;&gt;"&amp;"Concluído",SAÍDAS[Data vencimento],AK187),
SUMIFS(SAÍDAS[Valor],SAÍDAS[Status],"Concluído",SAÍDAS[Data pagamento],AK187,SAÍDAS[Conta bancária],$AJ$2)+SUMIFS(SAÍDAS[Valor],SAÍDAS[Status],"&lt;&gt;"&amp;"Concluído",SAÍDAS[Data vencimento],AK187,SAÍDAS[Conta bancária],$AJ$2)))</f>
        <v>0</v>
      </c>
      <c r="AP187">
        <f t="shared" ca="1" si="33"/>
        <v>0</v>
      </c>
      <c r="BJ187" s="97"/>
      <c r="BK187" s="97"/>
    </row>
    <row r="188" spans="34:63" x14ac:dyDescent="0.3">
      <c r="AH188" t="str">
        <f t="shared" ca="1" si="29"/>
        <v>jun</v>
      </c>
      <c r="AI188">
        <f t="shared" ca="1" si="30"/>
        <v>1900</v>
      </c>
      <c r="AJ188" t="str">
        <f t="shared" ca="1" si="31"/>
        <v>jun1900</v>
      </c>
      <c r="AK188" s="97">
        <f t="shared" ca="1" si="28"/>
        <v>182</v>
      </c>
      <c r="AL188" t="str">
        <f t="shared" ca="1" si="32"/>
        <v>sáb</v>
      </c>
      <c r="AM188">
        <f ca="1">IF($AJ$2="",SUMIFS(BANCOS!$C$4:$C$13,BANCOS!$D$4:$D$13,AK188),SUMIFS(BANCOS!$C$4:$C$13,BANCOS!$D$4:$D$13,AK188,BANCOS!$B$4:$B$13,$AJ$2))+AP187</f>
        <v>0</v>
      </c>
      <c r="AN188">
        <f ca="1">IF($AI$3=1,
IF($AJ$2="",
SUMIFS(ENTRADAS[Valor],ENTRADAS[Status],"Concluído",ENTRADAS[Data pagamento],AK188),
SUMIFS(ENTRADAS[Valor],ENTRADAS[Status],"Concluído",ENTRADAS[Data pagamento],AK188,ENTRADAS[Conta bancária],$AJ$2)),
IF($AJ$2="",
SUMIFS(ENTRADAS[Valor],ENTRADAS[Status],"Concluído",ENTRADAS[Data pagamento],AK188)+SUMIFS(ENTRADAS[Valor],ENTRADAS[Status],"&lt;&gt;"&amp;"Concluído",ENTRADAS[Data vencimento],AK188),
SUMIFS(ENTRADAS[Valor],ENTRADAS[Status],"Concluído",ENTRADAS[Data pagamento],AK188,ENTRADAS[Conta bancária],$AJ$2)+SUMIFS(ENTRADAS[Valor],ENTRADAS[Status],"&lt;&gt;"&amp;"Concluído",ENTRADAS[Data vencimento],AK188,ENTRADAS[Conta bancária],$AJ$2)))</f>
        <v>0</v>
      </c>
      <c r="AO188">
        <f ca="1">IF($AI$3=1,
IF($AJ$2="",
SUMIFS(SAÍDAS[Valor],SAÍDAS[Status],"Concluído",SAÍDAS[Data pagamento],AK188),
SUMIFS(SAÍDAS[Valor],SAÍDAS[Status],"Concluído",SAÍDAS[Data pagamento],AK188,SAÍDAS[Conta bancária],$AJ$2)),
IF($AJ$2="",
SUMIFS(SAÍDAS[Valor],SAÍDAS[Status],"Concluído",SAÍDAS[Data pagamento],AK188)+SUMIFS(SAÍDAS[Valor],SAÍDAS[Status],"&lt;&gt;"&amp;"Concluído",SAÍDAS[Data vencimento],AK188),
SUMIFS(SAÍDAS[Valor],SAÍDAS[Status],"Concluído",SAÍDAS[Data pagamento],AK188,SAÍDAS[Conta bancária],$AJ$2)+SUMIFS(SAÍDAS[Valor],SAÍDAS[Status],"&lt;&gt;"&amp;"Concluído",SAÍDAS[Data vencimento],AK188,SAÍDAS[Conta bancária],$AJ$2)))</f>
        <v>0</v>
      </c>
      <c r="AP188">
        <f t="shared" ca="1" si="33"/>
        <v>0</v>
      </c>
      <c r="BJ188" s="97"/>
      <c r="BK188" s="97"/>
    </row>
    <row r="189" spans="34:63" x14ac:dyDescent="0.3">
      <c r="AH189" t="str">
        <f t="shared" ca="1" si="29"/>
        <v>jul</v>
      </c>
      <c r="AI189">
        <f t="shared" ca="1" si="30"/>
        <v>1900</v>
      </c>
      <c r="AJ189" t="str">
        <f t="shared" ca="1" si="31"/>
        <v>jul1900</v>
      </c>
      <c r="AK189" s="97">
        <f t="shared" ca="1" si="28"/>
        <v>183</v>
      </c>
      <c r="AL189" t="str">
        <f t="shared" ca="1" si="32"/>
        <v>dom</v>
      </c>
      <c r="AM189">
        <f ca="1">IF($AJ$2="",SUMIFS(BANCOS!$C$4:$C$13,BANCOS!$D$4:$D$13,AK189),SUMIFS(BANCOS!$C$4:$C$13,BANCOS!$D$4:$D$13,AK189,BANCOS!$B$4:$B$13,$AJ$2))+AP188</f>
        <v>0</v>
      </c>
      <c r="AN189">
        <f ca="1">IF($AI$3=1,
IF($AJ$2="",
SUMIFS(ENTRADAS[Valor],ENTRADAS[Status],"Concluído",ENTRADAS[Data pagamento],AK189),
SUMIFS(ENTRADAS[Valor],ENTRADAS[Status],"Concluído",ENTRADAS[Data pagamento],AK189,ENTRADAS[Conta bancária],$AJ$2)),
IF($AJ$2="",
SUMIFS(ENTRADAS[Valor],ENTRADAS[Status],"Concluído",ENTRADAS[Data pagamento],AK189)+SUMIFS(ENTRADAS[Valor],ENTRADAS[Status],"&lt;&gt;"&amp;"Concluído",ENTRADAS[Data vencimento],AK189),
SUMIFS(ENTRADAS[Valor],ENTRADAS[Status],"Concluído",ENTRADAS[Data pagamento],AK189,ENTRADAS[Conta bancária],$AJ$2)+SUMIFS(ENTRADAS[Valor],ENTRADAS[Status],"&lt;&gt;"&amp;"Concluído",ENTRADAS[Data vencimento],AK189,ENTRADAS[Conta bancária],$AJ$2)))</f>
        <v>0</v>
      </c>
      <c r="AO189">
        <f ca="1">IF($AI$3=1,
IF($AJ$2="",
SUMIFS(SAÍDAS[Valor],SAÍDAS[Status],"Concluído",SAÍDAS[Data pagamento],AK189),
SUMIFS(SAÍDAS[Valor],SAÍDAS[Status],"Concluído",SAÍDAS[Data pagamento],AK189,SAÍDAS[Conta bancária],$AJ$2)),
IF($AJ$2="",
SUMIFS(SAÍDAS[Valor],SAÍDAS[Status],"Concluído",SAÍDAS[Data pagamento],AK189)+SUMIFS(SAÍDAS[Valor],SAÍDAS[Status],"&lt;&gt;"&amp;"Concluído",SAÍDAS[Data vencimento],AK189),
SUMIFS(SAÍDAS[Valor],SAÍDAS[Status],"Concluído",SAÍDAS[Data pagamento],AK189,SAÍDAS[Conta bancária],$AJ$2)+SUMIFS(SAÍDAS[Valor],SAÍDAS[Status],"&lt;&gt;"&amp;"Concluído",SAÍDAS[Data vencimento],AK189,SAÍDAS[Conta bancária],$AJ$2)))</f>
        <v>0</v>
      </c>
      <c r="AP189">
        <f t="shared" ca="1" si="33"/>
        <v>0</v>
      </c>
      <c r="BJ189" s="97"/>
      <c r="BK189" s="97"/>
    </row>
    <row r="190" spans="34:63" x14ac:dyDescent="0.3">
      <c r="AH190" t="str">
        <f t="shared" ca="1" si="29"/>
        <v>jul</v>
      </c>
      <c r="AI190">
        <f t="shared" ca="1" si="30"/>
        <v>1900</v>
      </c>
      <c r="AJ190" t="str">
        <f t="shared" ca="1" si="31"/>
        <v>jul1900</v>
      </c>
      <c r="AK190" s="97">
        <f t="shared" ca="1" si="28"/>
        <v>184</v>
      </c>
      <c r="AL190" t="str">
        <f t="shared" ca="1" si="32"/>
        <v>seg</v>
      </c>
      <c r="AM190">
        <f ca="1">IF($AJ$2="",SUMIFS(BANCOS!$C$4:$C$13,BANCOS!$D$4:$D$13,AK190),SUMIFS(BANCOS!$C$4:$C$13,BANCOS!$D$4:$D$13,AK190,BANCOS!$B$4:$B$13,$AJ$2))+AP189</f>
        <v>0</v>
      </c>
      <c r="AN190">
        <f ca="1">IF($AI$3=1,
IF($AJ$2="",
SUMIFS(ENTRADAS[Valor],ENTRADAS[Status],"Concluído",ENTRADAS[Data pagamento],AK190),
SUMIFS(ENTRADAS[Valor],ENTRADAS[Status],"Concluído",ENTRADAS[Data pagamento],AK190,ENTRADAS[Conta bancária],$AJ$2)),
IF($AJ$2="",
SUMIFS(ENTRADAS[Valor],ENTRADAS[Status],"Concluído",ENTRADAS[Data pagamento],AK190)+SUMIFS(ENTRADAS[Valor],ENTRADAS[Status],"&lt;&gt;"&amp;"Concluído",ENTRADAS[Data vencimento],AK190),
SUMIFS(ENTRADAS[Valor],ENTRADAS[Status],"Concluído",ENTRADAS[Data pagamento],AK190,ENTRADAS[Conta bancária],$AJ$2)+SUMIFS(ENTRADAS[Valor],ENTRADAS[Status],"&lt;&gt;"&amp;"Concluído",ENTRADAS[Data vencimento],AK190,ENTRADAS[Conta bancária],$AJ$2)))</f>
        <v>0</v>
      </c>
      <c r="AO190">
        <f ca="1">IF($AI$3=1,
IF($AJ$2="",
SUMIFS(SAÍDAS[Valor],SAÍDAS[Status],"Concluído",SAÍDAS[Data pagamento],AK190),
SUMIFS(SAÍDAS[Valor],SAÍDAS[Status],"Concluído",SAÍDAS[Data pagamento],AK190,SAÍDAS[Conta bancária],$AJ$2)),
IF($AJ$2="",
SUMIFS(SAÍDAS[Valor],SAÍDAS[Status],"Concluído",SAÍDAS[Data pagamento],AK190)+SUMIFS(SAÍDAS[Valor],SAÍDAS[Status],"&lt;&gt;"&amp;"Concluído",SAÍDAS[Data vencimento],AK190),
SUMIFS(SAÍDAS[Valor],SAÍDAS[Status],"Concluído",SAÍDAS[Data pagamento],AK190,SAÍDAS[Conta bancária],$AJ$2)+SUMIFS(SAÍDAS[Valor],SAÍDAS[Status],"&lt;&gt;"&amp;"Concluído",SAÍDAS[Data vencimento],AK190,SAÍDAS[Conta bancária],$AJ$2)))</f>
        <v>0</v>
      </c>
      <c r="AP190">
        <f t="shared" ca="1" si="33"/>
        <v>0</v>
      </c>
      <c r="BJ190" s="97"/>
      <c r="BK190" s="97"/>
    </row>
    <row r="191" spans="34:63" x14ac:dyDescent="0.3">
      <c r="AH191" t="str">
        <f t="shared" ca="1" si="29"/>
        <v>jul</v>
      </c>
      <c r="AI191">
        <f t="shared" ca="1" si="30"/>
        <v>1900</v>
      </c>
      <c r="AJ191" t="str">
        <f t="shared" ca="1" si="31"/>
        <v>jul1900</v>
      </c>
      <c r="AK191" s="97">
        <f t="shared" ca="1" si="28"/>
        <v>185</v>
      </c>
      <c r="AL191" t="str">
        <f t="shared" ca="1" si="32"/>
        <v>ter</v>
      </c>
      <c r="AM191">
        <f ca="1">IF($AJ$2="",SUMIFS(BANCOS!$C$4:$C$13,BANCOS!$D$4:$D$13,AK191),SUMIFS(BANCOS!$C$4:$C$13,BANCOS!$D$4:$D$13,AK191,BANCOS!$B$4:$B$13,$AJ$2))+AP190</f>
        <v>0</v>
      </c>
      <c r="AN191">
        <f ca="1">IF($AI$3=1,
IF($AJ$2="",
SUMIFS(ENTRADAS[Valor],ENTRADAS[Status],"Concluído",ENTRADAS[Data pagamento],AK191),
SUMIFS(ENTRADAS[Valor],ENTRADAS[Status],"Concluído",ENTRADAS[Data pagamento],AK191,ENTRADAS[Conta bancária],$AJ$2)),
IF($AJ$2="",
SUMIFS(ENTRADAS[Valor],ENTRADAS[Status],"Concluído",ENTRADAS[Data pagamento],AK191)+SUMIFS(ENTRADAS[Valor],ENTRADAS[Status],"&lt;&gt;"&amp;"Concluído",ENTRADAS[Data vencimento],AK191),
SUMIFS(ENTRADAS[Valor],ENTRADAS[Status],"Concluído",ENTRADAS[Data pagamento],AK191,ENTRADAS[Conta bancária],$AJ$2)+SUMIFS(ENTRADAS[Valor],ENTRADAS[Status],"&lt;&gt;"&amp;"Concluído",ENTRADAS[Data vencimento],AK191,ENTRADAS[Conta bancária],$AJ$2)))</f>
        <v>0</v>
      </c>
      <c r="AO191">
        <f ca="1">IF($AI$3=1,
IF($AJ$2="",
SUMIFS(SAÍDAS[Valor],SAÍDAS[Status],"Concluído",SAÍDAS[Data pagamento],AK191),
SUMIFS(SAÍDAS[Valor],SAÍDAS[Status],"Concluído",SAÍDAS[Data pagamento],AK191,SAÍDAS[Conta bancária],$AJ$2)),
IF($AJ$2="",
SUMIFS(SAÍDAS[Valor],SAÍDAS[Status],"Concluído",SAÍDAS[Data pagamento],AK191)+SUMIFS(SAÍDAS[Valor],SAÍDAS[Status],"&lt;&gt;"&amp;"Concluído",SAÍDAS[Data vencimento],AK191),
SUMIFS(SAÍDAS[Valor],SAÍDAS[Status],"Concluído",SAÍDAS[Data pagamento],AK191,SAÍDAS[Conta bancária],$AJ$2)+SUMIFS(SAÍDAS[Valor],SAÍDAS[Status],"&lt;&gt;"&amp;"Concluído",SAÍDAS[Data vencimento],AK191,SAÍDAS[Conta bancária],$AJ$2)))</f>
        <v>0</v>
      </c>
      <c r="AP191">
        <f t="shared" ca="1" si="33"/>
        <v>0</v>
      </c>
      <c r="BJ191" s="97"/>
      <c r="BK191" s="97"/>
    </row>
    <row r="192" spans="34:63" x14ac:dyDescent="0.3">
      <c r="AH192" t="str">
        <f t="shared" ca="1" si="29"/>
        <v>jul</v>
      </c>
      <c r="AI192">
        <f t="shared" ca="1" si="30"/>
        <v>1900</v>
      </c>
      <c r="AJ192" t="str">
        <f t="shared" ca="1" si="31"/>
        <v>jul1900</v>
      </c>
      <c r="AK192" s="97">
        <f t="shared" ca="1" si="28"/>
        <v>186</v>
      </c>
      <c r="AL192" t="str">
        <f t="shared" ca="1" si="32"/>
        <v>qua</v>
      </c>
      <c r="AM192">
        <f ca="1">IF($AJ$2="",SUMIFS(BANCOS!$C$4:$C$13,BANCOS!$D$4:$D$13,AK192),SUMIFS(BANCOS!$C$4:$C$13,BANCOS!$D$4:$D$13,AK192,BANCOS!$B$4:$B$13,$AJ$2))+AP191</f>
        <v>0</v>
      </c>
      <c r="AN192">
        <f ca="1">IF($AI$3=1,
IF($AJ$2="",
SUMIFS(ENTRADAS[Valor],ENTRADAS[Status],"Concluído",ENTRADAS[Data pagamento],AK192),
SUMIFS(ENTRADAS[Valor],ENTRADAS[Status],"Concluído",ENTRADAS[Data pagamento],AK192,ENTRADAS[Conta bancária],$AJ$2)),
IF($AJ$2="",
SUMIFS(ENTRADAS[Valor],ENTRADAS[Status],"Concluído",ENTRADAS[Data pagamento],AK192)+SUMIFS(ENTRADAS[Valor],ENTRADAS[Status],"&lt;&gt;"&amp;"Concluído",ENTRADAS[Data vencimento],AK192),
SUMIFS(ENTRADAS[Valor],ENTRADAS[Status],"Concluído",ENTRADAS[Data pagamento],AK192,ENTRADAS[Conta bancária],$AJ$2)+SUMIFS(ENTRADAS[Valor],ENTRADAS[Status],"&lt;&gt;"&amp;"Concluído",ENTRADAS[Data vencimento],AK192,ENTRADAS[Conta bancária],$AJ$2)))</f>
        <v>0</v>
      </c>
      <c r="AO192">
        <f ca="1">IF($AI$3=1,
IF($AJ$2="",
SUMIFS(SAÍDAS[Valor],SAÍDAS[Status],"Concluído",SAÍDAS[Data pagamento],AK192),
SUMIFS(SAÍDAS[Valor],SAÍDAS[Status],"Concluído",SAÍDAS[Data pagamento],AK192,SAÍDAS[Conta bancária],$AJ$2)),
IF($AJ$2="",
SUMIFS(SAÍDAS[Valor],SAÍDAS[Status],"Concluído",SAÍDAS[Data pagamento],AK192)+SUMIFS(SAÍDAS[Valor],SAÍDAS[Status],"&lt;&gt;"&amp;"Concluído",SAÍDAS[Data vencimento],AK192),
SUMIFS(SAÍDAS[Valor],SAÍDAS[Status],"Concluído",SAÍDAS[Data pagamento],AK192,SAÍDAS[Conta bancária],$AJ$2)+SUMIFS(SAÍDAS[Valor],SAÍDAS[Status],"&lt;&gt;"&amp;"Concluído",SAÍDAS[Data vencimento],AK192,SAÍDAS[Conta bancária],$AJ$2)))</f>
        <v>0</v>
      </c>
      <c r="AP192">
        <f t="shared" ca="1" si="33"/>
        <v>0</v>
      </c>
      <c r="BJ192" s="97"/>
      <c r="BK192" s="97"/>
    </row>
    <row r="193" spans="34:63" x14ac:dyDescent="0.3">
      <c r="AH193" t="str">
        <f t="shared" ca="1" si="29"/>
        <v>jul</v>
      </c>
      <c r="AI193">
        <f t="shared" ca="1" si="30"/>
        <v>1900</v>
      </c>
      <c r="AJ193" t="str">
        <f t="shared" ca="1" si="31"/>
        <v>jul1900</v>
      </c>
      <c r="AK193" s="97">
        <f t="shared" ca="1" si="28"/>
        <v>187</v>
      </c>
      <c r="AL193" t="str">
        <f t="shared" ca="1" si="32"/>
        <v>qui</v>
      </c>
      <c r="AM193">
        <f ca="1">IF($AJ$2="",SUMIFS(BANCOS!$C$4:$C$13,BANCOS!$D$4:$D$13,AK193),SUMIFS(BANCOS!$C$4:$C$13,BANCOS!$D$4:$D$13,AK193,BANCOS!$B$4:$B$13,$AJ$2))+AP192</f>
        <v>0</v>
      </c>
      <c r="AN193">
        <f ca="1">IF($AI$3=1,
IF($AJ$2="",
SUMIFS(ENTRADAS[Valor],ENTRADAS[Status],"Concluído",ENTRADAS[Data pagamento],AK193),
SUMIFS(ENTRADAS[Valor],ENTRADAS[Status],"Concluído",ENTRADAS[Data pagamento],AK193,ENTRADAS[Conta bancária],$AJ$2)),
IF($AJ$2="",
SUMIFS(ENTRADAS[Valor],ENTRADAS[Status],"Concluído",ENTRADAS[Data pagamento],AK193)+SUMIFS(ENTRADAS[Valor],ENTRADAS[Status],"&lt;&gt;"&amp;"Concluído",ENTRADAS[Data vencimento],AK193),
SUMIFS(ENTRADAS[Valor],ENTRADAS[Status],"Concluído",ENTRADAS[Data pagamento],AK193,ENTRADAS[Conta bancária],$AJ$2)+SUMIFS(ENTRADAS[Valor],ENTRADAS[Status],"&lt;&gt;"&amp;"Concluído",ENTRADAS[Data vencimento],AK193,ENTRADAS[Conta bancária],$AJ$2)))</f>
        <v>0</v>
      </c>
      <c r="AO193">
        <f ca="1">IF($AI$3=1,
IF($AJ$2="",
SUMIFS(SAÍDAS[Valor],SAÍDAS[Status],"Concluído",SAÍDAS[Data pagamento],AK193),
SUMIFS(SAÍDAS[Valor],SAÍDAS[Status],"Concluído",SAÍDAS[Data pagamento],AK193,SAÍDAS[Conta bancária],$AJ$2)),
IF($AJ$2="",
SUMIFS(SAÍDAS[Valor],SAÍDAS[Status],"Concluído",SAÍDAS[Data pagamento],AK193)+SUMIFS(SAÍDAS[Valor],SAÍDAS[Status],"&lt;&gt;"&amp;"Concluído",SAÍDAS[Data vencimento],AK193),
SUMIFS(SAÍDAS[Valor],SAÍDAS[Status],"Concluído",SAÍDAS[Data pagamento],AK193,SAÍDAS[Conta bancária],$AJ$2)+SUMIFS(SAÍDAS[Valor],SAÍDAS[Status],"&lt;&gt;"&amp;"Concluído",SAÍDAS[Data vencimento],AK193,SAÍDAS[Conta bancária],$AJ$2)))</f>
        <v>0</v>
      </c>
      <c r="AP193">
        <f t="shared" ca="1" si="33"/>
        <v>0</v>
      </c>
      <c r="BJ193" s="97"/>
      <c r="BK193" s="97"/>
    </row>
    <row r="194" spans="34:63" x14ac:dyDescent="0.3">
      <c r="AH194" t="str">
        <f t="shared" ca="1" si="29"/>
        <v>jul</v>
      </c>
      <c r="AI194">
        <f t="shared" ca="1" si="30"/>
        <v>1900</v>
      </c>
      <c r="AJ194" t="str">
        <f t="shared" ca="1" si="31"/>
        <v>jul1900</v>
      </c>
      <c r="AK194" s="97">
        <f t="shared" ca="1" si="28"/>
        <v>188</v>
      </c>
      <c r="AL194" t="str">
        <f t="shared" ca="1" si="32"/>
        <v>sex</v>
      </c>
      <c r="AM194">
        <f ca="1">IF($AJ$2="",SUMIFS(BANCOS!$C$4:$C$13,BANCOS!$D$4:$D$13,AK194),SUMIFS(BANCOS!$C$4:$C$13,BANCOS!$D$4:$D$13,AK194,BANCOS!$B$4:$B$13,$AJ$2))+AP193</f>
        <v>0</v>
      </c>
      <c r="AN194">
        <f ca="1">IF($AI$3=1,
IF($AJ$2="",
SUMIFS(ENTRADAS[Valor],ENTRADAS[Status],"Concluído",ENTRADAS[Data pagamento],AK194),
SUMIFS(ENTRADAS[Valor],ENTRADAS[Status],"Concluído",ENTRADAS[Data pagamento],AK194,ENTRADAS[Conta bancária],$AJ$2)),
IF($AJ$2="",
SUMIFS(ENTRADAS[Valor],ENTRADAS[Status],"Concluído",ENTRADAS[Data pagamento],AK194)+SUMIFS(ENTRADAS[Valor],ENTRADAS[Status],"&lt;&gt;"&amp;"Concluído",ENTRADAS[Data vencimento],AK194),
SUMIFS(ENTRADAS[Valor],ENTRADAS[Status],"Concluído",ENTRADAS[Data pagamento],AK194,ENTRADAS[Conta bancária],$AJ$2)+SUMIFS(ENTRADAS[Valor],ENTRADAS[Status],"&lt;&gt;"&amp;"Concluído",ENTRADAS[Data vencimento],AK194,ENTRADAS[Conta bancária],$AJ$2)))</f>
        <v>0</v>
      </c>
      <c r="AO194">
        <f ca="1">IF($AI$3=1,
IF($AJ$2="",
SUMIFS(SAÍDAS[Valor],SAÍDAS[Status],"Concluído",SAÍDAS[Data pagamento],AK194),
SUMIFS(SAÍDAS[Valor],SAÍDAS[Status],"Concluído",SAÍDAS[Data pagamento],AK194,SAÍDAS[Conta bancária],$AJ$2)),
IF($AJ$2="",
SUMIFS(SAÍDAS[Valor],SAÍDAS[Status],"Concluído",SAÍDAS[Data pagamento],AK194)+SUMIFS(SAÍDAS[Valor],SAÍDAS[Status],"&lt;&gt;"&amp;"Concluído",SAÍDAS[Data vencimento],AK194),
SUMIFS(SAÍDAS[Valor],SAÍDAS[Status],"Concluído",SAÍDAS[Data pagamento],AK194,SAÍDAS[Conta bancária],$AJ$2)+SUMIFS(SAÍDAS[Valor],SAÍDAS[Status],"&lt;&gt;"&amp;"Concluído",SAÍDAS[Data vencimento],AK194,SAÍDAS[Conta bancária],$AJ$2)))</f>
        <v>0</v>
      </c>
      <c r="AP194">
        <f t="shared" ca="1" si="33"/>
        <v>0</v>
      </c>
      <c r="BJ194" s="97"/>
      <c r="BK194" s="97"/>
    </row>
    <row r="195" spans="34:63" x14ac:dyDescent="0.3">
      <c r="AH195" t="str">
        <f t="shared" ca="1" si="29"/>
        <v>jul</v>
      </c>
      <c r="AI195">
        <f t="shared" ca="1" si="30"/>
        <v>1900</v>
      </c>
      <c r="AJ195" t="str">
        <f t="shared" ca="1" si="31"/>
        <v>jul1900</v>
      </c>
      <c r="AK195" s="97">
        <f t="shared" ca="1" si="28"/>
        <v>189</v>
      </c>
      <c r="AL195" t="str">
        <f t="shared" ca="1" si="32"/>
        <v>sáb</v>
      </c>
      <c r="AM195">
        <f ca="1">IF($AJ$2="",SUMIFS(BANCOS!$C$4:$C$13,BANCOS!$D$4:$D$13,AK195),SUMIFS(BANCOS!$C$4:$C$13,BANCOS!$D$4:$D$13,AK195,BANCOS!$B$4:$B$13,$AJ$2))+AP194</f>
        <v>0</v>
      </c>
      <c r="AN195">
        <f ca="1">IF($AI$3=1,
IF($AJ$2="",
SUMIFS(ENTRADAS[Valor],ENTRADAS[Status],"Concluído",ENTRADAS[Data pagamento],AK195),
SUMIFS(ENTRADAS[Valor],ENTRADAS[Status],"Concluído",ENTRADAS[Data pagamento],AK195,ENTRADAS[Conta bancária],$AJ$2)),
IF($AJ$2="",
SUMIFS(ENTRADAS[Valor],ENTRADAS[Status],"Concluído",ENTRADAS[Data pagamento],AK195)+SUMIFS(ENTRADAS[Valor],ENTRADAS[Status],"&lt;&gt;"&amp;"Concluído",ENTRADAS[Data vencimento],AK195),
SUMIFS(ENTRADAS[Valor],ENTRADAS[Status],"Concluído",ENTRADAS[Data pagamento],AK195,ENTRADAS[Conta bancária],$AJ$2)+SUMIFS(ENTRADAS[Valor],ENTRADAS[Status],"&lt;&gt;"&amp;"Concluído",ENTRADAS[Data vencimento],AK195,ENTRADAS[Conta bancária],$AJ$2)))</f>
        <v>0</v>
      </c>
      <c r="AO195">
        <f ca="1">IF($AI$3=1,
IF($AJ$2="",
SUMIFS(SAÍDAS[Valor],SAÍDAS[Status],"Concluído",SAÍDAS[Data pagamento],AK195),
SUMIFS(SAÍDAS[Valor],SAÍDAS[Status],"Concluído",SAÍDAS[Data pagamento],AK195,SAÍDAS[Conta bancária],$AJ$2)),
IF($AJ$2="",
SUMIFS(SAÍDAS[Valor],SAÍDAS[Status],"Concluído",SAÍDAS[Data pagamento],AK195)+SUMIFS(SAÍDAS[Valor],SAÍDAS[Status],"&lt;&gt;"&amp;"Concluído",SAÍDAS[Data vencimento],AK195),
SUMIFS(SAÍDAS[Valor],SAÍDAS[Status],"Concluído",SAÍDAS[Data pagamento],AK195,SAÍDAS[Conta bancária],$AJ$2)+SUMIFS(SAÍDAS[Valor],SAÍDAS[Status],"&lt;&gt;"&amp;"Concluído",SAÍDAS[Data vencimento],AK195,SAÍDAS[Conta bancária],$AJ$2)))</f>
        <v>0</v>
      </c>
      <c r="AP195">
        <f t="shared" ca="1" si="33"/>
        <v>0</v>
      </c>
      <c r="BJ195" s="97"/>
      <c r="BK195" s="97"/>
    </row>
    <row r="196" spans="34:63" x14ac:dyDescent="0.3">
      <c r="AH196" t="str">
        <f t="shared" ca="1" si="29"/>
        <v>jul</v>
      </c>
      <c r="AI196">
        <f t="shared" ca="1" si="30"/>
        <v>1900</v>
      </c>
      <c r="AJ196" t="str">
        <f t="shared" ca="1" si="31"/>
        <v>jul1900</v>
      </c>
      <c r="AK196" s="97">
        <f t="shared" ca="1" si="28"/>
        <v>190</v>
      </c>
      <c r="AL196" t="str">
        <f t="shared" ca="1" si="32"/>
        <v>dom</v>
      </c>
      <c r="AM196">
        <f ca="1">IF($AJ$2="",SUMIFS(BANCOS!$C$4:$C$13,BANCOS!$D$4:$D$13,AK196),SUMIFS(BANCOS!$C$4:$C$13,BANCOS!$D$4:$D$13,AK196,BANCOS!$B$4:$B$13,$AJ$2))+AP195</f>
        <v>0</v>
      </c>
      <c r="AN196">
        <f ca="1">IF($AI$3=1,
IF($AJ$2="",
SUMIFS(ENTRADAS[Valor],ENTRADAS[Status],"Concluído",ENTRADAS[Data pagamento],AK196),
SUMIFS(ENTRADAS[Valor],ENTRADAS[Status],"Concluído",ENTRADAS[Data pagamento],AK196,ENTRADAS[Conta bancária],$AJ$2)),
IF($AJ$2="",
SUMIFS(ENTRADAS[Valor],ENTRADAS[Status],"Concluído",ENTRADAS[Data pagamento],AK196)+SUMIFS(ENTRADAS[Valor],ENTRADAS[Status],"&lt;&gt;"&amp;"Concluído",ENTRADAS[Data vencimento],AK196),
SUMIFS(ENTRADAS[Valor],ENTRADAS[Status],"Concluído",ENTRADAS[Data pagamento],AK196,ENTRADAS[Conta bancária],$AJ$2)+SUMIFS(ENTRADAS[Valor],ENTRADAS[Status],"&lt;&gt;"&amp;"Concluído",ENTRADAS[Data vencimento],AK196,ENTRADAS[Conta bancária],$AJ$2)))</f>
        <v>0</v>
      </c>
      <c r="AO196">
        <f ca="1">IF($AI$3=1,
IF($AJ$2="",
SUMIFS(SAÍDAS[Valor],SAÍDAS[Status],"Concluído",SAÍDAS[Data pagamento],AK196),
SUMIFS(SAÍDAS[Valor],SAÍDAS[Status],"Concluído",SAÍDAS[Data pagamento],AK196,SAÍDAS[Conta bancária],$AJ$2)),
IF($AJ$2="",
SUMIFS(SAÍDAS[Valor],SAÍDAS[Status],"Concluído",SAÍDAS[Data pagamento],AK196)+SUMIFS(SAÍDAS[Valor],SAÍDAS[Status],"&lt;&gt;"&amp;"Concluído",SAÍDAS[Data vencimento],AK196),
SUMIFS(SAÍDAS[Valor],SAÍDAS[Status],"Concluído",SAÍDAS[Data pagamento],AK196,SAÍDAS[Conta bancária],$AJ$2)+SUMIFS(SAÍDAS[Valor],SAÍDAS[Status],"&lt;&gt;"&amp;"Concluído",SAÍDAS[Data vencimento],AK196,SAÍDAS[Conta bancária],$AJ$2)))</f>
        <v>0</v>
      </c>
      <c r="AP196">
        <f t="shared" ca="1" si="33"/>
        <v>0</v>
      </c>
      <c r="BJ196" s="97"/>
      <c r="BK196" s="97"/>
    </row>
    <row r="197" spans="34:63" x14ac:dyDescent="0.3">
      <c r="AH197" t="str">
        <f t="shared" ca="1" si="29"/>
        <v>jul</v>
      </c>
      <c r="AI197">
        <f t="shared" ca="1" si="30"/>
        <v>1900</v>
      </c>
      <c r="AJ197" t="str">
        <f t="shared" ca="1" si="31"/>
        <v>jul1900</v>
      </c>
      <c r="AK197" s="97">
        <f t="shared" ca="1" si="28"/>
        <v>191</v>
      </c>
      <c r="AL197" t="str">
        <f t="shared" ca="1" si="32"/>
        <v>seg</v>
      </c>
      <c r="AM197">
        <f ca="1">IF($AJ$2="",SUMIFS(BANCOS!$C$4:$C$13,BANCOS!$D$4:$D$13,AK197),SUMIFS(BANCOS!$C$4:$C$13,BANCOS!$D$4:$D$13,AK197,BANCOS!$B$4:$B$13,$AJ$2))+AP196</f>
        <v>0</v>
      </c>
      <c r="AN197">
        <f ca="1">IF($AI$3=1,
IF($AJ$2="",
SUMIFS(ENTRADAS[Valor],ENTRADAS[Status],"Concluído",ENTRADAS[Data pagamento],AK197),
SUMIFS(ENTRADAS[Valor],ENTRADAS[Status],"Concluído",ENTRADAS[Data pagamento],AK197,ENTRADAS[Conta bancária],$AJ$2)),
IF($AJ$2="",
SUMIFS(ENTRADAS[Valor],ENTRADAS[Status],"Concluído",ENTRADAS[Data pagamento],AK197)+SUMIFS(ENTRADAS[Valor],ENTRADAS[Status],"&lt;&gt;"&amp;"Concluído",ENTRADAS[Data vencimento],AK197),
SUMIFS(ENTRADAS[Valor],ENTRADAS[Status],"Concluído",ENTRADAS[Data pagamento],AK197,ENTRADAS[Conta bancária],$AJ$2)+SUMIFS(ENTRADAS[Valor],ENTRADAS[Status],"&lt;&gt;"&amp;"Concluído",ENTRADAS[Data vencimento],AK197,ENTRADAS[Conta bancária],$AJ$2)))</f>
        <v>0</v>
      </c>
      <c r="AO197">
        <f ca="1">IF($AI$3=1,
IF($AJ$2="",
SUMIFS(SAÍDAS[Valor],SAÍDAS[Status],"Concluído",SAÍDAS[Data pagamento],AK197),
SUMIFS(SAÍDAS[Valor],SAÍDAS[Status],"Concluído",SAÍDAS[Data pagamento],AK197,SAÍDAS[Conta bancária],$AJ$2)),
IF($AJ$2="",
SUMIFS(SAÍDAS[Valor],SAÍDAS[Status],"Concluído",SAÍDAS[Data pagamento],AK197)+SUMIFS(SAÍDAS[Valor],SAÍDAS[Status],"&lt;&gt;"&amp;"Concluído",SAÍDAS[Data vencimento],AK197),
SUMIFS(SAÍDAS[Valor],SAÍDAS[Status],"Concluído",SAÍDAS[Data pagamento],AK197,SAÍDAS[Conta bancária],$AJ$2)+SUMIFS(SAÍDAS[Valor],SAÍDAS[Status],"&lt;&gt;"&amp;"Concluído",SAÍDAS[Data vencimento],AK197,SAÍDAS[Conta bancária],$AJ$2)))</f>
        <v>0</v>
      </c>
      <c r="AP197">
        <f t="shared" ca="1" si="33"/>
        <v>0</v>
      </c>
      <c r="BJ197" s="97"/>
      <c r="BK197" s="97"/>
    </row>
    <row r="198" spans="34:63" x14ac:dyDescent="0.3">
      <c r="AH198" t="str">
        <f t="shared" ca="1" si="29"/>
        <v>jul</v>
      </c>
      <c r="AI198">
        <f t="shared" ca="1" si="30"/>
        <v>1900</v>
      </c>
      <c r="AJ198" t="str">
        <f t="shared" ca="1" si="31"/>
        <v>jul1900</v>
      </c>
      <c r="AK198" s="97">
        <f t="shared" ca="1" si="28"/>
        <v>192</v>
      </c>
      <c r="AL198" t="str">
        <f t="shared" ca="1" si="32"/>
        <v>ter</v>
      </c>
      <c r="AM198">
        <f ca="1">IF($AJ$2="",SUMIFS(BANCOS!$C$4:$C$13,BANCOS!$D$4:$D$13,AK198),SUMIFS(BANCOS!$C$4:$C$13,BANCOS!$D$4:$D$13,AK198,BANCOS!$B$4:$B$13,$AJ$2))+AP197</f>
        <v>0</v>
      </c>
      <c r="AN198">
        <f ca="1">IF($AI$3=1,
IF($AJ$2="",
SUMIFS(ENTRADAS[Valor],ENTRADAS[Status],"Concluído",ENTRADAS[Data pagamento],AK198),
SUMIFS(ENTRADAS[Valor],ENTRADAS[Status],"Concluído",ENTRADAS[Data pagamento],AK198,ENTRADAS[Conta bancária],$AJ$2)),
IF($AJ$2="",
SUMIFS(ENTRADAS[Valor],ENTRADAS[Status],"Concluído",ENTRADAS[Data pagamento],AK198)+SUMIFS(ENTRADAS[Valor],ENTRADAS[Status],"&lt;&gt;"&amp;"Concluído",ENTRADAS[Data vencimento],AK198),
SUMIFS(ENTRADAS[Valor],ENTRADAS[Status],"Concluído",ENTRADAS[Data pagamento],AK198,ENTRADAS[Conta bancária],$AJ$2)+SUMIFS(ENTRADAS[Valor],ENTRADAS[Status],"&lt;&gt;"&amp;"Concluído",ENTRADAS[Data vencimento],AK198,ENTRADAS[Conta bancária],$AJ$2)))</f>
        <v>0</v>
      </c>
      <c r="AO198">
        <f ca="1">IF($AI$3=1,
IF($AJ$2="",
SUMIFS(SAÍDAS[Valor],SAÍDAS[Status],"Concluído",SAÍDAS[Data pagamento],AK198),
SUMIFS(SAÍDAS[Valor],SAÍDAS[Status],"Concluído",SAÍDAS[Data pagamento],AK198,SAÍDAS[Conta bancária],$AJ$2)),
IF($AJ$2="",
SUMIFS(SAÍDAS[Valor],SAÍDAS[Status],"Concluído",SAÍDAS[Data pagamento],AK198)+SUMIFS(SAÍDAS[Valor],SAÍDAS[Status],"&lt;&gt;"&amp;"Concluído",SAÍDAS[Data vencimento],AK198),
SUMIFS(SAÍDAS[Valor],SAÍDAS[Status],"Concluído",SAÍDAS[Data pagamento],AK198,SAÍDAS[Conta bancária],$AJ$2)+SUMIFS(SAÍDAS[Valor],SAÍDAS[Status],"&lt;&gt;"&amp;"Concluído",SAÍDAS[Data vencimento],AK198,SAÍDAS[Conta bancária],$AJ$2)))</f>
        <v>0</v>
      </c>
      <c r="AP198">
        <f t="shared" ca="1" si="33"/>
        <v>0</v>
      </c>
      <c r="BJ198" s="97"/>
      <c r="BK198" s="97"/>
    </row>
    <row r="199" spans="34:63" x14ac:dyDescent="0.3">
      <c r="AH199" t="str">
        <f t="shared" ca="1" si="29"/>
        <v>jul</v>
      </c>
      <c r="AI199">
        <f t="shared" ca="1" si="30"/>
        <v>1900</v>
      </c>
      <c r="AJ199" t="str">
        <f t="shared" ca="1" si="31"/>
        <v>jul1900</v>
      </c>
      <c r="AK199" s="97">
        <f t="shared" ca="1" si="28"/>
        <v>193</v>
      </c>
      <c r="AL199" t="str">
        <f t="shared" ca="1" si="32"/>
        <v>qua</v>
      </c>
      <c r="AM199">
        <f ca="1">IF($AJ$2="",SUMIFS(BANCOS!$C$4:$C$13,BANCOS!$D$4:$D$13,AK199),SUMIFS(BANCOS!$C$4:$C$13,BANCOS!$D$4:$D$13,AK199,BANCOS!$B$4:$B$13,$AJ$2))+AP198</f>
        <v>0</v>
      </c>
      <c r="AN199">
        <f ca="1">IF($AI$3=1,
IF($AJ$2="",
SUMIFS(ENTRADAS[Valor],ENTRADAS[Status],"Concluído",ENTRADAS[Data pagamento],AK199),
SUMIFS(ENTRADAS[Valor],ENTRADAS[Status],"Concluído",ENTRADAS[Data pagamento],AK199,ENTRADAS[Conta bancária],$AJ$2)),
IF($AJ$2="",
SUMIFS(ENTRADAS[Valor],ENTRADAS[Status],"Concluído",ENTRADAS[Data pagamento],AK199)+SUMIFS(ENTRADAS[Valor],ENTRADAS[Status],"&lt;&gt;"&amp;"Concluído",ENTRADAS[Data vencimento],AK199),
SUMIFS(ENTRADAS[Valor],ENTRADAS[Status],"Concluído",ENTRADAS[Data pagamento],AK199,ENTRADAS[Conta bancária],$AJ$2)+SUMIFS(ENTRADAS[Valor],ENTRADAS[Status],"&lt;&gt;"&amp;"Concluído",ENTRADAS[Data vencimento],AK199,ENTRADAS[Conta bancária],$AJ$2)))</f>
        <v>0</v>
      </c>
      <c r="AO199">
        <f ca="1">IF($AI$3=1,
IF($AJ$2="",
SUMIFS(SAÍDAS[Valor],SAÍDAS[Status],"Concluído",SAÍDAS[Data pagamento],AK199),
SUMIFS(SAÍDAS[Valor],SAÍDAS[Status],"Concluído",SAÍDAS[Data pagamento],AK199,SAÍDAS[Conta bancária],$AJ$2)),
IF($AJ$2="",
SUMIFS(SAÍDAS[Valor],SAÍDAS[Status],"Concluído",SAÍDAS[Data pagamento],AK199)+SUMIFS(SAÍDAS[Valor],SAÍDAS[Status],"&lt;&gt;"&amp;"Concluído",SAÍDAS[Data vencimento],AK199),
SUMIFS(SAÍDAS[Valor],SAÍDAS[Status],"Concluído",SAÍDAS[Data pagamento],AK199,SAÍDAS[Conta bancária],$AJ$2)+SUMIFS(SAÍDAS[Valor],SAÍDAS[Status],"&lt;&gt;"&amp;"Concluído",SAÍDAS[Data vencimento],AK199,SAÍDAS[Conta bancária],$AJ$2)))</f>
        <v>0</v>
      </c>
      <c r="AP199">
        <f t="shared" ca="1" si="33"/>
        <v>0</v>
      </c>
      <c r="BJ199" s="97"/>
      <c r="BK199" s="97"/>
    </row>
    <row r="200" spans="34:63" x14ac:dyDescent="0.3">
      <c r="AH200" t="str">
        <f t="shared" ca="1" si="29"/>
        <v>jul</v>
      </c>
      <c r="AI200">
        <f t="shared" ca="1" si="30"/>
        <v>1900</v>
      </c>
      <c r="AJ200" t="str">
        <f t="shared" ca="1" si="31"/>
        <v>jul1900</v>
      </c>
      <c r="AK200" s="97">
        <f t="shared" ref="AK200:AK263" ca="1" si="34">AK199+1</f>
        <v>194</v>
      </c>
      <c r="AL200" t="str">
        <f t="shared" ca="1" si="32"/>
        <v>qui</v>
      </c>
      <c r="AM200">
        <f ca="1">IF($AJ$2="",SUMIFS(BANCOS!$C$4:$C$13,BANCOS!$D$4:$D$13,AK200),SUMIFS(BANCOS!$C$4:$C$13,BANCOS!$D$4:$D$13,AK200,BANCOS!$B$4:$B$13,$AJ$2))+AP199</f>
        <v>0</v>
      </c>
      <c r="AN200">
        <f ca="1">IF($AI$3=1,
IF($AJ$2="",
SUMIFS(ENTRADAS[Valor],ENTRADAS[Status],"Concluído",ENTRADAS[Data pagamento],AK200),
SUMIFS(ENTRADAS[Valor],ENTRADAS[Status],"Concluído",ENTRADAS[Data pagamento],AK200,ENTRADAS[Conta bancária],$AJ$2)),
IF($AJ$2="",
SUMIFS(ENTRADAS[Valor],ENTRADAS[Status],"Concluído",ENTRADAS[Data pagamento],AK200)+SUMIFS(ENTRADAS[Valor],ENTRADAS[Status],"&lt;&gt;"&amp;"Concluído",ENTRADAS[Data vencimento],AK200),
SUMIFS(ENTRADAS[Valor],ENTRADAS[Status],"Concluído",ENTRADAS[Data pagamento],AK200,ENTRADAS[Conta bancária],$AJ$2)+SUMIFS(ENTRADAS[Valor],ENTRADAS[Status],"&lt;&gt;"&amp;"Concluído",ENTRADAS[Data vencimento],AK200,ENTRADAS[Conta bancária],$AJ$2)))</f>
        <v>0</v>
      </c>
      <c r="AO200">
        <f ca="1">IF($AI$3=1,
IF($AJ$2="",
SUMIFS(SAÍDAS[Valor],SAÍDAS[Status],"Concluído",SAÍDAS[Data pagamento],AK200),
SUMIFS(SAÍDAS[Valor],SAÍDAS[Status],"Concluído",SAÍDAS[Data pagamento],AK200,SAÍDAS[Conta bancária],$AJ$2)),
IF($AJ$2="",
SUMIFS(SAÍDAS[Valor],SAÍDAS[Status],"Concluído",SAÍDAS[Data pagamento],AK200)+SUMIFS(SAÍDAS[Valor],SAÍDAS[Status],"&lt;&gt;"&amp;"Concluído",SAÍDAS[Data vencimento],AK200),
SUMIFS(SAÍDAS[Valor],SAÍDAS[Status],"Concluído",SAÍDAS[Data pagamento],AK200,SAÍDAS[Conta bancária],$AJ$2)+SUMIFS(SAÍDAS[Valor],SAÍDAS[Status],"&lt;&gt;"&amp;"Concluído",SAÍDAS[Data vencimento],AK200,SAÍDAS[Conta bancária],$AJ$2)))</f>
        <v>0</v>
      </c>
      <c r="AP200">
        <f t="shared" ca="1" si="33"/>
        <v>0</v>
      </c>
      <c r="BJ200" s="97"/>
      <c r="BK200" s="97"/>
    </row>
    <row r="201" spans="34:63" x14ac:dyDescent="0.3">
      <c r="AH201" t="str">
        <f t="shared" ca="1" si="29"/>
        <v>jul</v>
      </c>
      <c r="AI201">
        <f t="shared" ca="1" si="30"/>
        <v>1900</v>
      </c>
      <c r="AJ201" t="str">
        <f t="shared" ca="1" si="31"/>
        <v>jul1900</v>
      </c>
      <c r="AK201" s="97">
        <f t="shared" ca="1" si="34"/>
        <v>195</v>
      </c>
      <c r="AL201" t="str">
        <f t="shared" ca="1" si="32"/>
        <v>sex</v>
      </c>
      <c r="AM201">
        <f ca="1">IF($AJ$2="",SUMIFS(BANCOS!$C$4:$C$13,BANCOS!$D$4:$D$13,AK201),SUMIFS(BANCOS!$C$4:$C$13,BANCOS!$D$4:$D$13,AK201,BANCOS!$B$4:$B$13,$AJ$2))+AP200</f>
        <v>0</v>
      </c>
      <c r="AN201">
        <f ca="1">IF($AI$3=1,
IF($AJ$2="",
SUMIFS(ENTRADAS[Valor],ENTRADAS[Status],"Concluído",ENTRADAS[Data pagamento],AK201),
SUMIFS(ENTRADAS[Valor],ENTRADAS[Status],"Concluído",ENTRADAS[Data pagamento],AK201,ENTRADAS[Conta bancária],$AJ$2)),
IF($AJ$2="",
SUMIFS(ENTRADAS[Valor],ENTRADAS[Status],"Concluído",ENTRADAS[Data pagamento],AK201)+SUMIFS(ENTRADAS[Valor],ENTRADAS[Status],"&lt;&gt;"&amp;"Concluído",ENTRADAS[Data vencimento],AK201),
SUMIFS(ENTRADAS[Valor],ENTRADAS[Status],"Concluído",ENTRADAS[Data pagamento],AK201,ENTRADAS[Conta bancária],$AJ$2)+SUMIFS(ENTRADAS[Valor],ENTRADAS[Status],"&lt;&gt;"&amp;"Concluído",ENTRADAS[Data vencimento],AK201,ENTRADAS[Conta bancária],$AJ$2)))</f>
        <v>0</v>
      </c>
      <c r="AO201">
        <f ca="1">IF($AI$3=1,
IF($AJ$2="",
SUMIFS(SAÍDAS[Valor],SAÍDAS[Status],"Concluído",SAÍDAS[Data pagamento],AK201),
SUMIFS(SAÍDAS[Valor],SAÍDAS[Status],"Concluído",SAÍDAS[Data pagamento],AK201,SAÍDAS[Conta bancária],$AJ$2)),
IF($AJ$2="",
SUMIFS(SAÍDAS[Valor],SAÍDAS[Status],"Concluído",SAÍDAS[Data pagamento],AK201)+SUMIFS(SAÍDAS[Valor],SAÍDAS[Status],"&lt;&gt;"&amp;"Concluído",SAÍDAS[Data vencimento],AK201),
SUMIFS(SAÍDAS[Valor],SAÍDAS[Status],"Concluído",SAÍDAS[Data pagamento],AK201,SAÍDAS[Conta bancária],$AJ$2)+SUMIFS(SAÍDAS[Valor],SAÍDAS[Status],"&lt;&gt;"&amp;"Concluído",SAÍDAS[Data vencimento],AK201,SAÍDAS[Conta bancária],$AJ$2)))</f>
        <v>0</v>
      </c>
      <c r="AP201">
        <f t="shared" ca="1" si="33"/>
        <v>0</v>
      </c>
      <c r="BJ201" s="97"/>
      <c r="BK201" s="97"/>
    </row>
    <row r="202" spans="34:63" x14ac:dyDescent="0.3">
      <c r="AH202" t="str">
        <f t="shared" ca="1" si="29"/>
        <v>jul</v>
      </c>
      <c r="AI202">
        <f t="shared" ca="1" si="30"/>
        <v>1900</v>
      </c>
      <c r="AJ202" t="str">
        <f t="shared" ca="1" si="31"/>
        <v>jul1900</v>
      </c>
      <c r="AK202" s="97">
        <f t="shared" ca="1" si="34"/>
        <v>196</v>
      </c>
      <c r="AL202" t="str">
        <f t="shared" ca="1" si="32"/>
        <v>sáb</v>
      </c>
      <c r="AM202">
        <f ca="1">IF($AJ$2="",SUMIFS(BANCOS!$C$4:$C$13,BANCOS!$D$4:$D$13,AK202),SUMIFS(BANCOS!$C$4:$C$13,BANCOS!$D$4:$D$13,AK202,BANCOS!$B$4:$B$13,$AJ$2))+AP201</f>
        <v>0</v>
      </c>
      <c r="AN202">
        <f ca="1">IF($AI$3=1,
IF($AJ$2="",
SUMIFS(ENTRADAS[Valor],ENTRADAS[Status],"Concluído",ENTRADAS[Data pagamento],AK202),
SUMIFS(ENTRADAS[Valor],ENTRADAS[Status],"Concluído",ENTRADAS[Data pagamento],AK202,ENTRADAS[Conta bancária],$AJ$2)),
IF($AJ$2="",
SUMIFS(ENTRADAS[Valor],ENTRADAS[Status],"Concluído",ENTRADAS[Data pagamento],AK202)+SUMIFS(ENTRADAS[Valor],ENTRADAS[Status],"&lt;&gt;"&amp;"Concluído",ENTRADAS[Data vencimento],AK202),
SUMIFS(ENTRADAS[Valor],ENTRADAS[Status],"Concluído",ENTRADAS[Data pagamento],AK202,ENTRADAS[Conta bancária],$AJ$2)+SUMIFS(ENTRADAS[Valor],ENTRADAS[Status],"&lt;&gt;"&amp;"Concluído",ENTRADAS[Data vencimento],AK202,ENTRADAS[Conta bancária],$AJ$2)))</f>
        <v>0</v>
      </c>
      <c r="AO202">
        <f ca="1">IF($AI$3=1,
IF($AJ$2="",
SUMIFS(SAÍDAS[Valor],SAÍDAS[Status],"Concluído",SAÍDAS[Data pagamento],AK202),
SUMIFS(SAÍDAS[Valor],SAÍDAS[Status],"Concluído",SAÍDAS[Data pagamento],AK202,SAÍDAS[Conta bancária],$AJ$2)),
IF($AJ$2="",
SUMIFS(SAÍDAS[Valor],SAÍDAS[Status],"Concluído",SAÍDAS[Data pagamento],AK202)+SUMIFS(SAÍDAS[Valor],SAÍDAS[Status],"&lt;&gt;"&amp;"Concluído",SAÍDAS[Data vencimento],AK202),
SUMIFS(SAÍDAS[Valor],SAÍDAS[Status],"Concluído",SAÍDAS[Data pagamento],AK202,SAÍDAS[Conta bancária],$AJ$2)+SUMIFS(SAÍDAS[Valor],SAÍDAS[Status],"&lt;&gt;"&amp;"Concluído",SAÍDAS[Data vencimento],AK202,SAÍDAS[Conta bancária],$AJ$2)))</f>
        <v>0</v>
      </c>
      <c r="AP202">
        <f t="shared" ca="1" si="33"/>
        <v>0</v>
      </c>
      <c r="BJ202" s="97"/>
      <c r="BK202" s="97"/>
    </row>
    <row r="203" spans="34:63" x14ac:dyDescent="0.3">
      <c r="AH203" t="str">
        <f t="shared" ca="1" si="29"/>
        <v>jul</v>
      </c>
      <c r="AI203">
        <f t="shared" ca="1" si="30"/>
        <v>1900</v>
      </c>
      <c r="AJ203" t="str">
        <f t="shared" ca="1" si="31"/>
        <v>jul1900</v>
      </c>
      <c r="AK203" s="97">
        <f t="shared" ca="1" si="34"/>
        <v>197</v>
      </c>
      <c r="AL203" t="str">
        <f t="shared" ca="1" si="32"/>
        <v>dom</v>
      </c>
      <c r="AM203">
        <f ca="1">IF($AJ$2="",SUMIFS(BANCOS!$C$4:$C$13,BANCOS!$D$4:$D$13,AK203),SUMIFS(BANCOS!$C$4:$C$13,BANCOS!$D$4:$D$13,AK203,BANCOS!$B$4:$B$13,$AJ$2))+AP202</f>
        <v>0</v>
      </c>
      <c r="AN203">
        <f ca="1">IF($AI$3=1,
IF($AJ$2="",
SUMIFS(ENTRADAS[Valor],ENTRADAS[Status],"Concluído",ENTRADAS[Data pagamento],AK203),
SUMIFS(ENTRADAS[Valor],ENTRADAS[Status],"Concluído",ENTRADAS[Data pagamento],AK203,ENTRADAS[Conta bancária],$AJ$2)),
IF($AJ$2="",
SUMIFS(ENTRADAS[Valor],ENTRADAS[Status],"Concluído",ENTRADAS[Data pagamento],AK203)+SUMIFS(ENTRADAS[Valor],ENTRADAS[Status],"&lt;&gt;"&amp;"Concluído",ENTRADAS[Data vencimento],AK203),
SUMIFS(ENTRADAS[Valor],ENTRADAS[Status],"Concluído",ENTRADAS[Data pagamento],AK203,ENTRADAS[Conta bancária],$AJ$2)+SUMIFS(ENTRADAS[Valor],ENTRADAS[Status],"&lt;&gt;"&amp;"Concluído",ENTRADAS[Data vencimento],AK203,ENTRADAS[Conta bancária],$AJ$2)))</f>
        <v>0</v>
      </c>
      <c r="AO203">
        <f ca="1">IF($AI$3=1,
IF($AJ$2="",
SUMIFS(SAÍDAS[Valor],SAÍDAS[Status],"Concluído",SAÍDAS[Data pagamento],AK203),
SUMIFS(SAÍDAS[Valor],SAÍDAS[Status],"Concluído",SAÍDAS[Data pagamento],AK203,SAÍDAS[Conta bancária],$AJ$2)),
IF($AJ$2="",
SUMIFS(SAÍDAS[Valor],SAÍDAS[Status],"Concluído",SAÍDAS[Data pagamento],AK203)+SUMIFS(SAÍDAS[Valor],SAÍDAS[Status],"&lt;&gt;"&amp;"Concluído",SAÍDAS[Data vencimento],AK203),
SUMIFS(SAÍDAS[Valor],SAÍDAS[Status],"Concluído",SAÍDAS[Data pagamento],AK203,SAÍDAS[Conta bancária],$AJ$2)+SUMIFS(SAÍDAS[Valor],SAÍDAS[Status],"&lt;&gt;"&amp;"Concluído",SAÍDAS[Data vencimento],AK203,SAÍDAS[Conta bancária],$AJ$2)))</f>
        <v>0</v>
      </c>
      <c r="AP203">
        <f t="shared" ca="1" si="33"/>
        <v>0</v>
      </c>
      <c r="BJ203" s="97"/>
      <c r="BK203" s="97"/>
    </row>
    <row r="204" spans="34:63" x14ac:dyDescent="0.3">
      <c r="AH204" t="str">
        <f t="shared" ca="1" si="29"/>
        <v>jul</v>
      </c>
      <c r="AI204">
        <f t="shared" ca="1" si="30"/>
        <v>1900</v>
      </c>
      <c r="AJ204" t="str">
        <f t="shared" ca="1" si="31"/>
        <v>jul1900</v>
      </c>
      <c r="AK204" s="97">
        <f t="shared" ca="1" si="34"/>
        <v>198</v>
      </c>
      <c r="AL204" t="str">
        <f t="shared" ca="1" si="32"/>
        <v>seg</v>
      </c>
      <c r="AM204">
        <f ca="1">IF($AJ$2="",SUMIFS(BANCOS!$C$4:$C$13,BANCOS!$D$4:$D$13,AK204),SUMIFS(BANCOS!$C$4:$C$13,BANCOS!$D$4:$D$13,AK204,BANCOS!$B$4:$B$13,$AJ$2))+AP203</f>
        <v>0</v>
      </c>
      <c r="AN204">
        <f ca="1">IF($AI$3=1,
IF($AJ$2="",
SUMIFS(ENTRADAS[Valor],ENTRADAS[Status],"Concluído",ENTRADAS[Data pagamento],AK204),
SUMIFS(ENTRADAS[Valor],ENTRADAS[Status],"Concluído",ENTRADAS[Data pagamento],AK204,ENTRADAS[Conta bancária],$AJ$2)),
IF($AJ$2="",
SUMIFS(ENTRADAS[Valor],ENTRADAS[Status],"Concluído",ENTRADAS[Data pagamento],AK204)+SUMIFS(ENTRADAS[Valor],ENTRADAS[Status],"&lt;&gt;"&amp;"Concluído",ENTRADAS[Data vencimento],AK204),
SUMIFS(ENTRADAS[Valor],ENTRADAS[Status],"Concluído",ENTRADAS[Data pagamento],AK204,ENTRADAS[Conta bancária],$AJ$2)+SUMIFS(ENTRADAS[Valor],ENTRADAS[Status],"&lt;&gt;"&amp;"Concluído",ENTRADAS[Data vencimento],AK204,ENTRADAS[Conta bancária],$AJ$2)))</f>
        <v>0</v>
      </c>
      <c r="AO204">
        <f ca="1">IF($AI$3=1,
IF($AJ$2="",
SUMIFS(SAÍDAS[Valor],SAÍDAS[Status],"Concluído",SAÍDAS[Data pagamento],AK204),
SUMIFS(SAÍDAS[Valor],SAÍDAS[Status],"Concluído",SAÍDAS[Data pagamento],AK204,SAÍDAS[Conta bancária],$AJ$2)),
IF($AJ$2="",
SUMIFS(SAÍDAS[Valor],SAÍDAS[Status],"Concluído",SAÍDAS[Data pagamento],AK204)+SUMIFS(SAÍDAS[Valor],SAÍDAS[Status],"&lt;&gt;"&amp;"Concluído",SAÍDAS[Data vencimento],AK204),
SUMIFS(SAÍDAS[Valor],SAÍDAS[Status],"Concluído",SAÍDAS[Data pagamento],AK204,SAÍDAS[Conta bancária],$AJ$2)+SUMIFS(SAÍDAS[Valor],SAÍDAS[Status],"&lt;&gt;"&amp;"Concluído",SAÍDAS[Data vencimento],AK204,SAÍDAS[Conta bancária],$AJ$2)))</f>
        <v>0</v>
      </c>
      <c r="AP204">
        <f t="shared" ca="1" si="33"/>
        <v>0</v>
      </c>
      <c r="BJ204" s="97"/>
      <c r="BK204" s="97"/>
    </row>
    <row r="205" spans="34:63" x14ac:dyDescent="0.3">
      <c r="AH205" t="str">
        <f t="shared" ca="1" si="29"/>
        <v>jul</v>
      </c>
      <c r="AI205">
        <f t="shared" ca="1" si="30"/>
        <v>1900</v>
      </c>
      <c r="AJ205" t="str">
        <f t="shared" ca="1" si="31"/>
        <v>jul1900</v>
      </c>
      <c r="AK205" s="97">
        <f t="shared" ca="1" si="34"/>
        <v>199</v>
      </c>
      <c r="AL205" t="str">
        <f t="shared" ca="1" si="32"/>
        <v>ter</v>
      </c>
      <c r="AM205">
        <f ca="1">IF($AJ$2="",SUMIFS(BANCOS!$C$4:$C$13,BANCOS!$D$4:$D$13,AK205),SUMIFS(BANCOS!$C$4:$C$13,BANCOS!$D$4:$D$13,AK205,BANCOS!$B$4:$B$13,$AJ$2))+AP204</f>
        <v>0</v>
      </c>
      <c r="AN205">
        <f ca="1">IF($AI$3=1,
IF($AJ$2="",
SUMIFS(ENTRADAS[Valor],ENTRADAS[Status],"Concluído",ENTRADAS[Data pagamento],AK205),
SUMIFS(ENTRADAS[Valor],ENTRADAS[Status],"Concluído",ENTRADAS[Data pagamento],AK205,ENTRADAS[Conta bancária],$AJ$2)),
IF($AJ$2="",
SUMIFS(ENTRADAS[Valor],ENTRADAS[Status],"Concluído",ENTRADAS[Data pagamento],AK205)+SUMIFS(ENTRADAS[Valor],ENTRADAS[Status],"&lt;&gt;"&amp;"Concluído",ENTRADAS[Data vencimento],AK205),
SUMIFS(ENTRADAS[Valor],ENTRADAS[Status],"Concluído",ENTRADAS[Data pagamento],AK205,ENTRADAS[Conta bancária],$AJ$2)+SUMIFS(ENTRADAS[Valor],ENTRADAS[Status],"&lt;&gt;"&amp;"Concluído",ENTRADAS[Data vencimento],AK205,ENTRADAS[Conta bancária],$AJ$2)))</f>
        <v>0</v>
      </c>
      <c r="AO205">
        <f ca="1">IF($AI$3=1,
IF($AJ$2="",
SUMIFS(SAÍDAS[Valor],SAÍDAS[Status],"Concluído",SAÍDAS[Data pagamento],AK205),
SUMIFS(SAÍDAS[Valor],SAÍDAS[Status],"Concluído",SAÍDAS[Data pagamento],AK205,SAÍDAS[Conta bancária],$AJ$2)),
IF($AJ$2="",
SUMIFS(SAÍDAS[Valor],SAÍDAS[Status],"Concluído",SAÍDAS[Data pagamento],AK205)+SUMIFS(SAÍDAS[Valor],SAÍDAS[Status],"&lt;&gt;"&amp;"Concluído",SAÍDAS[Data vencimento],AK205),
SUMIFS(SAÍDAS[Valor],SAÍDAS[Status],"Concluído",SAÍDAS[Data pagamento],AK205,SAÍDAS[Conta bancária],$AJ$2)+SUMIFS(SAÍDAS[Valor],SAÍDAS[Status],"&lt;&gt;"&amp;"Concluído",SAÍDAS[Data vencimento],AK205,SAÍDAS[Conta bancária],$AJ$2)))</f>
        <v>0</v>
      </c>
      <c r="AP205">
        <f t="shared" ca="1" si="33"/>
        <v>0</v>
      </c>
      <c r="BJ205" s="97"/>
      <c r="BK205" s="97"/>
    </row>
    <row r="206" spans="34:63" x14ac:dyDescent="0.3">
      <c r="AH206" t="str">
        <f t="shared" ca="1" si="29"/>
        <v>jul</v>
      </c>
      <c r="AI206">
        <f t="shared" ca="1" si="30"/>
        <v>1900</v>
      </c>
      <c r="AJ206" t="str">
        <f t="shared" ca="1" si="31"/>
        <v>jul1900</v>
      </c>
      <c r="AK206" s="97">
        <f t="shared" ca="1" si="34"/>
        <v>200</v>
      </c>
      <c r="AL206" t="str">
        <f t="shared" ca="1" si="32"/>
        <v>qua</v>
      </c>
      <c r="AM206">
        <f ca="1">IF($AJ$2="",SUMIFS(BANCOS!$C$4:$C$13,BANCOS!$D$4:$D$13,AK206),SUMIFS(BANCOS!$C$4:$C$13,BANCOS!$D$4:$D$13,AK206,BANCOS!$B$4:$B$13,$AJ$2))+AP205</f>
        <v>0</v>
      </c>
      <c r="AN206">
        <f ca="1">IF($AI$3=1,
IF($AJ$2="",
SUMIFS(ENTRADAS[Valor],ENTRADAS[Status],"Concluído",ENTRADAS[Data pagamento],AK206),
SUMIFS(ENTRADAS[Valor],ENTRADAS[Status],"Concluído",ENTRADAS[Data pagamento],AK206,ENTRADAS[Conta bancária],$AJ$2)),
IF($AJ$2="",
SUMIFS(ENTRADAS[Valor],ENTRADAS[Status],"Concluído",ENTRADAS[Data pagamento],AK206)+SUMIFS(ENTRADAS[Valor],ENTRADAS[Status],"&lt;&gt;"&amp;"Concluído",ENTRADAS[Data vencimento],AK206),
SUMIFS(ENTRADAS[Valor],ENTRADAS[Status],"Concluído",ENTRADAS[Data pagamento],AK206,ENTRADAS[Conta bancária],$AJ$2)+SUMIFS(ENTRADAS[Valor],ENTRADAS[Status],"&lt;&gt;"&amp;"Concluído",ENTRADAS[Data vencimento],AK206,ENTRADAS[Conta bancária],$AJ$2)))</f>
        <v>0</v>
      </c>
      <c r="AO206">
        <f ca="1">IF($AI$3=1,
IF($AJ$2="",
SUMIFS(SAÍDAS[Valor],SAÍDAS[Status],"Concluído",SAÍDAS[Data pagamento],AK206),
SUMIFS(SAÍDAS[Valor],SAÍDAS[Status],"Concluído",SAÍDAS[Data pagamento],AK206,SAÍDAS[Conta bancária],$AJ$2)),
IF($AJ$2="",
SUMIFS(SAÍDAS[Valor],SAÍDAS[Status],"Concluído",SAÍDAS[Data pagamento],AK206)+SUMIFS(SAÍDAS[Valor],SAÍDAS[Status],"&lt;&gt;"&amp;"Concluído",SAÍDAS[Data vencimento],AK206),
SUMIFS(SAÍDAS[Valor],SAÍDAS[Status],"Concluído",SAÍDAS[Data pagamento],AK206,SAÍDAS[Conta bancária],$AJ$2)+SUMIFS(SAÍDAS[Valor],SAÍDAS[Status],"&lt;&gt;"&amp;"Concluído",SAÍDAS[Data vencimento],AK206,SAÍDAS[Conta bancária],$AJ$2)))</f>
        <v>0</v>
      </c>
      <c r="AP206">
        <f t="shared" ca="1" si="33"/>
        <v>0</v>
      </c>
      <c r="BJ206" s="97"/>
      <c r="BK206" s="97"/>
    </row>
    <row r="207" spans="34:63" x14ac:dyDescent="0.3">
      <c r="AH207" t="str">
        <f t="shared" ca="1" si="29"/>
        <v>jul</v>
      </c>
      <c r="AI207">
        <f t="shared" ca="1" si="30"/>
        <v>1900</v>
      </c>
      <c r="AJ207" t="str">
        <f t="shared" ca="1" si="31"/>
        <v>jul1900</v>
      </c>
      <c r="AK207" s="97">
        <f t="shared" ca="1" si="34"/>
        <v>201</v>
      </c>
      <c r="AL207" t="str">
        <f t="shared" ca="1" si="32"/>
        <v>qui</v>
      </c>
      <c r="AM207">
        <f ca="1">IF($AJ$2="",SUMIFS(BANCOS!$C$4:$C$13,BANCOS!$D$4:$D$13,AK207),SUMIFS(BANCOS!$C$4:$C$13,BANCOS!$D$4:$D$13,AK207,BANCOS!$B$4:$B$13,$AJ$2))+AP206</f>
        <v>0</v>
      </c>
      <c r="AN207">
        <f ca="1">IF($AI$3=1,
IF($AJ$2="",
SUMIFS(ENTRADAS[Valor],ENTRADAS[Status],"Concluído",ENTRADAS[Data pagamento],AK207),
SUMIFS(ENTRADAS[Valor],ENTRADAS[Status],"Concluído",ENTRADAS[Data pagamento],AK207,ENTRADAS[Conta bancária],$AJ$2)),
IF($AJ$2="",
SUMIFS(ENTRADAS[Valor],ENTRADAS[Status],"Concluído",ENTRADAS[Data pagamento],AK207)+SUMIFS(ENTRADAS[Valor],ENTRADAS[Status],"&lt;&gt;"&amp;"Concluído",ENTRADAS[Data vencimento],AK207),
SUMIFS(ENTRADAS[Valor],ENTRADAS[Status],"Concluído",ENTRADAS[Data pagamento],AK207,ENTRADAS[Conta bancária],$AJ$2)+SUMIFS(ENTRADAS[Valor],ENTRADAS[Status],"&lt;&gt;"&amp;"Concluído",ENTRADAS[Data vencimento],AK207,ENTRADAS[Conta bancária],$AJ$2)))</f>
        <v>0</v>
      </c>
      <c r="AO207">
        <f ca="1">IF($AI$3=1,
IF($AJ$2="",
SUMIFS(SAÍDAS[Valor],SAÍDAS[Status],"Concluído",SAÍDAS[Data pagamento],AK207),
SUMIFS(SAÍDAS[Valor],SAÍDAS[Status],"Concluído",SAÍDAS[Data pagamento],AK207,SAÍDAS[Conta bancária],$AJ$2)),
IF($AJ$2="",
SUMIFS(SAÍDAS[Valor],SAÍDAS[Status],"Concluído",SAÍDAS[Data pagamento],AK207)+SUMIFS(SAÍDAS[Valor],SAÍDAS[Status],"&lt;&gt;"&amp;"Concluído",SAÍDAS[Data vencimento],AK207),
SUMIFS(SAÍDAS[Valor],SAÍDAS[Status],"Concluído",SAÍDAS[Data pagamento],AK207,SAÍDAS[Conta bancária],$AJ$2)+SUMIFS(SAÍDAS[Valor],SAÍDAS[Status],"&lt;&gt;"&amp;"Concluído",SAÍDAS[Data vencimento],AK207,SAÍDAS[Conta bancária],$AJ$2)))</f>
        <v>0</v>
      </c>
      <c r="AP207">
        <f t="shared" ca="1" si="33"/>
        <v>0</v>
      </c>
      <c r="BJ207" s="97"/>
      <c r="BK207" s="97"/>
    </row>
    <row r="208" spans="34:63" x14ac:dyDescent="0.3">
      <c r="AH208" t="str">
        <f t="shared" ca="1" si="29"/>
        <v>jul</v>
      </c>
      <c r="AI208">
        <f t="shared" ca="1" si="30"/>
        <v>1900</v>
      </c>
      <c r="AJ208" t="str">
        <f t="shared" ca="1" si="31"/>
        <v>jul1900</v>
      </c>
      <c r="AK208" s="97">
        <f t="shared" ca="1" si="34"/>
        <v>202</v>
      </c>
      <c r="AL208" t="str">
        <f t="shared" ca="1" si="32"/>
        <v>sex</v>
      </c>
      <c r="AM208">
        <f ca="1">IF($AJ$2="",SUMIFS(BANCOS!$C$4:$C$13,BANCOS!$D$4:$D$13,AK208),SUMIFS(BANCOS!$C$4:$C$13,BANCOS!$D$4:$D$13,AK208,BANCOS!$B$4:$B$13,$AJ$2))+AP207</f>
        <v>0</v>
      </c>
      <c r="AN208">
        <f ca="1">IF($AI$3=1,
IF($AJ$2="",
SUMIFS(ENTRADAS[Valor],ENTRADAS[Status],"Concluído",ENTRADAS[Data pagamento],AK208),
SUMIFS(ENTRADAS[Valor],ENTRADAS[Status],"Concluído",ENTRADAS[Data pagamento],AK208,ENTRADAS[Conta bancária],$AJ$2)),
IF($AJ$2="",
SUMIFS(ENTRADAS[Valor],ENTRADAS[Status],"Concluído",ENTRADAS[Data pagamento],AK208)+SUMIFS(ENTRADAS[Valor],ENTRADAS[Status],"&lt;&gt;"&amp;"Concluído",ENTRADAS[Data vencimento],AK208),
SUMIFS(ENTRADAS[Valor],ENTRADAS[Status],"Concluído",ENTRADAS[Data pagamento],AK208,ENTRADAS[Conta bancária],$AJ$2)+SUMIFS(ENTRADAS[Valor],ENTRADAS[Status],"&lt;&gt;"&amp;"Concluído",ENTRADAS[Data vencimento],AK208,ENTRADAS[Conta bancária],$AJ$2)))</f>
        <v>0</v>
      </c>
      <c r="AO208">
        <f ca="1">IF($AI$3=1,
IF($AJ$2="",
SUMIFS(SAÍDAS[Valor],SAÍDAS[Status],"Concluído",SAÍDAS[Data pagamento],AK208),
SUMIFS(SAÍDAS[Valor],SAÍDAS[Status],"Concluído",SAÍDAS[Data pagamento],AK208,SAÍDAS[Conta bancária],$AJ$2)),
IF($AJ$2="",
SUMIFS(SAÍDAS[Valor],SAÍDAS[Status],"Concluído",SAÍDAS[Data pagamento],AK208)+SUMIFS(SAÍDAS[Valor],SAÍDAS[Status],"&lt;&gt;"&amp;"Concluído",SAÍDAS[Data vencimento],AK208),
SUMIFS(SAÍDAS[Valor],SAÍDAS[Status],"Concluído",SAÍDAS[Data pagamento],AK208,SAÍDAS[Conta bancária],$AJ$2)+SUMIFS(SAÍDAS[Valor],SAÍDAS[Status],"&lt;&gt;"&amp;"Concluído",SAÍDAS[Data vencimento],AK208,SAÍDAS[Conta bancária],$AJ$2)))</f>
        <v>0</v>
      </c>
      <c r="AP208">
        <f t="shared" ca="1" si="33"/>
        <v>0</v>
      </c>
      <c r="BJ208" s="97"/>
      <c r="BK208" s="97"/>
    </row>
    <row r="209" spans="34:63" x14ac:dyDescent="0.3">
      <c r="AH209" t="str">
        <f t="shared" ca="1" si="29"/>
        <v>jul</v>
      </c>
      <c r="AI209">
        <f t="shared" ca="1" si="30"/>
        <v>1900</v>
      </c>
      <c r="AJ209" t="str">
        <f t="shared" ca="1" si="31"/>
        <v>jul1900</v>
      </c>
      <c r="AK209" s="97">
        <f t="shared" ca="1" si="34"/>
        <v>203</v>
      </c>
      <c r="AL209" t="str">
        <f t="shared" ca="1" si="32"/>
        <v>sáb</v>
      </c>
      <c r="AM209">
        <f ca="1">IF($AJ$2="",SUMIFS(BANCOS!$C$4:$C$13,BANCOS!$D$4:$D$13,AK209),SUMIFS(BANCOS!$C$4:$C$13,BANCOS!$D$4:$D$13,AK209,BANCOS!$B$4:$B$13,$AJ$2))+AP208</f>
        <v>0</v>
      </c>
      <c r="AN209">
        <f ca="1">IF($AI$3=1,
IF($AJ$2="",
SUMIFS(ENTRADAS[Valor],ENTRADAS[Status],"Concluído",ENTRADAS[Data pagamento],AK209),
SUMIFS(ENTRADAS[Valor],ENTRADAS[Status],"Concluído",ENTRADAS[Data pagamento],AK209,ENTRADAS[Conta bancária],$AJ$2)),
IF($AJ$2="",
SUMIFS(ENTRADAS[Valor],ENTRADAS[Status],"Concluído",ENTRADAS[Data pagamento],AK209)+SUMIFS(ENTRADAS[Valor],ENTRADAS[Status],"&lt;&gt;"&amp;"Concluído",ENTRADAS[Data vencimento],AK209),
SUMIFS(ENTRADAS[Valor],ENTRADAS[Status],"Concluído",ENTRADAS[Data pagamento],AK209,ENTRADAS[Conta bancária],$AJ$2)+SUMIFS(ENTRADAS[Valor],ENTRADAS[Status],"&lt;&gt;"&amp;"Concluído",ENTRADAS[Data vencimento],AK209,ENTRADAS[Conta bancária],$AJ$2)))</f>
        <v>0</v>
      </c>
      <c r="AO209">
        <f ca="1">IF($AI$3=1,
IF($AJ$2="",
SUMIFS(SAÍDAS[Valor],SAÍDAS[Status],"Concluído",SAÍDAS[Data pagamento],AK209),
SUMIFS(SAÍDAS[Valor],SAÍDAS[Status],"Concluído",SAÍDAS[Data pagamento],AK209,SAÍDAS[Conta bancária],$AJ$2)),
IF($AJ$2="",
SUMIFS(SAÍDAS[Valor],SAÍDAS[Status],"Concluído",SAÍDAS[Data pagamento],AK209)+SUMIFS(SAÍDAS[Valor],SAÍDAS[Status],"&lt;&gt;"&amp;"Concluído",SAÍDAS[Data vencimento],AK209),
SUMIFS(SAÍDAS[Valor],SAÍDAS[Status],"Concluído",SAÍDAS[Data pagamento],AK209,SAÍDAS[Conta bancária],$AJ$2)+SUMIFS(SAÍDAS[Valor],SAÍDAS[Status],"&lt;&gt;"&amp;"Concluído",SAÍDAS[Data vencimento],AK209,SAÍDAS[Conta bancária],$AJ$2)))</f>
        <v>0</v>
      </c>
      <c r="AP209">
        <f t="shared" ca="1" si="33"/>
        <v>0</v>
      </c>
      <c r="BJ209" s="97"/>
      <c r="BK209" s="97"/>
    </row>
    <row r="210" spans="34:63" x14ac:dyDescent="0.3">
      <c r="AH210" t="str">
        <f t="shared" ca="1" si="29"/>
        <v>jul</v>
      </c>
      <c r="AI210">
        <f t="shared" ca="1" si="30"/>
        <v>1900</v>
      </c>
      <c r="AJ210" t="str">
        <f t="shared" ca="1" si="31"/>
        <v>jul1900</v>
      </c>
      <c r="AK210" s="97">
        <f t="shared" ca="1" si="34"/>
        <v>204</v>
      </c>
      <c r="AL210" t="str">
        <f t="shared" ca="1" si="32"/>
        <v>dom</v>
      </c>
      <c r="AM210">
        <f ca="1">IF($AJ$2="",SUMIFS(BANCOS!$C$4:$C$13,BANCOS!$D$4:$D$13,AK210),SUMIFS(BANCOS!$C$4:$C$13,BANCOS!$D$4:$D$13,AK210,BANCOS!$B$4:$B$13,$AJ$2))+AP209</f>
        <v>0</v>
      </c>
      <c r="AN210">
        <f ca="1">IF($AI$3=1,
IF($AJ$2="",
SUMIFS(ENTRADAS[Valor],ENTRADAS[Status],"Concluído",ENTRADAS[Data pagamento],AK210),
SUMIFS(ENTRADAS[Valor],ENTRADAS[Status],"Concluído",ENTRADAS[Data pagamento],AK210,ENTRADAS[Conta bancária],$AJ$2)),
IF($AJ$2="",
SUMIFS(ENTRADAS[Valor],ENTRADAS[Status],"Concluído",ENTRADAS[Data pagamento],AK210)+SUMIFS(ENTRADAS[Valor],ENTRADAS[Status],"&lt;&gt;"&amp;"Concluído",ENTRADAS[Data vencimento],AK210),
SUMIFS(ENTRADAS[Valor],ENTRADAS[Status],"Concluído",ENTRADAS[Data pagamento],AK210,ENTRADAS[Conta bancária],$AJ$2)+SUMIFS(ENTRADAS[Valor],ENTRADAS[Status],"&lt;&gt;"&amp;"Concluído",ENTRADAS[Data vencimento],AK210,ENTRADAS[Conta bancária],$AJ$2)))</f>
        <v>0</v>
      </c>
      <c r="AO210">
        <f ca="1">IF($AI$3=1,
IF($AJ$2="",
SUMIFS(SAÍDAS[Valor],SAÍDAS[Status],"Concluído",SAÍDAS[Data pagamento],AK210),
SUMIFS(SAÍDAS[Valor],SAÍDAS[Status],"Concluído",SAÍDAS[Data pagamento],AK210,SAÍDAS[Conta bancária],$AJ$2)),
IF($AJ$2="",
SUMIFS(SAÍDAS[Valor],SAÍDAS[Status],"Concluído",SAÍDAS[Data pagamento],AK210)+SUMIFS(SAÍDAS[Valor],SAÍDAS[Status],"&lt;&gt;"&amp;"Concluído",SAÍDAS[Data vencimento],AK210),
SUMIFS(SAÍDAS[Valor],SAÍDAS[Status],"Concluído",SAÍDAS[Data pagamento],AK210,SAÍDAS[Conta bancária],$AJ$2)+SUMIFS(SAÍDAS[Valor],SAÍDAS[Status],"&lt;&gt;"&amp;"Concluído",SAÍDAS[Data vencimento],AK210,SAÍDAS[Conta bancária],$AJ$2)))</f>
        <v>0</v>
      </c>
      <c r="AP210">
        <f t="shared" ca="1" si="33"/>
        <v>0</v>
      </c>
      <c r="BJ210" s="97"/>
      <c r="BK210" s="97"/>
    </row>
    <row r="211" spans="34:63" x14ac:dyDescent="0.3">
      <c r="AH211" t="str">
        <f t="shared" ca="1" si="29"/>
        <v>jul</v>
      </c>
      <c r="AI211">
        <f t="shared" ca="1" si="30"/>
        <v>1900</v>
      </c>
      <c r="AJ211" t="str">
        <f t="shared" ca="1" si="31"/>
        <v>jul1900</v>
      </c>
      <c r="AK211" s="97">
        <f t="shared" ca="1" si="34"/>
        <v>205</v>
      </c>
      <c r="AL211" t="str">
        <f t="shared" ca="1" si="32"/>
        <v>seg</v>
      </c>
      <c r="AM211">
        <f ca="1">IF($AJ$2="",SUMIFS(BANCOS!$C$4:$C$13,BANCOS!$D$4:$D$13,AK211),SUMIFS(BANCOS!$C$4:$C$13,BANCOS!$D$4:$D$13,AK211,BANCOS!$B$4:$B$13,$AJ$2))+AP210</f>
        <v>0</v>
      </c>
      <c r="AN211">
        <f ca="1">IF($AI$3=1,
IF($AJ$2="",
SUMIFS(ENTRADAS[Valor],ENTRADAS[Status],"Concluído",ENTRADAS[Data pagamento],AK211),
SUMIFS(ENTRADAS[Valor],ENTRADAS[Status],"Concluído",ENTRADAS[Data pagamento],AK211,ENTRADAS[Conta bancária],$AJ$2)),
IF($AJ$2="",
SUMIFS(ENTRADAS[Valor],ENTRADAS[Status],"Concluído",ENTRADAS[Data pagamento],AK211)+SUMIFS(ENTRADAS[Valor],ENTRADAS[Status],"&lt;&gt;"&amp;"Concluído",ENTRADAS[Data vencimento],AK211),
SUMIFS(ENTRADAS[Valor],ENTRADAS[Status],"Concluído",ENTRADAS[Data pagamento],AK211,ENTRADAS[Conta bancária],$AJ$2)+SUMIFS(ENTRADAS[Valor],ENTRADAS[Status],"&lt;&gt;"&amp;"Concluído",ENTRADAS[Data vencimento],AK211,ENTRADAS[Conta bancária],$AJ$2)))</f>
        <v>0</v>
      </c>
      <c r="AO211">
        <f ca="1">IF($AI$3=1,
IF($AJ$2="",
SUMIFS(SAÍDAS[Valor],SAÍDAS[Status],"Concluído",SAÍDAS[Data pagamento],AK211),
SUMIFS(SAÍDAS[Valor],SAÍDAS[Status],"Concluído",SAÍDAS[Data pagamento],AK211,SAÍDAS[Conta bancária],$AJ$2)),
IF($AJ$2="",
SUMIFS(SAÍDAS[Valor],SAÍDAS[Status],"Concluído",SAÍDAS[Data pagamento],AK211)+SUMIFS(SAÍDAS[Valor],SAÍDAS[Status],"&lt;&gt;"&amp;"Concluído",SAÍDAS[Data vencimento],AK211),
SUMIFS(SAÍDAS[Valor],SAÍDAS[Status],"Concluído",SAÍDAS[Data pagamento],AK211,SAÍDAS[Conta bancária],$AJ$2)+SUMIFS(SAÍDAS[Valor],SAÍDAS[Status],"&lt;&gt;"&amp;"Concluído",SAÍDAS[Data vencimento],AK211,SAÍDAS[Conta bancária],$AJ$2)))</f>
        <v>0</v>
      </c>
      <c r="AP211">
        <f t="shared" ca="1" si="33"/>
        <v>0</v>
      </c>
      <c r="BJ211" s="97"/>
      <c r="BK211" s="97"/>
    </row>
    <row r="212" spans="34:63" x14ac:dyDescent="0.3">
      <c r="AH212" t="str">
        <f t="shared" ca="1" si="29"/>
        <v>jul</v>
      </c>
      <c r="AI212">
        <f t="shared" ca="1" si="30"/>
        <v>1900</v>
      </c>
      <c r="AJ212" t="str">
        <f t="shared" ca="1" si="31"/>
        <v>jul1900</v>
      </c>
      <c r="AK212" s="97">
        <f t="shared" ca="1" si="34"/>
        <v>206</v>
      </c>
      <c r="AL212" t="str">
        <f t="shared" ca="1" si="32"/>
        <v>ter</v>
      </c>
      <c r="AM212">
        <f ca="1">IF($AJ$2="",SUMIFS(BANCOS!$C$4:$C$13,BANCOS!$D$4:$D$13,AK212),SUMIFS(BANCOS!$C$4:$C$13,BANCOS!$D$4:$D$13,AK212,BANCOS!$B$4:$B$13,$AJ$2))+AP211</f>
        <v>0</v>
      </c>
      <c r="AN212">
        <f ca="1">IF($AI$3=1,
IF($AJ$2="",
SUMIFS(ENTRADAS[Valor],ENTRADAS[Status],"Concluído",ENTRADAS[Data pagamento],AK212),
SUMIFS(ENTRADAS[Valor],ENTRADAS[Status],"Concluído",ENTRADAS[Data pagamento],AK212,ENTRADAS[Conta bancária],$AJ$2)),
IF($AJ$2="",
SUMIFS(ENTRADAS[Valor],ENTRADAS[Status],"Concluído",ENTRADAS[Data pagamento],AK212)+SUMIFS(ENTRADAS[Valor],ENTRADAS[Status],"&lt;&gt;"&amp;"Concluído",ENTRADAS[Data vencimento],AK212),
SUMIFS(ENTRADAS[Valor],ENTRADAS[Status],"Concluído",ENTRADAS[Data pagamento],AK212,ENTRADAS[Conta bancária],$AJ$2)+SUMIFS(ENTRADAS[Valor],ENTRADAS[Status],"&lt;&gt;"&amp;"Concluído",ENTRADAS[Data vencimento],AK212,ENTRADAS[Conta bancária],$AJ$2)))</f>
        <v>0</v>
      </c>
      <c r="AO212">
        <f ca="1">IF($AI$3=1,
IF($AJ$2="",
SUMIFS(SAÍDAS[Valor],SAÍDAS[Status],"Concluído",SAÍDAS[Data pagamento],AK212),
SUMIFS(SAÍDAS[Valor],SAÍDAS[Status],"Concluído",SAÍDAS[Data pagamento],AK212,SAÍDAS[Conta bancária],$AJ$2)),
IF($AJ$2="",
SUMIFS(SAÍDAS[Valor],SAÍDAS[Status],"Concluído",SAÍDAS[Data pagamento],AK212)+SUMIFS(SAÍDAS[Valor],SAÍDAS[Status],"&lt;&gt;"&amp;"Concluído",SAÍDAS[Data vencimento],AK212),
SUMIFS(SAÍDAS[Valor],SAÍDAS[Status],"Concluído",SAÍDAS[Data pagamento],AK212,SAÍDAS[Conta bancária],$AJ$2)+SUMIFS(SAÍDAS[Valor],SAÍDAS[Status],"&lt;&gt;"&amp;"Concluído",SAÍDAS[Data vencimento],AK212,SAÍDAS[Conta bancária],$AJ$2)))</f>
        <v>0</v>
      </c>
      <c r="AP212">
        <f t="shared" ca="1" si="33"/>
        <v>0</v>
      </c>
      <c r="BJ212" s="97"/>
      <c r="BK212" s="97"/>
    </row>
    <row r="213" spans="34:63" x14ac:dyDescent="0.3">
      <c r="AH213" t="str">
        <f t="shared" ca="1" si="29"/>
        <v>jul</v>
      </c>
      <c r="AI213">
        <f t="shared" ca="1" si="30"/>
        <v>1900</v>
      </c>
      <c r="AJ213" t="str">
        <f t="shared" ca="1" si="31"/>
        <v>jul1900</v>
      </c>
      <c r="AK213" s="97">
        <f t="shared" ca="1" si="34"/>
        <v>207</v>
      </c>
      <c r="AL213" t="str">
        <f t="shared" ca="1" si="32"/>
        <v>qua</v>
      </c>
      <c r="AM213">
        <f ca="1">IF($AJ$2="",SUMIFS(BANCOS!$C$4:$C$13,BANCOS!$D$4:$D$13,AK213),SUMIFS(BANCOS!$C$4:$C$13,BANCOS!$D$4:$D$13,AK213,BANCOS!$B$4:$B$13,$AJ$2))+AP212</f>
        <v>0</v>
      </c>
      <c r="AN213">
        <f ca="1">IF($AI$3=1,
IF($AJ$2="",
SUMIFS(ENTRADAS[Valor],ENTRADAS[Status],"Concluído",ENTRADAS[Data pagamento],AK213),
SUMIFS(ENTRADAS[Valor],ENTRADAS[Status],"Concluído",ENTRADAS[Data pagamento],AK213,ENTRADAS[Conta bancária],$AJ$2)),
IF($AJ$2="",
SUMIFS(ENTRADAS[Valor],ENTRADAS[Status],"Concluído",ENTRADAS[Data pagamento],AK213)+SUMIFS(ENTRADAS[Valor],ENTRADAS[Status],"&lt;&gt;"&amp;"Concluído",ENTRADAS[Data vencimento],AK213),
SUMIFS(ENTRADAS[Valor],ENTRADAS[Status],"Concluído",ENTRADAS[Data pagamento],AK213,ENTRADAS[Conta bancária],$AJ$2)+SUMIFS(ENTRADAS[Valor],ENTRADAS[Status],"&lt;&gt;"&amp;"Concluído",ENTRADAS[Data vencimento],AK213,ENTRADAS[Conta bancária],$AJ$2)))</f>
        <v>0</v>
      </c>
      <c r="AO213">
        <f ca="1">IF($AI$3=1,
IF($AJ$2="",
SUMIFS(SAÍDAS[Valor],SAÍDAS[Status],"Concluído",SAÍDAS[Data pagamento],AK213),
SUMIFS(SAÍDAS[Valor],SAÍDAS[Status],"Concluído",SAÍDAS[Data pagamento],AK213,SAÍDAS[Conta bancária],$AJ$2)),
IF($AJ$2="",
SUMIFS(SAÍDAS[Valor],SAÍDAS[Status],"Concluído",SAÍDAS[Data pagamento],AK213)+SUMIFS(SAÍDAS[Valor],SAÍDAS[Status],"&lt;&gt;"&amp;"Concluído",SAÍDAS[Data vencimento],AK213),
SUMIFS(SAÍDAS[Valor],SAÍDAS[Status],"Concluído",SAÍDAS[Data pagamento],AK213,SAÍDAS[Conta bancária],$AJ$2)+SUMIFS(SAÍDAS[Valor],SAÍDAS[Status],"&lt;&gt;"&amp;"Concluído",SAÍDAS[Data vencimento],AK213,SAÍDAS[Conta bancária],$AJ$2)))</f>
        <v>0</v>
      </c>
      <c r="AP213">
        <f t="shared" ca="1" si="33"/>
        <v>0</v>
      </c>
      <c r="BJ213" s="97"/>
      <c r="BK213" s="97"/>
    </row>
    <row r="214" spans="34:63" x14ac:dyDescent="0.3">
      <c r="AH214" t="str">
        <f t="shared" ca="1" si="29"/>
        <v>jul</v>
      </c>
      <c r="AI214">
        <f t="shared" ca="1" si="30"/>
        <v>1900</v>
      </c>
      <c r="AJ214" t="str">
        <f t="shared" ca="1" si="31"/>
        <v>jul1900</v>
      </c>
      <c r="AK214" s="97">
        <f t="shared" ca="1" si="34"/>
        <v>208</v>
      </c>
      <c r="AL214" t="str">
        <f t="shared" ca="1" si="32"/>
        <v>qui</v>
      </c>
      <c r="AM214">
        <f ca="1">IF($AJ$2="",SUMIFS(BANCOS!$C$4:$C$13,BANCOS!$D$4:$D$13,AK214),SUMIFS(BANCOS!$C$4:$C$13,BANCOS!$D$4:$D$13,AK214,BANCOS!$B$4:$B$13,$AJ$2))+AP213</f>
        <v>0</v>
      </c>
      <c r="AN214">
        <f ca="1">IF($AI$3=1,
IF($AJ$2="",
SUMIFS(ENTRADAS[Valor],ENTRADAS[Status],"Concluído",ENTRADAS[Data pagamento],AK214),
SUMIFS(ENTRADAS[Valor],ENTRADAS[Status],"Concluído",ENTRADAS[Data pagamento],AK214,ENTRADAS[Conta bancária],$AJ$2)),
IF($AJ$2="",
SUMIFS(ENTRADAS[Valor],ENTRADAS[Status],"Concluído",ENTRADAS[Data pagamento],AK214)+SUMIFS(ENTRADAS[Valor],ENTRADAS[Status],"&lt;&gt;"&amp;"Concluído",ENTRADAS[Data vencimento],AK214),
SUMIFS(ENTRADAS[Valor],ENTRADAS[Status],"Concluído",ENTRADAS[Data pagamento],AK214,ENTRADAS[Conta bancária],$AJ$2)+SUMIFS(ENTRADAS[Valor],ENTRADAS[Status],"&lt;&gt;"&amp;"Concluído",ENTRADAS[Data vencimento],AK214,ENTRADAS[Conta bancária],$AJ$2)))</f>
        <v>0</v>
      </c>
      <c r="AO214">
        <f ca="1">IF($AI$3=1,
IF($AJ$2="",
SUMIFS(SAÍDAS[Valor],SAÍDAS[Status],"Concluído",SAÍDAS[Data pagamento],AK214),
SUMIFS(SAÍDAS[Valor],SAÍDAS[Status],"Concluído",SAÍDAS[Data pagamento],AK214,SAÍDAS[Conta bancária],$AJ$2)),
IF($AJ$2="",
SUMIFS(SAÍDAS[Valor],SAÍDAS[Status],"Concluído",SAÍDAS[Data pagamento],AK214)+SUMIFS(SAÍDAS[Valor],SAÍDAS[Status],"&lt;&gt;"&amp;"Concluído",SAÍDAS[Data vencimento],AK214),
SUMIFS(SAÍDAS[Valor],SAÍDAS[Status],"Concluído",SAÍDAS[Data pagamento],AK214,SAÍDAS[Conta bancária],$AJ$2)+SUMIFS(SAÍDAS[Valor],SAÍDAS[Status],"&lt;&gt;"&amp;"Concluído",SAÍDAS[Data vencimento],AK214,SAÍDAS[Conta bancária],$AJ$2)))</f>
        <v>0</v>
      </c>
      <c r="AP214">
        <f t="shared" ca="1" si="33"/>
        <v>0</v>
      </c>
      <c r="BJ214" s="97"/>
      <c r="BK214" s="97"/>
    </row>
    <row r="215" spans="34:63" x14ac:dyDescent="0.3">
      <c r="AH215" t="str">
        <f t="shared" ca="1" si="29"/>
        <v>jul</v>
      </c>
      <c r="AI215">
        <f t="shared" ca="1" si="30"/>
        <v>1900</v>
      </c>
      <c r="AJ215" t="str">
        <f t="shared" ca="1" si="31"/>
        <v>jul1900</v>
      </c>
      <c r="AK215" s="97">
        <f t="shared" ca="1" si="34"/>
        <v>209</v>
      </c>
      <c r="AL215" t="str">
        <f t="shared" ca="1" si="32"/>
        <v>sex</v>
      </c>
      <c r="AM215">
        <f ca="1">IF($AJ$2="",SUMIFS(BANCOS!$C$4:$C$13,BANCOS!$D$4:$D$13,AK215),SUMIFS(BANCOS!$C$4:$C$13,BANCOS!$D$4:$D$13,AK215,BANCOS!$B$4:$B$13,$AJ$2))+AP214</f>
        <v>0</v>
      </c>
      <c r="AN215">
        <f ca="1">IF($AI$3=1,
IF($AJ$2="",
SUMIFS(ENTRADAS[Valor],ENTRADAS[Status],"Concluído",ENTRADAS[Data pagamento],AK215),
SUMIFS(ENTRADAS[Valor],ENTRADAS[Status],"Concluído",ENTRADAS[Data pagamento],AK215,ENTRADAS[Conta bancária],$AJ$2)),
IF($AJ$2="",
SUMIFS(ENTRADAS[Valor],ENTRADAS[Status],"Concluído",ENTRADAS[Data pagamento],AK215)+SUMIFS(ENTRADAS[Valor],ENTRADAS[Status],"&lt;&gt;"&amp;"Concluído",ENTRADAS[Data vencimento],AK215),
SUMIFS(ENTRADAS[Valor],ENTRADAS[Status],"Concluído",ENTRADAS[Data pagamento],AK215,ENTRADAS[Conta bancária],$AJ$2)+SUMIFS(ENTRADAS[Valor],ENTRADAS[Status],"&lt;&gt;"&amp;"Concluído",ENTRADAS[Data vencimento],AK215,ENTRADAS[Conta bancária],$AJ$2)))</f>
        <v>0</v>
      </c>
      <c r="AO215">
        <f ca="1">IF($AI$3=1,
IF($AJ$2="",
SUMIFS(SAÍDAS[Valor],SAÍDAS[Status],"Concluído",SAÍDAS[Data pagamento],AK215),
SUMIFS(SAÍDAS[Valor],SAÍDAS[Status],"Concluído",SAÍDAS[Data pagamento],AK215,SAÍDAS[Conta bancária],$AJ$2)),
IF($AJ$2="",
SUMIFS(SAÍDAS[Valor],SAÍDAS[Status],"Concluído",SAÍDAS[Data pagamento],AK215)+SUMIFS(SAÍDAS[Valor],SAÍDAS[Status],"&lt;&gt;"&amp;"Concluído",SAÍDAS[Data vencimento],AK215),
SUMIFS(SAÍDAS[Valor],SAÍDAS[Status],"Concluído",SAÍDAS[Data pagamento],AK215,SAÍDAS[Conta bancária],$AJ$2)+SUMIFS(SAÍDAS[Valor],SAÍDAS[Status],"&lt;&gt;"&amp;"Concluído",SAÍDAS[Data vencimento],AK215,SAÍDAS[Conta bancária],$AJ$2)))</f>
        <v>0</v>
      </c>
      <c r="AP215">
        <f t="shared" ca="1" si="33"/>
        <v>0</v>
      </c>
      <c r="BJ215" s="97"/>
      <c r="BK215" s="97"/>
    </row>
    <row r="216" spans="34:63" x14ac:dyDescent="0.3">
      <c r="AH216" t="str">
        <f t="shared" ca="1" si="29"/>
        <v>jul</v>
      </c>
      <c r="AI216">
        <f t="shared" ca="1" si="30"/>
        <v>1900</v>
      </c>
      <c r="AJ216" t="str">
        <f t="shared" ca="1" si="31"/>
        <v>jul1900</v>
      </c>
      <c r="AK216" s="97">
        <f t="shared" ca="1" si="34"/>
        <v>210</v>
      </c>
      <c r="AL216" t="str">
        <f t="shared" ca="1" si="32"/>
        <v>sáb</v>
      </c>
      <c r="AM216">
        <f ca="1">IF($AJ$2="",SUMIFS(BANCOS!$C$4:$C$13,BANCOS!$D$4:$D$13,AK216),SUMIFS(BANCOS!$C$4:$C$13,BANCOS!$D$4:$D$13,AK216,BANCOS!$B$4:$B$13,$AJ$2))+AP215</f>
        <v>0</v>
      </c>
      <c r="AN216">
        <f ca="1">IF($AI$3=1,
IF($AJ$2="",
SUMIFS(ENTRADAS[Valor],ENTRADAS[Status],"Concluído",ENTRADAS[Data pagamento],AK216),
SUMIFS(ENTRADAS[Valor],ENTRADAS[Status],"Concluído",ENTRADAS[Data pagamento],AK216,ENTRADAS[Conta bancária],$AJ$2)),
IF($AJ$2="",
SUMIFS(ENTRADAS[Valor],ENTRADAS[Status],"Concluído",ENTRADAS[Data pagamento],AK216)+SUMIFS(ENTRADAS[Valor],ENTRADAS[Status],"&lt;&gt;"&amp;"Concluído",ENTRADAS[Data vencimento],AK216),
SUMIFS(ENTRADAS[Valor],ENTRADAS[Status],"Concluído",ENTRADAS[Data pagamento],AK216,ENTRADAS[Conta bancária],$AJ$2)+SUMIFS(ENTRADAS[Valor],ENTRADAS[Status],"&lt;&gt;"&amp;"Concluído",ENTRADAS[Data vencimento],AK216,ENTRADAS[Conta bancária],$AJ$2)))</f>
        <v>0</v>
      </c>
      <c r="AO216">
        <f ca="1">IF($AI$3=1,
IF($AJ$2="",
SUMIFS(SAÍDAS[Valor],SAÍDAS[Status],"Concluído",SAÍDAS[Data pagamento],AK216),
SUMIFS(SAÍDAS[Valor],SAÍDAS[Status],"Concluído",SAÍDAS[Data pagamento],AK216,SAÍDAS[Conta bancária],$AJ$2)),
IF($AJ$2="",
SUMIFS(SAÍDAS[Valor],SAÍDAS[Status],"Concluído",SAÍDAS[Data pagamento],AK216)+SUMIFS(SAÍDAS[Valor],SAÍDAS[Status],"&lt;&gt;"&amp;"Concluído",SAÍDAS[Data vencimento],AK216),
SUMIFS(SAÍDAS[Valor],SAÍDAS[Status],"Concluído",SAÍDAS[Data pagamento],AK216,SAÍDAS[Conta bancária],$AJ$2)+SUMIFS(SAÍDAS[Valor],SAÍDAS[Status],"&lt;&gt;"&amp;"Concluído",SAÍDAS[Data vencimento],AK216,SAÍDAS[Conta bancária],$AJ$2)))</f>
        <v>0</v>
      </c>
      <c r="AP216">
        <f t="shared" ca="1" si="33"/>
        <v>0</v>
      </c>
      <c r="BJ216" s="97"/>
      <c r="BK216" s="97"/>
    </row>
    <row r="217" spans="34:63" x14ac:dyDescent="0.3">
      <c r="AH217" t="str">
        <f t="shared" ca="1" si="29"/>
        <v>jul</v>
      </c>
      <c r="AI217">
        <f t="shared" ca="1" si="30"/>
        <v>1900</v>
      </c>
      <c r="AJ217" t="str">
        <f t="shared" ca="1" si="31"/>
        <v>jul1900</v>
      </c>
      <c r="AK217" s="97">
        <f t="shared" ca="1" si="34"/>
        <v>211</v>
      </c>
      <c r="AL217" t="str">
        <f t="shared" ca="1" si="32"/>
        <v>dom</v>
      </c>
      <c r="AM217">
        <f ca="1">IF($AJ$2="",SUMIFS(BANCOS!$C$4:$C$13,BANCOS!$D$4:$D$13,AK217),SUMIFS(BANCOS!$C$4:$C$13,BANCOS!$D$4:$D$13,AK217,BANCOS!$B$4:$B$13,$AJ$2))+AP216</f>
        <v>0</v>
      </c>
      <c r="AN217">
        <f ca="1">IF($AI$3=1,
IF($AJ$2="",
SUMIFS(ENTRADAS[Valor],ENTRADAS[Status],"Concluído",ENTRADAS[Data pagamento],AK217),
SUMIFS(ENTRADAS[Valor],ENTRADAS[Status],"Concluído",ENTRADAS[Data pagamento],AK217,ENTRADAS[Conta bancária],$AJ$2)),
IF($AJ$2="",
SUMIFS(ENTRADAS[Valor],ENTRADAS[Status],"Concluído",ENTRADAS[Data pagamento],AK217)+SUMIFS(ENTRADAS[Valor],ENTRADAS[Status],"&lt;&gt;"&amp;"Concluído",ENTRADAS[Data vencimento],AK217),
SUMIFS(ENTRADAS[Valor],ENTRADAS[Status],"Concluído",ENTRADAS[Data pagamento],AK217,ENTRADAS[Conta bancária],$AJ$2)+SUMIFS(ENTRADAS[Valor],ENTRADAS[Status],"&lt;&gt;"&amp;"Concluído",ENTRADAS[Data vencimento],AK217,ENTRADAS[Conta bancária],$AJ$2)))</f>
        <v>0</v>
      </c>
      <c r="AO217">
        <f ca="1">IF($AI$3=1,
IF($AJ$2="",
SUMIFS(SAÍDAS[Valor],SAÍDAS[Status],"Concluído",SAÍDAS[Data pagamento],AK217),
SUMIFS(SAÍDAS[Valor],SAÍDAS[Status],"Concluído",SAÍDAS[Data pagamento],AK217,SAÍDAS[Conta bancária],$AJ$2)),
IF($AJ$2="",
SUMIFS(SAÍDAS[Valor],SAÍDAS[Status],"Concluído",SAÍDAS[Data pagamento],AK217)+SUMIFS(SAÍDAS[Valor],SAÍDAS[Status],"&lt;&gt;"&amp;"Concluído",SAÍDAS[Data vencimento],AK217),
SUMIFS(SAÍDAS[Valor],SAÍDAS[Status],"Concluído",SAÍDAS[Data pagamento],AK217,SAÍDAS[Conta bancária],$AJ$2)+SUMIFS(SAÍDAS[Valor],SAÍDAS[Status],"&lt;&gt;"&amp;"Concluído",SAÍDAS[Data vencimento],AK217,SAÍDAS[Conta bancária],$AJ$2)))</f>
        <v>0</v>
      </c>
      <c r="AP217">
        <f t="shared" ca="1" si="33"/>
        <v>0</v>
      </c>
      <c r="BJ217" s="97"/>
      <c r="BK217" s="97"/>
    </row>
    <row r="218" spans="34:63" x14ac:dyDescent="0.3">
      <c r="AH218" t="str">
        <f t="shared" ca="1" si="29"/>
        <v>jul</v>
      </c>
      <c r="AI218">
        <f t="shared" ca="1" si="30"/>
        <v>1900</v>
      </c>
      <c r="AJ218" t="str">
        <f t="shared" ca="1" si="31"/>
        <v>jul1900</v>
      </c>
      <c r="AK218" s="97">
        <f t="shared" ca="1" si="34"/>
        <v>212</v>
      </c>
      <c r="AL218" t="str">
        <f t="shared" ca="1" si="32"/>
        <v>seg</v>
      </c>
      <c r="AM218">
        <f ca="1">IF($AJ$2="",SUMIFS(BANCOS!$C$4:$C$13,BANCOS!$D$4:$D$13,AK218),SUMIFS(BANCOS!$C$4:$C$13,BANCOS!$D$4:$D$13,AK218,BANCOS!$B$4:$B$13,$AJ$2))+AP217</f>
        <v>0</v>
      </c>
      <c r="AN218">
        <f ca="1">IF($AI$3=1,
IF($AJ$2="",
SUMIFS(ENTRADAS[Valor],ENTRADAS[Status],"Concluído",ENTRADAS[Data pagamento],AK218),
SUMIFS(ENTRADAS[Valor],ENTRADAS[Status],"Concluído",ENTRADAS[Data pagamento],AK218,ENTRADAS[Conta bancária],$AJ$2)),
IF($AJ$2="",
SUMIFS(ENTRADAS[Valor],ENTRADAS[Status],"Concluído",ENTRADAS[Data pagamento],AK218)+SUMIFS(ENTRADAS[Valor],ENTRADAS[Status],"&lt;&gt;"&amp;"Concluído",ENTRADAS[Data vencimento],AK218),
SUMIFS(ENTRADAS[Valor],ENTRADAS[Status],"Concluído",ENTRADAS[Data pagamento],AK218,ENTRADAS[Conta bancária],$AJ$2)+SUMIFS(ENTRADAS[Valor],ENTRADAS[Status],"&lt;&gt;"&amp;"Concluído",ENTRADAS[Data vencimento],AK218,ENTRADAS[Conta bancária],$AJ$2)))</f>
        <v>0</v>
      </c>
      <c r="AO218">
        <f ca="1">IF($AI$3=1,
IF($AJ$2="",
SUMIFS(SAÍDAS[Valor],SAÍDAS[Status],"Concluído",SAÍDAS[Data pagamento],AK218),
SUMIFS(SAÍDAS[Valor],SAÍDAS[Status],"Concluído",SAÍDAS[Data pagamento],AK218,SAÍDAS[Conta bancária],$AJ$2)),
IF($AJ$2="",
SUMIFS(SAÍDAS[Valor],SAÍDAS[Status],"Concluído",SAÍDAS[Data pagamento],AK218)+SUMIFS(SAÍDAS[Valor],SAÍDAS[Status],"&lt;&gt;"&amp;"Concluído",SAÍDAS[Data vencimento],AK218),
SUMIFS(SAÍDAS[Valor],SAÍDAS[Status],"Concluído",SAÍDAS[Data pagamento],AK218,SAÍDAS[Conta bancária],$AJ$2)+SUMIFS(SAÍDAS[Valor],SAÍDAS[Status],"&lt;&gt;"&amp;"Concluído",SAÍDAS[Data vencimento],AK218,SAÍDAS[Conta bancária],$AJ$2)))</f>
        <v>0</v>
      </c>
      <c r="AP218">
        <f t="shared" ca="1" si="33"/>
        <v>0</v>
      </c>
      <c r="BJ218" s="97"/>
      <c r="BK218" s="97"/>
    </row>
    <row r="219" spans="34:63" x14ac:dyDescent="0.3">
      <c r="AH219" t="str">
        <f t="shared" ca="1" si="29"/>
        <v>jul</v>
      </c>
      <c r="AI219">
        <f t="shared" ca="1" si="30"/>
        <v>1900</v>
      </c>
      <c r="AJ219" t="str">
        <f t="shared" ca="1" si="31"/>
        <v>jul1900</v>
      </c>
      <c r="AK219" s="97">
        <f t="shared" ca="1" si="34"/>
        <v>213</v>
      </c>
      <c r="AL219" t="str">
        <f t="shared" ca="1" si="32"/>
        <v>ter</v>
      </c>
      <c r="AM219">
        <f ca="1">IF($AJ$2="",SUMIFS(BANCOS!$C$4:$C$13,BANCOS!$D$4:$D$13,AK219),SUMIFS(BANCOS!$C$4:$C$13,BANCOS!$D$4:$D$13,AK219,BANCOS!$B$4:$B$13,$AJ$2))+AP218</f>
        <v>0</v>
      </c>
      <c r="AN219">
        <f ca="1">IF($AI$3=1,
IF($AJ$2="",
SUMIFS(ENTRADAS[Valor],ENTRADAS[Status],"Concluído",ENTRADAS[Data pagamento],AK219),
SUMIFS(ENTRADAS[Valor],ENTRADAS[Status],"Concluído",ENTRADAS[Data pagamento],AK219,ENTRADAS[Conta bancária],$AJ$2)),
IF($AJ$2="",
SUMIFS(ENTRADAS[Valor],ENTRADAS[Status],"Concluído",ENTRADAS[Data pagamento],AK219)+SUMIFS(ENTRADAS[Valor],ENTRADAS[Status],"&lt;&gt;"&amp;"Concluído",ENTRADAS[Data vencimento],AK219),
SUMIFS(ENTRADAS[Valor],ENTRADAS[Status],"Concluído",ENTRADAS[Data pagamento],AK219,ENTRADAS[Conta bancária],$AJ$2)+SUMIFS(ENTRADAS[Valor],ENTRADAS[Status],"&lt;&gt;"&amp;"Concluído",ENTRADAS[Data vencimento],AK219,ENTRADAS[Conta bancária],$AJ$2)))</f>
        <v>0</v>
      </c>
      <c r="AO219">
        <f ca="1">IF($AI$3=1,
IF($AJ$2="",
SUMIFS(SAÍDAS[Valor],SAÍDAS[Status],"Concluído",SAÍDAS[Data pagamento],AK219),
SUMIFS(SAÍDAS[Valor],SAÍDAS[Status],"Concluído",SAÍDAS[Data pagamento],AK219,SAÍDAS[Conta bancária],$AJ$2)),
IF($AJ$2="",
SUMIFS(SAÍDAS[Valor],SAÍDAS[Status],"Concluído",SAÍDAS[Data pagamento],AK219)+SUMIFS(SAÍDAS[Valor],SAÍDAS[Status],"&lt;&gt;"&amp;"Concluído",SAÍDAS[Data vencimento],AK219),
SUMIFS(SAÍDAS[Valor],SAÍDAS[Status],"Concluído",SAÍDAS[Data pagamento],AK219,SAÍDAS[Conta bancária],$AJ$2)+SUMIFS(SAÍDAS[Valor],SAÍDAS[Status],"&lt;&gt;"&amp;"Concluído",SAÍDAS[Data vencimento],AK219,SAÍDAS[Conta bancária],$AJ$2)))</f>
        <v>0</v>
      </c>
      <c r="AP219">
        <f t="shared" ca="1" si="33"/>
        <v>0</v>
      </c>
      <c r="BJ219" s="97"/>
      <c r="BK219" s="97"/>
    </row>
    <row r="220" spans="34:63" x14ac:dyDescent="0.3">
      <c r="AH220" t="str">
        <f t="shared" ca="1" si="29"/>
        <v>ago</v>
      </c>
      <c r="AI220">
        <f t="shared" ca="1" si="30"/>
        <v>1900</v>
      </c>
      <c r="AJ220" t="str">
        <f t="shared" ca="1" si="31"/>
        <v>ago1900</v>
      </c>
      <c r="AK220" s="97">
        <f t="shared" ca="1" si="34"/>
        <v>214</v>
      </c>
      <c r="AL220" t="str">
        <f t="shared" ca="1" si="32"/>
        <v>qua</v>
      </c>
      <c r="AM220">
        <f ca="1">IF($AJ$2="",SUMIFS(BANCOS!$C$4:$C$13,BANCOS!$D$4:$D$13,AK220),SUMIFS(BANCOS!$C$4:$C$13,BANCOS!$D$4:$D$13,AK220,BANCOS!$B$4:$B$13,$AJ$2))+AP219</f>
        <v>0</v>
      </c>
      <c r="AN220">
        <f ca="1">IF($AI$3=1,
IF($AJ$2="",
SUMIFS(ENTRADAS[Valor],ENTRADAS[Status],"Concluído",ENTRADAS[Data pagamento],AK220),
SUMIFS(ENTRADAS[Valor],ENTRADAS[Status],"Concluído",ENTRADAS[Data pagamento],AK220,ENTRADAS[Conta bancária],$AJ$2)),
IF($AJ$2="",
SUMIFS(ENTRADAS[Valor],ENTRADAS[Status],"Concluído",ENTRADAS[Data pagamento],AK220)+SUMIFS(ENTRADAS[Valor],ENTRADAS[Status],"&lt;&gt;"&amp;"Concluído",ENTRADAS[Data vencimento],AK220),
SUMIFS(ENTRADAS[Valor],ENTRADAS[Status],"Concluído",ENTRADAS[Data pagamento],AK220,ENTRADAS[Conta bancária],$AJ$2)+SUMIFS(ENTRADAS[Valor],ENTRADAS[Status],"&lt;&gt;"&amp;"Concluído",ENTRADAS[Data vencimento],AK220,ENTRADAS[Conta bancária],$AJ$2)))</f>
        <v>0</v>
      </c>
      <c r="AO220">
        <f ca="1">IF($AI$3=1,
IF($AJ$2="",
SUMIFS(SAÍDAS[Valor],SAÍDAS[Status],"Concluído",SAÍDAS[Data pagamento],AK220),
SUMIFS(SAÍDAS[Valor],SAÍDAS[Status],"Concluído",SAÍDAS[Data pagamento],AK220,SAÍDAS[Conta bancária],$AJ$2)),
IF($AJ$2="",
SUMIFS(SAÍDAS[Valor],SAÍDAS[Status],"Concluído",SAÍDAS[Data pagamento],AK220)+SUMIFS(SAÍDAS[Valor],SAÍDAS[Status],"&lt;&gt;"&amp;"Concluído",SAÍDAS[Data vencimento],AK220),
SUMIFS(SAÍDAS[Valor],SAÍDAS[Status],"Concluído",SAÍDAS[Data pagamento],AK220,SAÍDAS[Conta bancária],$AJ$2)+SUMIFS(SAÍDAS[Valor],SAÍDAS[Status],"&lt;&gt;"&amp;"Concluído",SAÍDAS[Data vencimento],AK220,SAÍDAS[Conta bancária],$AJ$2)))</f>
        <v>0</v>
      </c>
      <c r="AP220">
        <f t="shared" ca="1" si="33"/>
        <v>0</v>
      </c>
      <c r="BJ220" s="97"/>
      <c r="BK220" s="97"/>
    </row>
    <row r="221" spans="34:63" x14ac:dyDescent="0.3">
      <c r="AH221" t="str">
        <f t="shared" ca="1" si="29"/>
        <v>ago</v>
      </c>
      <c r="AI221">
        <f t="shared" ca="1" si="30"/>
        <v>1900</v>
      </c>
      <c r="AJ221" t="str">
        <f t="shared" ca="1" si="31"/>
        <v>ago1900</v>
      </c>
      <c r="AK221" s="97">
        <f t="shared" ca="1" si="34"/>
        <v>215</v>
      </c>
      <c r="AL221" t="str">
        <f t="shared" ca="1" si="32"/>
        <v>qui</v>
      </c>
      <c r="AM221">
        <f ca="1">IF($AJ$2="",SUMIFS(BANCOS!$C$4:$C$13,BANCOS!$D$4:$D$13,AK221),SUMIFS(BANCOS!$C$4:$C$13,BANCOS!$D$4:$D$13,AK221,BANCOS!$B$4:$B$13,$AJ$2))+AP220</f>
        <v>0</v>
      </c>
      <c r="AN221">
        <f ca="1">IF($AI$3=1,
IF($AJ$2="",
SUMIFS(ENTRADAS[Valor],ENTRADAS[Status],"Concluído",ENTRADAS[Data pagamento],AK221),
SUMIFS(ENTRADAS[Valor],ENTRADAS[Status],"Concluído",ENTRADAS[Data pagamento],AK221,ENTRADAS[Conta bancária],$AJ$2)),
IF($AJ$2="",
SUMIFS(ENTRADAS[Valor],ENTRADAS[Status],"Concluído",ENTRADAS[Data pagamento],AK221)+SUMIFS(ENTRADAS[Valor],ENTRADAS[Status],"&lt;&gt;"&amp;"Concluído",ENTRADAS[Data vencimento],AK221),
SUMIFS(ENTRADAS[Valor],ENTRADAS[Status],"Concluído",ENTRADAS[Data pagamento],AK221,ENTRADAS[Conta bancária],$AJ$2)+SUMIFS(ENTRADAS[Valor],ENTRADAS[Status],"&lt;&gt;"&amp;"Concluído",ENTRADAS[Data vencimento],AK221,ENTRADAS[Conta bancária],$AJ$2)))</f>
        <v>0</v>
      </c>
      <c r="AO221">
        <f ca="1">IF($AI$3=1,
IF($AJ$2="",
SUMIFS(SAÍDAS[Valor],SAÍDAS[Status],"Concluído",SAÍDAS[Data pagamento],AK221),
SUMIFS(SAÍDAS[Valor],SAÍDAS[Status],"Concluído",SAÍDAS[Data pagamento],AK221,SAÍDAS[Conta bancária],$AJ$2)),
IF($AJ$2="",
SUMIFS(SAÍDAS[Valor],SAÍDAS[Status],"Concluído",SAÍDAS[Data pagamento],AK221)+SUMIFS(SAÍDAS[Valor],SAÍDAS[Status],"&lt;&gt;"&amp;"Concluído",SAÍDAS[Data vencimento],AK221),
SUMIFS(SAÍDAS[Valor],SAÍDAS[Status],"Concluído",SAÍDAS[Data pagamento],AK221,SAÍDAS[Conta bancária],$AJ$2)+SUMIFS(SAÍDAS[Valor],SAÍDAS[Status],"&lt;&gt;"&amp;"Concluído",SAÍDAS[Data vencimento],AK221,SAÍDAS[Conta bancária],$AJ$2)))</f>
        <v>0</v>
      </c>
      <c r="AP221">
        <f t="shared" ca="1" si="33"/>
        <v>0</v>
      </c>
      <c r="BJ221" s="97"/>
      <c r="BK221" s="97"/>
    </row>
    <row r="222" spans="34:63" x14ac:dyDescent="0.3">
      <c r="AH222" t="str">
        <f t="shared" ca="1" si="29"/>
        <v>ago</v>
      </c>
      <c r="AI222">
        <f t="shared" ca="1" si="30"/>
        <v>1900</v>
      </c>
      <c r="AJ222" t="str">
        <f t="shared" ca="1" si="31"/>
        <v>ago1900</v>
      </c>
      <c r="AK222" s="97">
        <f t="shared" ca="1" si="34"/>
        <v>216</v>
      </c>
      <c r="AL222" t="str">
        <f t="shared" ca="1" si="32"/>
        <v>sex</v>
      </c>
      <c r="AM222">
        <f ca="1">IF($AJ$2="",SUMIFS(BANCOS!$C$4:$C$13,BANCOS!$D$4:$D$13,AK222),SUMIFS(BANCOS!$C$4:$C$13,BANCOS!$D$4:$D$13,AK222,BANCOS!$B$4:$B$13,$AJ$2))+AP221</f>
        <v>0</v>
      </c>
      <c r="AN222">
        <f ca="1">IF($AI$3=1,
IF($AJ$2="",
SUMIFS(ENTRADAS[Valor],ENTRADAS[Status],"Concluído",ENTRADAS[Data pagamento],AK222),
SUMIFS(ENTRADAS[Valor],ENTRADAS[Status],"Concluído",ENTRADAS[Data pagamento],AK222,ENTRADAS[Conta bancária],$AJ$2)),
IF($AJ$2="",
SUMIFS(ENTRADAS[Valor],ENTRADAS[Status],"Concluído",ENTRADAS[Data pagamento],AK222)+SUMIFS(ENTRADAS[Valor],ENTRADAS[Status],"&lt;&gt;"&amp;"Concluído",ENTRADAS[Data vencimento],AK222),
SUMIFS(ENTRADAS[Valor],ENTRADAS[Status],"Concluído",ENTRADAS[Data pagamento],AK222,ENTRADAS[Conta bancária],$AJ$2)+SUMIFS(ENTRADAS[Valor],ENTRADAS[Status],"&lt;&gt;"&amp;"Concluído",ENTRADAS[Data vencimento],AK222,ENTRADAS[Conta bancária],$AJ$2)))</f>
        <v>0</v>
      </c>
      <c r="AO222">
        <f ca="1">IF($AI$3=1,
IF($AJ$2="",
SUMIFS(SAÍDAS[Valor],SAÍDAS[Status],"Concluído",SAÍDAS[Data pagamento],AK222),
SUMIFS(SAÍDAS[Valor],SAÍDAS[Status],"Concluído",SAÍDAS[Data pagamento],AK222,SAÍDAS[Conta bancária],$AJ$2)),
IF($AJ$2="",
SUMIFS(SAÍDAS[Valor],SAÍDAS[Status],"Concluído",SAÍDAS[Data pagamento],AK222)+SUMIFS(SAÍDAS[Valor],SAÍDAS[Status],"&lt;&gt;"&amp;"Concluído",SAÍDAS[Data vencimento],AK222),
SUMIFS(SAÍDAS[Valor],SAÍDAS[Status],"Concluído",SAÍDAS[Data pagamento],AK222,SAÍDAS[Conta bancária],$AJ$2)+SUMIFS(SAÍDAS[Valor],SAÍDAS[Status],"&lt;&gt;"&amp;"Concluído",SAÍDAS[Data vencimento],AK222,SAÍDAS[Conta bancária],$AJ$2)))</f>
        <v>0</v>
      </c>
      <c r="AP222">
        <f t="shared" ca="1" si="33"/>
        <v>0</v>
      </c>
      <c r="BJ222" s="97"/>
      <c r="BK222" s="97"/>
    </row>
    <row r="223" spans="34:63" x14ac:dyDescent="0.3">
      <c r="AH223" t="str">
        <f t="shared" ca="1" si="29"/>
        <v>ago</v>
      </c>
      <c r="AI223">
        <f t="shared" ca="1" si="30"/>
        <v>1900</v>
      </c>
      <c r="AJ223" t="str">
        <f t="shared" ca="1" si="31"/>
        <v>ago1900</v>
      </c>
      <c r="AK223" s="97">
        <f t="shared" ca="1" si="34"/>
        <v>217</v>
      </c>
      <c r="AL223" t="str">
        <f t="shared" ca="1" si="32"/>
        <v>sáb</v>
      </c>
      <c r="AM223">
        <f ca="1">IF($AJ$2="",SUMIFS(BANCOS!$C$4:$C$13,BANCOS!$D$4:$D$13,AK223),SUMIFS(BANCOS!$C$4:$C$13,BANCOS!$D$4:$D$13,AK223,BANCOS!$B$4:$B$13,$AJ$2))+AP222</f>
        <v>0</v>
      </c>
      <c r="AN223">
        <f ca="1">IF($AI$3=1,
IF($AJ$2="",
SUMIFS(ENTRADAS[Valor],ENTRADAS[Status],"Concluído",ENTRADAS[Data pagamento],AK223),
SUMIFS(ENTRADAS[Valor],ENTRADAS[Status],"Concluído",ENTRADAS[Data pagamento],AK223,ENTRADAS[Conta bancária],$AJ$2)),
IF($AJ$2="",
SUMIFS(ENTRADAS[Valor],ENTRADAS[Status],"Concluído",ENTRADAS[Data pagamento],AK223)+SUMIFS(ENTRADAS[Valor],ENTRADAS[Status],"&lt;&gt;"&amp;"Concluído",ENTRADAS[Data vencimento],AK223),
SUMIFS(ENTRADAS[Valor],ENTRADAS[Status],"Concluído",ENTRADAS[Data pagamento],AK223,ENTRADAS[Conta bancária],$AJ$2)+SUMIFS(ENTRADAS[Valor],ENTRADAS[Status],"&lt;&gt;"&amp;"Concluído",ENTRADAS[Data vencimento],AK223,ENTRADAS[Conta bancária],$AJ$2)))</f>
        <v>0</v>
      </c>
      <c r="AO223">
        <f ca="1">IF($AI$3=1,
IF($AJ$2="",
SUMIFS(SAÍDAS[Valor],SAÍDAS[Status],"Concluído",SAÍDAS[Data pagamento],AK223),
SUMIFS(SAÍDAS[Valor],SAÍDAS[Status],"Concluído",SAÍDAS[Data pagamento],AK223,SAÍDAS[Conta bancária],$AJ$2)),
IF($AJ$2="",
SUMIFS(SAÍDAS[Valor],SAÍDAS[Status],"Concluído",SAÍDAS[Data pagamento],AK223)+SUMIFS(SAÍDAS[Valor],SAÍDAS[Status],"&lt;&gt;"&amp;"Concluído",SAÍDAS[Data vencimento],AK223),
SUMIFS(SAÍDAS[Valor],SAÍDAS[Status],"Concluído",SAÍDAS[Data pagamento],AK223,SAÍDAS[Conta bancária],$AJ$2)+SUMIFS(SAÍDAS[Valor],SAÍDAS[Status],"&lt;&gt;"&amp;"Concluído",SAÍDAS[Data vencimento],AK223,SAÍDAS[Conta bancária],$AJ$2)))</f>
        <v>0</v>
      </c>
      <c r="AP223">
        <f t="shared" ca="1" si="33"/>
        <v>0</v>
      </c>
      <c r="BJ223" s="97"/>
      <c r="BK223" s="97"/>
    </row>
    <row r="224" spans="34:63" x14ac:dyDescent="0.3">
      <c r="AH224" t="str">
        <f t="shared" ca="1" si="29"/>
        <v>ago</v>
      </c>
      <c r="AI224">
        <f t="shared" ca="1" si="30"/>
        <v>1900</v>
      </c>
      <c r="AJ224" t="str">
        <f t="shared" ca="1" si="31"/>
        <v>ago1900</v>
      </c>
      <c r="AK224" s="97">
        <f t="shared" ca="1" si="34"/>
        <v>218</v>
      </c>
      <c r="AL224" t="str">
        <f t="shared" ca="1" si="32"/>
        <v>dom</v>
      </c>
      <c r="AM224">
        <f ca="1">IF($AJ$2="",SUMIFS(BANCOS!$C$4:$C$13,BANCOS!$D$4:$D$13,AK224),SUMIFS(BANCOS!$C$4:$C$13,BANCOS!$D$4:$D$13,AK224,BANCOS!$B$4:$B$13,$AJ$2))+AP223</f>
        <v>0</v>
      </c>
      <c r="AN224">
        <f ca="1">IF($AI$3=1,
IF($AJ$2="",
SUMIFS(ENTRADAS[Valor],ENTRADAS[Status],"Concluído",ENTRADAS[Data pagamento],AK224),
SUMIFS(ENTRADAS[Valor],ENTRADAS[Status],"Concluído",ENTRADAS[Data pagamento],AK224,ENTRADAS[Conta bancária],$AJ$2)),
IF($AJ$2="",
SUMIFS(ENTRADAS[Valor],ENTRADAS[Status],"Concluído",ENTRADAS[Data pagamento],AK224)+SUMIFS(ENTRADAS[Valor],ENTRADAS[Status],"&lt;&gt;"&amp;"Concluído",ENTRADAS[Data vencimento],AK224),
SUMIFS(ENTRADAS[Valor],ENTRADAS[Status],"Concluído",ENTRADAS[Data pagamento],AK224,ENTRADAS[Conta bancária],$AJ$2)+SUMIFS(ENTRADAS[Valor],ENTRADAS[Status],"&lt;&gt;"&amp;"Concluído",ENTRADAS[Data vencimento],AK224,ENTRADAS[Conta bancária],$AJ$2)))</f>
        <v>0</v>
      </c>
      <c r="AO224">
        <f ca="1">IF($AI$3=1,
IF($AJ$2="",
SUMIFS(SAÍDAS[Valor],SAÍDAS[Status],"Concluído",SAÍDAS[Data pagamento],AK224),
SUMIFS(SAÍDAS[Valor],SAÍDAS[Status],"Concluído",SAÍDAS[Data pagamento],AK224,SAÍDAS[Conta bancária],$AJ$2)),
IF($AJ$2="",
SUMIFS(SAÍDAS[Valor],SAÍDAS[Status],"Concluído",SAÍDAS[Data pagamento],AK224)+SUMIFS(SAÍDAS[Valor],SAÍDAS[Status],"&lt;&gt;"&amp;"Concluído",SAÍDAS[Data vencimento],AK224),
SUMIFS(SAÍDAS[Valor],SAÍDAS[Status],"Concluído",SAÍDAS[Data pagamento],AK224,SAÍDAS[Conta bancária],$AJ$2)+SUMIFS(SAÍDAS[Valor],SAÍDAS[Status],"&lt;&gt;"&amp;"Concluído",SAÍDAS[Data vencimento],AK224,SAÍDAS[Conta bancária],$AJ$2)))</f>
        <v>0</v>
      </c>
      <c r="AP224">
        <f t="shared" ca="1" si="33"/>
        <v>0</v>
      </c>
      <c r="BJ224" s="97"/>
      <c r="BK224" s="97"/>
    </row>
    <row r="225" spans="34:63" x14ac:dyDescent="0.3">
      <c r="AH225" t="str">
        <f t="shared" ca="1" si="29"/>
        <v>ago</v>
      </c>
      <c r="AI225">
        <f t="shared" ca="1" si="30"/>
        <v>1900</v>
      </c>
      <c r="AJ225" t="str">
        <f t="shared" ca="1" si="31"/>
        <v>ago1900</v>
      </c>
      <c r="AK225" s="97">
        <f t="shared" ca="1" si="34"/>
        <v>219</v>
      </c>
      <c r="AL225" t="str">
        <f t="shared" ca="1" si="32"/>
        <v>seg</v>
      </c>
      <c r="AM225">
        <f ca="1">IF($AJ$2="",SUMIFS(BANCOS!$C$4:$C$13,BANCOS!$D$4:$D$13,AK225),SUMIFS(BANCOS!$C$4:$C$13,BANCOS!$D$4:$D$13,AK225,BANCOS!$B$4:$B$13,$AJ$2))+AP224</f>
        <v>0</v>
      </c>
      <c r="AN225">
        <f ca="1">IF($AI$3=1,
IF($AJ$2="",
SUMIFS(ENTRADAS[Valor],ENTRADAS[Status],"Concluído",ENTRADAS[Data pagamento],AK225),
SUMIFS(ENTRADAS[Valor],ENTRADAS[Status],"Concluído",ENTRADAS[Data pagamento],AK225,ENTRADAS[Conta bancária],$AJ$2)),
IF($AJ$2="",
SUMIFS(ENTRADAS[Valor],ENTRADAS[Status],"Concluído",ENTRADAS[Data pagamento],AK225)+SUMIFS(ENTRADAS[Valor],ENTRADAS[Status],"&lt;&gt;"&amp;"Concluído",ENTRADAS[Data vencimento],AK225),
SUMIFS(ENTRADAS[Valor],ENTRADAS[Status],"Concluído",ENTRADAS[Data pagamento],AK225,ENTRADAS[Conta bancária],$AJ$2)+SUMIFS(ENTRADAS[Valor],ENTRADAS[Status],"&lt;&gt;"&amp;"Concluído",ENTRADAS[Data vencimento],AK225,ENTRADAS[Conta bancária],$AJ$2)))</f>
        <v>0</v>
      </c>
      <c r="AO225">
        <f ca="1">IF($AI$3=1,
IF($AJ$2="",
SUMIFS(SAÍDAS[Valor],SAÍDAS[Status],"Concluído",SAÍDAS[Data pagamento],AK225),
SUMIFS(SAÍDAS[Valor],SAÍDAS[Status],"Concluído",SAÍDAS[Data pagamento],AK225,SAÍDAS[Conta bancária],$AJ$2)),
IF($AJ$2="",
SUMIFS(SAÍDAS[Valor],SAÍDAS[Status],"Concluído",SAÍDAS[Data pagamento],AK225)+SUMIFS(SAÍDAS[Valor],SAÍDAS[Status],"&lt;&gt;"&amp;"Concluído",SAÍDAS[Data vencimento],AK225),
SUMIFS(SAÍDAS[Valor],SAÍDAS[Status],"Concluído",SAÍDAS[Data pagamento],AK225,SAÍDAS[Conta bancária],$AJ$2)+SUMIFS(SAÍDAS[Valor],SAÍDAS[Status],"&lt;&gt;"&amp;"Concluído",SAÍDAS[Data vencimento],AK225,SAÍDAS[Conta bancária],$AJ$2)))</f>
        <v>0</v>
      </c>
      <c r="AP225">
        <f t="shared" ca="1" si="33"/>
        <v>0</v>
      </c>
      <c r="BJ225" s="97"/>
      <c r="BK225" s="97"/>
    </row>
    <row r="226" spans="34:63" x14ac:dyDescent="0.3">
      <c r="AH226" t="str">
        <f t="shared" ca="1" si="29"/>
        <v>ago</v>
      </c>
      <c r="AI226">
        <f t="shared" ca="1" si="30"/>
        <v>1900</v>
      </c>
      <c r="AJ226" t="str">
        <f t="shared" ca="1" si="31"/>
        <v>ago1900</v>
      </c>
      <c r="AK226" s="97">
        <f t="shared" ca="1" si="34"/>
        <v>220</v>
      </c>
      <c r="AL226" t="str">
        <f t="shared" ca="1" si="32"/>
        <v>ter</v>
      </c>
      <c r="AM226">
        <f ca="1">IF($AJ$2="",SUMIFS(BANCOS!$C$4:$C$13,BANCOS!$D$4:$D$13,AK226),SUMIFS(BANCOS!$C$4:$C$13,BANCOS!$D$4:$D$13,AK226,BANCOS!$B$4:$B$13,$AJ$2))+AP225</f>
        <v>0</v>
      </c>
      <c r="AN226">
        <f ca="1">IF($AI$3=1,
IF($AJ$2="",
SUMIFS(ENTRADAS[Valor],ENTRADAS[Status],"Concluído",ENTRADAS[Data pagamento],AK226),
SUMIFS(ENTRADAS[Valor],ENTRADAS[Status],"Concluído",ENTRADAS[Data pagamento],AK226,ENTRADAS[Conta bancária],$AJ$2)),
IF($AJ$2="",
SUMIFS(ENTRADAS[Valor],ENTRADAS[Status],"Concluído",ENTRADAS[Data pagamento],AK226)+SUMIFS(ENTRADAS[Valor],ENTRADAS[Status],"&lt;&gt;"&amp;"Concluído",ENTRADAS[Data vencimento],AK226),
SUMIFS(ENTRADAS[Valor],ENTRADAS[Status],"Concluído",ENTRADAS[Data pagamento],AK226,ENTRADAS[Conta bancária],$AJ$2)+SUMIFS(ENTRADAS[Valor],ENTRADAS[Status],"&lt;&gt;"&amp;"Concluído",ENTRADAS[Data vencimento],AK226,ENTRADAS[Conta bancária],$AJ$2)))</f>
        <v>0</v>
      </c>
      <c r="AO226">
        <f ca="1">IF($AI$3=1,
IF($AJ$2="",
SUMIFS(SAÍDAS[Valor],SAÍDAS[Status],"Concluído",SAÍDAS[Data pagamento],AK226),
SUMIFS(SAÍDAS[Valor],SAÍDAS[Status],"Concluído",SAÍDAS[Data pagamento],AK226,SAÍDAS[Conta bancária],$AJ$2)),
IF($AJ$2="",
SUMIFS(SAÍDAS[Valor],SAÍDAS[Status],"Concluído",SAÍDAS[Data pagamento],AK226)+SUMIFS(SAÍDAS[Valor],SAÍDAS[Status],"&lt;&gt;"&amp;"Concluído",SAÍDAS[Data vencimento],AK226),
SUMIFS(SAÍDAS[Valor],SAÍDAS[Status],"Concluído",SAÍDAS[Data pagamento],AK226,SAÍDAS[Conta bancária],$AJ$2)+SUMIFS(SAÍDAS[Valor],SAÍDAS[Status],"&lt;&gt;"&amp;"Concluído",SAÍDAS[Data vencimento],AK226,SAÍDAS[Conta bancária],$AJ$2)))</f>
        <v>0</v>
      </c>
      <c r="AP226">
        <f t="shared" ca="1" si="33"/>
        <v>0</v>
      </c>
      <c r="BJ226" s="97"/>
      <c r="BK226" s="97"/>
    </row>
    <row r="227" spans="34:63" x14ac:dyDescent="0.3">
      <c r="AH227" t="str">
        <f t="shared" ca="1" si="29"/>
        <v>ago</v>
      </c>
      <c r="AI227">
        <f t="shared" ca="1" si="30"/>
        <v>1900</v>
      </c>
      <c r="AJ227" t="str">
        <f t="shared" ca="1" si="31"/>
        <v>ago1900</v>
      </c>
      <c r="AK227" s="97">
        <f t="shared" ca="1" si="34"/>
        <v>221</v>
      </c>
      <c r="AL227" t="str">
        <f t="shared" ca="1" si="32"/>
        <v>qua</v>
      </c>
      <c r="AM227">
        <f ca="1">IF($AJ$2="",SUMIFS(BANCOS!$C$4:$C$13,BANCOS!$D$4:$D$13,AK227),SUMIFS(BANCOS!$C$4:$C$13,BANCOS!$D$4:$D$13,AK227,BANCOS!$B$4:$B$13,$AJ$2))+AP226</f>
        <v>0</v>
      </c>
      <c r="AN227">
        <f ca="1">IF($AI$3=1,
IF($AJ$2="",
SUMIFS(ENTRADAS[Valor],ENTRADAS[Status],"Concluído",ENTRADAS[Data pagamento],AK227),
SUMIFS(ENTRADAS[Valor],ENTRADAS[Status],"Concluído",ENTRADAS[Data pagamento],AK227,ENTRADAS[Conta bancária],$AJ$2)),
IF($AJ$2="",
SUMIFS(ENTRADAS[Valor],ENTRADAS[Status],"Concluído",ENTRADAS[Data pagamento],AK227)+SUMIFS(ENTRADAS[Valor],ENTRADAS[Status],"&lt;&gt;"&amp;"Concluído",ENTRADAS[Data vencimento],AK227),
SUMIFS(ENTRADAS[Valor],ENTRADAS[Status],"Concluído",ENTRADAS[Data pagamento],AK227,ENTRADAS[Conta bancária],$AJ$2)+SUMIFS(ENTRADAS[Valor],ENTRADAS[Status],"&lt;&gt;"&amp;"Concluído",ENTRADAS[Data vencimento],AK227,ENTRADAS[Conta bancária],$AJ$2)))</f>
        <v>0</v>
      </c>
      <c r="AO227">
        <f ca="1">IF($AI$3=1,
IF($AJ$2="",
SUMIFS(SAÍDAS[Valor],SAÍDAS[Status],"Concluído",SAÍDAS[Data pagamento],AK227),
SUMIFS(SAÍDAS[Valor],SAÍDAS[Status],"Concluído",SAÍDAS[Data pagamento],AK227,SAÍDAS[Conta bancária],$AJ$2)),
IF($AJ$2="",
SUMIFS(SAÍDAS[Valor],SAÍDAS[Status],"Concluído",SAÍDAS[Data pagamento],AK227)+SUMIFS(SAÍDAS[Valor],SAÍDAS[Status],"&lt;&gt;"&amp;"Concluído",SAÍDAS[Data vencimento],AK227),
SUMIFS(SAÍDAS[Valor],SAÍDAS[Status],"Concluído",SAÍDAS[Data pagamento],AK227,SAÍDAS[Conta bancária],$AJ$2)+SUMIFS(SAÍDAS[Valor],SAÍDAS[Status],"&lt;&gt;"&amp;"Concluído",SAÍDAS[Data vencimento],AK227,SAÍDAS[Conta bancária],$AJ$2)))</f>
        <v>0</v>
      </c>
      <c r="AP227">
        <f t="shared" ca="1" si="33"/>
        <v>0</v>
      </c>
      <c r="BJ227" s="97"/>
      <c r="BK227" s="97"/>
    </row>
    <row r="228" spans="34:63" x14ac:dyDescent="0.3">
      <c r="AH228" t="str">
        <f t="shared" ca="1" si="29"/>
        <v>ago</v>
      </c>
      <c r="AI228">
        <f t="shared" ca="1" si="30"/>
        <v>1900</v>
      </c>
      <c r="AJ228" t="str">
        <f t="shared" ca="1" si="31"/>
        <v>ago1900</v>
      </c>
      <c r="AK228" s="97">
        <f t="shared" ca="1" si="34"/>
        <v>222</v>
      </c>
      <c r="AL228" t="str">
        <f t="shared" ca="1" si="32"/>
        <v>qui</v>
      </c>
      <c r="AM228">
        <f ca="1">IF($AJ$2="",SUMIFS(BANCOS!$C$4:$C$13,BANCOS!$D$4:$D$13,AK228),SUMIFS(BANCOS!$C$4:$C$13,BANCOS!$D$4:$D$13,AK228,BANCOS!$B$4:$B$13,$AJ$2))+AP227</f>
        <v>0</v>
      </c>
      <c r="AN228">
        <f ca="1">IF($AI$3=1,
IF($AJ$2="",
SUMIFS(ENTRADAS[Valor],ENTRADAS[Status],"Concluído",ENTRADAS[Data pagamento],AK228),
SUMIFS(ENTRADAS[Valor],ENTRADAS[Status],"Concluído",ENTRADAS[Data pagamento],AK228,ENTRADAS[Conta bancária],$AJ$2)),
IF($AJ$2="",
SUMIFS(ENTRADAS[Valor],ENTRADAS[Status],"Concluído",ENTRADAS[Data pagamento],AK228)+SUMIFS(ENTRADAS[Valor],ENTRADAS[Status],"&lt;&gt;"&amp;"Concluído",ENTRADAS[Data vencimento],AK228),
SUMIFS(ENTRADAS[Valor],ENTRADAS[Status],"Concluído",ENTRADAS[Data pagamento],AK228,ENTRADAS[Conta bancária],$AJ$2)+SUMIFS(ENTRADAS[Valor],ENTRADAS[Status],"&lt;&gt;"&amp;"Concluído",ENTRADAS[Data vencimento],AK228,ENTRADAS[Conta bancária],$AJ$2)))</f>
        <v>0</v>
      </c>
      <c r="AO228">
        <f ca="1">IF($AI$3=1,
IF($AJ$2="",
SUMIFS(SAÍDAS[Valor],SAÍDAS[Status],"Concluído",SAÍDAS[Data pagamento],AK228),
SUMIFS(SAÍDAS[Valor],SAÍDAS[Status],"Concluído",SAÍDAS[Data pagamento],AK228,SAÍDAS[Conta bancária],$AJ$2)),
IF($AJ$2="",
SUMIFS(SAÍDAS[Valor],SAÍDAS[Status],"Concluído",SAÍDAS[Data pagamento],AK228)+SUMIFS(SAÍDAS[Valor],SAÍDAS[Status],"&lt;&gt;"&amp;"Concluído",SAÍDAS[Data vencimento],AK228),
SUMIFS(SAÍDAS[Valor],SAÍDAS[Status],"Concluído",SAÍDAS[Data pagamento],AK228,SAÍDAS[Conta bancária],$AJ$2)+SUMIFS(SAÍDAS[Valor],SAÍDAS[Status],"&lt;&gt;"&amp;"Concluído",SAÍDAS[Data vencimento],AK228,SAÍDAS[Conta bancária],$AJ$2)))</f>
        <v>0</v>
      </c>
      <c r="AP228">
        <f t="shared" ca="1" si="33"/>
        <v>0</v>
      </c>
      <c r="BJ228" s="97"/>
      <c r="BK228" s="97"/>
    </row>
    <row r="229" spans="34:63" x14ac:dyDescent="0.3">
      <c r="AH229" t="str">
        <f t="shared" ca="1" si="29"/>
        <v>ago</v>
      </c>
      <c r="AI229">
        <f t="shared" ca="1" si="30"/>
        <v>1900</v>
      </c>
      <c r="AJ229" t="str">
        <f t="shared" ca="1" si="31"/>
        <v>ago1900</v>
      </c>
      <c r="AK229" s="97">
        <f t="shared" ca="1" si="34"/>
        <v>223</v>
      </c>
      <c r="AL229" t="str">
        <f t="shared" ca="1" si="32"/>
        <v>sex</v>
      </c>
      <c r="AM229">
        <f ca="1">IF($AJ$2="",SUMIFS(BANCOS!$C$4:$C$13,BANCOS!$D$4:$D$13,AK229),SUMIFS(BANCOS!$C$4:$C$13,BANCOS!$D$4:$D$13,AK229,BANCOS!$B$4:$B$13,$AJ$2))+AP228</f>
        <v>0</v>
      </c>
      <c r="AN229">
        <f ca="1">IF($AI$3=1,
IF($AJ$2="",
SUMIFS(ENTRADAS[Valor],ENTRADAS[Status],"Concluído",ENTRADAS[Data pagamento],AK229),
SUMIFS(ENTRADAS[Valor],ENTRADAS[Status],"Concluído",ENTRADAS[Data pagamento],AK229,ENTRADAS[Conta bancária],$AJ$2)),
IF($AJ$2="",
SUMIFS(ENTRADAS[Valor],ENTRADAS[Status],"Concluído",ENTRADAS[Data pagamento],AK229)+SUMIFS(ENTRADAS[Valor],ENTRADAS[Status],"&lt;&gt;"&amp;"Concluído",ENTRADAS[Data vencimento],AK229),
SUMIFS(ENTRADAS[Valor],ENTRADAS[Status],"Concluído",ENTRADAS[Data pagamento],AK229,ENTRADAS[Conta bancária],$AJ$2)+SUMIFS(ENTRADAS[Valor],ENTRADAS[Status],"&lt;&gt;"&amp;"Concluído",ENTRADAS[Data vencimento],AK229,ENTRADAS[Conta bancária],$AJ$2)))</f>
        <v>0</v>
      </c>
      <c r="AO229">
        <f ca="1">IF($AI$3=1,
IF($AJ$2="",
SUMIFS(SAÍDAS[Valor],SAÍDAS[Status],"Concluído",SAÍDAS[Data pagamento],AK229),
SUMIFS(SAÍDAS[Valor],SAÍDAS[Status],"Concluído",SAÍDAS[Data pagamento],AK229,SAÍDAS[Conta bancária],$AJ$2)),
IF($AJ$2="",
SUMIFS(SAÍDAS[Valor],SAÍDAS[Status],"Concluído",SAÍDAS[Data pagamento],AK229)+SUMIFS(SAÍDAS[Valor],SAÍDAS[Status],"&lt;&gt;"&amp;"Concluído",SAÍDAS[Data vencimento],AK229),
SUMIFS(SAÍDAS[Valor],SAÍDAS[Status],"Concluído",SAÍDAS[Data pagamento],AK229,SAÍDAS[Conta bancária],$AJ$2)+SUMIFS(SAÍDAS[Valor],SAÍDAS[Status],"&lt;&gt;"&amp;"Concluído",SAÍDAS[Data vencimento],AK229,SAÍDAS[Conta bancária],$AJ$2)))</f>
        <v>0</v>
      </c>
      <c r="AP229">
        <f t="shared" ca="1" si="33"/>
        <v>0</v>
      </c>
      <c r="BJ229" s="97"/>
      <c r="BK229" s="97"/>
    </row>
    <row r="230" spans="34:63" x14ac:dyDescent="0.3">
      <c r="AH230" t="str">
        <f t="shared" ca="1" si="29"/>
        <v>ago</v>
      </c>
      <c r="AI230">
        <f t="shared" ca="1" si="30"/>
        <v>1900</v>
      </c>
      <c r="AJ230" t="str">
        <f t="shared" ca="1" si="31"/>
        <v>ago1900</v>
      </c>
      <c r="AK230" s="97">
        <f t="shared" ca="1" si="34"/>
        <v>224</v>
      </c>
      <c r="AL230" t="str">
        <f t="shared" ca="1" si="32"/>
        <v>sáb</v>
      </c>
      <c r="AM230">
        <f ca="1">IF($AJ$2="",SUMIFS(BANCOS!$C$4:$C$13,BANCOS!$D$4:$D$13,AK230),SUMIFS(BANCOS!$C$4:$C$13,BANCOS!$D$4:$D$13,AK230,BANCOS!$B$4:$B$13,$AJ$2))+AP229</f>
        <v>0</v>
      </c>
      <c r="AN230">
        <f ca="1">IF($AI$3=1,
IF($AJ$2="",
SUMIFS(ENTRADAS[Valor],ENTRADAS[Status],"Concluído",ENTRADAS[Data pagamento],AK230),
SUMIFS(ENTRADAS[Valor],ENTRADAS[Status],"Concluído",ENTRADAS[Data pagamento],AK230,ENTRADAS[Conta bancária],$AJ$2)),
IF($AJ$2="",
SUMIFS(ENTRADAS[Valor],ENTRADAS[Status],"Concluído",ENTRADAS[Data pagamento],AK230)+SUMIFS(ENTRADAS[Valor],ENTRADAS[Status],"&lt;&gt;"&amp;"Concluído",ENTRADAS[Data vencimento],AK230),
SUMIFS(ENTRADAS[Valor],ENTRADAS[Status],"Concluído",ENTRADAS[Data pagamento],AK230,ENTRADAS[Conta bancária],$AJ$2)+SUMIFS(ENTRADAS[Valor],ENTRADAS[Status],"&lt;&gt;"&amp;"Concluído",ENTRADAS[Data vencimento],AK230,ENTRADAS[Conta bancária],$AJ$2)))</f>
        <v>0</v>
      </c>
      <c r="AO230">
        <f ca="1">IF($AI$3=1,
IF($AJ$2="",
SUMIFS(SAÍDAS[Valor],SAÍDAS[Status],"Concluído",SAÍDAS[Data pagamento],AK230),
SUMIFS(SAÍDAS[Valor],SAÍDAS[Status],"Concluído",SAÍDAS[Data pagamento],AK230,SAÍDAS[Conta bancária],$AJ$2)),
IF($AJ$2="",
SUMIFS(SAÍDAS[Valor],SAÍDAS[Status],"Concluído",SAÍDAS[Data pagamento],AK230)+SUMIFS(SAÍDAS[Valor],SAÍDAS[Status],"&lt;&gt;"&amp;"Concluído",SAÍDAS[Data vencimento],AK230),
SUMIFS(SAÍDAS[Valor],SAÍDAS[Status],"Concluído",SAÍDAS[Data pagamento],AK230,SAÍDAS[Conta bancária],$AJ$2)+SUMIFS(SAÍDAS[Valor],SAÍDAS[Status],"&lt;&gt;"&amp;"Concluído",SAÍDAS[Data vencimento],AK230,SAÍDAS[Conta bancária],$AJ$2)))</f>
        <v>0</v>
      </c>
      <c r="AP230">
        <f t="shared" ca="1" si="33"/>
        <v>0</v>
      </c>
      <c r="BJ230" s="97"/>
      <c r="BK230" s="97"/>
    </row>
    <row r="231" spans="34:63" x14ac:dyDescent="0.3">
      <c r="AH231" t="str">
        <f t="shared" ca="1" si="29"/>
        <v>ago</v>
      </c>
      <c r="AI231">
        <f t="shared" ca="1" si="30"/>
        <v>1900</v>
      </c>
      <c r="AJ231" t="str">
        <f t="shared" ca="1" si="31"/>
        <v>ago1900</v>
      </c>
      <c r="AK231" s="97">
        <f t="shared" ca="1" si="34"/>
        <v>225</v>
      </c>
      <c r="AL231" t="str">
        <f t="shared" ca="1" si="32"/>
        <v>dom</v>
      </c>
      <c r="AM231">
        <f ca="1">IF($AJ$2="",SUMIFS(BANCOS!$C$4:$C$13,BANCOS!$D$4:$D$13,AK231),SUMIFS(BANCOS!$C$4:$C$13,BANCOS!$D$4:$D$13,AK231,BANCOS!$B$4:$B$13,$AJ$2))+AP230</f>
        <v>0</v>
      </c>
      <c r="AN231">
        <f ca="1">IF($AI$3=1,
IF($AJ$2="",
SUMIFS(ENTRADAS[Valor],ENTRADAS[Status],"Concluído",ENTRADAS[Data pagamento],AK231),
SUMIFS(ENTRADAS[Valor],ENTRADAS[Status],"Concluído",ENTRADAS[Data pagamento],AK231,ENTRADAS[Conta bancária],$AJ$2)),
IF($AJ$2="",
SUMIFS(ENTRADAS[Valor],ENTRADAS[Status],"Concluído",ENTRADAS[Data pagamento],AK231)+SUMIFS(ENTRADAS[Valor],ENTRADAS[Status],"&lt;&gt;"&amp;"Concluído",ENTRADAS[Data vencimento],AK231),
SUMIFS(ENTRADAS[Valor],ENTRADAS[Status],"Concluído",ENTRADAS[Data pagamento],AK231,ENTRADAS[Conta bancária],$AJ$2)+SUMIFS(ENTRADAS[Valor],ENTRADAS[Status],"&lt;&gt;"&amp;"Concluído",ENTRADAS[Data vencimento],AK231,ENTRADAS[Conta bancária],$AJ$2)))</f>
        <v>0</v>
      </c>
      <c r="AO231">
        <f ca="1">IF($AI$3=1,
IF($AJ$2="",
SUMIFS(SAÍDAS[Valor],SAÍDAS[Status],"Concluído",SAÍDAS[Data pagamento],AK231),
SUMIFS(SAÍDAS[Valor],SAÍDAS[Status],"Concluído",SAÍDAS[Data pagamento],AK231,SAÍDAS[Conta bancária],$AJ$2)),
IF($AJ$2="",
SUMIFS(SAÍDAS[Valor],SAÍDAS[Status],"Concluído",SAÍDAS[Data pagamento],AK231)+SUMIFS(SAÍDAS[Valor],SAÍDAS[Status],"&lt;&gt;"&amp;"Concluído",SAÍDAS[Data vencimento],AK231),
SUMIFS(SAÍDAS[Valor],SAÍDAS[Status],"Concluído",SAÍDAS[Data pagamento],AK231,SAÍDAS[Conta bancária],$AJ$2)+SUMIFS(SAÍDAS[Valor],SAÍDAS[Status],"&lt;&gt;"&amp;"Concluído",SAÍDAS[Data vencimento],AK231,SAÍDAS[Conta bancária],$AJ$2)))</f>
        <v>0</v>
      </c>
      <c r="AP231">
        <f t="shared" ca="1" si="33"/>
        <v>0</v>
      </c>
      <c r="BJ231" s="97"/>
      <c r="BK231" s="97"/>
    </row>
    <row r="232" spans="34:63" x14ac:dyDescent="0.3">
      <c r="AH232" t="str">
        <f t="shared" ca="1" si="29"/>
        <v>ago</v>
      </c>
      <c r="AI232">
        <f t="shared" ca="1" si="30"/>
        <v>1900</v>
      </c>
      <c r="AJ232" t="str">
        <f t="shared" ca="1" si="31"/>
        <v>ago1900</v>
      </c>
      <c r="AK232" s="97">
        <f t="shared" ca="1" si="34"/>
        <v>226</v>
      </c>
      <c r="AL232" t="str">
        <f t="shared" ca="1" si="32"/>
        <v>seg</v>
      </c>
      <c r="AM232">
        <f ca="1">IF($AJ$2="",SUMIFS(BANCOS!$C$4:$C$13,BANCOS!$D$4:$D$13,AK232),SUMIFS(BANCOS!$C$4:$C$13,BANCOS!$D$4:$D$13,AK232,BANCOS!$B$4:$B$13,$AJ$2))+AP231</f>
        <v>0</v>
      </c>
      <c r="AN232">
        <f ca="1">IF($AI$3=1,
IF($AJ$2="",
SUMIFS(ENTRADAS[Valor],ENTRADAS[Status],"Concluído",ENTRADAS[Data pagamento],AK232),
SUMIFS(ENTRADAS[Valor],ENTRADAS[Status],"Concluído",ENTRADAS[Data pagamento],AK232,ENTRADAS[Conta bancária],$AJ$2)),
IF($AJ$2="",
SUMIFS(ENTRADAS[Valor],ENTRADAS[Status],"Concluído",ENTRADAS[Data pagamento],AK232)+SUMIFS(ENTRADAS[Valor],ENTRADAS[Status],"&lt;&gt;"&amp;"Concluído",ENTRADAS[Data vencimento],AK232),
SUMIFS(ENTRADAS[Valor],ENTRADAS[Status],"Concluído",ENTRADAS[Data pagamento],AK232,ENTRADAS[Conta bancária],$AJ$2)+SUMIFS(ENTRADAS[Valor],ENTRADAS[Status],"&lt;&gt;"&amp;"Concluído",ENTRADAS[Data vencimento],AK232,ENTRADAS[Conta bancária],$AJ$2)))</f>
        <v>0</v>
      </c>
      <c r="AO232">
        <f ca="1">IF($AI$3=1,
IF($AJ$2="",
SUMIFS(SAÍDAS[Valor],SAÍDAS[Status],"Concluído",SAÍDAS[Data pagamento],AK232),
SUMIFS(SAÍDAS[Valor],SAÍDAS[Status],"Concluído",SAÍDAS[Data pagamento],AK232,SAÍDAS[Conta bancária],$AJ$2)),
IF($AJ$2="",
SUMIFS(SAÍDAS[Valor],SAÍDAS[Status],"Concluído",SAÍDAS[Data pagamento],AK232)+SUMIFS(SAÍDAS[Valor],SAÍDAS[Status],"&lt;&gt;"&amp;"Concluído",SAÍDAS[Data vencimento],AK232),
SUMIFS(SAÍDAS[Valor],SAÍDAS[Status],"Concluído",SAÍDAS[Data pagamento],AK232,SAÍDAS[Conta bancária],$AJ$2)+SUMIFS(SAÍDAS[Valor],SAÍDAS[Status],"&lt;&gt;"&amp;"Concluído",SAÍDAS[Data vencimento],AK232,SAÍDAS[Conta bancária],$AJ$2)))</f>
        <v>0</v>
      </c>
      <c r="AP232">
        <f t="shared" ca="1" si="33"/>
        <v>0</v>
      </c>
      <c r="BJ232" s="97"/>
      <c r="BK232" s="97"/>
    </row>
    <row r="233" spans="34:63" x14ac:dyDescent="0.3">
      <c r="AH233" t="str">
        <f t="shared" ca="1" si="29"/>
        <v>ago</v>
      </c>
      <c r="AI233">
        <f t="shared" ca="1" si="30"/>
        <v>1900</v>
      </c>
      <c r="AJ233" t="str">
        <f t="shared" ca="1" si="31"/>
        <v>ago1900</v>
      </c>
      <c r="AK233" s="97">
        <f t="shared" ca="1" si="34"/>
        <v>227</v>
      </c>
      <c r="AL233" t="str">
        <f t="shared" ca="1" si="32"/>
        <v>ter</v>
      </c>
      <c r="AM233">
        <f ca="1">IF($AJ$2="",SUMIFS(BANCOS!$C$4:$C$13,BANCOS!$D$4:$D$13,AK233),SUMIFS(BANCOS!$C$4:$C$13,BANCOS!$D$4:$D$13,AK233,BANCOS!$B$4:$B$13,$AJ$2))+AP232</f>
        <v>0</v>
      </c>
      <c r="AN233">
        <f ca="1">IF($AI$3=1,
IF($AJ$2="",
SUMIFS(ENTRADAS[Valor],ENTRADAS[Status],"Concluído",ENTRADAS[Data pagamento],AK233),
SUMIFS(ENTRADAS[Valor],ENTRADAS[Status],"Concluído",ENTRADAS[Data pagamento],AK233,ENTRADAS[Conta bancária],$AJ$2)),
IF($AJ$2="",
SUMIFS(ENTRADAS[Valor],ENTRADAS[Status],"Concluído",ENTRADAS[Data pagamento],AK233)+SUMIFS(ENTRADAS[Valor],ENTRADAS[Status],"&lt;&gt;"&amp;"Concluído",ENTRADAS[Data vencimento],AK233),
SUMIFS(ENTRADAS[Valor],ENTRADAS[Status],"Concluído",ENTRADAS[Data pagamento],AK233,ENTRADAS[Conta bancária],$AJ$2)+SUMIFS(ENTRADAS[Valor],ENTRADAS[Status],"&lt;&gt;"&amp;"Concluído",ENTRADAS[Data vencimento],AK233,ENTRADAS[Conta bancária],$AJ$2)))</f>
        <v>0</v>
      </c>
      <c r="AO233">
        <f ca="1">IF($AI$3=1,
IF($AJ$2="",
SUMIFS(SAÍDAS[Valor],SAÍDAS[Status],"Concluído",SAÍDAS[Data pagamento],AK233),
SUMIFS(SAÍDAS[Valor],SAÍDAS[Status],"Concluído",SAÍDAS[Data pagamento],AK233,SAÍDAS[Conta bancária],$AJ$2)),
IF($AJ$2="",
SUMIFS(SAÍDAS[Valor],SAÍDAS[Status],"Concluído",SAÍDAS[Data pagamento],AK233)+SUMIFS(SAÍDAS[Valor],SAÍDAS[Status],"&lt;&gt;"&amp;"Concluído",SAÍDAS[Data vencimento],AK233),
SUMIFS(SAÍDAS[Valor],SAÍDAS[Status],"Concluído",SAÍDAS[Data pagamento],AK233,SAÍDAS[Conta bancária],$AJ$2)+SUMIFS(SAÍDAS[Valor],SAÍDAS[Status],"&lt;&gt;"&amp;"Concluído",SAÍDAS[Data vencimento],AK233,SAÍDAS[Conta bancária],$AJ$2)))</f>
        <v>0</v>
      </c>
      <c r="AP233">
        <f t="shared" ca="1" si="33"/>
        <v>0</v>
      </c>
      <c r="BJ233" s="97"/>
      <c r="BK233" s="97"/>
    </row>
    <row r="234" spans="34:63" x14ac:dyDescent="0.3">
      <c r="AH234" t="str">
        <f t="shared" ca="1" si="29"/>
        <v>ago</v>
      </c>
      <c r="AI234">
        <f t="shared" ca="1" si="30"/>
        <v>1900</v>
      </c>
      <c r="AJ234" t="str">
        <f t="shared" ca="1" si="31"/>
        <v>ago1900</v>
      </c>
      <c r="AK234" s="97">
        <f t="shared" ca="1" si="34"/>
        <v>228</v>
      </c>
      <c r="AL234" t="str">
        <f t="shared" ca="1" si="32"/>
        <v>qua</v>
      </c>
      <c r="AM234">
        <f ca="1">IF($AJ$2="",SUMIFS(BANCOS!$C$4:$C$13,BANCOS!$D$4:$D$13,AK234),SUMIFS(BANCOS!$C$4:$C$13,BANCOS!$D$4:$D$13,AK234,BANCOS!$B$4:$B$13,$AJ$2))+AP233</f>
        <v>0</v>
      </c>
      <c r="AN234">
        <f ca="1">IF($AI$3=1,
IF($AJ$2="",
SUMIFS(ENTRADAS[Valor],ENTRADAS[Status],"Concluído",ENTRADAS[Data pagamento],AK234),
SUMIFS(ENTRADAS[Valor],ENTRADAS[Status],"Concluído",ENTRADAS[Data pagamento],AK234,ENTRADAS[Conta bancária],$AJ$2)),
IF($AJ$2="",
SUMIFS(ENTRADAS[Valor],ENTRADAS[Status],"Concluído",ENTRADAS[Data pagamento],AK234)+SUMIFS(ENTRADAS[Valor],ENTRADAS[Status],"&lt;&gt;"&amp;"Concluído",ENTRADAS[Data vencimento],AK234),
SUMIFS(ENTRADAS[Valor],ENTRADAS[Status],"Concluído",ENTRADAS[Data pagamento],AK234,ENTRADAS[Conta bancária],$AJ$2)+SUMIFS(ENTRADAS[Valor],ENTRADAS[Status],"&lt;&gt;"&amp;"Concluído",ENTRADAS[Data vencimento],AK234,ENTRADAS[Conta bancária],$AJ$2)))</f>
        <v>0</v>
      </c>
      <c r="AO234">
        <f ca="1">IF($AI$3=1,
IF($AJ$2="",
SUMIFS(SAÍDAS[Valor],SAÍDAS[Status],"Concluído",SAÍDAS[Data pagamento],AK234),
SUMIFS(SAÍDAS[Valor],SAÍDAS[Status],"Concluído",SAÍDAS[Data pagamento],AK234,SAÍDAS[Conta bancária],$AJ$2)),
IF($AJ$2="",
SUMIFS(SAÍDAS[Valor],SAÍDAS[Status],"Concluído",SAÍDAS[Data pagamento],AK234)+SUMIFS(SAÍDAS[Valor],SAÍDAS[Status],"&lt;&gt;"&amp;"Concluído",SAÍDAS[Data vencimento],AK234),
SUMIFS(SAÍDAS[Valor],SAÍDAS[Status],"Concluído",SAÍDAS[Data pagamento],AK234,SAÍDAS[Conta bancária],$AJ$2)+SUMIFS(SAÍDAS[Valor],SAÍDAS[Status],"&lt;&gt;"&amp;"Concluído",SAÍDAS[Data vencimento],AK234,SAÍDAS[Conta bancária],$AJ$2)))</f>
        <v>0</v>
      </c>
      <c r="AP234">
        <f t="shared" ca="1" si="33"/>
        <v>0</v>
      </c>
      <c r="BJ234" s="97"/>
      <c r="BK234" s="97"/>
    </row>
    <row r="235" spans="34:63" x14ac:dyDescent="0.3">
      <c r="AH235" t="str">
        <f t="shared" ca="1" si="29"/>
        <v>ago</v>
      </c>
      <c r="AI235">
        <f t="shared" ca="1" si="30"/>
        <v>1900</v>
      </c>
      <c r="AJ235" t="str">
        <f t="shared" ca="1" si="31"/>
        <v>ago1900</v>
      </c>
      <c r="AK235" s="97">
        <f t="shared" ca="1" si="34"/>
        <v>229</v>
      </c>
      <c r="AL235" t="str">
        <f t="shared" ca="1" si="32"/>
        <v>qui</v>
      </c>
      <c r="AM235">
        <f ca="1">IF($AJ$2="",SUMIFS(BANCOS!$C$4:$C$13,BANCOS!$D$4:$D$13,AK235),SUMIFS(BANCOS!$C$4:$C$13,BANCOS!$D$4:$D$13,AK235,BANCOS!$B$4:$B$13,$AJ$2))+AP234</f>
        <v>0</v>
      </c>
      <c r="AN235">
        <f ca="1">IF($AI$3=1,
IF($AJ$2="",
SUMIFS(ENTRADAS[Valor],ENTRADAS[Status],"Concluído",ENTRADAS[Data pagamento],AK235),
SUMIFS(ENTRADAS[Valor],ENTRADAS[Status],"Concluído",ENTRADAS[Data pagamento],AK235,ENTRADAS[Conta bancária],$AJ$2)),
IF($AJ$2="",
SUMIFS(ENTRADAS[Valor],ENTRADAS[Status],"Concluído",ENTRADAS[Data pagamento],AK235)+SUMIFS(ENTRADAS[Valor],ENTRADAS[Status],"&lt;&gt;"&amp;"Concluído",ENTRADAS[Data vencimento],AK235),
SUMIFS(ENTRADAS[Valor],ENTRADAS[Status],"Concluído",ENTRADAS[Data pagamento],AK235,ENTRADAS[Conta bancária],$AJ$2)+SUMIFS(ENTRADAS[Valor],ENTRADAS[Status],"&lt;&gt;"&amp;"Concluído",ENTRADAS[Data vencimento],AK235,ENTRADAS[Conta bancária],$AJ$2)))</f>
        <v>0</v>
      </c>
      <c r="AO235">
        <f ca="1">IF($AI$3=1,
IF($AJ$2="",
SUMIFS(SAÍDAS[Valor],SAÍDAS[Status],"Concluído",SAÍDAS[Data pagamento],AK235),
SUMIFS(SAÍDAS[Valor],SAÍDAS[Status],"Concluído",SAÍDAS[Data pagamento],AK235,SAÍDAS[Conta bancária],$AJ$2)),
IF($AJ$2="",
SUMIFS(SAÍDAS[Valor],SAÍDAS[Status],"Concluído",SAÍDAS[Data pagamento],AK235)+SUMIFS(SAÍDAS[Valor],SAÍDAS[Status],"&lt;&gt;"&amp;"Concluído",SAÍDAS[Data vencimento],AK235),
SUMIFS(SAÍDAS[Valor],SAÍDAS[Status],"Concluído",SAÍDAS[Data pagamento],AK235,SAÍDAS[Conta bancária],$AJ$2)+SUMIFS(SAÍDAS[Valor],SAÍDAS[Status],"&lt;&gt;"&amp;"Concluído",SAÍDAS[Data vencimento],AK235,SAÍDAS[Conta bancária],$AJ$2)))</f>
        <v>0</v>
      </c>
      <c r="AP235">
        <f t="shared" ca="1" si="33"/>
        <v>0</v>
      </c>
      <c r="BJ235" s="97"/>
      <c r="BK235" s="97"/>
    </row>
    <row r="236" spans="34:63" x14ac:dyDescent="0.3">
      <c r="AH236" t="str">
        <f t="shared" ca="1" si="29"/>
        <v>ago</v>
      </c>
      <c r="AI236">
        <f t="shared" ca="1" si="30"/>
        <v>1900</v>
      </c>
      <c r="AJ236" t="str">
        <f t="shared" ca="1" si="31"/>
        <v>ago1900</v>
      </c>
      <c r="AK236" s="97">
        <f t="shared" ca="1" si="34"/>
        <v>230</v>
      </c>
      <c r="AL236" t="str">
        <f t="shared" ca="1" si="32"/>
        <v>sex</v>
      </c>
      <c r="AM236">
        <f ca="1">IF($AJ$2="",SUMIFS(BANCOS!$C$4:$C$13,BANCOS!$D$4:$D$13,AK236),SUMIFS(BANCOS!$C$4:$C$13,BANCOS!$D$4:$D$13,AK236,BANCOS!$B$4:$B$13,$AJ$2))+AP235</f>
        <v>0</v>
      </c>
      <c r="AN236">
        <f ca="1">IF($AI$3=1,
IF($AJ$2="",
SUMIFS(ENTRADAS[Valor],ENTRADAS[Status],"Concluído",ENTRADAS[Data pagamento],AK236),
SUMIFS(ENTRADAS[Valor],ENTRADAS[Status],"Concluído",ENTRADAS[Data pagamento],AK236,ENTRADAS[Conta bancária],$AJ$2)),
IF($AJ$2="",
SUMIFS(ENTRADAS[Valor],ENTRADAS[Status],"Concluído",ENTRADAS[Data pagamento],AK236)+SUMIFS(ENTRADAS[Valor],ENTRADAS[Status],"&lt;&gt;"&amp;"Concluído",ENTRADAS[Data vencimento],AK236),
SUMIFS(ENTRADAS[Valor],ENTRADAS[Status],"Concluído",ENTRADAS[Data pagamento],AK236,ENTRADAS[Conta bancária],$AJ$2)+SUMIFS(ENTRADAS[Valor],ENTRADAS[Status],"&lt;&gt;"&amp;"Concluído",ENTRADAS[Data vencimento],AK236,ENTRADAS[Conta bancária],$AJ$2)))</f>
        <v>0</v>
      </c>
      <c r="AO236">
        <f ca="1">IF($AI$3=1,
IF($AJ$2="",
SUMIFS(SAÍDAS[Valor],SAÍDAS[Status],"Concluído",SAÍDAS[Data pagamento],AK236),
SUMIFS(SAÍDAS[Valor],SAÍDAS[Status],"Concluído",SAÍDAS[Data pagamento],AK236,SAÍDAS[Conta bancária],$AJ$2)),
IF($AJ$2="",
SUMIFS(SAÍDAS[Valor],SAÍDAS[Status],"Concluído",SAÍDAS[Data pagamento],AK236)+SUMIFS(SAÍDAS[Valor],SAÍDAS[Status],"&lt;&gt;"&amp;"Concluído",SAÍDAS[Data vencimento],AK236),
SUMIFS(SAÍDAS[Valor],SAÍDAS[Status],"Concluído",SAÍDAS[Data pagamento],AK236,SAÍDAS[Conta bancária],$AJ$2)+SUMIFS(SAÍDAS[Valor],SAÍDAS[Status],"&lt;&gt;"&amp;"Concluído",SAÍDAS[Data vencimento],AK236,SAÍDAS[Conta bancária],$AJ$2)))</f>
        <v>0</v>
      </c>
      <c r="AP236">
        <f t="shared" ca="1" si="33"/>
        <v>0</v>
      </c>
      <c r="BJ236" s="97"/>
      <c r="BK236" s="97"/>
    </row>
    <row r="237" spans="34:63" x14ac:dyDescent="0.3">
      <c r="AH237" t="str">
        <f t="shared" ca="1" si="29"/>
        <v>ago</v>
      </c>
      <c r="AI237">
        <f t="shared" ca="1" si="30"/>
        <v>1900</v>
      </c>
      <c r="AJ237" t="str">
        <f t="shared" ca="1" si="31"/>
        <v>ago1900</v>
      </c>
      <c r="AK237" s="97">
        <f t="shared" ca="1" si="34"/>
        <v>231</v>
      </c>
      <c r="AL237" t="str">
        <f t="shared" ca="1" si="32"/>
        <v>sáb</v>
      </c>
      <c r="AM237">
        <f ca="1">IF($AJ$2="",SUMIFS(BANCOS!$C$4:$C$13,BANCOS!$D$4:$D$13,AK237),SUMIFS(BANCOS!$C$4:$C$13,BANCOS!$D$4:$D$13,AK237,BANCOS!$B$4:$B$13,$AJ$2))+AP236</f>
        <v>0</v>
      </c>
      <c r="AN237">
        <f ca="1">IF($AI$3=1,
IF($AJ$2="",
SUMIFS(ENTRADAS[Valor],ENTRADAS[Status],"Concluído",ENTRADAS[Data pagamento],AK237),
SUMIFS(ENTRADAS[Valor],ENTRADAS[Status],"Concluído",ENTRADAS[Data pagamento],AK237,ENTRADAS[Conta bancária],$AJ$2)),
IF($AJ$2="",
SUMIFS(ENTRADAS[Valor],ENTRADAS[Status],"Concluído",ENTRADAS[Data pagamento],AK237)+SUMIFS(ENTRADAS[Valor],ENTRADAS[Status],"&lt;&gt;"&amp;"Concluído",ENTRADAS[Data vencimento],AK237),
SUMIFS(ENTRADAS[Valor],ENTRADAS[Status],"Concluído",ENTRADAS[Data pagamento],AK237,ENTRADAS[Conta bancária],$AJ$2)+SUMIFS(ENTRADAS[Valor],ENTRADAS[Status],"&lt;&gt;"&amp;"Concluído",ENTRADAS[Data vencimento],AK237,ENTRADAS[Conta bancária],$AJ$2)))</f>
        <v>0</v>
      </c>
      <c r="AO237">
        <f ca="1">IF($AI$3=1,
IF($AJ$2="",
SUMIFS(SAÍDAS[Valor],SAÍDAS[Status],"Concluído",SAÍDAS[Data pagamento],AK237),
SUMIFS(SAÍDAS[Valor],SAÍDAS[Status],"Concluído",SAÍDAS[Data pagamento],AK237,SAÍDAS[Conta bancária],$AJ$2)),
IF($AJ$2="",
SUMIFS(SAÍDAS[Valor],SAÍDAS[Status],"Concluído",SAÍDAS[Data pagamento],AK237)+SUMIFS(SAÍDAS[Valor],SAÍDAS[Status],"&lt;&gt;"&amp;"Concluído",SAÍDAS[Data vencimento],AK237),
SUMIFS(SAÍDAS[Valor],SAÍDAS[Status],"Concluído",SAÍDAS[Data pagamento],AK237,SAÍDAS[Conta bancária],$AJ$2)+SUMIFS(SAÍDAS[Valor],SAÍDAS[Status],"&lt;&gt;"&amp;"Concluído",SAÍDAS[Data vencimento],AK237,SAÍDAS[Conta bancária],$AJ$2)))</f>
        <v>0</v>
      </c>
      <c r="AP237">
        <f t="shared" ca="1" si="33"/>
        <v>0</v>
      </c>
      <c r="BJ237" s="97"/>
      <c r="BK237" s="97"/>
    </row>
    <row r="238" spans="34:63" x14ac:dyDescent="0.3">
      <c r="AH238" t="str">
        <f t="shared" ca="1" si="29"/>
        <v>ago</v>
      </c>
      <c r="AI238">
        <f t="shared" ca="1" si="30"/>
        <v>1900</v>
      </c>
      <c r="AJ238" t="str">
        <f t="shared" ca="1" si="31"/>
        <v>ago1900</v>
      </c>
      <c r="AK238" s="97">
        <f t="shared" ca="1" si="34"/>
        <v>232</v>
      </c>
      <c r="AL238" t="str">
        <f t="shared" ca="1" si="32"/>
        <v>dom</v>
      </c>
      <c r="AM238">
        <f ca="1">IF($AJ$2="",SUMIFS(BANCOS!$C$4:$C$13,BANCOS!$D$4:$D$13,AK238),SUMIFS(BANCOS!$C$4:$C$13,BANCOS!$D$4:$D$13,AK238,BANCOS!$B$4:$B$13,$AJ$2))+AP237</f>
        <v>0</v>
      </c>
      <c r="AN238">
        <f ca="1">IF($AI$3=1,
IF($AJ$2="",
SUMIFS(ENTRADAS[Valor],ENTRADAS[Status],"Concluído",ENTRADAS[Data pagamento],AK238),
SUMIFS(ENTRADAS[Valor],ENTRADAS[Status],"Concluído",ENTRADAS[Data pagamento],AK238,ENTRADAS[Conta bancária],$AJ$2)),
IF($AJ$2="",
SUMIFS(ENTRADAS[Valor],ENTRADAS[Status],"Concluído",ENTRADAS[Data pagamento],AK238)+SUMIFS(ENTRADAS[Valor],ENTRADAS[Status],"&lt;&gt;"&amp;"Concluído",ENTRADAS[Data vencimento],AK238),
SUMIFS(ENTRADAS[Valor],ENTRADAS[Status],"Concluído",ENTRADAS[Data pagamento],AK238,ENTRADAS[Conta bancária],$AJ$2)+SUMIFS(ENTRADAS[Valor],ENTRADAS[Status],"&lt;&gt;"&amp;"Concluído",ENTRADAS[Data vencimento],AK238,ENTRADAS[Conta bancária],$AJ$2)))</f>
        <v>0</v>
      </c>
      <c r="AO238">
        <f ca="1">IF($AI$3=1,
IF($AJ$2="",
SUMIFS(SAÍDAS[Valor],SAÍDAS[Status],"Concluído",SAÍDAS[Data pagamento],AK238),
SUMIFS(SAÍDAS[Valor],SAÍDAS[Status],"Concluído",SAÍDAS[Data pagamento],AK238,SAÍDAS[Conta bancária],$AJ$2)),
IF($AJ$2="",
SUMIFS(SAÍDAS[Valor],SAÍDAS[Status],"Concluído",SAÍDAS[Data pagamento],AK238)+SUMIFS(SAÍDAS[Valor],SAÍDAS[Status],"&lt;&gt;"&amp;"Concluído",SAÍDAS[Data vencimento],AK238),
SUMIFS(SAÍDAS[Valor],SAÍDAS[Status],"Concluído",SAÍDAS[Data pagamento],AK238,SAÍDAS[Conta bancária],$AJ$2)+SUMIFS(SAÍDAS[Valor],SAÍDAS[Status],"&lt;&gt;"&amp;"Concluído",SAÍDAS[Data vencimento],AK238,SAÍDAS[Conta bancária],$AJ$2)))</f>
        <v>0</v>
      </c>
      <c r="AP238">
        <f t="shared" ca="1" si="33"/>
        <v>0</v>
      </c>
      <c r="BJ238" s="97"/>
      <c r="BK238" s="97"/>
    </row>
    <row r="239" spans="34:63" x14ac:dyDescent="0.3">
      <c r="AH239" t="str">
        <f t="shared" ca="1" si="29"/>
        <v>ago</v>
      </c>
      <c r="AI239">
        <f t="shared" ca="1" si="30"/>
        <v>1900</v>
      </c>
      <c r="AJ239" t="str">
        <f t="shared" ca="1" si="31"/>
        <v>ago1900</v>
      </c>
      <c r="AK239" s="97">
        <f t="shared" ca="1" si="34"/>
        <v>233</v>
      </c>
      <c r="AL239" t="str">
        <f t="shared" ca="1" si="32"/>
        <v>seg</v>
      </c>
      <c r="AM239">
        <f ca="1">IF($AJ$2="",SUMIFS(BANCOS!$C$4:$C$13,BANCOS!$D$4:$D$13,AK239),SUMIFS(BANCOS!$C$4:$C$13,BANCOS!$D$4:$D$13,AK239,BANCOS!$B$4:$B$13,$AJ$2))+AP238</f>
        <v>0</v>
      </c>
      <c r="AN239">
        <f ca="1">IF($AI$3=1,
IF($AJ$2="",
SUMIFS(ENTRADAS[Valor],ENTRADAS[Status],"Concluído",ENTRADAS[Data pagamento],AK239),
SUMIFS(ENTRADAS[Valor],ENTRADAS[Status],"Concluído",ENTRADAS[Data pagamento],AK239,ENTRADAS[Conta bancária],$AJ$2)),
IF($AJ$2="",
SUMIFS(ENTRADAS[Valor],ENTRADAS[Status],"Concluído",ENTRADAS[Data pagamento],AK239)+SUMIFS(ENTRADAS[Valor],ENTRADAS[Status],"&lt;&gt;"&amp;"Concluído",ENTRADAS[Data vencimento],AK239),
SUMIFS(ENTRADAS[Valor],ENTRADAS[Status],"Concluído",ENTRADAS[Data pagamento],AK239,ENTRADAS[Conta bancária],$AJ$2)+SUMIFS(ENTRADAS[Valor],ENTRADAS[Status],"&lt;&gt;"&amp;"Concluído",ENTRADAS[Data vencimento],AK239,ENTRADAS[Conta bancária],$AJ$2)))</f>
        <v>0</v>
      </c>
      <c r="AO239">
        <f ca="1">IF($AI$3=1,
IF($AJ$2="",
SUMIFS(SAÍDAS[Valor],SAÍDAS[Status],"Concluído",SAÍDAS[Data pagamento],AK239),
SUMIFS(SAÍDAS[Valor],SAÍDAS[Status],"Concluído",SAÍDAS[Data pagamento],AK239,SAÍDAS[Conta bancária],$AJ$2)),
IF($AJ$2="",
SUMIFS(SAÍDAS[Valor],SAÍDAS[Status],"Concluído",SAÍDAS[Data pagamento],AK239)+SUMIFS(SAÍDAS[Valor],SAÍDAS[Status],"&lt;&gt;"&amp;"Concluído",SAÍDAS[Data vencimento],AK239),
SUMIFS(SAÍDAS[Valor],SAÍDAS[Status],"Concluído",SAÍDAS[Data pagamento],AK239,SAÍDAS[Conta bancária],$AJ$2)+SUMIFS(SAÍDAS[Valor],SAÍDAS[Status],"&lt;&gt;"&amp;"Concluído",SAÍDAS[Data vencimento],AK239,SAÍDAS[Conta bancária],$AJ$2)))</f>
        <v>0</v>
      </c>
      <c r="AP239">
        <f t="shared" ca="1" si="33"/>
        <v>0</v>
      </c>
      <c r="BJ239" s="97"/>
      <c r="BK239" s="97"/>
    </row>
    <row r="240" spans="34:63" x14ac:dyDescent="0.3">
      <c r="AH240" t="str">
        <f t="shared" ca="1" si="29"/>
        <v>ago</v>
      </c>
      <c r="AI240">
        <f t="shared" ca="1" si="30"/>
        <v>1900</v>
      </c>
      <c r="AJ240" t="str">
        <f t="shared" ca="1" si="31"/>
        <v>ago1900</v>
      </c>
      <c r="AK240" s="97">
        <f t="shared" ca="1" si="34"/>
        <v>234</v>
      </c>
      <c r="AL240" t="str">
        <f t="shared" ca="1" si="32"/>
        <v>ter</v>
      </c>
      <c r="AM240">
        <f ca="1">IF($AJ$2="",SUMIFS(BANCOS!$C$4:$C$13,BANCOS!$D$4:$D$13,AK240),SUMIFS(BANCOS!$C$4:$C$13,BANCOS!$D$4:$D$13,AK240,BANCOS!$B$4:$B$13,$AJ$2))+AP239</f>
        <v>0</v>
      </c>
      <c r="AN240">
        <f ca="1">IF($AI$3=1,
IF($AJ$2="",
SUMIFS(ENTRADAS[Valor],ENTRADAS[Status],"Concluído",ENTRADAS[Data pagamento],AK240),
SUMIFS(ENTRADAS[Valor],ENTRADAS[Status],"Concluído",ENTRADAS[Data pagamento],AK240,ENTRADAS[Conta bancária],$AJ$2)),
IF($AJ$2="",
SUMIFS(ENTRADAS[Valor],ENTRADAS[Status],"Concluído",ENTRADAS[Data pagamento],AK240)+SUMIFS(ENTRADAS[Valor],ENTRADAS[Status],"&lt;&gt;"&amp;"Concluído",ENTRADAS[Data vencimento],AK240),
SUMIFS(ENTRADAS[Valor],ENTRADAS[Status],"Concluído",ENTRADAS[Data pagamento],AK240,ENTRADAS[Conta bancária],$AJ$2)+SUMIFS(ENTRADAS[Valor],ENTRADAS[Status],"&lt;&gt;"&amp;"Concluído",ENTRADAS[Data vencimento],AK240,ENTRADAS[Conta bancária],$AJ$2)))</f>
        <v>0</v>
      </c>
      <c r="AO240">
        <f ca="1">IF($AI$3=1,
IF($AJ$2="",
SUMIFS(SAÍDAS[Valor],SAÍDAS[Status],"Concluído",SAÍDAS[Data pagamento],AK240),
SUMIFS(SAÍDAS[Valor],SAÍDAS[Status],"Concluído",SAÍDAS[Data pagamento],AK240,SAÍDAS[Conta bancária],$AJ$2)),
IF($AJ$2="",
SUMIFS(SAÍDAS[Valor],SAÍDAS[Status],"Concluído",SAÍDAS[Data pagamento],AK240)+SUMIFS(SAÍDAS[Valor],SAÍDAS[Status],"&lt;&gt;"&amp;"Concluído",SAÍDAS[Data vencimento],AK240),
SUMIFS(SAÍDAS[Valor],SAÍDAS[Status],"Concluído",SAÍDAS[Data pagamento],AK240,SAÍDAS[Conta bancária],$AJ$2)+SUMIFS(SAÍDAS[Valor],SAÍDAS[Status],"&lt;&gt;"&amp;"Concluído",SAÍDAS[Data vencimento],AK240,SAÍDAS[Conta bancária],$AJ$2)))</f>
        <v>0</v>
      </c>
      <c r="AP240">
        <f t="shared" ca="1" si="33"/>
        <v>0</v>
      </c>
      <c r="BJ240" s="97"/>
      <c r="BK240" s="97"/>
    </row>
    <row r="241" spans="34:63" x14ac:dyDescent="0.3">
      <c r="AH241" t="str">
        <f t="shared" ca="1" si="29"/>
        <v>ago</v>
      </c>
      <c r="AI241">
        <f t="shared" ca="1" si="30"/>
        <v>1900</v>
      </c>
      <c r="AJ241" t="str">
        <f t="shared" ca="1" si="31"/>
        <v>ago1900</v>
      </c>
      <c r="AK241" s="97">
        <f t="shared" ca="1" si="34"/>
        <v>235</v>
      </c>
      <c r="AL241" t="str">
        <f t="shared" ca="1" si="32"/>
        <v>qua</v>
      </c>
      <c r="AM241">
        <f ca="1">IF($AJ$2="",SUMIFS(BANCOS!$C$4:$C$13,BANCOS!$D$4:$D$13,AK241),SUMIFS(BANCOS!$C$4:$C$13,BANCOS!$D$4:$D$13,AK241,BANCOS!$B$4:$B$13,$AJ$2))+AP240</f>
        <v>0</v>
      </c>
      <c r="AN241">
        <f ca="1">IF($AI$3=1,
IF($AJ$2="",
SUMIFS(ENTRADAS[Valor],ENTRADAS[Status],"Concluído",ENTRADAS[Data pagamento],AK241),
SUMIFS(ENTRADAS[Valor],ENTRADAS[Status],"Concluído",ENTRADAS[Data pagamento],AK241,ENTRADAS[Conta bancária],$AJ$2)),
IF($AJ$2="",
SUMIFS(ENTRADAS[Valor],ENTRADAS[Status],"Concluído",ENTRADAS[Data pagamento],AK241)+SUMIFS(ENTRADAS[Valor],ENTRADAS[Status],"&lt;&gt;"&amp;"Concluído",ENTRADAS[Data vencimento],AK241),
SUMIFS(ENTRADAS[Valor],ENTRADAS[Status],"Concluído",ENTRADAS[Data pagamento],AK241,ENTRADAS[Conta bancária],$AJ$2)+SUMIFS(ENTRADAS[Valor],ENTRADAS[Status],"&lt;&gt;"&amp;"Concluído",ENTRADAS[Data vencimento],AK241,ENTRADAS[Conta bancária],$AJ$2)))</f>
        <v>0</v>
      </c>
      <c r="AO241">
        <f ca="1">IF($AI$3=1,
IF($AJ$2="",
SUMIFS(SAÍDAS[Valor],SAÍDAS[Status],"Concluído",SAÍDAS[Data pagamento],AK241),
SUMIFS(SAÍDAS[Valor],SAÍDAS[Status],"Concluído",SAÍDAS[Data pagamento],AK241,SAÍDAS[Conta bancária],$AJ$2)),
IF($AJ$2="",
SUMIFS(SAÍDAS[Valor],SAÍDAS[Status],"Concluído",SAÍDAS[Data pagamento],AK241)+SUMIFS(SAÍDAS[Valor],SAÍDAS[Status],"&lt;&gt;"&amp;"Concluído",SAÍDAS[Data vencimento],AK241),
SUMIFS(SAÍDAS[Valor],SAÍDAS[Status],"Concluído",SAÍDAS[Data pagamento],AK241,SAÍDAS[Conta bancária],$AJ$2)+SUMIFS(SAÍDAS[Valor],SAÍDAS[Status],"&lt;&gt;"&amp;"Concluído",SAÍDAS[Data vencimento],AK241,SAÍDAS[Conta bancária],$AJ$2)))</f>
        <v>0</v>
      </c>
      <c r="AP241">
        <f t="shared" ca="1" si="33"/>
        <v>0</v>
      </c>
      <c r="BJ241" s="97"/>
      <c r="BK241" s="97"/>
    </row>
    <row r="242" spans="34:63" x14ac:dyDescent="0.3">
      <c r="AH242" t="str">
        <f t="shared" ca="1" si="29"/>
        <v>ago</v>
      </c>
      <c r="AI242">
        <f t="shared" ca="1" si="30"/>
        <v>1900</v>
      </c>
      <c r="AJ242" t="str">
        <f t="shared" ca="1" si="31"/>
        <v>ago1900</v>
      </c>
      <c r="AK242" s="97">
        <f t="shared" ca="1" si="34"/>
        <v>236</v>
      </c>
      <c r="AL242" t="str">
        <f t="shared" ca="1" si="32"/>
        <v>qui</v>
      </c>
      <c r="AM242">
        <f ca="1">IF($AJ$2="",SUMIFS(BANCOS!$C$4:$C$13,BANCOS!$D$4:$D$13,AK242),SUMIFS(BANCOS!$C$4:$C$13,BANCOS!$D$4:$D$13,AK242,BANCOS!$B$4:$B$13,$AJ$2))+AP241</f>
        <v>0</v>
      </c>
      <c r="AN242">
        <f ca="1">IF($AI$3=1,
IF($AJ$2="",
SUMIFS(ENTRADAS[Valor],ENTRADAS[Status],"Concluído",ENTRADAS[Data pagamento],AK242),
SUMIFS(ENTRADAS[Valor],ENTRADAS[Status],"Concluído",ENTRADAS[Data pagamento],AK242,ENTRADAS[Conta bancária],$AJ$2)),
IF($AJ$2="",
SUMIFS(ENTRADAS[Valor],ENTRADAS[Status],"Concluído",ENTRADAS[Data pagamento],AK242)+SUMIFS(ENTRADAS[Valor],ENTRADAS[Status],"&lt;&gt;"&amp;"Concluído",ENTRADAS[Data vencimento],AK242),
SUMIFS(ENTRADAS[Valor],ENTRADAS[Status],"Concluído",ENTRADAS[Data pagamento],AK242,ENTRADAS[Conta bancária],$AJ$2)+SUMIFS(ENTRADAS[Valor],ENTRADAS[Status],"&lt;&gt;"&amp;"Concluído",ENTRADAS[Data vencimento],AK242,ENTRADAS[Conta bancária],$AJ$2)))</f>
        <v>0</v>
      </c>
      <c r="AO242">
        <f ca="1">IF($AI$3=1,
IF($AJ$2="",
SUMIFS(SAÍDAS[Valor],SAÍDAS[Status],"Concluído",SAÍDAS[Data pagamento],AK242),
SUMIFS(SAÍDAS[Valor],SAÍDAS[Status],"Concluído",SAÍDAS[Data pagamento],AK242,SAÍDAS[Conta bancária],$AJ$2)),
IF($AJ$2="",
SUMIFS(SAÍDAS[Valor],SAÍDAS[Status],"Concluído",SAÍDAS[Data pagamento],AK242)+SUMIFS(SAÍDAS[Valor],SAÍDAS[Status],"&lt;&gt;"&amp;"Concluído",SAÍDAS[Data vencimento],AK242),
SUMIFS(SAÍDAS[Valor],SAÍDAS[Status],"Concluído",SAÍDAS[Data pagamento],AK242,SAÍDAS[Conta bancária],$AJ$2)+SUMIFS(SAÍDAS[Valor],SAÍDAS[Status],"&lt;&gt;"&amp;"Concluído",SAÍDAS[Data vencimento],AK242,SAÍDAS[Conta bancária],$AJ$2)))</f>
        <v>0</v>
      </c>
      <c r="AP242">
        <f t="shared" ca="1" si="33"/>
        <v>0</v>
      </c>
      <c r="BJ242" s="97"/>
      <c r="BK242" s="97"/>
    </row>
    <row r="243" spans="34:63" x14ac:dyDescent="0.3">
      <c r="AH243" t="str">
        <f t="shared" ca="1" si="29"/>
        <v>ago</v>
      </c>
      <c r="AI243">
        <f t="shared" ca="1" si="30"/>
        <v>1900</v>
      </c>
      <c r="AJ243" t="str">
        <f t="shared" ca="1" si="31"/>
        <v>ago1900</v>
      </c>
      <c r="AK243" s="97">
        <f t="shared" ca="1" si="34"/>
        <v>237</v>
      </c>
      <c r="AL243" t="str">
        <f t="shared" ca="1" si="32"/>
        <v>sex</v>
      </c>
      <c r="AM243">
        <f ca="1">IF($AJ$2="",SUMIFS(BANCOS!$C$4:$C$13,BANCOS!$D$4:$D$13,AK243),SUMIFS(BANCOS!$C$4:$C$13,BANCOS!$D$4:$D$13,AK243,BANCOS!$B$4:$B$13,$AJ$2))+AP242</f>
        <v>0</v>
      </c>
      <c r="AN243">
        <f ca="1">IF($AI$3=1,
IF($AJ$2="",
SUMIFS(ENTRADAS[Valor],ENTRADAS[Status],"Concluído",ENTRADAS[Data pagamento],AK243),
SUMIFS(ENTRADAS[Valor],ENTRADAS[Status],"Concluído",ENTRADAS[Data pagamento],AK243,ENTRADAS[Conta bancária],$AJ$2)),
IF($AJ$2="",
SUMIFS(ENTRADAS[Valor],ENTRADAS[Status],"Concluído",ENTRADAS[Data pagamento],AK243)+SUMIFS(ENTRADAS[Valor],ENTRADAS[Status],"&lt;&gt;"&amp;"Concluído",ENTRADAS[Data vencimento],AK243),
SUMIFS(ENTRADAS[Valor],ENTRADAS[Status],"Concluído",ENTRADAS[Data pagamento],AK243,ENTRADAS[Conta bancária],$AJ$2)+SUMIFS(ENTRADAS[Valor],ENTRADAS[Status],"&lt;&gt;"&amp;"Concluído",ENTRADAS[Data vencimento],AK243,ENTRADAS[Conta bancária],$AJ$2)))</f>
        <v>0</v>
      </c>
      <c r="AO243">
        <f ca="1">IF($AI$3=1,
IF($AJ$2="",
SUMIFS(SAÍDAS[Valor],SAÍDAS[Status],"Concluído",SAÍDAS[Data pagamento],AK243),
SUMIFS(SAÍDAS[Valor],SAÍDAS[Status],"Concluído",SAÍDAS[Data pagamento],AK243,SAÍDAS[Conta bancária],$AJ$2)),
IF($AJ$2="",
SUMIFS(SAÍDAS[Valor],SAÍDAS[Status],"Concluído",SAÍDAS[Data pagamento],AK243)+SUMIFS(SAÍDAS[Valor],SAÍDAS[Status],"&lt;&gt;"&amp;"Concluído",SAÍDAS[Data vencimento],AK243),
SUMIFS(SAÍDAS[Valor],SAÍDAS[Status],"Concluído",SAÍDAS[Data pagamento],AK243,SAÍDAS[Conta bancária],$AJ$2)+SUMIFS(SAÍDAS[Valor],SAÍDAS[Status],"&lt;&gt;"&amp;"Concluído",SAÍDAS[Data vencimento],AK243,SAÍDAS[Conta bancária],$AJ$2)))</f>
        <v>0</v>
      </c>
      <c r="AP243">
        <f t="shared" ca="1" si="33"/>
        <v>0</v>
      </c>
      <c r="BJ243" s="97"/>
      <c r="BK243" s="97"/>
    </row>
    <row r="244" spans="34:63" x14ac:dyDescent="0.3">
      <c r="AH244" t="str">
        <f t="shared" ca="1" si="29"/>
        <v>ago</v>
      </c>
      <c r="AI244">
        <f t="shared" ca="1" si="30"/>
        <v>1900</v>
      </c>
      <c r="AJ244" t="str">
        <f t="shared" ca="1" si="31"/>
        <v>ago1900</v>
      </c>
      <c r="AK244" s="97">
        <f t="shared" ca="1" si="34"/>
        <v>238</v>
      </c>
      <c r="AL244" t="str">
        <f t="shared" ca="1" si="32"/>
        <v>sáb</v>
      </c>
      <c r="AM244">
        <f ca="1">IF($AJ$2="",SUMIFS(BANCOS!$C$4:$C$13,BANCOS!$D$4:$D$13,AK244),SUMIFS(BANCOS!$C$4:$C$13,BANCOS!$D$4:$D$13,AK244,BANCOS!$B$4:$B$13,$AJ$2))+AP243</f>
        <v>0</v>
      </c>
      <c r="AN244">
        <f ca="1">IF($AI$3=1,
IF($AJ$2="",
SUMIFS(ENTRADAS[Valor],ENTRADAS[Status],"Concluído",ENTRADAS[Data pagamento],AK244),
SUMIFS(ENTRADAS[Valor],ENTRADAS[Status],"Concluído",ENTRADAS[Data pagamento],AK244,ENTRADAS[Conta bancária],$AJ$2)),
IF($AJ$2="",
SUMIFS(ENTRADAS[Valor],ENTRADAS[Status],"Concluído",ENTRADAS[Data pagamento],AK244)+SUMIFS(ENTRADAS[Valor],ENTRADAS[Status],"&lt;&gt;"&amp;"Concluído",ENTRADAS[Data vencimento],AK244),
SUMIFS(ENTRADAS[Valor],ENTRADAS[Status],"Concluído",ENTRADAS[Data pagamento],AK244,ENTRADAS[Conta bancária],$AJ$2)+SUMIFS(ENTRADAS[Valor],ENTRADAS[Status],"&lt;&gt;"&amp;"Concluído",ENTRADAS[Data vencimento],AK244,ENTRADAS[Conta bancária],$AJ$2)))</f>
        <v>0</v>
      </c>
      <c r="AO244">
        <f ca="1">IF($AI$3=1,
IF($AJ$2="",
SUMIFS(SAÍDAS[Valor],SAÍDAS[Status],"Concluído",SAÍDAS[Data pagamento],AK244),
SUMIFS(SAÍDAS[Valor],SAÍDAS[Status],"Concluído",SAÍDAS[Data pagamento],AK244,SAÍDAS[Conta bancária],$AJ$2)),
IF($AJ$2="",
SUMIFS(SAÍDAS[Valor],SAÍDAS[Status],"Concluído",SAÍDAS[Data pagamento],AK244)+SUMIFS(SAÍDAS[Valor],SAÍDAS[Status],"&lt;&gt;"&amp;"Concluído",SAÍDAS[Data vencimento],AK244),
SUMIFS(SAÍDAS[Valor],SAÍDAS[Status],"Concluído",SAÍDAS[Data pagamento],AK244,SAÍDAS[Conta bancária],$AJ$2)+SUMIFS(SAÍDAS[Valor],SAÍDAS[Status],"&lt;&gt;"&amp;"Concluído",SAÍDAS[Data vencimento],AK244,SAÍDAS[Conta bancária],$AJ$2)))</f>
        <v>0</v>
      </c>
      <c r="AP244">
        <f t="shared" ca="1" si="33"/>
        <v>0</v>
      </c>
      <c r="BJ244" s="97"/>
      <c r="BK244" s="97"/>
    </row>
    <row r="245" spans="34:63" x14ac:dyDescent="0.3">
      <c r="AH245" t="str">
        <f t="shared" ca="1" si="29"/>
        <v>ago</v>
      </c>
      <c r="AI245">
        <f t="shared" ca="1" si="30"/>
        <v>1900</v>
      </c>
      <c r="AJ245" t="str">
        <f t="shared" ca="1" si="31"/>
        <v>ago1900</v>
      </c>
      <c r="AK245" s="97">
        <f t="shared" ca="1" si="34"/>
        <v>239</v>
      </c>
      <c r="AL245" t="str">
        <f t="shared" ca="1" si="32"/>
        <v>dom</v>
      </c>
      <c r="AM245">
        <f ca="1">IF($AJ$2="",SUMIFS(BANCOS!$C$4:$C$13,BANCOS!$D$4:$D$13,AK245),SUMIFS(BANCOS!$C$4:$C$13,BANCOS!$D$4:$D$13,AK245,BANCOS!$B$4:$B$13,$AJ$2))+AP244</f>
        <v>0</v>
      </c>
      <c r="AN245">
        <f ca="1">IF($AI$3=1,
IF($AJ$2="",
SUMIFS(ENTRADAS[Valor],ENTRADAS[Status],"Concluído",ENTRADAS[Data pagamento],AK245),
SUMIFS(ENTRADAS[Valor],ENTRADAS[Status],"Concluído",ENTRADAS[Data pagamento],AK245,ENTRADAS[Conta bancária],$AJ$2)),
IF($AJ$2="",
SUMIFS(ENTRADAS[Valor],ENTRADAS[Status],"Concluído",ENTRADAS[Data pagamento],AK245)+SUMIFS(ENTRADAS[Valor],ENTRADAS[Status],"&lt;&gt;"&amp;"Concluído",ENTRADAS[Data vencimento],AK245),
SUMIFS(ENTRADAS[Valor],ENTRADAS[Status],"Concluído",ENTRADAS[Data pagamento],AK245,ENTRADAS[Conta bancária],$AJ$2)+SUMIFS(ENTRADAS[Valor],ENTRADAS[Status],"&lt;&gt;"&amp;"Concluído",ENTRADAS[Data vencimento],AK245,ENTRADAS[Conta bancária],$AJ$2)))</f>
        <v>0</v>
      </c>
      <c r="AO245">
        <f ca="1">IF($AI$3=1,
IF($AJ$2="",
SUMIFS(SAÍDAS[Valor],SAÍDAS[Status],"Concluído",SAÍDAS[Data pagamento],AK245),
SUMIFS(SAÍDAS[Valor],SAÍDAS[Status],"Concluído",SAÍDAS[Data pagamento],AK245,SAÍDAS[Conta bancária],$AJ$2)),
IF($AJ$2="",
SUMIFS(SAÍDAS[Valor],SAÍDAS[Status],"Concluído",SAÍDAS[Data pagamento],AK245)+SUMIFS(SAÍDAS[Valor],SAÍDAS[Status],"&lt;&gt;"&amp;"Concluído",SAÍDAS[Data vencimento],AK245),
SUMIFS(SAÍDAS[Valor],SAÍDAS[Status],"Concluído",SAÍDAS[Data pagamento],AK245,SAÍDAS[Conta bancária],$AJ$2)+SUMIFS(SAÍDAS[Valor],SAÍDAS[Status],"&lt;&gt;"&amp;"Concluído",SAÍDAS[Data vencimento],AK245,SAÍDAS[Conta bancária],$AJ$2)))</f>
        <v>0</v>
      </c>
      <c r="AP245">
        <f t="shared" ca="1" si="33"/>
        <v>0</v>
      </c>
      <c r="BJ245" s="97"/>
      <c r="BK245" s="97"/>
    </row>
    <row r="246" spans="34:63" x14ac:dyDescent="0.3">
      <c r="AH246" t="str">
        <f t="shared" ca="1" si="29"/>
        <v>ago</v>
      </c>
      <c r="AI246">
        <f t="shared" ca="1" si="30"/>
        <v>1900</v>
      </c>
      <c r="AJ246" t="str">
        <f t="shared" ca="1" si="31"/>
        <v>ago1900</v>
      </c>
      <c r="AK246" s="97">
        <f t="shared" ca="1" si="34"/>
        <v>240</v>
      </c>
      <c r="AL246" t="str">
        <f t="shared" ca="1" si="32"/>
        <v>seg</v>
      </c>
      <c r="AM246">
        <f ca="1">IF($AJ$2="",SUMIFS(BANCOS!$C$4:$C$13,BANCOS!$D$4:$D$13,AK246),SUMIFS(BANCOS!$C$4:$C$13,BANCOS!$D$4:$D$13,AK246,BANCOS!$B$4:$B$13,$AJ$2))+AP245</f>
        <v>0</v>
      </c>
      <c r="AN246">
        <f ca="1">IF($AI$3=1,
IF($AJ$2="",
SUMIFS(ENTRADAS[Valor],ENTRADAS[Status],"Concluído",ENTRADAS[Data pagamento],AK246),
SUMIFS(ENTRADAS[Valor],ENTRADAS[Status],"Concluído",ENTRADAS[Data pagamento],AK246,ENTRADAS[Conta bancária],$AJ$2)),
IF($AJ$2="",
SUMIFS(ENTRADAS[Valor],ENTRADAS[Status],"Concluído",ENTRADAS[Data pagamento],AK246)+SUMIFS(ENTRADAS[Valor],ENTRADAS[Status],"&lt;&gt;"&amp;"Concluído",ENTRADAS[Data vencimento],AK246),
SUMIFS(ENTRADAS[Valor],ENTRADAS[Status],"Concluído",ENTRADAS[Data pagamento],AK246,ENTRADAS[Conta bancária],$AJ$2)+SUMIFS(ENTRADAS[Valor],ENTRADAS[Status],"&lt;&gt;"&amp;"Concluído",ENTRADAS[Data vencimento],AK246,ENTRADAS[Conta bancária],$AJ$2)))</f>
        <v>0</v>
      </c>
      <c r="AO246">
        <f ca="1">IF($AI$3=1,
IF($AJ$2="",
SUMIFS(SAÍDAS[Valor],SAÍDAS[Status],"Concluído",SAÍDAS[Data pagamento],AK246),
SUMIFS(SAÍDAS[Valor],SAÍDAS[Status],"Concluído",SAÍDAS[Data pagamento],AK246,SAÍDAS[Conta bancária],$AJ$2)),
IF($AJ$2="",
SUMIFS(SAÍDAS[Valor],SAÍDAS[Status],"Concluído",SAÍDAS[Data pagamento],AK246)+SUMIFS(SAÍDAS[Valor],SAÍDAS[Status],"&lt;&gt;"&amp;"Concluído",SAÍDAS[Data vencimento],AK246),
SUMIFS(SAÍDAS[Valor],SAÍDAS[Status],"Concluído",SAÍDAS[Data pagamento],AK246,SAÍDAS[Conta bancária],$AJ$2)+SUMIFS(SAÍDAS[Valor],SAÍDAS[Status],"&lt;&gt;"&amp;"Concluído",SAÍDAS[Data vencimento],AK246,SAÍDAS[Conta bancária],$AJ$2)))</f>
        <v>0</v>
      </c>
      <c r="AP246">
        <f t="shared" ca="1" si="33"/>
        <v>0</v>
      </c>
      <c r="BJ246" s="97"/>
      <c r="BK246" s="97"/>
    </row>
    <row r="247" spans="34:63" x14ac:dyDescent="0.3">
      <c r="AH247" t="str">
        <f t="shared" ca="1" si="29"/>
        <v>ago</v>
      </c>
      <c r="AI247">
        <f t="shared" ca="1" si="30"/>
        <v>1900</v>
      </c>
      <c r="AJ247" t="str">
        <f t="shared" ca="1" si="31"/>
        <v>ago1900</v>
      </c>
      <c r="AK247" s="97">
        <f t="shared" ca="1" si="34"/>
        <v>241</v>
      </c>
      <c r="AL247" t="str">
        <f t="shared" ca="1" si="32"/>
        <v>ter</v>
      </c>
      <c r="AM247">
        <f ca="1">IF($AJ$2="",SUMIFS(BANCOS!$C$4:$C$13,BANCOS!$D$4:$D$13,AK247),SUMIFS(BANCOS!$C$4:$C$13,BANCOS!$D$4:$D$13,AK247,BANCOS!$B$4:$B$13,$AJ$2))+AP246</f>
        <v>0</v>
      </c>
      <c r="AN247">
        <f ca="1">IF($AI$3=1,
IF($AJ$2="",
SUMIFS(ENTRADAS[Valor],ENTRADAS[Status],"Concluído",ENTRADAS[Data pagamento],AK247),
SUMIFS(ENTRADAS[Valor],ENTRADAS[Status],"Concluído",ENTRADAS[Data pagamento],AK247,ENTRADAS[Conta bancária],$AJ$2)),
IF($AJ$2="",
SUMIFS(ENTRADAS[Valor],ENTRADAS[Status],"Concluído",ENTRADAS[Data pagamento],AK247)+SUMIFS(ENTRADAS[Valor],ENTRADAS[Status],"&lt;&gt;"&amp;"Concluído",ENTRADAS[Data vencimento],AK247),
SUMIFS(ENTRADAS[Valor],ENTRADAS[Status],"Concluído",ENTRADAS[Data pagamento],AK247,ENTRADAS[Conta bancária],$AJ$2)+SUMIFS(ENTRADAS[Valor],ENTRADAS[Status],"&lt;&gt;"&amp;"Concluído",ENTRADAS[Data vencimento],AK247,ENTRADAS[Conta bancária],$AJ$2)))</f>
        <v>0</v>
      </c>
      <c r="AO247">
        <f ca="1">IF($AI$3=1,
IF($AJ$2="",
SUMIFS(SAÍDAS[Valor],SAÍDAS[Status],"Concluído",SAÍDAS[Data pagamento],AK247),
SUMIFS(SAÍDAS[Valor],SAÍDAS[Status],"Concluído",SAÍDAS[Data pagamento],AK247,SAÍDAS[Conta bancária],$AJ$2)),
IF($AJ$2="",
SUMIFS(SAÍDAS[Valor],SAÍDAS[Status],"Concluído",SAÍDAS[Data pagamento],AK247)+SUMIFS(SAÍDAS[Valor],SAÍDAS[Status],"&lt;&gt;"&amp;"Concluído",SAÍDAS[Data vencimento],AK247),
SUMIFS(SAÍDAS[Valor],SAÍDAS[Status],"Concluído",SAÍDAS[Data pagamento],AK247,SAÍDAS[Conta bancária],$AJ$2)+SUMIFS(SAÍDAS[Valor],SAÍDAS[Status],"&lt;&gt;"&amp;"Concluído",SAÍDAS[Data vencimento],AK247,SAÍDAS[Conta bancária],$AJ$2)))</f>
        <v>0</v>
      </c>
      <c r="AP247">
        <f t="shared" ca="1" si="33"/>
        <v>0</v>
      </c>
      <c r="BJ247" s="97"/>
      <c r="BK247" s="97"/>
    </row>
    <row r="248" spans="34:63" x14ac:dyDescent="0.3">
      <c r="AH248" t="str">
        <f t="shared" ref="AH248:AH311" ca="1" si="35">TEXT(AK248,"MMM")</f>
        <v>ago</v>
      </c>
      <c r="AI248">
        <f t="shared" ref="AI248:AI311" ca="1" si="36">YEAR(AK248)</f>
        <v>1900</v>
      </c>
      <c r="AJ248" t="str">
        <f t="shared" ref="AJ248:AJ311" ca="1" si="37">AH248&amp;AI248</f>
        <v>ago1900</v>
      </c>
      <c r="AK248" s="97">
        <f t="shared" ca="1" si="34"/>
        <v>242</v>
      </c>
      <c r="AL248" t="str">
        <f t="shared" ref="AL248:AL311" ca="1" si="38">TEXT(AK248,"DDD")</f>
        <v>qua</v>
      </c>
      <c r="AM248">
        <f ca="1">IF($AJ$2="",SUMIFS(BANCOS!$C$4:$C$13,BANCOS!$D$4:$D$13,AK248),SUMIFS(BANCOS!$C$4:$C$13,BANCOS!$D$4:$D$13,AK248,BANCOS!$B$4:$B$13,$AJ$2))+AP247</f>
        <v>0</v>
      </c>
      <c r="AN248">
        <f ca="1">IF($AI$3=1,
IF($AJ$2="",
SUMIFS(ENTRADAS[Valor],ENTRADAS[Status],"Concluído",ENTRADAS[Data pagamento],AK248),
SUMIFS(ENTRADAS[Valor],ENTRADAS[Status],"Concluído",ENTRADAS[Data pagamento],AK248,ENTRADAS[Conta bancária],$AJ$2)),
IF($AJ$2="",
SUMIFS(ENTRADAS[Valor],ENTRADAS[Status],"Concluído",ENTRADAS[Data pagamento],AK248)+SUMIFS(ENTRADAS[Valor],ENTRADAS[Status],"&lt;&gt;"&amp;"Concluído",ENTRADAS[Data vencimento],AK248),
SUMIFS(ENTRADAS[Valor],ENTRADAS[Status],"Concluído",ENTRADAS[Data pagamento],AK248,ENTRADAS[Conta bancária],$AJ$2)+SUMIFS(ENTRADAS[Valor],ENTRADAS[Status],"&lt;&gt;"&amp;"Concluído",ENTRADAS[Data vencimento],AK248,ENTRADAS[Conta bancária],$AJ$2)))</f>
        <v>0</v>
      </c>
      <c r="AO248">
        <f ca="1">IF($AI$3=1,
IF($AJ$2="",
SUMIFS(SAÍDAS[Valor],SAÍDAS[Status],"Concluído",SAÍDAS[Data pagamento],AK248),
SUMIFS(SAÍDAS[Valor],SAÍDAS[Status],"Concluído",SAÍDAS[Data pagamento],AK248,SAÍDAS[Conta bancária],$AJ$2)),
IF($AJ$2="",
SUMIFS(SAÍDAS[Valor],SAÍDAS[Status],"Concluído",SAÍDAS[Data pagamento],AK248)+SUMIFS(SAÍDAS[Valor],SAÍDAS[Status],"&lt;&gt;"&amp;"Concluído",SAÍDAS[Data vencimento],AK248),
SUMIFS(SAÍDAS[Valor],SAÍDAS[Status],"Concluído",SAÍDAS[Data pagamento],AK248,SAÍDAS[Conta bancária],$AJ$2)+SUMIFS(SAÍDAS[Valor],SAÍDAS[Status],"&lt;&gt;"&amp;"Concluído",SAÍDAS[Data vencimento],AK248,SAÍDAS[Conta bancária],$AJ$2)))</f>
        <v>0</v>
      </c>
      <c r="AP248">
        <f t="shared" ref="AP248:AP311" ca="1" si="39">AM248+AN248-AO248</f>
        <v>0</v>
      </c>
      <c r="BJ248" s="97"/>
      <c r="BK248" s="97"/>
    </row>
    <row r="249" spans="34:63" x14ac:dyDescent="0.3">
      <c r="AH249" t="str">
        <f t="shared" ca="1" si="35"/>
        <v>ago</v>
      </c>
      <c r="AI249">
        <f t="shared" ca="1" si="36"/>
        <v>1900</v>
      </c>
      <c r="AJ249" t="str">
        <f t="shared" ca="1" si="37"/>
        <v>ago1900</v>
      </c>
      <c r="AK249" s="97">
        <f t="shared" ca="1" si="34"/>
        <v>243</v>
      </c>
      <c r="AL249" t="str">
        <f t="shared" ca="1" si="38"/>
        <v>qui</v>
      </c>
      <c r="AM249">
        <f ca="1">IF($AJ$2="",SUMIFS(BANCOS!$C$4:$C$13,BANCOS!$D$4:$D$13,AK249),SUMIFS(BANCOS!$C$4:$C$13,BANCOS!$D$4:$D$13,AK249,BANCOS!$B$4:$B$13,$AJ$2))+AP248</f>
        <v>0</v>
      </c>
      <c r="AN249">
        <f ca="1">IF($AI$3=1,
IF($AJ$2="",
SUMIFS(ENTRADAS[Valor],ENTRADAS[Status],"Concluído",ENTRADAS[Data pagamento],AK249),
SUMIFS(ENTRADAS[Valor],ENTRADAS[Status],"Concluído",ENTRADAS[Data pagamento],AK249,ENTRADAS[Conta bancária],$AJ$2)),
IF($AJ$2="",
SUMIFS(ENTRADAS[Valor],ENTRADAS[Status],"Concluído",ENTRADAS[Data pagamento],AK249)+SUMIFS(ENTRADAS[Valor],ENTRADAS[Status],"&lt;&gt;"&amp;"Concluído",ENTRADAS[Data vencimento],AK249),
SUMIFS(ENTRADAS[Valor],ENTRADAS[Status],"Concluído",ENTRADAS[Data pagamento],AK249,ENTRADAS[Conta bancária],$AJ$2)+SUMIFS(ENTRADAS[Valor],ENTRADAS[Status],"&lt;&gt;"&amp;"Concluído",ENTRADAS[Data vencimento],AK249,ENTRADAS[Conta bancária],$AJ$2)))</f>
        <v>0</v>
      </c>
      <c r="AO249">
        <f ca="1">IF($AI$3=1,
IF($AJ$2="",
SUMIFS(SAÍDAS[Valor],SAÍDAS[Status],"Concluído",SAÍDAS[Data pagamento],AK249),
SUMIFS(SAÍDAS[Valor],SAÍDAS[Status],"Concluído",SAÍDAS[Data pagamento],AK249,SAÍDAS[Conta bancária],$AJ$2)),
IF($AJ$2="",
SUMIFS(SAÍDAS[Valor],SAÍDAS[Status],"Concluído",SAÍDAS[Data pagamento],AK249)+SUMIFS(SAÍDAS[Valor],SAÍDAS[Status],"&lt;&gt;"&amp;"Concluído",SAÍDAS[Data vencimento],AK249),
SUMIFS(SAÍDAS[Valor],SAÍDAS[Status],"Concluído",SAÍDAS[Data pagamento],AK249,SAÍDAS[Conta bancária],$AJ$2)+SUMIFS(SAÍDAS[Valor],SAÍDAS[Status],"&lt;&gt;"&amp;"Concluído",SAÍDAS[Data vencimento],AK249,SAÍDAS[Conta bancária],$AJ$2)))</f>
        <v>0</v>
      </c>
      <c r="AP249">
        <f t="shared" ca="1" si="39"/>
        <v>0</v>
      </c>
      <c r="BJ249" s="97"/>
      <c r="BK249" s="97"/>
    </row>
    <row r="250" spans="34:63" x14ac:dyDescent="0.3">
      <c r="AH250" t="str">
        <f t="shared" ca="1" si="35"/>
        <v>ago</v>
      </c>
      <c r="AI250">
        <f t="shared" ca="1" si="36"/>
        <v>1900</v>
      </c>
      <c r="AJ250" t="str">
        <f t="shared" ca="1" si="37"/>
        <v>ago1900</v>
      </c>
      <c r="AK250" s="97">
        <f t="shared" ca="1" si="34"/>
        <v>244</v>
      </c>
      <c r="AL250" t="str">
        <f t="shared" ca="1" si="38"/>
        <v>sex</v>
      </c>
      <c r="AM250">
        <f ca="1">IF($AJ$2="",SUMIFS(BANCOS!$C$4:$C$13,BANCOS!$D$4:$D$13,AK250),SUMIFS(BANCOS!$C$4:$C$13,BANCOS!$D$4:$D$13,AK250,BANCOS!$B$4:$B$13,$AJ$2))+AP249</f>
        <v>0</v>
      </c>
      <c r="AN250">
        <f ca="1">IF($AI$3=1,
IF($AJ$2="",
SUMIFS(ENTRADAS[Valor],ENTRADAS[Status],"Concluído",ENTRADAS[Data pagamento],AK250),
SUMIFS(ENTRADAS[Valor],ENTRADAS[Status],"Concluído",ENTRADAS[Data pagamento],AK250,ENTRADAS[Conta bancária],$AJ$2)),
IF($AJ$2="",
SUMIFS(ENTRADAS[Valor],ENTRADAS[Status],"Concluído",ENTRADAS[Data pagamento],AK250)+SUMIFS(ENTRADAS[Valor],ENTRADAS[Status],"&lt;&gt;"&amp;"Concluído",ENTRADAS[Data vencimento],AK250),
SUMIFS(ENTRADAS[Valor],ENTRADAS[Status],"Concluído",ENTRADAS[Data pagamento],AK250,ENTRADAS[Conta bancária],$AJ$2)+SUMIFS(ENTRADAS[Valor],ENTRADAS[Status],"&lt;&gt;"&amp;"Concluído",ENTRADAS[Data vencimento],AK250,ENTRADAS[Conta bancária],$AJ$2)))</f>
        <v>0</v>
      </c>
      <c r="AO250">
        <f ca="1">IF($AI$3=1,
IF($AJ$2="",
SUMIFS(SAÍDAS[Valor],SAÍDAS[Status],"Concluído",SAÍDAS[Data pagamento],AK250),
SUMIFS(SAÍDAS[Valor],SAÍDAS[Status],"Concluído",SAÍDAS[Data pagamento],AK250,SAÍDAS[Conta bancária],$AJ$2)),
IF($AJ$2="",
SUMIFS(SAÍDAS[Valor],SAÍDAS[Status],"Concluído",SAÍDAS[Data pagamento],AK250)+SUMIFS(SAÍDAS[Valor],SAÍDAS[Status],"&lt;&gt;"&amp;"Concluído",SAÍDAS[Data vencimento],AK250),
SUMIFS(SAÍDAS[Valor],SAÍDAS[Status],"Concluído",SAÍDAS[Data pagamento],AK250,SAÍDAS[Conta bancária],$AJ$2)+SUMIFS(SAÍDAS[Valor],SAÍDAS[Status],"&lt;&gt;"&amp;"Concluído",SAÍDAS[Data vencimento],AK250,SAÍDAS[Conta bancária],$AJ$2)))</f>
        <v>0</v>
      </c>
      <c r="AP250">
        <f t="shared" ca="1" si="39"/>
        <v>0</v>
      </c>
      <c r="BJ250" s="97"/>
      <c r="BK250" s="97"/>
    </row>
    <row r="251" spans="34:63" x14ac:dyDescent="0.3">
      <c r="AH251" t="str">
        <f t="shared" ca="1" si="35"/>
        <v>set</v>
      </c>
      <c r="AI251">
        <f t="shared" ca="1" si="36"/>
        <v>1900</v>
      </c>
      <c r="AJ251" t="str">
        <f t="shared" ca="1" si="37"/>
        <v>set1900</v>
      </c>
      <c r="AK251" s="97">
        <f t="shared" ca="1" si="34"/>
        <v>245</v>
      </c>
      <c r="AL251" t="str">
        <f t="shared" ca="1" si="38"/>
        <v>sáb</v>
      </c>
      <c r="AM251">
        <f ca="1">IF($AJ$2="",SUMIFS(BANCOS!$C$4:$C$13,BANCOS!$D$4:$D$13,AK251),SUMIFS(BANCOS!$C$4:$C$13,BANCOS!$D$4:$D$13,AK251,BANCOS!$B$4:$B$13,$AJ$2))+AP250</f>
        <v>0</v>
      </c>
      <c r="AN251">
        <f ca="1">IF($AI$3=1,
IF($AJ$2="",
SUMIFS(ENTRADAS[Valor],ENTRADAS[Status],"Concluído",ENTRADAS[Data pagamento],AK251),
SUMIFS(ENTRADAS[Valor],ENTRADAS[Status],"Concluído",ENTRADAS[Data pagamento],AK251,ENTRADAS[Conta bancária],$AJ$2)),
IF($AJ$2="",
SUMIFS(ENTRADAS[Valor],ENTRADAS[Status],"Concluído",ENTRADAS[Data pagamento],AK251)+SUMIFS(ENTRADAS[Valor],ENTRADAS[Status],"&lt;&gt;"&amp;"Concluído",ENTRADAS[Data vencimento],AK251),
SUMIFS(ENTRADAS[Valor],ENTRADAS[Status],"Concluído",ENTRADAS[Data pagamento],AK251,ENTRADAS[Conta bancária],$AJ$2)+SUMIFS(ENTRADAS[Valor],ENTRADAS[Status],"&lt;&gt;"&amp;"Concluído",ENTRADAS[Data vencimento],AK251,ENTRADAS[Conta bancária],$AJ$2)))</f>
        <v>0</v>
      </c>
      <c r="AO251">
        <f ca="1">IF($AI$3=1,
IF($AJ$2="",
SUMIFS(SAÍDAS[Valor],SAÍDAS[Status],"Concluído",SAÍDAS[Data pagamento],AK251),
SUMIFS(SAÍDAS[Valor],SAÍDAS[Status],"Concluído",SAÍDAS[Data pagamento],AK251,SAÍDAS[Conta bancária],$AJ$2)),
IF($AJ$2="",
SUMIFS(SAÍDAS[Valor],SAÍDAS[Status],"Concluído",SAÍDAS[Data pagamento],AK251)+SUMIFS(SAÍDAS[Valor],SAÍDAS[Status],"&lt;&gt;"&amp;"Concluído",SAÍDAS[Data vencimento],AK251),
SUMIFS(SAÍDAS[Valor],SAÍDAS[Status],"Concluído",SAÍDAS[Data pagamento],AK251,SAÍDAS[Conta bancária],$AJ$2)+SUMIFS(SAÍDAS[Valor],SAÍDAS[Status],"&lt;&gt;"&amp;"Concluído",SAÍDAS[Data vencimento],AK251,SAÍDAS[Conta bancária],$AJ$2)))</f>
        <v>0</v>
      </c>
      <c r="AP251">
        <f t="shared" ca="1" si="39"/>
        <v>0</v>
      </c>
      <c r="BJ251" s="97"/>
      <c r="BK251" s="97"/>
    </row>
    <row r="252" spans="34:63" x14ac:dyDescent="0.3">
      <c r="AH252" t="str">
        <f t="shared" ca="1" si="35"/>
        <v>set</v>
      </c>
      <c r="AI252">
        <f t="shared" ca="1" si="36"/>
        <v>1900</v>
      </c>
      <c r="AJ252" t="str">
        <f t="shared" ca="1" si="37"/>
        <v>set1900</v>
      </c>
      <c r="AK252" s="97">
        <f t="shared" ca="1" si="34"/>
        <v>246</v>
      </c>
      <c r="AL252" t="str">
        <f t="shared" ca="1" si="38"/>
        <v>dom</v>
      </c>
      <c r="AM252">
        <f ca="1">IF($AJ$2="",SUMIFS(BANCOS!$C$4:$C$13,BANCOS!$D$4:$D$13,AK252),SUMIFS(BANCOS!$C$4:$C$13,BANCOS!$D$4:$D$13,AK252,BANCOS!$B$4:$B$13,$AJ$2))+AP251</f>
        <v>0</v>
      </c>
      <c r="AN252">
        <f ca="1">IF($AI$3=1,
IF($AJ$2="",
SUMIFS(ENTRADAS[Valor],ENTRADAS[Status],"Concluído",ENTRADAS[Data pagamento],AK252),
SUMIFS(ENTRADAS[Valor],ENTRADAS[Status],"Concluído",ENTRADAS[Data pagamento],AK252,ENTRADAS[Conta bancária],$AJ$2)),
IF($AJ$2="",
SUMIFS(ENTRADAS[Valor],ENTRADAS[Status],"Concluído",ENTRADAS[Data pagamento],AK252)+SUMIFS(ENTRADAS[Valor],ENTRADAS[Status],"&lt;&gt;"&amp;"Concluído",ENTRADAS[Data vencimento],AK252),
SUMIFS(ENTRADAS[Valor],ENTRADAS[Status],"Concluído",ENTRADAS[Data pagamento],AK252,ENTRADAS[Conta bancária],$AJ$2)+SUMIFS(ENTRADAS[Valor],ENTRADAS[Status],"&lt;&gt;"&amp;"Concluído",ENTRADAS[Data vencimento],AK252,ENTRADAS[Conta bancária],$AJ$2)))</f>
        <v>0</v>
      </c>
      <c r="AO252">
        <f ca="1">IF($AI$3=1,
IF($AJ$2="",
SUMIFS(SAÍDAS[Valor],SAÍDAS[Status],"Concluído",SAÍDAS[Data pagamento],AK252),
SUMIFS(SAÍDAS[Valor],SAÍDAS[Status],"Concluído",SAÍDAS[Data pagamento],AK252,SAÍDAS[Conta bancária],$AJ$2)),
IF($AJ$2="",
SUMIFS(SAÍDAS[Valor],SAÍDAS[Status],"Concluído",SAÍDAS[Data pagamento],AK252)+SUMIFS(SAÍDAS[Valor],SAÍDAS[Status],"&lt;&gt;"&amp;"Concluído",SAÍDAS[Data vencimento],AK252),
SUMIFS(SAÍDAS[Valor],SAÍDAS[Status],"Concluído",SAÍDAS[Data pagamento],AK252,SAÍDAS[Conta bancária],$AJ$2)+SUMIFS(SAÍDAS[Valor],SAÍDAS[Status],"&lt;&gt;"&amp;"Concluído",SAÍDAS[Data vencimento],AK252,SAÍDAS[Conta bancária],$AJ$2)))</f>
        <v>0</v>
      </c>
      <c r="AP252">
        <f t="shared" ca="1" si="39"/>
        <v>0</v>
      </c>
      <c r="BJ252" s="97"/>
      <c r="BK252" s="97"/>
    </row>
    <row r="253" spans="34:63" x14ac:dyDescent="0.3">
      <c r="AH253" t="str">
        <f t="shared" ca="1" si="35"/>
        <v>set</v>
      </c>
      <c r="AI253">
        <f t="shared" ca="1" si="36"/>
        <v>1900</v>
      </c>
      <c r="AJ253" t="str">
        <f t="shared" ca="1" si="37"/>
        <v>set1900</v>
      </c>
      <c r="AK253" s="97">
        <f t="shared" ca="1" si="34"/>
        <v>247</v>
      </c>
      <c r="AL253" t="str">
        <f t="shared" ca="1" si="38"/>
        <v>seg</v>
      </c>
      <c r="AM253">
        <f ca="1">IF($AJ$2="",SUMIFS(BANCOS!$C$4:$C$13,BANCOS!$D$4:$D$13,AK253),SUMIFS(BANCOS!$C$4:$C$13,BANCOS!$D$4:$D$13,AK253,BANCOS!$B$4:$B$13,$AJ$2))+AP252</f>
        <v>0</v>
      </c>
      <c r="AN253">
        <f ca="1">IF($AI$3=1,
IF($AJ$2="",
SUMIFS(ENTRADAS[Valor],ENTRADAS[Status],"Concluído",ENTRADAS[Data pagamento],AK253),
SUMIFS(ENTRADAS[Valor],ENTRADAS[Status],"Concluído",ENTRADAS[Data pagamento],AK253,ENTRADAS[Conta bancária],$AJ$2)),
IF($AJ$2="",
SUMIFS(ENTRADAS[Valor],ENTRADAS[Status],"Concluído",ENTRADAS[Data pagamento],AK253)+SUMIFS(ENTRADAS[Valor],ENTRADAS[Status],"&lt;&gt;"&amp;"Concluído",ENTRADAS[Data vencimento],AK253),
SUMIFS(ENTRADAS[Valor],ENTRADAS[Status],"Concluído",ENTRADAS[Data pagamento],AK253,ENTRADAS[Conta bancária],$AJ$2)+SUMIFS(ENTRADAS[Valor],ENTRADAS[Status],"&lt;&gt;"&amp;"Concluído",ENTRADAS[Data vencimento],AK253,ENTRADAS[Conta bancária],$AJ$2)))</f>
        <v>0</v>
      </c>
      <c r="AO253">
        <f ca="1">IF($AI$3=1,
IF($AJ$2="",
SUMIFS(SAÍDAS[Valor],SAÍDAS[Status],"Concluído",SAÍDAS[Data pagamento],AK253),
SUMIFS(SAÍDAS[Valor],SAÍDAS[Status],"Concluído",SAÍDAS[Data pagamento],AK253,SAÍDAS[Conta bancária],$AJ$2)),
IF($AJ$2="",
SUMIFS(SAÍDAS[Valor],SAÍDAS[Status],"Concluído",SAÍDAS[Data pagamento],AK253)+SUMIFS(SAÍDAS[Valor],SAÍDAS[Status],"&lt;&gt;"&amp;"Concluído",SAÍDAS[Data vencimento],AK253),
SUMIFS(SAÍDAS[Valor],SAÍDAS[Status],"Concluído",SAÍDAS[Data pagamento],AK253,SAÍDAS[Conta bancária],$AJ$2)+SUMIFS(SAÍDAS[Valor],SAÍDAS[Status],"&lt;&gt;"&amp;"Concluído",SAÍDAS[Data vencimento],AK253,SAÍDAS[Conta bancária],$AJ$2)))</f>
        <v>0</v>
      </c>
      <c r="AP253">
        <f t="shared" ca="1" si="39"/>
        <v>0</v>
      </c>
      <c r="BJ253" s="97"/>
      <c r="BK253" s="97"/>
    </row>
    <row r="254" spans="34:63" x14ac:dyDescent="0.3">
      <c r="AH254" t="str">
        <f t="shared" ca="1" si="35"/>
        <v>set</v>
      </c>
      <c r="AI254">
        <f t="shared" ca="1" si="36"/>
        <v>1900</v>
      </c>
      <c r="AJ254" t="str">
        <f t="shared" ca="1" si="37"/>
        <v>set1900</v>
      </c>
      <c r="AK254" s="97">
        <f t="shared" ca="1" si="34"/>
        <v>248</v>
      </c>
      <c r="AL254" t="str">
        <f t="shared" ca="1" si="38"/>
        <v>ter</v>
      </c>
      <c r="AM254">
        <f ca="1">IF($AJ$2="",SUMIFS(BANCOS!$C$4:$C$13,BANCOS!$D$4:$D$13,AK254),SUMIFS(BANCOS!$C$4:$C$13,BANCOS!$D$4:$D$13,AK254,BANCOS!$B$4:$B$13,$AJ$2))+AP253</f>
        <v>0</v>
      </c>
      <c r="AN254">
        <f ca="1">IF($AI$3=1,
IF($AJ$2="",
SUMIFS(ENTRADAS[Valor],ENTRADAS[Status],"Concluído",ENTRADAS[Data pagamento],AK254),
SUMIFS(ENTRADAS[Valor],ENTRADAS[Status],"Concluído",ENTRADAS[Data pagamento],AK254,ENTRADAS[Conta bancária],$AJ$2)),
IF($AJ$2="",
SUMIFS(ENTRADAS[Valor],ENTRADAS[Status],"Concluído",ENTRADAS[Data pagamento],AK254)+SUMIFS(ENTRADAS[Valor],ENTRADAS[Status],"&lt;&gt;"&amp;"Concluído",ENTRADAS[Data vencimento],AK254),
SUMIFS(ENTRADAS[Valor],ENTRADAS[Status],"Concluído",ENTRADAS[Data pagamento],AK254,ENTRADAS[Conta bancária],$AJ$2)+SUMIFS(ENTRADAS[Valor],ENTRADAS[Status],"&lt;&gt;"&amp;"Concluído",ENTRADAS[Data vencimento],AK254,ENTRADAS[Conta bancária],$AJ$2)))</f>
        <v>0</v>
      </c>
      <c r="AO254">
        <f ca="1">IF($AI$3=1,
IF($AJ$2="",
SUMIFS(SAÍDAS[Valor],SAÍDAS[Status],"Concluído",SAÍDAS[Data pagamento],AK254),
SUMIFS(SAÍDAS[Valor],SAÍDAS[Status],"Concluído",SAÍDAS[Data pagamento],AK254,SAÍDAS[Conta bancária],$AJ$2)),
IF($AJ$2="",
SUMIFS(SAÍDAS[Valor],SAÍDAS[Status],"Concluído",SAÍDAS[Data pagamento],AK254)+SUMIFS(SAÍDAS[Valor],SAÍDAS[Status],"&lt;&gt;"&amp;"Concluído",SAÍDAS[Data vencimento],AK254),
SUMIFS(SAÍDAS[Valor],SAÍDAS[Status],"Concluído",SAÍDAS[Data pagamento],AK254,SAÍDAS[Conta bancária],$AJ$2)+SUMIFS(SAÍDAS[Valor],SAÍDAS[Status],"&lt;&gt;"&amp;"Concluído",SAÍDAS[Data vencimento],AK254,SAÍDAS[Conta bancária],$AJ$2)))</f>
        <v>0</v>
      </c>
      <c r="AP254">
        <f t="shared" ca="1" si="39"/>
        <v>0</v>
      </c>
      <c r="BJ254" s="97"/>
      <c r="BK254" s="97"/>
    </row>
    <row r="255" spans="34:63" x14ac:dyDescent="0.3">
      <c r="AH255" t="str">
        <f t="shared" ca="1" si="35"/>
        <v>set</v>
      </c>
      <c r="AI255">
        <f t="shared" ca="1" si="36"/>
        <v>1900</v>
      </c>
      <c r="AJ255" t="str">
        <f t="shared" ca="1" si="37"/>
        <v>set1900</v>
      </c>
      <c r="AK255" s="97">
        <f t="shared" ca="1" si="34"/>
        <v>249</v>
      </c>
      <c r="AL255" t="str">
        <f t="shared" ca="1" si="38"/>
        <v>qua</v>
      </c>
      <c r="AM255">
        <f ca="1">IF($AJ$2="",SUMIFS(BANCOS!$C$4:$C$13,BANCOS!$D$4:$D$13,AK255),SUMIFS(BANCOS!$C$4:$C$13,BANCOS!$D$4:$D$13,AK255,BANCOS!$B$4:$B$13,$AJ$2))+AP254</f>
        <v>0</v>
      </c>
      <c r="AN255">
        <f ca="1">IF($AI$3=1,
IF($AJ$2="",
SUMIFS(ENTRADAS[Valor],ENTRADAS[Status],"Concluído",ENTRADAS[Data pagamento],AK255),
SUMIFS(ENTRADAS[Valor],ENTRADAS[Status],"Concluído",ENTRADAS[Data pagamento],AK255,ENTRADAS[Conta bancária],$AJ$2)),
IF($AJ$2="",
SUMIFS(ENTRADAS[Valor],ENTRADAS[Status],"Concluído",ENTRADAS[Data pagamento],AK255)+SUMIFS(ENTRADAS[Valor],ENTRADAS[Status],"&lt;&gt;"&amp;"Concluído",ENTRADAS[Data vencimento],AK255),
SUMIFS(ENTRADAS[Valor],ENTRADAS[Status],"Concluído",ENTRADAS[Data pagamento],AK255,ENTRADAS[Conta bancária],$AJ$2)+SUMIFS(ENTRADAS[Valor],ENTRADAS[Status],"&lt;&gt;"&amp;"Concluído",ENTRADAS[Data vencimento],AK255,ENTRADAS[Conta bancária],$AJ$2)))</f>
        <v>0</v>
      </c>
      <c r="AO255">
        <f ca="1">IF($AI$3=1,
IF($AJ$2="",
SUMIFS(SAÍDAS[Valor],SAÍDAS[Status],"Concluído",SAÍDAS[Data pagamento],AK255),
SUMIFS(SAÍDAS[Valor],SAÍDAS[Status],"Concluído",SAÍDAS[Data pagamento],AK255,SAÍDAS[Conta bancária],$AJ$2)),
IF($AJ$2="",
SUMIFS(SAÍDAS[Valor],SAÍDAS[Status],"Concluído",SAÍDAS[Data pagamento],AK255)+SUMIFS(SAÍDAS[Valor],SAÍDAS[Status],"&lt;&gt;"&amp;"Concluído",SAÍDAS[Data vencimento],AK255),
SUMIFS(SAÍDAS[Valor],SAÍDAS[Status],"Concluído",SAÍDAS[Data pagamento],AK255,SAÍDAS[Conta bancária],$AJ$2)+SUMIFS(SAÍDAS[Valor],SAÍDAS[Status],"&lt;&gt;"&amp;"Concluído",SAÍDAS[Data vencimento],AK255,SAÍDAS[Conta bancária],$AJ$2)))</f>
        <v>0</v>
      </c>
      <c r="AP255">
        <f t="shared" ca="1" si="39"/>
        <v>0</v>
      </c>
      <c r="BJ255" s="97"/>
      <c r="BK255" s="97"/>
    </row>
    <row r="256" spans="34:63" x14ac:dyDescent="0.3">
      <c r="AH256" t="str">
        <f t="shared" ca="1" si="35"/>
        <v>set</v>
      </c>
      <c r="AI256">
        <f t="shared" ca="1" si="36"/>
        <v>1900</v>
      </c>
      <c r="AJ256" t="str">
        <f t="shared" ca="1" si="37"/>
        <v>set1900</v>
      </c>
      <c r="AK256" s="97">
        <f t="shared" ca="1" si="34"/>
        <v>250</v>
      </c>
      <c r="AL256" t="str">
        <f t="shared" ca="1" si="38"/>
        <v>qui</v>
      </c>
      <c r="AM256">
        <f ca="1">IF($AJ$2="",SUMIFS(BANCOS!$C$4:$C$13,BANCOS!$D$4:$D$13,AK256),SUMIFS(BANCOS!$C$4:$C$13,BANCOS!$D$4:$D$13,AK256,BANCOS!$B$4:$B$13,$AJ$2))+AP255</f>
        <v>0</v>
      </c>
      <c r="AN256">
        <f ca="1">IF($AI$3=1,
IF($AJ$2="",
SUMIFS(ENTRADAS[Valor],ENTRADAS[Status],"Concluído",ENTRADAS[Data pagamento],AK256),
SUMIFS(ENTRADAS[Valor],ENTRADAS[Status],"Concluído",ENTRADAS[Data pagamento],AK256,ENTRADAS[Conta bancária],$AJ$2)),
IF($AJ$2="",
SUMIFS(ENTRADAS[Valor],ENTRADAS[Status],"Concluído",ENTRADAS[Data pagamento],AK256)+SUMIFS(ENTRADAS[Valor],ENTRADAS[Status],"&lt;&gt;"&amp;"Concluído",ENTRADAS[Data vencimento],AK256),
SUMIFS(ENTRADAS[Valor],ENTRADAS[Status],"Concluído",ENTRADAS[Data pagamento],AK256,ENTRADAS[Conta bancária],$AJ$2)+SUMIFS(ENTRADAS[Valor],ENTRADAS[Status],"&lt;&gt;"&amp;"Concluído",ENTRADAS[Data vencimento],AK256,ENTRADAS[Conta bancária],$AJ$2)))</f>
        <v>0</v>
      </c>
      <c r="AO256">
        <f ca="1">IF($AI$3=1,
IF($AJ$2="",
SUMIFS(SAÍDAS[Valor],SAÍDAS[Status],"Concluído",SAÍDAS[Data pagamento],AK256),
SUMIFS(SAÍDAS[Valor],SAÍDAS[Status],"Concluído",SAÍDAS[Data pagamento],AK256,SAÍDAS[Conta bancária],$AJ$2)),
IF($AJ$2="",
SUMIFS(SAÍDAS[Valor],SAÍDAS[Status],"Concluído",SAÍDAS[Data pagamento],AK256)+SUMIFS(SAÍDAS[Valor],SAÍDAS[Status],"&lt;&gt;"&amp;"Concluído",SAÍDAS[Data vencimento],AK256),
SUMIFS(SAÍDAS[Valor],SAÍDAS[Status],"Concluído",SAÍDAS[Data pagamento],AK256,SAÍDAS[Conta bancária],$AJ$2)+SUMIFS(SAÍDAS[Valor],SAÍDAS[Status],"&lt;&gt;"&amp;"Concluído",SAÍDAS[Data vencimento],AK256,SAÍDAS[Conta bancária],$AJ$2)))</f>
        <v>0</v>
      </c>
      <c r="AP256">
        <f t="shared" ca="1" si="39"/>
        <v>0</v>
      </c>
      <c r="BJ256" s="97"/>
      <c r="BK256" s="97"/>
    </row>
    <row r="257" spans="34:63" x14ac:dyDescent="0.3">
      <c r="AH257" t="str">
        <f t="shared" ca="1" si="35"/>
        <v>set</v>
      </c>
      <c r="AI257">
        <f t="shared" ca="1" si="36"/>
        <v>1900</v>
      </c>
      <c r="AJ257" t="str">
        <f t="shared" ca="1" si="37"/>
        <v>set1900</v>
      </c>
      <c r="AK257" s="97">
        <f t="shared" ca="1" si="34"/>
        <v>251</v>
      </c>
      <c r="AL257" t="str">
        <f t="shared" ca="1" si="38"/>
        <v>sex</v>
      </c>
      <c r="AM257">
        <f ca="1">IF($AJ$2="",SUMIFS(BANCOS!$C$4:$C$13,BANCOS!$D$4:$D$13,AK257),SUMIFS(BANCOS!$C$4:$C$13,BANCOS!$D$4:$D$13,AK257,BANCOS!$B$4:$B$13,$AJ$2))+AP256</f>
        <v>0</v>
      </c>
      <c r="AN257">
        <f ca="1">IF($AI$3=1,
IF($AJ$2="",
SUMIFS(ENTRADAS[Valor],ENTRADAS[Status],"Concluído",ENTRADAS[Data pagamento],AK257),
SUMIFS(ENTRADAS[Valor],ENTRADAS[Status],"Concluído",ENTRADAS[Data pagamento],AK257,ENTRADAS[Conta bancária],$AJ$2)),
IF($AJ$2="",
SUMIFS(ENTRADAS[Valor],ENTRADAS[Status],"Concluído",ENTRADAS[Data pagamento],AK257)+SUMIFS(ENTRADAS[Valor],ENTRADAS[Status],"&lt;&gt;"&amp;"Concluído",ENTRADAS[Data vencimento],AK257),
SUMIFS(ENTRADAS[Valor],ENTRADAS[Status],"Concluído",ENTRADAS[Data pagamento],AK257,ENTRADAS[Conta bancária],$AJ$2)+SUMIFS(ENTRADAS[Valor],ENTRADAS[Status],"&lt;&gt;"&amp;"Concluído",ENTRADAS[Data vencimento],AK257,ENTRADAS[Conta bancária],$AJ$2)))</f>
        <v>0</v>
      </c>
      <c r="AO257">
        <f ca="1">IF($AI$3=1,
IF($AJ$2="",
SUMIFS(SAÍDAS[Valor],SAÍDAS[Status],"Concluído",SAÍDAS[Data pagamento],AK257),
SUMIFS(SAÍDAS[Valor],SAÍDAS[Status],"Concluído",SAÍDAS[Data pagamento],AK257,SAÍDAS[Conta bancária],$AJ$2)),
IF($AJ$2="",
SUMIFS(SAÍDAS[Valor],SAÍDAS[Status],"Concluído",SAÍDAS[Data pagamento],AK257)+SUMIFS(SAÍDAS[Valor],SAÍDAS[Status],"&lt;&gt;"&amp;"Concluído",SAÍDAS[Data vencimento],AK257),
SUMIFS(SAÍDAS[Valor],SAÍDAS[Status],"Concluído",SAÍDAS[Data pagamento],AK257,SAÍDAS[Conta bancária],$AJ$2)+SUMIFS(SAÍDAS[Valor],SAÍDAS[Status],"&lt;&gt;"&amp;"Concluído",SAÍDAS[Data vencimento],AK257,SAÍDAS[Conta bancária],$AJ$2)))</f>
        <v>0</v>
      </c>
      <c r="AP257">
        <f t="shared" ca="1" si="39"/>
        <v>0</v>
      </c>
      <c r="BJ257" s="97"/>
      <c r="BK257" s="97"/>
    </row>
    <row r="258" spans="34:63" x14ac:dyDescent="0.3">
      <c r="AH258" t="str">
        <f t="shared" ca="1" si="35"/>
        <v>set</v>
      </c>
      <c r="AI258">
        <f t="shared" ca="1" si="36"/>
        <v>1900</v>
      </c>
      <c r="AJ258" t="str">
        <f t="shared" ca="1" si="37"/>
        <v>set1900</v>
      </c>
      <c r="AK258" s="97">
        <f t="shared" ca="1" si="34"/>
        <v>252</v>
      </c>
      <c r="AL258" t="str">
        <f t="shared" ca="1" si="38"/>
        <v>sáb</v>
      </c>
      <c r="AM258">
        <f ca="1">IF($AJ$2="",SUMIFS(BANCOS!$C$4:$C$13,BANCOS!$D$4:$D$13,AK258),SUMIFS(BANCOS!$C$4:$C$13,BANCOS!$D$4:$D$13,AK258,BANCOS!$B$4:$B$13,$AJ$2))+AP257</f>
        <v>0</v>
      </c>
      <c r="AN258">
        <f ca="1">IF($AI$3=1,
IF($AJ$2="",
SUMIFS(ENTRADAS[Valor],ENTRADAS[Status],"Concluído",ENTRADAS[Data pagamento],AK258),
SUMIFS(ENTRADAS[Valor],ENTRADAS[Status],"Concluído",ENTRADAS[Data pagamento],AK258,ENTRADAS[Conta bancária],$AJ$2)),
IF($AJ$2="",
SUMIFS(ENTRADAS[Valor],ENTRADAS[Status],"Concluído",ENTRADAS[Data pagamento],AK258)+SUMIFS(ENTRADAS[Valor],ENTRADAS[Status],"&lt;&gt;"&amp;"Concluído",ENTRADAS[Data vencimento],AK258),
SUMIFS(ENTRADAS[Valor],ENTRADAS[Status],"Concluído",ENTRADAS[Data pagamento],AK258,ENTRADAS[Conta bancária],$AJ$2)+SUMIFS(ENTRADAS[Valor],ENTRADAS[Status],"&lt;&gt;"&amp;"Concluído",ENTRADAS[Data vencimento],AK258,ENTRADAS[Conta bancária],$AJ$2)))</f>
        <v>0</v>
      </c>
      <c r="AO258">
        <f ca="1">IF($AI$3=1,
IF($AJ$2="",
SUMIFS(SAÍDAS[Valor],SAÍDAS[Status],"Concluído",SAÍDAS[Data pagamento],AK258),
SUMIFS(SAÍDAS[Valor],SAÍDAS[Status],"Concluído",SAÍDAS[Data pagamento],AK258,SAÍDAS[Conta bancária],$AJ$2)),
IF($AJ$2="",
SUMIFS(SAÍDAS[Valor],SAÍDAS[Status],"Concluído",SAÍDAS[Data pagamento],AK258)+SUMIFS(SAÍDAS[Valor],SAÍDAS[Status],"&lt;&gt;"&amp;"Concluído",SAÍDAS[Data vencimento],AK258),
SUMIFS(SAÍDAS[Valor],SAÍDAS[Status],"Concluído",SAÍDAS[Data pagamento],AK258,SAÍDAS[Conta bancária],$AJ$2)+SUMIFS(SAÍDAS[Valor],SAÍDAS[Status],"&lt;&gt;"&amp;"Concluído",SAÍDAS[Data vencimento],AK258,SAÍDAS[Conta bancária],$AJ$2)))</f>
        <v>0</v>
      </c>
      <c r="AP258">
        <f t="shared" ca="1" si="39"/>
        <v>0</v>
      </c>
    </row>
    <row r="259" spans="34:63" x14ac:dyDescent="0.3">
      <c r="AH259" t="str">
        <f t="shared" ca="1" si="35"/>
        <v>set</v>
      </c>
      <c r="AI259">
        <f t="shared" ca="1" si="36"/>
        <v>1900</v>
      </c>
      <c r="AJ259" t="str">
        <f t="shared" ca="1" si="37"/>
        <v>set1900</v>
      </c>
      <c r="AK259" s="97">
        <f t="shared" ca="1" si="34"/>
        <v>253</v>
      </c>
      <c r="AL259" t="str">
        <f t="shared" ca="1" si="38"/>
        <v>dom</v>
      </c>
      <c r="AM259">
        <f ca="1">IF($AJ$2="",SUMIFS(BANCOS!$C$4:$C$13,BANCOS!$D$4:$D$13,AK259),SUMIFS(BANCOS!$C$4:$C$13,BANCOS!$D$4:$D$13,AK259,BANCOS!$B$4:$B$13,$AJ$2))+AP258</f>
        <v>0</v>
      </c>
      <c r="AN259">
        <f ca="1">IF($AI$3=1,
IF($AJ$2="",
SUMIFS(ENTRADAS[Valor],ENTRADAS[Status],"Concluído",ENTRADAS[Data pagamento],AK259),
SUMIFS(ENTRADAS[Valor],ENTRADAS[Status],"Concluído",ENTRADAS[Data pagamento],AK259,ENTRADAS[Conta bancária],$AJ$2)),
IF($AJ$2="",
SUMIFS(ENTRADAS[Valor],ENTRADAS[Status],"Concluído",ENTRADAS[Data pagamento],AK259)+SUMIFS(ENTRADAS[Valor],ENTRADAS[Status],"&lt;&gt;"&amp;"Concluído",ENTRADAS[Data vencimento],AK259),
SUMIFS(ENTRADAS[Valor],ENTRADAS[Status],"Concluído",ENTRADAS[Data pagamento],AK259,ENTRADAS[Conta bancária],$AJ$2)+SUMIFS(ENTRADAS[Valor],ENTRADAS[Status],"&lt;&gt;"&amp;"Concluído",ENTRADAS[Data vencimento],AK259,ENTRADAS[Conta bancária],$AJ$2)))</f>
        <v>0</v>
      </c>
      <c r="AO259">
        <f ca="1">IF($AI$3=1,
IF($AJ$2="",
SUMIFS(SAÍDAS[Valor],SAÍDAS[Status],"Concluído",SAÍDAS[Data pagamento],AK259),
SUMIFS(SAÍDAS[Valor],SAÍDAS[Status],"Concluído",SAÍDAS[Data pagamento],AK259,SAÍDAS[Conta bancária],$AJ$2)),
IF($AJ$2="",
SUMIFS(SAÍDAS[Valor],SAÍDAS[Status],"Concluído",SAÍDAS[Data pagamento],AK259)+SUMIFS(SAÍDAS[Valor],SAÍDAS[Status],"&lt;&gt;"&amp;"Concluído",SAÍDAS[Data vencimento],AK259),
SUMIFS(SAÍDAS[Valor],SAÍDAS[Status],"Concluído",SAÍDAS[Data pagamento],AK259,SAÍDAS[Conta bancária],$AJ$2)+SUMIFS(SAÍDAS[Valor],SAÍDAS[Status],"&lt;&gt;"&amp;"Concluído",SAÍDAS[Data vencimento],AK259,SAÍDAS[Conta bancária],$AJ$2)))</f>
        <v>0</v>
      </c>
      <c r="AP259">
        <f t="shared" ca="1" si="39"/>
        <v>0</v>
      </c>
    </row>
    <row r="260" spans="34:63" x14ac:dyDescent="0.3">
      <c r="AH260" t="str">
        <f t="shared" ca="1" si="35"/>
        <v>set</v>
      </c>
      <c r="AI260">
        <f t="shared" ca="1" si="36"/>
        <v>1900</v>
      </c>
      <c r="AJ260" t="str">
        <f t="shared" ca="1" si="37"/>
        <v>set1900</v>
      </c>
      <c r="AK260" s="97">
        <f t="shared" ca="1" si="34"/>
        <v>254</v>
      </c>
      <c r="AL260" t="str">
        <f t="shared" ca="1" si="38"/>
        <v>seg</v>
      </c>
      <c r="AM260">
        <f ca="1">IF($AJ$2="",SUMIFS(BANCOS!$C$4:$C$13,BANCOS!$D$4:$D$13,AK260),SUMIFS(BANCOS!$C$4:$C$13,BANCOS!$D$4:$D$13,AK260,BANCOS!$B$4:$B$13,$AJ$2))+AP259</f>
        <v>0</v>
      </c>
      <c r="AN260">
        <f ca="1">IF($AI$3=1,
IF($AJ$2="",
SUMIFS(ENTRADAS[Valor],ENTRADAS[Status],"Concluído",ENTRADAS[Data pagamento],AK260),
SUMIFS(ENTRADAS[Valor],ENTRADAS[Status],"Concluído",ENTRADAS[Data pagamento],AK260,ENTRADAS[Conta bancária],$AJ$2)),
IF($AJ$2="",
SUMIFS(ENTRADAS[Valor],ENTRADAS[Status],"Concluído",ENTRADAS[Data pagamento],AK260)+SUMIFS(ENTRADAS[Valor],ENTRADAS[Status],"&lt;&gt;"&amp;"Concluído",ENTRADAS[Data vencimento],AK260),
SUMIFS(ENTRADAS[Valor],ENTRADAS[Status],"Concluído",ENTRADAS[Data pagamento],AK260,ENTRADAS[Conta bancária],$AJ$2)+SUMIFS(ENTRADAS[Valor],ENTRADAS[Status],"&lt;&gt;"&amp;"Concluído",ENTRADAS[Data vencimento],AK260,ENTRADAS[Conta bancária],$AJ$2)))</f>
        <v>0</v>
      </c>
      <c r="AO260">
        <f ca="1">IF($AI$3=1,
IF($AJ$2="",
SUMIFS(SAÍDAS[Valor],SAÍDAS[Status],"Concluído",SAÍDAS[Data pagamento],AK260),
SUMIFS(SAÍDAS[Valor],SAÍDAS[Status],"Concluído",SAÍDAS[Data pagamento],AK260,SAÍDAS[Conta bancária],$AJ$2)),
IF($AJ$2="",
SUMIFS(SAÍDAS[Valor],SAÍDAS[Status],"Concluído",SAÍDAS[Data pagamento],AK260)+SUMIFS(SAÍDAS[Valor],SAÍDAS[Status],"&lt;&gt;"&amp;"Concluído",SAÍDAS[Data vencimento],AK260),
SUMIFS(SAÍDAS[Valor],SAÍDAS[Status],"Concluído",SAÍDAS[Data pagamento],AK260,SAÍDAS[Conta bancária],$AJ$2)+SUMIFS(SAÍDAS[Valor],SAÍDAS[Status],"&lt;&gt;"&amp;"Concluído",SAÍDAS[Data vencimento],AK260,SAÍDAS[Conta bancária],$AJ$2)))</f>
        <v>0</v>
      </c>
      <c r="AP260">
        <f t="shared" ca="1" si="39"/>
        <v>0</v>
      </c>
    </row>
    <row r="261" spans="34:63" x14ac:dyDescent="0.3">
      <c r="AH261" t="str">
        <f t="shared" ca="1" si="35"/>
        <v>set</v>
      </c>
      <c r="AI261">
        <f t="shared" ca="1" si="36"/>
        <v>1900</v>
      </c>
      <c r="AJ261" t="str">
        <f t="shared" ca="1" si="37"/>
        <v>set1900</v>
      </c>
      <c r="AK261" s="97">
        <f t="shared" ca="1" si="34"/>
        <v>255</v>
      </c>
      <c r="AL261" t="str">
        <f t="shared" ca="1" si="38"/>
        <v>ter</v>
      </c>
      <c r="AM261">
        <f ca="1">IF($AJ$2="",SUMIFS(BANCOS!$C$4:$C$13,BANCOS!$D$4:$D$13,AK261),SUMIFS(BANCOS!$C$4:$C$13,BANCOS!$D$4:$D$13,AK261,BANCOS!$B$4:$B$13,$AJ$2))+AP260</f>
        <v>0</v>
      </c>
      <c r="AN261">
        <f ca="1">IF($AI$3=1,
IF($AJ$2="",
SUMIFS(ENTRADAS[Valor],ENTRADAS[Status],"Concluído",ENTRADAS[Data pagamento],AK261),
SUMIFS(ENTRADAS[Valor],ENTRADAS[Status],"Concluído",ENTRADAS[Data pagamento],AK261,ENTRADAS[Conta bancária],$AJ$2)),
IF($AJ$2="",
SUMIFS(ENTRADAS[Valor],ENTRADAS[Status],"Concluído",ENTRADAS[Data pagamento],AK261)+SUMIFS(ENTRADAS[Valor],ENTRADAS[Status],"&lt;&gt;"&amp;"Concluído",ENTRADAS[Data vencimento],AK261),
SUMIFS(ENTRADAS[Valor],ENTRADAS[Status],"Concluído",ENTRADAS[Data pagamento],AK261,ENTRADAS[Conta bancária],$AJ$2)+SUMIFS(ENTRADAS[Valor],ENTRADAS[Status],"&lt;&gt;"&amp;"Concluído",ENTRADAS[Data vencimento],AK261,ENTRADAS[Conta bancária],$AJ$2)))</f>
        <v>0</v>
      </c>
      <c r="AO261">
        <f ca="1">IF($AI$3=1,
IF($AJ$2="",
SUMIFS(SAÍDAS[Valor],SAÍDAS[Status],"Concluído",SAÍDAS[Data pagamento],AK261),
SUMIFS(SAÍDAS[Valor],SAÍDAS[Status],"Concluído",SAÍDAS[Data pagamento],AK261,SAÍDAS[Conta bancária],$AJ$2)),
IF($AJ$2="",
SUMIFS(SAÍDAS[Valor],SAÍDAS[Status],"Concluído",SAÍDAS[Data pagamento],AK261)+SUMIFS(SAÍDAS[Valor],SAÍDAS[Status],"&lt;&gt;"&amp;"Concluído",SAÍDAS[Data vencimento],AK261),
SUMIFS(SAÍDAS[Valor],SAÍDAS[Status],"Concluído",SAÍDAS[Data pagamento],AK261,SAÍDAS[Conta bancária],$AJ$2)+SUMIFS(SAÍDAS[Valor],SAÍDAS[Status],"&lt;&gt;"&amp;"Concluído",SAÍDAS[Data vencimento],AK261,SAÍDAS[Conta bancária],$AJ$2)))</f>
        <v>0</v>
      </c>
      <c r="AP261">
        <f t="shared" ca="1" si="39"/>
        <v>0</v>
      </c>
    </row>
    <row r="262" spans="34:63" x14ac:dyDescent="0.3">
      <c r="AH262" t="str">
        <f t="shared" ca="1" si="35"/>
        <v>set</v>
      </c>
      <c r="AI262">
        <f t="shared" ca="1" si="36"/>
        <v>1900</v>
      </c>
      <c r="AJ262" t="str">
        <f t="shared" ca="1" si="37"/>
        <v>set1900</v>
      </c>
      <c r="AK262" s="97">
        <f t="shared" ca="1" si="34"/>
        <v>256</v>
      </c>
      <c r="AL262" t="str">
        <f t="shared" ca="1" si="38"/>
        <v>qua</v>
      </c>
      <c r="AM262">
        <f ca="1">IF($AJ$2="",SUMIFS(BANCOS!$C$4:$C$13,BANCOS!$D$4:$D$13,AK262),SUMIFS(BANCOS!$C$4:$C$13,BANCOS!$D$4:$D$13,AK262,BANCOS!$B$4:$B$13,$AJ$2))+AP261</f>
        <v>0</v>
      </c>
      <c r="AN262">
        <f ca="1">IF($AI$3=1,
IF($AJ$2="",
SUMIFS(ENTRADAS[Valor],ENTRADAS[Status],"Concluído",ENTRADAS[Data pagamento],AK262),
SUMIFS(ENTRADAS[Valor],ENTRADAS[Status],"Concluído",ENTRADAS[Data pagamento],AK262,ENTRADAS[Conta bancária],$AJ$2)),
IF($AJ$2="",
SUMIFS(ENTRADAS[Valor],ENTRADAS[Status],"Concluído",ENTRADAS[Data pagamento],AK262)+SUMIFS(ENTRADAS[Valor],ENTRADAS[Status],"&lt;&gt;"&amp;"Concluído",ENTRADAS[Data vencimento],AK262),
SUMIFS(ENTRADAS[Valor],ENTRADAS[Status],"Concluído",ENTRADAS[Data pagamento],AK262,ENTRADAS[Conta bancária],$AJ$2)+SUMIFS(ENTRADAS[Valor],ENTRADAS[Status],"&lt;&gt;"&amp;"Concluído",ENTRADAS[Data vencimento],AK262,ENTRADAS[Conta bancária],$AJ$2)))</f>
        <v>0</v>
      </c>
      <c r="AO262">
        <f ca="1">IF($AI$3=1,
IF($AJ$2="",
SUMIFS(SAÍDAS[Valor],SAÍDAS[Status],"Concluído",SAÍDAS[Data pagamento],AK262),
SUMIFS(SAÍDAS[Valor],SAÍDAS[Status],"Concluído",SAÍDAS[Data pagamento],AK262,SAÍDAS[Conta bancária],$AJ$2)),
IF($AJ$2="",
SUMIFS(SAÍDAS[Valor],SAÍDAS[Status],"Concluído",SAÍDAS[Data pagamento],AK262)+SUMIFS(SAÍDAS[Valor],SAÍDAS[Status],"&lt;&gt;"&amp;"Concluído",SAÍDAS[Data vencimento],AK262),
SUMIFS(SAÍDAS[Valor],SAÍDAS[Status],"Concluído",SAÍDAS[Data pagamento],AK262,SAÍDAS[Conta bancária],$AJ$2)+SUMIFS(SAÍDAS[Valor],SAÍDAS[Status],"&lt;&gt;"&amp;"Concluído",SAÍDAS[Data vencimento],AK262,SAÍDAS[Conta bancária],$AJ$2)))</f>
        <v>0</v>
      </c>
      <c r="AP262">
        <f t="shared" ca="1" si="39"/>
        <v>0</v>
      </c>
    </row>
    <row r="263" spans="34:63" x14ac:dyDescent="0.3">
      <c r="AH263" t="str">
        <f t="shared" ca="1" si="35"/>
        <v>set</v>
      </c>
      <c r="AI263">
        <f t="shared" ca="1" si="36"/>
        <v>1900</v>
      </c>
      <c r="AJ263" t="str">
        <f t="shared" ca="1" si="37"/>
        <v>set1900</v>
      </c>
      <c r="AK263" s="97">
        <f t="shared" ca="1" si="34"/>
        <v>257</v>
      </c>
      <c r="AL263" t="str">
        <f t="shared" ca="1" si="38"/>
        <v>qui</v>
      </c>
      <c r="AM263">
        <f ca="1">IF($AJ$2="",SUMIFS(BANCOS!$C$4:$C$13,BANCOS!$D$4:$D$13,AK263),SUMIFS(BANCOS!$C$4:$C$13,BANCOS!$D$4:$D$13,AK263,BANCOS!$B$4:$B$13,$AJ$2))+AP262</f>
        <v>0</v>
      </c>
      <c r="AN263">
        <f ca="1">IF($AI$3=1,
IF($AJ$2="",
SUMIFS(ENTRADAS[Valor],ENTRADAS[Status],"Concluído",ENTRADAS[Data pagamento],AK263),
SUMIFS(ENTRADAS[Valor],ENTRADAS[Status],"Concluído",ENTRADAS[Data pagamento],AK263,ENTRADAS[Conta bancária],$AJ$2)),
IF($AJ$2="",
SUMIFS(ENTRADAS[Valor],ENTRADAS[Status],"Concluído",ENTRADAS[Data pagamento],AK263)+SUMIFS(ENTRADAS[Valor],ENTRADAS[Status],"&lt;&gt;"&amp;"Concluído",ENTRADAS[Data vencimento],AK263),
SUMIFS(ENTRADAS[Valor],ENTRADAS[Status],"Concluído",ENTRADAS[Data pagamento],AK263,ENTRADAS[Conta bancária],$AJ$2)+SUMIFS(ENTRADAS[Valor],ENTRADAS[Status],"&lt;&gt;"&amp;"Concluído",ENTRADAS[Data vencimento],AK263,ENTRADAS[Conta bancária],$AJ$2)))</f>
        <v>0</v>
      </c>
      <c r="AO263">
        <f ca="1">IF($AI$3=1,
IF($AJ$2="",
SUMIFS(SAÍDAS[Valor],SAÍDAS[Status],"Concluído",SAÍDAS[Data pagamento],AK263),
SUMIFS(SAÍDAS[Valor],SAÍDAS[Status],"Concluído",SAÍDAS[Data pagamento],AK263,SAÍDAS[Conta bancária],$AJ$2)),
IF($AJ$2="",
SUMIFS(SAÍDAS[Valor],SAÍDAS[Status],"Concluído",SAÍDAS[Data pagamento],AK263)+SUMIFS(SAÍDAS[Valor],SAÍDAS[Status],"&lt;&gt;"&amp;"Concluído",SAÍDAS[Data vencimento],AK263),
SUMIFS(SAÍDAS[Valor],SAÍDAS[Status],"Concluído",SAÍDAS[Data pagamento],AK263,SAÍDAS[Conta bancária],$AJ$2)+SUMIFS(SAÍDAS[Valor],SAÍDAS[Status],"&lt;&gt;"&amp;"Concluído",SAÍDAS[Data vencimento],AK263,SAÍDAS[Conta bancária],$AJ$2)))</f>
        <v>0</v>
      </c>
      <c r="AP263">
        <f t="shared" ca="1" si="39"/>
        <v>0</v>
      </c>
    </row>
    <row r="264" spans="34:63" x14ac:dyDescent="0.3">
      <c r="AH264" t="str">
        <f t="shared" ca="1" si="35"/>
        <v>set</v>
      </c>
      <c r="AI264">
        <f t="shared" ca="1" si="36"/>
        <v>1900</v>
      </c>
      <c r="AJ264" t="str">
        <f t="shared" ca="1" si="37"/>
        <v>set1900</v>
      </c>
      <c r="AK264" s="97">
        <f t="shared" ref="AK264:AK327" ca="1" si="40">AK263+1</f>
        <v>258</v>
      </c>
      <c r="AL264" t="str">
        <f t="shared" ca="1" si="38"/>
        <v>sex</v>
      </c>
      <c r="AM264">
        <f ca="1">IF($AJ$2="",SUMIFS(BANCOS!$C$4:$C$13,BANCOS!$D$4:$D$13,AK264),SUMIFS(BANCOS!$C$4:$C$13,BANCOS!$D$4:$D$13,AK264,BANCOS!$B$4:$B$13,$AJ$2))+AP263</f>
        <v>0</v>
      </c>
      <c r="AN264">
        <f ca="1">IF($AI$3=1,
IF($AJ$2="",
SUMIFS(ENTRADAS[Valor],ENTRADAS[Status],"Concluído",ENTRADAS[Data pagamento],AK264),
SUMIFS(ENTRADAS[Valor],ENTRADAS[Status],"Concluído",ENTRADAS[Data pagamento],AK264,ENTRADAS[Conta bancária],$AJ$2)),
IF($AJ$2="",
SUMIFS(ENTRADAS[Valor],ENTRADAS[Status],"Concluído",ENTRADAS[Data pagamento],AK264)+SUMIFS(ENTRADAS[Valor],ENTRADAS[Status],"&lt;&gt;"&amp;"Concluído",ENTRADAS[Data vencimento],AK264),
SUMIFS(ENTRADAS[Valor],ENTRADAS[Status],"Concluído",ENTRADAS[Data pagamento],AK264,ENTRADAS[Conta bancária],$AJ$2)+SUMIFS(ENTRADAS[Valor],ENTRADAS[Status],"&lt;&gt;"&amp;"Concluído",ENTRADAS[Data vencimento],AK264,ENTRADAS[Conta bancária],$AJ$2)))</f>
        <v>0</v>
      </c>
      <c r="AO264">
        <f ca="1">IF($AI$3=1,
IF($AJ$2="",
SUMIFS(SAÍDAS[Valor],SAÍDAS[Status],"Concluído",SAÍDAS[Data pagamento],AK264),
SUMIFS(SAÍDAS[Valor],SAÍDAS[Status],"Concluído",SAÍDAS[Data pagamento],AK264,SAÍDAS[Conta bancária],$AJ$2)),
IF($AJ$2="",
SUMIFS(SAÍDAS[Valor],SAÍDAS[Status],"Concluído",SAÍDAS[Data pagamento],AK264)+SUMIFS(SAÍDAS[Valor],SAÍDAS[Status],"&lt;&gt;"&amp;"Concluído",SAÍDAS[Data vencimento],AK264),
SUMIFS(SAÍDAS[Valor],SAÍDAS[Status],"Concluído",SAÍDAS[Data pagamento],AK264,SAÍDAS[Conta bancária],$AJ$2)+SUMIFS(SAÍDAS[Valor],SAÍDAS[Status],"&lt;&gt;"&amp;"Concluído",SAÍDAS[Data vencimento],AK264,SAÍDAS[Conta bancária],$AJ$2)))</f>
        <v>0</v>
      </c>
      <c r="AP264">
        <f t="shared" ca="1" si="39"/>
        <v>0</v>
      </c>
    </row>
    <row r="265" spans="34:63" x14ac:dyDescent="0.3">
      <c r="AH265" t="str">
        <f t="shared" ca="1" si="35"/>
        <v>set</v>
      </c>
      <c r="AI265">
        <f t="shared" ca="1" si="36"/>
        <v>1900</v>
      </c>
      <c r="AJ265" t="str">
        <f t="shared" ca="1" si="37"/>
        <v>set1900</v>
      </c>
      <c r="AK265" s="97">
        <f t="shared" ca="1" si="40"/>
        <v>259</v>
      </c>
      <c r="AL265" t="str">
        <f t="shared" ca="1" si="38"/>
        <v>sáb</v>
      </c>
      <c r="AM265">
        <f ca="1">IF($AJ$2="",SUMIFS(BANCOS!$C$4:$C$13,BANCOS!$D$4:$D$13,AK265),SUMIFS(BANCOS!$C$4:$C$13,BANCOS!$D$4:$D$13,AK265,BANCOS!$B$4:$B$13,$AJ$2))+AP264</f>
        <v>0</v>
      </c>
      <c r="AN265">
        <f ca="1">IF($AI$3=1,
IF($AJ$2="",
SUMIFS(ENTRADAS[Valor],ENTRADAS[Status],"Concluído",ENTRADAS[Data pagamento],AK265),
SUMIFS(ENTRADAS[Valor],ENTRADAS[Status],"Concluído",ENTRADAS[Data pagamento],AK265,ENTRADAS[Conta bancária],$AJ$2)),
IF($AJ$2="",
SUMIFS(ENTRADAS[Valor],ENTRADAS[Status],"Concluído",ENTRADAS[Data pagamento],AK265)+SUMIFS(ENTRADAS[Valor],ENTRADAS[Status],"&lt;&gt;"&amp;"Concluído",ENTRADAS[Data vencimento],AK265),
SUMIFS(ENTRADAS[Valor],ENTRADAS[Status],"Concluído",ENTRADAS[Data pagamento],AK265,ENTRADAS[Conta bancária],$AJ$2)+SUMIFS(ENTRADAS[Valor],ENTRADAS[Status],"&lt;&gt;"&amp;"Concluído",ENTRADAS[Data vencimento],AK265,ENTRADAS[Conta bancária],$AJ$2)))</f>
        <v>0</v>
      </c>
      <c r="AO265">
        <f ca="1">IF($AI$3=1,
IF($AJ$2="",
SUMIFS(SAÍDAS[Valor],SAÍDAS[Status],"Concluído",SAÍDAS[Data pagamento],AK265),
SUMIFS(SAÍDAS[Valor],SAÍDAS[Status],"Concluído",SAÍDAS[Data pagamento],AK265,SAÍDAS[Conta bancária],$AJ$2)),
IF($AJ$2="",
SUMIFS(SAÍDAS[Valor],SAÍDAS[Status],"Concluído",SAÍDAS[Data pagamento],AK265)+SUMIFS(SAÍDAS[Valor],SAÍDAS[Status],"&lt;&gt;"&amp;"Concluído",SAÍDAS[Data vencimento],AK265),
SUMIFS(SAÍDAS[Valor],SAÍDAS[Status],"Concluído",SAÍDAS[Data pagamento],AK265,SAÍDAS[Conta bancária],$AJ$2)+SUMIFS(SAÍDAS[Valor],SAÍDAS[Status],"&lt;&gt;"&amp;"Concluído",SAÍDAS[Data vencimento],AK265,SAÍDAS[Conta bancária],$AJ$2)))</f>
        <v>0</v>
      </c>
      <c r="AP265">
        <f t="shared" ca="1" si="39"/>
        <v>0</v>
      </c>
    </row>
    <row r="266" spans="34:63" x14ac:dyDescent="0.3">
      <c r="AH266" t="str">
        <f t="shared" ca="1" si="35"/>
        <v>set</v>
      </c>
      <c r="AI266">
        <f t="shared" ca="1" si="36"/>
        <v>1900</v>
      </c>
      <c r="AJ266" t="str">
        <f t="shared" ca="1" si="37"/>
        <v>set1900</v>
      </c>
      <c r="AK266" s="97">
        <f t="shared" ca="1" si="40"/>
        <v>260</v>
      </c>
      <c r="AL266" t="str">
        <f t="shared" ca="1" si="38"/>
        <v>dom</v>
      </c>
      <c r="AM266">
        <f ca="1">IF($AJ$2="",SUMIFS(BANCOS!$C$4:$C$13,BANCOS!$D$4:$D$13,AK266),SUMIFS(BANCOS!$C$4:$C$13,BANCOS!$D$4:$D$13,AK266,BANCOS!$B$4:$B$13,$AJ$2))+AP265</f>
        <v>0</v>
      </c>
      <c r="AN266">
        <f ca="1">IF($AI$3=1,
IF($AJ$2="",
SUMIFS(ENTRADAS[Valor],ENTRADAS[Status],"Concluído",ENTRADAS[Data pagamento],AK266),
SUMIFS(ENTRADAS[Valor],ENTRADAS[Status],"Concluído",ENTRADAS[Data pagamento],AK266,ENTRADAS[Conta bancária],$AJ$2)),
IF($AJ$2="",
SUMIFS(ENTRADAS[Valor],ENTRADAS[Status],"Concluído",ENTRADAS[Data pagamento],AK266)+SUMIFS(ENTRADAS[Valor],ENTRADAS[Status],"&lt;&gt;"&amp;"Concluído",ENTRADAS[Data vencimento],AK266),
SUMIFS(ENTRADAS[Valor],ENTRADAS[Status],"Concluído",ENTRADAS[Data pagamento],AK266,ENTRADAS[Conta bancária],$AJ$2)+SUMIFS(ENTRADAS[Valor],ENTRADAS[Status],"&lt;&gt;"&amp;"Concluído",ENTRADAS[Data vencimento],AK266,ENTRADAS[Conta bancária],$AJ$2)))</f>
        <v>0</v>
      </c>
      <c r="AO266">
        <f ca="1">IF($AI$3=1,
IF($AJ$2="",
SUMIFS(SAÍDAS[Valor],SAÍDAS[Status],"Concluído",SAÍDAS[Data pagamento],AK266),
SUMIFS(SAÍDAS[Valor],SAÍDAS[Status],"Concluído",SAÍDAS[Data pagamento],AK266,SAÍDAS[Conta bancária],$AJ$2)),
IF($AJ$2="",
SUMIFS(SAÍDAS[Valor],SAÍDAS[Status],"Concluído",SAÍDAS[Data pagamento],AK266)+SUMIFS(SAÍDAS[Valor],SAÍDAS[Status],"&lt;&gt;"&amp;"Concluído",SAÍDAS[Data vencimento],AK266),
SUMIFS(SAÍDAS[Valor],SAÍDAS[Status],"Concluído",SAÍDAS[Data pagamento],AK266,SAÍDAS[Conta bancária],$AJ$2)+SUMIFS(SAÍDAS[Valor],SAÍDAS[Status],"&lt;&gt;"&amp;"Concluído",SAÍDAS[Data vencimento],AK266,SAÍDAS[Conta bancária],$AJ$2)))</f>
        <v>0</v>
      </c>
      <c r="AP266">
        <f t="shared" ca="1" si="39"/>
        <v>0</v>
      </c>
    </row>
    <row r="267" spans="34:63" x14ac:dyDescent="0.3">
      <c r="AH267" t="str">
        <f t="shared" ca="1" si="35"/>
        <v>set</v>
      </c>
      <c r="AI267">
        <f t="shared" ca="1" si="36"/>
        <v>1900</v>
      </c>
      <c r="AJ267" t="str">
        <f t="shared" ca="1" si="37"/>
        <v>set1900</v>
      </c>
      <c r="AK267" s="97">
        <f t="shared" ca="1" si="40"/>
        <v>261</v>
      </c>
      <c r="AL267" t="str">
        <f t="shared" ca="1" si="38"/>
        <v>seg</v>
      </c>
      <c r="AM267">
        <f ca="1">IF($AJ$2="",SUMIFS(BANCOS!$C$4:$C$13,BANCOS!$D$4:$D$13,AK267),SUMIFS(BANCOS!$C$4:$C$13,BANCOS!$D$4:$D$13,AK267,BANCOS!$B$4:$B$13,$AJ$2))+AP266</f>
        <v>0</v>
      </c>
      <c r="AN267">
        <f ca="1">IF($AI$3=1,
IF($AJ$2="",
SUMIFS(ENTRADAS[Valor],ENTRADAS[Status],"Concluído",ENTRADAS[Data pagamento],AK267),
SUMIFS(ENTRADAS[Valor],ENTRADAS[Status],"Concluído",ENTRADAS[Data pagamento],AK267,ENTRADAS[Conta bancária],$AJ$2)),
IF($AJ$2="",
SUMIFS(ENTRADAS[Valor],ENTRADAS[Status],"Concluído",ENTRADAS[Data pagamento],AK267)+SUMIFS(ENTRADAS[Valor],ENTRADAS[Status],"&lt;&gt;"&amp;"Concluído",ENTRADAS[Data vencimento],AK267),
SUMIFS(ENTRADAS[Valor],ENTRADAS[Status],"Concluído",ENTRADAS[Data pagamento],AK267,ENTRADAS[Conta bancária],$AJ$2)+SUMIFS(ENTRADAS[Valor],ENTRADAS[Status],"&lt;&gt;"&amp;"Concluído",ENTRADAS[Data vencimento],AK267,ENTRADAS[Conta bancária],$AJ$2)))</f>
        <v>0</v>
      </c>
      <c r="AO267">
        <f ca="1">IF($AI$3=1,
IF($AJ$2="",
SUMIFS(SAÍDAS[Valor],SAÍDAS[Status],"Concluído",SAÍDAS[Data pagamento],AK267),
SUMIFS(SAÍDAS[Valor],SAÍDAS[Status],"Concluído",SAÍDAS[Data pagamento],AK267,SAÍDAS[Conta bancária],$AJ$2)),
IF($AJ$2="",
SUMIFS(SAÍDAS[Valor],SAÍDAS[Status],"Concluído",SAÍDAS[Data pagamento],AK267)+SUMIFS(SAÍDAS[Valor],SAÍDAS[Status],"&lt;&gt;"&amp;"Concluído",SAÍDAS[Data vencimento],AK267),
SUMIFS(SAÍDAS[Valor],SAÍDAS[Status],"Concluído",SAÍDAS[Data pagamento],AK267,SAÍDAS[Conta bancária],$AJ$2)+SUMIFS(SAÍDAS[Valor],SAÍDAS[Status],"&lt;&gt;"&amp;"Concluído",SAÍDAS[Data vencimento],AK267,SAÍDAS[Conta bancária],$AJ$2)))</f>
        <v>0</v>
      </c>
      <c r="AP267">
        <f t="shared" ca="1" si="39"/>
        <v>0</v>
      </c>
    </row>
    <row r="268" spans="34:63" x14ac:dyDescent="0.3">
      <c r="AH268" t="str">
        <f t="shared" ca="1" si="35"/>
        <v>set</v>
      </c>
      <c r="AI268">
        <f t="shared" ca="1" si="36"/>
        <v>1900</v>
      </c>
      <c r="AJ268" t="str">
        <f t="shared" ca="1" si="37"/>
        <v>set1900</v>
      </c>
      <c r="AK268" s="97">
        <f t="shared" ca="1" si="40"/>
        <v>262</v>
      </c>
      <c r="AL268" t="str">
        <f t="shared" ca="1" si="38"/>
        <v>ter</v>
      </c>
      <c r="AM268">
        <f ca="1">IF($AJ$2="",SUMIFS(BANCOS!$C$4:$C$13,BANCOS!$D$4:$D$13,AK268),SUMIFS(BANCOS!$C$4:$C$13,BANCOS!$D$4:$D$13,AK268,BANCOS!$B$4:$B$13,$AJ$2))+AP267</f>
        <v>0</v>
      </c>
      <c r="AN268">
        <f ca="1">IF($AI$3=1,
IF($AJ$2="",
SUMIFS(ENTRADAS[Valor],ENTRADAS[Status],"Concluído",ENTRADAS[Data pagamento],AK268),
SUMIFS(ENTRADAS[Valor],ENTRADAS[Status],"Concluído",ENTRADAS[Data pagamento],AK268,ENTRADAS[Conta bancária],$AJ$2)),
IF($AJ$2="",
SUMIFS(ENTRADAS[Valor],ENTRADAS[Status],"Concluído",ENTRADAS[Data pagamento],AK268)+SUMIFS(ENTRADAS[Valor],ENTRADAS[Status],"&lt;&gt;"&amp;"Concluído",ENTRADAS[Data vencimento],AK268),
SUMIFS(ENTRADAS[Valor],ENTRADAS[Status],"Concluído",ENTRADAS[Data pagamento],AK268,ENTRADAS[Conta bancária],$AJ$2)+SUMIFS(ENTRADAS[Valor],ENTRADAS[Status],"&lt;&gt;"&amp;"Concluído",ENTRADAS[Data vencimento],AK268,ENTRADAS[Conta bancária],$AJ$2)))</f>
        <v>0</v>
      </c>
      <c r="AO268">
        <f ca="1">IF($AI$3=1,
IF($AJ$2="",
SUMIFS(SAÍDAS[Valor],SAÍDAS[Status],"Concluído",SAÍDAS[Data pagamento],AK268),
SUMIFS(SAÍDAS[Valor],SAÍDAS[Status],"Concluído",SAÍDAS[Data pagamento],AK268,SAÍDAS[Conta bancária],$AJ$2)),
IF($AJ$2="",
SUMIFS(SAÍDAS[Valor],SAÍDAS[Status],"Concluído",SAÍDAS[Data pagamento],AK268)+SUMIFS(SAÍDAS[Valor],SAÍDAS[Status],"&lt;&gt;"&amp;"Concluído",SAÍDAS[Data vencimento],AK268),
SUMIFS(SAÍDAS[Valor],SAÍDAS[Status],"Concluído",SAÍDAS[Data pagamento],AK268,SAÍDAS[Conta bancária],$AJ$2)+SUMIFS(SAÍDAS[Valor],SAÍDAS[Status],"&lt;&gt;"&amp;"Concluído",SAÍDAS[Data vencimento],AK268,SAÍDAS[Conta bancária],$AJ$2)))</f>
        <v>0</v>
      </c>
      <c r="AP268">
        <f t="shared" ca="1" si="39"/>
        <v>0</v>
      </c>
    </row>
    <row r="269" spans="34:63" x14ac:dyDescent="0.3">
      <c r="AH269" t="str">
        <f t="shared" ca="1" si="35"/>
        <v>set</v>
      </c>
      <c r="AI269">
        <f t="shared" ca="1" si="36"/>
        <v>1900</v>
      </c>
      <c r="AJ269" t="str">
        <f t="shared" ca="1" si="37"/>
        <v>set1900</v>
      </c>
      <c r="AK269" s="97">
        <f t="shared" ca="1" si="40"/>
        <v>263</v>
      </c>
      <c r="AL269" t="str">
        <f t="shared" ca="1" si="38"/>
        <v>qua</v>
      </c>
      <c r="AM269">
        <f ca="1">IF($AJ$2="",SUMIFS(BANCOS!$C$4:$C$13,BANCOS!$D$4:$D$13,AK269),SUMIFS(BANCOS!$C$4:$C$13,BANCOS!$D$4:$D$13,AK269,BANCOS!$B$4:$B$13,$AJ$2))+AP268</f>
        <v>0</v>
      </c>
      <c r="AN269">
        <f ca="1">IF($AI$3=1,
IF($AJ$2="",
SUMIFS(ENTRADAS[Valor],ENTRADAS[Status],"Concluído",ENTRADAS[Data pagamento],AK269),
SUMIFS(ENTRADAS[Valor],ENTRADAS[Status],"Concluído",ENTRADAS[Data pagamento],AK269,ENTRADAS[Conta bancária],$AJ$2)),
IF($AJ$2="",
SUMIFS(ENTRADAS[Valor],ENTRADAS[Status],"Concluído",ENTRADAS[Data pagamento],AK269)+SUMIFS(ENTRADAS[Valor],ENTRADAS[Status],"&lt;&gt;"&amp;"Concluído",ENTRADAS[Data vencimento],AK269),
SUMIFS(ENTRADAS[Valor],ENTRADAS[Status],"Concluído",ENTRADAS[Data pagamento],AK269,ENTRADAS[Conta bancária],$AJ$2)+SUMIFS(ENTRADAS[Valor],ENTRADAS[Status],"&lt;&gt;"&amp;"Concluído",ENTRADAS[Data vencimento],AK269,ENTRADAS[Conta bancária],$AJ$2)))</f>
        <v>0</v>
      </c>
      <c r="AO269">
        <f ca="1">IF($AI$3=1,
IF($AJ$2="",
SUMIFS(SAÍDAS[Valor],SAÍDAS[Status],"Concluído",SAÍDAS[Data pagamento],AK269),
SUMIFS(SAÍDAS[Valor],SAÍDAS[Status],"Concluído",SAÍDAS[Data pagamento],AK269,SAÍDAS[Conta bancária],$AJ$2)),
IF($AJ$2="",
SUMIFS(SAÍDAS[Valor],SAÍDAS[Status],"Concluído",SAÍDAS[Data pagamento],AK269)+SUMIFS(SAÍDAS[Valor],SAÍDAS[Status],"&lt;&gt;"&amp;"Concluído",SAÍDAS[Data vencimento],AK269),
SUMIFS(SAÍDAS[Valor],SAÍDAS[Status],"Concluído",SAÍDAS[Data pagamento],AK269,SAÍDAS[Conta bancária],$AJ$2)+SUMIFS(SAÍDAS[Valor],SAÍDAS[Status],"&lt;&gt;"&amp;"Concluído",SAÍDAS[Data vencimento],AK269,SAÍDAS[Conta bancária],$AJ$2)))</f>
        <v>0</v>
      </c>
      <c r="AP269">
        <f t="shared" ca="1" si="39"/>
        <v>0</v>
      </c>
    </row>
    <row r="270" spans="34:63" x14ac:dyDescent="0.3">
      <c r="AH270" t="str">
        <f t="shared" ca="1" si="35"/>
        <v>set</v>
      </c>
      <c r="AI270">
        <f t="shared" ca="1" si="36"/>
        <v>1900</v>
      </c>
      <c r="AJ270" t="str">
        <f t="shared" ca="1" si="37"/>
        <v>set1900</v>
      </c>
      <c r="AK270" s="97">
        <f t="shared" ca="1" si="40"/>
        <v>264</v>
      </c>
      <c r="AL270" t="str">
        <f t="shared" ca="1" si="38"/>
        <v>qui</v>
      </c>
      <c r="AM270">
        <f ca="1">IF($AJ$2="",SUMIFS(BANCOS!$C$4:$C$13,BANCOS!$D$4:$D$13,AK270),SUMIFS(BANCOS!$C$4:$C$13,BANCOS!$D$4:$D$13,AK270,BANCOS!$B$4:$B$13,$AJ$2))+AP269</f>
        <v>0</v>
      </c>
      <c r="AN270">
        <f ca="1">IF($AI$3=1,
IF($AJ$2="",
SUMIFS(ENTRADAS[Valor],ENTRADAS[Status],"Concluído",ENTRADAS[Data pagamento],AK270),
SUMIFS(ENTRADAS[Valor],ENTRADAS[Status],"Concluído",ENTRADAS[Data pagamento],AK270,ENTRADAS[Conta bancária],$AJ$2)),
IF($AJ$2="",
SUMIFS(ENTRADAS[Valor],ENTRADAS[Status],"Concluído",ENTRADAS[Data pagamento],AK270)+SUMIFS(ENTRADAS[Valor],ENTRADAS[Status],"&lt;&gt;"&amp;"Concluído",ENTRADAS[Data vencimento],AK270),
SUMIFS(ENTRADAS[Valor],ENTRADAS[Status],"Concluído",ENTRADAS[Data pagamento],AK270,ENTRADAS[Conta bancária],$AJ$2)+SUMIFS(ENTRADAS[Valor],ENTRADAS[Status],"&lt;&gt;"&amp;"Concluído",ENTRADAS[Data vencimento],AK270,ENTRADAS[Conta bancária],$AJ$2)))</f>
        <v>0</v>
      </c>
      <c r="AO270">
        <f ca="1">IF($AI$3=1,
IF($AJ$2="",
SUMIFS(SAÍDAS[Valor],SAÍDAS[Status],"Concluído",SAÍDAS[Data pagamento],AK270),
SUMIFS(SAÍDAS[Valor],SAÍDAS[Status],"Concluído",SAÍDAS[Data pagamento],AK270,SAÍDAS[Conta bancária],$AJ$2)),
IF($AJ$2="",
SUMIFS(SAÍDAS[Valor],SAÍDAS[Status],"Concluído",SAÍDAS[Data pagamento],AK270)+SUMIFS(SAÍDAS[Valor],SAÍDAS[Status],"&lt;&gt;"&amp;"Concluído",SAÍDAS[Data vencimento],AK270),
SUMIFS(SAÍDAS[Valor],SAÍDAS[Status],"Concluído",SAÍDAS[Data pagamento],AK270,SAÍDAS[Conta bancária],$AJ$2)+SUMIFS(SAÍDAS[Valor],SAÍDAS[Status],"&lt;&gt;"&amp;"Concluído",SAÍDAS[Data vencimento],AK270,SAÍDAS[Conta bancária],$AJ$2)))</f>
        <v>0</v>
      </c>
      <c r="AP270">
        <f t="shared" ca="1" si="39"/>
        <v>0</v>
      </c>
    </row>
    <row r="271" spans="34:63" x14ac:dyDescent="0.3">
      <c r="AH271" t="str">
        <f t="shared" ca="1" si="35"/>
        <v>set</v>
      </c>
      <c r="AI271">
        <f t="shared" ca="1" si="36"/>
        <v>1900</v>
      </c>
      <c r="AJ271" t="str">
        <f t="shared" ca="1" si="37"/>
        <v>set1900</v>
      </c>
      <c r="AK271" s="97">
        <f t="shared" ca="1" si="40"/>
        <v>265</v>
      </c>
      <c r="AL271" t="str">
        <f t="shared" ca="1" si="38"/>
        <v>sex</v>
      </c>
      <c r="AM271">
        <f ca="1">IF($AJ$2="",SUMIFS(BANCOS!$C$4:$C$13,BANCOS!$D$4:$D$13,AK271),SUMIFS(BANCOS!$C$4:$C$13,BANCOS!$D$4:$D$13,AK271,BANCOS!$B$4:$B$13,$AJ$2))+AP270</f>
        <v>0</v>
      </c>
      <c r="AN271">
        <f ca="1">IF($AI$3=1,
IF($AJ$2="",
SUMIFS(ENTRADAS[Valor],ENTRADAS[Status],"Concluído",ENTRADAS[Data pagamento],AK271),
SUMIFS(ENTRADAS[Valor],ENTRADAS[Status],"Concluído",ENTRADAS[Data pagamento],AK271,ENTRADAS[Conta bancária],$AJ$2)),
IF($AJ$2="",
SUMIFS(ENTRADAS[Valor],ENTRADAS[Status],"Concluído",ENTRADAS[Data pagamento],AK271)+SUMIFS(ENTRADAS[Valor],ENTRADAS[Status],"&lt;&gt;"&amp;"Concluído",ENTRADAS[Data vencimento],AK271),
SUMIFS(ENTRADAS[Valor],ENTRADAS[Status],"Concluído",ENTRADAS[Data pagamento],AK271,ENTRADAS[Conta bancária],$AJ$2)+SUMIFS(ENTRADAS[Valor],ENTRADAS[Status],"&lt;&gt;"&amp;"Concluído",ENTRADAS[Data vencimento],AK271,ENTRADAS[Conta bancária],$AJ$2)))</f>
        <v>0</v>
      </c>
      <c r="AO271">
        <f ca="1">IF($AI$3=1,
IF($AJ$2="",
SUMIFS(SAÍDAS[Valor],SAÍDAS[Status],"Concluído",SAÍDAS[Data pagamento],AK271),
SUMIFS(SAÍDAS[Valor],SAÍDAS[Status],"Concluído",SAÍDAS[Data pagamento],AK271,SAÍDAS[Conta bancária],$AJ$2)),
IF($AJ$2="",
SUMIFS(SAÍDAS[Valor],SAÍDAS[Status],"Concluído",SAÍDAS[Data pagamento],AK271)+SUMIFS(SAÍDAS[Valor],SAÍDAS[Status],"&lt;&gt;"&amp;"Concluído",SAÍDAS[Data vencimento],AK271),
SUMIFS(SAÍDAS[Valor],SAÍDAS[Status],"Concluído",SAÍDAS[Data pagamento],AK271,SAÍDAS[Conta bancária],$AJ$2)+SUMIFS(SAÍDAS[Valor],SAÍDAS[Status],"&lt;&gt;"&amp;"Concluído",SAÍDAS[Data vencimento],AK271,SAÍDAS[Conta bancária],$AJ$2)))</f>
        <v>0</v>
      </c>
      <c r="AP271">
        <f t="shared" ca="1" si="39"/>
        <v>0</v>
      </c>
    </row>
    <row r="272" spans="34:63" x14ac:dyDescent="0.3">
      <c r="AH272" t="str">
        <f t="shared" ca="1" si="35"/>
        <v>set</v>
      </c>
      <c r="AI272">
        <f t="shared" ca="1" si="36"/>
        <v>1900</v>
      </c>
      <c r="AJ272" t="str">
        <f t="shared" ca="1" si="37"/>
        <v>set1900</v>
      </c>
      <c r="AK272" s="97">
        <f t="shared" ca="1" si="40"/>
        <v>266</v>
      </c>
      <c r="AL272" t="str">
        <f t="shared" ca="1" si="38"/>
        <v>sáb</v>
      </c>
      <c r="AM272">
        <f ca="1">IF($AJ$2="",SUMIFS(BANCOS!$C$4:$C$13,BANCOS!$D$4:$D$13,AK272),SUMIFS(BANCOS!$C$4:$C$13,BANCOS!$D$4:$D$13,AK272,BANCOS!$B$4:$B$13,$AJ$2))+AP271</f>
        <v>0</v>
      </c>
      <c r="AN272">
        <f ca="1">IF($AI$3=1,
IF($AJ$2="",
SUMIFS(ENTRADAS[Valor],ENTRADAS[Status],"Concluído",ENTRADAS[Data pagamento],AK272),
SUMIFS(ENTRADAS[Valor],ENTRADAS[Status],"Concluído",ENTRADAS[Data pagamento],AK272,ENTRADAS[Conta bancária],$AJ$2)),
IF($AJ$2="",
SUMIFS(ENTRADAS[Valor],ENTRADAS[Status],"Concluído",ENTRADAS[Data pagamento],AK272)+SUMIFS(ENTRADAS[Valor],ENTRADAS[Status],"&lt;&gt;"&amp;"Concluído",ENTRADAS[Data vencimento],AK272),
SUMIFS(ENTRADAS[Valor],ENTRADAS[Status],"Concluído",ENTRADAS[Data pagamento],AK272,ENTRADAS[Conta bancária],$AJ$2)+SUMIFS(ENTRADAS[Valor],ENTRADAS[Status],"&lt;&gt;"&amp;"Concluído",ENTRADAS[Data vencimento],AK272,ENTRADAS[Conta bancária],$AJ$2)))</f>
        <v>0</v>
      </c>
      <c r="AO272">
        <f ca="1">IF($AI$3=1,
IF($AJ$2="",
SUMIFS(SAÍDAS[Valor],SAÍDAS[Status],"Concluído",SAÍDAS[Data pagamento],AK272),
SUMIFS(SAÍDAS[Valor],SAÍDAS[Status],"Concluído",SAÍDAS[Data pagamento],AK272,SAÍDAS[Conta bancária],$AJ$2)),
IF($AJ$2="",
SUMIFS(SAÍDAS[Valor],SAÍDAS[Status],"Concluído",SAÍDAS[Data pagamento],AK272)+SUMIFS(SAÍDAS[Valor],SAÍDAS[Status],"&lt;&gt;"&amp;"Concluído",SAÍDAS[Data vencimento],AK272),
SUMIFS(SAÍDAS[Valor],SAÍDAS[Status],"Concluído",SAÍDAS[Data pagamento],AK272,SAÍDAS[Conta bancária],$AJ$2)+SUMIFS(SAÍDAS[Valor],SAÍDAS[Status],"&lt;&gt;"&amp;"Concluído",SAÍDAS[Data vencimento],AK272,SAÍDAS[Conta bancária],$AJ$2)))</f>
        <v>0</v>
      </c>
      <c r="AP272">
        <f t="shared" ca="1" si="39"/>
        <v>0</v>
      </c>
    </row>
    <row r="273" spans="34:42" x14ac:dyDescent="0.3">
      <c r="AH273" t="str">
        <f t="shared" ca="1" si="35"/>
        <v>set</v>
      </c>
      <c r="AI273">
        <f t="shared" ca="1" si="36"/>
        <v>1900</v>
      </c>
      <c r="AJ273" t="str">
        <f t="shared" ca="1" si="37"/>
        <v>set1900</v>
      </c>
      <c r="AK273" s="97">
        <f t="shared" ca="1" si="40"/>
        <v>267</v>
      </c>
      <c r="AL273" t="str">
        <f t="shared" ca="1" si="38"/>
        <v>dom</v>
      </c>
      <c r="AM273">
        <f ca="1">IF($AJ$2="",SUMIFS(BANCOS!$C$4:$C$13,BANCOS!$D$4:$D$13,AK273),SUMIFS(BANCOS!$C$4:$C$13,BANCOS!$D$4:$D$13,AK273,BANCOS!$B$4:$B$13,$AJ$2))+AP272</f>
        <v>0</v>
      </c>
      <c r="AN273">
        <f ca="1">IF($AI$3=1,
IF($AJ$2="",
SUMIFS(ENTRADAS[Valor],ENTRADAS[Status],"Concluído",ENTRADAS[Data pagamento],AK273),
SUMIFS(ENTRADAS[Valor],ENTRADAS[Status],"Concluído",ENTRADAS[Data pagamento],AK273,ENTRADAS[Conta bancária],$AJ$2)),
IF($AJ$2="",
SUMIFS(ENTRADAS[Valor],ENTRADAS[Status],"Concluído",ENTRADAS[Data pagamento],AK273)+SUMIFS(ENTRADAS[Valor],ENTRADAS[Status],"&lt;&gt;"&amp;"Concluído",ENTRADAS[Data vencimento],AK273),
SUMIFS(ENTRADAS[Valor],ENTRADAS[Status],"Concluído",ENTRADAS[Data pagamento],AK273,ENTRADAS[Conta bancária],$AJ$2)+SUMIFS(ENTRADAS[Valor],ENTRADAS[Status],"&lt;&gt;"&amp;"Concluído",ENTRADAS[Data vencimento],AK273,ENTRADAS[Conta bancária],$AJ$2)))</f>
        <v>0</v>
      </c>
      <c r="AO273">
        <f ca="1">IF($AI$3=1,
IF($AJ$2="",
SUMIFS(SAÍDAS[Valor],SAÍDAS[Status],"Concluído",SAÍDAS[Data pagamento],AK273),
SUMIFS(SAÍDAS[Valor],SAÍDAS[Status],"Concluído",SAÍDAS[Data pagamento],AK273,SAÍDAS[Conta bancária],$AJ$2)),
IF($AJ$2="",
SUMIFS(SAÍDAS[Valor],SAÍDAS[Status],"Concluído",SAÍDAS[Data pagamento],AK273)+SUMIFS(SAÍDAS[Valor],SAÍDAS[Status],"&lt;&gt;"&amp;"Concluído",SAÍDAS[Data vencimento],AK273),
SUMIFS(SAÍDAS[Valor],SAÍDAS[Status],"Concluído",SAÍDAS[Data pagamento],AK273,SAÍDAS[Conta bancária],$AJ$2)+SUMIFS(SAÍDAS[Valor],SAÍDAS[Status],"&lt;&gt;"&amp;"Concluído",SAÍDAS[Data vencimento],AK273,SAÍDAS[Conta bancária],$AJ$2)))</f>
        <v>0</v>
      </c>
      <c r="AP273">
        <f t="shared" ca="1" si="39"/>
        <v>0</v>
      </c>
    </row>
    <row r="274" spans="34:42" x14ac:dyDescent="0.3">
      <c r="AH274" t="str">
        <f t="shared" ca="1" si="35"/>
        <v>set</v>
      </c>
      <c r="AI274">
        <f t="shared" ca="1" si="36"/>
        <v>1900</v>
      </c>
      <c r="AJ274" t="str">
        <f t="shared" ca="1" si="37"/>
        <v>set1900</v>
      </c>
      <c r="AK274" s="97">
        <f t="shared" ca="1" si="40"/>
        <v>268</v>
      </c>
      <c r="AL274" t="str">
        <f t="shared" ca="1" si="38"/>
        <v>seg</v>
      </c>
      <c r="AM274">
        <f ca="1">IF($AJ$2="",SUMIFS(BANCOS!$C$4:$C$13,BANCOS!$D$4:$D$13,AK274),SUMIFS(BANCOS!$C$4:$C$13,BANCOS!$D$4:$D$13,AK274,BANCOS!$B$4:$B$13,$AJ$2))+AP273</f>
        <v>0</v>
      </c>
      <c r="AN274">
        <f ca="1">IF($AI$3=1,
IF($AJ$2="",
SUMIFS(ENTRADAS[Valor],ENTRADAS[Status],"Concluído",ENTRADAS[Data pagamento],AK274),
SUMIFS(ENTRADAS[Valor],ENTRADAS[Status],"Concluído",ENTRADAS[Data pagamento],AK274,ENTRADAS[Conta bancária],$AJ$2)),
IF($AJ$2="",
SUMIFS(ENTRADAS[Valor],ENTRADAS[Status],"Concluído",ENTRADAS[Data pagamento],AK274)+SUMIFS(ENTRADAS[Valor],ENTRADAS[Status],"&lt;&gt;"&amp;"Concluído",ENTRADAS[Data vencimento],AK274),
SUMIFS(ENTRADAS[Valor],ENTRADAS[Status],"Concluído",ENTRADAS[Data pagamento],AK274,ENTRADAS[Conta bancária],$AJ$2)+SUMIFS(ENTRADAS[Valor],ENTRADAS[Status],"&lt;&gt;"&amp;"Concluído",ENTRADAS[Data vencimento],AK274,ENTRADAS[Conta bancária],$AJ$2)))</f>
        <v>0</v>
      </c>
      <c r="AO274">
        <f ca="1">IF($AI$3=1,
IF($AJ$2="",
SUMIFS(SAÍDAS[Valor],SAÍDAS[Status],"Concluído",SAÍDAS[Data pagamento],AK274),
SUMIFS(SAÍDAS[Valor],SAÍDAS[Status],"Concluído",SAÍDAS[Data pagamento],AK274,SAÍDAS[Conta bancária],$AJ$2)),
IF($AJ$2="",
SUMIFS(SAÍDAS[Valor],SAÍDAS[Status],"Concluído",SAÍDAS[Data pagamento],AK274)+SUMIFS(SAÍDAS[Valor],SAÍDAS[Status],"&lt;&gt;"&amp;"Concluído",SAÍDAS[Data vencimento],AK274),
SUMIFS(SAÍDAS[Valor],SAÍDAS[Status],"Concluído",SAÍDAS[Data pagamento],AK274,SAÍDAS[Conta bancária],$AJ$2)+SUMIFS(SAÍDAS[Valor],SAÍDAS[Status],"&lt;&gt;"&amp;"Concluído",SAÍDAS[Data vencimento],AK274,SAÍDAS[Conta bancária],$AJ$2)))</f>
        <v>0</v>
      </c>
      <c r="AP274">
        <f t="shared" ca="1" si="39"/>
        <v>0</v>
      </c>
    </row>
    <row r="275" spans="34:42" x14ac:dyDescent="0.3">
      <c r="AH275" t="str">
        <f t="shared" ca="1" si="35"/>
        <v>set</v>
      </c>
      <c r="AI275">
        <f t="shared" ca="1" si="36"/>
        <v>1900</v>
      </c>
      <c r="AJ275" t="str">
        <f t="shared" ca="1" si="37"/>
        <v>set1900</v>
      </c>
      <c r="AK275" s="97">
        <f t="shared" ca="1" si="40"/>
        <v>269</v>
      </c>
      <c r="AL275" t="str">
        <f t="shared" ca="1" si="38"/>
        <v>ter</v>
      </c>
      <c r="AM275">
        <f ca="1">IF($AJ$2="",SUMIFS(BANCOS!$C$4:$C$13,BANCOS!$D$4:$D$13,AK275),SUMIFS(BANCOS!$C$4:$C$13,BANCOS!$D$4:$D$13,AK275,BANCOS!$B$4:$B$13,$AJ$2))+AP274</f>
        <v>0</v>
      </c>
      <c r="AN275">
        <f ca="1">IF($AI$3=1,
IF($AJ$2="",
SUMIFS(ENTRADAS[Valor],ENTRADAS[Status],"Concluído",ENTRADAS[Data pagamento],AK275),
SUMIFS(ENTRADAS[Valor],ENTRADAS[Status],"Concluído",ENTRADAS[Data pagamento],AK275,ENTRADAS[Conta bancária],$AJ$2)),
IF($AJ$2="",
SUMIFS(ENTRADAS[Valor],ENTRADAS[Status],"Concluído",ENTRADAS[Data pagamento],AK275)+SUMIFS(ENTRADAS[Valor],ENTRADAS[Status],"&lt;&gt;"&amp;"Concluído",ENTRADAS[Data vencimento],AK275),
SUMIFS(ENTRADAS[Valor],ENTRADAS[Status],"Concluído",ENTRADAS[Data pagamento],AK275,ENTRADAS[Conta bancária],$AJ$2)+SUMIFS(ENTRADAS[Valor],ENTRADAS[Status],"&lt;&gt;"&amp;"Concluído",ENTRADAS[Data vencimento],AK275,ENTRADAS[Conta bancária],$AJ$2)))</f>
        <v>0</v>
      </c>
      <c r="AO275">
        <f ca="1">IF($AI$3=1,
IF($AJ$2="",
SUMIFS(SAÍDAS[Valor],SAÍDAS[Status],"Concluído",SAÍDAS[Data pagamento],AK275),
SUMIFS(SAÍDAS[Valor],SAÍDAS[Status],"Concluído",SAÍDAS[Data pagamento],AK275,SAÍDAS[Conta bancária],$AJ$2)),
IF($AJ$2="",
SUMIFS(SAÍDAS[Valor],SAÍDAS[Status],"Concluído",SAÍDAS[Data pagamento],AK275)+SUMIFS(SAÍDAS[Valor],SAÍDAS[Status],"&lt;&gt;"&amp;"Concluído",SAÍDAS[Data vencimento],AK275),
SUMIFS(SAÍDAS[Valor],SAÍDAS[Status],"Concluído",SAÍDAS[Data pagamento],AK275,SAÍDAS[Conta bancária],$AJ$2)+SUMIFS(SAÍDAS[Valor],SAÍDAS[Status],"&lt;&gt;"&amp;"Concluído",SAÍDAS[Data vencimento],AK275,SAÍDAS[Conta bancária],$AJ$2)))</f>
        <v>0</v>
      </c>
      <c r="AP275">
        <f t="shared" ca="1" si="39"/>
        <v>0</v>
      </c>
    </row>
    <row r="276" spans="34:42" x14ac:dyDescent="0.3">
      <c r="AH276" t="str">
        <f t="shared" ca="1" si="35"/>
        <v>set</v>
      </c>
      <c r="AI276">
        <f t="shared" ca="1" si="36"/>
        <v>1900</v>
      </c>
      <c r="AJ276" t="str">
        <f t="shared" ca="1" si="37"/>
        <v>set1900</v>
      </c>
      <c r="AK276" s="97">
        <f t="shared" ca="1" si="40"/>
        <v>270</v>
      </c>
      <c r="AL276" t="str">
        <f t="shared" ca="1" si="38"/>
        <v>qua</v>
      </c>
      <c r="AM276">
        <f ca="1">IF($AJ$2="",SUMIFS(BANCOS!$C$4:$C$13,BANCOS!$D$4:$D$13,AK276),SUMIFS(BANCOS!$C$4:$C$13,BANCOS!$D$4:$D$13,AK276,BANCOS!$B$4:$B$13,$AJ$2))+AP275</f>
        <v>0</v>
      </c>
      <c r="AN276">
        <f ca="1">IF($AI$3=1,
IF($AJ$2="",
SUMIFS(ENTRADAS[Valor],ENTRADAS[Status],"Concluído",ENTRADAS[Data pagamento],AK276),
SUMIFS(ENTRADAS[Valor],ENTRADAS[Status],"Concluído",ENTRADAS[Data pagamento],AK276,ENTRADAS[Conta bancária],$AJ$2)),
IF($AJ$2="",
SUMIFS(ENTRADAS[Valor],ENTRADAS[Status],"Concluído",ENTRADAS[Data pagamento],AK276)+SUMIFS(ENTRADAS[Valor],ENTRADAS[Status],"&lt;&gt;"&amp;"Concluído",ENTRADAS[Data vencimento],AK276),
SUMIFS(ENTRADAS[Valor],ENTRADAS[Status],"Concluído",ENTRADAS[Data pagamento],AK276,ENTRADAS[Conta bancária],$AJ$2)+SUMIFS(ENTRADAS[Valor],ENTRADAS[Status],"&lt;&gt;"&amp;"Concluído",ENTRADAS[Data vencimento],AK276,ENTRADAS[Conta bancária],$AJ$2)))</f>
        <v>0</v>
      </c>
      <c r="AO276">
        <f ca="1">IF($AI$3=1,
IF($AJ$2="",
SUMIFS(SAÍDAS[Valor],SAÍDAS[Status],"Concluído",SAÍDAS[Data pagamento],AK276),
SUMIFS(SAÍDAS[Valor],SAÍDAS[Status],"Concluído",SAÍDAS[Data pagamento],AK276,SAÍDAS[Conta bancária],$AJ$2)),
IF($AJ$2="",
SUMIFS(SAÍDAS[Valor],SAÍDAS[Status],"Concluído",SAÍDAS[Data pagamento],AK276)+SUMIFS(SAÍDAS[Valor],SAÍDAS[Status],"&lt;&gt;"&amp;"Concluído",SAÍDAS[Data vencimento],AK276),
SUMIFS(SAÍDAS[Valor],SAÍDAS[Status],"Concluído",SAÍDAS[Data pagamento],AK276,SAÍDAS[Conta bancária],$AJ$2)+SUMIFS(SAÍDAS[Valor],SAÍDAS[Status],"&lt;&gt;"&amp;"Concluído",SAÍDAS[Data vencimento],AK276,SAÍDAS[Conta bancária],$AJ$2)))</f>
        <v>0</v>
      </c>
      <c r="AP276">
        <f t="shared" ca="1" si="39"/>
        <v>0</v>
      </c>
    </row>
    <row r="277" spans="34:42" x14ac:dyDescent="0.3">
      <c r="AH277" t="str">
        <f t="shared" ca="1" si="35"/>
        <v>set</v>
      </c>
      <c r="AI277">
        <f t="shared" ca="1" si="36"/>
        <v>1900</v>
      </c>
      <c r="AJ277" t="str">
        <f t="shared" ca="1" si="37"/>
        <v>set1900</v>
      </c>
      <c r="AK277" s="97">
        <f t="shared" ca="1" si="40"/>
        <v>271</v>
      </c>
      <c r="AL277" t="str">
        <f t="shared" ca="1" si="38"/>
        <v>qui</v>
      </c>
      <c r="AM277">
        <f ca="1">IF($AJ$2="",SUMIFS(BANCOS!$C$4:$C$13,BANCOS!$D$4:$D$13,AK277),SUMIFS(BANCOS!$C$4:$C$13,BANCOS!$D$4:$D$13,AK277,BANCOS!$B$4:$B$13,$AJ$2))+AP276</f>
        <v>0</v>
      </c>
      <c r="AN277">
        <f ca="1">IF($AI$3=1,
IF($AJ$2="",
SUMIFS(ENTRADAS[Valor],ENTRADAS[Status],"Concluído",ENTRADAS[Data pagamento],AK277),
SUMIFS(ENTRADAS[Valor],ENTRADAS[Status],"Concluído",ENTRADAS[Data pagamento],AK277,ENTRADAS[Conta bancária],$AJ$2)),
IF($AJ$2="",
SUMIFS(ENTRADAS[Valor],ENTRADAS[Status],"Concluído",ENTRADAS[Data pagamento],AK277)+SUMIFS(ENTRADAS[Valor],ENTRADAS[Status],"&lt;&gt;"&amp;"Concluído",ENTRADAS[Data vencimento],AK277),
SUMIFS(ENTRADAS[Valor],ENTRADAS[Status],"Concluído",ENTRADAS[Data pagamento],AK277,ENTRADAS[Conta bancária],$AJ$2)+SUMIFS(ENTRADAS[Valor],ENTRADAS[Status],"&lt;&gt;"&amp;"Concluído",ENTRADAS[Data vencimento],AK277,ENTRADAS[Conta bancária],$AJ$2)))</f>
        <v>0</v>
      </c>
      <c r="AO277">
        <f ca="1">IF($AI$3=1,
IF($AJ$2="",
SUMIFS(SAÍDAS[Valor],SAÍDAS[Status],"Concluído",SAÍDAS[Data pagamento],AK277),
SUMIFS(SAÍDAS[Valor],SAÍDAS[Status],"Concluído",SAÍDAS[Data pagamento],AK277,SAÍDAS[Conta bancária],$AJ$2)),
IF($AJ$2="",
SUMIFS(SAÍDAS[Valor],SAÍDAS[Status],"Concluído",SAÍDAS[Data pagamento],AK277)+SUMIFS(SAÍDAS[Valor],SAÍDAS[Status],"&lt;&gt;"&amp;"Concluído",SAÍDAS[Data vencimento],AK277),
SUMIFS(SAÍDAS[Valor],SAÍDAS[Status],"Concluído",SAÍDAS[Data pagamento],AK277,SAÍDAS[Conta bancária],$AJ$2)+SUMIFS(SAÍDAS[Valor],SAÍDAS[Status],"&lt;&gt;"&amp;"Concluído",SAÍDAS[Data vencimento],AK277,SAÍDAS[Conta bancária],$AJ$2)))</f>
        <v>0</v>
      </c>
      <c r="AP277">
        <f t="shared" ca="1" si="39"/>
        <v>0</v>
      </c>
    </row>
    <row r="278" spans="34:42" x14ac:dyDescent="0.3">
      <c r="AH278" t="str">
        <f t="shared" ca="1" si="35"/>
        <v>set</v>
      </c>
      <c r="AI278">
        <f t="shared" ca="1" si="36"/>
        <v>1900</v>
      </c>
      <c r="AJ278" t="str">
        <f t="shared" ca="1" si="37"/>
        <v>set1900</v>
      </c>
      <c r="AK278" s="97">
        <f t="shared" ca="1" si="40"/>
        <v>272</v>
      </c>
      <c r="AL278" t="str">
        <f t="shared" ca="1" si="38"/>
        <v>sex</v>
      </c>
      <c r="AM278">
        <f ca="1">IF($AJ$2="",SUMIFS(BANCOS!$C$4:$C$13,BANCOS!$D$4:$D$13,AK278),SUMIFS(BANCOS!$C$4:$C$13,BANCOS!$D$4:$D$13,AK278,BANCOS!$B$4:$B$13,$AJ$2))+AP277</f>
        <v>0</v>
      </c>
      <c r="AN278">
        <f ca="1">IF($AI$3=1,
IF($AJ$2="",
SUMIFS(ENTRADAS[Valor],ENTRADAS[Status],"Concluído",ENTRADAS[Data pagamento],AK278),
SUMIFS(ENTRADAS[Valor],ENTRADAS[Status],"Concluído",ENTRADAS[Data pagamento],AK278,ENTRADAS[Conta bancária],$AJ$2)),
IF($AJ$2="",
SUMIFS(ENTRADAS[Valor],ENTRADAS[Status],"Concluído",ENTRADAS[Data pagamento],AK278)+SUMIFS(ENTRADAS[Valor],ENTRADAS[Status],"&lt;&gt;"&amp;"Concluído",ENTRADAS[Data vencimento],AK278),
SUMIFS(ENTRADAS[Valor],ENTRADAS[Status],"Concluído",ENTRADAS[Data pagamento],AK278,ENTRADAS[Conta bancária],$AJ$2)+SUMIFS(ENTRADAS[Valor],ENTRADAS[Status],"&lt;&gt;"&amp;"Concluído",ENTRADAS[Data vencimento],AK278,ENTRADAS[Conta bancária],$AJ$2)))</f>
        <v>0</v>
      </c>
      <c r="AO278">
        <f ca="1">IF($AI$3=1,
IF($AJ$2="",
SUMIFS(SAÍDAS[Valor],SAÍDAS[Status],"Concluído",SAÍDAS[Data pagamento],AK278),
SUMIFS(SAÍDAS[Valor],SAÍDAS[Status],"Concluído",SAÍDAS[Data pagamento],AK278,SAÍDAS[Conta bancária],$AJ$2)),
IF($AJ$2="",
SUMIFS(SAÍDAS[Valor],SAÍDAS[Status],"Concluído",SAÍDAS[Data pagamento],AK278)+SUMIFS(SAÍDAS[Valor],SAÍDAS[Status],"&lt;&gt;"&amp;"Concluído",SAÍDAS[Data vencimento],AK278),
SUMIFS(SAÍDAS[Valor],SAÍDAS[Status],"Concluído",SAÍDAS[Data pagamento],AK278,SAÍDAS[Conta bancária],$AJ$2)+SUMIFS(SAÍDAS[Valor],SAÍDAS[Status],"&lt;&gt;"&amp;"Concluído",SAÍDAS[Data vencimento],AK278,SAÍDAS[Conta bancária],$AJ$2)))</f>
        <v>0</v>
      </c>
      <c r="AP278">
        <f t="shared" ca="1" si="39"/>
        <v>0</v>
      </c>
    </row>
    <row r="279" spans="34:42" x14ac:dyDescent="0.3">
      <c r="AH279" t="str">
        <f t="shared" ca="1" si="35"/>
        <v>set</v>
      </c>
      <c r="AI279">
        <f t="shared" ca="1" si="36"/>
        <v>1900</v>
      </c>
      <c r="AJ279" t="str">
        <f t="shared" ca="1" si="37"/>
        <v>set1900</v>
      </c>
      <c r="AK279" s="97">
        <f t="shared" ca="1" si="40"/>
        <v>273</v>
      </c>
      <c r="AL279" t="str">
        <f t="shared" ca="1" si="38"/>
        <v>sáb</v>
      </c>
      <c r="AM279">
        <f ca="1">IF($AJ$2="",SUMIFS(BANCOS!$C$4:$C$13,BANCOS!$D$4:$D$13,AK279),SUMIFS(BANCOS!$C$4:$C$13,BANCOS!$D$4:$D$13,AK279,BANCOS!$B$4:$B$13,$AJ$2))+AP278</f>
        <v>0</v>
      </c>
      <c r="AN279">
        <f ca="1">IF($AI$3=1,
IF($AJ$2="",
SUMIFS(ENTRADAS[Valor],ENTRADAS[Status],"Concluído",ENTRADAS[Data pagamento],AK279),
SUMIFS(ENTRADAS[Valor],ENTRADAS[Status],"Concluído",ENTRADAS[Data pagamento],AK279,ENTRADAS[Conta bancária],$AJ$2)),
IF($AJ$2="",
SUMIFS(ENTRADAS[Valor],ENTRADAS[Status],"Concluído",ENTRADAS[Data pagamento],AK279)+SUMIFS(ENTRADAS[Valor],ENTRADAS[Status],"&lt;&gt;"&amp;"Concluído",ENTRADAS[Data vencimento],AK279),
SUMIFS(ENTRADAS[Valor],ENTRADAS[Status],"Concluído",ENTRADAS[Data pagamento],AK279,ENTRADAS[Conta bancária],$AJ$2)+SUMIFS(ENTRADAS[Valor],ENTRADAS[Status],"&lt;&gt;"&amp;"Concluído",ENTRADAS[Data vencimento],AK279,ENTRADAS[Conta bancária],$AJ$2)))</f>
        <v>0</v>
      </c>
      <c r="AO279">
        <f ca="1">IF($AI$3=1,
IF($AJ$2="",
SUMIFS(SAÍDAS[Valor],SAÍDAS[Status],"Concluído",SAÍDAS[Data pagamento],AK279),
SUMIFS(SAÍDAS[Valor],SAÍDAS[Status],"Concluído",SAÍDAS[Data pagamento],AK279,SAÍDAS[Conta bancária],$AJ$2)),
IF($AJ$2="",
SUMIFS(SAÍDAS[Valor],SAÍDAS[Status],"Concluído",SAÍDAS[Data pagamento],AK279)+SUMIFS(SAÍDAS[Valor],SAÍDAS[Status],"&lt;&gt;"&amp;"Concluído",SAÍDAS[Data vencimento],AK279),
SUMIFS(SAÍDAS[Valor],SAÍDAS[Status],"Concluído",SAÍDAS[Data pagamento],AK279,SAÍDAS[Conta bancária],$AJ$2)+SUMIFS(SAÍDAS[Valor],SAÍDAS[Status],"&lt;&gt;"&amp;"Concluído",SAÍDAS[Data vencimento],AK279,SAÍDAS[Conta bancária],$AJ$2)))</f>
        <v>0</v>
      </c>
      <c r="AP279">
        <f t="shared" ca="1" si="39"/>
        <v>0</v>
      </c>
    </row>
    <row r="280" spans="34:42" x14ac:dyDescent="0.3">
      <c r="AH280" t="str">
        <f t="shared" ca="1" si="35"/>
        <v>set</v>
      </c>
      <c r="AI280">
        <f t="shared" ca="1" si="36"/>
        <v>1900</v>
      </c>
      <c r="AJ280" t="str">
        <f t="shared" ca="1" si="37"/>
        <v>set1900</v>
      </c>
      <c r="AK280" s="97">
        <f t="shared" ca="1" si="40"/>
        <v>274</v>
      </c>
      <c r="AL280" t="str">
        <f t="shared" ca="1" si="38"/>
        <v>dom</v>
      </c>
      <c r="AM280">
        <f ca="1">IF($AJ$2="",SUMIFS(BANCOS!$C$4:$C$13,BANCOS!$D$4:$D$13,AK280),SUMIFS(BANCOS!$C$4:$C$13,BANCOS!$D$4:$D$13,AK280,BANCOS!$B$4:$B$13,$AJ$2))+AP279</f>
        <v>0</v>
      </c>
      <c r="AN280">
        <f ca="1">IF($AI$3=1,
IF($AJ$2="",
SUMIFS(ENTRADAS[Valor],ENTRADAS[Status],"Concluído",ENTRADAS[Data pagamento],AK280),
SUMIFS(ENTRADAS[Valor],ENTRADAS[Status],"Concluído",ENTRADAS[Data pagamento],AK280,ENTRADAS[Conta bancária],$AJ$2)),
IF($AJ$2="",
SUMIFS(ENTRADAS[Valor],ENTRADAS[Status],"Concluído",ENTRADAS[Data pagamento],AK280)+SUMIFS(ENTRADAS[Valor],ENTRADAS[Status],"&lt;&gt;"&amp;"Concluído",ENTRADAS[Data vencimento],AK280),
SUMIFS(ENTRADAS[Valor],ENTRADAS[Status],"Concluído",ENTRADAS[Data pagamento],AK280,ENTRADAS[Conta bancária],$AJ$2)+SUMIFS(ENTRADAS[Valor],ENTRADAS[Status],"&lt;&gt;"&amp;"Concluído",ENTRADAS[Data vencimento],AK280,ENTRADAS[Conta bancária],$AJ$2)))</f>
        <v>0</v>
      </c>
      <c r="AO280">
        <f ca="1">IF($AI$3=1,
IF($AJ$2="",
SUMIFS(SAÍDAS[Valor],SAÍDAS[Status],"Concluído",SAÍDAS[Data pagamento],AK280),
SUMIFS(SAÍDAS[Valor],SAÍDAS[Status],"Concluído",SAÍDAS[Data pagamento],AK280,SAÍDAS[Conta bancária],$AJ$2)),
IF($AJ$2="",
SUMIFS(SAÍDAS[Valor],SAÍDAS[Status],"Concluído",SAÍDAS[Data pagamento],AK280)+SUMIFS(SAÍDAS[Valor],SAÍDAS[Status],"&lt;&gt;"&amp;"Concluído",SAÍDAS[Data vencimento],AK280),
SUMIFS(SAÍDAS[Valor],SAÍDAS[Status],"Concluído",SAÍDAS[Data pagamento],AK280,SAÍDAS[Conta bancária],$AJ$2)+SUMIFS(SAÍDAS[Valor],SAÍDAS[Status],"&lt;&gt;"&amp;"Concluído",SAÍDAS[Data vencimento],AK280,SAÍDAS[Conta bancária],$AJ$2)))</f>
        <v>0</v>
      </c>
      <c r="AP280">
        <f t="shared" ca="1" si="39"/>
        <v>0</v>
      </c>
    </row>
    <row r="281" spans="34:42" x14ac:dyDescent="0.3">
      <c r="AH281" t="str">
        <f t="shared" ca="1" si="35"/>
        <v>out</v>
      </c>
      <c r="AI281">
        <f t="shared" ca="1" si="36"/>
        <v>1900</v>
      </c>
      <c r="AJ281" t="str">
        <f t="shared" ca="1" si="37"/>
        <v>out1900</v>
      </c>
      <c r="AK281" s="97">
        <f t="shared" ca="1" si="40"/>
        <v>275</v>
      </c>
      <c r="AL281" t="str">
        <f t="shared" ca="1" si="38"/>
        <v>seg</v>
      </c>
      <c r="AM281">
        <f ca="1">IF($AJ$2="",SUMIFS(BANCOS!$C$4:$C$13,BANCOS!$D$4:$D$13,AK281),SUMIFS(BANCOS!$C$4:$C$13,BANCOS!$D$4:$D$13,AK281,BANCOS!$B$4:$B$13,$AJ$2))+AP280</f>
        <v>0</v>
      </c>
      <c r="AN281">
        <f ca="1">IF($AI$3=1,
IF($AJ$2="",
SUMIFS(ENTRADAS[Valor],ENTRADAS[Status],"Concluído",ENTRADAS[Data pagamento],AK281),
SUMIFS(ENTRADAS[Valor],ENTRADAS[Status],"Concluído",ENTRADAS[Data pagamento],AK281,ENTRADAS[Conta bancária],$AJ$2)),
IF($AJ$2="",
SUMIFS(ENTRADAS[Valor],ENTRADAS[Status],"Concluído",ENTRADAS[Data pagamento],AK281)+SUMIFS(ENTRADAS[Valor],ENTRADAS[Status],"&lt;&gt;"&amp;"Concluído",ENTRADAS[Data vencimento],AK281),
SUMIFS(ENTRADAS[Valor],ENTRADAS[Status],"Concluído",ENTRADAS[Data pagamento],AK281,ENTRADAS[Conta bancária],$AJ$2)+SUMIFS(ENTRADAS[Valor],ENTRADAS[Status],"&lt;&gt;"&amp;"Concluído",ENTRADAS[Data vencimento],AK281,ENTRADAS[Conta bancária],$AJ$2)))</f>
        <v>0</v>
      </c>
      <c r="AO281">
        <f ca="1">IF($AI$3=1,
IF($AJ$2="",
SUMIFS(SAÍDAS[Valor],SAÍDAS[Status],"Concluído",SAÍDAS[Data pagamento],AK281),
SUMIFS(SAÍDAS[Valor],SAÍDAS[Status],"Concluído",SAÍDAS[Data pagamento],AK281,SAÍDAS[Conta bancária],$AJ$2)),
IF($AJ$2="",
SUMIFS(SAÍDAS[Valor],SAÍDAS[Status],"Concluído",SAÍDAS[Data pagamento],AK281)+SUMIFS(SAÍDAS[Valor],SAÍDAS[Status],"&lt;&gt;"&amp;"Concluído",SAÍDAS[Data vencimento],AK281),
SUMIFS(SAÍDAS[Valor],SAÍDAS[Status],"Concluído",SAÍDAS[Data pagamento],AK281,SAÍDAS[Conta bancária],$AJ$2)+SUMIFS(SAÍDAS[Valor],SAÍDAS[Status],"&lt;&gt;"&amp;"Concluído",SAÍDAS[Data vencimento],AK281,SAÍDAS[Conta bancária],$AJ$2)))</f>
        <v>0</v>
      </c>
      <c r="AP281">
        <f t="shared" ca="1" si="39"/>
        <v>0</v>
      </c>
    </row>
    <row r="282" spans="34:42" x14ac:dyDescent="0.3">
      <c r="AH282" t="str">
        <f t="shared" ca="1" si="35"/>
        <v>out</v>
      </c>
      <c r="AI282">
        <f t="shared" ca="1" si="36"/>
        <v>1900</v>
      </c>
      <c r="AJ282" t="str">
        <f t="shared" ca="1" si="37"/>
        <v>out1900</v>
      </c>
      <c r="AK282" s="97">
        <f t="shared" ca="1" si="40"/>
        <v>276</v>
      </c>
      <c r="AL282" t="str">
        <f t="shared" ca="1" si="38"/>
        <v>ter</v>
      </c>
      <c r="AM282">
        <f ca="1">IF($AJ$2="",SUMIFS(BANCOS!$C$4:$C$13,BANCOS!$D$4:$D$13,AK282),SUMIFS(BANCOS!$C$4:$C$13,BANCOS!$D$4:$D$13,AK282,BANCOS!$B$4:$B$13,$AJ$2))+AP281</f>
        <v>0</v>
      </c>
      <c r="AN282">
        <f ca="1">IF($AI$3=1,
IF($AJ$2="",
SUMIFS(ENTRADAS[Valor],ENTRADAS[Status],"Concluído",ENTRADAS[Data pagamento],AK282),
SUMIFS(ENTRADAS[Valor],ENTRADAS[Status],"Concluído",ENTRADAS[Data pagamento],AK282,ENTRADAS[Conta bancária],$AJ$2)),
IF($AJ$2="",
SUMIFS(ENTRADAS[Valor],ENTRADAS[Status],"Concluído",ENTRADAS[Data pagamento],AK282)+SUMIFS(ENTRADAS[Valor],ENTRADAS[Status],"&lt;&gt;"&amp;"Concluído",ENTRADAS[Data vencimento],AK282),
SUMIFS(ENTRADAS[Valor],ENTRADAS[Status],"Concluído",ENTRADAS[Data pagamento],AK282,ENTRADAS[Conta bancária],$AJ$2)+SUMIFS(ENTRADAS[Valor],ENTRADAS[Status],"&lt;&gt;"&amp;"Concluído",ENTRADAS[Data vencimento],AK282,ENTRADAS[Conta bancária],$AJ$2)))</f>
        <v>0</v>
      </c>
      <c r="AO282">
        <f ca="1">IF($AI$3=1,
IF($AJ$2="",
SUMIFS(SAÍDAS[Valor],SAÍDAS[Status],"Concluído",SAÍDAS[Data pagamento],AK282),
SUMIFS(SAÍDAS[Valor],SAÍDAS[Status],"Concluído",SAÍDAS[Data pagamento],AK282,SAÍDAS[Conta bancária],$AJ$2)),
IF($AJ$2="",
SUMIFS(SAÍDAS[Valor],SAÍDAS[Status],"Concluído",SAÍDAS[Data pagamento],AK282)+SUMIFS(SAÍDAS[Valor],SAÍDAS[Status],"&lt;&gt;"&amp;"Concluído",SAÍDAS[Data vencimento],AK282),
SUMIFS(SAÍDAS[Valor],SAÍDAS[Status],"Concluído",SAÍDAS[Data pagamento],AK282,SAÍDAS[Conta bancária],$AJ$2)+SUMIFS(SAÍDAS[Valor],SAÍDAS[Status],"&lt;&gt;"&amp;"Concluído",SAÍDAS[Data vencimento],AK282,SAÍDAS[Conta bancária],$AJ$2)))</f>
        <v>0</v>
      </c>
      <c r="AP282">
        <f t="shared" ca="1" si="39"/>
        <v>0</v>
      </c>
    </row>
    <row r="283" spans="34:42" x14ac:dyDescent="0.3">
      <c r="AH283" t="str">
        <f t="shared" ca="1" si="35"/>
        <v>out</v>
      </c>
      <c r="AI283">
        <f t="shared" ca="1" si="36"/>
        <v>1900</v>
      </c>
      <c r="AJ283" t="str">
        <f t="shared" ca="1" si="37"/>
        <v>out1900</v>
      </c>
      <c r="AK283" s="97">
        <f t="shared" ca="1" si="40"/>
        <v>277</v>
      </c>
      <c r="AL283" t="str">
        <f t="shared" ca="1" si="38"/>
        <v>qua</v>
      </c>
      <c r="AM283">
        <f ca="1">IF($AJ$2="",SUMIFS(BANCOS!$C$4:$C$13,BANCOS!$D$4:$D$13,AK283),SUMIFS(BANCOS!$C$4:$C$13,BANCOS!$D$4:$D$13,AK283,BANCOS!$B$4:$B$13,$AJ$2))+AP282</f>
        <v>0</v>
      </c>
      <c r="AN283">
        <f ca="1">IF($AI$3=1,
IF($AJ$2="",
SUMIFS(ENTRADAS[Valor],ENTRADAS[Status],"Concluído",ENTRADAS[Data pagamento],AK283),
SUMIFS(ENTRADAS[Valor],ENTRADAS[Status],"Concluído",ENTRADAS[Data pagamento],AK283,ENTRADAS[Conta bancária],$AJ$2)),
IF($AJ$2="",
SUMIFS(ENTRADAS[Valor],ENTRADAS[Status],"Concluído",ENTRADAS[Data pagamento],AK283)+SUMIFS(ENTRADAS[Valor],ENTRADAS[Status],"&lt;&gt;"&amp;"Concluído",ENTRADAS[Data vencimento],AK283),
SUMIFS(ENTRADAS[Valor],ENTRADAS[Status],"Concluído",ENTRADAS[Data pagamento],AK283,ENTRADAS[Conta bancária],$AJ$2)+SUMIFS(ENTRADAS[Valor],ENTRADAS[Status],"&lt;&gt;"&amp;"Concluído",ENTRADAS[Data vencimento],AK283,ENTRADAS[Conta bancária],$AJ$2)))</f>
        <v>0</v>
      </c>
      <c r="AO283">
        <f ca="1">IF($AI$3=1,
IF($AJ$2="",
SUMIFS(SAÍDAS[Valor],SAÍDAS[Status],"Concluído",SAÍDAS[Data pagamento],AK283),
SUMIFS(SAÍDAS[Valor],SAÍDAS[Status],"Concluído",SAÍDAS[Data pagamento],AK283,SAÍDAS[Conta bancária],$AJ$2)),
IF($AJ$2="",
SUMIFS(SAÍDAS[Valor],SAÍDAS[Status],"Concluído",SAÍDAS[Data pagamento],AK283)+SUMIFS(SAÍDAS[Valor],SAÍDAS[Status],"&lt;&gt;"&amp;"Concluído",SAÍDAS[Data vencimento],AK283),
SUMIFS(SAÍDAS[Valor],SAÍDAS[Status],"Concluído",SAÍDAS[Data pagamento],AK283,SAÍDAS[Conta bancária],$AJ$2)+SUMIFS(SAÍDAS[Valor],SAÍDAS[Status],"&lt;&gt;"&amp;"Concluído",SAÍDAS[Data vencimento],AK283,SAÍDAS[Conta bancária],$AJ$2)))</f>
        <v>0</v>
      </c>
      <c r="AP283">
        <f t="shared" ca="1" si="39"/>
        <v>0</v>
      </c>
    </row>
    <row r="284" spans="34:42" x14ac:dyDescent="0.3">
      <c r="AH284" t="str">
        <f t="shared" ca="1" si="35"/>
        <v>out</v>
      </c>
      <c r="AI284">
        <f t="shared" ca="1" si="36"/>
        <v>1900</v>
      </c>
      <c r="AJ284" t="str">
        <f t="shared" ca="1" si="37"/>
        <v>out1900</v>
      </c>
      <c r="AK284" s="97">
        <f t="shared" ca="1" si="40"/>
        <v>278</v>
      </c>
      <c r="AL284" t="str">
        <f t="shared" ca="1" si="38"/>
        <v>qui</v>
      </c>
      <c r="AM284">
        <f ca="1">IF($AJ$2="",SUMIFS(BANCOS!$C$4:$C$13,BANCOS!$D$4:$D$13,AK284),SUMIFS(BANCOS!$C$4:$C$13,BANCOS!$D$4:$D$13,AK284,BANCOS!$B$4:$B$13,$AJ$2))+AP283</f>
        <v>0</v>
      </c>
      <c r="AN284">
        <f ca="1">IF($AI$3=1,
IF($AJ$2="",
SUMIFS(ENTRADAS[Valor],ENTRADAS[Status],"Concluído",ENTRADAS[Data pagamento],AK284),
SUMIFS(ENTRADAS[Valor],ENTRADAS[Status],"Concluído",ENTRADAS[Data pagamento],AK284,ENTRADAS[Conta bancária],$AJ$2)),
IF($AJ$2="",
SUMIFS(ENTRADAS[Valor],ENTRADAS[Status],"Concluído",ENTRADAS[Data pagamento],AK284)+SUMIFS(ENTRADAS[Valor],ENTRADAS[Status],"&lt;&gt;"&amp;"Concluído",ENTRADAS[Data vencimento],AK284),
SUMIFS(ENTRADAS[Valor],ENTRADAS[Status],"Concluído",ENTRADAS[Data pagamento],AK284,ENTRADAS[Conta bancária],$AJ$2)+SUMIFS(ENTRADAS[Valor],ENTRADAS[Status],"&lt;&gt;"&amp;"Concluído",ENTRADAS[Data vencimento],AK284,ENTRADAS[Conta bancária],$AJ$2)))</f>
        <v>0</v>
      </c>
      <c r="AO284">
        <f ca="1">IF($AI$3=1,
IF($AJ$2="",
SUMIFS(SAÍDAS[Valor],SAÍDAS[Status],"Concluído",SAÍDAS[Data pagamento],AK284),
SUMIFS(SAÍDAS[Valor],SAÍDAS[Status],"Concluído",SAÍDAS[Data pagamento],AK284,SAÍDAS[Conta bancária],$AJ$2)),
IF($AJ$2="",
SUMIFS(SAÍDAS[Valor],SAÍDAS[Status],"Concluído",SAÍDAS[Data pagamento],AK284)+SUMIFS(SAÍDAS[Valor],SAÍDAS[Status],"&lt;&gt;"&amp;"Concluído",SAÍDAS[Data vencimento],AK284),
SUMIFS(SAÍDAS[Valor],SAÍDAS[Status],"Concluído",SAÍDAS[Data pagamento],AK284,SAÍDAS[Conta bancária],$AJ$2)+SUMIFS(SAÍDAS[Valor],SAÍDAS[Status],"&lt;&gt;"&amp;"Concluído",SAÍDAS[Data vencimento],AK284,SAÍDAS[Conta bancária],$AJ$2)))</f>
        <v>0</v>
      </c>
      <c r="AP284">
        <f t="shared" ca="1" si="39"/>
        <v>0</v>
      </c>
    </row>
    <row r="285" spans="34:42" x14ac:dyDescent="0.3">
      <c r="AH285" t="str">
        <f t="shared" ca="1" si="35"/>
        <v>out</v>
      </c>
      <c r="AI285">
        <f t="shared" ca="1" si="36"/>
        <v>1900</v>
      </c>
      <c r="AJ285" t="str">
        <f t="shared" ca="1" si="37"/>
        <v>out1900</v>
      </c>
      <c r="AK285" s="97">
        <f t="shared" ca="1" si="40"/>
        <v>279</v>
      </c>
      <c r="AL285" t="str">
        <f t="shared" ca="1" si="38"/>
        <v>sex</v>
      </c>
      <c r="AM285">
        <f ca="1">IF($AJ$2="",SUMIFS(BANCOS!$C$4:$C$13,BANCOS!$D$4:$D$13,AK285),SUMIFS(BANCOS!$C$4:$C$13,BANCOS!$D$4:$D$13,AK285,BANCOS!$B$4:$B$13,$AJ$2))+AP284</f>
        <v>0</v>
      </c>
      <c r="AN285">
        <f ca="1">IF($AI$3=1,
IF($AJ$2="",
SUMIFS(ENTRADAS[Valor],ENTRADAS[Status],"Concluído",ENTRADAS[Data pagamento],AK285),
SUMIFS(ENTRADAS[Valor],ENTRADAS[Status],"Concluído",ENTRADAS[Data pagamento],AK285,ENTRADAS[Conta bancária],$AJ$2)),
IF($AJ$2="",
SUMIFS(ENTRADAS[Valor],ENTRADAS[Status],"Concluído",ENTRADAS[Data pagamento],AK285)+SUMIFS(ENTRADAS[Valor],ENTRADAS[Status],"&lt;&gt;"&amp;"Concluído",ENTRADAS[Data vencimento],AK285),
SUMIFS(ENTRADAS[Valor],ENTRADAS[Status],"Concluído",ENTRADAS[Data pagamento],AK285,ENTRADAS[Conta bancária],$AJ$2)+SUMIFS(ENTRADAS[Valor],ENTRADAS[Status],"&lt;&gt;"&amp;"Concluído",ENTRADAS[Data vencimento],AK285,ENTRADAS[Conta bancária],$AJ$2)))</f>
        <v>0</v>
      </c>
      <c r="AO285">
        <f ca="1">IF($AI$3=1,
IF($AJ$2="",
SUMIFS(SAÍDAS[Valor],SAÍDAS[Status],"Concluído",SAÍDAS[Data pagamento],AK285),
SUMIFS(SAÍDAS[Valor],SAÍDAS[Status],"Concluído",SAÍDAS[Data pagamento],AK285,SAÍDAS[Conta bancária],$AJ$2)),
IF($AJ$2="",
SUMIFS(SAÍDAS[Valor],SAÍDAS[Status],"Concluído",SAÍDAS[Data pagamento],AK285)+SUMIFS(SAÍDAS[Valor],SAÍDAS[Status],"&lt;&gt;"&amp;"Concluído",SAÍDAS[Data vencimento],AK285),
SUMIFS(SAÍDAS[Valor],SAÍDAS[Status],"Concluído",SAÍDAS[Data pagamento],AK285,SAÍDAS[Conta bancária],$AJ$2)+SUMIFS(SAÍDAS[Valor],SAÍDAS[Status],"&lt;&gt;"&amp;"Concluído",SAÍDAS[Data vencimento],AK285,SAÍDAS[Conta bancária],$AJ$2)))</f>
        <v>0</v>
      </c>
      <c r="AP285">
        <f t="shared" ca="1" si="39"/>
        <v>0</v>
      </c>
    </row>
    <row r="286" spans="34:42" x14ac:dyDescent="0.3">
      <c r="AH286" t="str">
        <f t="shared" ca="1" si="35"/>
        <v>out</v>
      </c>
      <c r="AI286">
        <f t="shared" ca="1" si="36"/>
        <v>1900</v>
      </c>
      <c r="AJ286" t="str">
        <f t="shared" ca="1" si="37"/>
        <v>out1900</v>
      </c>
      <c r="AK286" s="97">
        <f t="shared" ca="1" si="40"/>
        <v>280</v>
      </c>
      <c r="AL286" t="str">
        <f t="shared" ca="1" si="38"/>
        <v>sáb</v>
      </c>
      <c r="AM286">
        <f ca="1">IF($AJ$2="",SUMIFS(BANCOS!$C$4:$C$13,BANCOS!$D$4:$D$13,AK286),SUMIFS(BANCOS!$C$4:$C$13,BANCOS!$D$4:$D$13,AK286,BANCOS!$B$4:$B$13,$AJ$2))+AP285</f>
        <v>0</v>
      </c>
      <c r="AN286">
        <f ca="1">IF($AI$3=1,
IF($AJ$2="",
SUMIFS(ENTRADAS[Valor],ENTRADAS[Status],"Concluído",ENTRADAS[Data pagamento],AK286),
SUMIFS(ENTRADAS[Valor],ENTRADAS[Status],"Concluído",ENTRADAS[Data pagamento],AK286,ENTRADAS[Conta bancária],$AJ$2)),
IF($AJ$2="",
SUMIFS(ENTRADAS[Valor],ENTRADAS[Status],"Concluído",ENTRADAS[Data pagamento],AK286)+SUMIFS(ENTRADAS[Valor],ENTRADAS[Status],"&lt;&gt;"&amp;"Concluído",ENTRADAS[Data vencimento],AK286),
SUMIFS(ENTRADAS[Valor],ENTRADAS[Status],"Concluído",ENTRADAS[Data pagamento],AK286,ENTRADAS[Conta bancária],$AJ$2)+SUMIFS(ENTRADAS[Valor],ENTRADAS[Status],"&lt;&gt;"&amp;"Concluído",ENTRADAS[Data vencimento],AK286,ENTRADAS[Conta bancária],$AJ$2)))</f>
        <v>0</v>
      </c>
      <c r="AO286">
        <f ca="1">IF($AI$3=1,
IF($AJ$2="",
SUMIFS(SAÍDAS[Valor],SAÍDAS[Status],"Concluído",SAÍDAS[Data pagamento],AK286),
SUMIFS(SAÍDAS[Valor],SAÍDAS[Status],"Concluído",SAÍDAS[Data pagamento],AK286,SAÍDAS[Conta bancária],$AJ$2)),
IF($AJ$2="",
SUMIFS(SAÍDAS[Valor],SAÍDAS[Status],"Concluído",SAÍDAS[Data pagamento],AK286)+SUMIFS(SAÍDAS[Valor],SAÍDAS[Status],"&lt;&gt;"&amp;"Concluído",SAÍDAS[Data vencimento],AK286),
SUMIFS(SAÍDAS[Valor],SAÍDAS[Status],"Concluído",SAÍDAS[Data pagamento],AK286,SAÍDAS[Conta bancária],$AJ$2)+SUMIFS(SAÍDAS[Valor],SAÍDAS[Status],"&lt;&gt;"&amp;"Concluído",SAÍDAS[Data vencimento],AK286,SAÍDAS[Conta bancária],$AJ$2)))</f>
        <v>0</v>
      </c>
      <c r="AP286">
        <f t="shared" ca="1" si="39"/>
        <v>0</v>
      </c>
    </row>
    <row r="287" spans="34:42" x14ac:dyDescent="0.3">
      <c r="AH287" t="str">
        <f t="shared" ca="1" si="35"/>
        <v>out</v>
      </c>
      <c r="AI287">
        <f t="shared" ca="1" si="36"/>
        <v>1900</v>
      </c>
      <c r="AJ287" t="str">
        <f t="shared" ca="1" si="37"/>
        <v>out1900</v>
      </c>
      <c r="AK287" s="97">
        <f t="shared" ca="1" si="40"/>
        <v>281</v>
      </c>
      <c r="AL287" t="str">
        <f t="shared" ca="1" si="38"/>
        <v>dom</v>
      </c>
      <c r="AM287">
        <f ca="1">IF($AJ$2="",SUMIFS(BANCOS!$C$4:$C$13,BANCOS!$D$4:$D$13,AK287),SUMIFS(BANCOS!$C$4:$C$13,BANCOS!$D$4:$D$13,AK287,BANCOS!$B$4:$B$13,$AJ$2))+AP286</f>
        <v>0</v>
      </c>
      <c r="AN287">
        <f ca="1">IF($AI$3=1,
IF($AJ$2="",
SUMIFS(ENTRADAS[Valor],ENTRADAS[Status],"Concluído",ENTRADAS[Data pagamento],AK287),
SUMIFS(ENTRADAS[Valor],ENTRADAS[Status],"Concluído",ENTRADAS[Data pagamento],AK287,ENTRADAS[Conta bancária],$AJ$2)),
IF($AJ$2="",
SUMIFS(ENTRADAS[Valor],ENTRADAS[Status],"Concluído",ENTRADAS[Data pagamento],AK287)+SUMIFS(ENTRADAS[Valor],ENTRADAS[Status],"&lt;&gt;"&amp;"Concluído",ENTRADAS[Data vencimento],AK287),
SUMIFS(ENTRADAS[Valor],ENTRADAS[Status],"Concluído",ENTRADAS[Data pagamento],AK287,ENTRADAS[Conta bancária],$AJ$2)+SUMIFS(ENTRADAS[Valor],ENTRADAS[Status],"&lt;&gt;"&amp;"Concluído",ENTRADAS[Data vencimento],AK287,ENTRADAS[Conta bancária],$AJ$2)))</f>
        <v>0</v>
      </c>
      <c r="AO287">
        <f ca="1">IF($AI$3=1,
IF($AJ$2="",
SUMIFS(SAÍDAS[Valor],SAÍDAS[Status],"Concluído",SAÍDAS[Data pagamento],AK287),
SUMIFS(SAÍDAS[Valor],SAÍDAS[Status],"Concluído",SAÍDAS[Data pagamento],AK287,SAÍDAS[Conta bancária],$AJ$2)),
IF($AJ$2="",
SUMIFS(SAÍDAS[Valor],SAÍDAS[Status],"Concluído",SAÍDAS[Data pagamento],AK287)+SUMIFS(SAÍDAS[Valor],SAÍDAS[Status],"&lt;&gt;"&amp;"Concluído",SAÍDAS[Data vencimento],AK287),
SUMIFS(SAÍDAS[Valor],SAÍDAS[Status],"Concluído",SAÍDAS[Data pagamento],AK287,SAÍDAS[Conta bancária],$AJ$2)+SUMIFS(SAÍDAS[Valor],SAÍDAS[Status],"&lt;&gt;"&amp;"Concluído",SAÍDAS[Data vencimento],AK287,SAÍDAS[Conta bancária],$AJ$2)))</f>
        <v>0</v>
      </c>
      <c r="AP287">
        <f t="shared" ca="1" si="39"/>
        <v>0</v>
      </c>
    </row>
    <row r="288" spans="34:42" x14ac:dyDescent="0.3">
      <c r="AH288" t="str">
        <f t="shared" ca="1" si="35"/>
        <v>out</v>
      </c>
      <c r="AI288">
        <f t="shared" ca="1" si="36"/>
        <v>1900</v>
      </c>
      <c r="AJ288" t="str">
        <f t="shared" ca="1" si="37"/>
        <v>out1900</v>
      </c>
      <c r="AK288" s="97">
        <f t="shared" ca="1" si="40"/>
        <v>282</v>
      </c>
      <c r="AL288" t="str">
        <f t="shared" ca="1" si="38"/>
        <v>seg</v>
      </c>
      <c r="AM288">
        <f ca="1">IF($AJ$2="",SUMIFS(BANCOS!$C$4:$C$13,BANCOS!$D$4:$D$13,AK288),SUMIFS(BANCOS!$C$4:$C$13,BANCOS!$D$4:$D$13,AK288,BANCOS!$B$4:$B$13,$AJ$2))+AP287</f>
        <v>0</v>
      </c>
      <c r="AN288">
        <f ca="1">IF($AI$3=1,
IF($AJ$2="",
SUMIFS(ENTRADAS[Valor],ENTRADAS[Status],"Concluído",ENTRADAS[Data pagamento],AK288),
SUMIFS(ENTRADAS[Valor],ENTRADAS[Status],"Concluído",ENTRADAS[Data pagamento],AK288,ENTRADAS[Conta bancária],$AJ$2)),
IF($AJ$2="",
SUMIFS(ENTRADAS[Valor],ENTRADAS[Status],"Concluído",ENTRADAS[Data pagamento],AK288)+SUMIFS(ENTRADAS[Valor],ENTRADAS[Status],"&lt;&gt;"&amp;"Concluído",ENTRADAS[Data vencimento],AK288),
SUMIFS(ENTRADAS[Valor],ENTRADAS[Status],"Concluído",ENTRADAS[Data pagamento],AK288,ENTRADAS[Conta bancária],$AJ$2)+SUMIFS(ENTRADAS[Valor],ENTRADAS[Status],"&lt;&gt;"&amp;"Concluído",ENTRADAS[Data vencimento],AK288,ENTRADAS[Conta bancária],$AJ$2)))</f>
        <v>0</v>
      </c>
      <c r="AO288">
        <f ca="1">IF($AI$3=1,
IF($AJ$2="",
SUMIFS(SAÍDAS[Valor],SAÍDAS[Status],"Concluído",SAÍDAS[Data pagamento],AK288),
SUMIFS(SAÍDAS[Valor],SAÍDAS[Status],"Concluído",SAÍDAS[Data pagamento],AK288,SAÍDAS[Conta bancária],$AJ$2)),
IF($AJ$2="",
SUMIFS(SAÍDAS[Valor],SAÍDAS[Status],"Concluído",SAÍDAS[Data pagamento],AK288)+SUMIFS(SAÍDAS[Valor],SAÍDAS[Status],"&lt;&gt;"&amp;"Concluído",SAÍDAS[Data vencimento],AK288),
SUMIFS(SAÍDAS[Valor],SAÍDAS[Status],"Concluído",SAÍDAS[Data pagamento],AK288,SAÍDAS[Conta bancária],$AJ$2)+SUMIFS(SAÍDAS[Valor],SAÍDAS[Status],"&lt;&gt;"&amp;"Concluído",SAÍDAS[Data vencimento],AK288,SAÍDAS[Conta bancária],$AJ$2)))</f>
        <v>0</v>
      </c>
      <c r="AP288">
        <f t="shared" ca="1" si="39"/>
        <v>0</v>
      </c>
    </row>
    <row r="289" spans="34:42" x14ac:dyDescent="0.3">
      <c r="AH289" t="str">
        <f t="shared" ca="1" si="35"/>
        <v>out</v>
      </c>
      <c r="AI289">
        <f t="shared" ca="1" si="36"/>
        <v>1900</v>
      </c>
      <c r="AJ289" t="str">
        <f t="shared" ca="1" si="37"/>
        <v>out1900</v>
      </c>
      <c r="AK289" s="97">
        <f t="shared" ca="1" si="40"/>
        <v>283</v>
      </c>
      <c r="AL289" t="str">
        <f t="shared" ca="1" si="38"/>
        <v>ter</v>
      </c>
      <c r="AM289">
        <f ca="1">IF($AJ$2="",SUMIFS(BANCOS!$C$4:$C$13,BANCOS!$D$4:$D$13,AK289),SUMIFS(BANCOS!$C$4:$C$13,BANCOS!$D$4:$D$13,AK289,BANCOS!$B$4:$B$13,$AJ$2))+AP288</f>
        <v>0</v>
      </c>
      <c r="AN289">
        <f ca="1">IF($AI$3=1,
IF($AJ$2="",
SUMIFS(ENTRADAS[Valor],ENTRADAS[Status],"Concluído",ENTRADAS[Data pagamento],AK289),
SUMIFS(ENTRADAS[Valor],ENTRADAS[Status],"Concluído",ENTRADAS[Data pagamento],AK289,ENTRADAS[Conta bancária],$AJ$2)),
IF($AJ$2="",
SUMIFS(ENTRADAS[Valor],ENTRADAS[Status],"Concluído",ENTRADAS[Data pagamento],AK289)+SUMIFS(ENTRADAS[Valor],ENTRADAS[Status],"&lt;&gt;"&amp;"Concluído",ENTRADAS[Data vencimento],AK289),
SUMIFS(ENTRADAS[Valor],ENTRADAS[Status],"Concluído",ENTRADAS[Data pagamento],AK289,ENTRADAS[Conta bancária],$AJ$2)+SUMIFS(ENTRADAS[Valor],ENTRADAS[Status],"&lt;&gt;"&amp;"Concluído",ENTRADAS[Data vencimento],AK289,ENTRADAS[Conta bancária],$AJ$2)))</f>
        <v>0</v>
      </c>
      <c r="AO289">
        <f ca="1">IF($AI$3=1,
IF($AJ$2="",
SUMIFS(SAÍDAS[Valor],SAÍDAS[Status],"Concluído",SAÍDAS[Data pagamento],AK289),
SUMIFS(SAÍDAS[Valor],SAÍDAS[Status],"Concluído",SAÍDAS[Data pagamento],AK289,SAÍDAS[Conta bancária],$AJ$2)),
IF($AJ$2="",
SUMIFS(SAÍDAS[Valor],SAÍDAS[Status],"Concluído",SAÍDAS[Data pagamento],AK289)+SUMIFS(SAÍDAS[Valor],SAÍDAS[Status],"&lt;&gt;"&amp;"Concluído",SAÍDAS[Data vencimento],AK289),
SUMIFS(SAÍDAS[Valor],SAÍDAS[Status],"Concluído",SAÍDAS[Data pagamento],AK289,SAÍDAS[Conta bancária],$AJ$2)+SUMIFS(SAÍDAS[Valor],SAÍDAS[Status],"&lt;&gt;"&amp;"Concluído",SAÍDAS[Data vencimento],AK289,SAÍDAS[Conta bancária],$AJ$2)))</f>
        <v>0</v>
      </c>
      <c r="AP289">
        <f t="shared" ca="1" si="39"/>
        <v>0</v>
      </c>
    </row>
    <row r="290" spans="34:42" x14ac:dyDescent="0.3">
      <c r="AH290" t="str">
        <f t="shared" ca="1" si="35"/>
        <v>out</v>
      </c>
      <c r="AI290">
        <f t="shared" ca="1" si="36"/>
        <v>1900</v>
      </c>
      <c r="AJ290" t="str">
        <f t="shared" ca="1" si="37"/>
        <v>out1900</v>
      </c>
      <c r="AK290" s="97">
        <f t="shared" ca="1" si="40"/>
        <v>284</v>
      </c>
      <c r="AL290" t="str">
        <f t="shared" ca="1" si="38"/>
        <v>qua</v>
      </c>
      <c r="AM290">
        <f ca="1">IF($AJ$2="",SUMIFS(BANCOS!$C$4:$C$13,BANCOS!$D$4:$D$13,AK290),SUMIFS(BANCOS!$C$4:$C$13,BANCOS!$D$4:$D$13,AK290,BANCOS!$B$4:$B$13,$AJ$2))+AP289</f>
        <v>0</v>
      </c>
      <c r="AN290">
        <f ca="1">IF($AI$3=1,
IF($AJ$2="",
SUMIFS(ENTRADAS[Valor],ENTRADAS[Status],"Concluído",ENTRADAS[Data pagamento],AK290),
SUMIFS(ENTRADAS[Valor],ENTRADAS[Status],"Concluído",ENTRADAS[Data pagamento],AK290,ENTRADAS[Conta bancária],$AJ$2)),
IF($AJ$2="",
SUMIFS(ENTRADAS[Valor],ENTRADAS[Status],"Concluído",ENTRADAS[Data pagamento],AK290)+SUMIFS(ENTRADAS[Valor],ENTRADAS[Status],"&lt;&gt;"&amp;"Concluído",ENTRADAS[Data vencimento],AK290),
SUMIFS(ENTRADAS[Valor],ENTRADAS[Status],"Concluído",ENTRADAS[Data pagamento],AK290,ENTRADAS[Conta bancária],$AJ$2)+SUMIFS(ENTRADAS[Valor],ENTRADAS[Status],"&lt;&gt;"&amp;"Concluído",ENTRADAS[Data vencimento],AK290,ENTRADAS[Conta bancária],$AJ$2)))</f>
        <v>0</v>
      </c>
      <c r="AO290">
        <f ca="1">IF($AI$3=1,
IF($AJ$2="",
SUMIFS(SAÍDAS[Valor],SAÍDAS[Status],"Concluído",SAÍDAS[Data pagamento],AK290),
SUMIFS(SAÍDAS[Valor],SAÍDAS[Status],"Concluído",SAÍDAS[Data pagamento],AK290,SAÍDAS[Conta bancária],$AJ$2)),
IF($AJ$2="",
SUMIFS(SAÍDAS[Valor],SAÍDAS[Status],"Concluído",SAÍDAS[Data pagamento],AK290)+SUMIFS(SAÍDAS[Valor],SAÍDAS[Status],"&lt;&gt;"&amp;"Concluído",SAÍDAS[Data vencimento],AK290),
SUMIFS(SAÍDAS[Valor],SAÍDAS[Status],"Concluído",SAÍDAS[Data pagamento],AK290,SAÍDAS[Conta bancária],$AJ$2)+SUMIFS(SAÍDAS[Valor],SAÍDAS[Status],"&lt;&gt;"&amp;"Concluído",SAÍDAS[Data vencimento],AK290,SAÍDAS[Conta bancária],$AJ$2)))</f>
        <v>0</v>
      </c>
      <c r="AP290">
        <f t="shared" ca="1" si="39"/>
        <v>0</v>
      </c>
    </row>
    <row r="291" spans="34:42" x14ac:dyDescent="0.3">
      <c r="AH291" t="str">
        <f t="shared" ca="1" si="35"/>
        <v>out</v>
      </c>
      <c r="AI291">
        <f t="shared" ca="1" si="36"/>
        <v>1900</v>
      </c>
      <c r="AJ291" t="str">
        <f t="shared" ca="1" si="37"/>
        <v>out1900</v>
      </c>
      <c r="AK291" s="97">
        <f t="shared" ca="1" si="40"/>
        <v>285</v>
      </c>
      <c r="AL291" t="str">
        <f t="shared" ca="1" si="38"/>
        <v>qui</v>
      </c>
      <c r="AM291">
        <f ca="1">IF($AJ$2="",SUMIFS(BANCOS!$C$4:$C$13,BANCOS!$D$4:$D$13,AK291),SUMIFS(BANCOS!$C$4:$C$13,BANCOS!$D$4:$D$13,AK291,BANCOS!$B$4:$B$13,$AJ$2))+AP290</f>
        <v>0</v>
      </c>
      <c r="AN291">
        <f ca="1">IF($AI$3=1,
IF($AJ$2="",
SUMIFS(ENTRADAS[Valor],ENTRADAS[Status],"Concluído",ENTRADAS[Data pagamento],AK291),
SUMIFS(ENTRADAS[Valor],ENTRADAS[Status],"Concluído",ENTRADAS[Data pagamento],AK291,ENTRADAS[Conta bancária],$AJ$2)),
IF($AJ$2="",
SUMIFS(ENTRADAS[Valor],ENTRADAS[Status],"Concluído",ENTRADAS[Data pagamento],AK291)+SUMIFS(ENTRADAS[Valor],ENTRADAS[Status],"&lt;&gt;"&amp;"Concluído",ENTRADAS[Data vencimento],AK291),
SUMIFS(ENTRADAS[Valor],ENTRADAS[Status],"Concluído",ENTRADAS[Data pagamento],AK291,ENTRADAS[Conta bancária],$AJ$2)+SUMIFS(ENTRADAS[Valor],ENTRADAS[Status],"&lt;&gt;"&amp;"Concluído",ENTRADAS[Data vencimento],AK291,ENTRADAS[Conta bancária],$AJ$2)))</f>
        <v>0</v>
      </c>
      <c r="AO291">
        <f ca="1">IF($AI$3=1,
IF($AJ$2="",
SUMIFS(SAÍDAS[Valor],SAÍDAS[Status],"Concluído",SAÍDAS[Data pagamento],AK291),
SUMIFS(SAÍDAS[Valor],SAÍDAS[Status],"Concluído",SAÍDAS[Data pagamento],AK291,SAÍDAS[Conta bancária],$AJ$2)),
IF($AJ$2="",
SUMIFS(SAÍDAS[Valor],SAÍDAS[Status],"Concluído",SAÍDAS[Data pagamento],AK291)+SUMIFS(SAÍDAS[Valor],SAÍDAS[Status],"&lt;&gt;"&amp;"Concluído",SAÍDAS[Data vencimento],AK291),
SUMIFS(SAÍDAS[Valor],SAÍDAS[Status],"Concluído",SAÍDAS[Data pagamento],AK291,SAÍDAS[Conta bancária],$AJ$2)+SUMIFS(SAÍDAS[Valor],SAÍDAS[Status],"&lt;&gt;"&amp;"Concluído",SAÍDAS[Data vencimento],AK291,SAÍDAS[Conta bancária],$AJ$2)))</f>
        <v>0</v>
      </c>
      <c r="AP291">
        <f t="shared" ca="1" si="39"/>
        <v>0</v>
      </c>
    </row>
    <row r="292" spans="34:42" x14ac:dyDescent="0.3">
      <c r="AH292" t="str">
        <f t="shared" ca="1" si="35"/>
        <v>out</v>
      </c>
      <c r="AI292">
        <f t="shared" ca="1" si="36"/>
        <v>1900</v>
      </c>
      <c r="AJ292" t="str">
        <f t="shared" ca="1" si="37"/>
        <v>out1900</v>
      </c>
      <c r="AK292" s="97">
        <f t="shared" ca="1" si="40"/>
        <v>286</v>
      </c>
      <c r="AL292" t="str">
        <f t="shared" ca="1" si="38"/>
        <v>sex</v>
      </c>
      <c r="AM292">
        <f ca="1">IF($AJ$2="",SUMIFS(BANCOS!$C$4:$C$13,BANCOS!$D$4:$D$13,AK292),SUMIFS(BANCOS!$C$4:$C$13,BANCOS!$D$4:$D$13,AK292,BANCOS!$B$4:$B$13,$AJ$2))+AP291</f>
        <v>0</v>
      </c>
      <c r="AN292">
        <f ca="1">IF($AI$3=1,
IF($AJ$2="",
SUMIFS(ENTRADAS[Valor],ENTRADAS[Status],"Concluído",ENTRADAS[Data pagamento],AK292),
SUMIFS(ENTRADAS[Valor],ENTRADAS[Status],"Concluído",ENTRADAS[Data pagamento],AK292,ENTRADAS[Conta bancária],$AJ$2)),
IF($AJ$2="",
SUMIFS(ENTRADAS[Valor],ENTRADAS[Status],"Concluído",ENTRADAS[Data pagamento],AK292)+SUMIFS(ENTRADAS[Valor],ENTRADAS[Status],"&lt;&gt;"&amp;"Concluído",ENTRADAS[Data vencimento],AK292),
SUMIFS(ENTRADAS[Valor],ENTRADAS[Status],"Concluído",ENTRADAS[Data pagamento],AK292,ENTRADAS[Conta bancária],$AJ$2)+SUMIFS(ENTRADAS[Valor],ENTRADAS[Status],"&lt;&gt;"&amp;"Concluído",ENTRADAS[Data vencimento],AK292,ENTRADAS[Conta bancária],$AJ$2)))</f>
        <v>0</v>
      </c>
      <c r="AO292">
        <f ca="1">IF($AI$3=1,
IF($AJ$2="",
SUMIFS(SAÍDAS[Valor],SAÍDAS[Status],"Concluído",SAÍDAS[Data pagamento],AK292),
SUMIFS(SAÍDAS[Valor],SAÍDAS[Status],"Concluído",SAÍDAS[Data pagamento],AK292,SAÍDAS[Conta bancária],$AJ$2)),
IF($AJ$2="",
SUMIFS(SAÍDAS[Valor],SAÍDAS[Status],"Concluído",SAÍDAS[Data pagamento],AK292)+SUMIFS(SAÍDAS[Valor],SAÍDAS[Status],"&lt;&gt;"&amp;"Concluído",SAÍDAS[Data vencimento],AK292),
SUMIFS(SAÍDAS[Valor],SAÍDAS[Status],"Concluído",SAÍDAS[Data pagamento],AK292,SAÍDAS[Conta bancária],$AJ$2)+SUMIFS(SAÍDAS[Valor],SAÍDAS[Status],"&lt;&gt;"&amp;"Concluído",SAÍDAS[Data vencimento],AK292,SAÍDAS[Conta bancária],$AJ$2)))</f>
        <v>0</v>
      </c>
      <c r="AP292">
        <f t="shared" ca="1" si="39"/>
        <v>0</v>
      </c>
    </row>
    <row r="293" spans="34:42" x14ac:dyDescent="0.3">
      <c r="AH293" t="str">
        <f t="shared" ca="1" si="35"/>
        <v>out</v>
      </c>
      <c r="AI293">
        <f t="shared" ca="1" si="36"/>
        <v>1900</v>
      </c>
      <c r="AJ293" t="str">
        <f t="shared" ca="1" si="37"/>
        <v>out1900</v>
      </c>
      <c r="AK293" s="97">
        <f t="shared" ca="1" si="40"/>
        <v>287</v>
      </c>
      <c r="AL293" t="str">
        <f t="shared" ca="1" si="38"/>
        <v>sáb</v>
      </c>
      <c r="AM293">
        <f ca="1">IF($AJ$2="",SUMIFS(BANCOS!$C$4:$C$13,BANCOS!$D$4:$D$13,AK293),SUMIFS(BANCOS!$C$4:$C$13,BANCOS!$D$4:$D$13,AK293,BANCOS!$B$4:$B$13,$AJ$2))+AP292</f>
        <v>0</v>
      </c>
      <c r="AN293">
        <f ca="1">IF($AI$3=1,
IF($AJ$2="",
SUMIFS(ENTRADAS[Valor],ENTRADAS[Status],"Concluído",ENTRADAS[Data pagamento],AK293),
SUMIFS(ENTRADAS[Valor],ENTRADAS[Status],"Concluído",ENTRADAS[Data pagamento],AK293,ENTRADAS[Conta bancária],$AJ$2)),
IF($AJ$2="",
SUMIFS(ENTRADAS[Valor],ENTRADAS[Status],"Concluído",ENTRADAS[Data pagamento],AK293)+SUMIFS(ENTRADAS[Valor],ENTRADAS[Status],"&lt;&gt;"&amp;"Concluído",ENTRADAS[Data vencimento],AK293),
SUMIFS(ENTRADAS[Valor],ENTRADAS[Status],"Concluído",ENTRADAS[Data pagamento],AK293,ENTRADAS[Conta bancária],$AJ$2)+SUMIFS(ENTRADAS[Valor],ENTRADAS[Status],"&lt;&gt;"&amp;"Concluído",ENTRADAS[Data vencimento],AK293,ENTRADAS[Conta bancária],$AJ$2)))</f>
        <v>0</v>
      </c>
      <c r="AO293">
        <f ca="1">IF($AI$3=1,
IF($AJ$2="",
SUMIFS(SAÍDAS[Valor],SAÍDAS[Status],"Concluído",SAÍDAS[Data pagamento],AK293),
SUMIFS(SAÍDAS[Valor],SAÍDAS[Status],"Concluído",SAÍDAS[Data pagamento],AK293,SAÍDAS[Conta bancária],$AJ$2)),
IF($AJ$2="",
SUMIFS(SAÍDAS[Valor],SAÍDAS[Status],"Concluído",SAÍDAS[Data pagamento],AK293)+SUMIFS(SAÍDAS[Valor],SAÍDAS[Status],"&lt;&gt;"&amp;"Concluído",SAÍDAS[Data vencimento],AK293),
SUMIFS(SAÍDAS[Valor],SAÍDAS[Status],"Concluído",SAÍDAS[Data pagamento],AK293,SAÍDAS[Conta bancária],$AJ$2)+SUMIFS(SAÍDAS[Valor],SAÍDAS[Status],"&lt;&gt;"&amp;"Concluído",SAÍDAS[Data vencimento],AK293,SAÍDAS[Conta bancária],$AJ$2)))</f>
        <v>0</v>
      </c>
      <c r="AP293">
        <f t="shared" ca="1" si="39"/>
        <v>0</v>
      </c>
    </row>
    <row r="294" spans="34:42" x14ac:dyDescent="0.3">
      <c r="AH294" t="str">
        <f t="shared" ca="1" si="35"/>
        <v>out</v>
      </c>
      <c r="AI294">
        <f t="shared" ca="1" si="36"/>
        <v>1900</v>
      </c>
      <c r="AJ294" t="str">
        <f t="shared" ca="1" si="37"/>
        <v>out1900</v>
      </c>
      <c r="AK294" s="97">
        <f t="shared" ca="1" si="40"/>
        <v>288</v>
      </c>
      <c r="AL294" t="str">
        <f t="shared" ca="1" si="38"/>
        <v>dom</v>
      </c>
      <c r="AM294">
        <f ca="1">IF($AJ$2="",SUMIFS(BANCOS!$C$4:$C$13,BANCOS!$D$4:$D$13,AK294),SUMIFS(BANCOS!$C$4:$C$13,BANCOS!$D$4:$D$13,AK294,BANCOS!$B$4:$B$13,$AJ$2))+AP293</f>
        <v>0</v>
      </c>
      <c r="AN294">
        <f ca="1">IF($AI$3=1,
IF($AJ$2="",
SUMIFS(ENTRADAS[Valor],ENTRADAS[Status],"Concluído",ENTRADAS[Data pagamento],AK294),
SUMIFS(ENTRADAS[Valor],ENTRADAS[Status],"Concluído",ENTRADAS[Data pagamento],AK294,ENTRADAS[Conta bancária],$AJ$2)),
IF($AJ$2="",
SUMIFS(ENTRADAS[Valor],ENTRADAS[Status],"Concluído",ENTRADAS[Data pagamento],AK294)+SUMIFS(ENTRADAS[Valor],ENTRADAS[Status],"&lt;&gt;"&amp;"Concluído",ENTRADAS[Data vencimento],AK294),
SUMIFS(ENTRADAS[Valor],ENTRADAS[Status],"Concluído",ENTRADAS[Data pagamento],AK294,ENTRADAS[Conta bancária],$AJ$2)+SUMIFS(ENTRADAS[Valor],ENTRADAS[Status],"&lt;&gt;"&amp;"Concluído",ENTRADAS[Data vencimento],AK294,ENTRADAS[Conta bancária],$AJ$2)))</f>
        <v>0</v>
      </c>
      <c r="AO294">
        <f ca="1">IF($AI$3=1,
IF($AJ$2="",
SUMIFS(SAÍDAS[Valor],SAÍDAS[Status],"Concluído",SAÍDAS[Data pagamento],AK294),
SUMIFS(SAÍDAS[Valor],SAÍDAS[Status],"Concluído",SAÍDAS[Data pagamento],AK294,SAÍDAS[Conta bancária],$AJ$2)),
IF($AJ$2="",
SUMIFS(SAÍDAS[Valor],SAÍDAS[Status],"Concluído",SAÍDAS[Data pagamento],AK294)+SUMIFS(SAÍDAS[Valor],SAÍDAS[Status],"&lt;&gt;"&amp;"Concluído",SAÍDAS[Data vencimento],AK294),
SUMIFS(SAÍDAS[Valor],SAÍDAS[Status],"Concluído",SAÍDAS[Data pagamento],AK294,SAÍDAS[Conta bancária],$AJ$2)+SUMIFS(SAÍDAS[Valor],SAÍDAS[Status],"&lt;&gt;"&amp;"Concluído",SAÍDAS[Data vencimento],AK294,SAÍDAS[Conta bancária],$AJ$2)))</f>
        <v>0</v>
      </c>
      <c r="AP294">
        <f t="shared" ca="1" si="39"/>
        <v>0</v>
      </c>
    </row>
    <row r="295" spans="34:42" x14ac:dyDescent="0.3">
      <c r="AH295" t="str">
        <f t="shared" ca="1" si="35"/>
        <v>out</v>
      </c>
      <c r="AI295">
        <f t="shared" ca="1" si="36"/>
        <v>1900</v>
      </c>
      <c r="AJ295" t="str">
        <f t="shared" ca="1" si="37"/>
        <v>out1900</v>
      </c>
      <c r="AK295" s="97">
        <f t="shared" ca="1" si="40"/>
        <v>289</v>
      </c>
      <c r="AL295" t="str">
        <f t="shared" ca="1" si="38"/>
        <v>seg</v>
      </c>
      <c r="AM295">
        <f ca="1">IF($AJ$2="",SUMIFS(BANCOS!$C$4:$C$13,BANCOS!$D$4:$D$13,AK295),SUMIFS(BANCOS!$C$4:$C$13,BANCOS!$D$4:$D$13,AK295,BANCOS!$B$4:$B$13,$AJ$2))+AP294</f>
        <v>0</v>
      </c>
      <c r="AN295">
        <f ca="1">IF($AI$3=1,
IF($AJ$2="",
SUMIFS(ENTRADAS[Valor],ENTRADAS[Status],"Concluído",ENTRADAS[Data pagamento],AK295),
SUMIFS(ENTRADAS[Valor],ENTRADAS[Status],"Concluído",ENTRADAS[Data pagamento],AK295,ENTRADAS[Conta bancária],$AJ$2)),
IF($AJ$2="",
SUMIFS(ENTRADAS[Valor],ENTRADAS[Status],"Concluído",ENTRADAS[Data pagamento],AK295)+SUMIFS(ENTRADAS[Valor],ENTRADAS[Status],"&lt;&gt;"&amp;"Concluído",ENTRADAS[Data vencimento],AK295),
SUMIFS(ENTRADAS[Valor],ENTRADAS[Status],"Concluído",ENTRADAS[Data pagamento],AK295,ENTRADAS[Conta bancária],$AJ$2)+SUMIFS(ENTRADAS[Valor],ENTRADAS[Status],"&lt;&gt;"&amp;"Concluído",ENTRADAS[Data vencimento],AK295,ENTRADAS[Conta bancária],$AJ$2)))</f>
        <v>0</v>
      </c>
      <c r="AO295">
        <f ca="1">IF($AI$3=1,
IF($AJ$2="",
SUMIFS(SAÍDAS[Valor],SAÍDAS[Status],"Concluído",SAÍDAS[Data pagamento],AK295),
SUMIFS(SAÍDAS[Valor],SAÍDAS[Status],"Concluído",SAÍDAS[Data pagamento],AK295,SAÍDAS[Conta bancária],$AJ$2)),
IF($AJ$2="",
SUMIFS(SAÍDAS[Valor],SAÍDAS[Status],"Concluído",SAÍDAS[Data pagamento],AK295)+SUMIFS(SAÍDAS[Valor],SAÍDAS[Status],"&lt;&gt;"&amp;"Concluído",SAÍDAS[Data vencimento],AK295),
SUMIFS(SAÍDAS[Valor],SAÍDAS[Status],"Concluído",SAÍDAS[Data pagamento],AK295,SAÍDAS[Conta bancária],$AJ$2)+SUMIFS(SAÍDAS[Valor],SAÍDAS[Status],"&lt;&gt;"&amp;"Concluído",SAÍDAS[Data vencimento],AK295,SAÍDAS[Conta bancária],$AJ$2)))</f>
        <v>0</v>
      </c>
      <c r="AP295">
        <f t="shared" ca="1" si="39"/>
        <v>0</v>
      </c>
    </row>
    <row r="296" spans="34:42" x14ac:dyDescent="0.3">
      <c r="AH296" t="str">
        <f t="shared" ca="1" si="35"/>
        <v>out</v>
      </c>
      <c r="AI296">
        <f t="shared" ca="1" si="36"/>
        <v>1900</v>
      </c>
      <c r="AJ296" t="str">
        <f t="shared" ca="1" si="37"/>
        <v>out1900</v>
      </c>
      <c r="AK296" s="97">
        <f t="shared" ca="1" si="40"/>
        <v>290</v>
      </c>
      <c r="AL296" t="str">
        <f t="shared" ca="1" si="38"/>
        <v>ter</v>
      </c>
      <c r="AM296">
        <f ca="1">IF($AJ$2="",SUMIFS(BANCOS!$C$4:$C$13,BANCOS!$D$4:$D$13,AK296),SUMIFS(BANCOS!$C$4:$C$13,BANCOS!$D$4:$D$13,AK296,BANCOS!$B$4:$B$13,$AJ$2))+AP295</f>
        <v>0</v>
      </c>
      <c r="AN296">
        <f ca="1">IF($AI$3=1,
IF($AJ$2="",
SUMIFS(ENTRADAS[Valor],ENTRADAS[Status],"Concluído",ENTRADAS[Data pagamento],AK296),
SUMIFS(ENTRADAS[Valor],ENTRADAS[Status],"Concluído",ENTRADAS[Data pagamento],AK296,ENTRADAS[Conta bancária],$AJ$2)),
IF($AJ$2="",
SUMIFS(ENTRADAS[Valor],ENTRADAS[Status],"Concluído",ENTRADAS[Data pagamento],AK296)+SUMIFS(ENTRADAS[Valor],ENTRADAS[Status],"&lt;&gt;"&amp;"Concluído",ENTRADAS[Data vencimento],AK296),
SUMIFS(ENTRADAS[Valor],ENTRADAS[Status],"Concluído",ENTRADAS[Data pagamento],AK296,ENTRADAS[Conta bancária],$AJ$2)+SUMIFS(ENTRADAS[Valor],ENTRADAS[Status],"&lt;&gt;"&amp;"Concluído",ENTRADAS[Data vencimento],AK296,ENTRADAS[Conta bancária],$AJ$2)))</f>
        <v>0</v>
      </c>
      <c r="AO296">
        <f ca="1">IF($AI$3=1,
IF($AJ$2="",
SUMIFS(SAÍDAS[Valor],SAÍDAS[Status],"Concluído",SAÍDAS[Data pagamento],AK296),
SUMIFS(SAÍDAS[Valor],SAÍDAS[Status],"Concluído",SAÍDAS[Data pagamento],AK296,SAÍDAS[Conta bancária],$AJ$2)),
IF($AJ$2="",
SUMIFS(SAÍDAS[Valor],SAÍDAS[Status],"Concluído",SAÍDAS[Data pagamento],AK296)+SUMIFS(SAÍDAS[Valor],SAÍDAS[Status],"&lt;&gt;"&amp;"Concluído",SAÍDAS[Data vencimento],AK296),
SUMIFS(SAÍDAS[Valor],SAÍDAS[Status],"Concluído",SAÍDAS[Data pagamento],AK296,SAÍDAS[Conta bancária],$AJ$2)+SUMIFS(SAÍDAS[Valor],SAÍDAS[Status],"&lt;&gt;"&amp;"Concluído",SAÍDAS[Data vencimento],AK296,SAÍDAS[Conta bancária],$AJ$2)))</f>
        <v>0</v>
      </c>
      <c r="AP296">
        <f t="shared" ca="1" si="39"/>
        <v>0</v>
      </c>
    </row>
    <row r="297" spans="34:42" x14ac:dyDescent="0.3">
      <c r="AH297" t="str">
        <f t="shared" ca="1" si="35"/>
        <v>out</v>
      </c>
      <c r="AI297">
        <f t="shared" ca="1" si="36"/>
        <v>1900</v>
      </c>
      <c r="AJ297" t="str">
        <f t="shared" ca="1" si="37"/>
        <v>out1900</v>
      </c>
      <c r="AK297" s="97">
        <f t="shared" ca="1" si="40"/>
        <v>291</v>
      </c>
      <c r="AL297" t="str">
        <f t="shared" ca="1" si="38"/>
        <v>qua</v>
      </c>
      <c r="AM297">
        <f ca="1">IF($AJ$2="",SUMIFS(BANCOS!$C$4:$C$13,BANCOS!$D$4:$D$13,AK297),SUMIFS(BANCOS!$C$4:$C$13,BANCOS!$D$4:$D$13,AK297,BANCOS!$B$4:$B$13,$AJ$2))+AP296</f>
        <v>0</v>
      </c>
      <c r="AN297">
        <f ca="1">IF($AI$3=1,
IF($AJ$2="",
SUMIFS(ENTRADAS[Valor],ENTRADAS[Status],"Concluído",ENTRADAS[Data pagamento],AK297),
SUMIFS(ENTRADAS[Valor],ENTRADAS[Status],"Concluído",ENTRADAS[Data pagamento],AK297,ENTRADAS[Conta bancária],$AJ$2)),
IF($AJ$2="",
SUMIFS(ENTRADAS[Valor],ENTRADAS[Status],"Concluído",ENTRADAS[Data pagamento],AK297)+SUMIFS(ENTRADAS[Valor],ENTRADAS[Status],"&lt;&gt;"&amp;"Concluído",ENTRADAS[Data vencimento],AK297),
SUMIFS(ENTRADAS[Valor],ENTRADAS[Status],"Concluído",ENTRADAS[Data pagamento],AK297,ENTRADAS[Conta bancária],$AJ$2)+SUMIFS(ENTRADAS[Valor],ENTRADAS[Status],"&lt;&gt;"&amp;"Concluído",ENTRADAS[Data vencimento],AK297,ENTRADAS[Conta bancária],$AJ$2)))</f>
        <v>0</v>
      </c>
      <c r="AO297">
        <f ca="1">IF($AI$3=1,
IF($AJ$2="",
SUMIFS(SAÍDAS[Valor],SAÍDAS[Status],"Concluído",SAÍDAS[Data pagamento],AK297),
SUMIFS(SAÍDAS[Valor],SAÍDAS[Status],"Concluído",SAÍDAS[Data pagamento],AK297,SAÍDAS[Conta bancária],$AJ$2)),
IF($AJ$2="",
SUMIFS(SAÍDAS[Valor],SAÍDAS[Status],"Concluído",SAÍDAS[Data pagamento],AK297)+SUMIFS(SAÍDAS[Valor],SAÍDAS[Status],"&lt;&gt;"&amp;"Concluído",SAÍDAS[Data vencimento],AK297),
SUMIFS(SAÍDAS[Valor],SAÍDAS[Status],"Concluído",SAÍDAS[Data pagamento],AK297,SAÍDAS[Conta bancária],$AJ$2)+SUMIFS(SAÍDAS[Valor],SAÍDAS[Status],"&lt;&gt;"&amp;"Concluído",SAÍDAS[Data vencimento],AK297,SAÍDAS[Conta bancária],$AJ$2)))</f>
        <v>0</v>
      </c>
      <c r="AP297">
        <f t="shared" ca="1" si="39"/>
        <v>0</v>
      </c>
    </row>
    <row r="298" spans="34:42" x14ac:dyDescent="0.3">
      <c r="AH298" t="str">
        <f t="shared" ca="1" si="35"/>
        <v>out</v>
      </c>
      <c r="AI298">
        <f t="shared" ca="1" si="36"/>
        <v>1900</v>
      </c>
      <c r="AJ298" t="str">
        <f t="shared" ca="1" si="37"/>
        <v>out1900</v>
      </c>
      <c r="AK298" s="97">
        <f t="shared" ca="1" si="40"/>
        <v>292</v>
      </c>
      <c r="AL298" t="str">
        <f t="shared" ca="1" si="38"/>
        <v>qui</v>
      </c>
      <c r="AM298">
        <f ca="1">IF($AJ$2="",SUMIFS(BANCOS!$C$4:$C$13,BANCOS!$D$4:$D$13,AK298),SUMIFS(BANCOS!$C$4:$C$13,BANCOS!$D$4:$D$13,AK298,BANCOS!$B$4:$B$13,$AJ$2))+AP297</f>
        <v>0</v>
      </c>
      <c r="AN298">
        <f ca="1">IF($AI$3=1,
IF($AJ$2="",
SUMIFS(ENTRADAS[Valor],ENTRADAS[Status],"Concluído",ENTRADAS[Data pagamento],AK298),
SUMIFS(ENTRADAS[Valor],ENTRADAS[Status],"Concluído",ENTRADAS[Data pagamento],AK298,ENTRADAS[Conta bancária],$AJ$2)),
IF($AJ$2="",
SUMIFS(ENTRADAS[Valor],ENTRADAS[Status],"Concluído",ENTRADAS[Data pagamento],AK298)+SUMIFS(ENTRADAS[Valor],ENTRADAS[Status],"&lt;&gt;"&amp;"Concluído",ENTRADAS[Data vencimento],AK298),
SUMIFS(ENTRADAS[Valor],ENTRADAS[Status],"Concluído",ENTRADAS[Data pagamento],AK298,ENTRADAS[Conta bancária],$AJ$2)+SUMIFS(ENTRADAS[Valor],ENTRADAS[Status],"&lt;&gt;"&amp;"Concluído",ENTRADAS[Data vencimento],AK298,ENTRADAS[Conta bancária],$AJ$2)))</f>
        <v>0</v>
      </c>
      <c r="AO298">
        <f ca="1">IF($AI$3=1,
IF($AJ$2="",
SUMIFS(SAÍDAS[Valor],SAÍDAS[Status],"Concluído",SAÍDAS[Data pagamento],AK298),
SUMIFS(SAÍDAS[Valor],SAÍDAS[Status],"Concluído",SAÍDAS[Data pagamento],AK298,SAÍDAS[Conta bancária],$AJ$2)),
IF($AJ$2="",
SUMIFS(SAÍDAS[Valor],SAÍDAS[Status],"Concluído",SAÍDAS[Data pagamento],AK298)+SUMIFS(SAÍDAS[Valor],SAÍDAS[Status],"&lt;&gt;"&amp;"Concluído",SAÍDAS[Data vencimento],AK298),
SUMIFS(SAÍDAS[Valor],SAÍDAS[Status],"Concluído",SAÍDAS[Data pagamento],AK298,SAÍDAS[Conta bancária],$AJ$2)+SUMIFS(SAÍDAS[Valor],SAÍDAS[Status],"&lt;&gt;"&amp;"Concluído",SAÍDAS[Data vencimento],AK298,SAÍDAS[Conta bancária],$AJ$2)))</f>
        <v>0</v>
      </c>
      <c r="AP298">
        <f t="shared" ca="1" si="39"/>
        <v>0</v>
      </c>
    </row>
    <row r="299" spans="34:42" x14ac:dyDescent="0.3">
      <c r="AH299" t="str">
        <f t="shared" ca="1" si="35"/>
        <v>out</v>
      </c>
      <c r="AI299">
        <f t="shared" ca="1" si="36"/>
        <v>1900</v>
      </c>
      <c r="AJ299" t="str">
        <f t="shared" ca="1" si="37"/>
        <v>out1900</v>
      </c>
      <c r="AK299" s="97">
        <f t="shared" ca="1" si="40"/>
        <v>293</v>
      </c>
      <c r="AL299" t="str">
        <f t="shared" ca="1" si="38"/>
        <v>sex</v>
      </c>
      <c r="AM299">
        <f ca="1">IF($AJ$2="",SUMIFS(BANCOS!$C$4:$C$13,BANCOS!$D$4:$D$13,AK299),SUMIFS(BANCOS!$C$4:$C$13,BANCOS!$D$4:$D$13,AK299,BANCOS!$B$4:$B$13,$AJ$2))+AP298</f>
        <v>0</v>
      </c>
      <c r="AN299">
        <f ca="1">IF($AI$3=1,
IF($AJ$2="",
SUMIFS(ENTRADAS[Valor],ENTRADAS[Status],"Concluído",ENTRADAS[Data pagamento],AK299),
SUMIFS(ENTRADAS[Valor],ENTRADAS[Status],"Concluído",ENTRADAS[Data pagamento],AK299,ENTRADAS[Conta bancária],$AJ$2)),
IF($AJ$2="",
SUMIFS(ENTRADAS[Valor],ENTRADAS[Status],"Concluído",ENTRADAS[Data pagamento],AK299)+SUMIFS(ENTRADAS[Valor],ENTRADAS[Status],"&lt;&gt;"&amp;"Concluído",ENTRADAS[Data vencimento],AK299),
SUMIFS(ENTRADAS[Valor],ENTRADAS[Status],"Concluído",ENTRADAS[Data pagamento],AK299,ENTRADAS[Conta bancária],$AJ$2)+SUMIFS(ENTRADAS[Valor],ENTRADAS[Status],"&lt;&gt;"&amp;"Concluído",ENTRADAS[Data vencimento],AK299,ENTRADAS[Conta bancária],$AJ$2)))</f>
        <v>0</v>
      </c>
      <c r="AO299">
        <f ca="1">IF($AI$3=1,
IF($AJ$2="",
SUMIFS(SAÍDAS[Valor],SAÍDAS[Status],"Concluído",SAÍDAS[Data pagamento],AK299),
SUMIFS(SAÍDAS[Valor],SAÍDAS[Status],"Concluído",SAÍDAS[Data pagamento],AK299,SAÍDAS[Conta bancária],$AJ$2)),
IF($AJ$2="",
SUMIFS(SAÍDAS[Valor],SAÍDAS[Status],"Concluído",SAÍDAS[Data pagamento],AK299)+SUMIFS(SAÍDAS[Valor],SAÍDAS[Status],"&lt;&gt;"&amp;"Concluído",SAÍDAS[Data vencimento],AK299),
SUMIFS(SAÍDAS[Valor],SAÍDAS[Status],"Concluído",SAÍDAS[Data pagamento],AK299,SAÍDAS[Conta bancária],$AJ$2)+SUMIFS(SAÍDAS[Valor],SAÍDAS[Status],"&lt;&gt;"&amp;"Concluído",SAÍDAS[Data vencimento],AK299,SAÍDAS[Conta bancária],$AJ$2)))</f>
        <v>0</v>
      </c>
      <c r="AP299">
        <f t="shared" ca="1" si="39"/>
        <v>0</v>
      </c>
    </row>
    <row r="300" spans="34:42" x14ac:dyDescent="0.3">
      <c r="AH300" t="str">
        <f t="shared" ca="1" si="35"/>
        <v>out</v>
      </c>
      <c r="AI300">
        <f t="shared" ca="1" si="36"/>
        <v>1900</v>
      </c>
      <c r="AJ300" t="str">
        <f t="shared" ca="1" si="37"/>
        <v>out1900</v>
      </c>
      <c r="AK300" s="97">
        <f t="shared" ca="1" si="40"/>
        <v>294</v>
      </c>
      <c r="AL300" t="str">
        <f t="shared" ca="1" si="38"/>
        <v>sáb</v>
      </c>
      <c r="AM300">
        <f ca="1">IF($AJ$2="",SUMIFS(BANCOS!$C$4:$C$13,BANCOS!$D$4:$D$13,AK300),SUMIFS(BANCOS!$C$4:$C$13,BANCOS!$D$4:$D$13,AK300,BANCOS!$B$4:$B$13,$AJ$2))+AP299</f>
        <v>0</v>
      </c>
      <c r="AN300">
        <f ca="1">IF($AI$3=1,
IF($AJ$2="",
SUMIFS(ENTRADAS[Valor],ENTRADAS[Status],"Concluído",ENTRADAS[Data pagamento],AK300),
SUMIFS(ENTRADAS[Valor],ENTRADAS[Status],"Concluído",ENTRADAS[Data pagamento],AK300,ENTRADAS[Conta bancária],$AJ$2)),
IF($AJ$2="",
SUMIFS(ENTRADAS[Valor],ENTRADAS[Status],"Concluído",ENTRADAS[Data pagamento],AK300)+SUMIFS(ENTRADAS[Valor],ENTRADAS[Status],"&lt;&gt;"&amp;"Concluído",ENTRADAS[Data vencimento],AK300),
SUMIFS(ENTRADAS[Valor],ENTRADAS[Status],"Concluído",ENTRADAS[Data pagamento],AK300,ENTRADAS[Conta bancária],$AJ$2)+SUMIFS(ENTRADAS[Valor],ENTRADAS[Status],"&lt;&gt;"&amp;"Concluído",ENTRADAS[Data vencimento],AK300,ENTRADAS[Conta bancária],$AJ$2)))</f>
        <v>0</v>
      </c>
      <c r="AO300">
        <f ca="1">IF($AI$3=1,
IF($AJ$2="",
SUMIFS(SAÍDAS[Valor],SAÍDAS[Status],"Concluído",SAÍDAS[Data pagamento],AK300),
SUMIFS(SAÍDAS[Valor],SAÍDAS[Status],"Concluído",SAÍDAS[Data pagamento],AK300,SAÍDAS[Conta bancária],$AJ$2)),
IF($AJ$2="",
SUMIFS(SAÍDAS[Valor],SAÍDAS[Status],"Concluído",SAÍDAS[Data pagamento],AK300)+SUMIFS(SAÍDAS[Valor],SAÍDAS[Status],"&lt;&gt;"&amp;"Concluído",SAÍDAS[Data vencimento],AK300),
SUMIFS(SAÍDAS[Valor],SAÍDAS[Status],"Concluído",SAÍDAS[Data pagamento],AK300,SAÍDAS[Conta bancária],$AJ$2)+SUMIFS(SAÍDAS[Valor],SAÍDAS[Status],"&lt;&gt;"&amp;"Concluído",SAÍDAS[Data vencimento],AK300,SAÍDAS[Conta bancária],$AJ$2)))</f>
        <v>0</v>
      </c>
      <c r="AP300">
        <f t="shared" ca="1" si="39"/>
        <v>0</v>
      </c>
    </row>
    <row r="301" spans="34:42" x14ac:dyDescent="0.3">
      <c r="AH301" t="str">
        <f t="shared" ca="1" si="35"/>
        <v>out</v>
      </c>
      <c r="AI301">
        <f t="shared" ca="1" si="36"/>
        <v>1900</v>
      </c>
      <c r="AJ301" t="str">
        <f t="shared" ca="1" si="37"/>
        <v>out1900</v>
      </c>
      <c r="AK301" s="97">
        <f t="shared" ca="1" si="40"/>
        <v>295</v>
      </c>
      <c r="AL301" t="str">
        <f t="shared" ca="1" si="38"/>
        <v>dom</v>
      </c>
      <c r="AM301">
        <f ca="1">IF($AJ$2="",SUMIFS(BANCOS!$C$4:$C$13,BANCOS!$D$4:$D$13,AK301),SUMIFS(BANCOS!$C$4:$C$13,BANCOS!$D$4:$D$13,AK301,BANCOS!$B$4:$B$13,$AJ$2))+AP300</f>
        <v>0</v>
      </c>
      <c r="AN301">
        <f ca="1">IF($AI$3=1,
IF($AJ$2="",
SUMIFS(ENTRADAS[Valor],ENTRADAS[Status],"Concluído",ENTRADAS[Data pagamento],AK301),
SUMIFS(ENTRADAS[Valor],ENTRADAS[Status],"Concluído",ENTRADAS[Data pagamento],AK301,ENTRADAS[Conta bancária],$AJ$2)),
IF($AJ$2="",
SUMIFS(ENTRADAS[Valor],ENTRADAS[Status],"Concluído",ENTRADAS[Data pagamento],AK301)+SUMIFS(ENTRADAS[Valor],ENTRADAS[Status],"&lt;&gt;"&amp;"Concluído",ENTRADAS[Data vencimento],AK301),
SUMIFS(ENTRADAS[Valor],ENTRADAS[Status],"Concluído",ENTRADAS[Data pagamento],AK301,ENTRADAS[Conta bancária],$AJ$2)+SUMIFS(ENTRADAS[Valor],ENTRADAS[Status],"&lt;&gt;"&amp;"Concluído",ENTRADAS[Data vencimento],AK301,ENTRADAS[Conta bancária],$AJ$2)))</f>
        <v>0</v>
      </c>
      <c r="AO301">
        <f ca="1">IF($AI$3=1,
IF($AJ$2="",
SUMIFS(SAÍDAS[Valor],SAÍDAS[Status],"Concluído",SAÍDAS[Data pagamento],AK301),
SUMIFS(SAÍDAS[Valor],SAÍDAS[Status],"Concluído",SAÍDAS[Data pagamento],AK301,SAÍDAS[Conta bancária],$AJ$2)),
IF($AJ$2="",
SUMIFS(SAÍDAS[Valor],SAÍDAS[Status],"Concluído",SAÍDAS[Data pagamento],AK301)+SUMIFS(SAÍDAS[Valor],SAÍDAS[Status],"&lt;&gt;"&amp;"Concluído",SAÍDAS[Data vencimento],AK301),
SUMIFS(SAÍDAS[Valor],SAÍDAS[Status],"Concluído",SAÍDAS[Data pagamento],AK301,SAÍDAS[Conta bancária],$AJ$2)+SUMIFS(SAÍDAS[Valor],SAÍDAS[Status],"&lt;&gt;"&amp;"Concluído",SAÍDAS[Data vencimento],AK301,SAÍDAS[Conta bancária],$AJ$2)))</f>
        <v>0</v>
      </c>
      <c r="AP301">
        <f t="shared" ca="1" si="39"/>
        <v>0</v>
      </c>
    </row>
    <row r="302" spans="34:42" x14ac:dyDescent="0.3">
      <c r="AH302" t="str">
        <f t="shared" ca="1" si="35"/>
        <v>out</v>
      </c>
      <c r="AI302">
        <f t="shared" ca="1" si="36"/>
        <v>1900</v>
      </c>
      <c r="AJ302" t="str">
        <f t="shared" ca="1" si="37"/>
        <v>out1900</v>
      </c>
      <c r="AK302" s="97">
        <f t="shared" ca="1" si="40"/>
        <v>296</v>
      </c>
      <c r="AL302" t="str">
        <f t="shared" ca="1" si="38"/>
        <v>seg</v>
      </c>
      <c r="AM302">
        <f ca="1">IF($AJ$2="",SUMIFS(BANCOS!$C$4:$C$13,BANCOS!$D$4:$D$13,AK302),SUMIFS(BANCOS!$C$4:$C$13,BANCOS!$D$4:$D$13,AK302,BANCOS!$B$4:$B$13,$AJ$2))+AP301</f>
        <v>0</v>
      </c>
      <c r="AN302">
        <f ca="1">IF($AI$3=1,
IF($AJ$2="",
SUMIFS(ENTRADAS[Valor],ENTRADAS[Status],"Concluído",ENTRADAS[Data pagamento],AK302),
SUMIFS(ENTRADAS[Valor],ENTRADAS[Status],"Concluído",ENTRADAS[Data pagamento],AK302,ENTRADAS[Conta bancária],$AJ$2)),
IF($AJ$2="",
SUMIFS(ENTRADAS[Valor],ENTRADAS[Status],"Concluído",ENTRADAS[Data pagamento],AK302)+SUMIFS(ENTRADAS[Valor],ENTRADAS[Status],"&lt;&gt;"&amp;"Concluído",ENTRADAS[Data vencimento],AK302),
SUMIFS(ENTRADAS[Valor],ENTRADAS[Status],"Concluído",ENTRADAS[Data pagamento],AK302,ENTRADAS[Conta bancária],$AJ$2)+SUMIFS(ENTRADAS[Valor],ENTRADAS[Status],"&lt;&gt;"&amp;"Concluído",ENTRADAS[Data vencimento],AK302,ENTRADAS[Conta bancária],$AJ$2)))</f>
        <v>0</v>
      </c>
      <c r="AO302">
        <f ca="1">IF($AI$3=1,
IF($AJ$2="",
SUMIFS(SAÍDAS[Valor],SAÍDAS[Status],"Concluído",SAÍDAS[Data pagamento],AK302),
SUMIFS(SAÍDAS[Valor],SAÍDAS[Status],"Concluído",SAÍDAS[Data pagamento],AK302,SAÍDAS[Conta bancária],$AJ$2)),
IF($AJ$2="",
SUMIFS(SAÍDAS[Valor],SAÍDAS[Status],"Concluído",SAÍDAS[Data pagamento],AK302)+SUMIFS(SAÍDAS[Valor],SAÍDAS[Status],"&lt;&gt;"&amp;"Concluído",SAÍDAS[Data vencimento],AK302),
SUMIFS(SAÍDAS[Valor],SAÍDAS[Status],"Concluído",SAÍDAS[Data pagamento],AK302,SAÍDAS[Conta bancária],$AJ$2)+SUMIFS(SAÍDAS[Valor],SAÍDAS[Status],"&lt;&gt;"&amp;"Concluído",SAÍDAS[Data vencimento],AK302,SAÍDAS[Conta bancária],$AJ$2)))</f>
        <v>0</v>
      </c>
      <c r="AP302">
        <f t="shared" ca="1" si="39"/>
        <v>0</v>
      </c>
    </row>
    <row r="303" spans="34:42" x14ac:dyDescent="0.3">
      <c r="AH303" t="str">
        <f t="shared" ca="1" si="35"/>
        <v>out</v>
      </c>
      <c r="AI303">
        <f t="shared" ca="1" si="36"/>
        <v>1900</v>
      </c>
      <c r="AJ303" t="str">
        <f t="shared" ca="1" si="37"/>
        <v>out1900</v>
      </c>
      <c r="AK303" s="97">
        <f t="shared" ca="1" si="40"/>
        <v>297</v>
      </c>
      <c r="AL303" t="str">
        <f t="shared" ca="1" si="38"/>
        <v>ter</v>
      </c>
      <c r="AM303">
        <f ca="1">IF($AJ$2="",SUMIFS(BANCOS!$C$4:$C$13,BANCOS!$D$4:$D$13,AK303),SUMIFS(BANCOS!$C$4:$C$13,BANCOS!$D$4:$D$13,AK303,BANCOS!$B$4:$B$13,$AJ$2))+AP302</f>
        <v>0</v>
      </c>
      <c r="AN303">
        <f ca="1">IF($AI$3=1,
IF($AJ$2="",
SUMIFS(ENTRADAS[Valor],ENTRADAS[Status],"Concluído",ENTRADAS[Data pagamento],AK303),
SUMIFS(ENTRADAS[Valor],ENTRADAS[Status],"Concluído",ENTRADAS[Data pagamento],AK303,ENTRADAS[Conta bancária],$AJ$2)),
IF($AJ$2="",
SUMIFS(ENTRADAS[Valor],ENTRADAS[Status],"Concluído",ENTRADAS[Data pagamento],AK303)+SUMIFS(ENTRADAS[Valor],ENTRADAS[Status],"&lt;&gt;"&amp;"Concluído",ENTRADAS[Data vencimento],AK303),
SUMIFS(ENTRADAS[Valor],ENTRADAS[Status],"Concluído",ENTRADAS[Data pagamento],AK303,ENTRADAS[Conta bancária],$AJ$2)+SUMIFS(ENTRADAS[Valor],ENTRADAS[Status],"&lt;&gt;"&amp;"Concluído",ENTRADAS[Data vencimento],AK303,ENTRADAS[Conta bancária],$AJ$2)))</f>
        <v>0</v>
      </c>
      <c r="AO303">
        <f ca="1">IF($AI$3=1,
IF($AJ$2="",
SUMIFS(SAÍDAS[Valor],SAÍDAS[Status],"Concluído",SAÍDAS[Data pagamento],AK303),
SUMIFS(SAÍDAS[Valor],SAÍDAS[Status],"Concluído",SAÍDAS[Data pagamento],AK303,SAÍDAS[Conta bancária],$AJ$2)),
IF($AJ$2="",
SUMIFS(SAÍDAS[Valor],SAÍDAS[Status],"Concluído",SAÍDAS[Data pagamento],AK303)+SUMIFS(SAÍDAS[Valor],SAÍDAS[Status],"&lt;&gt;"&amp;"Concluído",SAÍDAS[Data vencimento],AK303),
SUMIFS(SAÍDAS[Valor],SAÍDAS[Status],"Concluído",SAÍDAS[Data pagamento],AK303,SAÍDAS[Conta bancária],$AJ$2)+SUMIFS(SAÍDAS[Valor],SAÍDAS[Status],"&lt;&gt;"&amp;"Concluído",SAÍDAS[Data vencimento],AK303,SAÍDAS[Conta bancária],$AJ$2)))</f>
        <v>0</v>
      </c>
      <c r="AP303">
        <f t="shared" ca="1" si="39"/>
        <v>0</v>
      </c>
    </row>
    <row r="304" spans="34:42" x14ac:dyDescent="0.3">
      <c r="AH304" t="str">
        <f t="shared" ca="1" si="35"/>
        <v>out</v>
      </c>
      <c r="AI304">
        <f t="shared" ca="1" si="36"/>
        <v>1900</v>
      </c>
      <c r="AJ304" t="str">
        <f t="shared" ca="1" si="37"/>
        <v>out1900</v>
      </c>
      <c r="AK304" s="97">
        <f t="shared" ca="1" si="40"/>
        <v>298</v>
      </c>
      <c r="AL304" t="str">
        <f t="shared" ca="1" si="38"/>
        <v>qua</v>
      </c>
      <c r="AM304">
        <f ca="1">IF($AJ$2="",SUMIFS(BANCOS!$C$4:$C$13,BANCOS!$D$4:$D$13,AK304),SUMIFS(BANCOS!$C$4:$C$13,BANCOS!$D$4:$D$13,AK304,BANCOS!$B$4:$B$13,$AJ$2))+AP303</f>
        <v>0</v>
      </c>
      <c r="AN304">
        <f ca="1">IF($AI$3=1,
IF($AJ$2="",
SUMIFS(ENTRADAS[Valor],ENTRADAS[Status],"Concluído",ENTRADAS[Data pagamento],AK304),
SUMIFS(ENTRADAS[Valor],ENTRADAS[Status],"Concluído",ENTRADAS[Data pagamento],AK304,ENTRADAS[Conta bancária],$AJ$2)),
IF($AJ$2="",
SUMIFS(ENTRADAS[Valor],ENTRADAS[Status],"Concluído",ENTRADAS[Data pagamento],AK304)+SUMIFS(ENTRADAS[Valor],ENTRADAS[Status],"&lt;&gt;"&amp;"Concluído",ENTRADAS[Data vencimento],AK304),
SUMIFS(ENTRADAS[Valor],ENTRADAS[Status],"Concluído",ENTRADAS[Data pagamento],AK304,ENTRADAS[Conta bancária],$AJ$2)+SUMIFS(ENTRADAS[Valor],ENTRADAS[Status],"&lt;&gt;"&amp;"Concluído",ENTRADAS[Data vencimento],AK304,ENTRADAS[Conta bancária],$AJ$2)))</f>
        <v>0</v>
      </c>
      <c r="AO304">
        <f ca="1">IF($AI$3=1,
IF($AJ$2="",
SUMIFS(SAÍDAS[Valor],SAÍDAS[Status],"Concluído",SAÍDAS[Data pagamento],AK304),
SUMIFS(SAÍDAS[Valor],SAÍDAS[Status],"Concluído",SAÍDAS[Data pagamento],AK304,SAÍDAS[Conta bancária],$AJ$2)),
IF($AJ$2="",
SUMIFS(SAÍDAS[Valor],SAÍDAS[Status],"Concluído",SAÍDAS[Data pagamento],AK304)+SUMIFS(SAÍDAS[Valor],SAÍDAS[Status],"&lt;&gt;"&amp;"Concluído",SAÍDAS[Data vencimento],AK304),
SUMIFS(SAÍDAS[Valor],SAÍDAS[Status],"Concluído",SAÍDAS[Data pagamento],AK304,SAÍDAS[Conta bancária],$AJ$2)+SUMIFS(SAÍDAS[Valor],SAÍDAS[Status],"&lt;&gt;"&amp;"Concluído",SAÍDAS[Data vencimento],AK304,SAÍDAS[Conta bancária],$AJ$2)))</f>
        <v>0</v>
      </c>
      <c r="AP304">
        <f t="shared" ca="1" si="39"/>
        <v>0</v>
      </c>
    </row>
    <row r="305" spans="34:42" x14ac:dyDescent="0.3">
      <c r="AH305" t="str">
        <f t="shared" ca="1" si="35"/>
        <v>out</v>
      </c>
      <c r="AI305">
        <f t="shared" ca="1" si="36"/>
        <v>1900</v>
      </c>
      <c r="AJ305" t="str">
        <f t="shared" ca="1" si="37"/>
        <v>out1900</v>
      </c>
      <c r="AK305" s="97">
        <f t="shared" ca="1" si="40"/>
        <v>299</v>
      </c>
      <c r="AL305" t="str">
        <f t="shared" ca="1" si="38"/>
        <v>qui</v>
      </c>
      <c r="AM305">
        <f ca="1">IF($AJ$2="",SUMIFS(BANCOS!$C$4:$C$13,BANCOS!$D$4:$D$13,AK305),SUMIFS(BANCOS!$C$4:$C$13,BANCOS!$D$4:$D$13,AK305,BANCOS!$B$4:$B$13,$AJ$2))+AP304</f>
        <v>0</v>
      </c>
      <c r="AN305">
        <f ca="1">IF($AI$3=1,
IF($AJ$2="",
SUMIFS(ENTRADAS[Valor],ENTRADAS[Status],"Concluído",ENTRADAS[Data pagamento],AK305),
SUMIFS(ENTRADAS[Valor],ENTRADAS[Status],"Concluído",ENTRADAS[Data pagamento],AK305,ENTRADAS[Conta bancária],$AJ$2)),
IF($AJ$2="",
SUMIFS(ENTRADAS[Valor],ENTRADAS[Status],"Concluído",ENTRADAS[Data pagamento],AK305)+SUMIFS(ENTRADAS[Valor],ENTRADAS[Status],"&lt;&gt;"&amp;"Concluído",ENTRADAS[Data vencimento],AK305),
SUMIFS(ENTRADAS[Valor],ENTRADAS[Status],"Concluído",ENTRADAS[Data pagamento],AK305,ENTRADAS[Conta bancária],$AJ$2)+SUMIFS(ENTRADAS[Valor],ENTRADAS[Status],"&lt;&gt;"&amp;"Concluído",ENTRADAS[Data vencimento],AK305,ENTRADAS[Conta bancária],$AJ$2)))</f>
        <v>0</v>
      </c>
      <c r="AO305">
        <f ca="1">IF($AI$3=1,
IF($AJ$2="",
SUMIFS(SAÍDAS[Valor],SAÍDAS[Status],"Concluído",SAÍDAS[Data pagamento],AK305),
SUMIFS(SAÍDAS[Valor],SAÍDAS[Status],"Concluído",SAÍDAS[Data pagamento],AK305,SAÍDAS[Conta bancária],$AJ$2)),
IF($AJ$2="",
SUMIFS(SAÍDAS[Valor],SAÍDAS[Status],"Concluído",SAÍDAS[Data pagamento],AK305)+SUMIFS(SAÍDAS[Valor],SAÍDAS[Status],"&lt;&gt;"&amp;"Concluído",SAÍDAS[Data vencimento],AK305),
SUMIFS(SAÍDAS[Valor],SAÍDAS[Status],"Concluído",SAÍDAS[Data pagamento],AK305,SAÍDAS[Conta bancária],$AJ$2)+SUMIFS(SAÍDAS[Valor],SAÍDAS[Status],"&lt;&gt;"&amp;"Concluído",SAÍDAS[Data vencimento],AK305,SAÍDAS[Conta bancária],$AJ$2)))</f>
        <v>0</v>
      </c>
      <c r="AP305">
        <f t="shared" ca="1" si="39"/>
        <v>0</v>
      </c>
    </row>
    <row r="306" spans="34:42" x14ac:dyDescent="0.3">
      <c r="AH306" t="str">
        <f t="shared" ca="1" si="35"/>
        <v>out</v>
      </c>
      <c r="AI306">
        <f t="shared" ca="1" si="36"/>
        <v>1900</v>
      </c>
      <c r="AJ306" t="str">
        <f t="shared" ca="1" si="37"/>
        <v>out1900</v>
      </c>
      <c r="AK306" s="97">
        <f t="shared" ca="1" si="40"/>
        <v>300</v>
      </c>
      <c r="AL306" t="str">
        <f t="shared" ca="1" si="38"/>
        <v>sex</v>
      </c>
      <c r="AM306">
        <f ca="1">IF($AJ$2="",SUMIFS(BANCOS!$C$4:$C$13,BANCOS!$D$4:$D$13,AK306),SUMIFS(BANCOS!$C$4:$C$13,BANCOS!$D$4:$D$13,AK306,BANCOS!$B$4:$B$13,$AJ$2))+AP305</f>
        <v>0</v>
      </c>
      <c r="AN306">
        <f ca="1">IF($AI$3=1,
IF($AJ$2="",
SUMIFS(ENTRADAS[Valor],ENTRADAS[Status],"Concluído",ENTRADAS[Data pagamento],AK306),
SUMIFS(ENTRADAS[Valor],ENTRADAS[Status],"Concluído",ENTRADAS[Data pagamento],AK306,ENTRADAS[Conta bancária],$AJ$2)),
IF($AJ$2="",
SUMIFS(ENTRADAS[Valor],ENTRADAS[Status],"Concluído",ENTRADAS[Data pagamento],AK306)+SUMIFS(ENTRADAS[Valor],ENTRADAS[Status],"&lt;&gt;"&amp;"Concluído",ENTRADAS[Data vencimento],AK306),
SUMIFS(ENTRADAS[Valor],ENTRADAS[Status],"Concluído",ENTRADAS[Data pagamento],AK306,ENTRADAS[Conta bancária],$AJ$2)+SUMIFS(ENTRADAS[Valor],ENTRADAS[Status],"&lt;&gt;"&amp;"Concluído",ENTRADAS[Data vencimento],AK306,ENTRADAS[Conta bancária],$AJ$2)))</f>
        <v>0</v>
      </c>
      <c r="AO306">
        <f ca="1">IF($AI$3=1,
IF($AJ$2="",
SUMIFS(SAÍDAS[Valor],SAÍDAS[Status],"Concluído",SAÍDAS[Data pagamento],AK306),
SUMIFS(SAÍDAS[Valor],SAÍDAS[Status],"Concluído",SAÍDAS[Data pagamento],AK306,SAÍDAS[Conta bancária],$AJ$2)),
IF($AJ$2="",
SUMIFS(SAÍDAS[Valor],SAÍDAS[Status],"Concluído",SAÍDAS[Data pagamento],AK306)+SUMIFS(SAÍDAS[Valor],SAÍDAS[Status],"&lt;&gt;"&amp;"Concluído",SAÍDAS[Data vencimento],AK306),
SUMIFS(SAÍDAS[Valor],SAÍDAS[Status],"Concluído",SAÍDAS[Data pagamento],AK306,SAÍDAS[Conta bancária],$AJ$2)+SUMIFS(SAÍDAS[Valor],SAÍDAS[Status],"&lt;&gt;"&amp;"Concluído",SAÍDAS[Data vencimento],AK306,SAÍDAS[Conta bancária],$AJ$2)))</f>
        <v>0</v>
      </c>
      <c r="AP306">
        <f t="shared" ca="1" si="39"/>
        <v>0</v>
      </c>
    </row>
    <row r="307" spans="34:42" x14ac:dyDescent="0.3">
      <c r="AH307" t="str">
        <f t="shared" ca="1" si="35"/>
        <v>out</v>
      </c>
      <c r="AI307">
        <f t="shared" ca="1" si="36"/>
        <v>1900</v>
      </c>
      <c r="AJ307" t="str">
        <f t="shared" ca="1" si="37"/>
        <v>out1900</v>
      </c>
      <c r="AK307" s="97">
        <f t="shared" ca="1" si="40"/>
        <v>301</v>
      </c>
      <c r="AL307" t="str">
        <f t="shared" ca="1" si="38"/>
        <v>sáb</v>
      </c>
      <c r="AM307">
        <f ca="1">IF($AJ$2="",SUMIFS(BANCOS!$C$4:$C$13,BANCOS!$D$4:$D$13,AK307),SUMIFS(BANCOS!$C$4:$C$13,BANCOS!$D$4:$D$13,AK307,BANCOS!$B$4:$B$13,$AJ$2))+AP306</f>
        <v>0</v>
      </c>
      <c r="AN307">
        <f ca="1">IF($AI$3=1,
IF($AJ$2="",
SUMIFS(ENTRADAS[Valor],ENTRADAS[Status],"Concluído",ENTRADAS[Data pagamento],AK307),
SUMIFS(ENTRADAS[Valor],ENTRADAS[Status],"Concluído",ENTRADAS[Data pagamento],AK307,ENTRADAS[Conta bancária],$AJ$2)),
IF($AJ$2="",
SUMIFS(ENTRADAS[Valor],ENTRADAS[Status],"Concluído",ENTRADAS[Data pagamento],AK307)+SUMIFS(ENTRADAS[Valor],ENTRADAS[Status],"&lt;&gt;"&amp;"Concluído",ENTRADAS[Data vencimento],AK307),
SUMIFS(ENTRADAS[Valor],ENTRADAS[Status],"Concluído",ENTRADAS[Data pagamento],AK307,ENTRADAS[Conta bancária],$AJ$2)+SUMIFS(ENTRADAS[Valor],ENTRADAS[Status],"&lt;&gt;"&amp;"Concluído",ENTRADAS[Data vencimento],AK307,ENTRADAS[Conta bancária],$AJ$2)))</f>
        <v>0</v>
      </c>
      <c r="AO307">
        <f ca="1">IF($AI$3=1,
IF($AJ$2="",
SUMIFS(SAÍDAS[Valor],SAÍDAS[Status],"Concluído",SAÍDAS[Data pagamento],AK307),
SUMIFS(SAÍDAS[Valor],SAÍDAS[Status],"Concluído",SAÍDAS[Data pagamento],AK307,SAÍDAS[Conta bancária],$AJ$2)),
IF($AJ$2="",
SUMIFS(SAÍDAS[Valor],SAÍDAS[Status],"Concluído",SAÍDAS[Data pagamento],AK307)+SUMIFS(SAÍDAS[Valor],SAÍDAS[Status],"&lt;&gt;"&amp;"Concluído",SAÍDAS[Data vencimento],AK307),
SUMIFS(SAÍDAS[Valor],SAÍDAS[Status],"Concluído",SAÍDAS[Data pagamento],AK307,SAÍDAS[Conta bancária],$AJ$2)+SUMIFS(SAÍDAS[Valor],SAÍDAS[Status],"&lt;&gt;"&amp;"Concluído",SAÍDAS[Data vencimento],AK307,SAÍDAS[Conta bancária],$AJ$2)))</f>
        <v>0</v>
      </c>
      <c r="AP307">
        <f t="shared" ca="1" si="39"/>
        <v>0</v>
      </c>
    </row>
    <row r="308" spans="34:42" x14ac:dyDescent="0.3">
      <c r="AH308" t="str">
        <f t="shared" ca="1" si="35"/>
        <v>out</v>
      </c>
      <c r="AI308">
        <f t="shared" ca="1" si="36"/>
        <v>1900</v>
      </c>
      <c r="AJ308" t="str">
        <f t="shared" ca="1" si="37"/>
        <v>out1900</v>
      </c>
      <c r="AK308" s="97">
        <f t="shared" ca="1" si="40"/>
        <v>302</v>
      </c>
      <c r="AL308" t="str">
        <f t="shared" ca="1" si="38"/>
        <v>dom</v>
      </c>
      <c r="AM308">
        <f ca="1">IF($AJ$2="",SUMIFS(BANCOS!$C$4:$C$13,BANCOS!$D$4:$D$13,AK308),SUMIFS(BANCOS!$C$4:$C$13,BANCOS!$D$4:$D$13,AK308,BANCOS!$B$4:$B$13,$AJ$2))+AP307</f>
        <v>0</v>
      </c>
      <c r="AN308">
        <f ca="1">IF($AI$3=1,
IF($AJ$2="",
SUMIFS(ENTRADAS[Valor],ENTRADAS[Status],"Concluído",ENTRADAS[Data pagamento],AK308),
SUMIFS(ENTRADAS[Valor],ENTRADAS[Status],"Concluído",ENTRADAS[Data pagamento],AK308,ENTRADAS[Conta bancária],$AJ$2)),
IF($AJ$2="",
SUMIFS(ENTRADAS[Valor],ENTRADAS[Status],"Concluído",ENTRADAS[Data pagamento],AK308)+SUMIFS(ENTRADAS[Valor],ENTRADAS[Status],"&lt;&gt;"&amp;"Concluído",ENTRADAS[Data vencimento],AK308),
SUMIFS(ENTRADAS[Valor],ENTRADAS[Status],"Concluído",ENTRADAS[Data pagamento],AK308,ENTRADAS[Conta bancária],$AJ$2)+SUMIFS(ENTRADAS[Valor],ENTRADAS[Status],"&lt;&gt;"&amp;"Concluído",ENTRADAS[Data vencimento],AK308,ENTRADAS[Conta bancária],$AJ$2)))</f>
        <v>0</v>
      </c>
      <c r="AO308">
        <f ca="1">IF($AI$3=1,
IF($AJ$2="",
SUMIFS(SAÍDAS[Valor],SAÍDAS[Status],"Concluído",SAÍDAS[Data pagamento],AK308),
SUMIFS(SAÍDAS[Valor],SAÍDAS[Status],"Concluído",SAÍDAS[Data pagamento],AK308,SAÍDAS[Conta bancária],$AJ$2)),
IF($AJ$2="",
SUMIFS(SAÍDAS[Valor],SAÍDAS[Status],"Concluído",SAÍDAS[Data pagamento],AK308)+SUMIFS(SAÍDAS[Valor],SAÍDAS[Status],"&lt;&gt;"&amp;"Concluído",SAÍDAS[Data vencimento],AK308),
SUMIFS(SAÍDAS[Valor],SAÍDAS[Status],"Concluído",SAÍDAS[Data pagamento],AK308,SAÍDAS[Conta bancária],$AJ$2)+SUMIFS(SAÍDAS[Valor],SAÍDAS[Status],"&lt;&gt;"&amp;"Concluído",SAÍDAS[Data vencimento],AK308,SAÍDAS[Conta bancária],$AJ$2)))</f>
        <v>0</v>
      </c>
      <c r="AP308">
        <f t="shared" ca="1" si="39"/>
        <v>0</v>
      </c>
    </row>
    <row r="309" spans="34:42" x14ac:dyDescent="0.3">
      <c r="AH309" t="str">
        <f t="shared" ca="1" si="35"/>
        <v>out</v>
      </c>
      <c r="AI309">
        <f t="shared" ca="1" si="36"/>
        <v>1900</v>
      </c>
      <c r="AJ309" t="str">
        <f t="shared" ca="1" si="37"/>
        <v>out1900</v>
      </c>
      <c r="AK309" s="97">
        <f t="shared" ca="1" si="40"/>
        <v>303</v>
      </c>
      <c r="AL309" t="str">
        <f t="shared" ca="1" si="38"/>
        <v>seg</v>
      </c>
      <c r="AM309">
        <f ca="1">IF($AJ$2="",SUMIFS(BANCOS!$C$4:$C$13,BANCOS!$D$4:$D$13,AK309),SUMIFS(BANCOS!$C$4:$C$13,BANCOS!$D$4:$D$13,AK309,BANCOS!$B$4:$B$13,$AJ$2))+AP308</f>
        <v>0</v>
      </c>
      <c r="AN309">
        <f ca="1">IF($AI$3=1,
IF($AJ$2="",
SUMIFS(ENTRADAS[Valor],ENTRADAS[Status],"Concluído",ENTRADAS[Data pagamento],AK309),
SUMIFS(ENTRADAS[Valor],ENTRADAS[Status],"Concluído",ENTRADAS[Data pagamento],AK309,ENTRADAS[Conta bancária],$AJ$2)),
IF($AJ$2="",
SUMIFS(ENTRADAS[Valor],ENTRADAS[Status],"Concluído",ENTRADAS[Data pagamento],AK309)+SUMIFS(ENTRADAS[Valor],ENTRADAS[Status],"&lt;&gt;"&amp;"Concluído",ENTRADAS[Data vencimento],AK309),
SUMIFS(ENTRADAS[Valor],ENTRADAS[Status],"Concluído",ENTRADAS[Data pagamento],AK309,ENTRADAS[Conta bancária],$AJ$2)+SUMIFS(ENTRADAS[Valor],ENTRADAS[Status],"&lt;&gt;"&amp;"Concluído",ENTRADAS[Data vencimento],AK309,ENTRADAS[Conta bancária],$AJ$2)))</f>
        <v>0</v>
      </c>
      <c r="AO309">
        <f ca="1">IF($AI$3=1,
IF($AJ$2="",
SUMIFS(SAÍDAS[Valor],SAÍDAS[Status],"Concluído",SAÍDAS[Data pagamento],AK309),
SUMIFS(SAÍDAS[Valor],SAÍDAS[Status],"Concluído",SAÍDAS[Data pagamento],AK309,SAÍDAS[Conta bancária],$AJ$2)),
IF($AJ$2="",
SUMIFS(SAÍDAS[Valor],SAÍDAS[Status],"Concluído",SAÍDAS[Data pagamento],AK309)+SUMIFS(SAÍDAS[Valor],SAÍDAS[Status],"&lt;&gt;"&amp;"Concluído",SAÍDAS[Data vencimento],AK309),
SUMIFS(SAÍDAS[Valor],SAÍDAS[Status],"Concluído",SAÍDAS[Data pagamento],AK309,SAÍDAS[Conta bancária],$AJ$2)+SUMIFS(SAÍDAS[Valor],SAÍDAS[Status],"&lt;&gt;"&amp;"Concluído",SAÍDAS[Data vencimento],AK309,SAÍDAS[Conta bancária],$AJ$2)))</f>
        <v>0</v>
      </c>
      <c r="AP309">
        <f t="shared" ca="1" si="39"/>
        <v>0</v>
      </c>
    </row>
    <row r="310" spans="34:42" x14ac:dyDescent="0.3">
      <c r="AH310" t="str">
        <f t="shared" ca="1" si="35"/>
        <v>out</v>
      </c>
      <c r="AI310">
        <f t="shared" ca="1" si="36"/>
        <v>1900</v>
      </c>
      <c r="AJ310" t="str">
        <f t="shared" ca="1" si="37"/>
        <v>out1900</v>
      </c>
      <c r="AK310" s="97">
        <f t="shared" ca="1" si="40"/>
        <v>304</v>
      </c>
      <c r="AL310" t="str">
        <f t="shared" ca="1" si="38"/>
        <v>ter</v>
      </c>
      <c r="AM310">
        <f ca="1">IF($AJ$2="",SUMIFS(BANCOS!$C$4:$C$13,BANCOS!$D$4:$D$13,AK310),SUMIFS(BANCOS!$C$4:$C$13,BANCOS!$D$4:$D$13,AK310,BANCOS!$B$4:$B$13,$AJ$2))+AP309</f>
        <v>0</v>
      </c>
      <c r="AN310">
        <f ca="1">IF($AI$3=1,
IF($AJ$2="",
SUMIFS(ENTRADAS[Valor],ENTRADAS[Status],"Concluído",ENTRADAS[Data pagamento],AK310),
SUMIFS(ENTRADAS[Valor],ENTRADAS[Status],"Concluído",ENTRADAS[Data pagamento],AK310,ENTRADAS[Conta bancária],$AJ$2)),
IF($AJ$2="",
SUMIFS(ENTRADAS[Valor],ENTRADAS[Status],"Concluído",ENTRADAS[Data pagamento],AK310)+SUMIFS(ENTRADAS[Valor],ENTRADAS[Status],"&lt;&gt;"&amp;"Concluído",ENTRADAS[Data vencimento],AK310),
SUMIFS(ENTRADAS[Valor],ENTRADAS[Status],"Concluído",ENTRADAS[Data pagamento],AK310,ENTRADAS[Conta bancária],$AJ$2)+SUMIFS(ENTRADAS[Valor],ENTRADAS[Status],"&lt;&gt;"&amp;"Concluído",ENTRADAS[Data vencimento],AK310,ENTRADAS[Conta bancária],$AJ$2)))</f>
        <v>0</v>
      </c>
      <c r="AO310">
        <f ca="1">IF($AI$3=1,
IF($AJ$2="",
SUMIFS(SAÍDAS[Valor],SAÍDAS[Status],"Concluído",SAÍDAS[Data pagamento],AK310),
SUMIFS(SAÍDAS[Valor],SAÍDAS[Status],"Concluído",SAÍDAS[Data pagamento],AK310,SAÍDAS[Conta bancária],$AJ$2)),
IF($AJ$2="",
SUMIFS(SAÍDAS[Valor],SAÍDAS[Status],"Concluído",SAÍDAS[Data pagamento],AK310)+SUMIFS(SAÍDAS[Valor],SAÍDAS[Status],"&lt;&gt;"&amp;"Concluído",SAÍDAS[Data vencimento],AK310),
SUMIFS(SAÍDAS[Valor],SAÍDAS[Status],"Concluído",SAÍDAS[Data pagamento],AK310,SAÍDAS[Conta bancária],$AJ$2)+SUMIFS(SAÍDAS[Valor],SAÍDAS[Status],"&lt;&gt;"&amp;"Concluído",SAÍDAS[Data vencimento],AK310,SAÍDAS[Conta bancária],$AJ$2)))</f>
        <v>0</v>
      </c>
      <c r="AP310">
        <f t="shared" ca="1" si="39"/>
        <v>0</v>
      </c>
    </row>
    <row r="311" spans="34:42" x14ac:dyDescent="0.3">
      <c r="AH311" t="str">
        <f t="shared" ca="1" si="35"/>
        <v>out</v>
      </c>
      <c r="AI311">
        <f t="shared" ca="1" si="36"/>
        <v>1900</v>
      </c>
      <c r="AJ311" t="str">
        <f t="shared" ca="1" si="37"/>
        <v>out1900</v>
      </c>
      <c r="AK311" s="97">
        <f t="shared" ca="1" si="40"/>
        <v>305</v>
      </c>
      <c r="AL311" t="str">
        <f t="shared" ca="1" si="38"/>
        <v>qua</v>
      </c>
      <c r="AM311">
        <f ca="1">IF($AJ$2="",SUMIFS(BANCOS!$C$4:$C$13,BANCOS!$D$4:$D$13,AK311),SUMIFS(BANCOS!$C$4:$C$13,BANCOS!$D$4:$D$13,AK311,BANCOS!$B$4:$B$13,$AJ$2))+AP310</f>
        <v>0</v>
      </c>
      <c r="AN311">
        <f ca="1">IF($AI$3=1,
IF($AJ$2="",
SUMIFS(ENTRADAS[Valor],ENTRADAS[Status],"Concluído",ENTRADAS[Data pagamento],AK311),
SUMIFS(ENTRADAS[Valor],ENTRADAS[Status],"Concluído",ENTRADAS[Data pagamento],AK311,ENTRADAS[Conta bancária],$AJ$2)),
IF($AJ$2="",
SUMIFS(ENTRADAS[Valor],ENTRADAS[Status],"Concluído",ENTRADAS[Data pagamento],AK311)+SUMIFS(ENTRADAS[Valor],ENTRADAS[Status],"&lt;&gt;"&amp;"Concluído",ENTRADAS[Data vencimento],AK311),
SUMIFS(ENTRADAS[Valor],ENTRADAS[Status],"Concluído",ENTRADAS[Data pagamento],AK311,ENTRADAS[Conta bancária],$AJ$2)+SUMIFS(ENTRADAS[Valor],ENTRADAS[Status],"&lt;&gt;"&amp;"Concluído",ENTRADAS[Data vencimento],AK311,ENTRADAS[Conta bancária],$AJ$2)))</f>
        <v>0</v>
      </c>
      <c r="AO311">
        <f ca="1">IF($AI$3=1,
IF($AJ$2="",
SUMIFS(SAÍDAS[Valor],SAÍDAS[Status],"Concluído",SAÍDAS[Data pagamento],AK311),
SUMIFS(SAÍDAS[Valor],SAÍDAS[Status],"Concluído",SAÍDAS[Data pagamento],AK311,SAÍDAS[Conta bancária],$AJ$2)),
IF($AJ$2="",
SUMIFS(SAÍDAS[Valor],SAÍDAS[Status],"Concluído",SAÍDAS[Data pagamento],AK311)+SUMIFS(SAÍDAS[Valor],SAÍDAS[Status],"&lt;&gt;"&amp;"Concluído",SAÍDAS[Data vencimento],AK311),
SUMIFS(SAÍDAS[Valor],SAÍDAS[Status],"Concluído",SAÍDAS[Data pagamento],AK311,SAÍDAS[Conta bancária],$AJ$2)+SUMIFS(SAÍDAS[Valor],SAÍDAS[Status],"&lt;&gt;"&amp;"Concluído",SAÍDAS[Data vencimento],AK311,SAÍDAS[Conta bancária],$AJ$2)))</f>
        <v>0</v>
      </c>
      <c r="AP311">
        <f t="shared" ca="1" si="39"/>
        <v>0</v>
      </c>
    </row>
    <row r="312" spans="34:42" x14ac:dyDescent="0.3">
      <c r="AH312" t="str">
        <f t="shared" ref="AH312:AH375" ca="1" si="41">TEXT(AK312,"MMM")</f>
        <v>nov</v>
      </c>
      <c r="AI312">
        <f t="shared" ref="AI312:AI375" ca="1" si="42">YEAR(AK312)</f>
        <v>1900</v>
      </c>
      <c r="AJ312" t="str">
        <f t="shared" ref="AJ312:AJ375" ca="1" si="43">AH312&amp;AI312</f>
        <v>nov1900</v>
      </c>
      <c r="AK312" s="97">
        <f t="shared" ca="1" si="40"/>
        <v>306</v>
      </c>
      <c r="AL312" t="str">
        <f t="shared" ref="AL312:AL375" ca="1" si="44">TEXT(AK312,"DDD")</f>
        <v>qui</v>
      </c>
      <c r="AM312">
        <f ca="1">IF($AJ$2="",SUMIFS(BANCOS!$C$4:$C$13,BANCOS!$D$4:$D$13,AK312),SUMIFS(BANCOS!$C$4:$C$13,BANCOS!$D$4:$D$13,AK312,BANCOS!$B$4:$B$13,$AJ$2))+AP311</f>
        <v>0</v>
      </c>
      <c r="AN312">
        <f ca="1">IF($AI$3=1,
IF($AJ$2="",
SUMIFS(ENTRADAS[Valor],ENTRADAS[Status],"Concluído",ENTRADAS[Data pagamento],AK312),
SUMIFS(ENTRADAS[Valor],ENTRADAS[Status],"Concluído",ENTRADAS[Data pagamento],AK312,ENTRADAS[Conta bancária],$AJ$2)),
IF($AJ$2="",
SUMIFS(ENTRADAS[Valor],ENTRADAS[Status],"Concluído",ENTRADAS[Data pagamento],AK312)+SUMIFS(ENTRADAS[Valor],ENTRADAS[Status],"&lt;&gt;"&amp;"Concluído",ENTRADAS[Data vencimento],AK312),
SUMIFS(ENTRADAS[Valor],ENTRADAS[Status],"Concluído",ENTRADAS[Data pagamento],AK312,ENTRADAS[Conta bancária],$AJ$2)+SUMIFS(ENTRADAS[Valor],ENTRADAS[Status],"&lt;&gt;"&amp;"Concluído",ENTRADAS[Data vencimento],AK312,ENTRADAS[Conta bancária],$AJ$2)))</f>
        <v>0</v>
      </c>
      <c r="AO312">
        <f ca="1">IF($AI$3=1,
IF($AJ$2="",
SUMIFS(SAÍDAS[Valor],SAÍDAS[Status],"Concluído",SAÍDAS[Data pagamento],AK312),
SUMIFS(SAÍDAS[Valor],SAÍDAS[Status],"Concluído",SAÍDAS[Data pagamento],AK312,SAÍDAS[Conta bancária],$AJ$2)),
IF($AJ$2="",
SUMIFS(SAÍDAS[Valor],SAÍDAS[Status],"Concluído",SAÍDAS[Data pagamento],AK312)+SUMIFS(SAÍDAS[Valor],SAÍDAS[Status],"&lt;&gt;"&amp;"Concluído",SAÍDAS[Data vencimento],AK312),
SUMIFS(SAÍDAS[Valor],SAÍDAS[Status],"Concluído",SAÍDAS[Data pagamento],AK312,SAÍDAS[Conta bancária],$AJ$2)+SUMIFS(SAÍDAS[Valor],SAÍDAS[Status],"&lt;&gt;"&amp;"Concluído",SAÍDAS[Data vencimento],AK312,SAÍDAS[Conta bancária],$AJ$2)))</f>
        <v>0</v>
      </c>
      <c r="AP312">
        <f t="shared" ref="AP312:AP375" ca="1" si="45">AM312+AN312-AO312</f>
        <v>0</v>
      </c>
    </row>
    <row r="313" spans="34:42" x14ac:dyDescent="0.3">
      <c r="AH313" t="str">
        <f t="shared" ca="1" si="41"/>
        <v>nov</v>
      </c>
      <c r="AI313">
        <f t="shared" ca="1" si="42"/>
        <v>1900</v>
      </c>
      <c r="AJ313" t="str">
        <f t="shared" ca="1" si="43"/>
        <v>nov1900</v>
      </c>
      <c r="AK313" s="97">
        <f t="shared" ca="1" si="40"/>
        <v>307</v>
      </c>
      <c r="AL313" t="str">
        <f t="shared" ca="1" si="44"/>
        <v>sex</v>
      </c>
      <c r="AM313">
        <f ca="1">IF($AJ$2="",SUMIFS(BANCOS!$C$4:$C$13,BANCOS!$D$4:$D$13,AK313),SUMIFS(BANCOS!$C$4:$C$13,BANCOS!$D$4:$D$13,AK313,BANCOS!$B$4:$B$13,$AJ$2))+AP312</f>
        <v>0</v>
      </c>
      <c r="AN313">
        <f ca="1">IF($AI$3=1,
IF($AJ$2="",
SUMIFS(ENTRADAS[Valor],ENTRADAS[Status],"Concluído",ENTRADAS[Data pagamento],AK313),
SUMIFS(ENTRADAS[Valor],ENTRADAS[Status],"Concluído",ENTRADAS[Data pagamento],AK313,ENTRADAS[Conta bancária],$AJ$2)),
IF($AJ$2="",
SUMIFS(ENTRADAS[Valor],ENTRADAS[Status],"Concluído",ENTRADAS[Data pagamento],AK313)+SUMIFS(ENTRADAS[Valor],ENTRADAS[Status],"&lt;&gt;"&amp;"Concluído",ENTRADAS[Data vencimento],AK313),
SUMIFS(ENTRADAS[Valor],ENTRADAS[Status],"Concluído",ENTRADAS[Data pagamento],AK313,ENTRADAS[Conta bancária],$AJ$2)+SUMIFS(ENTRADAS[Valor],ENTRADAS[Status],"&lt;&gt;"&amp;"Concluído",ENTRADAS[Data vencimento],AK313,ENTRADAS[Conta bancária],$AJ$2)))</f>
        <v>0</v>
      </c>
      <c r="AO313">
        <f ca="1">IF($AI$3=1,
IF($AJ$2="",
SUMIFS(SAÍDAS[Valor],SAÍDAS[Status],"Concluído",SAÍDAS[Data pagamento],AK313),
SUMIFS(SAÍDAS[Valor],SAÍDAS[Status],"Concluído",SAÍDAS[Data pagamento],AK313,SAÍDAS[Conta bancária],$AJ$2)),
IF($AJ$2="",
SUMIFS(SAÍDAS[Valor],SAÍDAS[Status],"Concluído",SAÍDAS[Data pagamento],AK313)+SUMIFS(SAÍDAS[Valor],SAÍDAS[Status],"&lt;&gt;"&amp;"Concluído",SAÍDAS[Data vencimento],AK313),
SUMIFS(SAÍDAS[Valor],SAÍDAS[Status],"Concluído",SAÍDAS[Data pagamento],AK313,SAÍDAS[Conta bancária],$AJ$2)+SUMIFS(SAÍDAS[Valor],SAÍDAS[Status],"&lt;&gt;"&amp;"Concluído",SAÍDAS[Data vencimento],AK313,SAÍDAS[Conta bancária],$AJ$2)))</f>
        <v>0</v>
      </c>
      <c r="AP313">
        <f t="shared" ca="1" si="45"/>
        <v>0</v>
      </c>
    </row>
    <row r="314" spans="34:42" x14ac:dyDescent="0.3">
      <c r="AH314" t="str">
        <f t="shared" ca="1" si="41"/>
        <v>nov</v>
      </c>
      <c r="AI314">
        <f t="shared" ca="1" si="42"/>
        <v>1900</v>
      </c>
      <c r="AJ314" t="str">
        <f t="shared" ca="1" si="43"/>
        <v>nov1900</v>
      </c>
      <c r="AK314" s="97">
        <f t="shared" ca="1" si="40"/>
        <v>308</v>
      </c>
      <c r="AL314" t="str">
        <f t="shared" ca="1" si="44"/>
        <v>sáb</v>
      </c>
      <c r="AM314">
        <f ca="1">IF($AJ$2="",SUMIFS(BANCOS!$C$4:$C$13,BANCOS!$D$4:$D$13,AK314),SUMIFS(BANCOS!$C$4:$C$13,BANCOS!$D$4:$D$13,AK314,BANCOS!$B$4:$B$13,$AJ$2))+AP313</f>
        <v>0</v>
      </c>
      <c r="AN314">
        <f ca="1">IF($AI$3=1,
IF($AJ$2="",
SUMIFS(ENTRADAS[Valor],ENTRADAS[Status],"Concluído",ENTRADAS[Data pagamento],AK314),
SUMIFS(ENTRADAS[Valor],ENTRADAS[Status],"Concluído",ENTRADAS[Data pagamento],AK314,ENTRADAS[Conta bancária],$AJ$2)),
IF($AJ$2="",
SUMIFS(ENTRADAS[Valor],ENTRADAS[Status],"Concluído",ENTRADAS[Data pagamento],AK314)+SUMIFS(ENTRADAS[Valor],ENTRADAS[Status],"&lt;&gt;"&amp;"Concluído",ENTRADAS[Data vencimento],AK314),
SUMIFS(ENTRADAS[Valor],ENTRADAS[Status],"Concluído",ENTRADAS[Data pagamento],AK314,ENTRADAS[Conta bancária],$AJ$2)+SUMIFS(ENTRADAS[Valor],ENTRADAS[Status],"&lt;&gt;"&amp;"Concluído",ENTRADAS[Data vencimento],AK314,ENTRADAS[Conta bancária],$AJ$2)))</f>
        <v>0</v>
      </c>
      <c r="AO314">
        <f ca="1">IF($AI$3=1,
IF($AJ$2="",
SUMIFS(SAÍDAS[Valor],SAÍDAS[Status],"Concluído",SAÍDAS[Data pagamento],AK314),
SUMIFS(SAÍDAS[Valor],SAÍDAS[Status],"Concluído",SAÍDAS[Data pagamento],AK314,SAÍDAS[Conta bancária],$AJ$2)),
IF($AJ$2="",
SUMIFS(SAÍDAS[Valor],SAÍDAS[Status],"Concluído",SAÍDAS[Data pagamento],AK314)+SUMIFS(SAÍDAS[Valor],SAÍDAS[Status],"&lt;&gt;"&amp;"Concluído",SAÍDAS[Data vencimento],AK314),
SUMIFS(SAÍDAS[Valor],SAÍDAS[Status],"Concluído",SAÍDAS[Data pagamento],AK314,SAÍDAS[Conta bancária],$AJ$2)+SUMIFS(SAÍDAS[Valor],SAÍDAS[Status],"&lt;&gt;"&amp;"Concluído",SAÍDAS[Data vencimento],AK314,SAÍDAS[Conta bancária],$AJ$2)))</f>
        <v>0</v>
      </c>
      <c r="AP314">
        <f t="shared" ca="1" si="45"/>
        <v>0</v>
      </c>
    </row>
    <row r="315" spans="34:42" x14ac:dyDescent="0.3">
      <c r="AH315" t="str">
        <f t="shared" ca="1" si="41"/>
        <v>nov</v>
      </c>
      <c r="AI315">
        <f t="shared" ca="1" si="42"/>
        <v>1900</v>
      </c>
      <c r="AJ315" t="str">
        <f t="shared" ca="1" si="43"/>
        <v>nov1900</v>
      </c>
      <c r="AK315" s="97">
        <f t="shared" ca="1" si="40"/>
        <v>309</v>
      </c>
      <c r="AL315" t="str">
        <f t="shared" ca="1" si="44"/>
        <v>dom</v>
      </c>
      <c r="AM315">
        <f ca="1">IF($AJ$2="",SUMIFS(BANCOS!$C$4:$C$13,BANCOS!$D$4:$D$13,AK315),SUMIFS(BANCOS!$C$4:$C$13,BANCOS!$D$4:$D$13,AK315,BANCOS!$B$4:$B$13,$AJ$2))+AP314</f>
        <v>0</v>
      </c>
      <c r="AN315">
        <f ca="1">IF($AI$3=1,
IF($AJ$2="",
SUMIFS(ENTRADAS[Valor],ENTRADAS[Status],"Concluído",ENTRADAS[Data pagamento],AK315),
SUMIFS(ENTRADAS[Valor],ENTRADAS[Status],"Concluído",ENTRADAS[Data pagamento],AK315,ENTRADAS[Conta bancária],$AJ$2)),
IF($AJ$2="",
SUMIFS(ENTRADAS[Valor],ENTRADAS[Status],"Concluído",ENTRADAS[Data pagamento],AK315)+SUMIFS(ENTRADAS[Valor],ENTRADAS[Status],"&lt;&gt;"&amp;"Concluído",ENTRADAS[Data vencimento],AK315),
SUMIFS(ENTRADAS[Valor],ENTRADAS[Status],"Concluído",ENTRADAS[Data pagamento],AK315,ENTRADAS[Conta bancária],$AJ$2)+SUMIFS(ENTRADAS[Valor],ENTRADAS[Status],"&lt;&gt;"&amp;"Concluído",ENTRADAS[Data vencimento],AK315,ENTRADAS[Conta bancária],$AJ$2)))</f>
        <v>0</v>
      </c>
      <c r="AO315">
        <f ca="1">IF($AI$3=1,
IF($AJ$2="",
SUMIFS(SAÍDAS[Valor],SAÍDAS[Status],"Concluído",SAÍDAS[Data pagamento],AK315),
SUMIFS(SAÍDAS[Valor],SAÍDAS[Status],"Concluído",SAÍDAS[Data pagamento],AK315,SAÍDAS[Conta bancária],$AJ$2)),
IF($AJ$2="",
SUMIFS(SAÍDAS[Valor],SAÍDAS[Status],"Concluído",SAÍDAS[Data pagamento],AK315)+SUMIFS(SAÍDAS[Valor],SAÍDAS[Status],"&lt;&gt;"&amp;"Concluído",SAÍDAS[Data vencimento],AK315),
SUMIFS(SAÍDAS[Valor],SAÍDAS[Status],"Concluído",SAÍDAS[Data pagamento],AK315,SAÍDAS[Conta bancária],$AJ$2)+SUMIFS(SAÍDAS[Valor],SAÍDAS[Status],"&lt;&gt;"&amp;"Concluído",SAÍDAS[Data vencimento],AK315,SAÍDAS[Conta bancária],$AJ$2)))</f>
        <v>0</v>
      </c>
      <c r="AP315">
        <f t="shared" ca="1" si="45"/>
        <v>0</v>
      </c>
    </row>
    <row r="316" spans="34:42" x14ac:dyDescent="0.3">
      <c r="AH316" t="str">
        <f t="shared" ca="1" si="41"/>
        <v>nov</v>
      </c>
      <c r="AI316">
        <f t="shared" ca="1" si="42"/>
        <v>1900</v>
      </c>
      <c r="AJ316" t="str">
        <f t="shared" ca="1" si="43"/>
        <v>nov1900</v>
      </c>
      <c r="AK316" s="97">
        <f t="shared" ca="1" si="40"/>
        <v>310</v>
      </c>
      <c r="AL316" t="str">
        <f t="shared" ca="1" si="44"/>
        <v>seg</v>
      </c>
      <c r="AM316">
        <f ca="1">IF($AJ$2="",SUMIFS(BANCOS!$C$4:$C$13,BANCOS!$D$4:$D$13,AK316),SUMIFS(BANCOS!$C$4:$C$13,BANCOS!$D$4:$D$13,AK316,BANCOS!$B$4:$B$13,$AJ$2))+AP315</f>
        <v>0</v>
      </c>
      <c r="AN316">
        <f ca="1">IF($AI$3=1,
IF($AJ$2="",
SUMIFS(ENTRADAS[Valor],ENTRADAS[Status],"Concluído",ENTRADAS[Data pagamento],AK316),
SUMIFS(ENTRADAS[Valor],ENTRADAS[Status],"Concluído",ENTRADAS[Data pagamento],AK316,ENTRADAS[Conta bancária],$AJ$2)),
IF($AJ$2="",
SUMIFS(ENTRADAS[Valor],ENTRADAS[Status],"Concluído",ENTRADAS[Data pagamento],AK316)+SUMIFS(ENTRADAS[Valor],ENTRADAS[Status],"&lt;&gt;"&amp;"Concluído",ENTRADAS[Data vencimento],AK316),
SUMIFS(ENTRADAS[Valor],ENTRADAS[Status],"Concluído",ENTRADAS[Data pagamento],AK316,ENTRADAS[Conta bancária],$AJ$2)+SUMIFS(ENTRADAS[Valor],ENTRADAS[Status],"&lt;&gt;"&amp;"Concluído",ENTRADAS[Data vencimento],AK316,ENTRADAS[Conta bancária],$AJ$2)))</f>
        <v>0</v>
      </c>
      <c r="AO316">
        <f ca="1">IF($AI$3=1,
IF($AJ$2="",
SUMIFS(SAÍDAS[Valor],SAÍDAS[Status],"Concluído",SAÍDAS[Data pagamento],AK316),
SUMIFS(SAÍDAS[Valor],SAÍDAS[Status],"Concluído",SAÍDAS[Data pagamento],AK316,SAÍDAS[Conta bancária],$AJ$2)),
IF($AJ$2="",
SUMIFS(SAÍDAS[Valor],SAÍDAS[Status],"Concluído",SAÍDAS[Data pagamento],AK316)+SUMIFS(SAÍDAS[Valor],SAÍDAS[Status],"&lt;&gt;"&amp;"Concluído",SAÍDAS[Data vencimento],AK316),
SUMIFS(SAÍDAS[Valor],SAÍDAS[Status],"Concluído",SAÍDAS[Data pagamento],AK316,SAÍDAS[Conta bancária],$AJ$2)+SUMIFS(SAÍDAS[Valor],SAÍDAS[Status],"&lt;&gt;"&amp;"Concluído",SAÍDAS[Data vencimento],AK316,SAÍDAS[Conta bancária],$AJ$2)))</f>
        <v>0</v>
      </c>
      <c r="AP316">
        <f t="shared" ca="1" si="45"/>
        <v>0</v>
      </c>
    </row>
    <row r="317" spans="34:42" x14ac:dyDescent="0.3">
      <c r="AH317" t="str">
        <f t="shared" ca="1" si="41"/>
        <v>nov</v>
      </c>
      <c r="AI317">
        <f t="shared" ca="1" si="42"/>
        <v>1900</v>
      </c>
      <c r="AJ317" t="str">
        <f t="shared" ca="1" si="43"/>
        <v>nov1900</v>
      </c>
      <c r="AK317" s="97">
        <f t="shared" ca="1" si="40"/>
        <v>311</v>
      </c>
      <c r="AL317" t="str">
        <f t="shared" ca="1" si="44"/>
        <v>ter</v>
      </c>
      <c r="AM317">
        <f ca="1">IF($AJ$2="",SUMIFS(BANCOS!$C$4:$C$13,BANCOS!$D$4:$D$13,AK317),SUMIFS(BANCOS!$C$4:$C$13,BANCOS!$D$4:$D$13,AK317,BANCOS!$B$4:$B$13,$AJ$2))+AP316</f>
        <v>0</v>
      </c>
      <c r="AN317">
        <f ca="1">IF($AI$3=1,
IF($AJ$2="",
SUMIFS(ENTRADAS[Valor],ENTRADAS[Status],"Concluído",ENTRADAS[Data pagamento],AK317),
SUMIFS(ENTRADAS[Valor],ENTRADAS[Status],"Concluído",ENTRADAS[Data pagamento],AK317,ENTRADAS[Conta bancária],$AJ$2)),
IF($AJ$2="",
SUMIFS(ENTRADAS[Valor],ENTRADAS[Status],"Concluído",ENTRADAS[Data pagamento],AK317)+SUMIFS(ENTRADAS[Valor],ENTRADAS[Status],"&lt;&gt;"&amp;"Concluído",ENTRADAS[Data vencimento],AK317),
SUMIFS(ENTRADAS[Valor],ENTRADAS[Status],"Concluído",ENTRADAS[Data pagamento],AK317,ENTRADAS[Conta bancária],$AJ$2)+SUMIFS(ENTRADAS[Valor],ENTRADAS[Status],"&lt;&gt;"&amp;"Concluído",ENTRADAS[Data vencimento],AK317,ENTRADAS[Conta bancária],$AJ$2)))</f>
        <v>0</v>
      </c>
      <c r="AO317">
        <f ca="1">IF($AI$3=1,
IF($AJ$2="",
SUMIFS(SAÍDAS[Valor],SAÍDAS[Status],"Concluído",SAÍDAS[Data pagamento],AK317),
SUMIFS(SAÍDAS[Valor],SAÍDAS[Status],"Concluído",SAÍDAS[Data pagamento],AK317,SAÍDAS[Conta bancária],$AJ$2)),
IF($AJ$2="",
SUMIFS(SAÍDAS[Valor],SAÍDAS[Status],"Concluído",SAÍDAS[Data pagamento],AK317)+SUMIFS(SAÍDAS[Valor],SAÍDAS[Status],"&lt;&gt;"&amp;"Concluído",SAÍDAS[Data vencimento],AK317),
SUMIFS(SAÍDAS[Valor],SAÍDAS[Status],"Concluído",SAÍDAS[Data pagamento],AK317,SAÍDAS[Conta bancária],$AJ$2)+SUMIFS(SAÍDAS[Valor],SAÍDAS[Status],"&lt;&gt;"&amp;"Concluído",SAÍDAS[Data vencimento],AK317,SAÍDAS[Conta bancária],$AJ$2)))</f>
        <v>0</v>
      </c>
      <c r="AP317">
        <f t="shared" ca="1" si="45"/>
        <v>0</v>
      </c>
    </row>
    <row r="318" spans="34:42" x14ac:dyDescent="0.3">
      <c r="AH318" t="str">
        <f t="shared" ca="1" si="41"/>
        <v>nov</v>
      </c>
      <c r="AI318">
        <f t="shared" ca="1" si="42"/>
        <v>1900</v>
      </c>
      <c r="AJ318" t="str">
        <f t="shared" ca="1" si="43"/>
        <v>nov1900</v>
      </c>
      <c r="AK318" s="97">
        <f t="shared" ca="1" si="40"/>
        <v>312</v>
      </c>
      <c r="AL318" t="str">
        <f t="shared" ca="1" si="44"/>
        <v>qua</v>
      </c>
      <c r="AM318">
        <f ca="1">IF($AJ$2="",SUMIFS(BANCOS!$C$4:$C$13,BANCOS!$D$4:$D$13,AK318),SUMIFS(BANCOS!$C$4:$C$13,BANCOS!$D$4:$D$13,AK318,BANCOS!$B$4:$B$13,$AJ$2))+AP317</f>
        <v>0</v>
      </c>
      <c r="AN318">
        <f ca="1">IF($AI$3=1,
IF($AJ$2="",
SUMIFS(ENTRADAS[Valor],ENTRADAS[Status],"Concluído",ENTRADAS[Data pagamento],AK318),
SUMIFS(ENTRADAS[Valor],ENTRADAS[Status],"Concluído",ENTRADAS[Data pagamento],AK318,ENTRADAS[Conta bancária],$AJ$2)),
IF($AJ$2="",
SUMIFS(ENTRADAS[Valor],ENTRADAS[Status],"Concluído",ENTRADAS[Data pagamento],AK318)+SUMIFS(ENTRADAS[Valor],ENTRADAS[Status],"&lt;&gt;"&amp;"Concluído",ENTRADAS[Data vencimento],AK318),
SUMIFS(ENTRADAS[Valor],ENTRADAS[Status],"Concluído",ENTRADAS[Data pagamento],AK318,ENTRADAS[Conta bancária],$AJ$2)+SUMIFS(ENTRADAS[Valor],ENTRADAS[Status],"&lt;&gt;"&amp;"Concluído",ENTRADAS[Data vencimento],AK318,ENTRADAS[Conta bancária],$AJ$2)))</f>
        <v>0</v>
      </c>
      <c r="AO318">
        <f ca="1">IF($AI$3=1,
IF($AJ$2="",
SUMIFS(SAÍDAS[Valor],SAÍDAS[Status],"Concluído",SAÍDAS[Data pagamento],AK318),
SUMIFS(SAÍDAS[Valor],SAÍDAS[Status],"Concluído",SAÍDAS[Data pagamento],AK318,SAÍDAS[Conta bancária],$AJ$2)),
IF($AJ$2="",
SUMIFS(SAÍDAS[Valor],SAÍDAS[Status],"Concluído",SAÍDAS[Data pagamento],AK318)+SUMIFS(SAÍDAS[Valor],SAÍDAS[Status],"&lt;&gt;"&amp;"Concluído",SAÍDAS[Data vencimento],AK318),
SUMIFS(SAÍDAS[Valor],SAÍDAS[Status],"Concluído",SAÍDAS[Data pagamento],AK318,SAÍDAS[Conta bancária],$AJ$2)+SUMIFS(SAÍDAS[Valor],SAÍDAS[Status],"&lt;&gt;"&amp;"Concluído",SAÍDAS[Data vencimento],AK318,SAÍDAS[Conta bancária],$AJ$2)))</f>
        <v>0</v>
      </c>
      <c r="AP318">
        <f t="shared" ca="1" si="45"/>
        <v>0</v>
      </c>
    </row>
    <row r="319" spans="34:42" x14ac:dyDescent="0.3">
      <c r="AH319" t="str">
        <f t="shared" ca="1" si="41"/>
        <v>nov</v>
      </c>
      <c r="AI319">
        <f t="shared" ca="1" si="42"/>
        <v>1900</v>
      </c>
      <c r="AJ319" t="str">
        <f t="shared" ca="1" si="43"/>
        <v>nov1900</v>
      </c>
      <c r="AK319" s="97">
        <f t="shared" ca="1" si="40"/>
        <v>313</v>
      </c>
      <c r="AL319" t="str">
        <f t="shared" ca="1" si="44"/>
        <v>qui</v>
      </c>
      <c r="AM319">
        <f ca="1">IF($AJ$2="",SUMIFS(BANCOS!$C$4:$C$13,BANCOS!$D$4:$D$13,AK319),SUMIFS(BANCOS!$C$4:$C$13,BANCOS!$D$4:$D$13,AK319,BANCOS!$B$4:$B$13,$AJ$2))+AP318</f>
        <v>0</v>
      </c>
      <c r="AN319">
        <f ca="1">IF($AI$3=1,
IF($AJ$2="",
SUMIFS(ENTRADAS[Valor],ENTRADAS[Status],"Concluído",ENTRADAS[Data pagamento],AK319),
SUMIFS(ENTRADAS[Valor],ENTRADAS[Status],"Concluído",ENTRADAS[Data pagamento],AK319,ENTRADAS[Conta bancária],$AJ$2)),
IF($AJ$2="",
SUMIFS(ENTRADAS[Valor],ENTRADAS[Status],"Concluído",ENTRADAS[Data pagamento],AK319)+SUMIFS(ENTRADAS[Valor],ENTRADAS[Status],"&lt;&gt;"&amp;"Concluído",ENTRADAS[Data vencimento],AK319),
SUMIFS(ENTRADAS[Valor],ENTRADAS[Status],"Concluído",ENTRADAS[Data pagamento],AK319,ENTRADAS[Conta bancária],$AJ$2)+SUMIFS(ENTRADAS[Valor],ENTRADAS[Status],"&lt;&gt;"&amp;"Concluído",ENTRADAS[Data vencimento],AK319,ENTRADAS[Conta bancária],$AJ$2)))</f>
        <v>0</v>
      </c>
      <c r="AO319">
        <f ca="1">IF($AI$3=1,
IF($AJ$2="",
SUMIFS(SAÍDAS[Valor],SAÍDAS[Status],"Concluído",SAÍDAS[Data pagamento],AK319),
SUMIFS(SAÍDAS[Valor],SAÍDAS[Status],"Concluído",SAÍDAS[Data pagamento],AK319,SAÍDAS[Conta bancária],$AJ$2)),
IF($AJ$2="",
SUMIFS(SAÍDAS[Valor],SAÍDAS[Status],"Concluído",SAÍDAS[Data pagamento],AK319)+SUMIFS(SAÍDAS[Valor],SAÍDAS[Status],"&lt;&gt;"&amp;"Concluído",SAÍDAS[Data vencimento],AK319),
SUMIFS(SAÍDAS[Valor],SAÍDAS[Status],"Concluído",SAÍDAS[Data pagamento],AK319,SAÍDAS[Conta bancária],$AJ$2)+SUMIFS(SAÍDAS[Valor],SAÍDAS[Status],"&lt;&gt;"&amp;"Concluído",SAÍDAS[Data vencimento],AK319,SAÍDAS[Conta bancária],$AJ$2)))</f>
        <v>0</v>
      </c>
      <c r="AP319">
        <f t="shared" ca="1" si="45"/>
        <v>0</v>
      </c>
    </row>
    <row r="320" spans="34:42" x14ac:dyDescent="0.3">
      <c r="AH320" t="str">
        <f t="shared" ca="1" si="41"/>
        <v>nov</v>
      </c>
      <c r="AI320">
        <f t="shared" ca="1" si="42"/>
        <v>1900</v>
      </c>
      <c r="AJ320" t="str">
        <f t="shared" ca="1" si="43"/>
        <v>nov1900</v>
      </c>
      <c r="AK320" s="97">
        <f t="shared" ca="1" si="40"/>
        <v>314</v>
      </c>
      <c r="AL320" t="str">
        <f t="shared" ca="1" si="44"/>
        <v>sex</v>
      </c>
      <c r="AM320">
        <f ca="1">IF($AJ$2="",SUMIFS(BANCOS!$C$4:$C$13,BANCOS!$D$4:$D$13,AK320),SUMIFS(BANCOS!$C$4:$C$13,BANCOS!$D$4:$D$13,AK320,BANCOS!$B$4:$B$13,$AJ$2))+AP319</f>
        <v>0</v>
      </c>
      <c r="AN320">
        <f ca="1">IF($AI$3=1,
IF($AJ$2="",
SUMIFS(ENTRADAS[Valor],ENTRADAS[Status],"Concluído",ENTRADAS[Data pagamento],AK320),
SUMIFS(ENTRADAS[Valor],ENTRADAS[Status],"Concluído",ENTRADAS[Data pagamento],AK320,ENTRADAS[Conta bancária],$AJ$2)),
IF($AJ$2="",
SUMIFS(ENTRADAS[Valor],ENTRADAS[Status],"Concluído",ENTRADAS[Data pagamento],AK320)+SUMIFS(ENTRADAS[Valor],ENTRADAS[Status],"&lt;&gt;"&amp;"Concluído",ENTRADAS[Data vencimento],AK320),
SUMIFS(ENTRADAS[Valor],ENTRADAS[Status],"Concluído",ENTRADAS[Data pagamento],AK320,ENTRADAS[Conta bancária],$AJ$2)+SUMIFS(ENTRADAS[Valor],ENTRADAS[Status],"&lt;&gt;"&amp;"Concluído",ENTRADAS[Data vencimento],AK320,ENTRADAS[Conta bancária],$AJ$2)))</f>
        <v>0</v>
      </c>
      <c r="AO320">
        <f ca="1">IF($AI$3=1,
IF($AJ$2="",
SUMIFS(SAÍDAS[Valor],SAÍDAS[Status],"Concluído",SAÍDAS[Data pagamento],AK320),
SUMIFS(SAÍDAS[Valor],SAÍDAS[Status],"Concluído",SAÍDAS[Data pagamento],AK320,SAÍDAS[Conta bancária],$AJ$2)),
IF($AJ$2="",
SUMIFS(SAÍDAS[Valor],SAÍDAS[Status],"Concluído",SAÍDAS[Data pagamento],AK320)+SUMIFS(SAÍDAS[Valor],SAÍDAS[Status],"&lt;&gt;"&amp;"Concluído",SAÍDAS[Data vencimento],AK320),
SUMIFS(SAÍDAS[Valor],SAÍDAS[Status],"Concluído",SAÍDAS[Data pagamento],AK320,SAÍDAS[Conta bancária],$AJ$2)+SUMIFS(SAÍDAS[Valor],SAÍDAS[Status],"&lt;&gt;"&amp;"Concluído",SAÍDAS[Data vencimento],AK320,SAÍDAS[Conta bancária],$AJ$2)))</f>
        <v>0</v>
      </c>
      <c r="AP320">
        <f t="shared" ca="1" si="45"/>
        <v>0</v>
      </c>
    </row>
    <row r="321" spans="34:42" x14ac:dyDescent="0.3">
      <c r="AH321" t="str">
        <f t="shared" ca="1" si="41"/>
        <v>nov</v>
      </c>
      <c r="AI321">
        <f t="shared" ca="1" si="42"/>
        <v>1900</v>
      </c>
      <c r="AJ321" t="str">
        <f t="shared" ca="1" si="43"/>
        <v>nov1900</v>
      </c>
      <c r="AK321" s="97">
        <f t="shared" ca="1" si="40"/>
        <v>315</v>
      </c>
      <c r="AL321" t="str">
        <f t="shared" ca="1" si="44"/>
        <v>sáb</v>
      </c>
      <c r="AM321">
        <f ca="1">IF($AJ$2="",SUMIFS(BANCOS!$C$4:$C$13,BANCOS!$D$4:$D$13,AK321),SUMIFS(BANCOS!$C$4:$C$13,BANCOS!$D$4:$D$13,AK321,BANCOS!$B$4:$B$13,$AJ$2))+AP320</f>
        <v>0</v>
      </c>
      <c r="AN321">
        <f ca="1">IF($AI$3=1,
IF($AJ$2="",
SUMIFS(ENTRADAS[Valor],ENTRADAS[Status],"Concluído",ENTRADAS[Data pagamento],AK321),
SUMIFS(ENTRADAS[Valor],ENTRADAS[Status],"Concluído",ENTRADAS[Data pagamento],AK321,ENTRADAS[Conta bancária],$AJ$2)),
IF($AJ$2="",
SUMIFS(ENTRADAS[Valor],ENTRADAS[Status],"Concluído",ENTRADAS[Data pagamento],AK321)+SUMIFS(ENTRADAS[Valor],ENTRADAS[Status],"&lt;&gt;"&amp;"Concluído",ENTRADAS[Data vencimento],AK321),
SUMIFS(ENTRADAS[Valor],ENTRADAS[Status],"Concluído",ENTRADAS[Data pagamento],AK321,ENTRADAS[Conta bancária],$AJ$2)+SUMIFS(ENTRADAS[Valor],ENTRADAS[Status],"&lt;&gt;"&amp;"Concluído",ENTRADAS[Data vencimento],AK321,ENTRADAS[Conta bancária],$AJ$2)))</f>
        <v>0</v>
      </c>
      <c r="AO321">
        <f ca="1">IF($AI$3=1,
IF($AJ$2="",
SUMIFS(SAÍDAS[Valor],SAÍDAS[Status],"Concluído",SAÍDAS[Data pagamento],AK321),
SUMIFS(SAÍDAS[Valor],SAÍDAS[Status],"Concluído",SAÍDAS[Data pagamento],AK321,SAÍDAS[Conta bancária],$AJ$2)),
IF($AJ$2="",
SUMIFS(SAÍDAS[Valor],SAÍDAS[Status],"Concluído",SAÍDAS[Data pagamento],AK321)+SUMIFS(SAÍDAS[Valor],SAÍDAS[Status],"&lt;&gt;"&amp;"Concluído",SAÍDAS[Data vencimento],AK321),
SUMIFS(SAÍDAS[Valor],SAÍDAS[Status],"Concluído",SAÍDAS[Data pagamento],AK321,SAÍDAS[Conta bancária],$AJ$2)+SUMIFS(SAÍDAS[Valor],SAÍDAS[Status],"&lt;&gt;"&amp;"Concluído",SAÍDAS[Data vencimento],AK321,SAÍDAS[Conta bancária],$AJ$2)))</f>
        <v>0</v>
      </c>
      <c r="AP321">
        <f t="shared" ca="1" si="45"/>
        <v>0</v>
      </c>
    </row>
    <row r="322" spans="34:42" x14ac:dyDescent="0.3">
      <c r="AH322" t="str">
        <f t="shared" ca="1" si="41"/>
        <v>nov</v>
      </c>
      <c r="AI322">
        <f t="shared" ca="1" si="42"/>
        <v>1900</v>
      </c>
      <c r="AJ322" t="str">
        <f t="shared" ca="1" si="43"/>
        <v>nov1900</v>
      </c>
      <c r="AK322" s="97">
        <f t="shared" ca="1" si="40"/>
        <v>316</v>
      </c>
      <c r="AL322" t="str">
        <f t="shared" ca="1" si="44"/>
        <v>dom</v>
      </c>
      <c r="AM322">
        <f ca="1">IF($AJ$2="",SUMIFS(BANCOS!$C$4:$C$13,BANCOS!$D$4:$D$13,AK322),SUMIFS(BANCOS!$C$4:$C$13,BANCOS!$D$4:$D$13,AK322,BANCOS!$B$4:$B$13,$AJ$2))+AP321</f>
        <v>0</v>
      </c>
      <c r="AN322">
        <f ca="1">IF($AI$3=1,
IF($AJ$2="",
SUMIFS(ENTRADAS[Valor],ENTRADAS[Status],"Concluído",ENTRADAS[Data pagamento],AK322),
SUMIFS(ENTRADAS[Valor],ENTRADAS[Status],"Concluído",ENTRADAS[Data pagamento],AK322,ENTRADAS[Conta bancária],$AJ$2)),
IF($AJ$2="",
SUMIFS(ENTRADAS[Valor],ENTRADAS[Status],"Concluído",ENTRADAS[Data pagamento],AK322)+SUMIFS(ENTRADAS[Valor],ENTRADAS[Status],"&lt;&gt;"&amp;"Concluído",ENTRADAS[Data vencimento],AK322),
SUMIFS(ENTRADAS[Valor],ENTRADAS[Status],"Concluído",ENTRADAS[Data pagamento],AK322,ENTRADAS[Conta bancária],$AJ$2)+SUMIFS(ENTRADAS[Valor],ENTRADAS[Status],"&lt;&gt;"&amp;"Concluído",ENTRADAS[Data vencimento],AK322,ENTRADAS[Conta bancária],$AJ$2)))</f>
        <v>0</v>
      </c>
      <c r="AO322">
        <f ca="1">IF($AI$3=1,
IF($AJ$2="",
SUMIFS(SAÍDAS[Valor],SAÍDAS[Status],"Concluído",SAÍDAS[Data pagamento],AK322),
SUMIFS(SAÍDAS[Valor],SAÍDAS[Status],"Concluído",SAÍDAS[Data pagamento],AK322,SAÍDAS[Conta bancária],$AJ$2)),
IF($AJ$2="",
SUMIFS(SAÍDAS[Valor],SAÍDAS[Status],"Concluído",SAÍDAS[Data pagamento],AK322)+SUMIFS(SAÍDAS[Valor],SAÍDAS[Status],"&lt;&gt;"&amp;"Concluído",SAÍDAS[Data vencimento],AK322),
SUMIFS(SAÍDAS[Valor],SAÍDAS[Status],"Concluído",SAÍDAS[Data pagamento],AK322,SAÍDAS[Conta bancária],$AJ$2)+SUMIFS(SAÍDAS[Valor],SAÍDAS[Status],"&lt;&gt;"&amp;"Concluído",SAÍDAS[Data vencimento],AK322,SAÍDAS[Conta bancária],$AJ$2)))</f>
        <v>0</v>
      </c>
      <c r="AP322">
        <f t="shared" ca="1" si="45"/>
        <v>0</v>
      </c>
    </row>
    <row r="323" spans="34:42" x14ac:dyDescent="0.3">
      <c r="AH323" t="str">
        <f t="shared" ca="1" si="41"/>
        <v>nov</v>
      </c>
      <c r="AI323">
        <f t="shared" ca="1" si="42"/>
        <v>1900</v>
      </c>
      <c r="AJ323" t="str">
        <f t="shared" ca="1" si="43"/>
        <v>nov1900</v>
      </c>
      <c r="AK323" s="97">
        <f t="shared" ca="1" si="40"/>
        <v>317</v>
      </c>
      <c r="AL323" t="str">
        <f t="shared" ca="1" si="44"/>
        <v>seg</v>
      </c>
      <c r="AM323">
        <f ca="1">IF($AJ$2="",SUMIFS(BANCOS!$C$4:$C$13,BANCOS!$D$4:$D$13,AK323),SUMIFS(BANCOS!$C$4:$C$13,BANCOS!$D$4:$D$13,AK323,BANCOS!$B$4:$B$13,$AJ$2))+AP322</f>
        <v>0</v>
      </c>
      <c r="AN323">
        <f ca="1">IF($AI$3=1,
IF($AJ$2="",
SUMIFS(ENTRADAS[Valor],ENTRADAS[Status],"Concluído",ENTRADAS[Data pagamento],AK323),
SUMIFS(ENTRADAS[Valor],ENTRADAS[Status],"Concluído",ENTRADAS[Data pagamento],AK323,ENTRADAS[Conta bancária],$AJ$2)),
IF($AJ$2="",
SUMIFS(ENTRADAS[Valor],ENTRADAS[Status],"Concluído",ENTRADAS[Data pagamento],AK323)+SUMIFS(ENTRADAS[Valor],ENTRADAS[Status],"&lt;&gt;"&amp;"Concluído",ENTRADAS[Data vencimento],AK323),
SUMIFS(ENTRADAS[Valor],ENTRADAS[Status],"Concluído",ENTRADAS[Data pagamento],AK323,ENTRADAS[Conta bancária],$AJ$2)+SUMIFS(ENTRADAS[Valor],ENTRADAS[Status],"&lt;&gt;"&amp;"Concluído",ENTRADAS[Data vencimento],AK323,ENTRADAS[Conta bancária],$AJ$2)))</f>
        <v>0</v>
      </c>
      <c r="AO323">
        <f ca="1">IF($AI$3=1,
IF($AJ$2="",
SUMIFS(SAÍDAS[Valor],SAÍDAS[Status],"Concluído",SAÍDAS[Data pagamento],AK323),
SUMIFS(SAÍDAS[Valor],SAÍDAS[Status],"Concluído",SAÍDAS[Data pagamento],AK323,SAÍDAS[Conta bancária],$AJ$2)),
IF($AJ$2="",
SUMIFS(SAÍDAS[Valor],SAÍDAS[Status],"Concluído",SAÍDAS[Data pagamento],AK323)+SUMIFS(SAÍDAS[Valor],SAÍDAS[Status],"&lt;&gt;"&amp;"Concluído",SAÍDAS[Data vencimento],AK323),
SUMIFS(SAÍDAS[Valor],SAÍDAS[Status],"Concluído",SAÍDAS[Data pagamento],AK323,SAÍDAS[Conta bancária],$AJ$2)+SUMIFS(SAÍDAS[Valor],SAÍDAS[Status],"&lt;&gt;"&amp;"Concluído",SAÍDAS[Data vencimento],AK323,SAÍDAS[Conta bancária],$AJ$2)))</f>
        <v>0</v>
      </c>
      <c r="AP323">
        <f t="shared" ca="1" si="45"/>
        <v>0</v>
      </c>
    </row>
    <row r="324" spans="34:42" x14ac:dyDescent="0.3">
      <c r="AH324" t="str">
        <f t="shared" ca="1" si="41"/>
        <v>nov</v>
      </c>
      <c r="AI324">
        <f t="shared" ca="1" si="42"/>
        <v>1900</v>
      </c>
      <c r="AJ324" t="str">
        <f t="shared" ca="1" si="43"/>
        <v>nov1900</v>
      </c>
      <c r="AK324" s="97">
        <f t="shared" ca="1" si="40"/>
        <v>318</v>
      </c>
      <c r="AL324" t="str">
        <f t="shared" ca="1" si="44"/>
        <v>ter</v>
      </c>
      <c r="AM324">
        <f ca="1">IF($AJ$2="",SUMIFS(BANCOS!$C$4:$C$13,BANCOS!$D$4:$D$13,AK324),SUMIFS(BANCOS!$C$4:$C$13,BANCOS!$D$4:$D$13,AK324,BANCOS!$B$4:$B$13,$AJ$2))+AP323</f>
        <v>0</v>
      </c>
      <c r="AN324">
        <f ca="1">IF($AI$3=1,
IF($AJ$2="",
SUMIFS(ENTRADAS[Valor],ENTRADAS[Status],"Concluído",ENTRADAS[Data pagamento],AK324),
SUMIFS(ENTRADAS[Valor],ENTRADAS[Status],"Concluído",ENTRADAS[Data pagamento],AK324,ENTRADAS[Conta bancária],$AJ$2)),
IF($AJ$2="",
SUMIFS(ENTRADAS[Valor],ENTRADAS[Status],"Concluído",ENTRADAS[Data pagamento],AK324)+SUMIFS(ENTRADAS[Valor],ENTRADAS[Status],"&lt;&gt;"&amp;"Concluído",ENTRADAS[Data vencimento],AK324),
SUMIFS(ENTRADAS[Valor],ENTRADAS[Status],"Concluído",ENTRADAS[Data pagamento],AK324,ENTRADAS[Conta bancária],$AJ$2)+SUMIFS(ENTRADAS[Valor],ENTRADAS[Status],"&lt;&gt;"&amp;"Concluído",ENTRADAS[Data vencimento],AK324,ENTRADAS[Conta bancária],$AJ$2)))</f>
        <v>0</v>
      </c>
      <c r="AO324">
        <f ca="1">IF($AI$3=1,
IF($AJ$2="",
SUMIFS(SAÍDAS[Valor],SAÍDAS[Status],"Concluído",SAÍDAS[Data pagamento],AK324),
SUMIFS(SAÍDAS[Valor],SAÍDAS[Status],"Concluído",SAÍDAS[Data pagamento],AK324,SAÍDAS[Conta bancária],$AJ$2)),
IF($AJ$2="",
SUMIFS(SAÍDAS[Valor],SAÍDAS[Status],"Concluído",SAÍDAS[Data pagamento],AK324)+SUMIFS(SAÍDAS[Valor],SAÍDAS[Status],"&lt;&gt;"&amp;"Concluído",SAÍDAS[Data vencimento],AK324),
SUMIFS(SAÍDAS[Valor],SAÍDAS[Status],"Concluído",SAÍDAS[Data pagamento],AK324,SAÍDAS[Conta bancária],$AJ$2)+SUMIFS(SAÍDAS[Valor],SAÍDAS[Status],"&lt;&gt;"&amp;"Concluído",SAÍDAS[Data vencimento],AK324,SAÍDAS[Conta bancária],$AJ$2)))</f>
        <v>0</v>
      </c>
      <c r="AP324">
        <f t="shared" ca="1" si="45"/>
        <v>0</v>
      </c>
    </row>
    <row r="325" spans="34:42" x14ac:dyDescent="0.3">
      <c r="AH325" t="str">
        <f t="shared" ca="1" si="41"/>
        <v>nov</v>
      </c>
      <c r="AI325">
        <f t="shared" ca="1" si="42"/>
        <v>1900</v>
      </c>
      <c r="AJ325" t="str">
        <f t="shared" ca="1" si="43"/>
        <v>nov1900</v>
      </c>
      <c r="AK325" s="97">
        <f t="shared" ca="1" si="40"/>
        <v>319</v>
      </c>
      <c r="AL325" t="str">
        <f t="shared" ca="1" si="44"/>
        <v>qua</v>
      </c>
      <c r="AM325">
        <f ca="1">IF($AJ$2="",SUMIFS(BANCOS!$C$4:$C$13,BANCOS!$D$4:$D$13,AK325),SUMIFS(BANCOS!$C$4:$C$13,BANCOS!$D$4:$D$13,AK325,BANCOS!$B$4:$B$13,$AJ$2))+AP324</f>
        <v>0</v>
      </c>
      <c r="AN325">
        <f ca="1">IF($AI$3=1,
IF($AJ$2="",
SUMIFS(ENTRADAS[Valor],ENTRADAS[Status],"Concluído",ENTRADAS[Data pagamento],AK325),
SUMIFS(ENTRADAS[Valor],ENTRADAS[Status],"Concluído",ENTRADAS[Data pagamento],AK325,ENTRADAS[Conta bancária],$AJ$2)),
IF($AJ$2="",
SUMIFS(ENTRADAS[Valor],ENTRADAS[Status],"Concluído",ENTRADAS[Data pagamento],AK325)+SUMIFS(ENTRADAS[Valor],ENTRADAS[Status],"&lt;&gt;"&amp;"Concluído",ENTRADAS[Data vencimento],AK325),
SUMIFS(ENTRADAS[Valor],ENTRADAS[Status],"Concluído",ENTRADAS[Data pagamento],AK325,ENTRADAS[Conta bancária],$AJ$2)+SUMIFS(ENTRADAS[Valor],ENTRADAS[Status],"&lt;&gt;"&amp;"Concluído",ENTRADAS[Data vencimento],AK325,ENTRADAS[Conta bancária],$AJ$2)))</f>
        <v>0</v>
      </c>
      <c r="AO325">
        <f ca="1">IF($AI$3=1,
IF($AJ$2="",
SUMIFS(SAÍDAS[Valor],SAÍDAS[Status],"Concluído",SAÍDAS[Data pagamento],AK325),
SUMIFS(SAÍDAS[Valor],SAÍDAS[Status],"Concluído",SAÍDAS[Data pagamento],AK325,SAÍDAS[Conta bancária],$AJ$2)),
IF($AJ$2="",
SUMIFS(SAÍDAS[Valor],SAÍDAS[Status],"Concluído",SAÍDAS[Data pagamento],AK325)+SUMIFS(SAÍDAS[Valor],SAÍDAS[Status],"&lt;&gt;"&amp;"Concluído",SAÍDAS[Data vencimento],AK325),
SUMIFS(SAÍDAS[Valor],SAÍDAS[Status],"Concluído",SAÍDAS[Data pagamento],AK325,SAÍDAS[Conta bancária],$AJ$2)+SUMIFS(SAÍDAS[Valor],SAÍDAS[Status],"&lt;&gt;"&amp;"Concluído",SAÍDAS[Data vencimento],AK325,SAÍDAS[Conta bancária],$AJ$2)))</f>
        <v>0</v>
      </c>
      <c r="AP325">
        <f t="shared" ca="1" si="45"/>
        <v>0</v>
      </c>
    </row>
    <row r="326" spans="34:42" x14ac:dyDescent="0.3">
      <c r="AH326" t="str">
        <f t="shared" ca="1" si="41"/>
        <v>nov</v>
      </c>
      <c r="AI326">
        <f t="shared" ca="1" si="42"/>
        <v>1900</v>
      </c>
      <c r="AJ326" t="str">
        <f t="shared" ca="1" si="43"/>
        <v>nov1900</v>
      </c>
      <c r="AK326" s="97">
        <f t="shared" ca="1" si="40"/>
        <v>320</v>
      </c>
      <c r="AL326" t="str">
        <f t="shared" ca="1" si="44"/>
        <v>qui</v>
      </c>
      <c r="AM326">
        <f ca="1">IF($AJ$2="",SUMIFS(BANCOS!$C$4:$C$13,BANCOS!$D$4:$D$13,AK326),SUMIFS(BANCOS!$C$4:$C$13,BANCOS!$D$4:$D$13,AK326,BANCOS!$B$4:$B$13,$AJ$2))+AP325</f>
        <v>0</v>
      </c>
      <c r="AN326">
        <f ca="1">IF($AI$3=1,
IF($AJ$2="",
SUMIFS(ENTRADAS[Valor],ENTRADAS[Status],"Concluído",ENTRADAS[Data pagamento],AK326),
SUMIFS(ENTRADAS[Valor],ENTRADAS[Status],"Concluído",ENTRADAS[Data pagamento],AK326,ENTRADAS[Conta bancária],$AJ$2)),
IF($AJ$2="",
SUMIFS(ENTRADAS[Valor],ENTRADAS[Status],"Concluído",ENTRADAS[Data pagamento],AK326)+SUMIFS(ENTRADAS[Valor],ENTRADAS[Status],"&lt;&gt;"&amp;"Concluído",ENTRADAS[Data vencimento],AK326),
SUMIFS(ENTRADAS[Valor],ENTRADAS[Status],"Concluído",ENTRADAS[Data pagamento],AK326,ENTRADAS[Conta bancária],$AJ$2)+SUMIFS(ENTRADAS[Valor],ENTRADAS[Status],"&lt;&gt;"&amp;"Concluído",ENTRADAS[Data vencimento],AK326,ENTRADAS[Conta bancária],$AJ$2)))</f>
        <v>0</v>
      </c>
      <c r="AO326">
        <f ca="1">IF($AI$3=1,
IF($AJ$2="",
SUMIFS(SAÍDAS[Valor],SAÍDAS[Status],"Concluído",SAÍDAS[Data pagamento],AK326),
SUMIFS(SAÍDAS[Valor],SAÍDAS[Status],"Concluído",SAÍDAS[Data pagamento],AK326,SAÍDAS[Conta bancária],$AJ$2)),
IF($AJ$2="",
SUMIFS(SAÍDAS[Valor],SAÍDAS[Status],"Concluído",SAÍDAS[Data pagamento],AK326)+SUMIFS(SAÍDAS[Valor],SAÍDAS[Status],"&lt;&gt;"&amp;"Concluído",SAÍDAS[Data vencimento],AK326),
SUMIFS(SAÍDAS[Valor],SAÍDAS[Status],"Concluído",SAÍDAS[Data pagamento],AK326,SAÍDAS[Conta bancária],$AJ$2)+SUMIFS(SAÍDAS[Valor],SAÍDAS[Status],"&lt;&gt;"&amp;"Concluído",SAÍDAS[Data vencimento],AK326,SAÍDAS[Conta bancária],$AJ$2)))</f>
        <v>0</v>
      </c>
      <c r="AP326">
        <f t="shared" ca="1" si="45"/>
        <v>0</v>
      </c>
    </row>
    <row r="327" spans="34:42" x14ac:dyDescent="0.3">
      <c r="AH327" t="str">
        <f t="shared" ca="1" si="41"/>
        <v>nov</v>
      </c>
      <c r="AI327">
        <f t="shared" ca="1" si="42"/>
        <v>1900</v>
      </c>
      <c r="AJ327" t="str">
        <f t="shared" ca="1" si="43"/>
        <v>nov1900</v>
      </c>
      <c r="AK327" s="97">
        <f t="shared" ca="1" si="40"/>
        <v>321</v>
      </c>
      <c r="AL327" t="str">
        <f t="shared" ca="1" si="44"/>
        <v>sex</v>
      </c>
      <c r="AM327">
        <f ca="1">IF($AJ$2="",SUMIFS(BANCOS!$C$4:$C$13,BANCOS!$D$4:$D$13,AK327),SUMIFS(BANCOS!$C$4:$C$13,BANCOS!$D$4:$D$13,AK327,BANCOS!$B$4:$B$13,$AJ$2))+AP326</f>
        <v>0</v>
      </c>
      <c r="AN327">
        <f ca="1">IF($AI$3=1,
IF($AJ$2="",
SUMIFS(ENTRADAS[Valor],ENTRADAS[Status],"Concluído",ENTRADAS[Data pagamento],AK327),
SUMIFS(ENTRADAS[Valor],ENTRADAS[Status],"Concluído",ENTRADAS[Data pagamento],AK327,ENTRADAS[Conta bancária],$AJ$2)),
IF($AJ$2="",
SUMIFS(ENTRADAS[Valor],ENTRADAS[Status],"Concluído",ENTRADAS[Data pagamento],AK327)+SUMIFS(ENTRADAS[Valor],ENTRADAS[Status],"&lt;&gt;"&amp;"Concluído",ENTRADAS[Data vencimento],AK327),
SUMIFS(ENTRADAS[Valor],ENTRADAS[Status],"Concluído",ENTRADAS[Data pagamento],AK327,ENTRADAS[Conta bancária],$AJ$2)+SUMIFS(ENTRADAS[Valor],ENTRADAS[Status],"&lt;&gt;"&amp;"Concluído",ENTRADAS[Data vencimento],AK327,ENTRADAS[Conta bancária],$AJ$2)))</f>
        <v>0</v>
      </c>
      <c r="AO327">
        <f ca="1">IF($AI$3=1,
IF($AJ$2="",
SUMIFS(SAÍDAS[Valor],SAÍDAS[Status],"Concluído",SAÍDAS[Data pagamento],AK327),
SUMIFS(SAÍDAS[Valor],SAÍDAS[Status],"Concluído",SAÍDAS[Data pagamento],AK327,SAÍDAS[Conta bancária],$AJ$2)),
IF($AJ$2="",
SUMIFS(SAÍDAS[Valor],SAÍDAS[Status],"Concluído",SAÍDAS[Data pagamento],AK327)+SUMIFS(SAÍDAS[Valor],SAÍDAS[Status],"&lt;&gt;"&amp;"Concluído",SAÍDAS[Data vencimento],AK327),
SUMIFS(SAÍDAS[Valor],SAÍDAS[Status],"Concluído",SAÍDAS[Data pagamento],AK327,SAÍDAS[Conta bancária],$AJ$2)+SUMIFS(SAÍDAS[Valor],SAÍDAS[Status],"&lt;&gt;"&amp;"Concluído",SAÍDAS[Data vencimento],AK327,SAÍDAS[Conta bancária],$AJ$2)))</f>
        <v>0</v>
      </c>
      <c r="AP327">
        <f t="shared" ca="1" si="45"/>
        <v>0</v>
      </c>
    </row>
    <row r="328" spans="34:42" x14ac:dyDescent="0.3">
      <c r="AH328" t="str">
        <f t="shared" ca="1" si="41"/>
        <v>nov</v>
      </c>
      <c r="AI328">
        <f t="shared" ca="1" si="42"/>
        <v>1900</v>
      </c>
      <c r="AJ328" t="str">
        <f t="shared" ca="1" si="43"/>
        <v>nov1900</v>
      </c>
      <c r="AK328" s="97">
        <f t="shared" ref="AK328:AK391" ca="1" si="46">AK327+1</f>
        <v>322</v>
      </c>
      <c r="AL328" t="str">
        <f t="shared" ca="1" si="44"/>
        <v>sáb</v>
      </c>
      <c r="AM328">
        <f ca="1">IF($AJ$2="",SUMIFS(BANCOS!$C$4:$C$13,BANCOS!$D$4:$D$13,AK328),SUMIFS(BANCOS!$C$4:$C$13,BANCOS!$D$4:$D$13,AK328,BANCOS!$B$4:$B$13,$AJ$2))+AP327</f>
        <v>0</v>
      </c>
      <c r="AN328">
        <f ca="1">IF($AI$3=1,
IF($AJ$2="",
SUMIFS(ENTRADAS[Valor],ENTRADAS[Status],"Concluído",ENTRADAS[Data pagamento],AK328),
SUMIFS(ENTRADAS[Valor],ENTRADAS[Status],"Concluído",ENTRADAS[Data pagamento],AK328,ENTRADAS[Conta bancária],$AJ$2)),
IF($AJ$2="",
SUMIFS(ENTRADAS[Valor],ENTRADAS[Status],"Concluído",ENTRADAS[Data pagamento],AK328)+SUMIFS(ENTRADAS[Valor],ENTRADAS[Status],"&lt;&gt;"&amp;"Concluído",ENTRADAS[Data vencimento],AK328),
SUMIFS(ENTRADAS[Valor],ENTRADAS[Status],"Concluído",ENTRADAS[Data pagamento],AK328,ENTRADAS[Conta bancária],$AJ$2)+SUMIFS(ENTRADAS[Valor],ENTRADAS[Status],"&lt;&gt;"&amp;"Concluído",ENTRADAS[Data vencimento],AK328,ENTRADAS[Conta bancária],$AJ$2)))</f>
        <v>0</v>
      </c>
      <c r="AO328">
        <f ca="1">IF($AI$3=1,
IF($AJ$2="",
SUMIFS(SAÍDAS[Valor],SAÍDAS[Status],"Concluído",SAÍDAS[Data pagamento],AK328),
SUMIFS(SAÍDAS[Valor],SAÍDAS[Status],"Concluído",SAÍDAS[Data pagamento],AK328,SAÍDAS[Conta bancária],$AJ$2)),
IF($AJ$2="",
SUMIFS(SAÍDAS[Valor],SAÍDAS[Status],"Concluído",SAÍDAS[Data pagamento],AK328)+SUMIFS(SAÍDAS[Valor],SAÍDAS[Status],"&lt;&gt;"&amp;"Concluído",SAÍDAS[Data vencimento],AK328),
SUMIFS(SAÍDAS[Valor],SAÍDAS[Status],"Concluído",SAÍDAS[Data pagamento],AK328,SAÍDAS[Conta bancária],$AJ$2)+SUMIFS(SAÍDAS[Valor],SAÍDAS[Status],"&lt;&gt;"&amp;"Concluído",SAÍDAS[Data vencimento],AK328,SAÍDAS[Conta bancária],$AJ$2)))</f>
        <v>0</v>
      </c>
      <c r="AP328">
        <f t="shared" ca="1" si="45"/>
        <v>0</v>
      </c>
    </row>
    <row r="329" spans="34:42" x14ac:dyDescent="0.3">
      <c r="AH329" t="str">
        <f t="shared" ca="1" si="41"/>
        <v>nov</v>
      </c>
      <c r="AI329">
        <f t="shared" ca="1" si="42"/>
        <v>1900</v>
      </c>
      <c r="AJ329" t="str">
        <f t="shared" ca="1" si="43"/>
        <v>nov1900</v>
      </c>
      <c r="AK329" s="97">
        <f t="shared" ca="1" si="46"/>
        <v>323</v>
      </c>
      <c r="AL329" t="str">
        <f t="shared" ca="1" si="44"/>
        <v>dom</v>
      </c>
      <c r="AM329">
        <f ca="1">IF($AJ$2="",SUMIFS(BANCOS!$C$4:$C$13,BANCOS!$D$4:$D$13,AK329),SUMIFS(BANCOS!$C$4:$C$13,BANCOS!$D$4:$D$13,AK329,BANCOS!$B$4:$B$13,$AJ$2))+AP328</f>
        <v>0</v>
      </c>
      <c r="AN329">
        <f ca="1">IF($AI$3=1,
IF($AJ$2="",
SUMIFS(ENTRADAS[Valor],ENTRADAS[Status],"Concluído",ENTRADAS[Data pagamento],AK329),
SUMIFS(ENTRADAS[Valor],ENTRADAS[Status],"Concluído",ENTRADAS[Data pagamento],AK329,ENTRADAS[Conta bancária],$AJ$2)),
IF($AJ$2="",
SUMIFS(ENTRADAS[Valor],ENTRADAS[Status],"Concluído",ENTRADAS[Data pagamento],AK329)+SUMIFS(ENTRADAS[Valor],ENTRADAS[Status],"&lt;&gt;"&amp;"Concluído",ENTRADAS[Data vencimento],AK329),
SUMIFS(ENTRADAS[Valor],ENTRADAS[Status],"Concluído",ENTRADAS[Data pagamento],AK329,ENTRADAS[Conta bancária],$AJ$2)+SUMIFS(ENTRADAS[Valor],ENTRADAS[Status],"&lt;&gt;"&amp;"Concluído",ENTRADAS[Data vencimento],AK329,ENTRADAS[Conta bancária],$AJ$2)))</f>
        <v>0</v>
      </c>
      <c r="AO329">
        <f ca="1">IF($AI$3=1,
IF($AJ$2="",
SUMIFS(SAÍDAS[Valor],SAÍDAS[Status],"Concluído",SAÍDAS[Data pagamento],AK329),
SUMIFS(SAÍDAS[Valor],SAÍDAS[Status],"Concluído",SAÍDAS[Data pagamento],AK329,SAÍDAS[Conta bancária],$AJ$2)),
IF($AJ$2="",
SUMIFS(SAÍDAS[Valor],SAÍDAS[Status],"Concluído",SAÍDAS[Data pagamento],AK329)+SUMIFS(SAÍDAS[Valor],SAÍDAS[Status],"&lt;&gt;"&amp;"Concluído",SAÍDAS[Data vencimento],AK329),
SUMIFS(SAÍDAS[Valor],SAÍDAS[Status],"Concluído",SAÍDAS[Data pagamento],AK329,SAÍDAS[Conta bancária],$AJ$2)+SUMIFS(SAÍDAS[Valor],SAÍDAS[Status],"&lt;&gt;"&amp;"Concluído",SAÍDAS[Data vencimento],AK329,SAÍDAS[Conta bancária],$AJ$2)))</f>
        <v>0</v>
      </c>
      <c r="AP329">
        <f t="shared" ca="1" si="45"/>
        <v>0</v>
      </c>
    </row>
    <row r="330" spans="34:42" x14ac:dyDescent="0.3">
      <c r="AH330" t="str">
        <f t="shared" ca="1" si="41"/>
        <v>nov</v>
      </c>
      <c r="AI330">
        <f t="shared" ca="1" si="42"/>
        <v>1900</v>
      </c>
      <c r="AJ330" t="str">
        <f t="shared" ca="1" si="43"/>
        <v>nov1900</v>
      </c>
      <c r="AK330" s="97">
        <f t="shared" ca="1" si="46"/>
        <v>324</v>
      </c>
      <c r="AL330" t="str">
        <f t="shared" ca="1" si="44"/>
        <v>seg</v>
      </c>
      <c r="AM330">
        <f ca="1">IF($AJ$2="",SUMIFS(BANCOS!$C$4:$C$13,BANCOS!$D$4:$D$13,AK330),SUMIFS(BANCOS!$C$4:$C$13,BANCOS!$D$4:$D$13,AK330,BANCOS!$B$4:$B$13,$AJ$2))+AP329</f>
        <v>0</v>
      </c>
      <c r="AN330">
        <f ca="1">IF($AI$3=1,
IF($AJ$2="",
SUMIFS(ENTRADAS[Valor],ENTRADAS[Status],"Concluído",ENTRADAS[Data pagamento],AK330),
SUMIFS(ENTRADAS[Valor],ENTRADAS[Status],"Concluído",ENTRADAS[Data pagamento],AK330,ENTRADAS[Conta bancária],$AJ$2)),
IF($AJ$2="",
SUMIFS(ENTRADAS[Valor],ENTRADAS[Status],"Concluído",ENTRADAS[Data pagamento],AK330)+SUMIFS(ENTRADAS[Valor],ENTRADAS[Status],"&lt;&gt;"&amp;"Concluído",ENTRADAS[Data vencimento],AK330),
SUMIFS(ENTRADAS[Valor],ENTRADAS[Status],"Concluído",ENTRADAS[Data pagamento],AK330,ENTRADAS[Conta bancária],$AJ$2)+SUMIFS(ENTRADAS[Valor],ENTRADAS[Status],"&lt;&gt;"&amp;"Concluído",ENTRADAS[Data vencimento],AK330,ENTRADAS[Conta bancária],$AJ$2)))</f>
        <v>0</v>
      </c>
      <c r="AO330">
        <f ca="1">IF($AI$3=1,
IF($AJ$2="",
SUMIFS(SAÍDAS[Valor],SAÍDAS[Status],"Concluído",SAÍDAS[Data pagamento],AK330),
SUMIFS(SAÍDAS[Valor],SAÍDAS[Status],"Concluído",SAÍDAS[Data pagamento],AK330,SAÍDAS[Conta bancária],$AJ$2)),
IF($AJ$2="",
SUMIFS(SAÍDAS[Valor],SAÍDAS[Status],"Concluído",SAÍDAS[Data pagamento],AK330)+SUMIFS(SAÍDAS[Valor],SAÍDAS[Status],"&lt;&gt;"&amp;"Concluído",SAÍDAS[Data vencimento],AK330),
SUMIFS(SAÍDAS[Valor],SAÍDAS[Status],"Concluído",SAÍDAS[Data pagamento],AK330,SAÍDAS[Conta bancária],$AJ$2)+SUMIFS(SAÍDAS[Valor],SAÍDAS[Status],"&lt;&gt;"&amp;"Concluído",SAÍDAS[Data vencimento],AK330,SAÍDAS[Conta bancária],$AJ$2)))</f>
        <v>0</v>
      </c>
      <c r="AP330">
        <f t="shared" ca="1" si="45"/>
        <v>0</v>
      </c>
    </row>
    <row r="331" spans="34:42" x14ac:dyDescent="0.3">
      <c r="AH331" t="str">
        <f t="shared" ca="1" si="41"/>
        <v>nov</v>
      </c>
      <c r="AI331">
        <f t="shared" ca="1" si="42"/>
        <v>1900</v>
      </c>
      <c r="AJ331" t="str">
        <f t="shared" ca="1" si="43"/>
        <v>nov1900</v>
      </c>
      <c r="AK331" s="97">
        <f t="shared" ca="1" si="46"/>
        <v>325</v>
      </c>
      <c r="AL331" t="str">
        <f t="shared" ca="1" si="44"/>
        <v>ter</v>
      </c>
      <c r="AM331">
        <f ca="1">IF($AJ$2="",SUMIFS(BANCOS!$C$4:$C$13,BANCOS!$D$4:$D$13,AK331),SUMIFS(BANCOS!$C$4:$C$13,BANCOS!$D$4:$D$13,AK331,BANCOS!$B$4:$B$13,$AJ$2))+AP330</f>
        <v>0</v>
      </c>
      <c r="AN331">
        <f ca="1">IF($AI$3=1,
IF($AJ$2="",
SUMIFS(ENTRADAS[Valor],ENTRADAS[Status],"Concluído",ENTRADAS[Data pagamento],AK331),
SUMIFS(ENTRADAS[Valor],ENTRADAS[Status],"Concluído",ENTRADAS[Data pagamento],AK331,ENTRADAS[Conta bancária],$AJ$2)),
IF($AJ$2="",
SUMIFS(ENTRADAS[Valor],ENTRADAS[Status],"Concluído",ENTRADAS[Data pagamento],AK331)+SUMIFS(ENTRADAS[Valor],ENTRADAS[Status],"&lt;&gt;"&amp;"Concluído",ENTRADAS[Data vencimento],AK331),
SUMIFS(ENTRADAS[Valor],ENTRADAS[Status],"Concluído",ENTRADAS[Data pagamento],AK331,ENTRADAS[Conta bancária],$AJ$2)+SUMIFS(ENTRADAS[Valor],ENTRADAS[Status],"&lt;&gt;"&amp;"Concluído",ENTRADAS[Data vencimento],AK331,ENTRADAS[Conta bancária],$AJ$2)))</f>
        <v>0</v>
      </c>
      <c r="AO331">
        <f ca="1">IF($AI$3=1,
IF($AJ$2="",
SUMIFS(SAÍDAS[Valor],SAÍDAS[Status],"Concluído",SAÍDAS[Data pagamento],AK331),
SUMIFS(SAÍDAS[Valor],SAÍDAS[Status],"Concluído",SAÍDAS[Data pagamento],AK331,SAÍDAS[Conta bancária],$AJ$2)),
IF($AJ$2="",
SUMIFS(SAÍDAS[Valor],SAÍDAS[Status],"Concluído",SAÍDAS[Data pagamento],AK331)+SUMIFS(SAÍDAS[Valor],SAÍDAS[Status],"&lt;&gt;"&amp;"Concluído",SAÍDAS[Data vencimento],AK331),
SUMIFS(SAÍDAS[Valor],SAÍDAS[Status],"Concluído",SAÍDAS[Data pagamento],AK331,SAÍDAS[Conta bancária],$AJ$2)+SUMIFS(SAÍDAS[Valor],SAÍDAS[Status],"&lt;&gt;"&amp;"Concluído",SAÍDAS[Data vencimento],AK331,SAÍDAS[Conta bancária],$AJ$2)))</f>
        <v>0</v>
      </c>
      <c r="AP331">
        <f t="shared" ca="1" si="45"/>
        <v>0</v>
      </c>
    </row>
    <row r="332" spans="34:42" x14ac:dyDescent="0.3">
      <c r="AH332" t="str">
        <f t="shared" ca="1" si="41"/>
        <v>nov</v>
      </c>
      <c r="AI332">
        <f t="shared" ca="1" si="42"/>
        <v>1900</v>
      </c>
      <c r="AJ332" t="str">
        <f t="shared" ca="1" si="43"/>
        <v>nov1900</v>
      </c>
      <c r="AK332" s="97">
        <f t="shared" ca="1" si="46"/>
        <v>326</v>
      </c>
      <c r="AL332" t="str">
        <f t="shared" ca="1" si="44"/>
        <v>qua</v>
      </c>
      <c r="AM332">
        <f ca="1">IF($AJ$2="",SUMIFS(BANCOS!$C$4:$C$13,BANCOS!$D$4:$D$13,AK332),SUMIFS(BANCOS!$C$4:$C$13,BANCOS!$D$4:$D$13,AK332,BANCOS!$B$4:$B$13,$AJ$2))+AP331</f>
        <v>0</v>
      </c>
      <c r="AN332">
        <f ca="1">IF($AI$3=1,
IF($AJ$2="",
SUMIFS(ENTRADAS[Valor],ENTRADAS[Status],"Concluído",ENTRADAS[Data pagamento],AK332),
SUMIFS(ENTRADAS[Valor],ENTRADAS[Status],"Concluído",ENTRADAS[Data pagamento],AK332,ENTRADAS[Conta bancária],$AJ$2)),
IF($AJ$2="",
SUMIFS(ENTRADAS[Valor],ENTRADAS[Status],"Concluído",ENTRADAS[Data pagamento],AK332)+SUMIFS(ENTRADAS[Valor],ENTRADAS[Status],"&lt;&gt;"&amp;"Concluído",ENTRADAS[Data vencimento],AK332),
SUMIFS(ENTRADAS[Valor],ENTRADAS[Status],"Concluído",ENTRADAS[Data pagamento],AK332,ENTRADAS[Conta bancária],$AJ$2)+SUMIFS(ENTRADAS[Valor],ENTRADAS[Status],"&lt;&gt;"&amp;"Concluído",ENTRADAS[Data vencimento],AK332,ENTRADAS[Conta bancária],$AJ$2)))</f>
        <v>0</v>
      </c>
      <c r="AO332">
        <f ca="1">IF($AI$3=1,
IF($AJ$2="",
SUMIFS(SAÍDAS[Valor],SAÍDAS[Status],"Concluído",SAÍDAS[Data pagamento],AK332),
SUMIFS(SAÍDAS[Valor],SAÍDAS[Status],"Concluído",SAÍDAS[Data pagamento],AK332,SAÍDAS[Conta bancária],$AJ$2)),
IF($AJ$2="",
SUMIFS(SAÍDAS[Valor],SAÍDAS[Status],"Concluído",SAÍDAS[Data pagamento],AK332)+SUMIFS(SAÍDAS[Valor],SAÍDAS[Status],"&lt;&gt;"&amp;"Concluído",SAÍDAS[Data vencimento],AK332),
SUMIFS(SAÍDAS[Valor],SAÍDAS[Status],"Concluído",SAÍDAS[Data pagamento],AK332,SAÍDAS[Conta bancária],$AJ$2)+SUMIFS(SAÍDAS[Valor],SAÍDAS[Status],"&lt;&gt;"&amp;"Concluído",SAÍDAS[Data vencimento],AK332,SAÍDAS[Conta bancária],$AJ$2)))</f>
        <v>0</v>
      </c>
      <c r="AP332">
        <f t="shared" ca="1" si="45"/>
        <v>0</v>
      </c>
    </row>
    <row r="333" spans="34:42" x14ac:dyDescent="0.3">
      <c r="AH333" t="str">
        <f t="shared" ca="1" si="41"/>
        <v>nov</v>
      </c>
      <c r="AI333">
        <f t="shared" ca="1" si="42"/>
        <v>1900</v>
      </c>
      <c r="AJ333" t="str">
        <f t="shared" ca="1" si="43"/>
        <v>nov1900</v>
      </c>
      <c r="AK333" s="97">
        <f t="shared" ca="1" si="46"/>
        <v>327</v>
      </c>
      <c r="AL333" t="str">
        <f t="shared" ca="1" si="44"/>
        <v>qui</v>
      </c>
      <c r="AM333">
        <f ca="1">IF($AJ$2="",SUMIFS(BANCOS!$C$4:$C$13,BANCOS!$D$4:$D$13,AK333),SUMIFS(BANCOS!$C$4:$C$13,BANCOS!$D$4:$D$13,AK333,BANCOS!$B$4:$B$13,$AJ$2))+AP332</f>
        <v>0</v>
      </c>
      <c r="AN333">
        <f ca="1">IF($AI$3=1,
IF($AJ$2="",
SUMIFS(ENTRADAS[Valor],ENTRADAS[Status],"Concluído",ENTRADAS[Data pagamento],AK333),
SUMIFS(ENTRADAS[Valor],ENTRADAS[Status],"Concluído",ENTRADAS[Data pagamento],AK333,ENTRADAS[Conta bancária],$AJ$2)),
IF($AJ$2="",
SUMIFS(ENTRADAS[Valor],ENTRADAS[Status],"Concluído",ENTRADAS[Data pagamento],AK333)+SUMIFS(ENTRADAS[Valor],ENTRADAS[Status],"&lt;&gt;"&amp;"Concluído",ENTRADAS[Data vencimento],AK333),
SUMIFS(ENTRADAS[Valor],ENTRADAS[Status],"Concluído",ENTRADAS[Data pagamento],AK333,ENTRADAS[Conta bancária],$AJ$2)+SUMIFS(ENTRADAS[Valor],ENTRADAS[Status],"&lt;&gt;"&amp;"Concluído",ENTRADAS[Data vencimento],AK333,ENTRADAS[Conta bancária],$AJ$2)))</f>
        <v>0</v>
      </c>
      <c r="AO333">
        <f ca="1">IF($AI$3=1,
IF($AJ$2="",
SUMIFS(SAÍDAS[Valor],SAÍDAS[Status],"Concluído",SAÍDAS[Data pagamento],AK333),
SUMIFS(SAÍDAS[Valor],SAÍDAS[Status],"Concluído",SAÍDAS[Data pagamento],AK333,SAÍDAS[Conta bancária],$AJ$2)),
IF($AJ$2="",
SUMIFS(SAÍDAS[Valor],SAÍDAS[Status],"Concluído",SAÍDAS[Data pagamento],AK333)+SUMIFS(SAÍDAS[Valor],SAÍDAS[Status],"&lt;&gt;"&amp;"Concluído",SAÍDAS[Data vencimento],AK333),
SUMIFS(SAÍDAS[Valor],SAÍDAS[Status],"Concluído",SAÍDAS[Data pagamento],AK333,SAÍDAS[Conta bancária],$AJ$2)+SUMIFS(SAÍDAS[Valor],SAÍDAS[Status],"&lt;&gt;"&amp;"Concluído",SAÍDAS[Data vencimento],AK333,SAÍDAS[Conta bancária],$AJ$2)))</f>
        <v>0</v>
      </c>
      <c r="AP333">
        <f t="shared" ca="1" si="45"/>
        <v>0</v>
      </c>
    </row>
    <row r="334" spans="34:42" x14ac:dyDescent="0.3">
      <c r="AH334" t="str">
        <f t="shared" ca="1" si="41"/>
        <v>nov</v>
      </c>
      <c r="AI334">
        <f t="shared" ca="1" si="42"/>
        <v>1900</v>
      </c>
      <c r="AJ334" t="str">
        <f t="shared" ca="1" si="43"/>
        <v>nov1900</v>
      </c>
      <c r="AK334" s="97">
        <f t="shared" ca="1" si="46"/>
        <v>328</v>
      </c>
      <c r="AL334" t="str">
        <f t="shared" ca="1" si="44"/>
        <v>sex</v>
      </c>
      <c r="AM334">
        <f ca="1">IF($AJ$2="",SUMIFS(BANCOS!$C$4:$C$13,BANCOS!$D$4:$D$13,AK334),SUMIFS(BANCOS!$C$4:$C$13,BANCOS!$D$4:$D$13,AK334,BANCOS!$B$4:$B$13,$AJ$2))+AP333</f>
        <v>0</v>
      </c>
      <c r="AN334">
        <f ca="1">IF($AI$3=1,
IF($AJ$2="",
SUMIFS(ENTRADAS[Valor],ENTRADAS[Status],"Concluído",ENTRADAS[Data pagamento],AK334),
SUMIFS(ENTRADAS[Valor],ENTRADAS[Status],"Concluído",ENTRADAS[Data pagamento],AK334,ENTRADAS[Conta bancária],$AJ$2)),
IF($AJ$2="",
SUMIFS(ENTRADAS[Valor],ENTRADAS[Status],"Concluído",ENTRADAS[Data pagamento],AK334)+SUMIFS(ENTRADAS[Valor],ENTRADAS[Status],"&lt;&gt;"&amp;"Concluído",ENTRADAS[Data vencimento],AK334),
SUMIFS(ENTRADAS[Valor],ENTRADAS[Status],"Concluído",ENTRADAS[Data pagamento],AK334,ENTRADAS[Conta bancária],$AJ$2)+SUMIFS(ENTRADAS[Valor],ENTRADAS[Status],"&lt;&gt;"&amp;"Concluído",ENTRADAS[Data vencimento],AK334,ENTRADAS[Conta bancária],$AJ$2)))</f>
        <v>0</v>
      </c>
      <c r="AO334">
        <f ca="1">IF($AI$3=1,
IF($AJ$2="",
SUMIFS(SAÍDAS[Valor],SAÍDAS[Status],"Concluído",SAÍDAS[Data pagamento],AK334),
SUMIFS(SAÍDAS[Valor],SAÍDAS[Status],"Concluído",SAÍDAS[Data pagamento],AK334,SAÍDAS[Conta bancária],$AJ$2)),
IF($AJ$2="",
SUMIFS(SAÍDAS[Valor],SAÍDAS[Status],"Concluído",SAÍDAS[Data pagamento],AK334)+SUMIFS(SAÍDAS[Valor],SAÍDAS[Status],"&lt;&gt;"&amp;"Concluído",SAÍDAS[Data vencimento],AK334),
SUMIFS(SAÍDAS[Valor],SAÍDAS[Status],"Concluído",SAÍDAS[Data pagamento],AK334,SAÍDAS[Conta bancária],$AJ$2)+SUMIFS(SAÍDAS[Valor],SAÍDAS[Status],"&lt;&gt;"&amp;"Concluído",SAÍDAS[Data vencimento],AK334,SAÍDAS[Conta bancária],$AJ$2)))</f>
        <v>0</v>
      </c>
      <c r="AP334">
        <f t="shared" ca="1" si="45"/>
        <v>0</v>
      </c>
    </row>
    <row r="335" spans="34:42" x14ac:dyDescent="0.3">
      <c r="AH335" t="str">
        <f t="shared" ca="1" si="41"/>
        <v>nov</v>
      </c>
      <c r="AI335">
        <f t="shared" ca="1" si="42"/>
        <v>1900</v>
      </c>
      <c r="AJ335" t="str">
        <f t="shared" ca="1" si="43"/>
        <v>nov1900</v>
      </c>
      <c r="AK335" s="97">
        <f t="shared" ca="1" si="46"/>
        <v>329</v>
      </c>
      <c r="AL335" t="str">
        <f t="shared" ca="1" si="44"/>
        <v>sáb</v>
      </c>
      <c r="AM335">
        <f ca="1">IF($AJ$2="",SUMIFS(BANCOS!$C$4:$C$13,BANCOS!$D$4:$D$13,AK335),SUMIFS(BANCOS!$C$4:$C$13,BANCOS!$D$4:$D$13,AK335,BANCOS!$B$4:$B$13,$AJ$2))+AP334</f>
        <v>0</v>
      </c>
      <c r="AN335">
        <f ca="1">IF($AI$3=1,
IF($AJ$2="",
SUMIFS(ENTRADAS[Valor],ENTRADAS[Status],"Concluído",ENTRADAS[Data pagamento],AK335),
SUMIFS(ENTRADAS[Valor],ENTRADAS[Status],"Concluído",ENTRADAS[Data pagamento],AK335,ENTRADAS[Conta bancária],$AJ$2)),
IF($AJ$2="",
SUMIFS(ENTRADAS[Valor],ENTRADAS[Status],"Concluído",ENTRADAS[Data pagamento],AK335)+SUMIFS(ENTRADAS[Valor],ENTRADAS[Status],"&lt;&gt;"&amp;"Concluído",ENTRADAS[Data vencimento],AK335),
SUMIFS(ENTRADAS[Valor],ENTRADAS[Status],"Concluído",ENTRADAS[Data pagamento],AK335,ENTRADAS[Conta bancária],$AJ$2)+SUMIFS(ENTRADAS[Valor],ENTRADAS[Status],"&lt;&gt;"&amp;"Concluído",ENTRADAS[Data vencimento],AK335,ENTRADAS[Conta bancária],$AJ$2)))</f>
        <v>0</v>
      </c>
      <c r="AO335">
        <f ca="1">IF($AI$3=1,
IF($AJ$2="",
SUMIFS(SAÍDAS[Valor],SAÍDAS[Status],"Concluído",SAÍDAS[Data pagamento],AK335),
SUMIFS(SAÍDAS[Valor],SAÍDAS[Status],"Concluído",SAÍDAS[Data pagamento],AK335,SAÍDAS[Conta bancária],$AJ$2)),
IF($AJ$2="",
SUMIFS(SAÍDAS[Valor],SAÍDAS[Status],"Concluído",SAÍDAS[Data pagamento],AK335)+SUMIFS(SAÍDAS[Valor],SAÍDAS[Status],"&lt;&gt;"&amp;"Concluído",SAÍDAS[Data vencimento],AK335),
SUMIFS(SAÍDAS[Valor],SAÍDAS[Status],"Concluído",SAÍDAS[Data pagamento],AK335,SAÍDAS[Conta bancária],$AJ$2)+SUMIFS(SAÍDAS[Valor],SAÍDAS[Status],"&lt;&gt;"&amp;"Concluído",SAÍDAS[Data vencimento],AK335,SAÍDAS[Conta bancária],$AJ$2)))</f>
        <v>0</v>
      </c>
      <c r="AP335">
        <f t="shared" ca="1" si="45"/>
        <v>0</v>
      </c>
    </row>
    <row r="336" spans="34:42" x14ac:dyDescent="0.3">
      <c r="AH336" t="str">
        <f t="shared" ca="1" si="41"/>
        <v>nov</v>
      </c>
      <c r="AI336">
        <f t="shared" ca="1" si="42"/>
        <v>1900</v>
      </c>
      <c r="AJ336" t="str">
        <f t="shared" ca="1" si="43"/>
        <v>nov1900</v>
      </c>
      <c r="AK336" s="97">
        <f t="shared" ca="1" si="46"/>
        <v>330</v>
      </c>
      <c r="AL336" t="str">
        <f t="shared" ca="1" si="44"/>
        <v>dom</v>
      </c>
      <c r="AM336">
        <f ca="1">IF($AJ$2="",SUMIFS(BANCOS!$C$4:$C$13,BANCOS!$D$4:$D$13,AK336),SUMIFS(BANCOS!$C$4:$C$13,BANCOS!$D$4:$D$13,AK336,BANCOS!$B$4:$B$13,$AJ$2))+AP335</f>
        <v>0</v>
      </c>
      <c r="AN336">
        <f ca="1">IF($AI$3=1,
IF($AJ$2="",
SUMIFS(ENTRADAS[Valor],ENTRADAS[Status],"Concluído",ENTRADAS[Data pagamento],AK336),
SUMIFS(ENTRADAS[Valor],ENTRADAS[Status],"Concluído",ENTRADAS[Data pagamento],AK336,ENTRADAS[Conta bancária],$AJ$2)),
IF($AJ$2="",
SUMIFS(ENTRADAS[Valor],ENTRADAS[Status],"Concluído",ENTRADAS[Data pagamento],AK336)+SUMIFS(ENTRADAS[Valor],ENTRADAS[Status],"&lt;&gt;"&amp;"Concluído",ENTRADAS[Data vencimento],AK336),
SUMIFS(ENTRADAS[Valor],ENTRADAS[Status],"Concluído",ENTRADAS[Data pagamento],AK336,ENTRADAS[Conta bancária],$AJ$2)+SUMIFS(ENTRADAS[Valor],ENTRADAS[Status],"&lt;&gt;"&amp;"Concluído",ENTRADAS[Data vencimento],AK336,ENTRADAS[Conta bancária],$AJ$2)))</f>
        <v>0</v>
      </c>
      <c r="AO336">
        <f ca="1">IF($AI$3=1,
IF($AJ$2="",
SUMIFS(SAÍDAS[Valor],SAÍDAS[Status],"Concluído",SAÍDAS[Data pagamento],AK336),
SUMIFS(SAÍDAS[Valor],SAÍDAS[Status],"Concluído",SAÍDAS[Data pagamento],AK336,SAÍDAS[Conta bancária],$AJ$2)),
IF($AJ$2="",
SUMIFS(SAÍDAS[Valor],SAÍDAS[Status],"Concluído",SAÍDAS[Data pagamento],AK336)+SUMIFS(SAÍDAS[Valor],SAÍDAS[Status],"&lt;&gt;"&amp;"Concluído",SAÍDAS[Data vencimento],AK336),
SUMIFS(SAÍDAS[Valor],SAÍDAS[Status],"Concluído",SAÍDAS[Data pagamento],AK336,SAÍDAS[Conta bancária],$AJ$2)+SUMIFS(SAÍDAS[Valor],SAÍDAS[Status],"&lt;&gt;"&amp;"Concluído",SAÍDAS[Data vencimento],AK336,SAÍDAS[Conta bancária],$AJ$2)))</f>
        <v>0</v>
      </c>
      <c r="AP336">
        <f t="shared" ca="1" si="45"/>
        <v>0</v>
      </c>
    </row>
    <row r="337" spans="34:42" x14ac:dyDescent="0.3">
      <c r="AH337" t="str">
        <f t="shared" ca="1" si="41"/>
        <v>nov</v>
      </c>
      <c r="AI337">
        <f t="shared" ca="1" si="42"/>
        <v>1900</v>
      </c>
      <c r="AJ337" t="str">
        <f t="shared" ca="1" si="43"/>
        <v>nov1900</v>
      </c>
      <c r="AK337" s="97">
        <f t="shared" ca="1" si="46"/>
        <v>331</v>
      </c>
      <c r="AL337" t="str">
        <f t="shared" ca="1" si="44"/>
        <v>seg</v>
      </c>
      <c r="AM337">
        <f ca="1">IF($AJ$2="",SUMIFS(BANCOS!$C$4:$C$13,BANCOS!$D$4:$D$13,AK337),SUMIFS(BANCOS!$C$4:$C$13,BANCOS!$D$4:$D$13,AK337,BANCOS!$B$4:$B$13,$AJ$2))+AP336</f>
        <v>0</v>
      </c>
      <c r="AN337">
        <f ca="1">IF($AI$3=1,
IF($AJ$2="",
SUMIFS(ENTRADAS[Valor],ENTRADAS[Status],"Concluído",ENTRADAS[Data pagamento],AK337),
SUMIFS(ENTRADAS[Valor],ENTRADAS[Status],"Concluído",ENTRADAS[Data pagamento],AK337,ENTRADAS[Conta bancária],$AJ$2)),
IF($AJ$2="",
SUMIFS(ENTRADAS[Valor],ENTRADAS[Status],"Concluído",ENTRADAS[Data pagamento],AK337)+SUMIFS(ENTRADAS[Valor],ENTRADAS[Status],"&lt;&gt;"&amp;"Concluído",ENTRADAS[Data vencimento],AK337),
SUMIFS(ENTRADAS[Valor],ENTRADAS[Status],"Concluído",ENTRADAS[Data pagamento],AK337,ENTRADAS[Conta bancária],$AJ$2)+SUMIFS(ENTRADAS[Valor],ENTRADAS[Status],"&lt;&gt;"&amp;"Concluído",ENTRADAS[Data vencimento],AK337,ENTRADAS[Conta bancária],$AJ$2)))</f>
        <v>0</v>
      </c>
      <c r="AO337">
        <f ca="1">IF($AI$3=1,
IF($AJ$2="",
SUMIFS(SAÍDAS[Valor],SAÍDAS[Status],"Concluído",SAÍDAS[Data pagamento],AK337),
SUMIFS(SAÍDAS[Valor],SAÍDAS[Status],"Concluído",SAÍDAS[Data pagamento],AK337,SAÍDAS[Conta bancária],$AJ$2)),
IF($AJ$2="",
SUMIFS(SAÍDAS[Valor],SAÍDAS[Status],"Concluído",SAÍDAS[Data pagamento],AK337)+SUMIFS(SAÍDAS[Valor],SAÍDAS[Status],"&lt;&gt;"&amp;"Concluído",SAÍDAS[Data vencimento],AK337),
SUMIFS(SAÍDAS[Valor],SAÍDAS[Status],"Concluído",SAÍDAS[Data pagamento],AK337,SAÍDAS[Conta bancária],$AJ$2)+SUMIFS(SAÍDAS[Valor],SAÍDAS[Status],"&lt;&gt;"&amp;"Concluído",SAÍDAS[Data vencimento],AK337,SAÍDAS[Conta bancária],$AJ$2)))</f>
        <v>0</v>
      </c>
      <c r="AP337">
        <f t="shared" ca="1" si="45"/>
        <v>0</v>
      </c>
    </row>
    <row r="338" spans="34:42" x14ac:dyDescent="0.3">
      <c r="AH338" t="str">
        <f t="shared" ca="1" si="41"/>
        <v>nov</v>
      </c>
      <c r="AI338">
        <f t="shared" ca="1" si="42"/>
        <v>1900</v>
      </c>
      <c r="AJ338" t="str">
        <f t="shared" ca="1" si="43"/>
        <v>nov1900</v>
      </c>
      <c r="AK338" s="97">
        <f t="shared" ca="1" si="46"/>
        <v>332</v>
      </c>
      <c r="AL338" t="str">
        <f t="shared" ca="1" si="44"/>
        <v>ter</v>
      </c>
      <c r="AM338">
        <f ca="1">IF($AJ$2="",SUMIFS(BANCOS!$C$4:$C$13,BANCOS!$D$4:$D$13,AK338),SUMIFS(BANCOS!$C$4:$C$13,BANCOS!$D$4:$D$13,AK338,BANCOS!$B$4:$B$13,$AJ$2))+AP337</f>
        <v>0</v>
      </c>
      <c r="AN338">
        <f ca="1">IF($AI$3=1,
IF($AJ$2="",
SUMIFS(ENTRADAS[Valor],ENTRADAS[Status],"Concluído",ENTRADAS[Data pagamento],AK338),
SUMIFS(ENTRADAS[Valor],ENTRADAS[Status],"Concluído",ENTRADAS[Data pagamento],AK338,ENTRADAS[Conta bancária],$AJ$2)),
IF($AJ$2="",
SUMIFS(ENTRADAS[Valor],ENTRADAS[Status],"Concluído",ENTRADAS[Data pagamento],AK338)+SUMIFS(ENTRADAS[Valor],ENTRADAS[Status],"&lt;&gt;"&amp;"Concluído",ENTRADAS[Data vencimento],AK338),
SUMIFS(ENTRADAS[Valor],ENTRADAS[Status],"Concluído",ENTRADAS[Data pagamento],AK338,ENTRADAS[Conta bancária],$AJ$2)+SUMIFS(ENTRADAS[Valor],ENTRADAS[Status],"&lt;&gt;"&amp;"Concluído",ENTRADAS[Data vencimento],AK338,ENTRADAS[Conta bancária],$AJ$2)))</f>
        <v>0</v>
      </c>
      <c r="AO338">
        <f ca="1">IF($AI$3=1,
IF($AJ$2="",
SUMIFS(SAÍDAS[Valor],SAÍDAS[Status],"Concluído",SAÍDAS[Data pagamento],AK338),
SUMIFS(SAÍDAS[Valor],SAÍDAS[Status],"Concluído",SAÍDAS[Data pagamento],AK338,SAÍDAS[Conta bancária],$AJ$2)),
IF($AJ$2="",
SUMIFS(SAÍDAS[Valor],SAÍDAS[Status],"Concluído",SAÍDAS[Data pagamento],AK338)+SUMIFS(SAÍDAS[Valor],SAÍDAS[Status],"&lt;&gt;"&amp;"Concluído",SAÍDAS[Data vencimento],AK338),
SUMIFS(SAÍDAS[Valor],SAÍDAS[Status],"Concluído",SAÍDAS[Data pagamento],AK338,SAÍDAS[Conta bancária],$AJ$2)+SUMIFS(SAÍDAS[Valor],SAÍDAS[Status],"&lt;&gt;"&amp;"Concluído",SAÍDAS[Data vencimento],AK338,SAÍDAS[Conta bancária],$AJ$2)))</f>
        <v>0</v>
      </c>
      <c r="AP338">
        <f t="shared" ca="1" si="45"/>
        <v>0</v>
      </c>
    </row>
    <row r="339" spans="34:42" x14ac:dyDescent="0.3">
      <c r="AH339" t="str">
        <f t="shared" ca="1" si="41"/>
        <v>nov</v>
      </c>
      <c r="AI339">
        <f t="shared" ca="1" si="42"/>
        <v>1900</v>
      </c>
      <c r="AJ339" t="str">
        <f t="shared" ca="1" si="43"/>
        <v>nov1900</v>
      </c>
      <c r="AK339" s="97">
        <f t="shared" ca="1" si="46"/>
        <v>333</v>
      </c>
      <c r="AL339" t="str">
        <f t="shared" ca="1" si="44"/>
        <v>qua</v>
      </c>
      <c r="AM339">
        <f ca="1">IF($AJ$2="",SUMIFS(BANCOS!$C$4:$C$13,BANCOS!$D$4:$D$13,AK339),SUMIFS(BANCOS!$C$4:$C$13,BANCOS!$D$4:$D$13,AK339,BANCOS!$B$4:$B$13,$AJ$2))+AP338</f>
        <v>0</v>
      </c>
      <c r="AN339">
        <f ca="1">IF($AI$3=1,
IF($AJ$2="",
SUMIFS(ENTRADAS[Valor],ENTRADAS[Status],"Concluído",ENTRADAS[Data pagamento],AK339),
SUMIFS(ENTRADAS[Valor],ENTRADAS[Status],"Concluído",ENTRADAS[Data pagamento],AK339,ENTRADAS[Conta bancária],$AJ$2)),
IF($AJ$2="",
SUMIFS(ENTRADAS[Valor],ENTRADAS[Status],"Concluído",ENTRADAS[Data pagamento],AK339)+SUMIFS(ENTRADAS[Valor],ENTRADAS[Status],"&lt;&gt;"&amp;"Concluído",ENTRADAS[Data vencimento],AK339),
SUMIFS(ENTRADAS[Valor],ENTRADAS[Status],"Concluído",ENTRADAS[Data pagamento],AK339,ENTRADAS[Conta bancária],$AJ$2)+SUMIFS(ENTRADAS[Valor],ENTRADAS[Status],"&lt;&gt;"&amp;"Concluído",ENTRADAS[Data vencimento],AK339,ENTRADAS[Conta bancária],$AJ$2)))</f>
        <v>0</v>
      </c>
      <c r="AO339">
        <f ca="1">IF($AI$3=1,
IF($AJ$2="",
SUMIFS(SAÍDAS[Valor],SAÍDAS[Status],"Concluído",SAÍDAS[Data pagamento],AK339),
SUMIFS(SAÍDAS[Valor],SAÍDAS[Status],"Concluído",SAÍDAS[Data pagamento],AK339,SAÍDAS[Conta bancária],$AJ$2)),
IF($AJ$2="",
SUMIFS(SAÍDAS[Valor],SAÍDAS[Status],"Concluído",SAÍDAS[Data pagamento],AK339)+SUMIFS(SAÍDAS[Valor],SAÍDAS[Status],"&lt;&gt;"&amp;"Concluído",SAÍDAS[Data vencimento],AK339),
SUMIFS(SAÍDAS[Valor],SAÍDAS[Status],"Concluído",SAÍDAS[Data pagamento],AK339,SAÍDAS[Conta bancária],$AJ$2)+SUMIFS(SAÍDAS[Valor],SAÍDAS[Status],"&lt;&gt;"&amp;"Concluído",SAÍDAS[Data vencimento],AK339,SAÍDAS[Conta bancária],$AJ$2)))</f>
        <v>0</v>
      </c>
      <c r="AP339">
        <f t="shared" ca="1" si="45"/>
        <v>0</v>
      </c>
    </row>
    <row r="340" spans="34:42" x14ac:dyDescent="0.3">
      <c r="AH340" t="str">
        <f t="shared" ca="1" si="41"/>
        <v>nov</v>
      </c>
      <c r="AI340">
        <f t="shared" ca="1" si="42"/>
        <v>1900</v>
      </c>
      <c r="AJ340" t="str">
        <f t="shared" ca="1" si="43"/>
        <v>nov1900</v>
      </c>
      <c r="AK340" s="97">
        <f t="shared" ca="1" si="46"/>
        <v>334</v>
      </c>
      <c r="AL340" t="str">
        <f t="shared" ca="1" si="44"/>
        <v>qui</v>
      </c>
      <c r="AM340">
        <f ca="1">IF($AJ$2="",SUMIFS(BANCOS!$C$4:$C$13,BANCOS!$D$4:$D$13,AK340),SUMIFS(BANCOS!$C$4:$C$13,BANCOS!$D$4:$D$13,AK340,BANCOS!$B$4:$B$13,$AJ$2))+AP339</f>
        <v>0</v>
      </c>
      <c r="AN340">
        <f ca="1">IF($AI$3=1,
IF($AJ$2="",
SUMIFS(ENTRADAS[Valor],ENTRADAS[Status],"Concluído",ENTRADAS[Data pagamento],AK340),
SUMIFS(ENTRADAS[Valor],ENTRADAS[Status],"Concluído",ENTRADAS[Data pagamento],AK340,ENTRADAS[Conta bancária],$AJ$2)),
IF($AJ$2="",
SUMIFS(ENTRADAS[Valor],ENTRADAS[Status],"Concluído",ENTRADAS[Data pagamento],AK340)+SUMIFS(ENTRADAS[Valor],ENTRADAS[Status],"&lt;&gt;"&amp;"Concluído",ENTRADAS[Data vencimento],AK340),
SUMIFS(ENTRADAS[Valor],ENTRADAS[Status],"Concluído",ENTRADAS[Data pagamento],AK340,ENTRADAS[Conta bancária],$AJ$2)+SUMIFS(ENTRADAS[Valor],ENTRADAS[Status],"&lt;&gt;"&amp;"Concluído",ENTRADAS[Data vencimento],AK340,ENTRADAS[Conta bancária],$AJ$2)))</f>
        <v>0</v>
      </c>
      <c r="AO340">
        <f ca="1">IF($AI$3=1,
IF($AJ$2="",
SUMIFS(SAÍDAS[Valor],SAÍDAS[Status],"Concluído",SAÍDAS[Data pagamento],AK340),
SUMIFS(SAÍDAS[Valor],SAÍDAS[Status],"Concluído",SAÍDAS[Data pagamento],AK340,SAÍDAS[Conta bancária],$AJ$2)),
IF($AJ$2="",
SUMIFS(SAÍDAS[Valor],SAÍDAS[Status],"Concluído",SAÍDAS[Data pagamento],AK340)+SUMIFS(SAÍDAS[Valor],SAÍDAS[Status],"&lt;&gt;"&amp;"Concluído",SAÍDAS[Data vencimento],AK340),
SUMIFS(SAÍDAS[Valor],SAÍDAS[Status],"Concluído",SAÍDAS[Data pagamento],AK340,SAÍDAS[Conta bancária],$AJ$2)+SUMIFS(SAÍDAS[Valor],SAÍDAS[Status],"&lt;&gt;"&amp;"Concluído",SAÍDAS[Data vencimento],AK340,SAÍDAS[Conta bancária],$AJ$2)))</f>
        <v>0</v>
      </c>
      <c r="AP340">
        <f t="shared" ca="1" si="45"/>
        <v>0</v>
      </c>
    </row>
    <row r="341" spans="34:42" x14ac:dyDescent="0.3">
      <c r="AH341" t="str">
        <f t="shared" ca="1" si="41"/>
        <v>nov</v>
      </c>
      <c r="AI341">
        <f t="shared" ca="1" si="42"/>
        <v>1900</v>
      </c>
      <c r="AJ341" t="str">
        <f t="shared" ca="1" si="43"/>
        <v>nov1900</v>
      </c>
      <c r="AK341" s="97">
        <f t="shared" ca="1" si="46"/>
        <v>335</v>
      </c>
      <c r="AL341" t="str">
        <f t="shared" ca="1" si="44"/>
        <v>sex</v>
      </c>
      <c r="AM341">
        <f ca="1">IF($AJ$2="",SUMIFS(BANCOS!$C$4:$C$13,BANCOS!$D$4:$D$13,AK341),SUMIFS(BANCOS!$C$4:$C$13,BANCOS!$D$4:$D$13,AK341,BANCOS!$B$4:$B$13,$AJ$2))+AP340</f>
        <v>0</v>
      </c>
      <c r="AN341">
        <f ca="1">IF($AI$3=1,
IF($AJ$2="",
SUMIFS(ENTRADAS[Valor],ENTRADAS[Status],"Concluído",ENTRADAS[Data pagamento],AK341),
SUMIFS(ENTRADAS[Valor],ENTRADAS[Status],"Concluído",ENTRADAS[Data pagamento],AK341,ENTRADAS[Conta bancária],$AJ$2)),
IF($AJ$2="",
SUMIFS(ENTRADAS[Valor],ENTRADAS[Status],"Concluído",ENTRADAS[Data pagamento],AK341)+SUMIFS(ENTRADAS[Valor],ENTRADAS[Status],"&lt;&gt;"&amp;"Concluído",ENTRADAS[Data vencimento],AK341),
SUMIFS(ENTRADAS[Valor],ENTRADAS[Status],"Concluído",ENTRADAS[Data pagamento],AK341,ENTRADAS[Conta bancária],$AJ$2)+SUMIFS(ENTRADAS[Valor],ENTRADAS[Status],"&lt;&gt;"&amp;"Concluído",ENTRADAS[Data vencimento],AK341,ENTRADAS[Conta bancária],$AJ$2)))</f>
        <v>0</v>
      </c>
      <c r="AO341">
        <f ca="1">IF($AI$3=1,
IF($AJ$2="",
SUMIFS(SAÍDAS[Valor],SAÍDAS[Status],"Concluído",SAÍDAS[Data pagamento],AK341),
SUMIFS(SAÍDAS[Valor],SAÍDAS[Status],"Concluído",SAÍDAS[Data pagamento],AK341,SAÍDAS[Conta bancária],$AJ$2)),
IF($AJ$2="",
SUMIFS(SAÍDAS[Valor],SAÍDAS[Status],"Concluído",SAÍDAS[Data pagamento],AK341)+SUMIFS(SAÍDAS[Valor],SAÍDAS[Status],"&lt;&gt;"&amp;"Concluído",SAÍDAS[Data vencimento],AK341),
SUMIFS(SAÍDAS[Valor],SAÍDAS[Status],"Concluído",SAÍDAS[Data pagamento],AK341,SAÍDAS[Conta bancária],$AJ$2)+SUMIFS(SAÍDAS[Valor],SAÍDAS[Status],"&lt;&gt;"&amp;"Concluído",SAÍDAS[Data vencimento],AK341,SAÍDAS[Conta bancária],$AJ$2)))</f>
        <v>0</v>
      </c>
      <c r="AP341">
        <f t="shared" ca="1" si="45"/>
        <v>0</v>
      </c>
    </row>
    <row r="342" spans="34:42" x14ac:dyDescent="0.3">
      <c r="AH342" t="str">
        <f t="shared" ca="1" si="41"/>
        <v>dez</v>
      </c>
      <c r="AI342">
        <f t="shared" ca="1" si="42"/>
        <v>1900</v>
      </c>
      <c r="AJ342" t="str">
        <f t="shared" ca="1" si="43"/>
        <v>dez1900</v>
      </c>
      <c r="AK342" s="97">
        <f t="shared" ca="1" si="46"/>
        <v>336</v>
      </c>
      <c r="AL342" t="str">
        <f t="shared" ca="1" si="44"/>
        <v>sáb</v>
      </c>
      <c r="AM342">
        <f ca="1">IF($AJ$2="",SUMIFS(BANCOS!$C$4:$C$13,BANCOS!$D$4:$D$13,AK342),SUMIFS(BANCOS!$C$4:$C$13,BANCOS!$D$4:$D$13,AK342,BANCOS!$B$4:$B$13,$AJ$2))+AP341</f>
        <v>0</v>
      </c>
      <c r="AN342">
        <f ca="1">IF($AI$3=1,
IF($AJ$2="",
SUMIFS(ENTRADAS[Valor],ENTRADAS[Status],"Concluído",ENTRADAS[Data pagamento],AK342),
SUMIFS(ENTRADAS[Valor],ENTRADAS[Status],"Concluído",ENTRADAS[Data pagamento],AK342,ENTRADAS[Conta bancária],$AJ$2)),
IF($AJ$2="",
SUMIFS(ENTRADAS[Valor],ENTRADAS[Status],"Concluído",ENTRADAS[Data pagamento],AK342)+SUMIFS(ENTRADAS[Valor],ENTRADAS[Status],"&lt;&gt;"&amp;"Concluído",ENTRADAS[Data vencimento],AK342),
SUMIFS(ENTRADAS[Valor],ENTRADAS[Status],"Concluído",ENTRADAS[Data pagamento],AK342,ENTRADAS[Conta bancária],$AJ$2)+SUMIFS(ENTRADAS[Valor],ENTRADAS[Status],"&lt;&gt;"&amp;"Concluído",ENTRADAS[Data vencimento],AK342,ENTRADAS[Conta bancária],$AJ$2)))</f>
        <v>0</v>
      </c>
      <c r="AO342">
        <f ca="1">IF($AI$3=1,
IF($AJ$2="",
SUMIFS(SAÍDAS[Valor],SAÍDAS[Status],"Concluído",SAÍDAS[Data pagamento],AK342),
SUMIFS(SAÍDAS[Valor],SAÍDAS[Status],"Concluído",SAÍDAS[Data pagamento],AK342,SAÍDAS[Conta bancária],$AJ$2)),
IF($AJ$2="",
SUMIFS(SAÍDAS[Valor],SAÍDAS[Status],"Concluído",SAÍDAS[Data pagamento],AK342)+SUMIFS(SAÍDAS[Valor],SAÍDAS[Status],"&lt;&gt;"&amp;"Concluído",SAÍDAS[Data vencimento],AK342),
SUMIFS(SAÍDAS[Valor],SAÍDAS[Status],"Concluído",SAÍDAS[Data pagamento],AK342,SAÍDAS[Conta bancária],$AJ$2)+SUMIFS(SAÍDAS[Valor],SAÍDAS[Status],"&lt;&gt;"&amp;"Concluído",SAÍDAS[Data vencimento],AK342,SAÍDAS[Conta bancária],$AJ$2)))</f>
        <v>0</v>
      </c>
      <c r="AP342">
        <f t="shared" ca="1" si="45"/>
        <v>0</v>
      </c>
    </row>
    <row r="343" spans="34:42" x14ac:dyDescent="0.3">
      <c r="AH343" t="str">
        <f t="shared" ca="1" si="41"/>
        <v>dez</v>
      </c>
      <c r="AI343">
        <f t="shared" ca="1" si="42"/>
        <v>1900</v>
      </c>
      <c r="AJ343" t="str">
        <f t="shared" ca="1" si="43"/>
        <v>dez1900</v>
      </c>
      <c r="AK343" s="97">
        <f t="shared" ca="1" si="46"/>
        <v>337</v>
      </c>
      <c r="AL343" t="str">
        <f t="shared" ca="1" si="44"/>
        <v>dom</v>
      </c>
      <c r="AM343">
        <f ca="1">IF($AJ$2="",SUMIFS(BANCOS!$C$4:$C$13,BANCOS!$D$4:$D$13,AK343),SUMIFS(BANCOS!$C$4:$C$13,BANCOS!$D$4:$D$13,AK343,BANCOS!$B$4:$B$13,$AJ$2))+AP342</f>
        <v>0</v>
      </c>
      <c r="AN343">
        <f ca="1">IF($AI$3=1,
IF($AJ$2="",
SUMIFS(ENTRADAS[Valor],ENTRADAS[Status],"Concluído",ENTRADAS[Data pagamento],AK343),
SUMIFS(ENTRADAS[Valor],ENTRADAS[Status],"Concluído",ENTRADAS[Data pagamento],AK343,ENTRADAS[Conta bancária],$AJ$2)),
IF($AJ$2="",
SUMIFS(ENTRADAS[Valor],ENTRADAS[Status],"Concluído",ENTRADAS[Data pagamento],AK343)+SUMIFS(ENTRADAS[Valor],ENTRADAS[Status],"&lt;&gt;"&amp;"Concluído",ENTRADAS[Data vencimento],AK343),
SUMIFS(ENTRADAS[Valor],ENTRADAS[Status],"Concluído",ENTRADAS[Data pagamento],AK343,ENTRADAS[Conta bancária],$AJ$2)+SUMIFS(ENTRADAS[Valor],ENTRADAS[Status],"&lt;&gt;"&amp;"Concluído",ENTRADAS[Data vencimento],AK343,ENTRADAS[Conta bancária],$AJ$2)))</f>
        <v>0</v>
      </c>
      <c r="AO343">
        <f ca="1">IF($AI$3=1,
IF($AJ$2="",
SUMIFS(SAÍDAS[Valor],SAÍDAS[Status],"Concluído",SAÍDAS[Data pagamento],AK343),
SUMIFS(SAÍDAS[Valor],SAÍDAS[Status],"Concluído",SAÍDAS[Data pagamento],AK343,SAÍDAS[Conta bancária],$AJ$2)),
IF($AJ$2="",
SUMIFS(SAÍDAS[Valor],SAÍDAS[Status],"Concluído",SAÍDAS[Data pagamento],AK343)+SUMIFS(SAÍDAS[Valor],SAÍDAS[Status],"&lt;&gt;"&amp;"Concluído",SAÍDAS[Data vencimento],AK343),
SUMIFS(SAÍDAS[Valor],SAÍDAS[Status],"Concluído",SAÍDAS[Data pagamento],AK343,SAÍDAS[Conta bancária],$AJ$2)+SUMIFS(SAÍDAS[Valor],SAÍDAS[Status],"&lt;&gt;"&amp;"Concluído",SAÍDAS[Data vencimento],AK343,SAÍDAS[Conta bancária],$AJ$2)))</f>
        <v>0</v>
      </c>
      <c r="AP343">
        <f t="shared" ca="1" si="45"/>
        <v>0</v>
      </c>
    </row>
    <row r="344" spans="34:42" x14ac:dyDescent="0.3">
      <c r="AH344" t="str">
        <f t="shared" ca="1" si="41"/>
        <v>dez</v>
      </c>
      <c r="AI344">
        <f t="shared" ca="1" si="42"/>
        <v>1900</v>
      </c>
      <c r="AJ344" t="str">
        <f t="shared" ca="1" si="43"/>
        <v>dez1900</v>
      </c>
      <c r="AK344" s="97">
        <f t="shared" ca="1" si="46"/>
        <v>338</v>
      </c>
      <c r="AL344" t="str">
        <f t="shared" ca="1" si="44"/>
        <v>seg</v>
      </c>
      <c r="AM344">
        <f ca="1">IF($AJ$2="",SUMIFS(BANCOS!$C$4:$C$13,BANCOS!$D$4:$D$13,AK344),SUMIFS(BANCOS!$C$4:$C$13,BANCOS!$D$4:$D$13,AK344,BANCOS!$B$4:$B$13,$AJ$2))+AP343</f>
        <v>0</v>
      </c>
      <c r="AN344">
        <f ca="1">IF($AI$3=1,
IF($AJ$2="",
SUMIFS(ENTRADAS[Valor],ENTRADAS[Status],"Concluído",ENTRADAS[Data pagamento],AK344),
SUMIFS(ENTRADAS[Valor],ENTRADAS[Status],"Concluído",ENTRADAS[Data pagamento],AK344,ENTRADAS[Conta bancária],$AJ$2)),
IF($AJ$2="",
SUMIFS(ENTRADAS[Valor],ENTRADAS[Status],"Concluído",ENTRADAS[Data pagamento],AK344)+SUMIFS(ENTRADAS[Valor],ENTRADAS[Status],"&lt;&gt;"&amp;"Concluído",ENTRADAS[Data vencimento],AK344),
SUMIFS(ENTRADAS[Valor],ENTRADAS[Status],"Concluído",ENTRADAS[Data pagamento],AK344,ENTRADAS[Conta bancária],$AJ$2)+SUMIFS(ENTRADAS[Valor],ENTRADAS[Status],"&lt;&gt;"&amp;"Concluído",ENTRADAS[Data vencimento],AK344,ENTRADAS[Conta bancária],$AJ$2)))</f>
        <v>0</v>
      </c>
      <c r="AO344">
        <f ca="1">IF($AI$3=1,
IF($AJ$2="",
SUMIFS(SAÍDAS[Valor],SAÍDAS[Status],"Concluído",SAÍDAS[Data pagamento],AK344),
SUMIFS(SAÍDAS[Valor],SAÍDAS[Status],"Concluído",SAÍDAS[Data pagamento],AK344,SAÍDAS[Conta bancária],$AJ$2)),
IF($AJ$2="",
SUMIFS(SAÍDAS[Valor],SAÍDAS[Status],"Concluído",SAÍDAS[Data pagamento],AK344)+SUMIFS(SAÍDAS[Valor],SAÍDAS[Status],"&lt;&gt;"&amp;"Concluído",SAÍDAS[Data vencimento],AK344),
SUMIFS(SAÍDAS[Valor],SAÍDAS[Status],"Concluído",SAÍDAS[Data pagamento],AK344,SAÍDAS[Conta bancária],$AJ$2)+SUMIFS(SAÍDAS[Valor],SAÍDAS[Status],"&lt;&gt;"&amp;"Concluído",SAÍDAS[Data vencimento],AK344,SAÍDAS[Conta bancária],$AJ$2)))</f>
        <v>0</v>
      </c>
      <c r="AP344">
        <f t="shared" ca="1" si="45"/>
        <v>0</v>
      </c>
    </row>
    <row r="345" spans="34:42" x14ac:dyDescent="0.3">
      <c r="AH345" t="str">
        <f t="shared" ca="1" si="41"/>
        <v>dez</v>
      </c>
      <c r="AI345">
        <f t="shared" ca="1" si="42"/>
        <v>1900</v>
      </c>
      <c r="AJ345" t="str">
        <f t="shared" ca="1" si="43"/>
        <v>dez1900</v>
      </c>
      <c r="AK345" s="97">
        <f t="shared" ca="1" si="46"/>
        <v>339</v>
      </c>
      <c r="AL345" t="str">
        <f t="shared" ca="1" si="44"/>
        <v>ter</v>
      </c>
      <c r="AM345">
        <f ca="1">IF($AJ$2="",SUMIFS(BANCOS!$C$4:$C$13,BANCOS!$D$4:$D$13,AK345),SUMIFS(BANCOS!$C$4:$C$13,BANCOS!$D$4:$D$13,AK345,BANCOS!$B$4:$B$13,$AJ$2))+AP344</f>
        <v>0</v>
      </c>
      <c r="AN345">
        <f ca="1">IF($AI$3=1,
IF($AJ$2="",
SUMIFS(ENTRADAS[Valor],ENTRADAS[Status],"Concluído",ENTRADAS[Data pagamento],AK345),
SUMIFS(ENTRADAS[Valor],ENTRADAS[Status],"Concluído",ENTRADAS[Data pagamento],AK345,ENTRADAS[Conta bancária],$AJ$2)),
IF($AJ$2="",
SUMIFS(ENTRADAS[Valor],ENTRADAS[Status],"Concluído",ENTRADAS[Data pagamento],AK345)+SUMIFS(ENTRADAS[Valor],ENTRADAS[Status],"&lt;&gt;"&amp;"Concluído",ENTRADAS[Data vencimento],AK345),
SUMIFS(ENTRADAS[Valor],ENTRADAS[Status],"Concluído",ENTRADAS[Data pagamento],AK345,ENTRADAS[Conta bancária],$AJ$2)+SUMIFS(ENTRADAS[Valor],ENTRADAS[Status],"&lt;&gt;"&amp;"Concluído",ENTRADAS[Data vencimento],AK345,ENTRADAS[Conta bancária],$AJ$2)))</f>
        <v>0</v>
      </c>
      <c r="AO345">
        <f ca="1">IF($AI$3=1,
IF($AJ$2="",
SUMIFS(SAÍDAS[Valor],SAÍDAS[Status],"Concluído",SAÍDAS[Data pagamento],AK345),
SUMIFS(SAÍDAS[Valor],SAÍDAS[Status],"Concluído",SAÍDAS[Data pagamento],AK345,SAÍDAS[Conta bancária],$AJ$2)),
IF($AJ$2="",
SUMIFS(SAÍDAS[Valor],SAÍDAS[Status],"Concluído",SAÍDAS[Data pagamento],AK345)+SUMIFS(SAÍDAS[Valor],SAÍDAS[Status],"&lt;&gt;"&amp;"Concluído",SAÍDAS[Data vencimento],AK345),
SUMIFS(SAÍDAS[Valor],SAÍDAS[Status],"Concluído",SAÍDAS[Data pagamento],AK345,SAÍDAS[Conta bancária],$AJ$2)+SUMIFS(SAÍDAS[Valor],SAÍDAS[Status],"&lt;&gt;"&amp;"Concluído",SAÍDAS[Data vencimento],AK345,SAÍDAS[Conta bancária],$AJ$2)))</f>
        <v>0</v>
      </c>
      <c r="AP345">
        <f t="shared" ca="1" si="45"/>
        <v>0</v>
      </c>
    </row>
    <row r="346" spans="34:42" x14ac:dyDescent="0.3">
      <c r="AH346" t="str">
        <f t="shared" ca="1" si="41"/>
        <v>dez</v>
      </c>
      <c r="AI346">
        <f t="shared" ca="1" si="42"/>
        <v>1900</v>
      </c>
      <c r="AJ346" t="str">
        <f t="shared" ca="1" si="43"/>
        <v>dez1900</v>
      </c>
      <c r="AK346" s="97">
        <f t="shared" ca="1" si="46"/>
        <v>340</v>
      </c>
      <c r="AL346" t="str">
        <f t="shared" ca="1" si="44"/>
        <v>qua</v>
      </c>
      <c r="AM346">
        <f ca="1">IF($AJ$2="",SUMIFS(BANCOS!$C$4:$C$13,BANCOS!$D$4:$D$13,AK346),SUMIFS(BANCOS!$C$4:$C$13,BANCOS!$D$4:$D$13,AK346,BANCOS!$B$4:$B$13,$AJ$2))+AP345</f>
        <v>0</v>
      </c>
      <c r="AN346">
        <f ca="1">IF($AI$3=1,
IF($AJ$2="",
SUMIFS(ENTRADAS[Valor],ENTRADAS[Status],"Concluído",ENTRADAS[Data pagamento],AK346),
SUMIFS(ENTRADAS[Valor],ENTRADAS[Status],"Concluído",ENTRADAS[Data pagamento],AK346,ENTRADAS[Conta bancária],$AJ$2)),
IF($AJ$2="",
SUMIFS(ENTRADAS[Valor],ENTRADAS[Status],"Concluído",ENTRADAS[Data pagamento],AK346)+SUMIFS(ENTRADAS[Valor],ENTRADAS[Status],"&lt;&gt;"&amp;"Concluído",ENTRADAS[Data vencimento],AK346),
SUMIFS(ENTRADAS[Valor],ENTRADAS[Status],"Concluído",ENTRADAS[Data pagamento],AK346,ENTRADAS[Conta bancária],$AJ$2)+SUMIFS(ENTRADAS[Valor],ENTRADAS[Status],"&lt;&gt;"&amp;"Concluído",ENTRADAS[Data vencimento],AK346,ENTRADAS[Conta bancária],$AJ$2)))</f>
        <v>0</v>
      </c>
      <c r="AO346">
        <f ca="1">IF($AI$3=1,
IF($AJ$2="",
SUMIFS(SAÍDAS[Valor],SAÍDAS[Status],"Concluído",SAÍDAS[Data pagamento],AK346),
SUMIFS(SAÍDAS[Valor],SAÍDAS[Status],"Concluído",SAÍDAS[Data pagamento],AK346,SAÍDAS[Conta bancária],$AJ$2)),
IF($AJ$2="",
SUMIFS(SAÍDAS[Valor],SAÍDAS[Status],"Concluído",SAÍDAS[Data pagamento],AK346)+SUMIFS(SAÍDAS[Valor],SAÍDAS[Status],"&lt;&gt;"&amp;"Concluído",SAÍDAS[Data vencimento],AK346),
SUMIFS(SAÍDAS[Valor],SAÍDAS[Status],"Concluído",SAÍDAS[Data pagamento],AK346,SAÍDAS[Conta bancária],$AJ$2)+SUMIFS(SAÍDAS[Valor],SAÍDAS[Status],"&lt;&gt;"&amp;"Concluído",SAÍDAS[Data vencimento],AK346,SAÍDAS[Conta bancária],$AJ$2)))</f>
        <v>0</v>
      </c>
      <c r="AP346">
        <f t="shared" ca="1" si="45"/>
        <v>0</v>
      </c>
    </row>
    <row r="347" spans="34:42" x14ac:dyDescent="0.3">
      <c r="AH347" t="str">
        <f t="shared" ca="1" si="41"/>
        <v>dez</v>
      </c>
      <c r="AI347">
        <f t="shared" ca="1" si="42"/>
        <v>1900</v>
      </c>
      <c r="AJ347" t="str">
        <f t="shared" ca="1" si="43"/>
        <v>dez1900</v>
      </c>
      <c r="AK347" s="97">
        <f t="shared" ca="1" si="46"/>
        <v>341</v>
      </c>
      <c r="AL347" t="str">
        <f t="shared" ca="1" si="44"/>
        <v>qui</v>
      </c>
      <c r="AM347">
        <f ca="1">IF($AJ$2="",SUMIFS(BANCOS!$C$4:$C$13,BANCOS!$D$4:$D$13,AK347),SUMIFS(BANCOS!$C$4:$C$13,BANCOS!$D$4:$D$13,AK347,BANCOS!$B$4:$B$13,$AJ$2))+AP346</f>
        <v>0</v>
      </c>
      <c r="AN347">
        <f ca="1">IF($AI$3=1,
IF($AJ$2="",
SUMIFS(ENTRADAS[Valor],ENTRADAS[Status],"Concluído",ENTRADAS[Data pagamento],AK347),
SUMIFS(ENTRADAS[Valor],ENTRADAS[Status],"Concluído",ENTRADAS[Data pagamento],AK347,ENTRADAS[Conta bancária],$AJ$2)),
IF($AJ$2="",
SUMIFS(ENTRADAS[Valor],ENTRADAS[Status],"Concluído",ENTRADAS[Data pagamento],AK347)+SUMIFS(ENTRADAS[Valor],ENTRADAS[Status],"&lt;&gt;"&amp;"Concluído",ENTRADAS[Data vencimento],AK347),
SUMIFS(ENTRADAS[Valor],ENTRADAS[Status],"Concluído",ENTRADAS[Data pagamento],AK347,ENTRADAS[Conta bancária],$AJ$2)+SUMIFS(ENTRADAS[Valor],ENTRADAS[Status],"&lt;&gt;"&amp;"Concluído",ENTRADAS[Data vencimento],AK347,ENTRADAS[Conta bancária],$AJ$2)))</f>
        <v>0</v>
      </c>
      <c r="AO347">
        <f ca="1">IF($AI$3=1,
IF($AJ$2="",
SUMIFS(SAÍDAS[Valor],SAÍDAS[Status],"Concluído",SAÍDAS[Data pagamento],AK347),
SUMIFS(SAÍDAS[Valor],SAÍDAS[Status],"Concluído",SAÍDAS[Data pagamento],AK347,SAÍDAS[Conta bancária],$AJ$2)),
IF($AJ$2="",
SUMIFS(SAÍDAS[Valor],SAÍDAS[Status],"Concluído",SAÍDAS[Data pagamento],AK347)+SUMIFS(SAÍDAS[Valor],SAÍDAS[Status],"&lt;&gt;"&amp;"Concluído",SAÍDAS[Data vencimento],AK347),
SUMIFS(SAÍDAS[Valor],SAÍDAS[Status],"Concluído",SAÍDAS[Data pagamento],AK347,SAÍDAS[Conta bancária],$AJ$2)+SUMIFS(SAÍDAS[Valor],SAÍDAS[Status],"&lt;&gt;"&amp;"Concluído",SAÍDAS[Data vencimento],AK347,SAÍDAS[Conta bancária],$AJ$2)))</f>
        <v>0</v>
      </c>
      <c r="AP347">
        <f t="shared" ca="1" si="45"/>
        <v>0</v>
      </c>
    </row>
    <row r="348" spans="34:42" x14ac:dyDescent="0.3">
      <c r="AH348" t="str">
        <f t="shared" ca="1" si="41"/>
        <v>dez</v>
      </c>
      <c r="AI348">
        <f t="shared" ca="1" si="42"/>
        <v>1900</v>
      </c>
      <c r="AJ348" t="str">
        <f t="shared" ca="1" si="43"/>
        <v>dez1900</v>
      </c>
      <c r="AK348" s="97">
        <f t="shared" ca="1" si="46"/>
        <v>342</v>
      </c>
      <c r="AL348" t="str">
        <f t="shared" ca="1" si="44"/>
        <v>sex</v>
      </c>
      <c r="AM348">
        <f ca="1">IF($AJ$2="",SUMIFS(BANCOS!$C$4:$C$13,BANCOS!$D$4:$D$13,AK348),SUMIFS(BANCOS!$C$4:$C$13,BANCOS!$D$4:$D$13,AK348,BANCOS!$B$4:$B$13,$AJ$2))+AP347</f>
        <v>0</v>
      </c>
      <c r="AN348">
        <f ca="1">IF($AI$3=1,
IF($AJ$2="",
SUMIFS(ENTRADAS[Valor],ENTRADAS[Status],"Concluído",ENTRADAS[Data pagamento],AK348),
SUMIFS(ENTRADAS[Valor],ENTRADAS[Status],"Concluído",ENTRADAS[Data pagamento],AK348,ENTRADAS[Conta bancária],$AJ$2)),
IF($AJ$2="",
SUMIFS(ENTRADAS[Valor],ENTRADAS[Status],"Concluído",ENTRADAS[Data pagamento],AK348)+SUMIFS(ENTRADAS[Valor],ENTRADAS[Status],"&lt;&gt;"&amp;"Concluído",ENTRADAS[Data vencimento],AK348),
SUMIFS(ENTRADAS[Valor],ENTRADAS[Status],"Concluído",ENTRADAS[Data pagamento],AK348,ENTRADAS[Conta bancária],$AJ$2)+SUMIFS(ENTRADAS[Valor],ENTRADAS[Status],"&lt;&gt;"&amp;"Concluído",ENTRADAS[Data vencimento],AK348,ENTRADAS[Conta bancária],$AJ$2)))</f>
        <v>0</v>
      </c>
      <c r="AO348">
        <f ca="1">IF($AI$3=1,
IF($AJ$2="",
SUMIFS(SAÍDAS[Valor],SAÍDAS[Status],"Concluído",SAÍDAS[Data pagamento],AK348),
SUMIFS(SAÍDAS[Valor],SAÍDAS[Status],"Concluído",SAÍDAS[Data pagamento],AK348,SAÍDAS[Conta bancária],$AJ$2)),
IF($AJ$2="",
SUMIFS(SAÍDAS[Valor],SAÍDAS[Status],"Concluído",SAÍDAS[Data pagamento],AK348)+SUMIFS(SAÍDAS[Valor],SAÍDAS[Status],"&lt;&gt;"&amp;"Concluído",SAÍDAS[Data vencimento],AK348),
SUMIFS(SAÍDAS[Valor],SAÍDAS[Status],"Concluído",SAÍDAS[Data pagamento],AK348,SAÍDAS[Conta bancária],$AJ$2)+SUMIFS(SAÍDAS[Valor],SAÍDAS[Status],"&lt;&gt;"&amp;"Concluído",SAÍDAS[Data vencimento],AK348,SAÍDAS[Conta bancária],$AJ$2)))</f>
        <v>0</v>
      </c>
      <c r="AP348">
        <f t="shared" ca="1" si="45"/>
        <v>0</v>
      </c>
    </row>
    <row r="349" spans="34:42" x14ac:dyDescent="0.3">
      <c r="AH349" t="str">
        <f t="shared" ca="1" si="41"/>
        <v>dez</v>
      </c>
      <c r="AI349">
        <f t="shared" ca="1" si="42"/>
        <v>1900</v>
      </c>
      <c r="AJ349" t="str">
        <f t="shared" ca="1" si="43"/>
        <v>dez1900</v>
      </c>
      <c r="AK349" s="97">
        <f t="shared" ca="1" si="46"/>
        <v>343</v>
      </c>
      <c r="AL349" t="str">
        <f t="shared" ca="1" si="44"/>
        <v>sáb</v>
      </c>
      <c r="AM349">
        <f ca="1">IF($AJ$2="",SUMIFS(BANCOS!$C$4:$C$13,BANCOS!$D$4:$D$13,AK349),SUMIFS(BANCOS!$C$4:$C$13,BANCOS!$D$4:$D$13,AK349,BANCOS!$B$4:$B$13,$AJ$2))+AP348</f>
        <v>0</v>
      </c>
      <c r="AN349">
        <f ca="1">IF($AI$3=1,
IF($AJ$2="",
SUMIFS(ENTRADAS[Valor],ENTRADAS[Status],"Concluído",ENTRADAS[Data pagamento],AK349),
SUMIFS(ENTRADAS[Valor],ENTRADAS[Status],"Concluído",ENTRADAS[Data pagamento],AK349,ENTRADAS[Conta bancária],$AJ$2)),
IF($AJ$2="",
SUMIFS(ENTRADAS[Valor],ENTRADAS[Status],"Concluído",ENTRADAS[Data pagamento],AK349)+SUMIFS(ENTRADAS[Valor],ENTRADAS[Status],"&lt;&gt;"&amp;"Concluído",ENTRADAS[Data vencimento],AK349),
SUMIFS(ENTRADAS[Valor],ENTRADAS[Status],"Concluído",ENTRADAS[Data pagamento],AK349,ENTRADAS[Conta bancária],$AJ$2)+SUMIFS(ENTRADAS[Valor],ENTRADAS[Status],"&lt;&gt;"&amp;"Concluído",ENTRADAS[Data vencimento],AK349,ENTRADAS[Conta bancária],$AJ$2)))</f>
        <v>0</v>
      </c>
      <c r="AO349">
        <f ca="1">IF($AI$3=1,
IF($AJ$2="",
SUMIFS(SAÍDAS[Valor],SAÍDAS[Status],"Concluído",SAÍDAS[Data pagamento],AK349),
SUMIFS(SAÍDAS[Valor],SAÍDAS[Status],"Concluído",SAÍDAS[Data pagamento],AK349,SAÍDAS[Conta bancária],$AJ$2)),
IF($AJ$2="",
SUMIFS(SAÍDAS[Valor],SAÍDAS[Status],"Concluído",SAÍDAS[Data pagamento],AK349)+SUMIFS(SAÍDAS[Valor],SAÍDAS[Status],"&lt;&gt;"&amp;"Concluído",SAÍDAS[Data vencimento],AK349),
SUMIFS(SAÍDAS[Valor],SAÍDAS[Status],"Concluído",SAÍDAS[Data pagamento],AK349,SAÍDAS[Conta bancária],$AJ$2)+SUMIFS(SAÍDAS[Valor],SAÍDAS[Status],"&lt;&gt;"&amp;"Concluído",SAÍDAS[Data vencimento],AK349,SAÍDAS[Conta bancária],$AJ$2)))</f>
        <v>0</v>
      </c>
      <c r="AP349">
        <f t="shared" ca="1" si="45"/>
        <v>0</v>
      </c>
    </row>
    <row r="350" spans="34:42" x14ac:dyDescent="0.3">
      <c r="AH350" t="str">
        <f t="shared" ca="1" si="41"/>
        <v>dez</v>
      </c>
      <c r="AI350">
        <f t="shared" ca="1" si="42"/>
        <v>1900</v>
      </c>
      <c r="AJ350" t="str">
        <f t="shared" ca="1" si="43"/>
        <v>dez1900</v>
      </c>
      <c r="AK350" s="97">
        <f t="shared" ca="1" si="46"/>
        <v>344</v>
      </c>
      <c r="AL350" t="str">
        <f t="shared" ca="1" si="44"/>
        <v>dom</v>
      </c>
      <c r="AM350">
        <f ca="1">IF($AJ$2="",SUMIFS(BANCOS!$C$4:$C$13,BANCOS!$D$4:$D$13,AK350),SUMIFS(BANCOS!$C$4:$C$13,BANCOS!$D$4:$D$13,AK350,BANCOS!$B$4:$B$13,$AJ$2))+AP349</f>
        <v>0</v>
      </c>
      <c r="AN350">
        <f ca="1">IF($AI$3=1,
IF($AJ$2="",
SUMIFS(ENTRADAS[Valor],ENTRADAS[Status],"Concluído",ENTRADAS[Data pagamento],AK350),
SUMIFS(ENTRADAS[Valor],ENTRADAS[Status],"Concluído",ENTRADAS[Data pagamento],AK350,ENTRADAS[Conta bancária],$AJ$2)),
IF($AJ$2="",
SUMIFS(ENTRADAS[Valor],ENTRADAS[Status],"Concluído",ENTRADAS[Data pagamento],AK350)+SUMIFS(ENTRADAS[Valor],ENTRADAS[Status],"&lt;&gt;"&amp;"Concluído",ENTRADAS[Data vencimento],AK350),
SUMIFS(ENTRADAS[Valor],ENTRADAS[Status],"Concluído",ENTRADAS[Data pagamento],AK350,ENTRADAS[Conta bancária],$AJ$2)+SUMIFS(ENTRADAS[Valor],ENTRADAS[Status],"&lt;&gt;"&amp;"Concluído",ENTRADAS[Data vencimento],AK350,ENTRADAS[Conta bancária],$AJ$2)))</f>
        <v>0</v>
      </c>
      <c r="AO350">
        <f ca="1">IF($AI$3=1,
IF($AJ$2="",
SUMIFS(SAÍDAS[Valor],SAÍDAS[Status],"Concluído",SAÍDAS[Data pagamento],AK350),
SUMIFS(SAÍDAS[Valor],SAÍDAS[Status],"Concluído",SAÍDAS[Data pagamento],AK350,SAÍDAS[Conta bancária],$AJ$2)),
IF($AJ$2="",
SUMIFS(SAÍDAS[Valor],SAÍDAS[Status],"Concluído",SAÍDAS[Data pagamento],AK350)+SUMIFS(SAÍDAS[Valor],SAÍDAS[Status],"&lt;&gt;"&amp;"Concluído",SAÍDAS[Data vencimento],AK350),
SUMIFS(SAÍDAS[Valor],SAÍDAS[Status],"Concluído",SAÍDAS[Data pagamento],AK350,SAÍDAS[Conta bancária],$AJ$2)+SUMIFS(SAÍDAS[Valor],SAÍDAS[Status],"&lt;&gt;"&amp;"Concluído",SAÍDAS[Data vencimento],AK350,SAÍDAS[Conta bancária],$AJ$2)))</f>
        <v>0</v>
      </c>
      <c r="AP350">
        <f t="shared" ca="1" si="45"/>
        <v>0</v>
      </c>
    </row>
    <row r="351" spans="34:42" x14ac:dyDescent="0.3">
      <c r="AH351" t="str">
        <f t="shared" ca="1" si="41"/>
        <v>dez</v>
      </c>
      <c r="AI351">
        <f t="shared" ca="1" si="42"/>
        <v>1900</v>
      </c>
      <c r="AJ351" t="str">
        <f t="shared" ca="1" si="43"/>
        <v>dez1900</v>
      </c>
      <c r="AK351" s="97">
        <f t="shared" ca="1" si="46"/>
        <v>345</v>
      </c>
      <c r="AL351" t="str">
        <f t="shared" ca="1" si="44"/>
        <v>seg</v>
      </c>
      <c r="AM351">
        <f ca="1">IF($AJ$2="",SUMIFS(BANCOS!$C$4:$C$13,BANCOS!$D$4:$D$13,AK351),SUMIFS(BANCOS!$C$4:$C$13,BANCOS!$D$4:$D$13,AK351,BANCOS!$B$4:$B$13,$AJ$2))+AP350</f>
        <v>0</v>
      </c>
      <c r="AN351">
        <f ca="1">IF($AI$3=1,
IF($AJ$2="",
SUMIFS(ENTRADAS[Valor],ENTRADAS[Status],"Concluído",ENTRADAS[Data pagamento],AK351),
SUMIFS(ENTRADAS[Valor],ENTRADAS[Status],"Concluído",ENTRADAS[Data pagamento],AK351,ENTRADAS[Conta bancária],$AJ$2)),
IF($AJ$2="",
SUMIFS(ENTRADAS[Valor],ENTRADAS[Status],"Concluído",ENTRADAS[Data pagamento],AK351)+SUMIFS(ENTRADAS[Valor],ENTRADAS[Status],"&lt;&gt;"&amp;"Concluído",ENTRADAS[Data vencimento],AK351),
SUMIFS(ENTRADAS[Valor],ENTRADAS[Status],"Concluído",ENTRADAS[Data pagamento],AK351,ENTRADAS[Conta bancária],$AJ$2)+SUMIFS(ENTRADAS[Valor],ENTRADAS[Status],"&lt;&gt;"&amp;"Concluído",ENTRADAS[Data vencimento],AK351,ENTRADAS[Conta bancária],$AJ$2)))</f>
        <v>0</v>
      </c>
      <c r="AO351">
        <f ca="1">IF($AI$3=1,
IF($AJ$2="",
SUMIFS(SAÍDAS[Valor],SAÍDAS[Status],"Concluído",SAÍDAS[Data pagamento],AK351),
SUMIFS(SAÍDAS[Valor],SAÍDAS[Status],"Concluído",SAÍDAS[Data pagamento],AK351,SAÍDAS[Conta bancária],$AJ$2)),
IF($AJ$2="",
SUMIFS(SAÍDAS[Valor],SAÍDAS[Status],"Concluído",SAÍDAS[Data pagamento],AK351)+SUMIFS(SAÍDAS[Valor],SAÍDAS[Status],"&lt;&gt;"&amp;"Concluído",SAÍDAS[Data vencimento],AK351),
SUMIFS(SAÍDAS[Valor],SAÍDAS[Status],"Concluído",SAÍDAS[Data pagamento],AK351,SAÍDAS[Conta bancária],$AJ$2)+SUMIFS(SAÍDAS[Valor],SAÍDAS[Status],"&lt;&gt;"&amp;"Concluído",SAÍDAS[Data vencimento],AK351,SAÍDAS[Conta bancária],$AJ$2)))</f>
        <v>0</v>
      </c>
      <c r="AP351">
        <f t="shared" ca="1" si="45"/>
        <v>0</v>
      </c>
    </row>
    <row r="352" spans="34:42" x14ac:dyDescent="0.3">
      <c r="AH352" t="str">
        <f t="shared" ca="1" si="41"/>
        <v>dez</v>
      </c>
      <c r="AI352">
        <f t="shared" ca="1" si="42"/>
        <v>1900</v>
      </c>
      <c r="AJ352" t="str">
        <f t="shared" ca="1" si="43"/>
        <v>dez1900</v>
      </c>
      <c r="AK352" s="97">
        <f t="shared" ca="1" si="46"/>
        <v>346</v>
      </c>
      <c r="AL352" t="str">
        <f t="shared" ca="1" si="44"/>
        <v>ter</v>
      </c>
      <c r="AM352">
        <f ca="1">IF($AJ$2="",SUMIFS(BANCOS!$C$4:$C$13,BANCOS!$D$4:$D$13,AK352),SUMIFS(BANCOS!$C$4:$C$13,BANCOS!$D$4:$D$13,AK352,BANCOS!$B$4:$B$13,$AJ$2))+AP351</f>
        <v>0</v>
      </c>
      <c r="AN352">
        <f ca="1">IF($AI$3=1,
IF($AJ$2="",
SUMIFS(ENTRADAS[Valor],ENTRADAS[Status],"Concluído",ENTRADAS[Data pagamento],AK352),
SUMIFS(ENTRADAS[Valor],ENTRADAS[Status],"Concluído",ENTRADAS[Data pagamento],AK352,ENTRADAS[Conta bancária],$AJ$2)),
IF($AJ$2="",
SUMIFS(ENTRADAS[Valor],ENTRADAS[Status],"Concluído",ENTRADAS[Data pagamento],AK352)+SUMIFS(ENTRADAS[Valor],ENTRADAS[Status],"&lt;&gt;"&amp;"Concluído",ENTRADAS[Data vencimento],AK352),
SUMIFS(ENTRADAS[Valor],ENTRADAS[Status],"Concluído",ENTRADAS[Data pagamento],AK352,ENTRADAS[Conta bancária],$AJ$2)+SUMIFS(ENTRADAS[Valor],ENTRADAS[Status],"&lt;&gt;"&amp;"Concluído",ENTRADAS[Data vencimento],AK352,ENTRADAS[Conta bancária],$AJ$2)))</f>
        <v>0</v>
      </c>
      <c r="AO352">
        <f ca="1">IF($AI$3=1,
IF($AJ$2="",
SUMIFS(SAÍDAS[Valor],SAÍDAS[Status],"Concluído",SAÍDAS[Data pagamento],AK352),
SUMIFS(SAÍDAS[Valor],SAÍDAS[Status],"Concluído",SAÍDAS[Data pagamento],AK352,SAÍDAS[Conta bancária],$AJ$2)),
IF($AJ$2="",
SUMIFS(SAÍDAS[Valor],SAÍDAS[Status],"Concluído",SAÍDAS[Data pagamento],AK352)+SUMIFS(SAÍDAS[Valor],SAÍDAS[Status],"&lt;&gt;"&amp;"Concluído",SAÍDAS[Data vencimento],AK352),
SUMIFS(SAÍDAS[Valor],SAÍDAS[Status],"Concluído",SAÍDAS[Data pagamento],AK352,SAÍDAS[Conta bancária],$AJ$2)+SUMIFS(SAÍDAS[Valor],SAÍDAS[Status],"&lt;&gt;"&amp;"Concluído",SAÍDAS[Data vencimento],AK352,SAÍDAS[Conta bancária],$AJ$2)))</f>
        <v>0</v>
      </c>
      <c r="AP352">
        <f t="shared" ca="1" si="45"/>
        <v>0</v>
      </c>
    </row>
    <row r="353" spans="34:42" x14ac:dyDescent="0.3">
      <c r="AH353" t="str">
        <f t="shared" ca="1" si="41"/>
        <v>dez</v>
      </c>
      <c r="AI353">
        <f t="shared" ca="1" si="42"/>
        <v>1900</v>
      </c>
      <c r="AJ353" t="str">
        <f t="shared" ca="1" si="43"/>
        <v>dez1900</v>
      </c>
      <c r="AK353" s="97">
        <f t="shared" ca="1" si="46"/>
        <v>347</v>
      </c>
      <c r="AL353" t="str">
        <f t="shared" ca="1" si="44"/>
        <v>qua</v>
      </c>
      <c r="AM353">
        <f ca="1">IF($AJ$2="",SUMIFS(BANCOS!$C$4:$C$13,BANCOS!$D$4:$D$13,AK353),SUMIFS(BANCOS!$C$4:$C$13,BANCOS!$D$4:$D$13,AK353,BANCOS!$B$4:$B$13,$AJ$2))+AP352</f>
        <v>0</v>
      </c>
      <c r="AN353">
        <f ca="1">IF($AI$3=1,
IF($AJ$2="",
SUMIFS(ENTRADAS[Valor],ENTRADAS[Status],"Concluído",ENTRADAS[Data pagamento],AK353),
SUMIFS(ENTRADAS[Valor],ENTRADAS[Status],"Concluído",ENTRADAS[Data pagamento],AK353,ENTRADAS[Conta bancária],$AJ$2)),
IF($AJ$2="",
SUMIFS(ENTRADAS[Valor],ENTRADAS[Status],"Concluído",ENTRADAS[Data pagamento],AK353)+SUMIFS(ENTRADAS[Valor],ENTRADAS[Status],"&lt;&gt;"&amp;"Concluído",ENTRADAS[Data vencimento],AK353),
SUMIFS(ENTRADAS[Valor],ENTRADAS[Status],"Concluído",ENTRADAS[Data pagamento],AK353,ENTRADAS[Conta bancária],$AJ$2)+SUMIFS(ENTRADAS[Valor],ENTRADAS[Status],"&lt;&gt;"&amp;"Concluído",ENTRADAS[Data vencimento],AK353,ENTRADAS[Conta bancária],$AJ$2)))</f>
        <v>0</v>
      </c>
      <c r="AO353">
        <f ca="1">IF($AI$3=1,
IF($AJ$2="",
SUMIFS(SAÍDAS[Valor],SAÍDAS[Status],"Concluído",SAÍDAS[Data pagamento],AK353),
SUMIFS(SAÍDAS[Valor],SAÍDAS[Status],"Concluído",SAÍDAS[Data pagamento],AK353,SAÍDAS[Conta bancária],$AJ$2)),
IF($AJ$2="",
SUMIFS(SAÍDAS[Valor],SAÍDAS[Status],"Concluído",SAÍDAS[Data pagamento],AK353)+SUMIFS(SAÍDAS[Valor],SAÍDAS[Status],"&lt;&gt;"&amp;"Concluído",SAÍDAS[Data vencimento],AK353),
SUMIFS(SAÍDAS[Valor],SAÍDAS[Status],"Concluído",SAÍDAS[Data pagamento],AK353,SAÍDAS[Conta bancária],$AJ$2)+SUMIFS(SAÍDAS[Valor],SAÍDAS[Status],"&lt;&gt;"&amp;"Concluído",SAÍDAS[Data vencimento],AK353,SAÍDAS[Conta bancária],$AJ$2)))</f>
        <v>0</v>
      </c>
      <c r="AP353">
        <f t="shared" ca="1" si="45"/>
        <v>0</v>
      </c>
    </row>
    <row r="354" spans="34:42" x14ac:dyDescent="0.3">
      <c r="AH354" t="str">
        <f t="shared" ca="1" si="41"/>
        <v>dez</v>
      </c>
      <c r="AI354">
        <f t="shared" ca="1" si="42"/>
        <v>1900</v>
      </c>
      <c r="AJ354" t="str">
        <f t="shared" ca="1" si="43"/>
        <v>dez1900</v>
      </c>
      <c r="AK354" s="97">
        <f t="shared" ca="1" si="46"/>
        <v>348</v>
      </c>
      <c r="AL354" t="str">
        <f t="shared" ca="1" si="44"/>
        <v>qui</v>
      </c>
      <c r="AM354">
        <f ca="1">IF($AJ$2="",SUMIFS(BANCOS!$C$4:$C$13,BANCOS!$D$4:$D$13,AK354),SUMIFS(BANCOS!$C$4:$C$13,BANCOS!$D$4:$D$13,AK354,BANCOS!$B$4:$B$13,$AJ$2))+AP353</f>
        <v>0</v>
      </c>
      <c r="AN354">
        <f ca="1">IF($AI$3=1,
IF($AJ$2="",
SUMIFS(ENTRADAS[Valor],ENTRADAS[Status],"Concluído",ENTRADAS[Data pagamento],AK354),
SUMIFS(ENTRADAS[Valor],ENTRADAS[Status],"Concluído",ENTRADAS[Data pagamento],AK354,ENTRADAS[Conta bancária],$AJ$2)),
IF($AJ$2="",
SUMIFS(ENTRADAS[Valor],ENTRADAS[Status],"Concluído",ENTRADAS[Data pagamento],AK354)+SUMIFS(ENTRADAS[Valor],ENTRADAS[Status],"&lt;&gt;"&amp;"Concluído",ENTRADAS[Data vencimento],AK354),
SUMIFS(ENTRADAS[Valor],ENTRADAS[Status],"Concluído",ENTRADAS[Data pagamento],AK354,ENTRADAS[Conta bancária],$AJ$2)+SUMIFS(ENTRADAS[Valor],ENTRADAS[Status],"&lt;&gt;"&amp;"Concluído",ENTRADAS[Data vencimento],AK354,ENTRADAS[Conta bancária],$AJ$2)))</f>
        <v>0</v>
      </c>
      <c r="AO354">
        <f ca="1">IF($AI$3=1,
IF($AJ$2="",
SUMIFS(SAÍDAS[Valor],SAÍDAS[Status],"Concluído",SAÍDAS[Data pagamento],AK354),
SUMIFS(SAÍDAS[Valor],SAÍDAS[Status],"Concluído",SAÍDAS[Data pagamento],AK354,SAÍDAS[Conta bancária],$AJ$2)),
IF($AJ$2="",
SUMIFS(SAÍDAS[Valor],SAÍDAS[Status],"Concluído",SAÍDAS[Data pagamento],AK354)+SUMIFS(SAÍDAS[Valor],SAÍDAS[Status],"&lt;&gt;"&amp;"Concluído",SAÍDAS[Data vencimento],AK354),
SUMIFS(SAÍDAS[Valor],SAÍDAS[Status],"Concluído",SAÍDAS[Data pagamento],AK354,SAÍDAS[Conta bancária],$AJ$2)+SUMIFS(SAÍDAS[Valor],SAÍDAS[Status],"&lt;&gt;"&amp;"Concluído",SAÍDAS[Data vencimento],AK354,SAÍDAS[Conta bancária],$AJ$2)))</f>
        <v>0</v>
      </c>
      <c r="AP354">
        <f t="shared" ca="1" si="45"/>
        <v>0</v>
      </c>
    </row>
    <row r="355" spans="34:42" x14ac:dyDescent="0.3">
      <c r="AH355" t="str">
        <f t="shared" ca="1" si="41"/>
        <v>dez</v>
      </c>
      <c r="AI355">
        <f t="shared" ca="1" si="42"/>
        <v>1900</v>
      </c>
      <c r="AJ355" t="str">
        <f t="shared" ca="1" si="43"/>
        <v>dez1900</v>
      </c>
      <c r="AK355" s="97">
        <f t="shared" ca="1" si="46"/>
        <v>349</v>
      </c>
      <c r="AL355" t="str">
        <f t="shared" ca="1" si="44"/>
        <v>sex</v>
      </c>
      <c r="AM355">
        <f ca="1">IF($AJ$2="",SUMIFS(BANCOS!$C$4:$C$13,BANCOS!$D$4:$D$13,AK355),SUMIFS(BANCOS!$C$4:$C$13,BANCOS!$D$4:$D$13,AK355,BANCOS!$B$4:$B$13,$AJ$2))+AP354</f>
        <v>0</v>
      </c>
      <c r="AN355">
        <f ca="1">IF($AI$3=1,
IF($AJ$2="",
SUMIFS(ENTRADAS[Valor],ENTRADAS[Status],"Concluído",ENTRADAS[Data pagamento],AK355),
SUMIFS(ENTRADAS[Valor],ENTRADAS[Status],"Concluído",ENTRADAS[Data pagamento],AK355,ENTRADAS[Conta bancária],$AJ$2)),
IF($AJ$2="",
SUMIFS(ENTRADAS[Valor],ENTRADAS[Status],"Concluído",ENTRADAS[Data pagamento],AK355)+SUMIFS(ENTRADAS[Valor],ENTRADAS[Status],"&lt;&gt;"&amp;"Concluído",ENTRADAS[Data vencimento],AK355),
SUMIFS(ENTRADAS[Valor],ENTRADAS[Status],"Concluído",ENTRADAS[Data pagamento],AK355,ENTRADAS[Conta bancária],$AJ$2)+SUMIFS(ENTRADAS[Valor],ENTRADAS[Status],"&lt;&gt;"&amp;"Concluído",ENTRADAS[Data vencimento],AK355,ENTRADAS[Conta bancária],$AJ$2)))</f>
        <v>0</v>
      </c>
      <c r="AO355">
        <f ca="1">IF($AI$3=1,
IF($AJ$2="",
SUMIFS(SAÍDAS[Valor],SAÍDAS[Status],"Concluído",SAÍDAS[Data pagamento],AK355),
SUMIFS(SAÍDAS[Valor],SAÍDAS[Status],"Concluído",SAÍDAS[Data pagamento],AK355,SAÍDAS[Conta bancária],$AJ$2)),
IF($AJ$2="",
SUMIFS(SAÍDAS[Valor],SAÍDAS[Status],"Concluído",SAÍDAS[Data pagamento],AK355)+SUMIFS(SAÍDAS[Valor],SAÍDAS[Status],"&lt;&gt;"&amp;"Concluído",SAÍDAS[Data vencimento],AK355),
SUMIFS(SAÍDAS[Valor],SAÍDAS[Status],"Concluído",SAÍDAS[Data pagamento],AK355,SAÍDAS[Conta bancária],$AJ$2)+SUMIFS(SAÍDAS[Valor],SAÍDAS[Status],"&lt;&gt;"&amp;"Concluído",SAÍDAS[Data vencimento],AK355,SAÍDAS[Conta bancária],$AJ$2)))</f>
        <v>0</v>
      </c>
      <c r="AP355">
        <f t="shared" ca="1" si="45"/>
        <v>0</v>
      </c>
    </row>
    <row r="356" spans="34:42" x14ac:dyDescent="0.3">
      <c r="AH356" t="str">
        <f t="shared" ca="1" si="41"/>
        <v>dez</v>
      </c>
      <c r="AI356">
        <f t="shared" ca="1" si="42"/>
        <v>1900</v>
      </c>
      <c r="AJ356" t="str">
        <f t="shared" ca="1" si="43"/>
        <v>dez1900</v>
      </c>
      <c r="AK356" s="97">
        <f t="shared" ca="1" si="46"/>
        <v>350</v>
      </c>
      <c r="AL356" t="str">
        <f t="shared" ca="1" si="44"/>
        <v>sáb</v>
      </c>
      <c r="AM356">
        <f ca="1">IF($AJ$2="",SUMIFS(BANCOS!$C$4:$C$13,BANCOS!$D$4:$D$13,AK356),SUMIFS(BANCOS!$C$4:$C$13,BANCOS!$D$4:$D$13,AK356,BANCOS!$B$4:$B$13,$AJ$2))+AP355</f>
        <v>0</v>
      </c>
      <c r="AN356">
        <f ca="1">IF($AI$3=1,
IF($AJ$2="",
SUMIFS(ENTRADAS[Valor],ENTRADAS[Status],"Concluído",ENTRADAS[Data pagamento],AK356),
SUMIFS(ENTRADAS[Valor],ENTRADAS[Status],"Concluído",ENTRADAS[Data pagamento],AK356,ENTRADAS[Conta bancária],$AJ$2)),
IF($AJ$2="",
SUMIFS(ENTRADAS[Valor],ENTRADAS[Status],"Concluído",ENTRADAS[Data pagamento],AK356)+SUMIFS(ENTRADAS[Valor],ENTRADAS[Status],"&lt;&gt;"&amp;"Concluído",ENTRADAS[Data vencimento],AK356),
SUMIFS(ENTRADAS[Valor],ENTRADAS[Status],"Concluído",ENTRADAS[Data pagamento],AK356,ENTRADAS[Conta bancária],$AJ$2)+SUMIFS(ENTRADAS[Valor],ENTRADAS[Status],"&lt;&gt;"&amp;"Concluído",ENTRADAS[Data vencimento],AK356,ENTRADAS[Conta bancária],$AJ$2)))</f>
        <v>0</v>
      </c>
      <c r="AO356">
        <f ca="1">IF($AI$3=1,
IF($AJ$2="",
SUMIFS(SAÍDAS[Valor],SAÍDAS[Status],"Concluído",SAÍDAS[Data pagamento],AK356),
SUMIFS(SAÍDAS[Valor],SAÍDAS[Status],"Concluído",SAÍDAS[Data pagamento],AK356,SAÍDAS[Conta bancária],$AJ$2)),
IF($AJ$2="",
SUMIFS(SAÍDAS[Valor],SAÍDAS[Status],"Concluído",SAÍDAS[Data pagamento],AK356)+SUMIFS(SAÍDAS[Valor],SAÍDAS[Status],"&lt;&gt;"&amp;"Concluído",SAÍDAS[Data vencimento],AK356),
SUMIFS(SAÍDAS[Valor],SAÍDAS[Status],"Concluído",SAÍDAS[Data pagamento],AK356,SAÍDAS[Conta bancária],$AJ$2)+SUMIFS(SAÍDAS[Valor],SAÍDAS[Status],"&lt;&gt;"&amp;"Concluído",SAÍDAS[Data vencimento],AK356,SAÍDAS[Conta bancária],$AJ$2)))</f>
        <v>0</v>
      </c>
      <c r="AP356">
        <f t="shared" ca="1" si="45"/>
        <v>0</v>
      </c>
    </row>
    <row r="357" spans="34:42" x14ac:dyDescent="0.3">
      <c r="AH357" t="str">
        <f t="shared" ca="1" si="41"/>
        <v>dez</v>
      </c>
      <c r="AI357">
        <f t="shared" ca="1" si="42"/>
        <v>1900</v>
      </c>
      <c r="AJ357" t="str">
        <f t="shared" ca="1" si="43"/>
        <v>dez1900</v>
      </c>
      <c r="AK357" s="97">
        <f t="shared" ca="1" si="46"/>
        <v>351</v>
      </c>
      <c r="AL357" t="str">
        <f t="shared" ca="1" si="44"/>
        <v>dom</v>
      </c>
      <c r="AM357">
        <f ca="1">IF($AJ$2="",SUMIFS(BANCOS!$C$4:$C$13,BANCOS!$D$4:$D$13,AK357),SUMIFS(BANCOS!$C$4:$C$13,BANCOS!$D$4:$D$13,AK357,BANCOS!$B$4:$B$13,$AJ$2))+AP356</f>
        <v>0</v>
      </c>
      <c r="AN357">
        <f ca="1">IF($AI$3=1,
IF($AJ$2="",
SUMIFS(ENTRADAS[Valor],ENTRADAS[Status],"Concluído",ENTRADAS[Data pagamento],AK357),
SUMIFS(ENTRADAS[Valor],ENTRADAS[Status],"Concluído",ENTRADAS[Data pagamento],AK357,ENTRADAS[Conta bancária],$AJ$2)),
IF($AJ$2="",
SUMIFS(ENTRADAS[Valor],ENTRADAS[Status],"Concluído",ENTRADAS[Data pagamento],AK357)+SUMIFS(ENTRADAS[Valor],ENTRADAS[Status],"&lt;&gt;"&amp;"Concluído",ENTRADAS[Data vencimento],AK357),
SUMIFS(ENTRADAS[Valor],ENTRADAS[Status],"Concluído",ENTRADAS[Data pagamento],AK357,ENTRADAS[Conta bancária],$AJ$2)+SUMIFS(ENTRADAS[Valor],ENTRADAS[Status],"&lt;&gt;"&amp;"Concluído",ENTRADAS[Data vencimento],AK357,ENTRADAS[Conta bancária],$AJ$2)))</f>
        <v>0</v>
      </c>
      <c r="AO357">
        <f ca="1">IF($AI$3=1,
IF($AJ$2="",
SUMIFS(SAÍDAS[Valor],SAÍDAS[Status],"Concluído",SAÍDAS[Data pagamento],AK357),
SUMIFS(SAÍDAS[Valor],SAÍDAS[Status],"Concluído",SAÍDAS[Data pagamento],AK357,SAÍDAS[Conta bancária],$AJ$2)),
IF($AJ$2="",
SUMIFS(SAÍDAS[Valor],SAÍDAS[Status],"Concluído",SAÍDAS[Data pagamento],AK357)+SUMIFS(SAÍDAS[Valor],SAÍDAS[Status],"&lt;&gt;"&amp;"Concluído",SAÍDAS[Data vencimento],AK357),
SUMIFS(SAÍDAS[Valor],SAÍDAS[Status],"Concluído",SAÍDAS[Data pagamento],AK357,SAÍDAS[Conta bancária],$AJ$2)+SUMIFS(SAÍDAS[Valor],SAÍDAS[Status],"&lt;&gt;"&amp;"Concluído",SAÍDAS[Data vencimento],AK357,SAÍDAS[Conta bancária],$AJ$2)))</f>
        <v>0</v>
      </c>
      <c r="AP357">
        <f t="shared" ca="1" si="45"/>
        <v>0</v>
      </c>
    </row>
    <row r="358" spans="34:42" x14ac:dyDescent="0.3">
      <c r="AH358" t="str">
        <f t="shared" ca="1" si="41"/>
        <v>dez</v>
      </c>
      <c r="AI358">
        <f t="shared" ca="1" si="42"/>
        <v>1900</v>
      </c>
      <c r="AJ358" t="str">
        <f t="shared" ca="1" si="43"/>
        <v>dez1900</v>
      </c>
      <c r="AK358" s="97">
        <f t="shared" ca="1" si="46"/>
        <v>352</v>
      </c>
      <c r="AL358" t="str">
        <f t="shared" ca="1" si="44"/>
        <v>seg</v>
      </c>
      <c r="AM358">
        <f ca="1">IF($AJ$2="",SUMIFS(BANCOS!$C$4:$C$13,BANCOS!$D$4:$D$13,AK358),SUMIFS(BANCOS!$C$4:$C$13,BANCOS!$D$4:$D$13,AK358,BANCOS!$B$4:$B$13,$AJ$2))+AP357</f>
        <v>0</v>
      </c>
      <c r="AN358">
        <f ca="1">IF($AI$3=1,
IF($AJ$2="",
SUMIFS(ENTRADAS[Valor],ENTRADAS[Status],"Concluído",ENTRADAS[Data pagamento],AK358),
SUMIFS(ENTRADAS[Valor],ENTRADAS[Status],"Concluído",ENTRADAS[Data pagamento],AK358,ENTRADAS[Conta bancária],$AJ$2)),
IF($AJ$2="",
SUMIFS(ENTRADAS[Valor],ENTRADAS[Status],"Concluído",ENTRADAS[Data pagamento],AK358)+SUMIFS(ENTRADAS[Valor],ENTRADAS[Status],"&lt;&gt;"&amp;"Concluído",ENTRADAS[Data vencimento],AK358),
SUMIFS(ENTRADAS[Valor],ENTRADAS[Status],"Concluído",ENTRADAS[Data pagamento],AK358,ENTRADAS[Conta bancária],$AJ$2)+SUMIFS(ENTRADAS[Valor],ENTRADAS[Status],"&lt;&gt;"&amp;"Concluído",ENTRADAS[Data vencimento],AK358,ENTRADAS[Conta bancária],$AJ$2)))</f>
        <v>0</v>
      </c>
      <c r="AO358">
        <f ca="1">IF($AI$3=1,
IF($AJ$2="",
SUMIFS(SAÍDAS[Valor],SAÍDAS[Status],"Concluído",SAÍDAS[Data pagamento],AK358),
SUMIFS(SAÍDAS[Valor],SAÍDAS[Status],"Concluído",SAÍDAS[Data pagamento],AK358,SAÍDAS[Conta bancária],$AJ$2)),
IF($AJ$2="",
SUMIFS(SAÍDAS[Valor],SAÍDAS[Status],"Concluído",SAÍDAS[Data pagamento],AK358)+SUMIFS(SAÍDAS[Valor],SAÍDAS[Status],"&lt;&gt;"&amp;"Concluído",SAÍDAS[Data vencimento],AK358),
SUMIFS(SAÍDAS[Valor],SAÍDAS[Status],"Concluído",SAÍDAS[Data pagamento],AK358,SAÍDAS[Conta bancária],$AJ$2)+SUMIFS(SAÍDAS[Valor],SAÍDAS[Status],"&lt;&gt;"&amp;"Concluído",SAÍDAS[Data vencimento],AK358,SAÍDAS[Conta bancária],$AJ$2)))</f>
        <v>0</v>
      </c>
      <c r="AP358">
        <f t="shared" ca="1" si="45"/>
        <v>0</v>
      </c>
    </row>
    <row r="359" spans="34:42" x14ac:dyDescent="0.3">
      <c r="AH359" t="str">
        <f t="shared" ca="1" si="41"/>
        <v>dez</v>
      </c>
      <c r="AI359">
        <f t="shared" ca="1" si="42"/>
        <v>1900</v>
      </c>
      <c r="AJ359" t="str">
        <f t="shared" ca="1" si="43"/>
        <v>dez1900</v>
      </c>
      <c r="AK359" s="97">
        <f t="shared" ca="1" si="46"/>
        <v>353</v>
      </c>
      <c r="AL359" t="str">
        <f t="shared" ca="1" si="44"/>
        <v>ter</v>
      </c>
      <c r="AM359">
        <f ca="1">IF($AJ$2="",SUMIFS(BANCOS!$C$4:$C$13,BANCOS!$D$4:$D$13,AK359),SUMIFS(BANCOS!$C$4:$C$13,BANCOS!$D$4:$D$13,AK359,BANCOS!$B$4:$B$13,$AJ$2))+AP358</f>
        <v>0</v>
      </c>
      <c r="AN359">
        <f ca="1">IF($AI$3=1,
IF($AJ$2="",
SUMIFS(ENTRADAS[Valor],ENTRADAS[Status],"Concluído",ENTRADAS[Data pagamento],AK359),
SUMIFS(ENTRADAS[Valor],ENTRADAS[Status],"Concluído",ENTRADAS[Data pagamento],AK359,ENTRADAS[Conta bancária],$AJ$2)),
IF($AJ$2="",
SUMIFS(ENTRADAS[Valor],ENTRADAS[Status],"Concluído",ENTRADAS[Data pagamento],AK359)+SUMIFS(ENTRADAS[Valor],ENTRADAS[Status],"&lt;&gt;"&amp;"Concluído",ENTRADAS[Data vencimento],AK359),
SUMIFS(ENTRADAS[Valor],ENTRADAS[Status],"Concluído",ENTRADAS[Data pagamento],AK359,ENTRADAS[Conta bancária],$AJ$2)+SUMIFS(ENTRADAS[Valor],ENTRADAS[Status],"&lt;&gt;"&amp;"Concluído",ENTRADAS[Data vencimento],AK359,ENTRADAS[Conta bancária],$AJ$2)))</f>
        <v>0</v>
      </c>
      <c r="AO359">
        <f ca="1">IF($AI$3=1,
IF($AJ$2="",
SUMIFS(SAÍDAS[Valor],SAÍDAS[Status],"Concluído",SAÍDAS[Data pagamento],AK359),
SUMIFS(SAÍDAS[Valor],SAÍDAS[Status],"Concluído",SAÍDAS[Data pagamento],AK359,SAÍDAS[Conta bancária],$AJ$2)),
IF($AJ$2="",
SUMIFS(SAÍDAS[Valor],SAÍDAS[Status],"Concluído",SAÍDAS[Data pagamento],AK359)+SUMIFS(SAÍDAS[Valor],SAÍDAS[Status],"&lt;&gt;"&amp;"Concluído",SAÍDAS[Data vencimento],AK359),
SUMIFS(SAÍDAS[Valor],SAÍDAS[Status],"Concluído",SAÍDAS[Data pagamento],AK359,SAÍDAS[Conta bancária],$AJ$2)+SUMIFS(SAÍDAS[Valor],SAÍDAS[Status],"&lt;&gt;"&amp;"Concluído",SAÍDAS[Data vencimento],AK359,SAÍDAS[Conta bancária],$AJ$2)))</f>
        <v>0</v>
      </c>
      <c r="AP359">
        <f t="shared" ca="1" si="45"/>
        <v>0</v>
      </c>
    </row>
    <row r="360" spans="34:42" x14ac:dyDescent="0.3">
      <c r="AH360" t="str">
        <f t="shared" ca="1" si="41"/>
        <v>dez</v>
      </c>
      <c r="AI360">
        <f t="shared" ca="1" si="42"/>
        <v>1900</v>
      </c>
      <c r="AJ360" t="str">
        <f t="shared" ca="1" si="43"/>
        <v>dez1900</v>
      </c>
      <c r="AK360" s="97">
        <f t="shared" ca="1" si="46"/>
        <v>354</v>
      </c>
      <c r="AL360" t="str">
        <f t="shared" ca="1" si="44"/>
        <v>qua</v>
      </c>
      <c r="AM360">
        <f ca="1">IF($AJ$2="",SUMIFS(BANCOS!$C$4:$C$13,BANCOS!$D$4:$D$13,AK360),SUMIFS(BANCOS!$C$4:$C$13,BANCOS!$D$4:$D$13,AK360,BANCOS!$B$4:$B$13,$AJ$2))+AP359</f>
        <v>0</v>
      </c>
      <c r="AN360">
        <f ca="1">IF($AI$3=1,
IF($AJ$2="",
SUMIFS(ENTRADAS[Valor],ENTRADAS[Status],"Concluído",ENTRADAS[Data pagamento],AK360),
SUMIFS(ENTRADAS[Valor],ENTRADAS[Status],"Concluído",ENTRADAS[Data pagamento],AK360,ENTRADAS[Conta bancária],$AJ$2)),
IF($AJ$2="",
SUMIFS(ENTRADAS[Valor],ENTRADAS[Status],"Concluído",ENTRADAS[Data pagamento],AK360)+SUMIFS(ENTRADAS[Valor],ENTRADAS[Status],"&lt;&gt;"&amp;"Concluído",ENTRADAS[Data vencimento],AK360),
SUMIFS(ENTRADAS[Valor],ENTRADAS[Status],"Concluído",ENTRADAS[Data pagamento],AK360,ENTRADAS[Conta bancária],$AJ$2)+SUMIFS(ENTRADAS[Valor],ENTRADAS[Status],"&lt;&gt;"&amp;"Concluído",ENTRADAS[Data vencimento],AK360,ENTRADAS[Conta bancária],$AJ$2)))</f>
        <v>0</v>
      </c>
      <c r="AO360">
        <f ca="1">IF($AI$3=1,
IF($AJ$2="",
SUMIFS(SAÍDAS[Valor],SAÍDAS[Status],"Concluído",SAÍDAS[Data pagamento],AK360),
SUMIFS(SAÍDAS[Valor],SAÍDAS[Status],"Concluído",SAÍDAS[Data pagamento],AK360,SAÍDAS[Conta bancária],$AJ$2)),
IF($AJ$2="",
SUMIFS(SAÍDAS[Valor],SAÍDAS[Status],"Concluído",SAÍDAS[Data pagamento],AK360)+SUMIFS(SAÍDAS[Valor],SAÍDAS[Status],"&lt;&gt;"&amp;"Concluído",SAÍDAS[Data vencimento],AK360),
SUMIFS(SAÍDAS[Valor],SAÍDAS[Status],"Concluído",SAÍDAS[Data pagamento],AK360,SAÍDAS[Conta bancária],$AJ$2)+SUMIFS(SAÍDAS[Valor],SAÍDAS[Status],"&lt;&gt;"&amp;"Concluído",SAÍDAS[Data vencimento],AK360,SAÍDAS[Conta bancária],$AJ$2)))</f>
        <v>0</v>
      </c>
      <c r="AP360">
        <f t="shared" ca="1" si="45"/>
        <v>0</v>
      </c>
    </row>
    <row r="361" spans="34:42" x14ac:dyDescent="0.3">
      <c r="AH361" t="str">
        <f t="shared" ca="1" si="41"/>
        <v>dez</v>
      </c>
      <c r="AI361">
        <f t="shared" ca="1" si="42"/>
        <v>1900</v>
      </c>
      <c r="AJ361" t="str">
        <f t="shared" ca="1" si="43"/>
        <v>dez1900</v>
      </c>
      <c r="AK361" s="97">
        <f t="shared" ca="1" si="46"/>
        <v>355</v>
      </c>
      <c r="AL361" t="str">
        <f t="shared" ca="1" si="44"/>
        <v>qui</v>
      </c>
      <c r="AM361">
        <f ca="1">IF($AJ$2="",SUMIFS(BANCOS!$C$4:$C$13,BANCOS!$D$4:$D$13,AK361),SUMIFS(BANCOS!$C$4:$C$13,BANCOS!$D$4:$D$13,AK361,BANCOS!$B$4:$B$13,$AJ$2))+AP360</f>
        <v>0</v>
      </c>
      <c r="AN361">
        <f ca="1">IF($AI$3=1,
IF($AJ$2="",
SUMIFS(ENTRADAS[Valor],ENTRADAS[Status],"Concluído",ENTRADAS[Data pagamento],AK361),
SUMIFS(ENTRADAS[Valor],ENTRADAS[Status],"Concluído",ENTRADAS[Data pagamento],AK361,ENTRADAS[Conta bancária],$AJ$2)),
IF($AJ$2="",
SUMIFS(ENTRADAS[Valor],ENTRADAS[Status],"Concluído",ENTRADAS[Data pagamento],AK361)+SUMIFS(ENTRADAS[Valor],ENTRADAS[Status],"&lt;&gt;"&amp;"Concluído",ENTRADAS[Data vencimento],AK361),
SUMIFS(ENTRADAS[Valor],ENTRADAS[Status],"Concluído",ENTRADAS[Data pagamento],AK361,ENTRADAS[Conta bancária],$AJ$2)+SUMIFS(ENTRADAS[Valor],ENTRADAS[Status],"&lt;&gt;"&amp;"Concluído",ENTRADAS[Data vencimento],AK361,ENTRADAS[Conta bancária],$AJ$2)))</f>
        <v>0</v>
      </c>
      <c r="AO361">
        <f ca="1">IF($AI$3=1,
IF($AJ$2="",
SUMIFS(SAÍDAS[Valor],SAÍDAS[Status],"Concluído",SAÍDAS[Data pagamento],AK361),
SUMIFS(SAÍDAS[Valor],SAÍDAS[Status],"Concluído",SAÍDAS[Data pagamento],AK361,SAÍDAS[Conta bancária],$AJ$2)),
IF($AJ$2="",
SUMIFS(SAÍDAS[Valor],SAÍDAS[Status],"Concluído",SAÍDAS[Data pagamento],AK361)+SUMIFS(SAÍDAS[Valor],SAÍDAS[Status],"&lt;&gt;"&amp;"Concluído",SAÍDAS[Data vencimento],AK361),
SUMIFS(SAÍDAS[Valor],SAÍDAS[Status],"Concluído",SAÍDAS[Data pagamento],AK361,SAÍDAS[Conta bancária],$AJ$2)+SUMIFS(SAÍDAS[Valor],SAÍDAS[Status],"&lt;&gt;"&amp;"Concluído",SAÍDAS[Data vencimento],AK361,SAÍDAS[Conta bancária],$AJ$2)))</f>
        <v>0</v>
      </c>
      <c r="AP361">
        <f t="shared" ca="1" si="45"/>
        <v>0</v>
      </c>
    </row>
    <row r="362" spans="34:42" x14ac:dyDescent="0.3">
      <c r="AH362" t="str">
        <f t="shared" ca="1" si="41"/>
        <v>dez</v>
      </c>
      <c r="AI362">
        <f t="shared" ca="1" si="42"/>
        <v>1900</v>
      </c>
      <c r="AJ362" t="str">
        <f t="shared" ca="1" si="43"/>
        <v>dez1900</v>
      </c>
      <c r="AK362" s="97">
        <f t="shared" ca="1" si="46"/>
        <v>356</v>
      </c>
      <c r="AL362" t="str">
        <f t="shared" ca="1" si="44"/>
        <v>sex</v>
      </c>
      <c r="AM362">
        <f ca="1">IF($AJ$2="",SUMIFS(BANCOS!$C$4:$C$13,BANCOS!$D$4:$D$13,AK362),SUMIFS(BANCOS!$C$4:$C$13,BANCOS!$D$4:$D$13,AK362,BANCOS!$B$4:$B$13,$AJ$2))+AP361</f>
        <v>0</v>
      </c>
      <c r="AN362">
        <f ca="1">IF($AI$3=1,
IF($AJ$2="",
SUMIFS(ENTRADAS[Valor],ENTRADAS[Status],"Concluído",ENTRADAS[Data pagamento],AK362),
SUMIFS(ENTRADAS[Valor],ENTRADAS[Status],"Concluído",ENTRADAS[Data pagamento],AK362,ENTRADAS[Conta bancária],$AJ$2)),
IF($AJ$2="",
SUMIFS(ENTRADAS[Valor],ENTRADAS[Status],"Concluído",ENTRADAS[Data pagamento],AK362)+SUMIFS(ENTRADAS[Valor],ENTRADAS[Status],"&lt;&gt;"&amp;"Concluído",ENTRADAS[Data vencimento],AK362),
SUMIFS(ENTRADAS[Valor],ENTRADAS[Status],"Concluído",ENTRADAS[Data pagamento],AK362,ENTRADAS[Conta bancária],$AJ$2)+SUMIFS(ENTRADAS[Valor],ENTRADAS[Status],"&lt;&gt;"&amp;"Concluído",ENTRADAS[Data vencimento],AK362,ENTRADAS[Conta bancária],$AJ$2)))</f>
        <v>0</v>
      </c>
      <c r="AO362">
        <f ca="1">IF($AI$3=1,
IF($AJ$2="",
SUMIFS(SAÍDAS[Valor],SAÍDAS[Status],"Concluído",SAÍDAS[Data pagamento],AK362),
SUMIFS(SAÍDAS[Valor],SAÍDAS[Status],"Concluído",SAÍDAS[Data pagamento],AK362,SAÍDAS[Conta bancária],$AJ$2)),
IF($AJ$2="",
SUMIFS(SAÍDAS[Valor],SAÍDAS[Status],"Concluído",SAÍDAS[Data pagamento],AK362)+SUMIFS(SAÍDAS[Valor],SAÍDAS[Status],"&lt;&gt;"&amp;"Concluído",SAÍDAS[Data vencimento],AK362),
SUMIFS(SAÍDAS[Valor],SAÍDAS[Status],"Concluído",SAÍDAS[Data pagamento],AK362,SAÍDAS[Conta bancária],$AJ$2)+SUMIFS(SAÍDAS[Valor],SAÍDAS[Status],"&lt;&gt;"&amp;"Concluído",SAÍDAS[Data vencimento],AK362,SAÍDAS[Conta bancária],$AJ$2)))</f>
        <v>0</v>
      </c>
      <c r="AP362">
        <f t="shared" ca="1" si="45"/>
        <v>0</v>
      </c>
    </row>
    <row r="363" spans="34:42" x14ac:dyDescent="0.3">
      <c r="AH363" t="str">
        <f t="shared" ca="1" si="41"/>
        <v>dez</v>
      </c>
      <c r="AI363">
        <f t="shared" ca="1" si="42"/>
        <v>1900</v>
      </c>
      <c r="AJ363" t="str">
        <f t="shared" ca="1" si="43"/>
        <v>dez1900</v>
      </c>
      <c r="AK363" s="97">
        <f t="shared" ca="1" si="46"/>
        <v>357</v>
      </c>
      <c r="AL363" t="str">
        <f t="shared" ca="1" si="44"/>
        <v>sáb</v>
      </c>
      <c r="AM363">
        <f ca="1">IF($AJ$2="",SUMIFS(BANCOS!$C$4:$C$13,BANCOS!$D$4:$D$13,AK363),SUMIFS(BANCOS!$C$4:$C$13,BANCOS!$D$4:$D$13,AK363,BANCOS!$B$4:$B$13,$AJ$2))+AP362</f>
        <v>0</v>
      </c>
      <c r="AN363">
        <f ca="1">IF($AI$3=1,
IF($AJ$2="",
SUMIFS(ENTRADAS[Valor],ENTRADAS[Status],"Concluído",ENTRADAS[Data pagamento],AK363),
SUMIFS(ENTRADAS[Valor],ENTRADAS[Status],"Concluído",ENTRADAS[Data pagamento],AK363,ENTRADAS[Conta bancária],$AJ$2)),
IF($AJ$2="",
SUMIFS(ENTRADAS[Valor],ENTRADAS[Status],"Concluído",ENTRADAS[Data pagamento],AK363)+SUMIFS(ENTRADAS[Valor],ENTRADAS[Status],"&lt;&gt;"&amp;"Concluído",ENTRADAS[Data vencimento],AK363),
SUMIFS(ENTRADAS[Valor],ENTRADAS[Status],"Concluído",ENTRADAS[Data pagamento],AK363,ENTRADAS[Conta bancária],$AJ$2)+SUMIFS(ENTRADAS[Valor],ENTRADAS[Status],"&lt;&gt;"&amp;"Concluído",ENTRADAS[Data vencimento],AK363,ENTRADAS[Conta bancária],$AJ$2)))</f>
        <v>0</v>
      </c>
      <c r="AO363">
        <f ca="1">IF($AI$3=1,
IF($AJ$2="",
SUMIFS(SAÍDAS[Valor],SAÍDAS[Status],"Concluído",SAÍDAS[Data pagamento],AK363),
SUMIFS(SAÍDAS[Valor],SAÍDAS[Status],"Concluído",SAÍDAS[Data pagamento],AK363,SAÍDAS[Conta bancária],$AJ$2)),
IF($AJ$2="",
SUMIFS(SAÍDAS[Valor],SAÍDAS[Status],"Concluído",SAÍDAS[Data pagamento],AK363)+SUMIFS(SAÍDAS[Valor],SAÍDAS[Status],"&lt;&gt;"&amp;"Concluído",SAÍDAS[Data vencimento],AK363),
SUMIFS(SAÍDAS[Valor],SAÍDAS[Status],"Concluído",SAÍDAS[Data pagamento],AK363,SAÍDAS[Conta bancária],$AJ$2)+SUMIFS(SAÍDAS[Valor],SAÍDAS[Status],"&lt;&gt;"&amp;"Concluído",SAÍDAS[Data vencimento],AK363,SAÍDAS[Conta bancária],$AJ$2)))</f>
        <v>0</v>
      </c>
      <c r="AP363">
        <f t="shared" ca="1" si="45"/>
        <v>0</v>
      </c>
    </row>
    <row r="364" spans="34:42" x14ac:dyDescent="0.3">
      <c r="AH364" t="str">
        <f t="shared" ca="1" si="41"/>
        <v>dez</v>
      </c>
      <c r="AI364">
        <f t="shared" ca="1" si="42"/>
        <v>1900</v>
      </c>
      <c r="AJ364" t="str">
        <f t="shared" ca="1" si="43"/>
        <v>dez1900</v>
      </c>
      <c r="AK364" s="97">
        <f t="shared" ca="1" si="46"/>
        <v>358</v>
      </c>
      <c r="AL364" t="str">
        <f t="shared" ca="1" si="44"/>
        <v>dom</v>
      </c>
      <c r="AM364">
        <f ca="1">IF($AJ$2="",SUMIFS(BANCOS!$C$4:$C$13,BANCOS!$D$4:$D$13,AK364),SUMIFS(BANCOS!$C$4:$C$13,BANCOS!$D$4:$D$13,AK364,BANCOS!$B$4:$B$13,$AJ$2))+AP363</f>
        <v>0</v>
      </c>
      <c r="AN364">
        <f ca="1">IF($AI$3=1,
IF($AJ$2="",
SUMIFS(ENTRADAS[Valor],ENTRADAS[Status],"Concluído",ENTRADAS[Data pagamento],AK364),
SUMIFS(ENTRADAS[Valor],ENTRADAS[Status],"Concluído",ENTRADAS[Data pagamento],AK364,ENTRADAS[Conta bancária],$AJ$2)),
IF($AJ$2="",
SUMIFS(ENTRADAS[Valor],ENTRADAS[Status],"Concluído",ENTRADAS[Data pagamento],AK364)+SUMIFS(ENTRADAS[Valor],ENTRADAS[Status],"&lt;&gt;"&amp;"Concluído",ENTRADAS[Data vencimento],AK364),
SUMIFS(ENTRADAS[Valor],ENTRADAS[Status],"Concluído",ENTRADAS[Data pagamento],AK364,ENTRADAS[Conta bancária],$AJ$2)+SUMIFS(ENTRADAS[Valor],ENTRADAS[Status],"&lt;&gt;"&amp;"Concluído",ENTRADAS[Data vencimento],AK364,ENTRADAS[Conta bancária],$AJ$2)))</f>
        <v>0</v>
      </c>
      <c r="AO364">
        <f ca="1">IF($AI$3=1,
IF($AJ$2="",
SUMIFS(SAÍDAS[Valor],SAÍDAS[Status],"Concluído",SAÍDAS[Data pagamento],AK364),
SUMIFS(SAÍDAS[Valor],SAÍDAS[Status],"Concluído",SAÍDAS[Data pagamento],AK364,SAÍDAS[Conta bancária],$AJ$2)),
IF($AJ$2="",
SUMIFS(SAÍDAS[Valor],SAÍDAS[Status],"Concluído",SAÍDAS[Data pagamento],AK364)+SUMIFS(SAÍDAS[Valor],SAÍDAS[Status],"&lt;&gt;"&amp;"Concluído",SAÍDAS[Data vencimento],AK364),
SUMIFS(SAÍDAS[Valor],SAÍDAS[Status],"Concluído",SAÍDAS[Data pagamento],AK364,SAÍDAS[Conta bancária],$AJ$2)+SUMIFS(SAÍDAS[Valor],SAÍDAS[Status],"&lt;&gt;"&amp;"Concluído",SAÍDAS[Data vencimento],AK364,SAÍDAS[Conta bancária],$AJ$2)))</f>
        <v>0</v>
      </c>
      <c r="AP364">
        <f t="shared" ca="1" si="45"/>
        <v>0</v>
      </c>
    </row>
    <row r="365" spans="34:42" x14ac:dyDescent="0.3">
      <c r="AH365" t="str">
        <f t="shared" ca="1" si="41"/>
        <v>dez</v>
      </c>
      <c r="AI365">
        <f t="shared" ca="1" si="42"/>
        <v>1900</v>
      </c>
      <c r="AJ365" t="str">
        <f t="shared" ca="1" si="43"/>
        <v>dez1900</v>
      </c>
      <c r="AK365" s="97">
        <f t="shared" ca="1" si="46"/>
        <v>359</v>
      </c>
      <c r="AL365" t="str">
        <f t="shared" ca="1" si="44"/>
        <v>seg</v>
      </c>
      <c r="AM365">
        <f ca="1">IF($AJ$2="",SUMIFS(BANCOS!$C$4:$C$13,BANCOS!$D$4:$D$13,AK365),SUMIFS(BANCOS!$C$4:$C$13,BANCOS!$D$4:$D$13,AK365,BANCOS!$B$4:$B$13,$AJ$2))+AP364</f>
        <v>0</v>
      </c>
      <c r="AN365">
        <f ca="1">IF($AI$3=1,
IF($AJ$2="",
SUMIFS(ENTRADAS[Valor],ENTRADAS[Status],"Concluído",ENTRADAS[Data pagamento],AK365),
SUMIFS(ENTRADAS[Valor],ENTRADAS[Status],"Concluído",ENTRADAS[Data pagamento],AK365,ENTRADAS[Conta bancária],$AJ$2)),
IF($AJ$2="",
SUMIFS(ENTRADAS[Valor],ENTRADAS[Status],"Concluído",ENTRADAS[Data pagamento],AK365)+SUMIFS(ENTRADAS[Valor],ENTRADAS[Status],"&lt;&gt;"&amp;"Concluído",ENTRADAS[Data vencimento],AK365),
SUMIFS(ENTRADAS[Valor],ENTRADAS[Status],"Concluído",ENTRADAS[Data pagamento],AK365,ENTRADAS[Conta bancária],$AJ$2)+SUMIFS(ENTRADAS[Valor],ENTRADAS[Status],"&lt;&gt;"&amp;"Concluído",ENTRADAS[Data vencimento],AK365,ENTRADAS[Conta bancária],$AJ$2)))</f>
        <v>0</v>
      </c>
      <c r="AO365">
        <f ca="1">IF($AI$3=1,
IF($AJ$2="",
SUMIFS(SAÍDAS[Valor],SAÍDAS[Status],"Concluído",SAÍDAS[Data pagamento],AK365),
SUMIFS(SAÍDAS[Valor],SAÍDAS[Status],"Concluído",SAÍDAS[Data pagamento],AK365,SAÍDAS[Conta bancária],$AJ$2)),
IF($AJ$2="",
SUMIFS(SAÍDAS[Valor],SAÍDAS[Status],"Concluído",SAÍDAS[Data pagamento],AK365)+SUMIFS(SAÍDAS[Valor],SAÍDAS[Status],"&lt;&gt;"&amp;"Concluído",SAÍDAS[Data vencimento],AK365),
SUMIFS(SAÍDAS[Valor],SAÍDAS[Status],"Concluído",SAÍDAS[Data pagamento],AK365,SAÍDAS[Conta bancária],$AJ$2)+SUMIFS(SAÍDAS[Valor],SAÍDAS[Status],"&lt;&gt;"&amp;"Concluído",SAÍDAS[Data vencimento],AK365,SAÍDAS[Conta bancária],$AJ$2)))</f>
        <v>0</v>
      </c>
      <c r="AP365">
        <f t="shared" ca="1" si="45"/>
        <v>0</v>
      </c>
    </row>
    <row r="366" spans="34:42" x14ac:dyDescent="0.3">
      <c r="AH366" t="str">
        <f t="shared" ca="1" si="41"/>
        <v>dez</v>
      </c>
      <c r="AI366">
        <f t="shared" ca="1" si="42"/>
        <v>1900</v>
      </c>
      <c r="AJ366" t="str">
        <f t="shared" ca="1" si="43"/>
        <v>dez1900</v>
      </c>
      <c r="AK366" s="97">
        <f t="shared" ca="1" si="46"/>
        <v>360</v>
      </c>
      <c r="AL366" t="str">
        <f t="shared" ca="1" si="44"/>
        <v>ter</v>
      </c>
      <c r="AM366">
        <f ca="1">IF($AJ$2="",SUMIFS(BANCOS!$C$4:$C$13,BANCOS!$D$4:$D$13,AK366),SUMIFS(BANCOS!$C$4:$C$13,BANCOS!$D$4:$D$13,AK366,BANCOS!$B$4:$B$13,$AJ$2))+AP365</f>
        <v>0</v>
      </c>
      <c r="AN366">
        <f ca="1">IF($AI$3=1,
IF($AJ$2="",
SUMIFS(ENTRADAS[Valor],ENTRADAS[Status],"Concluído",ENTRADAS[Data pagamento],AK366),
SUMIFS(ENTRADAS[Valor],ENTRADAS[Status],"Concluído",ENTRADAS[Data pagamento],AK366,ENTRADAS[Conta bancária],$AJ$2)),
IF($AJ$2="",
SUMIFS(ENTRADAS[Valor],ENTRADAS[Status],"Concluído",ENTRADAS[Data pagamento],AK366)+SUMIFS(ENTRADAS[Valor],ENTRADAS[Status],"&lt;&gt;"&amp;"Concluído",ENTRADAS[Data vencimento],AK366),
SUMIFS(ENTRADAS[Valor],ENTRADAS[Status],"Concluído",ENTRADAS[Data pagamento],AK366,ENTRADAS[Conta bancária],$AJ$2)+SUMIFS(ENTRADAS[Valor],ENTRADAS[Status],"&lt;&gt;"&amp;"Concluído",ENTRADAS[Data vencimento],AK366,ENTRADAS[Conta bancária],$AJ$2)))</f>
        <v>0</v>
      </c>
      <c r="AO366">
        <f ca="1">IF($AI$3=1,
IF($AJ$2="",
SUMIFS(SAÍDAS[Valor],SAÍDAS[Status],"Concluído",SAÍDAS[Data pagamento],AK366),
SUMIFS(SAÍDAS[Valor],SAÍDAS[Status],"Concluído",SAÍDAS[Data pagamento],AK366,SAÍDAS[Conta bancária],$AJ$2)),
IF($AJ$2="",
SUMIFS(SAÍDAS[Valor],SAÍDAS[Status],"Concluído",SAÍDAS[Data pagamento],AK366)+SUMIFS(SAÍDAS[Valor],SAÍDAS[Status],"&lt;&gt;"&amp;"Concluído",SAÍDAS[Data vencimento],AK366),
SUMIFS(SAÍDAS[Valor],SAÍDAS[Status],"Concluído",SAÍDAS[Data pagamento],AK366,SAÍDAS[Conta bancária],$AJ$2)+SUMIFS(SAÍDAS[Valor],SAÍDAS[Status],"&lt;&gt;"&amp;"Concluído",SAÍDAS[Data vencimento],AK366,SAÍDAS[Conta bancária],$AJ$2)))</f>
        <v>0</v>
      </c>
      <c r="AP366">
        <f t="shared" ca="1" si="45"/>
        <v>0</v>
      </c>
    </row>
    <row r="367" spans="34:42" x14ac:dyDescent="0.3">
      <c r="AH367" t="str">
        <f t="shared" ca="1" si="41"/>
        <v>dez</v>
      </c>
      <c r="AI367">
        <f t="shared" ca="1" si="42"/>
        <v>1900</v>
      </c>
      <c r="AJ367" t="str">
        <f t="shared" ca="1" si="43"/>
        <v>dez1900</v>
      </c>
      <c r="AK367" s="97">
        <f t="shared" ca="1" si="46"/>
        <v>361</v>
      </c>
      <c r="AL367" t="str">
        <f t="shared" ca="1" si="44"/>
        <v>qua</v>
      </c>
      <c r="AM367">
        <f ca="1">IF($AJ$2="",SUMIFS(BANCOS!$C$4:$C$13,BANCOS!$D$4:$D$13,AK367),SUMIFS(BANCOS!$C$4:$C$13,BANCOS!$D$4:$D$13,AK367,BANCOS!$B$4:$B$13,$AJ$2))+AP366</f>
        <v>0</v>
      </c>
      <c r="AN367">
        <f ca="1">IF($AI$3=1,
IF($AJ$2="",
SUMIFS(ENTRADAS[Valor],ENTRADAS[Status],"Concluído",ENTRADAS[Data pagamento],AK367),
SUMIFS(ENTRADAS[Valor],ENTRADAS[Status],"Concluído",ENTRADAS[Data pagamento],AK367,ENTRADAS[Conta bancária],$AJ$2)),
IF($AJ$2="",
SUMIFS(ENTRADAS[Valor],ENTRADAS[Status],"Concluído",ENTRADAS[Data pagamento],AK367)+SUMIFS(ENTRADAS[Valor],ENTRADAS[Status],"&lt;&gt;"&amp;"Concluído",ENTRADAS[Data vencimento],AK367),
SUMIFS(ENTRADAS[Valor],ENTRADAS[Status],"Concluído",ENTRADAS[Data pagamento],AK367,ENTRADAS[Conta bancária],$AJ$2)+SUMIFS(ENTRADAS[Valor],ENTRADAS[Status],"&lt;&gt;"&amp;"Concluído",ENTRADAS[Data vencimento],AK367,ENTRADAS[Conta bancária],$AJ$2)))</f>
        <v>0</v>
      </c>
      <c r="AO367">
        <f ca="1">IF($AI$3=1,
IF($AJ$2="",
SUMIFS(SAÍDAS[Valor],SAÍDAS[Status],"Concluído",SAÍDAS[Data pagamento],AK367),
SUMIFS(SAÍDAS[Valor],SAÍDAS[Status],"Concluído",SAÍDAS[Data pagamento],AK367,SAÍDAS[Conta bancária],$AJ$2)),
IF($AJ$2="",
SUMIFS(SAÍDAS[Valor],SAÍDAS[Status],"Concluído",SAÍDAS[Data pagamento],AK367)+SUMIFS(SAÍDAS[Valor],SAÍDAS[Status],"&lt;&gt;"&amp;"Concluído",SAÍDAS[Data vencimento],AK367),
SUMIFS(SAÍDAS[Valor],SAÍDAS[Status],"Concluído",SAÍDAS[Data pagamento],AK367,SAÍDAS[Conta bancária],$AJ$2)+SUMIFS(SAÍDAS[Valor],SAÍDAS[Status],"&lt;&gt;"&amp;"Concluído",SAÍDAS[Data vencimento],AK367,SAÍDAS[Conta bancária],$AJ$2)))</f>
        <v>0</v>
      </c>
      <c r="AP367">
        <f t="shared" ca="1" si="45"/>
        <v>0</v>
      </c>
    </row>
    <row r="368" spans="34:42" x14ac:dyDescent="0.3">
      <c r="AH368" t="str">
        <f t="shared" ca="1" si="41"/>
        <v>dez</v>
      </c>
      <c r="AI368">
        <f t="shared" ca="1" si="42"/>
        <v>1900</v>
      </c>
      <c r="AJ368" t="str">
        <f t="shared" ca="1" si="43"/>
        <v>dez1900</v>
      </c>
      <c r="AK368" s="97">
        <f t="shared" ca="1" si="46"/>
        <v>362</v>
      </c>
      <c r="AL368" t="str">
        <f t="shared" ca="1" si="44"/>
        <v>qui</v>
      </c>
      <c r="AM368">
        <f ca="1">IF($AJ$2="",SUMIFS(BANCOS!$C$4:$C$13,BANCOS!$D$4:$D$13,AK368),SUMIFS(BANCOS!$C$4:$C$13,BANCOS!$D$4:$D$13,AK368,BANCOS!$B$4:$B$13,$AJ$2))+AP367</f>
        <v>0</v>
      </c>
      <c r="AN368">
        <f ca="1">IF($AI$3=1,
IF($AJ$2="",
SUMIFS(ENTRADAS[Valor],ENTRADAS[Status],"Concluído",ENTRADAS[Data pagamento],AK368),
SUMIFS(ENTRADAS[Valor],ENTRADAS[Status],"Concluído",ENTRADAS[Data pagamento],AK368,ENTRADAS[Conta bancária],$AJ$2)),
IF($AJ$2="",
SUMIFS(ENTRADAS[Valor],ENTRADAS[Status],"Concluído",ENTRADAS[Data pagamento],AK368)+SUMIFS(ENTRADAS[Valor],ENTRADAS[Status],"&lt;&gt;"&amp;"Concluído",ENTRADAS[Data vencimento],AK368),
SUMIFS(ENTRADAS[Valor],ENTRADAS[Status],"Concluído",ENTRADAS[Data pagamento],AK368,ENTRADAS[Conta bancária],$AJ$2)+SUMIFS(ENTRADAS[Valor],ENTRADAS[Status],"&lt;&gt;"&amp;"Concluído",ENTRADAS[Data vencimento],AK368,ENTRADAS[Conta bancária],$AJ$2)))</f>
        <v>0</v>
      </c>
      <c r="AO368">
        <f ca="1">IF($AI$3=1,
IF($AJ$2="",
SUMIFS(SAÍDAS[Valor],SAÍDAS[Status],"Concluído",SAÍDAS[Data pagamento],AK368),
SUMIFS(SAÍDAS[Valor],SAÍDAS[Status],"Concluído",SAÍDAS[Data pagamento],AK368,SAÍDAS[Conta bancária],$AJ$2)),
IF($AJ$2="",
SUMIFS(SAÍDAS[Valor],SAÍDAS[Status],"Concluído",SAÍDAS[Data pagamento],AK368)+SUMIFS(SAÍDAS[Valor],SAÍDAS[Status],"&lt;&gt;"&amp;"Concluído",SAÍDAS[Data vencimento],AK368),
SUMIFS(SAÍDAS[Valor],SAÍDAS[Status],"Concluído",SAÍDAS[Data pagamento],AK368,SAÍDAS[Conta bancária],$AJ$2)+SUMIFS(SAÍDAS[Valor],SAÍDAS[Status],"&lt;&gt;"&amp;"Concluído",SAÍDAS[Data vencimento],AK368,SAÍDAS[Conta bancária],$AJ$2)))</f>
        <v>0</v>
      </c>
      <c r="AP368">
        <f t="shared" ca="1" si="45"/>
        <v>0</v>
      </c>
    </row>
    <row r="369" spans="34:42" x14ac:dyDescent="0.3">
      <c r="AH369" t="str">
        <f t="shared" ca="1" si="41"/>
        <v>dez</v>
      </c>
      <c r="AI369">
        <f t="shared" ca="1" si="42"/>
        <v>1900</v>
      </c>
      <c r="AJ369" t="str">
        <f t="shared" ca="1" si="43"/>
        <v>dez1900</v>
      </c>
      <c r="AK369" s="97">
        <f t="shared" ca="1" si="46"/>
        <v>363</v>
      </c>
      <c r="AL369" t="str">
        <f t="shared" ca="1" si="44"/>
        <v>sex</v>
      </c>
      <c r="AM369">
        <f ca="1">IF($AJ$2="",SUMIFS(BANCOS!$C$4:$C$13,BANCOS!$D$4:$D$13,AK369),SUMIFS(BANCOS!$C$4:$C$13,BANCOS!$D$4:$D$13,AK369,BANCOS!$B$4:$B$13,$AJ$2))+AP368</f>
        <v>0</v>
      </c>
      <c r="AN369">
        <f ca="1">IF($AI$3=1,
IF($AJ$2="",
SUMIFS(ENTRADAS[Valor],ENTRADAS[Status],"Concluído",ENTRADAS[Data pagamento],AK369),
SUMIFS(ENTRADAS[Valor],ENTRADAS[Status],"Concluído",ENTRADAS[Data pagamento],AK369,ENTRADAS[Conta bancária],$AJ$2)),
IF($AJ$2="",
SUMIFS(ENTRADAS[Valor],ENTRADAS[Status],"Concluído",ENTRADAS[Data pagamento],AK369)+SUMIFS(ENTRADAS[Valor],ENTRADAS[Status],"&lt;&gt;"&amp;"Concluído",ENTRADAS[Data vencimento],AK369),
SUMIFS(ENTRADAS[Valor],ENTRADAS[Status],"Concluído",ENTRADAS[Data pagamento],AK369,ENTRADAS[Conta bancária],$AJ$2)+SUMIFS(ENTRADAS[Valor],ENTRADAS[Status],"&lt;&gt;"&amp;"Concluído",ENTRADAS[Data vencimento],AK369,ENTRADAS[Conta bancária],$AJ$2)))</f>
        <v>0</v>
      </c>
      <c r="AO369">
        <f ca="1">IF($AI$3=1,
IF($AJ$2="",
SUMIFS(SAÍDAS[Valor],SAÍDAS[Status],"Concluído",SAÍDAS[Data pagamento],AK369),
SUMIFS(SAÍDAS[Valor],SAÍDAS[Status],"Concluído",SAÍDAS[Data pagamento],AK369,SAÍDAS[Conta bancária],$AJ$2)),
IF($AJ$2="",
SUMIFS(SAÍDAS[Valor],SAÍDAS[Status],"Concluído",SAÍDAS[Data pagamento],AK369)+SUMIFS(SAÍDAS[Valor],SAÍDAS[Status],"&lt;&gt;"&amp;"Concluído",SAÍDAS[Data vencimento],AK369),
SUMIFS(SAÍDAS[Valor],SAÍDAS[Status],"Concluído",SAÍDAS[Data pagamento],AK369,SAÍDAS[Conta bancária],$AJ$2)+SUMIFS(SAÍDAS[Valor],SAÍDAS[Status],"&lt;&gt;"&amp;"Concluído",SAÍDAS[Data vencimento],AK369,SAÍDAS[Conta bancária],$AJ$2)))</f>
        <v>0</v>
      </c>
      <c r="AP369">
        <f t="shared" ca="1" si="45"/>
        <v>0</v>
      </c>
    </row>
    <row r="370" spans="34:42" x14ac:dyDescent="0.3">
      <c r="AH370" t="str">
        <f t="shared" ca="1" si="41"/>
        <v>dez</v>
      </c>
      <c r="AI370">
        <f t="shared" ca="1" si="42"/>
        <v>1900</v>
      </c>
      <c r="AJ370" t="str">
        <f t="shared" ca="1" si="43"/>
        <v>dez1900</v>
      </c>
      <c r="AK370" s="97">
        <f t="shared" ca="1" si="46"/>
        <v>364</v>
      </c>
      <c r="AL370" t="str">
        <f t="shared" ca="1" si="44"/>
        <v>sáb</v>
      </c>
      <c r="AM370">
        <f ca="1">IF($AJ$2="",SUMIFS(BANCOS!$C$4:$C$13,BANCOS!$D$4:$D$13,AK370),SUMIFS(BANCOS!$C$4:$C$13,BANCOS!$D$4:$D$13,AK370,BANCOS!$B$4:$B$13,$AJ$2))+AP369</f>
        <v>0</v>
      </c>
      <c r="AN370">
        <f ca="1">IF($AI$3=1,
IF($AJ$2="",
SUMIFS(ENTRADAS[Valor],ENTRADAS[Status],"Concluído",ENTRADAS[Data pagamento],AK370),
SUMIFS(ENTRADAS[Valor],ENTRADAS[Status],"Concluído",ENTRADAS[Data pagamento],AK370,ENTRADAS[Conta bancária],$AJ$2)),
IF($AJ$2="",
SUMIFS(ENTRADAS[Valor],ENTRADAS[Status],"Concluído",ENTRADAS[Data pagamento],AK370)+SUMIFS(ENTRADAS[Valor],ENTRADAS[Status],"&lt;&gt;"&amp;"Concluído",ENTRADAS[Data vencimento],AK370),
SUMIFS(ENTRADAS[Valor],ENTRADAS[Status],"Concluído",ENTRADAS[Data pagamento],AK370,ENTRADAS[Conta bancária],$AJ$2)+SUMIFS(ENTRADAS[Valor],ENTRADAS[Status],"&lt;&gt;"&amp;"Concluído",ENTRADAS[Data vencimento],AK370,ENTRADAS[Conta bancária],$AJ$2)))</f>
        <v>0</v>
      </c>
      <c r="AO370">
        <f ca="1">IF($AI$3=1,
IF($AJ$2="",
SUMIFS(SAÍDAS[Valor],SAÍDAS[Status],"Concluído",SAÍDAS[Data pagamento],AK370),
SUMIFS(SAÍDAS[Valor],SAÍDAS[Status],"Concluído",SAÍDAS[Data pagamento],AK370,SAÍDAS[Conta bancária],$AJ$2)),
IF($AJ$2="",
SUMIFS(SAÍDAS[Valor],SAÍDAS[Status],"Concluído",SAÍDAS[Data pagamento],AK370)+SUMIFS(SAÍDAS[Valor],SAÍDAS[Status],"&lt;&gt;"&amp;"Concluído",SAÍDAS[Data vencimento],AK370),
SUMIFS(SAÍDAS[Valor],SAÍDAS[Status],"Concluído",SAÍDAS[Data pagamento],AK370,SAÍDAS[Conta bancária],$AJ$2)+SUMIFS(SAÍDAS[Valor],SAÍDAS[Status],"&lt;&gt;"&amp;"Concluído",SAÍDAS[Data vencimento],AK370,SAÍDAS[Conta bancária],$AJ$2)))</f>
        <v>0</v>
      </c>
      <c r="AP370">
        <f t="shared" ca="1" si="45"/>
        <v>0</v>
      </c>
    </row>
    <row r="371" spans="34:42" x14ac:dyDescent="0.3">
      <c r="AH371" t="str">
        <f t="shared" ca="1" si="41"/>
        <v>dez</v>
      </c>
      <c r="AI371">
        <f t="shared" ca="1" si="42"/>
        <v>1900</v>
      </c>
      <c r="AJ371" t="str">
        <f t="shared" ca="1" si="43"/>
        <v>dez1900</v>
      </c>
      <c r="AK371" s="97">
        <f t="shared" ca="1" si="46"/>
        <v>365</v>
      </c>
      <c r="AL371" t="str">
        <f t="shared" ca="1" si="44"/>
        <v>dom</v>
      </c>
      <c r="AM371">
        <f ca="1">IF($AJ$2="",SUMIFS(BANCOS!$C$4:$C$13,BANCOS!$D$4:$D$13,AK371),SUMIFS(BANCOS!$C$4:$C$13,BANCOS!$D$4:$D$13,AK371,BANCOS!$B$4:$B$13,$AJ$2))+AP370</f>
        <v>0</v>
      </c>
      <c r="AN371">
        <f ca="1">IF($AI$3=1,
IF($AJ$2="",
SUMIFS(ENTRADAS[Valor],ENTRADAS[Status],"Concluído",ENTRADAS[Data pagamento],AK371),
SUMIFS(ENTRADAS[Valor],ENTRADAS[Status],"Concluído",ENTRADAS[Data pagamento],AK371,ENTRADAS[Conta bancária],$AJ$2)),
IF($AJ$2="",
SUMIFS(ENTRADAS[Valor],ENTRADAS[Status],"Concluído",ENTRADAS[Data pagamento],AK371)+SUMIFS(ENTRADAS[Valor],ENTRADAS[Status],"&lt;&gt;"&amp;"Concluído",ENTRADAS[Data vencimento],AK371),
SUMIFS(ENTRADAS[Valor],ENTRADAS[Status],"Concluído",ENTRADAS[Data pagamento],AK371,ENTRADAS[Conta bancária],$AJ$2)+SUMIFS(ENTRADAS[Valor],ENTRADAS[Status],"&lt;&gt;"&amp;"Concluído",ENTRADAS[Data vencimento],AK371,ENTRADAS[Conta bancária],$AJ$2)))</f>
        <v>0</v>
      </c>
      <c r="AO371">
        <f ca="1">IF($AI$3=1,
IF($AJ$2="",
SUMIFS(SAÍDAS[Valor],SAÍDAS[Status],"Concluído",SAÍDAS[Data pagamento],AK371),
SUMIFS(SAÍDAS[Valor],SAÍDAS[Status],"Concluído",SAÍDAS[Data pagamento],AK371,SAÍDAS[Conta bancária],$AJ$2)),
IF($AJ$2="",
SUMIFS(SAÍDAS[Valor],SAÍDAS[Status],"Concluído",SAÍDAS[Data pagamento],AK371)+SUMIFS(SAÍDAS[Valor],SAÍDAS[Status],"&lt;&gt;"&amp;"Concluído",SAÍDAS[Data vencimento],AK371),
SUMIFS(SAÍDAS[Valor],SAÍDAS[Status],"Concluído",SAÍDAS[Data pagamento],AK371,SAÍDAS[Conta bancária],$AJ$2)+SUMIFS(SAÍDAS[Valor],SAÍDAS[Status],"&lt;&gt;"&amp;"Concluído",SAÍDAS[Data vencimento],AK371,SAÍDAS[Conta bancária],$AJ$2)))</f>
        <v>0</v>
      </c>
      <c r="AP371">
        <f t="shared" ca="1" si="45"/>
        <v>0</v>
      </c>
    </row>
    <row r="372" spans="34:42" x14ac:dyDescent="0.3">
      <c r="AH372" t="str">
        <f t="shared" ca="1" si="41"/>
        <v>dez</v>
      </c>
      <c r="AI372">
        <f t="shared" ca="1" si="42"/>
        <v>1900</v>
      </c>
      <c r="AJ372" t="str">
        <f t="shared" ca="1" si="43"/>
        <v>dez1900</v>
      </c>
      <c r="AK372" s="97">
        <f t="shared" ca="1" si="46"/>
        <v>366</v>
      </c>
      <c r="AL372" t="str">
        <f t="shared" ca="1" si="44"/>
        <v>seg</v>
      </c>
      <c r="AM372">
        <f ca="1">IF($AJ$2="",SUMIFS(BANCOS!$C$4:$C$13,BANCOS!$D$4:$D$13,AK372),SUMIFS(BANCOS!$C$4:$C$13,BANCOS!$D$4:$D$13,AK372,BANCOS!$B$4:$B$13,$AJ$2))+AP371</f>
        <v>0</v>
      </c>
      <c r="AN372">
        <f ca="1">IF($AI$3=1,
IF($AJ$2="",
SUMIFS(ENTRADAS[Valor],ENTRADAS[Status],"Concluído",ENTRADAS[Data pagamento],AK372),
SUMIFS(ENTRADAS[Valor],ENTRADAS[Status],"Concluído",ENTRADAS[Data pagamento],AK372,ENTRADAS[Conta bancária],$AJ$2)),
IF($AJ$2="",
SUMIFS(ENTRADAS[Valor],ENTRADAS[Status],"Concluído",ENTRADAS[Data pagamento],AK372)+SUMIFS(ENTRADAS[Valor],ENTRADAS[Status],"&lt;&gt;"&amp;"Concluído",ENTRADAS[Data vencimento],AK372),
SUMIFS(ENTRADAS[Valor],ENTRADAS[Status],"Concluído",ENTRADAS[Data pagamento],AK372,ENTRADAS[Conta bancária],$AJ$2)+SUMIFS(ENTRADAS[Valor],ENTRADAS[Status],"&lt;&gt;"&amp;"Concluído",ENTRADAS[Data vencimento],AK372,ENTRADAS[Conta bancária],$AJ$2)))</f>
        <v>0</v>
      </c>
      <c r="AO372">
        <f ca="1">IF($AI$3=1,
IF($AJ$2="",
SUMIFS(SAÍDAS[Valor],SAÍDAS[Status],"Concluído",SAÍDAS[Data pagamento],AK372),
SUMIFS(SAÍDAS[Valor],SAÍDAS[Status],"Concluído",SAÍDAS[Data pagamento],AK372,SAÍDAS[Conta bancária],$AJ$2)),
IF($AJ$2="",
SUMIFS(SAÍDAS[Valor],SAÍDAS[Status],"Concluído",SAÍDAS[Data pagamento],AK372)+SUMIFS(SAÍDAS[Valor],SAÍDAS[Status],"&lt;&gt;"&amp;"Concluído",SAÍDAS[Data vencimento],AK372),
SUMIFS(SAÍDAS[Valor],SAÍDAS[Status],"Concluído",SAÍDAS[Data pagamento],AK372,SAÍDAS[Conta bancária],$AJ$2)+SUMIFS(SAÍDAS[Valor],SAÍDAS[Status],"&lt;&gt;"&amp;"Concluído",SAÍDAS[Data vencimento],AK372,SAÍDAS[Conta bancária],$AJ$2)))</f>
        <v>0</v>
      </c>
      <c r="AP372">
        <f t="shared" ca="1" si="45"/>
        <v>0</v>
      </c>
    </row>
    <row r="373" spans="34:42" x14ac:dyDescent="0.3">
      <c r="AH373" t="str">
        <f t="shared" ca="1" si="41"/>
        <v>jan</v>
      </c>
      <c r="AI373">
        <f t="shared" ca="1" si="42"/>
        <v>1901</v>
      </c>
      <c r="AJ373" t="str">
        <f t="shared" ca="1" si="43"/>
        <v>jan1901</v>
      </c>
      <c r="AK373" s="97">
        <f t="shared" ca="1" si="46"/>
        <v>367</v>
      </c>
      <c r="AL373" t="str">
        <f t="shared" ca="1" si="44"/>
        <v>ter</v>
      </c>
      <c r="AM373">
        <f ca="1">IF($AJ$2="",SUMIFS(BANCOS!$C$4:$C$13,BANCOS!$D$4:$D$13,AK373),SUMIFS(BANCOS!$C$4:$C$13,BANCOS!$D$4:$D$13,AK373,BANCOS!$B$4:$B$13,$AJ$2))+AP372</f>
        <v>0</v>
      </c>
      <c r="AN373">
        <f ca="1">IF($AI$3=1,
IF($AJ$2="",
SUMIFS(ENTRADAS[Valor],ENTRADAS[Status],"Concluído",ENTRADAS[Data pagamento],AK373),
SUMIFS(ENTRADAS[Valor],ENTRADAS[Status],"Concluído",ENTRADAS[Data pagamento],AK373,ENTRADAS[Conta bancária],$AJ$2)),
IF($AJ$2="",
SUMIFS(ENTRADAS[Valor],ENTRADAS[Status],"Concluído",ENTRADAS[Data pagamento],AK373)+SUMIFS(ENTRADAS[Valor],ENTRADAS[Status],"&lt;&gt;"&amp;"Concluído",ENTRADAS[Data vencimento],AK373),
SUMIFS(ENTRADAS[Valor],ENTRADAS[Status],"Concluído",ENTRADAS[Data pagamento],AK373,ENTRADAS[Conta bancária],$AJ$2)+SUMIFS(ENTRADAS[Valor],ENTRADAS[Status],"&lt;&gt;"&amp;"Concluído",ENTRADAS[Data vencimento],AK373,ENTRADAS[Conta bancária],$AJ$2)))</f>
        <v>0</v>
      </c>
      <c r="AO373">
        <f ca="1">IF($AI$3=1,
IF($AJ$2="",
SUMIFS(SAÍDAS[Valor],SAÍDAS[Status],"Concluído",SAÍDAS[Data pagamento],AK373),
SUMIFS(SAÍDAS[Valor],SAÍDAS[Status],"Concluído",SAÍDAS[Data pagamento],AK373,SAÍDAS[Conta bancária],$AJ$2)),
IF($AJ$2="",
SUMIFS(SAÍDAS[Valor],SAÍDAS[Status],"Concluído",SAÍDAS[Data pagamento],AK373)+SUMIFS(SAÍDAS[Valor],SAÍDAS[Status],"&lt;&gt;"&amp;"Concluído",SAÍDAS[Data vencimento],AK373),
SUMIFS(SAÍDAS[Valor],SAÍDAS[Status],"Concluído",SAÍDAS[Data pagamento],AK373,SAÍDAS[Conta bancária],$AJ$2)+SUMIFS(SAÍDAS[Valor],SAÍDAS[Status],"&lt;&gt;"&amp;"Concluído",SAÍDAS[Data vencimento],AK373,SAÍDAS[Conta bancária],$AJ$2)))</f>
        <v>0</v>
      </c>
      <c r="AP373">
        <f t="shared" ca="1" si="45"/>
        <v>0</v>
      </c>
    </row>
    <row r="374" spans="34:42" x14ac:dyDescent="0.3">
      <c r="AH374" t="str">
        <f t="shared" ca="1" si="41"/>
        <v>jan</v>
      </c>
      <c r="AI374">
        <f t="shared" ca="1" si="42"/>
        <v>1901</v>
      </c>
      <c r="AJ374" t="str">
        <f t="shared" ca="1" si="43"/>
        <v>jan1901</v>
      </c>
      <c r="AK374" s="97">
        <f t="shared" ca="1" si="46"/>
        <v>368</v>
      </c>
      <c r="AL374" t="str">
        <f t="shared" ca="1" si="44"/>
        <v>qua</v>
      </c>
      <c r="AM374">
        <f ca="1">IF($AJ$2="",SUMIFS(BANCOS!$C$4:$C$13,BANCOS!$D$4:$D$13,AK374),SUMIFS(BANCOS!$C$4:$C$13,BANCOS!$D$4:$D$13,AK374,BANCOS!$B$4:$B$13,$AJ$2))+AP373</f>
        <v>0</v>
      </c>
      <c r="AN374">
        <f ca="1">IF($AI$3=1,
IF($AJ$2="",
SUMIFS(ENTRADAS[Valor],ENTRADAS[Status],"Concluído",ENTRADAS[Data pagamento],AK374),
SUMIFS(ENTRADAS[Valor],ENTRADAS[Status],"Concluído",ENTRADAS[Data pagamento],AK374,ENTRADAS[Conta bancária],$AJ$2)),
IF($AJ$2="",
SUMIFS(ENTRADAS[Valor],ENTRADAS[Status],"Concluído",ENTRADAS[Data pagamento],AK374)+SUMIFS(ENTRADAS[Valor],ENTRADAS[Status],"&lt;&gt;"&amp;"Concluído",ENTRADAS[Data vencimento],AK374),
SUMIFS(ENTRADAS[Valor],ENTRADAS[Status],"Concluído",ENTRADAS[Data pagamento],AK374,ENTRADAS[Conta bancária],$AJ$2)+SUMIFS(ENTRADAS[Valor],ENTRADAS[Status],"&lt;&gt;"&amp;"Concluído",ENTRADAS[Data vencimento],AK374,ENTRADAS[Conta bancária],$AJ$2)))</f>
        <v>0</v>
      </c>
      <c r="AO374">
        <f ca="1">IF($AI$3=1,
IF($AJ$2="",
SUMIFS(SAÍDAS[Valor],SAÍDAS[Status],"Concluído",SAÍDAS[Data pagamento],AK374),
SUMIFS(SAÍDAS[Valor],SAÍDAS[Status],"Concluído",SAÍDAS[Data pagamento],AK374,SAÍDAS[Conta bancária],$AJ$2)),
IF($AJ$2="",
SUMIFS(SAÍDAS[Valor],SAÍDAS[Status],"Concluído",SAÍDAS[Data pagamento],AK374)+SUMIFS(SAÍDAS[Valor],SAÍDAS[Status],"&lt;&gt;"&amp;"Concluído",SAÍDAS[Data vencimento],AK374),
SUMIFS(SAÍDAS[Valor],SAÍDAS[Status],"Concluído",SAÍDAS[Data pagamento],AK374,SAÍDAS[Conta bancária],$AJ$2)+SUMIFS(SAÍDAS[Valor],SAÍDAS[Status],"&lt;&gt;"&amp;"Concluído",SAÍDAS[Data vencimento],AK374,SAÍDAS[Conta bancária],$AJ$2)))</f>
        <v>0</v>
      </c>
      <c r="AP374">
        <f t="shared" ca="1" si="45"/>
        <v>0</v>
      </c>
    </row>
    <row r="375" spans="34:42" x14ac:dyDescent="0.3">
      <c r="AH375" t="str">
        <f t="shared" ca="1" si="41"/>
        <v>jan</v>
      </c>
      <c r="AI375">
        <f t="shared" ca="1" si="42"/>
        <v>1901</v>
      </c>
      <c r="AJ375" t="str">
        <f t="shared" ca="1" si="43"/>
        <v>jan1901</v>
      </c>
      <c r="AK375" s="97">
        <f t="shared" ca="1" si="46"/>
        <v>369</v>
      </c>
      <c r="AL375" t="str">
        <f t="shared" ca="1" si="44"/>
        <v>qui</v>
      </c>
      <c r="AM375">
        <f ca="1">IF($AJ$2="",SUMIFS(BANCOS!$C$4:$C$13,BANCOS!$D$4:$D$13,AK375),SUMIFS(BANCOS!$C$4:$C$13,BANCOS!$D$4:$D$13,AK375,BANCOS!$B$4:$B$13,$AJ$2))+AP374</f>
        <v>0</v>
      </c>
      <c r="AN375">
        <f ca="1">IF($AI$3=1,
IF($AJ$2="",
SUMIFS(ENTRADAS[Valor],ENTRADAS[Status],"Concluído",ENTRADAS[Data pagamento],AK375),
SUMIFS(ENTRADAS[Valor],ENTRADAS[Status],"Concluído",ENTRADAS[Data pagamento],AK375,ENTRADAS[Conta bancária],$AJ$2)),
IF($AJ$2="",
SUMIFS(ENTRADAS[Valor],ENTRADAS[Status],"Concluído",ENTRADAS[Data pagamento],AK375)+SUMIFS(ENTRADAS[Valor],ENTRADAS[Status],"&lt;&gt;"&amp;"Concluído",ENTRADAS[Data vencimento],AK375),
SUMIFS(ENTRADAS[Valor],ENTRADAS[Status],"Concluído",ENTRADAS[Data pagamento],AK375,ENTRADAS[Conta bancária],$AJ$2)+SUMIFS(ENTRADAS[Valor],ENTRADAS[Status],"&lt;&gt;"&amp;"Concluído",ENTRADAS[Data vencimento],AK375,ENTRADAS[Conta bancária],$AJ$2)))</f>
        <v>0</v>
      </c>
      <c r="AO375">
        <f ca="1">IF($AI$3=1,
IF($AJ$2="",
SUMIFS(SAÍDAS[Valor],SAÍDAS[Status],"Concluído",SAÍDAS[Data pagamento],AK375),
SUMIFS(SAÍDAS[Valor],SAÍDAS[Status],"Concluído",SAÍDAS[Data pagamento],AK375,SAÍDAS[Conta bancária],$AJ$2)),
IF($AJ$2="",
SUMIFS(SAÍDAS[Valor],SAÍDAS[Status],"Concluído",SAÍDAS[Data pagamento],AK375)+SUMIFS(SAÍDAS[Valor],SAÍDAS[Status],"&lt;&gt;"&amp;"Concluído",SAÍDAS[Data vencimento],AK375),
SUMIFS(SAÍDAS[Valor],SAÍDAS[Status],"Concluído",SAÍDAS[Data pagamento],AK375,SAÍDAS[Conta bancária],$AJ$2)+SUMIFS(SAÍDAS[Valor],SAÍDAS[Status],"&lt;&gt;"&amp;"Concluído",SAÍDAS[Data vencimento],AK375,SAÍDAS[Conta bancária],$AJ$2)))</f>
        <v>0</v>
      </c>
      <c r="AP375">
        <f t="shared" ca="1" si="45"/>
        <v>0</v>
      </c>
    </row>
    <row r="376" spans="34:42" x14ac:dyDescent="0.3">
      <c r="AH376" t="str">
        <f t="shared" ref="AH376:AH439" ca="1" si="47">TEXT(AK376,"MMM")</f>
        <v>jan</v>
      </c>
      <c r="AI376">
        <f t="shared" ref="AI376:AI439" ca="1" si="48">YEAR(AK376)</f>
        <v>1901</v>
      </c>
      <c r="AJ376" t="str">
        <f t="shared" ref="AJ376:AJ439" ca="1" si="49">AH376&amp;AI376</f>
        <v>jan1901</v>
      </c>
      <c r="AK376" s="97">
        <f t="shared" ca="1" si="46"/>
        <v>370</v>
      </c>
      <c r="AL376" t="str">
        <f t="shared" ref="AL376:AL439" ca="1" si="50">TEXT(AK376,"DDD")</f>
        <v>sex</v>
      </c>
      <c r="AM376">
        <f ca="1">IF($AJ$2="",SUMIFS(BANCOS!$C$4:$C$13,BANCOS!$D$4:$D$13,AK376),SUMIFS(BANCOS!$C$4:$C$13,BANCOS!$D$4:$D$13,AK376,BANCOS!$B$4:$B$13,$AJ$2))+AP375</f>
        <v>0</v>
      </c>
      <c r="AN376">
        <f ca="1">IF($AI$3=1,
IF($AJ$2="",
SUMIFS(ENTRADAS[Valor],ENTRADAS[Status],"Concluído",ENTRADAS[Data pagamento],AK376),
SUMIFS(ENTRADAS[Valor],ENTRADAS[Status],"Concluído",ENTRADAS[Data pagamento],AK376,ENTRADAS[Conta bancária],$AJ$2)),
IF($AJ$2="",
SUMIFS(ENTRADAS[Valor],ENTRADAS[Status],"Concluído",ENTRADAS[Data pagamento],AK376)+SUMIFS(ENTRADAS[Valor],ENTRADAS[Status],"&lt;&gt;"&amp;"Concluído",ENTRADAS[Data vencimento],AK376),
SUMIFS(ENTRADAS[Valor],ENTRADAS[Status],"Concluído",ENTRADAS[Data pagamento],AK376,ENTRADAS[Conta bancária],$AJ$2)+SUMIFS(ENTRADAS[Valor],ENTRADAS[Status],"&lt;&gt;"&amp;"Concluído",ENTRADAS[Data vencimento],AK376,ENTRADAS[Conta bancária],$AJ$2)))</f>
        <v>0</v>
      </c>
      <c r="AO376">
        <f ca="1">IF($AI$3=1,
IF($AJ$2="",
SUMIFS(SAÍDAS[Valor],SAÍDAS[Status],"Concluído",SAÍDAS[Data pagamento],AK376),
SUMIFS(SAÍDAS[Valor],SAÍDAS[Status],"Concluído",SAÍDAS[Data pagamento],AK376,SAÍDAS[Conta bancária],$AJ$2)),
IF($AJ$2="",
SUMIFS(SAÍDAS[Valor],SAÍDAS[Status],"Concluído",SAÍDAS[Data pagamento],AK376)+SUMIFS(SAÍDAS[Valor],SAÍDAS[Status],"&lt;&gt;"&amp;"Concluído",SAÍDAS[Data vencimento],AK376),
SUMIFS(SAÍDAS[Valor],SAÍDAS[Status],"Concluído",SAÍDAS[Data pagamento],AK376,SAÍDAS[Conta bancária],$AJ$2)+SUMIFS(SAÍDAS[Valor],SAÍDAS[Status],"&lt;&gt;"&amp;"Concluído",SAÍDAS[Data vencimento],AK376,SAÍDAS[Conta bancária],$AJ$2)))</f>
        <v>0</v>
      </c>
      <c r="AP376">
        <f t="shared" ref="AP376:AP439" ca="1" si="51">AM376+AN376-AO376</f>
        <v>0</v>
      </c>
    </row>
    <row r="377" spans="34:42" x14ac:dyDescent="0.3">
      <c r="AH377" t="str">
        <f t="shared" ca="1" si="47"/>
        <v>jan</v>
      </c>
      <c r="AI377">
        <f t="shared" ca="1" si="48"/>
        <v>1901</v>
      </c>
      <c r="AJ377" t="str">
        <f t="shared" ca="1" si="49"/>
        <v>jan1901</v>
      </c>
      <c r="AK377" s="97">
        <f t="shared" ca="1" si="46"/>
        <v>371</v>
      </c>
      <c r="AL377" t="str">
        <f t="shared" ca="1" si="50"/>
        <v>sáb</v>
      </c>
      <c r="AM377">
        <f ca="1">IF($AJ$2="",SUMIFS(BANCOS!$C$4:$C$13,BANCOS!$D$4:$D$13,AK377),SUMIFS(BANCOS!$C$4:$C$13,BANCOS!$D$4:$D$13,AK377,BANCOS!$B$4:$B$13,$AJ$2))+AP376</f>
        <v>0</v>
      </c>
      <c r="AN377">
        <f ca="1">IF($AI$3=1,
IF($AJ$2="",
SUMIFS(ENTRADAS[Valor],ENTRADAS[Status],"Concluído",ENTRADAS[Data pagamento],AK377),
SUMIFS(ENTRADAS[Valor],ENTRADAS[Status],"Concluído",ENTRADAS[Data pagamento],AK377,ENTRADAS[Conta bancária],$AJ$2)),
IF($AJ$2="",
SUMIFS(ENTRADAS[Valor],ENTRADAS[Status],"Concluído",ENTRADAS[Data pagamento],AK377)+SUMIFS(ENTRADAS[Valor],ENTRADAS[Status],"&lt;&gt;"&amp;"Concluído",ENTRADAS[Data vencimento],AK377),
SUMIFS(ENTRADAS[Valor],ENTRADAS[Status],"Concluído",ENTRADAS[Data pagamento],AK377,ENTRADAS[Conta bancária],$AJ$2)+SUMIFS(ENTRADAS[Valor],ENTRADAS[Status],"&lt;&gt;"&amp;"Concluído",ENTRADAS[Data vencimento],AK377,ENTRADAS[Conta bancária],$AJ$2)))</f>
        <v>0</v>
      </c>
      <c r="AO377">
        <f ca="1">IF($AI$3=1,
IF($AJ$2="",
SUMIFS(SAÍDAS[Valor],SAÍDAS[Status],"Concluído",SAÍDAS[Data pagamento],AK377),
SUMIFS(SAÍDAS[Valor],SAÍDAS[Status],"Concluído",SAÍDAS[Data pagamento],AK377,SAÍDAS[Conta bancária],$AJ$2)),
IF($AJ$2="",
SUMIFS(SAÍDAS[Valor],SAÍDAS[Status],"Concluído",SAÍDAS[Data pagamento],AK377)+SUMIFS(SAÍDAS[Valor],SAÍDAS[Status],"&lt;&gt;"&amp;"Concluído",SAÍDAS[Data vencimento],AK377),
SUMIFS(SAÍDAS[Valor],SAÍDAS[Status],"Concluído",SAÍDAS[Data pagamento],AK377,SAÍDAS[Conta bancária],$AJ$2)+SUMIFS(SAÍDAS[Valor],SAÍDAS[Status],"&lt;&gt;"&amp;"Concluído",SAÍDAS[Data vencimento],AK377,SAÍDAS[Conta bancária],$AJ$2)))</f>
        <v>0</v>
      </c>
      <c r="AP377">
        <f t="shared" ca="1" si="51"/>
        <v>0</v>
      </c>
    </row>
    <row r="378" spans="34:42" x14ac:dyDescent="0.3">
      <c r="AH378" t="str">
        <f t="shared" ca="1" si="47"/>
        <v>jan</v>
      </c>
      <c r="AI378">
        <f t="shared" ca="1" si="48"/>
        <v>1901</v>
      </c>
      <c r="AJ378" t="str">
        <f t="shared" ca="1" si="49"/>
        <v>jan1901</v>
      </c>
      <c r="AK378" s="97">
        <f t="shared" ca="1" si="46"/>
        <v>372</v>
      </c>
      <c r="AL378" t="str">
        <f t="shared" ca="1" si="50"/>
        <v>dom</v>
      </c>
      <c r="AM378">
        <f ca="1">IF($AJ$2="",SUMIFS(BANCOS!$C$4:$C$13,BANCOS!$D$4:$D$13,AK378),SUMIFS(BANCOS!$C$4:$C$13,BANCOS!$D$4:$D$13,AK378,BANCOS!$B$4:$B$13,$AJ$2))+AP377</f>
        <v>0</v>
      </c>
      <c r="AN378">
        <f ca="1">IF($AI$3=1,
IF($AJ$2="",
SUMIFS(ENTRADAS[Valor],ENTRADAS[Status],"Concluído",ENTRADAS[Data pagamento],AK378),
SUMIFS(ENTRADAS[Valor],ENTRADAS[Status],"Concluído",ENTRADAS[Data pagamento],AK378,ENTRADAS[Conta bancária],$AJ$2)),
IF($AJ$2="",
SUMIFS(ENTRADAS[Valor],ENTRADAS[Status],"Concluído",ENTRADAS[Data pagamento],AK378)+SUMIFS(ENTRADAS[Valor],ENTRADAS[Status],"&lt;&gt;"&amp;"Concluído",ENTRADAS[Data vencimento],AK378),
SUMIFS(ENTRADAS[Valor],ENTRADAS[Status],"Concluído",ENTRADAS[Data pagamento],AK378,ENTRADAS[Conta bancária],$AJ$2)+SUMIFS(ENTRADAS[Valor],ENTRADAS[Status],"&lt;&gt;"&amp;"Concluído",ENTRADAS[Data vencimento],AK378,ENTRADAS[Conta bancária],$AJ$2)))</f>
        <v>0</v>
      </c>
      <c r="AO378">
        <f ca="1">IF($AI$3=1,
IF($AJ$2="",
SUMIFS(SAÍDAS[Valor],SAÍDAS[Status],"Concluído",SAÍDAS[Data pagamento],AK378),
SUMIFS(SAÍDAS[Valor],SAÍDAS[Status],"Concluído",SAÍDAS[Data pagamento],AK378,SAÍDAS[Conta bancária],$AJ$2)),
IF($AJ$2="",
SUMIFS(SAÍDAS[Valor],SAÍDAS[Status],"Concluído",SAÍDAS[Data pagamento],AK378)+SUMIFS(SAÍDAS[Valor],SAÍDAS[Status],"&lt;&gt;"&amp;"Concluído",SAÍDAS[Data vencimento],AK378),
SUMIFS(SAÍDAS[Valor],SAÍDAS[Status],"Concluído",SAÍDAS[Data pagamento],AK378,SAÍDAS[Conta bancária],$AJ$2)+SUMIFS(SAÍDAS[Valor],SAÍDAS[Status],"&lt;&gt;"&amp;"Concluído",SAÍDAS[Data vencimento],AK378,SAÍDAS[Conta bancária],$AJ$2)))</f>
        <v>0</v>
      </c>
      <c r="AP378">
        <f t="shared" ca="1" si="51"/>
        <v>0</v>
      </c>
    </row>
    <row r="379" spans="34:42" x14ac:dyDescent="0.3">
      <c r="AH379" t="str">
        <f t="shared" ca="1" si="47"/>
        <v>jan</v>
      </c>
      <c r="AI379">
        <f t="shared" ca="1" si="48"/>
        <v>1901</v>
      </c>
      <c r="AJ379" t="str">
        <f t="shared" ca="1" si="49"/>
        <v>jan1901</v>
      </c>
      <c r="AK379" s="97">
        <f t="shared" ca="1" si="46"/>
        <v>373</v>
      </c>
      <c r="AL379" t="str">
        <f t="shared" ca="1" si="50"/>
        <v>seg</v>
      </c>
      <c r="AM379">
        <f ca="1">IF($AJ$2="",SUMIFS(BANCOS!$C$4:$C$13,BANCOS!$D$4:$D$13,AK379),SUMIFS(BANCOS!$C$4:$C$13,BANCOS!$D$4:$D$13,AK379,BANCOS!$B$4:$B$13,$AJ$2))+AP378</f>
        <v>0</v>
      </c>
      <c r="AN379">
        <f ca="1">IF($AI$3=1,
IF($AJ$2="",
SUMIFS(ENTRADAS[Valor],ENTRADAS[Status],"Concluído",ENTRADAS[Data pagamento],AK379),
SUMIFS(ENTRADAS[Valor],ENTRADAS[Status],"Concluído",ENTRADAS[Data pagamento],AK379,ENTRADAS[Conta bancária],$AJ$2)),
IF($AJ$2="",
SUMIFS(ENTRADAS[Valor],ENTRADAS[Status],"Concluído",ENTRADAS[Data pagamento],AK379)+SUMIFS(ENTRADAS[Valor],ENTRADAS[Status],"&lt;&gt;"&amp;"Concluído",ENTRADAS[Data vencimento],AK379),
SUMIFS(ENTRADAS[Valor],ENTRADAS[Status],"Concluído",ENTRADAS[Data pagamento],AK379,ENTRADAS[Conta bancária],$AJ$2)+SUMIFS(ENTRADAS[Valor],ENTRADAS[Status],"&lt;&gt;"&amp;"Concluído",ENTRADAS[Data vencimento],AK379,ENTRADAS[Conta bancária],$AJ$2)))</f>
        <v>0</v>
      </c>
      <c r="AO379">
        <f ca="1">IF($AI$3=1,
IF($AJ$2="",
SUMIFS(SAÍDAS[Valor],SAÍDAS[Status],"Concluído",SAÍDAS[Data pagamento],AK379),
SUMIFS(SAÍDAS[Valor],SAÍDAS[Status],"Concluído",SAÍDAS[Data pagamento],AK379,SAÍDAS[Conta bancária],$AJ$2)),
IF($AJ$2="",
SUMIFS(SAÍDAS[Valor],SAÍDAS[Status],"Concluído",SAÍDAS[Data pagamento],AK379)+SUMIFS(SAÍDAS[Valor],SAÍDAS[Status],"&lt;&gt;"&amp;"Concluído",SAÍDAS[Data vencimento],AK379),
SUMIFS(SAÍDAS[Valor],SAÍDAS[Status],"Concluído",SAÍDAS[Data pagamento],AK379,SAÍDAS[Conta bancária],$AJ$2)+SUMIFS(SAÍDAS[Valor],SAÍDAS[Status],"&lt;&gt;"&amp;"Concluído",SAÍDAS[Data vencimento],AK379,SAÍDAS[Conta bancária],$AJ$2)))</f>
        <v>0</v>
      </c>
      <c r="AP379">
        <f t="shared" ca="1" si="51"/>
        <v>0</v>
      </c>
    </row>
    <row r="380" spans="34:42" x14ac:dyDescent="0.3">
      <c r="AH380" t="str">
        <f t="shared" ca="1" si="47"/>
        <v>jan</v>
      </c>
      <c r="AI380">
        <f t="shared" ca="1" si="48"/>
        <v>1901</v>
      </c>
      <c r="AJ380" t="str">
        <f t="shared" ca="1" si="49"/>
        <v>jan1901</v>
      </c>
      <c r="AK380" s="97">
        <f t="shared" ca="1" si="46"/>
        <v>374</v>
      </c>
      <c r="AL380" t="str">
        <f t="shared" ca="1" si="50"/>
        <v>ter</v>
      </c>
      <c r="AM380">
        <f ca="1">IF($AJ$2="",SUMIFS(BANCOS!$C$4:$C$13,BANCOS!$D$4:$D$13,AK380),SUMIFS(BANCOS!$C$4:$C$13,BANCOS!$D$4:$D$13,AK380,BANCOS!$B$4:$B$13,$AJ$2))+AP379</f>
        <v>0</v>
      </c>
      <c r="AN380">
        <f ca="1">IF($AI$3=1,
IF($AJ$2="",
SUMIFS(ENTRADAS[Valor],ENTRADAS[Status],"Concluído",ENTRADAS[Data pagamento],AK380),
SUMIFS(ENTRADAS[Valor],ENTRADAS[Status],"Concluído",ENTRADAS[Data pagamento],AK380,ENTRADAS[Conta bancária],$AJ$2)),
IF($AJ$2="",
SUMIFS(ENTRADAS[Valor],ENTRADAS[Status],"Concluído",ENTRADAS[Data pagamento],AK380)+SUMIFS(ENTRADAS[Valor],ENTRADAS[Status],"&lt;&gt;"&amp;"Concluído",ENTRADAS[Data vencimento],AK380),
SUMIFS(ENTRADAS[Valor],ENTRADAS[Status],"Concluído",ENTRADAS[Data pagamento],AK380,ENTRADAS[Conta bancária],$AJ$2)+SUMIFS(ENTRADAS[Valor],ENTRADAS[Status],"&lt;&gt;"&amp;"Concluído",ENTRADAS[Data vencimento],AK380,ENTRADAS[Conta bancária],$AJ$2)))</f>
        <v>0</v>
      </c>
      <c r="AO380">
        <f ca="1">IF($AI$3=1,
IF($AJ$2="",
SUMIFS(SAÍDAS[Valor],SAÍDAS[Status],"Concluído",SAÍDAS[Data pagamento],AK380),
SUMIFS(SAÍDAS[Valor],SAÍDAS[Status],"Concluído",SAÍDAS[Data pagamento],AK380,SAÍDAS[Conta bancária],$AJ$2)),
IF($AJ$2="",
SUMIFS(SAÍDAS[Valor],SAÍDAS[Status],"Concluído",SAÍDAS[Data pagamento],AK380)+SUMIFS(SAÍDAS[Valor],SAÍDAS[Status],"&lt;&gt;"&amp;"Concluído",SAÍDAS[Data vencimento],AK380),
SUMIFS(SAÍDAS[Valor],SAÍDAS[Status],"Concluído",SAÍDAS[Data pagamento],AK380,SAÍDAS[Conta bancária],$AJ$2)+SUMIFS(SAÍDAS[Valor],SAÍDAS[Status],"&lt;&gt;"&amp;"Concluído",SAÍDAS[Data vencimento],AK380,SAÍDAS[Conta bancária],$AJ$2)))</f>
        <v>0</v>
      </c>
      <c r="AP380">
        <f t="shared" ca="1" si="51"/>
        <v>0</v>
      </c>
    </row>
    <row r="381" spans="34:42" x14ac:dyDescent="0.3">
      <c r="AH381" t="str">
        <f t="shared" ca="1" si="47"/>
        <v>jan</v>
      </c>
      <c r="AI381">
        <f t="shared" ca="1" si="48"/>
        <v>1901</v>
      </c>
      <c r="AJ381" t="str">
        <f t="shared" ca="1" si="49"/>
        <v>jan1901</v>
      </c>
      <c r="AK381" s="97">
        <f t="shared" ca="1" si="46"/>
        <v>375</v>
      </c>
      <c r="AL381" t="str">
        <f t="shared" ca="1" si="50"/>
        <v>qua</v>
      </c>
      <c r="AM381">
        <f ca="1">IF($AJ$2="",SUMIFS(BANCOS!$C$4:$C$13,BANCOS!$D$4:$D$13,AK381),SUMIFS(BANCOS!$C$4:$C$13,BANCOS!$D$4:$D$13,AK381,BANCOS!$B$4:$B$13,$AJ$2))+AP380</f>
        <v>0</v>
      </c>
      <c r="AN381">
        <f ca="1">IF($AI$3=1,
IF($AJ$2="",
SUMIFS(ENTRADAS[Valor],ENTRADAS[Status],"Concluído",ENTRADAS[Data pagamento],AK381),
SUMIFS(ENTRADAS[Valor],ENTRADAS[Status],"Concluído",ENTRADAS[Data pagamento],AK381,ENTRADAS[Conta bancária],$AJ$2)),
IF($AJ$2="",
SUMIFS(ENTRADAS[Valor],ENTRADAS[Status],"Concluído",ENTRADAS[Data pagamento],AK381)+SUMIFS(ENTRADAS[Valor],ENTRADAS[Status],"&lt;&gt;"&amp;"Concluído",ENTRADAS[Data vencimento],AK381),
SUMIFS(ENTRADAS[Valor],ENTRADAS[Status],"Concluído",ENTRADAS[Data pagamento],AK381,ENTRADAS[Conta bancária],$AJ$2)+SUMIFS(ENTRADAS[Valor],ENTRADAS[Status],"&lt;&gt;"&amp;"Concluído",ENTRADAS[Data vencimento],AK381,ENTRADAS[Conta bancária],$AJ$2)))</f>
        <v>0</v>
      </c>
      <c r="AO381">
        <f ca="1">IF($AI$3=1,
IF($AJ$2="",
SUMIFS(SAÍDAS[Valor],SAÍDAS[Status],"Concluído",SAÍDAS[Data pagamento],AK381),
SUMIFS(SAÍDAS[Valor],SAÍDAS[Status],"Concluído",SAÍDAS[Data pagamento],AK381,SAÍDAS[Conta bancária],$AJ$2)),
IF($AJ$2="",
SUMIFS(SAÍDAS[Valor],SAÍDAS[Status],"Concluído",SAÍDAS[Data pagamento],AK381)+SUMIFS(SAÍDAS[Valor],SAÍDAS[Status],"&lt;&gt;"&amp;"Concluído",SAÍDAS[Data vencimento],AK381),
SUMIFS(SAÍDAS[Valor],SAÍDAS[Status],"Concluído",SAÍDAS[Data pagamento],AK381,SAÍDAS[Conta bancária],$AJ$2)+SUMIFS(SAÍDAS[Valor],SAÍDAS[Status],"&lt;&gt;"&amp;"Concluído",SAÍDAS[Data vencimento],AK381,SAÍDAS[Conta bancária],$AJ$2)))</f>
        <v>0</v>
      </c>
      <c r="AP381">
        <f t="shared" ca="1" si="51"/>
        <v>0</v>
      </c>
    </row>
    <row r="382" spans="34:42" x14ac:dyDescent="0.3">
      <c r="AH382" t="str">
        <f t="shared" ca="1" si="47"/>
        <v>jan</v>
      </c>
      <c r="AI382">
        <f t="shared" ca="1" si="48"/>
        <v>1901</v>
      </c>
      <c r="AJ382" t="str">
        <f t="shared" ca="1" si="49"/>
        <v>jan1901</v>
      </c>
      <c r="AK382" s="97">
        <f t="shared" ca="1" si="46"/>
        <v>376</v>
      </c>
      <c r="AL382" t="str">
        <f t="shared" ca="1" si="50"/>
        <v>qui</v>
      </c>
      <c r="AM382">
        <f ca="1">IF($AJ$2="",SUMIFS(BANCOS!$C$4:$C$13,BANCOS!$D$4:$D$13,AK382),SUMIFS(BANCOS!$C$4:$C$13,BANCOS!$D$4:$D$13,AK382,BANCOS!$B$4:$B$13,$AJ$2))+AP381</f>
        <v>0</v>
      </c>
      <c r="AN382">
        <f ca="1">IF($AI$3=1,
IF($AJ$2="",
SUMIFS(ENTRADAS[Valor],ENTRADAS[Status],"Concluído",ENTRADAS[Data pagamento],AK382),
SUMIFS(ENTRADAS[Valor],ENTRADAS[Status],"Concluído",ENTRADAS[Data pagamento],AK382,ENTRADAS[Conta bancária],$AJ$2)),
IF($AJ$2="",
SUMIFS(ENTRADAS[Valor],ENTRADAS[Status],"Concluído",ENTRADAS[Data pagamento],AK382)+SUMIFS(ENTRADAS[Valor],ENTRADAS[Status],"&lt;&gt;"&amp;"Concluído",ENTRADAS[Data vencimento],AK382),
SUMIFS(ENTRADAS[Valor],ENTRADAS[Status],"Concluído",ENTRADAS[Data pagamento],AK382,ENTRADAS[Conta bancária],$AJ$2)+SUMIFS(ENTRADAS[Valor],ENTRADAS[Status],"&lt;&gt;"&amp;"Concluído",ENTRADAS[Data vencimento],AK382,ENTRADAS[Conta bancária],$AJ$2)))</f>
        <v>0</v>
      </c>
      <c r="AO382">
        <f ca="1">IF($AI$3=1,
IF($AJ$2="",
SUMIFS(SAÍDAS[Valor],SAÍDAS[Status],"Concluído",SAÍDAS[Data pagamento],AK382),
SUMIFS(SAÍDAS[Valor],SAÍDAS[Status],"Concluído",SAÍDAS[Data pagamento],AK382,SAÍDAS[Conta bancária],$AJ$2)),
IF($AJ$2="",
SUMIFS(SAÍDAS[Valor],SAÍDAS[Status],"Concluído",SAÍDAS[Data pagamento],AK382)+SUMIFS(SAÍDAS[Valor],SAÍDAS[Status],"&lt;&gt;"&amp;"Concluído",SAÍDAS[Data vencimento],AK382),
SUMIFS(SAÍDAS[Valor],SAÍDAS[Status],"Concluído",SAÍDAS[Data pagamento],AK382,SAÍDAS[Conta bancária],$AJ$2)+SUMIFS(SAÍDAS[Valor],SAÍDAS[Status],"&lt;&gt;"&amp;"Concluído",SAÍDAS[Data vencimento],AK382,SAÍDAS[Conta bancária],$AJ$2)))</f>
        <v>0</v>
      </c>
      <c r="AP382">
        <f t="shared" ca="1" si="51"/>
        <v>0</v>
      </c>
    </row>
    <row r="383" spans="34:42" x14ac:dyDescent="0.3">
      <c r="AH383" t="str">
        <f t="shared" ca="1" si="47"/>
        <v>jan</v>
      </c>
      <c r="AI383">
        <f t="shared" ca="1" si="48"/>
        <v>1901</v>
      </c>
      <c r="AJ383" t="str">
        <f t="shared" ca="1" si="49"/>
        <v>jan1901</v>
      </c>
      <c r="AK383" s="97">
        <f t="shared" ca="1" si="46"/>
        <v>377</v>
      </c>
      <c r="AL383" t="str">
        <f t="shared" ca="1" si="50"/>
        <v>sex</v>
      </c>
      <c r="AM383">
        <f ca="1">IF($AJ$2="",SUMIFS(BANCOS!$C$4:$C$13,BANCOS!$D$4:$D$13,AK383),SUMIFS(BANCOS!$C$4:$C$13,BANCOS!$D$4:$D$13,AK383,BANCOS!$B$4:$B$13,$AJ$2))+AP382</f>
        <v>0</v>
      </c>
      <c r="AN383">
        <f ca="1">IF($AI$3=1,
IF($AJ$2="",
SUMIFS(ENTRADAS[Valor],ENTRADAS[Status],"Concluído",ENTRADAS[Data pagamento],AK383),
SUMIFS(ENTRADAS[Valor],ENTRADAS[Status],"Concluído",ENTRADAS[Data pagamento],AK383,ENTRADAS[Conta bancária],$AJ$2)),
IF($AJ$2="",
SUMIFS(ENTRADAS[Valor],ENTRADAS[Status],"Concluído",ENTRADAS[Data pagamento],AK383)+SUMIFS(ENTRADAS[Valor],ENTRADAS[Status],"&lt;&gt;"&amp;"Concluído",ENTRADAS[Data vencimento],AK383),
SUMIFS(ENTRADAS[Valor],ENTRADAS[Status],"Concluído",ENTRADAS[Data pagamento],AK383,ENTRADAS[Conta bancária],$AJ$2)+SUMIFS(ENTRADAS[Valor],ENTRADAS[Status],"&lt;&gt;"&amp;"Concluído",ENTRADAS[Data vencimento],AK383,ENTRADAS[Conta bancária],$AJ$2)))</f>
        <v>0</v>
      </c>
      <c r="AO383">
        <f ca="1">IF($AI$3=1,
IF($AJ$2="",
SUMIFS(SAÍDAS[Valor],SAÍDAS[Status],"Concluído",SAÍDAS[Data pagamento],AK383),
SUMIFS(SAÍDAS[Valor],SAÍDAS[Status],"Concluído",SAÍDAS[Data pagamento],AK383,SAÍDAS[Conta bancária],$AJ$2)),
IF($AJ$2="",
SUMIFS(SAÍDAS[Valor],SAÍDAS[Status],"Concluído",SAÍDAS[Data pagamento],AK383)+SUMIFS(SAÍDAS[Valor],SAÍDAS[Status],"&lt;&gt;"&amp;"Concluído",SAÍDAS[Data vencimento],AK383),
SUMIFS(SAÍDAS[Valor],SAÍDAS[Status],"Concluído",SAÍDAS[Data pagamento],AK383,SAÍDAS[Conta bancária],$AJ$2)+SUMIFS(SAÍDAS[Valor],SAÍDAS[Status],"&lt;&gt;"&amp;"Concluído",SAÍDAS[Data vencimento],AK383,SAÍDAS[Conta bancária],$AJ$2)))</f>
        <v>0</v>
      </c>
      <c r="AP383">
        <f t="shared" ca="1" si="51"/>
        <v>0</v>
      </c>
    </row>
    <row r="384" spans="34:42" x14ac:dyDescent="0.3">
      <c r="AH384" t="str">
        <f t="shared" ca="1" si="47"/>
        <v>jan</v>
      </c>
      <c r="AI384">
        <f t="shared" ca="1" si="48"/>
        <v>1901</v>
      </c>
      <c r="AJ384" t="str">
        <f t="shared" ca="1" si="49"/>
        <v>jan1901</v>
      </c>
      <c r="AK384" s="97">
        <f t="shared" ca="1" si="46"/>
        <v>378</v>
      </c>
      <c r="AL384" t="str">
        <f t="shared" ca="1" si="50"/>
        <v>sáb</v>
      </c>
      <c r="AM384">
        <f ca="1">IF($AJ$2="",SUMIFS(BANCOS!$C$4:$C$13,BANCOS!$D$4:$D$13,AK384),SUMIFS(BANCOS!$C$4:$C$13,BANCOS!$D$4:$D$13,AK384,BANCOS!$B$4:$B$13,$AJ$2))+AP383</f>
        <v>0</v>
      </c>
      <c r="AN384">
        <f ca="1">IF($AI$3=1,
IF($AJ$2="",
SUMIFS(ENTRADAS[Valor],ENTRADAS[Status],"Concluído",ENTRADAS[Data pagamento],AK384),
SUMIFS(ENTRADAS[Valor],ENTRADAS[Status],"Concluído",ENTRADAS[Data pagamento],AK384,ENTRADAS[Conta bancária],$AJ$2)),
IF($AJ$2="",
SUMIFS(ENTRADAS[Valor],ENTRADAS[Status],"Concluído",ENTRADAS[Data pagamento],AK384)+SUMIFS(ENTRADAS[Valor],ENTRADAS[Status],"&lt;&gt;"&amp;"Concluído",ENTRADAS[Data vencimento],AK384),
SUMIFS(ENTRADAS[Valor],ENTRADAS[Status],"Concluído",ENTRADAS[Data pagamento],AK384,ENTRADAS[Conta bancária],$AJ$2)+SUMIFS(ENTRADAS[Valor],ENTRADAS[Status],"&lt;&gt;"&amp;"Concluído",ENTRADAS[Data vencimento],AK384,ENTRADAS[Conta bancária],$AJ$2)))</f>
        <v>0</v>
      </c>
      <c r="AO384">
        <f ca="1">IF($AI$3=1,
IF($AJ$2="",
SUMIFS(SAÍDAS[Valor],SAÍDAS[Status],"Concluído",SAÍDAS[Data pagamento],AK384),
SUMIFS(SAÍDAS[Valor],SAÍDAS[Status],"Concluído",SAÍDAS[Data pagamento],AK384,SAÍDAS[Conta bancária],$AJ$2)),
IF($AJ$2="",
SUMIFS(SAÍDAS[Valor],SAÍDAS[Status],"Concluído",SAÍDAS[Data pagamento],AK384)+SUMIFS(SAÍDAS[Valor],SAÍDAS[Status],"&lt;&gt;"&amp;"Concluído",SAÍDAS[Data vencimento],AK384),
SUMIFS(SAÍDAS[Valor],SAÍDAS[Status],"Concluído",SAÍDAS[Data pagamento],AK384,SAÍDAS[Conta bancária],$AJ$2)+SUMIFS(SAÍDAS[Valor],SAÍDAS[Status],"&lt;&gt;"&amp;"Concluído",SAÍDAS[Data vencimento],AK384,SAÍDAS[Conta bancária],$AJ$2)))</f>
        <v>0</v>
      </c>
      <c r="AP384">
        <f t="shared" ca="1" si="51"/>
        <v>0</v>
      </c>
    </row>
    <row r="385" spans="34:42" x14ac:dyDescent="0.3">
      <c r="AH385" t="str">
        <f t="shared" ca="1" si="47"/>
        <v>jan</v>
      </c>
      <c r="AI385">
        <f t="shared" ca="1" si="48"/>
        <v>1901</v>
      </c>
      <c r="AJ385" t="str">
        <f t="shared" ca="1" si="49"/>
        <v>jan1901</v>
      </c>
      <c r="AK385" s="97">
        <f t="shared" ca="1" si="46"/>
        <v>379</v>
      </c>
      <c r="AL385" t="str">
        <f t="shared" ca="1" si="50"/>
        <v>dom</v>
      </c>
      <c r="AM385">
        <f ca="1">IF($AJ$2="",SUMIFS(BANCOS!$C$4:$C$13,BANCOS!$D$4:$D$13,AK385),SUMIFS(BANCOS!$C$4:$C$13,BANCOS!$D$4:$D$13,AK385,BANCOS!$B$4:$B$13,$AJ$2))+AP384</f>
        <v>0</v>
      </c>
      <c r="AN385">
        <f ca="1">IF($AI$3=1,
IF($AJ$2="",
SUMIFS(ENTRADAS[Valor],ENTRADAS[Status],"Concluído",ENTRADAS[Data pagamento],AK385),
SUMIFS(ENTRADAS[Valor],ENTRADAS[Status],"Concluído",ENTRADAS[Data pagamento],AK385,ENTRADAS[Conta bancária],$AJ$2)),
IF($AJ$2="",
SUMIFS(ENTRADAS[Valor],ENTRADAS[Status],"Concluído",ENTRADAS[Data pagamento],AK385)+SUMIFS(ENTRADAS[Valor],ENTRADAS[Status],"&lt;&gt;"&amp;"Concluído",ENTRADAS[Data vencimento],AK385),
SUMIFS(ENTRADAS[Valor],ENTRADAS[Status],"Concluído",ENTRADAS[Data pagamento],AK385,ENTRADAS[Conta bancária],$AJ$2)+SUMIFS(ENTRADAS[Valor],ENTRADAS[Status],"&lt;&gt;"&amp;"Concluído",ENTRADAS[Data vencimento],AK385,ENTRADAS[Conta bancária],$AJ$2)))</f>
        <v>0</v>
      </c>
      <c r="AO385">
        <f ca="1">IF($AI$3=1,
IF($AJ$2="",
SUMIFS(SAÍDAS[Valor],SAÍDAS[Status],"Concluído",SAÍDAS[Data pagamento],AK385),
SUMIFS(SAÍDAS[Valor],SAÍDAS[Status],"Concluído",SAÍDAS[Data pagamento],AK385,SAÍDAS[Conta bancária],$AJ$2)),
IF($AJ$2="",
SUMIFS(SAÍDAS[Valor],SAÍDAS[Status],"Concluído",SAÍDAS[Data pagamento],AK385)+SUMIFS(SAÍDAS[Valor],SAÍDAS[Status],"&lt;&gt;"&amp;"Concluído",SAÍDAS[Data vencimento],AK385),
SUMIFS(SAÍDAS[Valor],SAÍDAS[Status],"Concluído",SAÍDAS[Data pagamento],AK385,SAÍDAS[Conta bancária],$AJ$2)+SUMIFS(SAÍDAS[Valor],SAÍDAS[Status],"&lt;&gt;"&amp;"Concluído",SAÍDAS[Data vencimento],AK385,SAÍDAS[Conta bancária],$AJ$2)))</f>
        <v>0</v>
      </c>
      <c r="AP385">
        <f t="shared" ca="1" si="51"/>
        <v>0</v>
      </c>
    </row>
    <row r="386" spans="34:42" x14ac:dyDescent="0.3">
      <c r="AH386" t="str">
        <f t="shared" ca="1" si="47"/>
        <v>jan</v>
      </c>
      <c r="AI386">
        <f t="shared" ca="1" si="48"/>
        <v>1901</v>
      </c>
      <c r="AJ386" t="str">
        <f t="shared" ca="1" si="49"/>
        <v>jan1901</v>
      </c>
      <c r="AK386" s="97">
        <f t="shared" ca="1" si="46"/>
        <v>380</v>
      </c>
      <c r="AL386" t="str">
        <f t="shared" ca="1" si="50"/>
        <v>seg</v>
      </c>
      <c r="AM386">
        <f ca="1">IF($AJ$2="",SUMIFS(BANCOS!$C$4:$C$13,BANCOS!$D$4:$D$13,AK386),SUMIFS(BANCOS!$C$4:$C$13,BANCOS!$D$4:$D$13,AK386,BANCOS!$B$4:$B$13,$AJ$2))+AP385</f>
        <v>0</v>
      </c>
      <c r="AN386">
        <f ca="1">IF($AI$3=1,
IF($AJ$2="",
SUMIFS(ENTRADAS[Valor],ENTRADAS[Status],"Concluído",ENTRADAS[Data pagamento],AK386),
SUMIFS(ENTRADAS[Valor],ENTRADAS[Status],"Concluído",ENTRADAS[Data pagamento],AK386,ENTRADAS[Conta bancária],$AJ$2)),
IF($AJ$2="",
SUMIFS(ENTRADAS[Valor],ENTRADAS[Status],"Concluído",ENTRADAS[Data pagamento],AK386)+SUMIFS(ENTRADAS[Valor],ENTRADAS[Status],"&lt;&gt;"&amp;"Concluído",ENTRADAS[Data vencimento],AK386),
SUMIFS(ENTRADAS[Valor],ENTRADAS[Status],"Concluído",ENTRADAS[Data pagamento],AK386,ENTRADAS[Conta bancária],$AJ$2)+SUMIFS(ENTRADAS[Valor],ENTRADAS[Status],"&lt;&gt;"&amp;"Concluído",ENTRADAS[Data vencimento],AK386,ENTRADAS[Conta bancária],$AJ$2)))</f>
        <v>0</v>
      </c>
      <c r="AO386">
        <f ca="1">IF($AI$3=1,
IF($AJ$2="",
SUMIFS(SAÍDAS[Valor],SAÍDAS[Status],"Concluído",SAÍDAS[Data pagamento],AK386),
SUMIFS(SAÍDAS[Valor],SAÍDAS[Status],"Concluído",SAÍDAS[Data pagamento],AK386,SAÍDAS[Conta bancária],$AJ$2)),
IF($AJ$2="",
SUMIFS(SAÍDAS[Valor],SAÍDAS[Status],"Concluído",SAÍDAS[Data pagamento],AK386)+SUMIFS(SAÍDAS[Valor],SAÍDAS[Status],"&lt;&gt;"&amp;"Concluído",SAÍDAS[Data vencimento],AK386),
SUMIFS(SAÍDAS[Valor],SAÍDAS[Status],"Concluído",SAÍDAS[Data pagamento],AK386,SAÍDAS[Conta bancária],$AJ$2)+SUMIFS(SAÍDAS[Valor],SAÍDAS[Status],"&lt;&gt;"&amp;"Concluído",SAÍDAS[Data vencimento],AK386,SAÍDAS[Conta bancária],$AJ$2)))</f>
        <v>0</v>
      </c>
      <c r="AP386">
        <f t="shared" ca="1" si="51"/>
        <v>0</v>
      </c>
    </row>
    <row r="387" spans="34:42" x14ac:dyDescent="0.3">
      <c r="AH387" t="str">
        <f t="shared" ca="1" si="47"/>
        <v>jan</v>
      </c>
      <c r="AI387">
        <f t="shared" ca="1" si="48"/>
        <v>1901</v>
      </c>
      <c r="AJ387" t="str">
        <f t="shared" ca="1" si="49"/>
        <v>jan1901</v>
      </c>
      <c r="AK387" s="97">
        <f t="shared" ca="1" si="46"/>
        <v>381</v>
      </c>
      <c r="AL387" t="str">
        <f t="shared" ca="1" si="50"/>
        <v>ter</v>
      </c>
      <c r="AM387">
        <f ca="1">IF($AJ$2="",SUMIFS(BANCOS!$C$4:$C$13,BANCOS!$D$4:$D$13,AK387),SUMIFS(BANCOS!$C$4:$C$13,BANCOS!$D$4:$D$13,AK387,BANCOS!$B$4:$B$13,$AJ$2))+AP386</f>
        <v>0</v>
      </c>
      <c r="AN387">
        <f ca="1">IF($AI$3=1,
IF($AJ$2="",
SUMIFS(ENTRADAS[Valor],ENTRADAS[Status],"Concluído",ENTRADAS[Data pagamento],AK387),
SUMIFS(ENTRADAS[Valor],ENTRADAS[Status],"Concluído",ENTRADAS[Data pagamento],AK387,ENTRADAS[Conta bancária],$AJ$2)),
IF($AJ$2="",
SUMIFS(ENTRADAS[Valor],ENTRADAS[Status],"Concluído",ENTRADAS[Data pagamento],AK387)+SUMIFS(ENTRADAS[Valor],ENTRADAS[Status],"&lt;&gt;"&amp;"Concluído",ENTRADAS[Data vencimento],AK387),
SUMIFS(ENTRADAS[Valor],ENTRADAS[Status],"Concluído",ENTRADAS[Data pagamento],AK387,ENTRADAS[Conta bancária],$AJ$2)+SUMIFS(ENTRADAS[Valor],ENTRADAS[Status],"&lt;&gt;"&amp;"Concluído",ENTRADAS[Data vencimento],AK387,ENTRADAS[Conta bancária],$AJ$2)))</f>
        <v>0</v>
      </c>
      <c r="AO387">
        <f ca="1">IF($AI$3=1,
IF($AJ$2="",
SUMIFS(SAÍDAS[Valor],SAÍDAS[Status],"Concluído",SAÍDAS[Data pagamento],AK387),
SUMIFS(SAÍDAS[Valor],SAÍDAS[Status],"Concluído",SAÍDAS[Data pagamento],AK387,SAÍDAS[Conta bancária],$AJ$2)),
IF($AJ$2="",
SUMIFS(SAÍDAS[Valor],SAÍDAS[Status],"Concluído",SAÍDAS[Data pagamento],AK387)+SUMIFS(SAÍDAS[Valor],SAÍDAS[Status],"&lt;&gt;"&amp;"Concluído",SAÍDAS[Data vencimento],AK387),
SUMIFS(SAÍDAS[Valor],SAÍDAS[Status],"Concluído",SAÍDAS[Data pagamento],AK387,SAÍDAS[Conta bancária],$AJ$2)+SUMIFS(SAÍDAS[Valor],SAÍDAS[Status],"&lt;&gt;"&amp;"Concluído",SAÍDAS[Data vencimento],AK387,SAÍDAS[Conta bancária],$AJ$2)))</f>
        <v>0</v>
      </c>
      <c r="AP387">
        <f t="shared" ca="1" si="51"/>
        <v>0</v>
      </c>
    </row>
    <row r="388" spans="34:42" x14ac:dyDescent="0.3">
      <c r="AH388" t="str">
        <f t="shared" ca="1" si="47"/>
        <v>jan</v>
      </c>
      <c r="AI388">
        <f t="shared" ca="1" si="48"/>
        <v>1901</v>
      </c>
      <c r="AJ388" t="str">
        <f t="shared" ca="1" si="49"/>
        <v>jan1901</v>
      </c>
      <c r="AK388" s="97">
        <f t="shared" ca="1" si="46"/>
        <v>382</v>
      </c>
      <c r="AL388" t="str">
        <f t="shared" ca="1" si="50"/>
        <v>qua</v>
      </c>
      <c r="AM388">
        <f ca="1">IF($AJ$2="",SUMIFS(BANCOS!$C$4:$C$13,BANCOS!$D$4:$D$13,AK388),SUMIFS(BANCOS!$C$4:$C$13,BANCOS!$D$4:$D$13,AK388,BANCOS!$B$4:$B$13,$AJ$2))+AP387</f>
        <v>0</v>
      </c>
      <c r="AN388">
        <f ca="1">IF($AI$3=1,
IF($AJ$2="",
SUMIFS(ENTRADAS[Valor],ENTRADAS[Status],"Concluído",ENTRADAS[Data pagamento],AK388),
SUMIFS(ENTRADAS[Valor],ENTRADAS[Status],"Concluído",ENTRADAS[Data pagamento],AK388,ENTRADAS[Conta bancária],$AJ$2)),
IF($AJ$2="",
SUMIFS(ENTRADAS[Valor],ENTRADAS[Status],"Concluído",ENTRADAS[Data pagamento],AK388)+SUMIFS(ENTRADAS[Valor],ENTRADAS[Status],"&lt;&gt;"&amp;"Concluído",ENTRADAS[Data vencimento],AK388),
SUMIFS(ENTRADAS[Valor],ENTRADAS[Status],"Concluído",ENTRADAS[Data pagamento],AK388,ENTRADAS[Conta bancária],$AJ$2)+SUMIFS(ENTRADAS[Valor],ENTRADAS[Status],"&lt;&gt;"&amp;"Concluído",ENTRADAS[Data vencimento],AK388,ENTRADAS[Conta bancária],$AJ$2)))</f>
        <v>0</v>
      </c>
      <c r="AO388">
        <f ca="1">IF($AI$3=1,
IF($AJ$2="",
SUMIFS(SAÍDAS[Valor],SAÍDAS[Status],"Concluído",SAÍDAS[Data pagamento],AK388),
SUMIFS(SAÍDAS[Valor],SAÍDAS[Status],"Concluído",SAÍDAS[Data pagamento],AK388,SAÍDAS[Conta bancária],$AJ$2)),
IF($AJ$2="",
SUMIFS(SAÍDAS[Valor],SAÍDAS[Status],"Concluído",SAÍDAS[Data pagamento],AK388)+SUMIFS(SAÍDAS[Valor],SAÍDAS[Status],"&lt;&gt;"&amp;"Concluído",SAÍDAS[Data vencimento],AK388),
SUMIFS(SAÍDAS[Valor],SAÍDAS[Status],"Concluído",SAÍDAS[Data pagamento],AK388,SAÍDAS[Conta bancária],$AJ$2)+SUMIFS(SAÍDAS[Valor],SAÍDAS[Status],"&lt;&gt;"&amp;"Concluído",SAÍDAS[Data vencimento],AK388,SAÍDAS[Conta bancária],$AJ$2)))</f>
        <v>0</v>
      </c>
      <c r="AP388">
        <f t="shared" ca="1" si="51"/>
        <v>0</v>
      </c>
    </row>
    <row r="389" spans="34:42" x14ac:dyDescent="0.3">
      <c r="AH389" t="str">
        <f t="shared" ca="1" si="47"/>
        <v>jan</v>
      </c>
      <c r="AI389">
        <f t="shared" ca="1" si="48"/>
        <v>1901</v>
      </c>
      <c r="AJ389" t="str">
        <f t="shared" ca="1" si="49"/>
        <v>jan1901</v>
      </c>
      <c r="AK389" s="97">
        <f t="shared" ca="1" si="46"/>
        <v>383</v>
      </c>
      <c r="AL389" t="str">
        <f t="shared" ca="1" si="50"/>
        <v>qui</v>
      </c>
      <c r="AM389">
        <f ca="1">IF($AJ$2="",SUMIFS(BANCOS!$C$4:$C$13,BANCOS!$D$4:$D$13,AK389),SUMIFS(BANCOS!$C$4:$C$13,BANCOS!$D$4:$D$13,AK389,BANCOS!$B$4:$B$13,$AJ$2))+AP388</f>
        <v>0</v>
      </c>
      <c r="AN389">
        <f ca="1">IF($AI$3=1,
IF($AJ$2="",
SUMIFS(ENTRADAS[Valor],ENTRADAS[Status],"Concluído",ENTRADAS[Data pagamento],AK389),
SUMIFS(ENTRADAS[Valor],ENTRADAS[Status],"Concluído",ENTRADAS[Data pagamento],AK389,ENTRADAS[Conta bancária],$AJ$2)),
IF($AJ$2="",
SUMIFS(ENTRADAS[Valor],ENTRADAS[Status],"Concluído",ENTRADAS[Data pagamento],AK389)+SUMIFS(ENTRADAS[Valor],ENTRADAS[Status],"&lt;&gt;"&amp;"Concluído",ENTRADAS[Data vencimento],AK389),
SUMIFS(ENTRADAS[Valor],ENTRADAS[Status],"Concluído",ENTRADAS[Data pagamento],AK389,ENTRADAS[Conta bancária],$AJ$2)+SUMIFS(ENTRADAS[Valor],ENTRADAS[Status],"&lt;&gt;"&amp;"Concluído",ENTRADAS[Data vencimento],AK389,ENTRADAS[Conta bancária],$AJ$2)))</f>
        <v>0</v>
      </c>
      <c r="AO389">
        <f ca="1">IF($AI$3=1,
IF($AJ$2="",
SUMIFS(SAÍDAS[Valor],SAÍDAS[Status],"Concluído",SAÍDAS[Data pagamento],AK389),
SUMIFS(SAÍDAS[Valor],SAÍDAS[Status],"Concluído",SAÍDAS[Data pagamento],AK389,SAÍDAS[Conta bancária],$AJ$2)),
IF($AJ$2="",
SUMIFS(SAÍDAS[Valor],SAÍDAS[Status],"Concluído",SAÍDAS[Data pagamento],AK389)+SUMIFS(SAÍDAS[Valor],SAÍDAS[Status],"&lt;&gt;"&amp;"Concluído",SAÍDAS[Data vencimento],AK389),
SUMIFS(SAÍDAS[Valor],SAÍDAS[Status],"Concluído",SAÍDAS[Data pagamento],AK389,SAÍDAS[Conta bancária],$AJ$2)+SUMIFS(SAÍDAS[Valor],SAÍDAS[Status],"&lt;&gt;"&amp;"Concluído",SAÍDAS[Data vencimento],AK389,SAÍDAS[Conta bancária],$AJ$2)))</f>
        <v>0</v>
      </c>
      <c r="AP389">
        <f t="shared" ca="1" si="51"/>
        <v>0</v>
      </c>
    </row>
    <row r="390" spans="34:42" x14ac:dyDescent="0.3">
      <c r="AH390" t="str">
        <f t="shared" ca="1" si="47"/>
        <v>jan</v>
      </c>
      <c r="AI390">
        <f t="shared" ca="1" si="48"/>
        <v>1901</v>
      </c>
      <c r="AJ390" t="str">
        <f t="shared" ca="1" si="49"/>
        <v>jan1901</v>
      </c>
      <c r="AK390" s="97">
        <f t="shared" ca="1" si="46"/>
        <v>384</v>
      </c>
      <c r="AL390" t="str">
        <f t="shared" ca="1" si="50"/>
        <v>sex</v>
      </c>
      <c r="AM390">
        <f ca="1">IF($AJ$2="",SUMIFS(BANCOS!$C$4:$C$13,BANCOS!$D$4:$D$13,AK390),SUMIFS(BANCOS!$C$4:$C$13,BANCOS!$D$4:$D$13,AK390,BANCOS!$B$4:$B$13,$AJ$2))+AP389</f>
        <v>0</v>
      </c>
      <c r="AN390">
        <f ca="1">IF($AI$3=1,
IF($AJ$2="",
SUMIFS(ENTRADAS[Valor],ENTRADAS[Status],"Concluído",ENTRADAS[Data pagamento],AK390),
SUMIFS(ENTRADAS[Valor],ENTRADAS[Status],"Concluído",ENTRADAS[Data pagamento],AK390,ENTRADAS[Conta bancária],$AJ$2)),
IF($AJ$2="",
SUMIFS(ENTRADAS[Valor],ENTRADAS[Status],"Concluído",ENTRADAS[Data pagamento],AK390)+SUMIFS(ENTRADAS[Valor],ENTRADAS[Status],"&lt;&gt;"&amp;"Concluído",ENTRADAS[Data vencimento],AK390),
SUMIFS(ENTRADAS[Valor],ENTRADAS[Status],"Concluído",ENTRADAS[Data pagamento],AK390,ENTRADAS[Conta bancária],$AJ$2)+SUMIFS(ENTRADAS[Valor],ENTRADAS[Status],"&lt;&gt;"&amp;"Concluído",ENTRADAS[Data vencimento],AK390,ENTRADAS[Conta bancária],$AJ$2)))</f>
        <v>0</v>
      </c>
      <c r="AO390">
        <f ca="1">IF($AI$3=1,
IF($AJ$2="",
SUMIFS(SAÍDAS[Valor],SAÍDAS[Status],"Concluído",SAÍDAS[Data pagamento],AK390),
SUMIFS(SAÍDAS[Valor],SAÍDAS[Status],"Concluído",SAÍDAS[Data pagamento],AK390,SAÍDAS[Conta bancária],$AJ$2)),
IF($AJ$2="",
SUMIFS(SAÍDAS[Valor],SAÍDAS[Status],"Concluído",SAÍDAS[Data pagamento],AK390)+SUMIFS(SAÍDAS[Valor],SAÍDAS[Status],"&lt;&gt;"&amp;"Concluído",SAÍDAS[Data vencimento],AK390),
SUMIFS(SAÍDAS[Valor],SAÍDAS[Status],"Concluído",SAÍDAS[Data pagamento],AK390,SAÍDAS[Conta bancária],$AJ$2)+SUMIFS(SAÍDAS[Valor],SAÍDAS[Status],"&lt;&gt;"&amp;"Concluído",SAÍDAS[Data vencimento],AK390,SAÍDAS[Conta bancária],$AJ$2)))</f>
        <v>0</v>
      </c>
      <c r="AP390">
        <f t="shared" ca="1" si="51"/>
        <v>0</v>
      </c>
    </row>
    <row r="391" spans="34:42" x14ac:dyDescent="0.3">
      <c r="AH391" t="str">
        <f t="shared" ca="1" si="47"/>
        <v>jan</v>
      </c>
      <c r="AI391">
        <f t="shared" ca="1" si="48"/>
        <v>1901</v>
      </c>
      <c r="AJ391" t="str">
        <f t="shared" ca="1" si="49"/>
        <v>jan1901</v>
      </c>
      <c r="AK391" s="97">
        <f t="shared" ca="1" si="46"/>
        <v>385</v>
      </c>
      <c r="AL391" t="str">
        <f t="shared" ca="1" si="50"/>
        <v>sáb</v>
      </c>
      <c r="AM391">
        <f ca="1">IF($AJ$2="",SUMIFS(BANCOS!$C$4:$C$13,BANCOS!$D$4:$D$13,AK391),SUMIFS(BANCOS!$C$4:$C$13,BANCOS!$D$4:$D$13,AK391,BANCOS!$B$4:$B$13,$AJ$2))+AP390</f>
        <v>0</v>
      </c>
      <c r="AN391">
        <f ca="1">IF($AI$3=1,
IF($AJ$2="",
SUMIFS(ENTRADAS[Valor],ENTRADAS[Status],"Concluído",ENTRADAS[Data pagamento],AK391),
SUMIFS(ENTRADAS[Valor],ENTRADAS[Status],"Concluído",ENTRADAS[Data pagamento],AK391,ENTRADAS[Conta bancária],$AJ$2)),
IF($AJ$2="",
SUMIFS(ENTRADAS[Valor],ENTRADAS[Status],"Concluído",ENTRADAS[Data pagamento],AK391)+SUMIFS(ENTRADAS[Valor],ENTRADAS[Status],"&lt;&gt;"&amp;"Concluído",ENTRADAS[Data vencimento],AK391),
SUMIFS(ENTRADAS[Valor],ENTRADAS[Status],"Concluído",ENTRADAS[Data pagamento],AK391,ENTRADAS[Conta bancária],$AJ$2)+SUMIFS(ENTRADAS[Valor],ENTRADAS[Status],"&lt;&gt;"&amp;"Concluído",ENTRADAS[Data vencimento],AK391,ENTRADAS[Conta bancária],$AJ$2)))</f>
        <v>0</v>
      </c>
      <c r="AO391">
        <f ca="1">IF($AI$3=1,
IF($AJ$2="",
SUMIFS(SAÍDAS[Valor],SAÍDAS[Status],"Concluído",SAÍDAS[Data pagamento],AK391),
SUMIFS(SAÍDAS[Valor],SAÍDAS[Status],"Concluído",SAÍDAS[Data pagamento],AK391,SAÍDAS[Conta bancária],$AJ$2)),
IF($AJ$2="",
SUMIFS(SAÍDAS[Valor],SAÍDAS[Status],"Concluído",SAÍDAS[Data pagamento],AK391)+SUMIFS(SAÍDAS[Valor],SAÍDAS[Status],"&lt;&gt;"&amp;"Concluído",SAÍDAS[Data vencimento],AK391),
SUMIFS(SAÍDAS[Valor],SAÍDAS[Status],"Concluído",SAÍDAS[Data pagamento],AK391,SAÍDAS[Conta bancária],$AJ$2)+SUMIFS(SAÍDAS[Valor],SAÍDAS[Status],"&lt;&gt;"&amp;"Concluído",SAÍDAS[Data vencimento],AK391,SAÍDAS[Conta bancária],$AJ$2)))</f>
        <v>0</v>
      </c>
      <c r="AP391">
        <f t="shared" ca="1" si="51"/>
        <v>0</v>
      </c>
    </row>
    <row r="392" spans="34:42" x14ac:dyDescent="0.3">
      <c r="AH392" t="str">
        <f t="shared" ca="1" si="47"/>
        <v>jan</v>
      </c>
      <c r="AI392">
        <f t="shared" ca="1" si="48"/>
        <v>1901</v>
      </c>
      <c r="AJ392" t="str">
        <f t="shared" ca="1" si="49"/>
        <v>jan1901</v>
      </c>
      <c r="AK392" s="97">
        <f t="shared" ref="AK392:AK455" ca="1" si="52">AK391+1</f>
        <v>386</v>
      </c>
      <c r="AL392" t="str">
        <f t="shared" ca="1" si="50"/>
        <v>dom</v>
      </c>
      <c r="AM392">
        <f ca="1">IF($AJ$2="",SUMIFS(BANCOS!$C$4:$C$13,BANCOS!$D$4:$D$13,AK392),SUMIFS(BANCOS!$C$4:$C$13,BANCOS!$D$4:$D$13,AK392,BANCOS!$B$4:$B$13,$AJ$2))+AP391</f>
        <v>0</v>
      </c>
      <c r="AN392">
        <f ca="1">IF($AI$3=1,
IF($AJ$2="",
SUMIFS(ENTRADAS[Valor],ENTRADAS[Status],"Concluído",ENTRADAS[Data pagamento],AK392),
SUMIFS(ENTRADAS[Valor],ENTRADAS[Status],"Concluído",ENTRADAS[Data pagamento],AK392,ENTRADAS[Conta bancária],$AJ$2)),
IF($AJ$2="",
SUMIFS(ENTRADAS[Valor],ENTRADAS[Status],"Concluído",ENTRADAS[Data pagamento],AK392)+SUMIFS(ENTRADAS[Valor],ENTRADAS[Status],"&lt;&gt;"&amp;"Concluído",ENTRADAS[Data vencimento],AK392),
SUMIFS(ENTRADAS[Valor],ENTRADAS[Status],"Concluído",ENTRADAS[Data pagamento],AK392,ENTRADAS[Conta bancária],$AJ$2)+SUMIFS(ENTRADAS[Valor],ENTRADAS[Status],"&lt;&gt;"&amp;"Concluído",ENTRADAS[Data vencimento],AK392,ENTRADAS[Conta bancária],$AJ$2)))</f>
        <v>0</v>
      </c>
      <c r="AO392">
        <f ca="1">IF($AI$3=1,
IF($AJ$2="",
SUMIFS(SAÍDAS[Valor],SAÍDAS[Status],"Concluído",SAÍDAS[Data pagamento],AK392),
SUMIFS(SAÍDAS[Valor],SAÍDAS[Status],"Concluído",SAÍDAS[Data pagamento],AK392,SAÍDAS[Conta bancária],$AJ$2)),
IF($AJ$2="",
SUMIFS(SAÍDAS[Valor],SAÍDAS[Status],"Concluído",SAÍDAS[Data pagamento],AK392)+SUMIFS(SAÍDAS[Valor],SAÍDAS[Status],"&lt;&gt;"&amp;"Concluído",SAÍDAS[Data vencimento],AK392),
SUMIFS(SAÍDAS[Valor],SAÍDAS[Status],"Concluído",SAÍDAS[Data pagamento],AK392,SAÍDAS[Conta bancária],$AJ$2)+SUMIFS(SAÍDAS[Valor],SAÍDAS[Status],"&lt;&gt;"&amp;"Concluído",SAÍDAS[Data vencimento],AK392,SAÍDAS[Conta bancária],$AJ$2)))</f>
        <v>0</v>
      </c>
      <c r="AP392">
        <f t="shared" ca="1" si="51"/>
        <v>0</v>
      </c>
    </row>
    <row r="393" spans="34:42" x14ac:dyDescent="0.3">
      <c r="AH393" t="str">
        <f t="shared" ca="1" si="47"/>
        <v>jan</v>
      </c>
      <c r="AI393">
        <f t="shared" ca="1" si="48"/>
        <v>1901</v>
      </c>
      <c r="AJ393" t="str">
        <f t="shared" ca="1" si="49"/>
        <v>jan1901</v>
      </c>
      <c r="AK393" s="97">
        <f t="shared" ca="1" si="52"/>
        <v>387</v>
      </c>
      <c r="AL393" t="str">
        <f t="shared" ca="1" si="50"/>
        <v>seg</v>
      </c>
      <c r="AM393">
        <f ca="1">IF($AJ$2="",SUMIFS(BANCOS!$C$4:$C$13,BANCOS!$D$4:$D$13,AK393),SUMIFS(BANCOS!$C$4:$C$13,BANCOS!$D$4:$D$13,AK393,BANCOS!$B$4:$B$13,$AJ$2))+AP392</f>
        <v>0</v>
      </c>
      <c r="AN393">
        <f ca="1">IF($AI$3=1,
IF($AJ$2="",
SUMIFS(ENTRADAS[Valor],ENTRADAS[Status],"Concluído",ENTRADAS[Data pagamento],AK393),
SUMIFS(ENTRADAS[Valor],ENTRADAS[Status],"Concluído",ENTRADAS[Data pagamento],AK393,ENTRADAS[Conta bancária],$AJ$2)),
IF($AJ$2="",
SUMIFS(ENTRADAS[Valor],ENTRADAS[Status],"Concluído",ENTRADAS[Data pagamento],AK393)+SUMIFS(ENTRADAS[Valor],ENTRADAS[Status],"&lt;&gt;"&amp;"Concluído",ENTRADAS[Data vencimento],AK393),
SUMIFS(ENTRADAS[Valor],ENTRADAS[Status],"Concluído",ENTRADAS[Data pagamento],AK393,ENTRADAS[Conta bancária],$AJ$2)+SUMIFS(ENTRADAS[Valor],ENTRADAS[Status],"&lt;&gt;"&amp;"Concluído",ENTRADAS[Data vencimento],AK393,ENTRADAS[Conta bancária],$AJ$2)))</f>
        <v>0</v>
      </c>
      <c r="AO393">
        <f ca="1">IF($AI$3=1,
IF($AJ$2="",
SUMIFS(SAÍDAS[Valor],SAÍDAS[Status],"Concluído",SAÍDAS[Data pagamento],AK393),
SUMIFS(SAÍDAS[Valor],SAÍDAS[Status],"Concluído",SAÍDAS[Data pagamento],AK393,SAÍDAS[Conta bancária],$AJ$2)),
IF($AJ$2="",
SUMIFS(SAÍDAS[Valor],SAÍDAS[Status],"Concluído",SAÍDAS[Data pagamento],AK393)+SUMIFS(SAÍDAS[Valor],SAÍDAS[Status],"&lt;&gt;"&amp;"Concluído",SAÍDAS[Data vencimento],AK393),
SUMIFS(SAÍDAS[Valor],SAÍDAS[Status],"Concluído",SAÍDAS[Data pagamento],AK393,SAÍDAS[Conta bancária],$AJ$2)+SUMIFS(SAÍDAS[Valor],SAÍDAS[Status],"&lt;&gt;"&amp;"Concluído",SAÍDAS[Data vencimento],AK393,SAÍDAS[Conta bancária],$AJ$2)))</f>
        <v>0</v>
      </c>
      <c r="AP393">
        <f t="shared" ca="1" si="51"/>
        <v>0</v>
      </c>
    </row>
    <row r="394" spans="34:42" x14ac:dyDescent="0.3">
      <c r="AH394" t="str">
        <f t="shared" ca="1" si="47"/>
        <v>jan</v>
      </c>
      <c r="AI394">
        <f t="shared" ca="1" si="48"/>
        <v>1901</v>
      </c>
      <c r="AJ394" t="str">
        <f t="shared" ca="1" si="49"/>
        <v>jan1901</v>
      </c>
      <c r="AK394" s="97">
        <f t="shared" ca="1" si="52"/>
        <v>388</v>
      </c>
      <c r="AL394" t="str">
        <f t="shared" ca="1" si="50"/>
        <v>ter</v>
      </c>
      <c r="AM394">
        <f ca="1">IF($AJ$2="",SUMIFS(BANCOS!$C$4:$C$13,BANCOS!$D$4:$D$13,AK394),SUMIFS(BANCOS!$C$4:$C$13,BANCOS!$D$4:$D$13,AK394,BANCOS!$B$4:$B$13,$AJ$2))+AP393</f>
        <v>0</v>
      </c>
      <c r="AN394">
        <f ca="1">IF($AI$3=1,
IF($AJ$2="",
SUMIFS(ENTRADAS[Valor],ENTRADAS[Status],"Concluído",ENTRADAS[Data pagamento],AK394),
SUMIFS(ENTRADAS[Valor],ENTRADAS[Status],"Concluído",ENTRADAS[Data pagamento],AK394,ENTRADAS[Conta bancária],$AJ$2)),
IF($AJ$2="",
SUMIFS(ENTRADAS[Valor],ENTRADAS[Status],"Concluído",ENTRADAS[Data pagamento],AK394)+SUMIFS(ENTRADAS[Valor],ENTRADAS[Status],"&lt;&gt;"&amp;"Concluído",ENTRADAS[Data vencimento],AK394),
SUMIFS(ENTRADAS[Valor],ENTRADAS[Status],"Concluído",ENTRADAS[Data pagamento],AK394,ENTRADAS[Conta bancária],$AJ$2)+SUMIFS(ENTRADAS[Valor],ENTRADAS[Status],"&lt;&gt;"&amp;"Concluído",ENTRADAS[Data vencimento],AK394,ENTRADAS[Conta bancária],$AJ$2)))</f>
        <v>0</v>
      </c>
      <c r="AO394">
        <f ca="1">IF($AI$3=1,
IF($AJ$2="",
SUMIFS(SAÍDAS[Valor],SAÍDAS[Status],"Concluído",SAÍDAS[Data pagamento],AK394),
SUMIFS(SAÍDAS[Valor],SAÍDAS[Status],"Concluído",SAÍDAS[Data pagamento],AK394,SAÍDAS[Conta bancária],$AJ$2)),
IF($AJ$2="",
SUMIFS(SAÍDAS[Valor],SAÍDAS[Status],"Concluído",SAÍDAS[Data pagamento],AK394)+SUMIFS(SAÍDAS[Valor],SAÍDAS[Status],"&lt;&gt;"&amp;"Concluído",SAÍDAS[Data vencimento],AK394),
SUMIFS(SAÍDAS[Valor],SAÍDAS[Status],"Concluído",SAÍDAS[Data pagamento],AK394,SAÍDAS[Conta bancária],$AJ$2)+SUMIFS(SAÍDAS[Valor],SAÍDAS[Status],"&lt;&gt;"&amp;"Concluído",SAÍDAS[Data vencimento],AK394,SAÍDAS[Conta bancária],$AJ$2)))</f>
        <v>0</v>
      </c>
      <c r="AP394">
        <f t="shared" ca="1" si="51"/>
        <v>0</v>
      </c>
    </row>
    <row r="395" spans="34:42" x14ac:dyDescent="0.3">
      <c r="AH395" t="str">
        <f t="shared" ca="1" si="47"/>
        <v>jan</v>
      </c>
      <c r="AI395">
        <f t="shared" ca="1" si="48"/>
        <v>1901</v>
      </c>
      <c r="AJ395" t="str">
        <f t="shared" ca="1" si="49"/>
        <v>jan1901</v>
      </c>
      <c r="AK395" s="97">
        <f t="shared" ca="1" si="52"/>
        <v>389</v>
      </c>
      <c r="AL395" t="str">
        <f t="shared" ca="1" si="50"/>
        <v>qua</v>
      </c>
      <c r="AM395">
        <f ca="1">IF($AJ$2="",SUMIFS(BANCOS!$C$4:$C$13,BANCOS!$D$4:$D$13,AK395),SUMIFS(BANCOS!$C$4:$C$13,BANCOS!$D$4:$D$13,AK395,BANCOS!$B$4:$B$13,$AJ$2))+AP394</f>
        <v>0</v>
      </c>
      <c r="AN395">
        <f ca="1">IF($AI$3=1,
IF($AJ$2="",
SUMIFS(ENTRADAS[Valor],ENTRADAS[Status],"Concluído",ENTRADAS[Data pagamento],AK395),
SUMIFS(ENTRADAS[Valor],ENTRADAS[Status],"Concluído",ENTRADAS[Data pagamento],AK395,ENTRADAS[Conta bancária],$AJ$2)),
IF($AJ$2="",
SUMIFS(ENTRADAS[Valor],ENTRADAS[Status],"Concluído",ENTRADAS[Data pagamento],AK395)+SUMIFS(ENTRADAS[Valor],ENTRADAS[Status],"&lt;&gt;"&amp;"Concluído",ENTRADAS[Data vencimento],AK395),
SUMIFS(ENTRADAS[Valor],ENTRADAS[Status],"Concluído",ENTRADAS[Data pagamento],AK395,ENTRADAS[Conta bancária],$AJ$2)+SUMIFS(ENTRADAS[Valor],ENTRADAS[Status],"&lt;&gt;"&amp;"Concluído",ENTRADAS[Data vencimento],AK395,ENTRADAS[Conta bancária],$AJ$2)))</f>
        <v>0</v>
      </c>
      <c r="AO395">
        <f ca="1">IF($AI$3=1,
IF($AJ$2="",
SUMIFS(SAÍDAS[Valor],SAÍDAS[Status],"Concluído",SAÍDAS[Data pagamento],AK395),
SUMIFS(SAÍDAS[Valor],SAÍDAS[Status],"Concluído",SAÍDAS[Data pagamento],AK395,SAÍDAS[Conta bancária],$AJ$2)),
IF($AJ$2="",
SUMIFS(SAÍDAS[Valor],SAÍDAS[Status],"Concluído",SAÍDAS[Data pagamento],AK395)+SUMIFS(SAÍDAS[Valor],SAÍDAS[Status],"&lt;&gt;"&amp;"Concluído",SAÍDAS[Data vencimento],AK395),
SUMIFS(SAÍDAS[Valor],SAÍDAS[Status],"Concluído",SAÍDAS[Data pagamento],AK395,SAÍDAS[Conta bancária],$AJ$2)+SUMIFS(SAÍDAS[Valor],SAÍDAS[Status],"&lt;&gt;"&amp;"Concluído",SAÍDAS[Data vencimento],AK395,SAÍDAS[Conta bancária],$AJ$2)))</f>
        <v>0</v>
      </c>
      <c r="AP395">
        <f t="shared" ca="1" si="51"/>
        <v>0</v>
      </c>
    </row>
    <row r="396" spans="34:42" x14ac:dyDescent="0.3">
      <c r="AH396" t="str">
        <f t="shared" ca="1" si="47"/>
        <v>jan</v>
      </c>
      <c r="AI396">
        <f t="shared" ca="1" si="48"/>
        <v>1901</v>
      </c>
      <c r="AJ396" t="str">
        <f t="shared" ca="1" si="49"/>
        <v>jan1901</v>
      </c>
      <c r="AK396" s="97">
        <f t="shared" ca="1" si="52"/>
        <v>390</v>
      </c>
      <c r="AL396" t="str">
        <f t="shared" ca="1" si="50"/>
        <v>qui</v>
      </c>
      <c r="AM396">
        <f ca="1">IF($AJ$2="",SUMIFS(BANCOS!$C$4:$C$13,BANCOS!$D$4:$D$13,AK396),SUMIFS(BANCOS!$C$4:$C$13,BANCOS!$D$4:$D$13,AK396,BANCOS!$B$4:$B$13,$AJ$2))+AP395</f>
        <v>0</v>
      </c>
      <c r="AN396">
        <f ca="1">IF($AI$3=1,
IF($AJ$2="",
SUMIFS(ENTRADAS[Valor],ENTRADAS[Status],"Concluído",ENTRADAS[Data pagamento],AK396),
SUMIFS(ENTRADAS[Valor],ENTRADAS[Status],"Concluído",ENTRADAS[Data pagamento],AK396,ENTRADAS[Conta bancária],$AJ$2)),
IF($AJ$2="",
SUMIFS(ENTRADAS[Valor],ENTRADAS[Status],"Concluído",ENTRADAS[Data pagamento],AK396)+SUMIFS(ENTRADAS[Valor],ENTRADAS[Status],"&lt;&gt;"&amp;"Concluído",ENTRADAS[Data vencimento],AK396),
SUMIFS(ENTRADAS[Valor],ENTRADAS[Status],"Concluído",ENTRADAS[Data pagamento],AK396,ENTRADAS[Conta bancária],$AJ$2)+SUMIFS(ENTRADAS[Valor],ENTRADAS[Status],"&lt;&gt;"&amp;"Concluído",ENTRADAS[Data vencimento],AK396,ENTRADAS[Conta bancária],$AJ$2)))</f>
        <v>0</v>
      </c>
      <c r="AO396">
        <f ca="1">IF($AI$3=1,
IF($AJ$2="",
SUMIFS(SAÍDAS[Valor],SAÍDAS[Status],"Concluído",SAÍDAS[Data pagamento],AK396),
SUMIFS(SAÍDAS[Valor],SAÍDAS[Status],"Concluído",SAÍDAS[Data pagamento],AK396,SAÍDAS[Conta bancária],$AJ$2)),
IF($AJ$2="",
SUMIFS(SAÍDAS[Valor],SAÍDAS[Status],"Concluído",SAÍDAS[Data pagamento],AK396)+SUMIFS(SAÍDAS[Valor],SAÍDAS[Status],"&lt;&gt;"&amp;"Concluído",SAÍDAS[Data vencimento],AK396),
SUMIFS(SAÍDAS[Valor],SAÍDAS[Status],"Concluído",SAÍDAS[Data pagamento],AK396,SAÍDAS[Conta bancária],$AJ$2)+SUMIFS(SAÍDAS[Valor],SAÍDAS[Status],"&lt;&gt;"&amp;"Concluído",SAÍDAS[Data vencimento],AK396,SAÍDAS[Conta bancária],$AJ$2)))</f>
        <v>0</v>
      </c>
      <c r="AP396">
        <f t="shared" ca="1" si="51"/>
        <v>0</v>
      </c>
    </row>
    <row r="397" spans="34:42" x14ac:dyDescent="0.3">
      <c r="AH397" t="str">
        <f t="shared" ca="1" si="47"/>
        <v>jan</v>
      </c>
      <c r="AI397">
        <f t="shared" ca="1" si="48"/>
        <v>1901</v>
      </c>
      <c r="AJ397" t="str">
        <f t="shared" ca="1" si="49"/>
        <v>jan1901</v>
      </c>
      <c r="AK397" s="97">
        <f t="shared" ca="1" si="52"/>
        <v>391</v>
      </c>
      <c r="AL397" t="str">
        <f t="shared" ca="1" si="50"/>
        <v>sex</v>
      </c>
      <c r="AM397">
        <f ca="1">IF($AJ$2="",SUMIFS(BANCOS!$C$4:$C$13,BANCOS!$D$4:$D$13,AK397),SUMIFS(BANCOS!$C$4:$C$13,BANCOS!$D$4:$D$13,AK397,BANCOS!$B$4:$B$13,$AJ$2))+AP396</f>
        <v>0</v>
      </c>
      <c r="AN397">
        <f ca="1">IF($AI$3=1,
IF($AJ$2="",
SUMIFS(ENTRADAS[Valor],ENTRADAS[Status],"Concluído",ENTRADAS[Data pagamento],AK397),
SUMIFS(ENTRADAS[Valor],ENTRADAS[Status],"Concluído",ENTRADAS[Data pagamento],AK397,ENTRADAS[Conta bancária],$AJ$2)),
IF($AJ$2="",
SUMIFS(ENTRADAS[Valor],ENTRADAS[Status],"Concluído",ENTRADAS[Data pagamento],AK397)+SUMIFS(ENTRADAS[Valor],ENTRADAS[Status],"&lt;&gt;"&amp;"Concluído",ENTRADAS[Data vencimento],AK397),
SUMIFS(ENTRADAS[Valor],ENTRADAS[Status],"Concluído",ENTRADAS[Data pagamento],AK397,ENTRADAS[Conta bancária],$AJ$2)+SUMIFS(ENTRADAS[Valor],ENTRADAS[Status],"&lt;&gt;"&amp;"Concluído",ENTRADAS[Data vencimento],AK397,ENTRADAS[Conta bancária],$AJ$2)))</f>
        <v>0</v>
      </c>
      <c r="AO397">
        <f ca="1">IF($AI$3=1,
IF($AJ$2="",
SUMIFS(SAÍDAS[Valor],SAÍDAS[Status],"Concluído",SAÍDAS[Data pagamento],AK397),
SUMIFS(SAÍDAS[Valor],SAÍDAS[Status],"Concluído",SAÍDAS[Data pagamento],AK397,SAÍDAS[Conta bancária],$AJ$2)),
IF($AJ$2="",
SUMIFS(SAÍDAS[Valor],SAÍDAS[Status],"Concluído",SAÍDAS[Data pagamento],AK397)+SUMIFS(SAÍDAS[Valor],SAÍDAS[Status],"&lt;&gt;"&amp;"Concluído",SAÍDAS[Data vencimento],AK397),
SUMIFS(SAÍDAS[Valor],SAÍDAS[Status],"Concluído",SAÍDAS[Data pagamento],AK397,SAÍDAS[Conta bancária],$AJ$2)+SUMIFS(SAÍDAS[Valor],SAÍDAS[Status],"&lt;&gt;"&amp;"Concluído",SAÍDAS[Data vencimento],AK397,SAÍDAS[Conta bancária],$AJ$2)))</f>
        <v>0</v>
      </c>
      <c r="AP397">
        <f t="shared" ca="1" si="51"/>
        <v>0</v>
      </c>
    </row>
    <row r="398" spans="34:42" x14ac:dyDescent="0.3">
      <c r="AH398" t="str">
        <f t="shared" ca="1" si="47"/>
        <v>jan</v>
      </c>
      <c r="AI398">
        <f t="shared" ca="1" si="48"/>
        <v>1901</v>
      </c>
      <c r="AJ398" t="str">
        <f t="shared" ca="1" si="49"/>
        <v>jan1901</v>
      </c>
      <c r="AK398" s="97">
        <f t="shared" ca="1" si="52"/>
        <v>392</v>
      </c>
      <c r="AL398" t="str">
        <f t="shared" ca="1" si="50"/>
        <v>sáb</v>
      </c>
      <c r="AM398">
        <f ca="1">IF($AJ$2="",SUMIFS(BANCOS!$C$4:$C$13,BANCOS!$D$4:$D$13,AK398),SUMIFS(BANCOS!$C$4:$C$13,BANCOS!$D$4:$D$13,AK398,BANCOS!$B$4:$B$13,$AJ$2))+AP397</f>
        <v>0</v>
      </c>
      <c r="AN398">
        <f ca="1">IF($AI$3=1,
IF($AJ$2="",
SUMIFS(ENTRADAS[Valor],ENTRADAS[Status],"Concluído",ENTRADAS[Data pagamento],AK398),
SUMIFS(ENTRADAS[Valor],ENTRADAS[Status],"Concluído",ENTRADAS[Data pagamento],AK398,ENTRADAS[Conta bancária],$AJ$2)),
IF($AJ$2="",
SUMIFS(ENTRADAS[Valor],ENTRADAS[Status],"Concluído",ENTRADAS[Data pagamento],AK398)+SUMIFS(ENTRADAS[Valor],ENTRADAS[Status],"&lt;&gt;"&amp;"Concluído",ENTRADAS[Data vencimento],AK398),
SUMIFS(ENTRADAS[Valor],ENTRADAS[Status],"Concluído",ENTRADAS[Data pagamento],AK398,ENTRADAS[Conta bancária],$AJ$2)+SUMIFS(ENTRADAS[Valor],ENTRADAS[Status],"&lt;&gt;"&amp;"Concluído",ENTRADAS[Data vencimento],AK398,ENTRADAS[Conta bancária],$AJ$2)))</f>
        <v>0</v>
      </c>
      <c r="AO398">
        <f ca="1">IF($AI$3=1,
IF($AJ$2="",
SUMIFS(SAÍDAS[Valor],SAÍDAS[Status],"Concluído",SAÍDAS[Data pagamento],AK398),
SUMIFS(SAÍDAS[Valor],SAÍDAS[Status],"Concluído",SAÍDAS[Data pagamento],AK398,SAÍDAS[Conta bancária],$AJ$2)),
IF($AJ$2="",
SUMIFS(SAÍDAS[Valor],SAÍDAS[Status],"Concluído",SAÍDAS[Data pagamento],AK398)+SUMIFS(SAÍDAS[Valor],SAÍDAS[Status],"&lt;&gt;"&amp;"Concluído",SAÍDAS[Data vencimento],AK398),
SUMIFS(SAÍDAS[Valor],SAÍDAS[Status],"Concluído",SAÍDAS[Data pagamento],AK398,SAÍDAS[Conta bancária],$AJ$2)+SUMIFS(SAÍDAS[Valor],SAÍDAS[Status],"&lt;&gt;"&amp;"Concluído",SAÍDAS[Data vencimento],AK398,SAÍDAS[Conta bancária],$AJ$2)))</f>
        <v>0</v>
      </c>
      <c r="AP398">
        <f t="shared" ca="1" si="51"/>
        <v>0</v>
      </c>
    </row>
    <row r="399" spans="34:42" x14ac:dyDescent="0.3">
      <c r="AH399" t="str">
        <f t="shared" ca="1" si="47"/>
        <v>jan</v>
      </c>
      <c r="AI399">
        <f t="shared" ca="1" si="48"/>
        <v>1901</v>
      </c>
      <c r="AJ399" t="str">
        <f t="shared" ca="1" si="49"/>
        <v>jan1901</v>
      </c>
      <c r="AK399" s="97">
        <f t="shared" ca="1" si="52"/>
        <v>393</v>
      </c>
      <c r="AL399" t="str">
        <f t="shared" ca="1" si="50"/>
        <v>dom</v>
      </c>
      <c r="AM399">
        <f ca="1">IF($AJ$2="",SUMIFS(BANCOS!$C$4:$C$13,BANCOS!$D$4:$D$13,AK399),SUMIFS(BANCOS!$C$4:$C$13,BANCOS!$D$4:$D$13,AK399,BANCOS!$B$4:$B$13,$AJ$2))+AP398</f>
        <v>0</v>
      </c>
      <c r="AN399">
        <f ca="1">IF($AI$3=1,
IF($AJ$2="",
SUMIFS(ENTRADAS[Valor],ENTRADAS[Status],"Concluído",ENTRADAS[Data pagamento],AK399),
SUMIFS(ENTRADAS[Valor],ENTRADAS[Status],"Concluído",ENTRADAS[Data pagamento],AK399,ENTRADAS[Conta bancária],$AJ$2)),
IF($AJ$2="",
SUMIFS(ENTRADAS[Valor],ENTRADAS[Status],"Concluído",ENTRADAS[Data pagamento],AK399)+SUMIFS(ENTRADAS[Valor],ENTRADAS[Status],"&lt;&gt;"&amp;"Concluído",ENTRADAS[Data vencimento],AK399),
SUMIFS(ENTRADAS[Valor],ENTRADAS[Status],"Concluído",ENTRADAS[Data pagamento],AK399,ENTRADAS[Conta bancária],$AJ$2)+SUMIFS(ENTRADAS[Valor],ENTRADAS[Status],"&lt;&gt;"&amp;"Concluído",ENTRADAS[Data vencimento],AK399,ENTRADAS[Conta bancária],$AJ$2)))</f>
        <v>0</v>
      </c>
      <c r="AO399">
        <f ca="1">IF($AI$3=1,
IF($AJ$2="",
SUMIFS(SAÍDAS[Valor],SAÍDAS[Status],"Concluído",SAÍDAS[Data pagamento],AK399),
SUMIFS(SAÍDAS[Valor],SAÍDAS[Status],"Concluído",SAÍDAS[Data pagamento],AK399,SAÍDAS[Conta bancária],$AJ$2)),
IF($AJ$2="",
SUMIFS(SAÍDAS[Valor],SAÍDAS[Status],"Concluído",SAÍDAS[Data pagamento],AK399)+SUMIFS(SAÍDAS[Valor],SAÍDAS[Status],"&lt;&gt;"&amp;"Concluído",SAÍDAS[Data vencimento],AK399),
SUMIFS(SAÍDAS[Valor],SAÍDAS[Status],"Concluído",SAÍDAS[Data pagamento],AK399,SAÍDAS[Conta bancária],$AJ$2)+SUMIFS(SAÍDAS[Valor],SAÍDAS[Status],"&lt;&gt;"&amp;"Concluído",SAÍDAS[Data vencimento],AK399,SAÍDAS[Conta bancária],$AJ$2)))</f>
        <v>0</v>
      </c>
      <c r="AP399">
        <f t="shared" ca="1" si="51"/>
        <v>0</v>
      </c>
    </row>
    <row r="400" spans="34:42" x14ac:dyDescent="0.3">
      <c r="AH400" t="str">
        <f t="shared" ca="1" si="47"/>
        <v>jan</v>
      </c>
      <c r="AI400">
        <f t="shared" ca="1" si="48"/>
        <v>1901</v>
      </c>
      <c r="AJ400" t="str">
        <f t="shared" ca="1" si="49"/>
        <v>jan1901</v>
      </c>
      <c r="AK400" s="97">
        <f t="shared" ca="1" si="52"/>
        <v>394</v>
      </c>
      <c r="AL400" t="str">
        <f t="shared" ca="1" si="50"/>
        <v>seg</v>
      </c>
      <c r="AM400">
        <f ca="1">IF($AJ$2="",SUMIFS(BANCOS!$C$4:$C$13,BANCOS!$D$4:$D$13,AK400),SUMIFS(BANCOS!$C$4:$C$13,BANCOS!$D$4:$D$13,AK400,BANCOS!$B$4:$B$13,$AJ$2))+AP399</f>
        <v>0</v>
      </c>
      <c r="AN400">
        <f ca="1">IF($AI$3=1,
IF($AJ$2="",
SUMIFS(ENTRADAS[Valor],ENTRADAS[Status],"Concluído",ENTRADAS[Data pagamento],AK400),
SUMIFS(ENTRADAS[Valor],ENTRADAS[Status],"Concluído",ENTRADAS[Data pagamento],AK400,ENTRADAS[Conta bancária],$AJ$2)),
IF($AJ$2="",
SUMIFS(ENTRADAS[Valor],ENTRADAS[Status],"Concluído",ENTRADAS[Data pagamento],AK400)+SUMIFS(ENTRADAS[Valor],ENTRADAS[Status],"&lt;&gt;"&amp;"Concluído",ENTRADAS[Data vencimento],AK400),
SUMIFS(ENTRADAS[Valor],ENTRADAS[Status],"Concluído",ENTRADAS[Data pagamento],AK400,ENTRADAS[Conta bancária],$AJ$2)+SUMIFS(ENTRADAS[Valor],ENTRADAS[Status],"&lt;&gt;"&amp;"Concluído",ENTRADAS[Data vencimento],AK400,ENTRADAS[Conta bancária],$AJ$2)))</f>
        <v>0</v>
      </c>
      <c r="AO400">
        <f ca="1">IF($AI$3=1,
IF($AJ$2="",
SUMIFS(SAÍDAS[Valor],SAÍDAS[Status],"Concluído",SAÍDAS[Data pagamento],AK400),
SUMIFS(SAÍDAS[Valor],SAÍDAS[Status],"Concluído",SAÍDAS[Data pagamento],AK400,SAÍDAS[Conta bancária],$AJ$2)),
IF($AJ$2="",
SUMIFS(SAÍDAS[Valor],SAÍDAS[Status],"Concluído",SAÍDAS[Data pagamento],AK400)+SUMIFS(SAÍDAS[Valor],SAÍDAS[Status],"&lt;&gt;"&amp;"Concluído",SAÍDAS[Data vencimento],AK400),
SUMIFS(SAÍDAS[Valor],SAÍDAS[Status],"Concluído",SAÍDAS[Data pagamento],AK400,SAÍDAS[Conta bancária],$AJ$2)+SUMIFS(SAÍDAS[Valor],SAÍDAS[Status],"&lt;&gt;"&amp;"Concluído",SAÍDAS[Data vencimento],AK400,SAÍDAS[Conta bancária],$AJ$2)))</f>
        <v>0</v>
      </c>
      <c r="AP400">
        <f t="shared" ca="1" si="51"/>
        <v>0</v>
      </c>
    </row>
    <row r="401" spans="34:42" x14ac:dyDescent="0.3">
      <c r="AH401" t="str">
        <f t="shared" ca="1" si="47"/>
        <v>jan</v>
      </c>
      <c r="AI401">
        <f t="shared" ca="1" si="48"/>
        <v>1901</v>
      </c>
      <c r="AJ401" t="str">
        <f t="shared" ca="1" si="49"/>
        <v>jan1901</v>
      </c>
      <c r="AK401" s="97">
        <f t="shared" ca="1" si="52"/>
        <v>395</v>
      </c>
      <c r="AL401" t="str">
        <f t="shared" ca="1" si="50"/>
        <v>ter</v>
      </c>
      <c r="AM401">
        <f ca="1">IF($AJ$2="",SUMIFS(BANCOS!$C$4:$C$13,BANCOS!$D$4:$D$13,AK401),SUMIFS(BANCOS!$C$4:$C$13,BANCOS!$D$4:$D$13,AK401,BANCOS!$B$4:$B$13,$AJ$2))+AP400</f>
        <v>0</v>
      </c>
      <c r="AN401">
        <f ca="1">IF($AI$3=1,
IF($AJ$2="",
SUMIFS(ENTRADAS[Valor],ENTRADAS[Status],"Concluído",ENTRADAS[Data pagamento],AK401),
SUMIFS(ENTRADAS[Valor],ENTRADAS[Status],"Concluído",ENTRADAS[Data pagamento],AK401,ENTRADAS[Conta bancária],$AJ$2)),
IF($AJ$2="",
SUMIFS(ENTRADAS[Valor],ENTRADAS[Status],"Concluído",ENTRADAS[Data pagamento],AK401)+SUMIFS(ENTRADAS[Valor],ENTRADAS[Status],"&lt;&gt;"&amp;"Concluído",ENTRADAS[Data vencimento],AK401),
SUMIFS(ENTRADAS[Valor],ENTRADAS[Status],"Concluído",ENTRADAS[Data pagamento],AK401,ENTRADAS[Conta bancária],$AJ$2)+SUMIFS(ENTRADAS[Valor],ENTRADAS[Status],"&lt;&gt;"&amp;"Concluído",ENTRADAS[Data vencimento],AK401,ENTRADAS[Conta bancária],$AJ$2)))</f>
        <v>0</v>
      </c>
      <c r="AO401">
        <f ca="1">IF($AI$3=1,
IF($AJ$2="",
SUMIFS(SAÍDAS[Valor],SAÍDAS[Status],"Concluído",SAÍDAS[Data pagamento],AK401),
SUMIFS(SAÍDAS[Valor],SAÍDAS[Status],"Concluído",SAÍDAS[Data pagamento],AK401,SAÍDAS[Conta bancária],$AJ$2)),
IF($AJ$2="",
SUMIFS(SAÍDAS[Valor],SAÍDAS[Status],"Concluído",SAÍDAS[Data pagamento],AK401)+SUMIFS(SAÍDAS[Valor],SAÍDAS[Status],"&lt;&gt;"&amp;"Concluído",SAÍDAS[Data vencimento],AK401),
SUMIFS(SAÍDAS[Valor],SAÍDAS[Status],"Concluído",SAÍDAS[Data pagamento],AK401,SAÍDAS[Conta bancária],$AJ$2)+SUMIFS(SAÍDAS[Valor],SAÍDAS[Status],"&lt;&gt;"&amp;"Concluído",SAÍDAS[Data vencimento],AK401,SAÍDAS[Conta bancária],$AJ$2)))</f>
        <v>0</v>
      </c>
      <c r="AP401">
        <f t="shared" ca="1" si="51"/>
        <v>0</v>
      </c>
    </row>
    <row r="402" spans="34:42" x14ac:dyDescent="0.3">
      <c r="AH402" t="str">
        <f t="shared" ca="1" si="47"/>
        <v>jan</v>
      </c>
      <c r="AI402">
        <f t="shared" ca="1" si="48"/>
        <v>1901</v>
      </c>
      <c r="AJ402" t="str">
        <f t="shared" ca="1" si="49"/>
        <v>jan1901</v>
      </c>
      <c r="AK402" s="97">
        <f t="shared" ca="1" si="52"/>
        <v>396</v>
      </c>
      <c r="AL402" t="str">
        <f t="shared" ca="1" si="50"/>
        <v>qua</v>
      </c>
      <c r="AM402">
        <f ca="1">IF($AJ$2="",SUMIFS(BANCOS!$C$4:$C$13,BANCOS!$D$4:$D$13,AK402),SUMIFS(BANCOS!$C$4:$C$13,BANCOS!$D$4:$D$13,AK402,BANCOS!$B$4:$B$13,$AJ$2))+AP401</f>
        <v>0</v>
      </c>
      <c r="AN402">
        <f ca="1">IF($AI$3=1,
IF($AJ$2="",
SUMIFS(ENTRADAS[Valor],ENTRADAS[Status],"Concluído",ENTRADAS[Data pagamento],AK402),
SUMIFS(ENTRADAS[Valor],ENTRADAS[Status],"Concluído",ENTRADAS[Data pagamento],AK402,ENTRADAS[Conta bancária],$AJ$2)),
IF($AJ$2="",
SUMIFS(ENTRADAS[Valor],ENTRADAS[Status],"Concluído",ENTRADAS[Data pagamento],AK402)+SUMIFS(ENTRADAS[Valor],ENTRADAS[Status],"&lt;&gt;"&amp;"Concluído",ENTRADAS[Data vencimento],AK402),
SUMIFS(ENTRADAS[Valor],ENTRADAS[Status],"Concluído",ENTRADAS[Data pagamento],AK402,ENTRADAS[Conta bancária],$AJ$2)+SUMIFS(ENTRADAS[Valor],ENTRADAS[Status],"&lt;&gt;"&amp;"Concluído",ENTRADAS[Data vencimento],AK402,ENTRADAS[Conta bancária],$AJ$2)))</f>
        <v>0</v>
      </c>
      <c r="AO402">
        <f ca="1">IF($AI$3=1,
IF($AJ$2="",
SUMIFS(SAÍDAS[Valor],SAÍDAS[Status],"Concluído",SAÍDAS[Data pagamento],AK402),
SUMIFS(SAÍDAS[Valor],SAÍDAS[Status],"Concluído",SAÍDAS[Data pagamento],AK402,SAÍDAS[Conta bancária],$AJ$2)),
IF($AJ$2="",
SUMIFS(SAÍDAS[Valor],SAÍDAS[Status],"Concluído",SAÍDAS[Data pagamento],AK402)+SUMIFS(SAÍDAS[Valor],SAÍDAS[Status],"&lt;&gt;"&amp;"Concluído",SAÍDAS[Data vencimento],AK402),
SUMIFS(SAÍDAS[Valor],SAÍDAS[Status],"Concluído",SAÍDAS[Data pagamento],AK402,SAÍDAS[Conta bancária],$AJ$2)+SUMIFS(SAÍDAS[Valor],SAÍDAS[Status],"&lt;&gt;"&amp;"Concluído",SAÍDAS[Data vencimento],AK402,SAÍDAS[Conta bancária],$AJ$2)))</f>
        <v>0</v>
      </c>
      <c r="AP402">
        <f t="shared" ca="1" si="51"/>
        <v>0</v>
      </c>
    </row>
    <row r="403" spans="34:42" x14ac:dyDescent="0.3">
      <c r="AH403" t="str">
        <f t="shared" ca="1" si="47"/>
        <v>jan</v>
      </c>
      <c r="AI403">
        <f t="shared" ca="1" si="48"/>
        <v>1901</v>
      </c>
      <c r="AJ403" t="str">
        <f t="shared" ca="1" si="49"/>
        <v>jan1901</v>
      </c>
      <c r="AK403" s="97">
        <f t="shared" ca="1" si="52"/>
        <v>397</v>
      </c>
      <c r="AL403" t="str">
        <f t="shared" ca="1" si="50"/>
        <v>qui</v>
      </c>
      <c r="AM403">
        <f ca="1">IF($AJ$2="",SUMIFS(BANCOS!$C$4:$C$13,BANCOS!$D$4:$D$13,AK403),SUMIFS(BANCOS!$C$4:$C$13,BANCOS!$D$4:$D$13,AK403,BANCOS!$B$4:$B$13,$AJ$2))+AP402</f>
        <v>0</v>
      </c>
      <c r="AN403">
        <f ca="1">IF($AI$3=1,
IF($AJ$2="",
SUMIFS(ENTRADAS[Valor],ENTRADAS[Status],"Concluído",ENTRADAS[Data pagamento],AK403),
SUMIFS(ENTRADAS[Valor],ENTRADAS[Status],"Concluído",ENTRADAS[Data pagamento],AK403,ENTRADAS[Conta bancária],$AJ$2)),
IF($AJ$2="",
SUMIFS(ENTRADAS[Valor],ENTRADAS[Status],"Concluído",ENTRADAS[Data pagamento],AK403)+SUMIFS(ENTRADAS[Valor],ENTRADAS[Status],"&lt;&gt;"&amp;"Concluído",ENTRADAS[Data vencimento],AK403),
SUMIFS(ENTRADAS[Valor],ENTRADAS[Status],"Concluído",ENTRADAS[Data pagamento],AK403,ENTRADAS[Conta bancária],$AJ$2)+SUMIFS(ENTRADAS[Valor],ENTRADAS[Status],"&lt;&gt;"&amp;"Concluído",ENTRADAS[Data vencimento],AK403,ENTRADAS[Conta bancária],$AJ$2)))</f>
        <v>0</v>
      </c>
      <c r="AO403">
        <f ca="1">IF($AI$3=1,
IF($AJ$2="",
SUMIFS(SAÍDAS[Valor],SAÍDAS[Status],"Concluído",SAÍDAS[Data pagamento],AK403),
SUMIFS(SAÍDAS[Valor],SAÍDAS[Status],"Concluído",SAÍDAS[Data pagamento],AK403,SAÍDAS[Conta bancária],$AJ$2)),
IF($AJ$2="",
SUMIFS(SAÍDAS[Valor],SAÍDAS[Status],"Concluído",SAÍDAS[Data pagamento],AK403)+SUMIFS(SAÍDAS[Valor],SAÍDAS[Status],"&lt;&gt;"&amp;"Concluído",SAÍDAS[Data vencimento],AK403),
SUMIFS(SAÍDAS[Valor],SAÍDAS[Status],"Concluído",SAÍDAS[Data pagamento],AK403,SAÍDAS[Conta bancária],$AJ$2)+SUMIFS(SAÍDAS[Valor],SAÍDAS[Status],"&lt;&gt;"&amp;"Concluído",SAÍDAS[Data vencimento],AK403,SAÍDAS[Conta bancária],$AJ$2)))</f>
        <v>0</v>
      </c>
      <c r="AP403">
        <f t="shared" ca="1" si="51"/>
        <v>0</v>
      </c>
    </row>
    <row r="404" spans="34:42" x14ac:dyDescent="0.3">
      <c r="AH404" t="str">
        <f t="shared" ca="1" si="47"/>
        <v>fev</v>
      </c>
      <c r="AI404">
        <f t="shared" ca="1" si="48"/>
        <v>1901</v>
      </c>
      <c r="AJ404" t="str">
        <f t="shared" ca="1" si="49"/>
        <v>fev1901</v>
      </c>
      <c r="AK404" s="97">
        <f t="shared" ca="1" si="52"/>
        <v>398</v>
      </c>
      <c r="AL404" t="str">
        <f t="shared" ca="1" si="50"/>
        <v>sex</v>
      </c>
      <c r="AM404">
        <f ca="1">IF($AJ$2="",SUMIFS(BANCOS!$C$4:$C$13,BANCOS!$D$4:$D$13,AK404),SUMIFS(BANCOS!$C$4:$C$13,BANCOS!$D$4:$D$13,AK404,BANCOS!$B$4:$B$13,$AJ$2))+AP403</f>
        <v>0</v>
      </c>
      <c r="AN404">
        <f ca="1">IF($AI$3=1,
IF($AJ$2="",
SUMIFS(ENTRADAS[Valor],ENTRADAS[Status],"Concluído",ENTRADAS[Data pagamento],AK404),
SUMIFS(ENTRADAS[Valor],ENTRADAS[Status],"Concluído",ENTRADAS[Data pagamento],AK404,ENTRADAS[Conta bancária],$AJ$2)),
IF($AJ$2="",
SUMIFS(ENTRADAS[Valor],ENTRADAS[Status],"Concluído",ENTRADAS[Data pagamento],AK404)+SUMIFS(ENTRADAS[Valor],ENTRADAS[Status],"&lt;&gt;"&amp;"Concluído",ENTRADAS[Data vencimento],AK404),
SUMIFS(ENTRADAS[Valor],ENTRADAS[Status],"Concluído",ENTRADAS[Data pagamento],AK404,ENTRADAS[Conta bancária],$AJ$2)+SUMIFS(ENTRADAS[Valor],ENTRADAS[Status],"&lt;&gt;"&amp;"Concluído",ENTRADAS[Data vencimento],AK404,ENTRADAS[Conta bancária],$AJ$2)))</f>
        <v>0</v>
      </c>
      <c r="AO404">
        <f ca="1">IF($AI$3=1,
IF($AJ$2="",
SUMIFS(SAÍDAS[Valor],SAÍDAS[Status],"Concluído",SAÍDAS[Data pagamento],AK404),
SUMIFS(SAÍDAS[Valor],SAÍDAS[Status],"Concluído",SAÍDAS[Data pagamento],AK404,SAÍDAS[Conta bancária],$AJ$2)),
IF($AJ$2="",
SUMIFS(SAÍDAS[Valor],SAÍDAS[Status],"Concluído",SAÍDAS[Data pagamento],AK404)+SUMIFS(SAÍDAS[Valor],SAÍDAS[Status],"&lt;&gt;"&amp;"Concluído",SAÍDAS[Data vencimento],AK404),
SUMIFS(SAÍDAS[Valor],SAÍDAS[Status],"Concluído",SAÍDAS[Data pagamento],AK404,SAÍDAS[Conta bancária],$AJ$2)+SUMIFS(SAÍDAS[Valor],SAÍDAS[Status],"&lt;&gt;"&amp;"Concluído",SAÍDAS[Data vencimento],AK404,SAÍDAS[Conta bancária],$AJ$2)))</f>
        <v>0</v>
      </c>
      <c r="AP404">
        <f t="shared" ca="1" si="51"/>
        <v>0</v>
      </c>
    </row>
    <row r="405" spans="34:42" x14ac:dyDescent="0.3">
      <c r="AH405" t="str">
        <f t="shared" ca="1" si="47"/>
        <v>fev</v>
      </c>
      <c r="AI405">
        <f t="shared" ca="1" si="48"/>
        <v>1901</v>
      </c>
      <c r="AJ405" t="str">
        <f t="shared" ca="1" si="49"/>
        <v>fev1901</v>
      </c>
      <c r="AK405" s="97">
        <f t="shared" ca="1" si="52"/>
        <v>399</v>
      </c>
      <c r="AL405" t="str">
        <f t="shared" ca="1" si="50"/>
        <v>sáb</v>
      </c>
      <c r="AM405">
        <f ca="1">IF($AJ$2="",SUMIFS(BANCOS!$C$4:$C$13,BANCOS!$D$4:$D$13,AK405),SUMIFS(BANCOS!$C$4:$C$13,BANCOS!$D$4:$D$13,AK405,BANCOS!$B$4:$B$13,$AJ$2))+AP404</f>
        <v>0</v>
      </c>
      <c r="AN405">
        <f ca="1">IF($AI$3=1,
IF($AJ$2="",
SUMIFS(ENTRADAS[Valor],ENTRADAS[Status],"Concluído",ENTRADAS[Data pagamento],AK405),
SUMIFS(ENTRADAS[Valor],ENTRADAS[Status],"Concluído",ENTRADAS[Data pagamento],AK405,ENTRADAS[Conta bancária],$AJ$2)),
IF($AJ$2="",
SUMIFS(ENTRADAS[Valor],ENTRADAS[Status],"Concluído",ENTRADAS[Data pagamento],AK405)+SUMIFS(ENTRADAS[Valor],ENTRADAS[Status],"&lt;&gt;"&amp;"Concluído",ENTRADAS[Data vencimento],AK405),
SUMIFS(ENTRADAS[Valor],ENTRADAS[Status],"Concluído",ENTRADAS[Data pagamento],AK405,ENTRADAS[Conta bancária],$AJ$2)+SUMIFS(ENTRADAS[Valor],ENTRADAS[Status],"&lt;&gt;"&amp;"Concluído",ENTRADAS[Data vencimento],AK405,ENTRADAS[Conta bancária],$AJ$2)))</f>
        <v>0</v>
      </c>
      <c r="AO405">
        <f ca="1">IF($AI$3=1,
IF($AJ$2="",
SUMIFS(SAÍDAS[Valor],SAÍDAS[Status],"Concluído",SAÍDAS[Data pagamento],AK405),
SUMIFS(SAÍDAS[Valor],SAÍDAS[Status],"Concluído",SAÍDAS[Data pagamento],AK405,SAÍDAS[Conta bancária],$AJ$2)),
IF($AJ$2="",
SUMIFS(SAÍDAS[Valor],SAÍDAS[Status],"Concluído",SAÍDAS[Data pagamento],AK405)+SUMIFS(SAÍDAS[Valor],SAÍDAS[Status],"&lt;&gt;"&amp;"Concluído",SAÍDAS[Data vencimento],AK405),
SUMIFS(SAÍDAS[Valor],SAÍDAS[Status],"Concluído",SAÍDAS[Data pagamento],AK405,SAÍDAS[Conta bancária],$AJ$2)+SUMIFS(SAÍDAS[Valor],SAÍDAS[Status],"&lt;&gt;"&amp;"Concluído",SAÍDAS[Data vencimento],AK405,SAÍDAS[Conta bancária],$AJ$2)))</f>
        <v>0</v>
      </c>
      <c r="AP405">
        <f t="shared" ca="1" si="51"/>
        <v>0</v>
      </c>
    </row>
    <row r="406" spans="34:42" x14ac:dyDescent="0.3">
      <c r="AH406" t="str">
        <f t="shared" ca="1" si="47"/>
        <v>fev</v>
      </c>
      <c r="AI406">
        <f t="shared" ca="1" si="48"/>
        <v>1901</v>
      </c>
      <c r="AJ406" t="str">
        <f t="shared" ca="1" si="49"/>
        <v>fev1901</v>
      </c>
      <c r="AK406" s="97">
        <f t="shared" ca="1" si="52"/>
        <v>400</v>
      </c>
      <c r="AL406" t="str">
        <f t="shared" ca="1" si="50"/>
        <v>dom</v>
      </c>
      <c r="AM406">
        <f ca="1">IF($AJ$2="",SUMIFS(BANCOS!$C$4:$C$13,BANCOS!$D$4:$D$13,AK406),SUMIFS(BANCOS!$C$4:$C$13,BANCOS!$D$4:$D$13,AK406,BANCOS!$B$4:$B$13,$AJ$2))+AP405</f>
        <v>0</v>
      </c>
      <c r="AN406">
        <f ca="1">IF($AI$3=1,
IF($AJ$2="",
SUMIFS(ENTRADAS[Valor],ENTRADAS[Status],"Concluído",ENTRADAS[Data pagamento],AK406),
SUMIFS(ENTRADAS[Valor],ENTRADAS[Status],"Concluído",ENTRADAS[Data pagamento],AK406,ENTRADAS[Conta bancária],$AJ$2)),
IF($AJ$2="",
SUMIFS(ENTRADAS[Valor],ENTRADAS[Status],"Concluído",ENTRADAS[Data pagamento],AK406)+SUMIFS(ENTRADAS[Valor],ENTRADAS[Status],"&lt;&gt;"&amp;"Concluído",ENTRADAS[Data vencimento],AK406),
SUMIFS(ENTRADAS[Valor],ENTRADAS[Status],"Concluído",ENTRADAS[Data pagamento],AK406,ENTRADAS[Conta bancária],$AJ$2)+SUMIFS(ENTRADAS[Valor],ENTRADAS[Status],"&lt;&gt;"&amp;"Concluído",ENTRADAS[Data vencimento],AK406,ENTRADAS[Conta bancária],$AJ$2)))</f>
        <v>0</v>
      </c>
      <c r="AO406">
        <f ca="1">IF($AI$3=1,
IF($AJ$2="",
SUMIFS(SAÍDAS[Valor],SAÍDAS[Status],"Concluído",SAÍDAS[Data pagamento],AK406),
SUMIFS(SAÍDAS[Valor],SAÍDAS[Status],"Concluído",SAÍDAS[Data pagamento],AK406,SAÍDAS[Conta bancária],$AJ$2)),
IF($AJ$2="",
SUMIFS(SAÍDAS[Valor],SAÍDAS[Status],"Concluído",SAÍDAS[Data pagamento],AK406)+SUMIFS(SAÍDAS[Valor],SAÍDAS[Status],"&lt;&gt;"&amp;"Concluído",SAÍDAS[Data vencimento],AK406),
SUMIFS(SAÍDAS[Valor],SAÍDAS[Status],"Concluído",SAÍDAS[Data pagamento],AK406,SAÍDAS[Conta bancária],$AJ$2)+SUMIFS(SAÍDAS[Valor],SAÍDAS[Status],"&lt;&gt;"&amp;"Concluído",SAÍDAS[Data vencimento],AK406,SAÍDAS[Conta bancária],$AJ$2)))</f>
        <v>0</v>
      </c>
      <c r="AP406">
        <f t="shared" ca="1" si="51"/>
        <v>0</v>
      </c>
    </row>
    <row r="407" spans="34:42" x14ac:dyDescent="0.3">
      <c r="AH407" t="str">
        <f t="shared" ca="1" si="47"/>
        <v>fev</v>
      </c>
      <c r="AI407">
        <f t="shared" ca="1" si="48"/>
        <v>1901</v>
      </c>
      <c r="AJ407" t="str">
        <f t="shared" ca="1" si="49"/>
        <v>fev1901</v>
      </c>
      <c r="AK407" s="97">
        <f t="shared" ca="1" si="52"/>
        <v>401</v>
      </c>
      <c r="AL407" t="str">
        <f t="shared" ca="1" si="50"/>
        <v>seg</v>
      </c>
      <c r="AM407">
        <f ca="1">IF($AJ$2="",SUMIFS(BANCOS!$C$4:$C$13,BANCOS!$D$4:$D$13,AK407),SUMIFS(BANCOS!$C$4:$C$13,BANCOS!$D$4:$D$13,AK407,BANCOS!$B$4:$B$13,$AJ$2))+AP406</f>
        <v>0</v>
      </c>
      <c r="AN407">
        <f ca="1">IF($AI$3=1,
IF($AJ$2="",
SUMIFS(ENTRADAS[Valor],ENTRADAS[Status],"Concluído",ENTRADAS[Data pagamento],AK407),
SUMIFS(ENTRADAS[Valor],ENTRADAS[Status],"Concluído",ENTRADAS[Data pagamento],AK407,ENTRADAS[Conta bancária],$AJ$2)),
IF($AJ$2="",
SUMIFS(ENTRADAS[Valor],ENTRADAS[Status],"Concluído",ENTRADAS[Data pagamento],AK407)+SUMIFS(ENTRADAS[Valor],ENTRADAS[Status],"&lt;&gt;"&amp;"Concluído",ENTRADAS[Data vencimento],AK407),
SUMIFS(ENTRADAS[Valor],ENTRADAS[Status],"Concluído",ENTRADAS[Data pagamento],AK407,ENTRADAS[Conta bancária],$AJ$2)+SUMIFS(ENTRADAS[Valor],ENTRADAS[Status],"&lt;&gt;"&amp;"Concluído",ENTRADAS[Data vencimento],AK407,ENTRADAS[Conta bancária],$AJ$2)))</f>
        <v>0</v>
      </c>
      <c r="AO407">
        <f ca="1">IF($AI$3=1,
IF($AJ$2="",
SUMIFS(SAÍDAS[Valor],SAÍDAS[Status],"Concluído",SAÍDAS[Data pagamento],AK407),
SUMIFS(SAÍDAS[Valor],SAÍDAS[Status],"Concluído",SAÍDAS[Data pagamento],AK407,SAÍDAS[Conta bancária],$AJ$2)),
IF($AJ$2="",
SUMIFS(SAÍDAS[Valor],SAÍDAS[Status],"Concluído",SAÍDAS[Data pagamento],AK407)+SUMIFS(SAÍDAS[Valor],SAÍDAS[Status],"&lt;&gt;"&amp;"Concluído",SAÍDAS[Data vencimento],AK407),
SUMIFS(SAÍDAS[Valor],SAÍDAS[Status],"Concluído",SAÍDAS[Data pagamento],AK407,SAÍDAS[Conta bancária],$AJ$2)+SUMIFS(SAÍDAS[Valor],SAÍDAS[Status],"&lt;&gt;"&amp;"Concluído",SAÍDAS[Data vencimento],AK407,SAÍDAS[Conta bancária],$AJ$2)))</f>
        <v>0</v>
      </c>
      <c r="AP407">
        <f t="shared" ca="1" si="51"/>
        <v>0</v>
      </c>
    </row>
    <row r="408" spans="34:42" x14ac:dyDescent="0.3">
      <c r="AH408" t="str">
        <f t="shared" ca="1" si="47"/>
        <v>fev</v>
      </c>
      <c r="AI408">
        <f t="shared" ca="1" si="48"/>
        <v>1901</v>
      </c>
      <c r="AJ408" t="str">
        <f t="shared" ca="1" si="49"/>
        <v>fev1901</v>
      </c>
      <c r="AK408" s="97">
        <f t="shared" ca="1" si="52"/>
        <v>402</v>
      </c>
      <c r="AL408" t="str">
        <f t="shared" ca="1" si="50"/>
        <v>ter</v>
      </c>
      <c r="AM408">
        <f ca="1">IF($AJ$2="",SUMIFS(BANCOS!$C$4:$C$13,BANCOS!$D$4:$D$13,AK408),SUMIFS(BANCOS!$C$4:$C$13,BANCOS!$D$4:$D$13,AK408,BANCOS!$B$4:$B$13,$AJ$2))+AP407</f>
        <v>0</v>
      </c>
      <c r="AN408">
        <f ca="1">IF($AI$3=1,
IF($AJ$2="",
SUMIFS(ENTRADAS[Valor],ENTRADAS[Status],"Concluído",ENTRADAS[Data pagamento],AK408),
SUMIFS(ENTRADAS[Valor],ENTRADAS[Status],"Concluído",ENTRADAS[Data pagamento],AK408,ENTRADAS[Conta bancária],$AJ$2)),
IF($AJ$2="",
SUMIFS(ENTRADAS[Valor],ENTRADAS[Status],"Concluído",ENTRADAS[Data pagamento],AK408)+SUMIFS(ENTRADAS[Valor],ENTRADAS[Status],"&lt;&gt;"&amp;"Concluído",ENTRADAS[Data vencimento],AK408),
SUMIFS(ENTRADAS[Valor],ENTRADAS[Status],"Concluído",ENTRADAS[Data pagamento],AK408,ENTRADAS[Conta bancária],$AJ$2)+SUMIFS(ENTRADAS[Valor],ENTRADAS[Status],"&lt;&gt;"&amp;"Concluído",ENTRADAS[Data vencimento],AK408,ENTRADAS[Conta bancária],$AJ$2)))</f>
        <v>0</v>
      </c>
      <c r="AO408">
        <f ca="1">IF($AI$3=1,
IF($AJ$2="",
SUMIFS(SAÍDAS[Valor],SAÍDAS[Status],"Concluído",SAÍDAS[Data pagamento],AK408),
SUMIFS(SAÍDAS[Valor],SAÍDAS[Status],"Concluído",SAÍDAS[Data pagamento],AK408,SAÍDAS[Conta bancária],$AJ$2)),
IF($AJ$2="",
SUMIFS(SAÍDAS[Valor],SAÍDAS[Status],"Concluído",SAÍDAS[Data pagamento],AK408)+SUMIFS(SAÍDAS[Valor],SAÍDAS[Status],"&lt;&gt;"&amp;"Concluído",SAÍDAS[Data vencimento],AK408),
SUMIFS(SAÍDAS[Valor],SAÍDAS[Status],"Concluído",SAÍDAS[Data pagamento],AK408,SAÍDAS[Conta bancária],$AJ$2)+SUMIFS(SAÍDAS[Valor],SAÍDAS[Status],"&lt;&gt;"&amp;"Concluído",SAÍDAS[Data vencimento],AK408,SAÍDAS[Conta bancária],$AJ$2)))</f>
        <v>0</v>
      </c>
      <c r="AP408">
        <f t="shared" ca="1" si="51"/>
        <v>0</v>
      </c>
    </row>
    <row r="409" spans="34:42" x14ac:dyDescent="0.3">
      <c r="AH409" t="str">
        <f t="shared" ca="1" si="47"/>
        <v>fev</v>
      </c>
      <c r="AI409">
        <f t="shared" ca="1" si="48"/>
        <v>1901</v>
      </c>
      <c r="AJ409" t="str">
        <f t="shared" ca="1" si="49"/>
        <v>fev1901</v>
      </c>
      <c r="AK409" s="97">
        <f t="shared" ca="1" si="52"/>
        <v>403</v>
      </c>
      <c r="AL409" t="str">
        <f t="shared" ca="1" si="50"/>
        <v>qua</v>
      </c>
      <c r="AM409">
        <f ca="1">IF($AJ$2="",SUMIFS(BANCOS!$C$4:$C$13,BANCOS!$D$4:$D$13,AK409),SUMIFS(BANCOS!$C$4:$C$13,BANCOS!$D$4:$D$13,AK409,BANCOS!$B$4:$B$13,$AJ$2))+AP408</f>
        <v>0</v>
      </c>
      <c r="AN409">
        <f ca="1">IF($AI$3=1,
IF($AJ$2="",
SUMIFS(ENTRADAS[Valor],ENTRADAS[Status],"Concluído",ENTRADAS[Data pagamento],AK409),
SUMIFS(ENTRADAS[Valor],ENTRADAS[Status],"Concluído",ENTRADAS[Data pagamento],AK409,ENTRADAS[Conta bancária],$AJ$2)),
IF($AJ$2="",
SUMIFS(ENTRADAS[Valor],ENTRADAS[Status],"Concluído",ENTRADAS[Data pagamento],AK409)+SUMIFS(ENTRADAS[Valor],ENTRADAS[Status],"&lt;&gt;"&amp;"Concluído",ENTRADAS[Data vencimento],AK409),
SUMIFS(ENTRADAS[Valor],ENTRADAS[Status],"Concluído",ENTRADAS[Data pagamento],AK409,ENTRADAS[Conta bancária],$AJ$2)+SUMIFS(ENTRADAS[Valor],ENTRADAS[Status],"&lt;&gt;"&amp;"Concluído",ENTRADAS[Data vencimento],AK409,ENTRADAS[Conta bancária],$AJ$2)))</f>
        <v>0</v>
      </c>
      <c r="AO409">
        <f ca="1">IF($AI$3=1,
IF($AJ$2="",
SUMIFS(SAÍDAS[Valor],SAÍDAS[Status],"Concluído",SAÍDAS[Data pagamento],AK409),
SUMIFS(SAÍDAS[Valor],SAÍDAS[Status],"Concluído",SAÍDAS[Data pagamento],AK409,SAÍDAS[Conta bancária],$AJ$2)),
IF($AJ$2="",
SUMIFS(SAÍDAS[Valor],SAÍDAS[Status],"Concluído",SAÍDAS[Data pagamento],AK409)+SUMIFS(SAÍDAS[Valor],SAÍDAS[Status],"&lt;&gt;"&amp;"Concluído",SAÍDAS[Data vencimento],AK409),
SUMIFS(SAÍDAS[Valor],SAÍDAS[Status],"Concluído",SAÍDAS[Data pagamento],AK409,SAÍDAS[Conta bancária],$AJ$2)+SUMIFS(SAÍDAS[Valor],SAÍDAS[Status],"&lt;&gt;"&amp;"Concluído",SAÍDAS[Data vencimento],AK409,SAÍDAS[Conta bancária],$AJ$2)))</f>
        <v>0</v>
      </c>
      <c r="AP409">
        <f t="shared" ca="1" si="51"/>
        <v>0</v>
      </c>
    </row>
    <row r="410" spans="34:42" x14ac:dyDescent="0.3">
      <c r="AH410" t="str">
        <f t="shared" ca="1" si="47"/>
        <v>fev</v>
      </c>
      <c r="AI410">
        <f t="shared" ca="1" si="48"/>
        <v>1901</v>
      </c>
      <c r="AJ410" t="str">
        <f t="shared" ca="1" si="49"/>
        <v>fev1901</v>
      </c>
      <c r="AK410" s="97">
        <f t="shared" ca="1" si="52"/>
        <v>404</v>
      </c>
      <c r="AL410" t="str">
        <f t="shared" ca="1" si="50"/>
        <v>qui</v>
      </c>
      <c r="AM410">
        <f ca="1">IF($AJ$2="",SUMIFS(BANCOS!$C$4:$C$13,BANCOS!$D$4:$D$13,AK410),SUMIFS(BANCOS!$C$4:$C$13,BANCOS!$D$4:$D$13,AK410,BANCOS!$B$4:$B$13,$AJ$2))+AP409</f>
        <v>0</v>
      </c>
      <c r="AN410">
        <f ca="1">IF($AI$3=1,
IF($AJ$2="",
SUMIFS(ENTRADAS[Valor],ENTRADAS[Status],"Concluído",ENTRADAS[Data pagamento],AK410),
SUMIFS(ENTRADAS[Valor],ENTRADAS[Status],"Concluído",ENTRADAS[Data pagamento],AK410,ENTRADAS[Conta bancária],$AJ$2)),
IF($AJ$2="",
SUMIFS(ENTRADAS[Valor],ENTRADAS[Status],"Concluído",ENTRADAS[Data pagamento],AK410)+SUMIFS(ENTRADAS[Valor],ENTRADAS[Status],"&lt;&gt;"&amp;"Concluído",ENTRADAS[Data vencimento],AK410),
SUMIFS(ENTRADAS[Valor],ENTRADAS[Status],"Concluído",ENTRADAS[Data pagamento],AK410,ENTRADAS[Conta bancária],$AJ$2)+SUMIFS(ENTRADAS[Valor],ENTRADAS[Status],"&lt;&gt;"&amp;"Concluído",ENTRADAS[Data vencimento],AK410,ENTRADAS[Conta bancária],$AJ$2)))</f>
        <v>0</v>
      </c>
      <c r="AO410">
        <f ca="1">IF($AI$3=1,
IF($AJ$2="",
SUMIFS(SAÍDAS[Valor],SAÍDAS[Status],"Concluído",SAÍDAS[Data pagamento],AK410),
SUMIFS(SAÍDAS[Valor],SAÍDAS[Status],"Concluído",SAÍDAS[Data pagamento],AK410,SAÍDAS[Conta bancária],$AJ$2)),
IF($AJ$2="",
SUMIFS(SAÍDAS[Valor],SAÍDAS[Status],"Concluído",SAÍDAS[Data pagamento],AK410)+SUMIFS(SAÍDAS[Valor],SAÍDAS[Status],"&lt;&gt;"&amp;"Concluído",SAÍDAS[Data vencimento],AK410),
SUMIFS(SAÍDAS[Valor],SAÍDAS[Status],"Concluído",SAÍDAS[Data pagamento],AK410,SAÍDAS[Conta bancária],$AJ$2)+SUMIFS(SAÍDAS[Valor],SAÍDAS[Status],"&lt;&gt;"&amp;"Concluído",SAÍDAS[Data vencimento],AK410,SAÍDAS[Conta bancária],$AJ$2)))</f>
        <v>0</v>
      </c>
      <c r="AP410">
        <f t="shared" ca="1" si="51"/>
        <v>0</v>
      </c>
    </row>
    <row r="411" spans="34:42" x14ac:dyDescent="0.3">
      <c r="AH411" t="str">
        <f t="shared" ca="1" si="47"/>
        <v>fev</v>
      </c>
      <c r="AI411">
        <f t="shared" ca="1" si="48"/>
        <v>1901</v>
      </c>
      <c r="AJ411" t="str">
        <f t="shared" ca="1" si="49"/>
        <v>fev1901</v>
      </c>
      <c r="AK411" s="97">
        <f t="shared" ca="1" si="52"/>
        <v>405</v>
      </c>
      <c r="AL411" t="str">
        <f t="shared" ca="1" si="50"/>
        <v>sex</v>
      </c>
      <c r="AM411">
        <f ca="1">IF($AJ$2="",SUMIFS(BANCOS!$C$4:$C$13,BANCOS!$D$4:$D$13,AK411),SUMIFS(BANCOS!$C$4:$C$13,BANCOS!$D$4:$D$13,AK411,BANCOS!$B$4:$B$13,$AJ$2))+AP410</f>
        <v>0</v>
      </c>
      <c r="AN411">
        <f ca="1">IF($AI$3=1,
IF($AJ$2="",
SUMIFS(ENTRADAS[Valor],ENTRADAS[Status],"Concluído",ENTRADAS[Data pagamento],AK411),
SUMIFS(ENTRADAS[Valor],ENTRADAS[Status],"Concluído",ENTRADAS[Data pagamento],AK411,ENTRADAS[Conta bancária],$AJ$2)),
IF($AJ$2="",
SUMIFS(ENTRADAS[Valor],ENTRADAS[Status],"Concluído",ENTRADAS[Data pagamento],AK411)+SUMIFS(ENTRADAS[Valor],ENTRADAS[Status],"&lt;&gt;"&amp;"Concluído",ENTRADAS[Data vencimento],AK411),
SUMIFS(ENTRADAS[Valor],ENTRADAS[Status],"Concluído",ENTRADAS[Data pagamento],AK411,ENTRADAS[Conta bancária],$AJ$2)+SUMIFS(ENTRADAS[Valor],ENTRADAS[Status],"&lt;&gt;"&amp;"Concluído",ENTRADAS[Data vencimento],AK411,ENTRADAS[Conta bancária],$AJ$2)))</f>
        <v>0</v>
      </c>
      <c r="AO411">
        <f ca="1">IF($AI$3=1,
IF($AJ$2="",
SUMIFS(SAÍDAS[Valor],SAÍDAS[Status],"Concluído",SAÍDAS[Data pagamento],AK411),
SUMIFS(SAÍDAS[Valor],SAÍDAS[Status],"Concluído",SAÍDAS[Data pagamento],AK411,SAÍDAS[Conta bancária],$AJ$2)),
IF($AJ$2="",
SUMIFS(SAÍDAS[Valor],SAÍDAS[Status],"Concluído",SAÍDAS[Data pagamento],AK411)+SUMIFS(SAÍDAS[Valor],SAÍDAS[Status],"&lt;&gt;"&amp;"Concluído",SAÍDAS[Data vencimento],AK411),
SUMIFS(SAÍDAS[Valor],SAÍDAS[Status],"Concluído",SAÍDAS[Data pagamento],AK411,SAÍDAS[Conta bancária],$AJ$2)+SUMIFS(SAÍDAS[Valor],SAÍDAS[Status],"&lt;&gt;"&amp;"Concluído",SAÍDAS[Data vencimento],AK411,SAÍDAS[Conta bancária],$AJ$2)))</f>
        <v>0</v>
      </c>
      <c r="AP411">
        <f t="shared" ca="1" si="51"/>
        <v>0</v>
      </c>
    </row>
    <row r="412" spans="34:42" x14ac:dyDescent="0.3">
      <c r="AH412" t="str">
        <f t="shared" ca="1" si="47"/>
        <v>fev</v>
      </c>
      <c r="AI412">
        <f t="shared" ca="1" si="48"/>
        <v>1901</v>
      </c>
      <c r="AJ412" t="str">
        <f t="shared" ca="1" si="49"/>
        <v>fev1901</v>
      </c>
      <c r="AK412" s="97">
        <f t="shared" ca="1" si="52"/>
        <v>406</v>
      </c>
      <c r="AL412" t="str">
        <f t="shared" ca="1" si="50"/>
        <v>sáb</v>
      </c>
      <c r="AM412">
        <f ca="1">IF($AJ$2="",SUMIFS(BANCOS!$C$4:$C$13,BANCOS!$D$4:$D$13,AK412),SUMIFS(BANCOS!$C$4:$C$13,BANCOS!$D$4:$D$13,AK412,BANCOS!$B$4:$B$13,$AJ$2))+AP411</f>
        <v>0</v>
      </c>
      <c r="AN412">
        <f ca="1">IF($AI$3=1,
IF($AJ$2="",
SUMIFS(ENTRADAS[Valor],ENTRADAS[Status],"Concluído",ENTRADAS[Data pagamento],AK412),
SUMIFS(ENTRADAS[Valor],ENTRADAS[Status],"Concluído",ENTRADAS[Data pagamento],AK412,ENTRADAS[Conta bancária],$AJ$2)),
IF($AJ$2="",
SUMIFS(ENTRADAS[Valor],ENTRADAS[Status],"Concluído",ENTRADAS[Data pagamento],AK412)+SUMIFS(ENTRADAS[Valor],ENTRADAS[Status],"&lt;&gt;"&amp;"Concluído",ENTRADAS[Data vencimento],AK412),
SUMIFS(ENTRADAS[Valor],ENTRADAS[Status],"Concluído",ENTRADAS[Data pagamento],AK412,ENTRADAS[Conta bancária],$AJ$2)+SUMIFS(ENTRADAS[Valor],ENTRADAS[Status],"&lt;&gt;"&amp;"Concluído",ENTRADAS[Data vencimento],AK412,ENTRADAS[Conta bancária],$AJ$2)))</f>
        <v>0</v>
      </c>
      <c r="AO412">
        <f ca="1">IF($AI$3=1,
IF($AJ$2="",
SUMIFS(SAÍDAS[Valor],SAÍDAS[Status],"Concluído",SAÍDAS[Data pagamento],AK412),
SUMIFS(SAÍDAS[Valor],SAÍDAS[Status],"Concluído",SAÍDAS[Data pagamento],AK412,SAÍDAS[Conta bancária],$AJ$2)),
IF($AJ$2="",
SUMIFS(SAÍDAS[Valor],SAÍDAS[Status],"Concluído",SAÍDAS[Data pagamento],AK412)+SUMIFS(SAÍDAS[Valor],SAÍDAS[Status],"&lt;&gt;"&amp;"Concluído",SAÍDAS[Data vencimento],AK412),
SUMIFS(SAÍDAS[Valor],SAÍDAS[Status],"Concluído",SAÍDAS[Data pagamento],AK412,SAÍDAS[Conta bancária],$AJ$2)+SUMIFS(SAÍDAS[Valor],SAÍDAS[Status],"&lt;&gt;"&amp;"Concluído",SAÍDAS[Data vencimento],AK412,SAÍDAS[Conta bancária],$AJ$2)))</f>
        <v>0</v>
      </c>
      <c r="AP412">
        <f t="shared" ca="1" si="51"/>
        <v>0</v>
      </c>
    </row>
    <row r="413" spans="34:42" x14ac:dyDescent="0.3">
      <c r="AH413" t="str">
        <f t="shared" ca="1" si="47"/>
        <v>fev</v>
      </c>
      <c r="AI413">
        <f t="shared" ca="1" si="48"/>
        <v>1901</v>
      </c>
      <c r="AJ413" t="str">
        <f t="shared" ca="1" si="49"/>
        <v>fev1901</v>
      </c>
      <c r="AK413" s="97">
        <f t="shared" ca="1" si="52"/>
        <v>407</v>
      </c>
      <c r="AL413" t="str">
        <f t="shared" ca="1" si="50"/>
        <v>dom</v>
      </c>
      <c r="AM413">
        <f ca="1">IF($AJ$2="",SUMIFS(BANCOS!$C$4:$C$13,BANCOS!$D$4:$D$13,AK413),SUMIFS(BANCOS!$C$4:$C$13,BANCOS!$D$4:$D$13,AK413,BANCOS!$B$4:$B$13,$AJ$2))+AP412</f>
        <v>0</v>
      </c>
      <c r="AN413">
        <f ca="1">IF($AI$3=1,
IF($AJ$2="",
SUMIFS(ENTRADAS[Valor],ENTRADAS[Status],"Concluído",ENTRADAS[Data pagamento],AK413),
SUMIFS(ENTRADAS[Valor],ENTRADAS[Status],"Concluído",ENTRADAS[Data pagamento],AK413,ENTRADAS[Conta bancária],$AJ$2)),
IF($AJ$2="",
SUMIFS(ENTRADAS[Valor],ENTRADAS[Status],"Concluído",ENTRADAS[Data pagamento],AK413)+SUMIFS(ENTRADAS[Valor],ENTRADAS[Status],"&lt;&gt;"&amp;"Concluído",ENTRADAS[Data vencimento],AK413),
SUMIFS(ENTRADAS[Valor],ENTRADAS[Status],"Concluído",ENTRADAS[Data pagamento],AK413,ENTRADAS[Conta bancária],$AJ$2)+SUMIFS(ENTRADAS[Valor],ENTRADAS[Status],"&lt;&gt;"&amp;"Concluído",ENTRADAS[Data vencimento],AK413,ENTRADAS[Conta bancária],$AJ$2)))</f>
        <v>0</v>
      </c>
      <c r="AO413">
        <f ca="1">IF($AI$3=1,
IF($AJ$2="",
SUMIFS(SAÍDAS[Valor],SAÍDAS[Status],"Concluído",SAÍDAS[Data pagamento],AK413),
SUMIFS(SAÍDAS[Valor],SAÍDAS[Status],"Concluído",SAÍDAS[Data pagamento],AK413,SAÍDAS[Conta bancária],$AJ$2)),
IF($AJ$2="",
SUMIFS(SAÍDAS[Valor],SAÍDAS[Status],"Concluído",SAÍDAS[Data pagamento],AK413)+SUMIFS(SAÍDAS[Valor],SAÍDAS[Status],"&lt;&gt;"&amp;"Concluído",SAÍDAS[Data vencimento],AK413),
SUMIFS(SAÍDAS[Valor],SAÍDAS[Status],"Concluído",SAÍDAS[Data pagamento],AK413,SAÍDAS[Conta bancária],$AJ$2)+SUMIFS(SAÍDAS[Valor],SAÍDAS[Status],"&lt;&gt;"&amp;"Concluído",SAÍDAS[Data vencimento],AK413,SAÍDAS[Conta bancária],$AJ$2)))</f>
        <v>0</v>
      </c>
      <c r="AP413">
        <f t="shared" ca="1" si="51"/>
        <v>0</v>
      </c>
    </row>
    <row r="414" spans="34:42" x14ac:dyDescent="0.3">
      <c r="AH414" t="str">
        <f t="shared" ca="1" si="47"/>
        <v>fev</v>
      </c>
      <c r="AI414">
        <f t="shared" ca="1" si="48"/>
        <v>1901</v>
      </c>
      <c r="AJ414" t="str">
        <f t="shared" ca="1" si="49"/>
        <v>fev1901</v>
      </c>
      <c r="AK414" s="97">
        <f t="shared" ca="1" si="52"/>
        <v>408</v>
      </c>
      <c r="AL414" t="str">
        <f t="shared" ca="1" si="50"/>
        <v>seg</v>
      </c>
      <c r="AM414">
        <f ca="1">IF($AJ$2="",SUMIFS(BANCOS!$C$4:$C$13,BANCOS!$D$4:$D$13,AK414),SUMIFS(BANCOS!$C$4:$C$13,BANCOS!$D$4:$D$13,AK414,BANCOS!$B$4:$B$13,$AJ$2))+AP413</f>
        <v>0</v>
      </c>
      <c r="AN414">
        <f ca="1">IF($AI$3=1,
IF($AJ$2="",
SUMIFS(ENTRADAS[Valor],ENTRADAS[Status],"Concluído",ENTRADAS[Data pagamento],AK414),
SUMIFS(ENTRADAS[Valor],ENTRADAS[Status],"Concluído",ENTRADAS[Data pagamento],AK414,ENTRADAS[Conta bancária],$AJ$2)),
IF($AJ$2="",
SUMIFS(ENTRADAS[Valor],ENTRADAS[Status],"Concluído",ENTRADAS[Data pagamento],AK414)+SUMIFS(ENTRADAS[Valor],ENTRADAS[Status],"&lt;&gt;"&amp;"Concluído",ENTRADAS[Data vencimento],AK414),
SUMIFS(ENTRADAS[Valor],ENTRADAS[Status],"Concluído",ENTRADAS[Data pagamento],AK414,ENTRADAS[Conta bancária],$AJ$2)+SUMIFS(ENTRADAS[Valor],ENTRADAS[Status],"&lt;&gt;"&amp;"Concluído",ENTRADAS[Data vencimento],AK414,ENTRADAS[Conta bancária],$AJ$2)))</f>
        <v>0</v>
      </c>
      <c r="AO414">
        <f ca="1">IF($AI$3=1,
IF($AJ$2="",
SUMIFS(SAÍDAS[Valor],SAÍDAS[Status],"Concluído",SAÍDAS[Data pagamento],AK414),
SUMIFS(SAÍDAS[Valor],SAÍDAS[Status],"Concluído",SAÍDAS[Data pagamento],AK414,SAÍDAS[Conta bancária],$AJ$2)),
IF($AJ$2="",
SUMIFS(SAÍDAS[Valor],SAÍDAS[Status],"Concluído",SAÍDAS[Data pagamento],AK414)+SUMIFS(SAÍDAS[Valor],SAÍDAS[Status],"&lt;&gt;"&amp;"Concluído",SAÍDAS[Data vencimento],AK414),
SUMIFS(SAÍDAS[Valor],SAÍDAS[Status],"Concluído",SAÍDAS[Data pagamento],AK414,SAÍDAS[Conta bancária],$AJ$2)+SUMIFS(SAÍDAS[Valor],SAÍDAS[Status],"&lt;&gt;"&amp;"Concluído",SAÍDAS[Data vencimento],AK414,SAÍDAS[Conta bancária],$AJ$2)))</f>
        <v>0</v>
      </c>
      <c r="AP414">
        <f t="shared" ca="1" si="51"/>
        <v>0</v>
      </c>
    </row>
    <row r="415" spans="34:42" x14ac:dyDescent="0.3">
      <c r="AH415" t="str">
        <f t="shared" ca="1" si="47"/>
        <v>fev</v>
      </c>
      <c r="AI415">
        <f t="shared" ca="1" si="48"/>
        <v>1901</v>
      </c>
      <c r="AJ415" t="str">
        <f t="shared" ca="1" si="49"/>
        <v>fev1901</v>
      </c>
      <c r="AK415" s="97">
        <f t="shared" ca="1" si="52"/>
        <v>409</v>
      </c>
      <c r="AL415" t="str">
        <f t="shared" ca="1" si="50"/>
        <v>ter</v>
      </c>
      <c r="AM415">
        <f ca="1">IF($AJ$2="",SUMIFS(BANCOS!$C$4:$C$13,BANCOS!$D$4:$D$13,AK415),SUMIFS(BANCOS!$C$4:$C$13,BANCOS!$D$4:$D$13,AK415,BANCOS!$B$4:$B$13,$AJ$2))+AP414</f>
        <v>0</v>
      </c>
      <c r="AN415">
        <f ca="1">IF($AI$3=1,
IF($AJ$2="",
SUMIFS(ENTRADAS[Valor],ENTRADAS[Status],"Concluído",ENTRADAS[Data pagamento],AK415),
SUMIFS(ENTRADAS[Valor],ENTRADAS[Status],"Concluído",ENTRADAS[Data pagamento],AK415,ENTRADAS[Conta bancária],$AJ$2)),
IF($AJ$2="",
SUMIFS(ENTRADAS[Valor],ENTRADAS[Status],"Concluído",ENTRADAS[Data pagamento],AK415)+SUMIFS(ENTRADAS[Valor],ENTRADAS[Status],"&lt;&gt;"&amp;"Concluído",ENTRADAS[Data vencimento],AK415),
SUMIFS(ENTRADAS[Valor],ENTRADAS[Status],"Concluído",ENTRADAS[Data pagamento],AK415,ENTRADAS[Conta bancária],$AJ$2)+SUMIFS(ENTRADAS[Valor],ENTRADAS[Status],"&lt;&gt;"&amp;"Concluído",ENTRADAS[Data vencimento],AK415,ENTRADAS[Conta bancária],$AJ$2)))</f>
        <v>0</v>
      </c>
      <c r="AO415">
        <f ca="1">IF($AI$3=1,
IF($AJ$2="",
SUMIFS(SAÍDAS[Valor],SAÍDAS[Status],"Concluído",SAÍDAS[Data pagamento],AK415),
SUMIFS(SAÍDAS[Valor],SAÍDAS[Status],"Concluído",SAÍDAS[Data pagamento],AK415,SAÍDAS[Conta bancária],$AJ$2)),
IF($AJ$2="",
SUMIFS(SAÍDAS[Valor],SAÍDAS[Status],"Concluído",SAÍDAS[Data pagamento],AK415)+SUMIFS(SAÍDAS[Valor],SAÍDAS[Status],"&lt;&gt;"&amp;"Concluído",SAÍDAS[Data vencimento],AK415),
SUMIFS(SAÍDAS[Valor],SAÍDAS[Status],"Concluído",SAÍDAS[Data pagamento],AK415,SAÍDAS[Conta bancária],$AJ$2)+SUMIFS(SAÍDAS[Valor],SAÍDAS[Status],"&lt;&gt;"&amp;"Concluído",SAÍDAS[Data vencimento],AK415,SAÍDAS[Conta bancária],$AJ$2)))</f>
        <v>0</v>
      </c>
      <c r="AP415">
        <f t="shared" ca="1" si="51"/>
        <v>0</v>
      </c>
    </row>
    <row r="416" spans="34:42" x14ac:dyDescent="0.3">
      <c r="AH416" t="str">
        <f t="shared" ca="1" si="47"/>
        <v>fev</v>
      </c>
      <c r="AI416">
        <f t="shared" ca="1" si="48"/>
        <v>1901</v>
      </c>
      <c r="AJ416" t="str">
        <f t="shared" ca="1" si="49"/>
        <v>fev1901</v>
      </c>
      <c r="AK416" s="97">
        <f t="shared" ca="1" si="52"/>
        <v>410</v>
      </c>
      <c r="AL416" t="str">
        <f t="shared" ca="1" si="50"/>
        <v>qua</v>
      </c>
      <c r="AM416">
        <f ca="1">IF($AJ$2="",SUMIFS(BANCOS!$C$4:$C$13,BANCOS!$D$4:$D$13,AK416),SUMIFS(BANCOS!$C$4:$C$13,BANCOS!$D$4:$D$13,AK416,BANCOS!$B$4:$B$13,$AJ$2))+AP415</f>
        <v>0</v>
      </c>
      <c r="AN416">
        <f ca="1">IF($AI$3=1,
IF($AJ$2="",
SUMIFS(ENTRADAS[Valor],ENTRADAS[Status],"Concluído",ENTRADAS[Data pagamento],AK416),
SUMIFS(ENTRADAS[Valor],ENTRADAS[Status],"Concluído",ENTRADAS[Data pagamento],AK416,ENTRADAS[Conta bancária],$AJ$2)),
IF($AJ$2="",
SUMIFS(ENTRADAS[Valor],ENTRADAS[Status],"Concluído",ENTRADAS[Data pagamento],AK416)+SUMIFS(ENTRADAS[Valor],ENTRADAS[Status],"&lt;&gt;"&amp;"Concluído",ENTRADAS[Data vencimento],AK416),
SUMIFS(ENTRADAS[Valor],ENTRADAS[Status],"Concluído",ENTRADAS[Data pagamento],AK416,ENTRADAS[Conta bancária],$AJ$2)+SUMIFS(ENTRADAS[Valor],ENTRADAS[Status],"&lt;&gt;"&amp;"Concluído",ENTRADAS[Data vencimento],AK416,ENTRADAS[Conta bancária],$AJ$2)))</f>
        <v>0</v>
      </c>
      <c r="AO416">
        <f ca="1">IF($AI$3=1,
IF($AJ$2="",
SUMIFS(SAÍDAS[Valor],SAÍDAS[Status],"Concluído",SAÍDAS[Data pagamento],AK416),
SUMIFS(SAÍDAS[Valor],SAÍDAS[Status],"Concluído",SAÍDAS[Data pagamento],AK416,SAÍDAS[Conta bancária],$AJ$2)),
IF($AJ$2="",
SUMIFS(SAÍDAS[Valor],SAÍDAS[Status],"Concluído",SAÍDAS[Data pagamento],AK416)+SUMIFS(SAÍDAS[Valor],SAÍDAS[Status],"&lt;&gt;"&amp;"Concluído",SAÍDAS[Data vencimento],AK416),
SUMIFS(SAÍDAS[Valor],SAÍDAS[Status],"Concluído",SAÍDAS[Data pagamento],AK416,SAÍDAS[Conta bancária],$AJ$2)+SUMIFS(SAÍDAS[Valor],SAÍDAS[Status],"&lt;&gt;"&amp;"Concluído",SAÍDAS[Data vencimento],AK416,SAÍDAS[Conta bancária],$AJ$2)))</f>
        <v>0</v>
      </c>
      <c r="AP416">
        <f t="shared" ca="1" si="51"/>
        <v>0</v>
      </c>
    </row>
    <row r="417" spans="34:42" x14ac:dyDescent="0.3">
      <c r="AH417" t="str">
        <f t="shared" ca="1" si="47"/>
        <v>fev</v>
      </c>
      <c r="AI417">
        <f t="shared" ca="1" si="48"/>
        <v>1901</v>
      </c>
      <c r="AJ417" t="str">
        <f t="shared" ca="1" si="49"/>
        <v>fev1901</v>
      </c>
      <c r="AK417" s="97">
        <f t="shared" ca="1" si="52"/>
        <v>411</v>
      </c>
      <c r="AL417" t="str">
        <f t="shared" ca="1" si="50"/>
        <v>qui</v>
      </c>
      <c r="AM417">
        <f ca="1">IF($AJ$2="",SUMIFS(BANCOS!$C$4:$C$13,BANCOS!$D$4:$D$13,AK417),SUMIFS(BANCOS!$C$4:$C$13,BANCOS!$D$4:$D$13,AK417,BANCOS!$B$4:$B$13,$AJ$2))+AP416</f>
        <v>0</v>
      </c>
      <c r="AN417">
        <f ca="1">IF($AI$3=1,
IF($AJ$2="",
SUMIFS(ENTRADAS[Valor],ENTRADAS[Status],"Concluído",ENTRADAS[Data pagamento],AK417),
SUMIFS(ENTRADAS[Valor],ENTRADAS[Status],"Concluído",ENTRADAS[Data pagamento],AK417,ENTRADAS[Conta bancária],$AJ$2)),
IF($AJ$2="",
SUMIFS(ENTRADAS[Valor],ENTRADAS[Status],"Concluído",ENTRADAS[Data pagamento],AK417)+SUMIFS(ENTRADAS[Valor],ENTRADAS[Status],"&lt;&gt;"&amp;"Concluído",ENTRADAS[Data vencimento],AK417),
SUMIFS(ENTRADAS[Valor],ENTRADAS[Status],"Concluído",ENTRADAS[Data pagamento],AK417,ENTRADAS[Conta bancária],$AJ$2)+SUMIFS(ENTRADAS[Valor],ENTRADAS[Status],"&lt;&gt;"&amp;"Concluído",ENTRADAS[Data vencimento],AK417,ENTRADAS[Conta bancária],$AJ$2)))</f>
        <v>0</v>
      </c>
      <c r="AO417">
        <f ca="1">IF($AI$3=1,
IF($AJ$2="",
SUMIFS(SAÍDAS[Valor],SAÍDAS[Status],"Concluído",SAÍDAS[Data pagamento],AK417),
SUMIFS(SAÍDAS[Valor],SAÍDAS[Status],"Concluído",SAÍDAS[Data pagamento],AK417,SAÍDAS[Conta bancária],$AJ$2)),
IF($AJ$2="",
SUMIFS(SAÍDAS[Valor],SAÍDAS[Status],"Concluído",SAÍDAS[Data pagamento],AK417)+SUMIFS(SAÍDAS[Valor],SAÍDAS[Status],"&lt;&gt;"&amp;"Concluído",SAÍDAS[Data vencimento],AK417),
SUMIFS(SAÍDAS[Valor],SAÍDAS[Status],"Concluído",SAÍDAS[Data pagamento],AK417,SAÍDAS[Conta bancária],$AJ$2)+SUMIFS(SAÍDAS[Valor],SAÍDAS[Status],"&lt;&gt;"&amp;"Concluído",SAÍDAS[Data vencimento],AK417,SAÍDAS[Conta bancária],$AJ$2)))</f>
        <v>0</v>
      </c>
      <c r="AP417">
        <f t="shared" ca="1" si="51"/>
        <v>0</v>
      </c>
    </row>
    <row r="418" spans="34:42" x14ac:dyDescent="0.3">
      <c r="AH418" t="str">
        <f t="shared" ca="1" si="47"/>
        <v>fev</v>
      </c>
      <c r="AI418">
        <f t="shared" ca="1" si="48"/>
        <v>1901</v>
      </c>
      <c r="AJ418" t="str">
        <f t="shared" ca="1" si="49"/>
        <v>fev1901</v>
      </c>
      <c r="AK418" s="97">
        <f t="shared" ca="1" si="52"/>
        <v>412</v>
      </c>
      <c r="AL418" t="str">
        <f t="shared" ca="1" si="50"/>
        <v>sex</v>
      </c>
      <c r="AM418">
        <f ca="1">IF($AJ$2="",SUMIFS(BANCOS!$C$4:$C$13,BANCOS!$D$4:$D$13,AK418),SUMIFS(BANCOS!$C$4:$C$13,BANCOS!$D$4:$D$13,AK418,BANCOS!$B$4:$B$13,$AJ$2))+AP417</f>
        <v>0</v>
      </c>
      <c r="AN418">
        <f ca="1">IF($AI$3=1,
IF($AJ$2="",
SUMIFS(ENTRADAS[Valor],ENTRADAS[Status],"Concluído",ENTRADAS[Data pagamento],AK418),
SUMIFS(ENTRADAS[Valor],ENTRADAS[Status],"Concluído",ENTRADAS[Data pagamento],AK418,ENTRADAS[Conta bancária],$AJ$2)),
IF($AJ$2="",
SUMIFS(ENTRADAS[Valor],ENTRADAS[Status],"Concluído",ENTRADAS[Data pagamento],AK418)+SUMIFS(ENTRADAS[Valor],ENTRADAS[Status],"&lt;&gt;"&amp;"Concluído",ENTRADAS[Data vencimento],AK418),
SUMIFS(ENTRADAS[Valor],ENTRADAS[Status],"Concluído",ENTRADAS[Data pagamento],AK418,ENTRADAS[Conta bancária],$AJ$2)+SUMIFS(ENTRADAS[Valor],ENTRADAS[Status],"&lt;&gt;"&amp;"Concluído",ENTRADAS[Data vencimento],AK418,ENTRADAS[Conta bancária],$AJ$2)))</f>
        <v>0</v>
      </c>
      <c r="AO418">
        <f ca="1">IF($AI$3=1,
IF($AJ$2="",
SUMIFS(SAÍDAS[Valor],SAÍDAS[Status],"Concluído",SAÍDAS[Data pagamento],AK418),
SUMIFS(SAÍDAS[Valor],SAÍDAS[Status],"Concluído",SAÍDAS[Data pagamento],AK418,SAÍDAS[Conta bancária],$AJ$2)),
IF($AJ$2="",
SUMIFS(SAÍDAS[Valor],SAÍDAS[Status],"Concluído",SAÍDAS[Data pagamento],AK418)+SUMIFS(SAÍDAS[Valor],SAÍDAS[Status],"&lt;&gt;"&amp;"Concluído",SAÍDAS[Data vencimento],AK418),
SUMIFS(SAÍDAS[Valor],SAÍDAS[Status],"Concluído",SAÍDAS[Data pagamento],AK418,SAÍDAS[Conta bancária],$AJ$2)+SUMIFS(SAÍDAS[Valor],SAÍDAS[Status],"&lt;&gt;"&amp;"Concluído",SAÍDAS[Data vencimento],AK418,SAÍDAS[Conta bancária],$AJ$2)))</f>
        <v>0</v>
      </c>
      <c r="AP418">
        <f t="shared" ca="1" si="51"/>
        <v>0</v>
      </c>
    </row>
    <row r="419" spans="34:42" x14ac:dyDescent="0.3">
      <c r="AH419" t="str">
        <f t="shared" ca="1" si="47"/>
        <v>fev</v>
      </c>
      <c r="AI419">
        <f t="shared" ca="1" si="48"/>
        <v>1901</v>
      </c>
      <c r="AJ419" t="str">
        <f t="shared" ca="1" si="49"/>
        <v>fev1901</v>
      </c>
      <c r="AK419" s="97">
        <f t="shared" ca="1" si="52"/>
        <v>413</v>
      </c>
      <c r="AL419" t="str">
        <f t="shared" ca="1" si="50"/>
        <v>sáb</v>
      </c>
      <c r="AM419">
        <f ca="1">IF($AJ$2="",SUMIFS(BANCOS!$C$4:$C$13,BANCOS!$D$4:$D$13,AK419),SUMIFS(BANCOS!$C$4:$C$13,BANCOS!$D$4:$D$13,AK419,BANCOS!$B$4:$B$13,$AJ$2))+AP418</f>
        <v>0</v>
      </c>
      <c r="AN419">
        <f ca="1">IF($AI$3=1,
IF($AJ$2="",
SUMIFS(ENTRADAS[Valor],ENTRADAS[Status],"Concluído",ENTRADAS[Data pagamento],AK419),
SUMIFS(ENTRADAS[Valor],ENTRADAS[Status],"Concluído",ENTRADAS[Data pagamento],AK419,ENTRADAS[Conta bancária],$AJ$2)),
IF($AJ$2="",
SUMIFS(ENTRADAS[Valor],ENTRADAS[Status],"Concluído",ENTRADAS[Data pagamento],AK419)+SUMIFS(ENTRADAS[Valor],ENTRADAS[Status],"&lt;&gt;"&amp;"Concluído",ENTRADAS[Data vencimento],AK419),
SUMIFS(ENTRADAS[Valor],ENTRADAS[Status],"Concluído",ENTRADAS[Data pagamento],AK419,ENTRADAS[Conta bancária],$AJ$2)+SUMIFS(ENTRADAS[Valor],ENTRADAS[Status],"&lt;&gt;"&amp;"Concluído",ENTRADAS[Data vencimento],AK419,ENTRADAS[Conta bancária],$AJ$2)))</f>
        <v>0</v>
      </c>
      <c r="AO419">
        <f ca="1">IF($AI$3=1,
IF($AJ$2="",
SUMIFS(SAÍDAS[Valor],SAÍDAS[Status],"Concluído",SAÍDAS[Data pagamento],AK419),
SUMIFS(SAÍDAS[Valor],SAÍDAS[Status],"Concluído",SAÍDAS[Data pagamento],AK419,SAÍDAS[Conta bancária],$AJ$2)),
IF($AJ$2="",
SUMIFS(SAÍDAS[Valor],SAÍDAS[Status],"Concluído",SAÍDAS[Data pagamento],AK419)+SUMIFS(SAÍDAS[Valor],SAÍDAS[Status],"&lt;&gt;"&amp;"Concluído",SAÍDAS[Data vencimento],AK419),
SUMIFS(SAÍDAS[Valor],SAÍDAS[Status],"Concluído",SAÍDAS[Data pagamento],AK419,SAÍDAS[Conta bancária],$AJ$2)+SUMIFS(SAÍDAS[Valor],SAÍDAS[Status],"&lt;&gt;"&amp;"Concluído",SAÍDAS[Data vencimento],AK419,SAÍDAS[Conta bancária],$AJ$2)))</f>
        <v>0</v>
      </c>
      <c r="AP419">
        <f t="shared" ca="1" si="51"/>
        <v>0</v>
      </c>
    </row>
    <row r="420" spans="34:42" x14ac:dyDescent="0.3">
      <c r="AH420" t="str">
        <f t="shared" ca="1" si="47"/>
        <v>fev</v>
      </c>
      <c r="AI420">
        <f t="shared" ca="1" si="48"/>
        <v>1901</v>
      </c>
      <c r="AJ420" t="str">
        <f t="shared" ca="1" si="49"/>
        <v>fev1901</v>
      </c>
      <c r="AK420" s="97">
        <f t="shared" ca="1" si="52"/>
        <v>414</v>
      </c>
      <c r="AL420" t="str">
        <f t="shared" ca="1" si="50"/>
        <v>dom</v>
      </c>
      <c r="AM420">
        <f ca="1">IF($AJ$2="",SUMIFS(BANCOS!$C$4:$C$13,BANCOS!$D$4:$D$13,AK420),SUMIFS(BANCOS!$C$4:$C$13,BANCOS!$D$4:$D$13,AK420,BANCOS!$B$4:$B$13,$AJ$2))+AP419</f>
        <v>0</v>
      </c>
      <c r="AN420">
        <f ca="1">IF($AI$3=1,
IF($AJ$2="",
SUMIFS(ENTRADAS[Valor],ENTRADAS[Status],"Concluído",ENTRADAS[Data pagamento],AK420),
SUMIFS(ENTRADAS[Valor],ENTRADAS[Status],"Concluído",ENTRADAS[Data pagamento],AK420,ENTRADAS[Conta bancária],$AJ$2)),
IF($AJ$2="",
SUMIFS(ENTRADAS[Valor],ENTRADAS[Status],"Concluído",ENTRADAS[Data pagamento],AK420)+SUMIFS(ENTRADAS[Valor],ENTRADAS[Status],"&lt;&gt;"&amp;"Concluído",ENTRADAS[Data vencimento],AK420),
SUMIFS(ENTRADAS[Valor],ENTRADAS[Status],"Concluído",ENTRADAS[Data pagamento],AK420,ENTRADAS[Conta bancária],$AJ$2)+SUMIFS(ENTRADAS[Valor],ENTRADAS[Status],"&lt;&gt;"&amp;"Concluído",ENTRADAS[Data vencimento],AK420,ENTRADAS[Conta bancária],$AJ$2)))</f>
        <v>0</v>
      </c>
      <c r="AO420">
        <f ca="1">IF($AI$3=1,
IF($AJ$2="",
SUMIFS(SAÍDAS[Valor],SAÍDAS[Status],"Concluído",SAÍDAS[Data pagamento],AK420),
SUMIFS(SAÍDAS[Valor],SAÍDAS[Status],"Concluído",SAÍDAS[Data pagamento],AK420,SAÍDAS[Conta bancária],$AJ$2)),
IF($AJ$2="",
SUMIFS(SAÍDAS[Valor],SAÍDAS[Status],"Concluído",SAÍDAS[Data pagamento],AK420)+SUMIFS(SAÍDAS[Valor],SAÍDAS[Status],"&lt;&gt;"&amp;"Concluído",SAÍDAS[Data vencimento],AK420),
SUMIFS(SAÍDAS[Valor],SAÍDAS[Status],"Concluído",SAÍDAS[Data pagamento],AK420,SAÍDAS[Conta bancária],$AJ$2)+SUMIFS(SAÍDAS[Valor],SAÍDAS[Status],"&lt;&gt;"&amp;"Concluído",SAÍDAS[Data vencimento],AK420,SAÍDAS[Conta bancária],$AJ$2)))</f>
        <v>0</v>
      </c>
      <c r="AP420">
        <f t="shared" ca="1" si="51"/>
        <v>0</v>
      </c>
    </row>
    <row r="421" spans="34:42" x14ac:dyDescent="0.3">
      <c r="AH421" t="str">
        <f t="shared" ca="1" si="47"/>
        <v>fev</v>
      </c>
      <c r="AI421">
        <f t="shared" ca="1" si="48"/>
        <v>1901</v>
      </c>
      <c r="AJ421" t="str">
        <f t="shared" ca="1" si="49"/>
        <v>fev1901</v>
      </c>
      <c r="AK421" s="97">
        <f t="shared" ca="1" si="52"/>
        <v>415</v>
      </c>
      <c r="AL421" t="str">
        <f t="shared" ca="1" si="50"/>
        <v>seg</v>
      </c>
      <c r="AM421">
        <f ca="1">IF($AJ$2="",SUMIFS(BANCOS!$C$4:$C$13,BANCOS!$D$4:$D$13,AK421),SUMIFS(BANCOS!$C$4:$C$13,BANCOS!$D$4:$D$13,AK421,BANCOS!$B$4:$B$13,$AJ$2))+AP420</f>
        <v>0</v>
      </c>
      <c r="AN421">
        <f ca="1">IF($AI$3=1,
IF($AJ$2="",
SUMIFS(ENTRADAS[Valor],ENTRADAS[Status],"Concluído",ENTRADAS[Data pagamento],AK421),
SUMIFS(ENTRADAS[Valor],ENTRADAS[Status],"Concluído",ENTRADAS[Data pagamento],AK421,ENTRADAS[Conta bancária],$AJ$2)),
IF($AJ$2="",
SUMIFS(ENTRADAS[Valor],ENTRADAS[Status],"Concluído",ENTRADAS[Data pagamento],AK421)+SUMIFS(ENTRADAS[Valor],ENTRADAS[Status],"&lt;&gt;"&amp;"Concluído",ENTRADAS[Data vencimento],AK421),
SUMIFS(ENTRADAS[Valor],ENTRADAS[Status],"Concluído",ENTRADAS[Data pagamento],AK421,ENTRADAS[Conta bancária],$AJ$2)+SUMIFS(ENTRADAS[Valor],ENTRADAS[Status],"&lt;&gt;"&amp;"Concluído",ENTRADAS[Data vencimento],AK421,ENTRADAS[Conta bancária],$AJ$2)))</f>
        <v>0</v>
      </c>
      <c r="AO421">
        <f ca="1">IF($AI$3=1,
IF($AJ$2="",
SUMIFS(SAÍDAS[Valor],SAÍDAS[Status],"Concluído",SAÍDAS[Data pagamento],AK421),
SUMIFS(SAÍDAS[Valor],SAÍDAS[Status],"Concluído",SAÍDAS[Data pagamento],AK421,SAÍDAS[Conta bancária],$AJ$2)),
IF($AJ$2="",
SUMIFS(SAÍDAS[Valor],SAÍDAS[Status],"Concluído",SAÍDAS[Data pagamento],AK421)+SUMIFS(SAÍDAS[Valor],SAÍDAS[Status],"&lt;&gt;"&amp;"Concluído",SAÍDAS[Data vencimento],AK421),
SUMIFS(SAÍDAS[Valor],SAÍDAS[Status],"Concluído",SAÍDAS[Data pagamento],AK421,SAÍDAS[Conta bancária],$AJ$2)+SUMIFS(SAÍDAS[Valor],SAÍDAS[Status],"&lt;&gt;"&amp;"Concluído",SAÍDAS[Data vencimento],AK421,SAÍDAS[Conta bancária],$AJ$2)))</f>
        <v>0</v>
      </c>
      <c r="AP421">
        <f t="shared" ca="1" si="51"/>
        <v>0</v>
      </c>
    </row>
    <row r="422" spans="34:42" x14ac:dyDescent="0.3">
      <c r="AH422" t="str">
        <f t="shared" ca="1" si="47"/>
        <v>fev</v>
      </c>
      <c r="AI422">
        <f t="shared" ca="1" si="48"/>
        <v>1901</v>
      </c>
      <c r="AJ422" t="str">
        <f t="shared" ca="1" si="49"/>
        <v>fev1901</v>
      </c>
      <c r="AK422" s="97">
        <f t="shared" ca="1" si="52"/>
        <v>416</v>
      </c>
      <c r="AL422" t="str">
        <f t="shared" ca="1" si="50"/>
        <v>ter</v>
      </c>
      <c r="AM422">
        <f ca="1">IF($AJ$2="",SUMIFS(BANCOS!$C$4:$C$13,BANCOS!$D$4:$D$13,AK422),SUMIFS(BANCOS!$C$4:$C$13,BANCOS!$D$4:$D$13,AK422,BANCOS!$B$4:$B$13,$AJ$2))+AP421</f>
        <v>0</v>
      </c>
      <c r="AN422">
        <f ca="1">IF($AI$3=1,
IF($AJ$2="",
SUMIFS(ENTRADAS[Valor],ENTRADAS[Status],"Concluído",ENTRADAS[Data pagamento],AK422),
SUMIFS(ENTRADAS[Valor],ENTRADAS[Status],"Concluído",ENTRADAS[Data pagamento],AK422,ENTRADAS[Conta bancária],$AJ$2)),
IF($AJ$2="",
SUMIFS(ENTRADAS[Valor],ENTRADAS[Status],"Concluído",ENTRADAS[Data pagamento],AK422)+SUMIFS(ENTRADAS[Valor],ENTRADAS[Status],"&lt;&gt;"&amp;"Concluído",ENTRADAS[Data vencimento],AK422),
SUMIFS(ENTRADAS[Valor],ENTRADAS[Status],"Concluído",ENTRADAS[Data pagamento],AK422,ENTRADAS[Conta bancária],$AJ$2)+SUMIFS(ENTRADAS[Valor],ENTRADAS[Status],"&lt;&gt;"&amp;"Concluído",ENTRADAS[Data vencimento],AK422,ENTRADAS[Conta bancária],$AJ$2)))</f>
        <v>0</v>
      </c>
      <c r="AO422">
        <f ca="1">IF($AI$3=1,
IF($AJ$2="",
SUMIFS(SAÍDAS[Valor],SAÍDAS[Status],"Concluído",SAÍDAS[Data pagamento],AK422),
SUMIFS(SAÍDAS[Valor],SAÍDAS[Status],"Concluído",SAÍDAS[Data pagamento],AK422,SAÍDAS[Conta bancária],$AJ$2)),
IF($AJ$2="",
SUMIFS(SAÍDAS[Valor],SAÍDAS[Status],"Concluído",SAÍDAS[Data pagamento],AK422)+SUMIFS(SAÍDAS[Valor],SAÍDAS[Status],"&lt;&gt;"&amp;"Concluído",SAÍDAS[Data vencimento],AK422),
SUMIFS(SAÍDAS[Valor],SAÍDAS[Status],"Concluído",SAÍDAS[Data pagamento],AK422,SAÍDAS[Conta bancária],$AJ$2)+SUMIFS(SAÍDAS[Valor],SAÍDAS[Status],"&lt;&gt;"&amp;"Concluído",SAÍDAS[Data vencimento],AK422,SAÍDAS[Conta bancária],$AJ$2)))</f>
        <v>0</v>
      </c>
      <c r="AP422">
        <f t="shared" ca="1" si="51"/>
        <v>0</v>
      </c>
    </row>
    <row r="423" spans="34:42" x14ac:dyDescent="0.3">
      <c r="AH423" t="str">
        <f t="shared" ca="1" si="47"/>
        <v>fev</v>
      </c>
      <c r="AI423">
        <f t="shared" ca="1" si="48"/>
        <v>1901</v>
      </c>
      <c r="AJ423" t="str">
        <f t="shared" ca="1" si="49"/>
        <v>fev1901</v>
      </c>
      <c r="AK423" s="97">
        <f t="shared" ca="1" si="52"/>
        <v>417</v>
      </c>
      <c r="AL423" t="str">
        <f t="shared" ca="1" si="50"/>
        <v>qua</v>
      </c>
      <c r="AM423">
        <f ca="1">IF($AJ$2="",SUMIFS(BANCOS!$C$4:$C$13,BANCOS!$D$4:$D$13,AK423),SUMIFS(BANCOS!$C$4:$C$13,BANCOS!$D$4:$D$13,AK423,BANCOS!$B$4:$B$13,$AJ$2))+AP422</f>
        <v>0</v>
      </c>
      <c r="AN423">
        <f ca="1">IF($AI$3=1,
IF($AJ$2="",
SUMIFS(ENTRADAS[Valor],ENTRADAS[Status],"Concluído",ENTRADAS[Data pagamento],AK423),
SUMIFS(ENTRADAS[Valor],ENTRADAS[Status],"Concluído",ENTRADAS[Data pagamento],AK423,ENTRADAS[Conta bancária],$AJ$2)),
IF($AJ$2="",
SUMIFS(ENTRADAS[Valor],ENTRADAS[Status],"Concluído",ENTRADAS[Data pagamento],AK423)+SUMIFS(ENTRADAS[Valor],ENTRADAS[Status],"&lt;&gt;"&amp;"Concluído",ENTRADAS[Data vencimento],AK423),
SUMIFS(ENTRADAS[Valor],ENTRADAS[Status],"Concluído",ENTRADAS[Data pagamento],AK423,ENTRADAS[Conta bancária],$AJ$2)+SUMIFS(ENTRADAS[Valor],ENTRADAS[Status],"&lt;&gt;"&amp;"Concluído",ENTRADAS[Data vencimento],AK423,ENTRADAS[Conta bancária],$AJ$2)))</f>
        <v>0</v>
      </c>
      <c r="AO423">
        <f ca="1">IF($AI$3=1,
IF($AJ$2="",
SUMIFS(SAÍDAS[Valor],SAÍDAS[Status],"Concluído",SAÍDAS[Data pagamento],AK423),
SUMIFS(SAÍDAS[Valor],SAÍDAS[Status],"Concluído",SAÍDAS[Data pagamento],AK423,SAÍDAS[Conta bancária],$AJ$2)),
IF($AJ$2="",
SUMIFS(SAÍDAS[Valor],SAÍDAS[Status],"Concluído",SAÍDAS[Data pagamento],AK423)+SUMIFS(SAÍDAS[Valor],SAÍDAS[Status],"&lt;&gt;"&amp;"Concluído",SAÍDAS[Data vencimento],AK423),
SUMIFS(SAÍDAS[Valor],SAÍDAS[Status],"Concluído",SAÍDAS[Data pagamento],AK423,SAÍDAS[Conta bancária],$AJ$2)+SUMIFS(SAÍDAS[Valor],SAÍDAS[Status],"&lt;&gt;"&amp;"Concluído",SAÍDAS[Data vencimento],AK423,SAÍDAS[Conta bancária],$AJ$2)))</f>
        <v>0</v>
      </c>
      <c r="AP423">
        <f t="shared" ca="1" si="51"/>
        <v>0</v>
      </c>
    </row>
    <row r="424" spans="34:42" x14ac:dyDescent="0.3">
      <c r="AH424" t="str">
        <f t="shared" ca="1" si="47"/>
        <v>fev</v>
      </c>
      <c r="AI424">
        <f t="shared" ca="1" si="48"/>
        <v>1901</v>
      </c>
      <c r="AJ424" t="str">
        <f t="shared" ca="1" si="49"/>
        <v>fev1901</v>
      </c>
      <c r="AK424" s="97">
        <f t="shared" ca="1" si="52"/>
        <v>418</v>
      </c>
      <c r="AL424" t="str">
        <f t="shared" ca="1" si="50"/>
        <v>qui</v>
      </c>
      <c r="AM424">
        <f ca="1">IF($AJ$2="",SUMIFS(BANCOS!$C$4:$C$13,BANCOS!$D$4:$D$13,AK424),SUMIFS(BANCOS!$C$4:$C$13,BANCOS!$D$4:$D$13,AK424,BANCOS!$B$4:$B$13,$AJ$2))+AP423</f>
        <v>0</v>
      </c>
      <c r="AN424">
        <f ca="1">IF($AI$3=1,
IF($AJ$2="",
SUMIFS(ENTRADAS[Valor],ENTRADAS[Status],"Concluído",ENTRADAS[Data pagamento],AK424),
SUMIFS(ENTRADAS[Valor],ENTRADAS[Status],"Concluído",ENTRADAS[Data pagamento],AK424,ENTRADAS[Conta bancária],$AJ$2)),
IF($AJ$2="",
SUMIFS(ENTRADAS[Valor],ENTRADAS[Status],"Concluído",ENTRADAS[Data pagamento],AK424)+SUMIFS(ENTRADAS[Valor],ENTRADAS[Status],"&lt;&gt;"&amp;"Concluído",ENTRADAS[Data vencimento],AK424),
SUMIFS(ENTRADAS[Valor],ENTRADAS[Status],"Concluído",ENTRADAS[Data pagamento],AK424,ENTRADAS[Conta bancária],$AJ$2)+SUMIFS(ENTRADAS[Valor],ENTRADAS[Status],"&lt;&gt;"&amp;"Concluído",ENTRADAS[Data vencimento],AK424,ENTRADAS[Conta bancária],$AJ$2)))</f>
        <v>0</v>
      </c>
      <c r="AO424">
        <f ca="1">IF($AI$3=1,
IF($AJ$2="",
SUMIFS(SAÍDAS[Valor],SAÍDAS[Status],"Concluído",SAÍDAS[Data pagamento],AK424),
SUMIFS(SAÍDAS[Valor],SAÍDAS[Status],"Concluído",SAÍDAS[Data pagamento],AK424,SAÍDAS[Conta bancária],$AJ$2)),
IF($AJ$2="",
SUMIFS(SAÍDAS[Valor],SAÍDAS[Status],"Concluído",SAÍDAS[Data pagamento],AK424)+SUMIFS(SAÍDAS[Valor],SAÍDAS[Status],"&lt;&gt;"&amp;"Concluído",SAÍDAS[Data vencimento],AK424),
SUMIFS(SAÍDAS[Valor],SAÍDAS[Status],"Concluído",SAÍDAS[Data pagamento],AK424,SAÍDAS[Conta bancária],$AJ$2)+SUMIFS(SAÍDAS[Valor],SAÍDAS[Status],"&lt;&gt;"&amp;"Concluído",SAÍDAS[Data vencimento],AK424,SAÍDAS[Conta bancária],$AJ$2)))</f>
        <v>0</v>
      </c>
      <c r="AP424">
        <f t="shared" ca="1" si="51"/>
        <v>0</v>
      </c>
    </row>
    <row r="425" spans="34:42" x14ac:dyDescent="0.3">
      <c r="AH425" t="str">
        <f t="shared" ca="1" si="47"/>
        <v>fev</v>
      </c>
      <c r="AI425">
        <f t="shared" ca="1" si="48"/>
        <v>1901</v>
      </c>
      <c r="AJ425" t="str">
        <f t="shared" ca="1" si="49"/>
        <v>fev1901</v>
      </c>
      <c r="AK425" s="97">
        <f t="shared" ca="1" si="52"/>
        <v>419</v>
      </c>
      <c r="AL425" t="str">
        <f t="shared" ca="1" si="50"/>
        <v>sex</v>
      </c>
      <c r="AM425">
        <f ca="1">IF($AJ$2="",SUMIFS(BANCOS!$C$4:$C$13,BANCOS!$D$4:$D$13,AK425),SUMIFS(BANCOS!$C$4:$C$13,BANCOS!$D$4:$D$13,AK425,BANCOS!$B$4:$B$13,$AJ$2))+AP424</f>
        <v>0</v>
      </c>
      <c r="AN425">
        <f ca="1">IF($AI$3=1,
IF($AJ$2="",
SUMIFS(ENTRADAS[Valor],ENTRADAS[Status],"Concluído",ENTRADAS[Data pagamento],AK425),
SUMIFS(ENTRADAS[Valor],ENTRADAS[Status],"Concluído",ENTRADAS[Data pagamento],AK425,ENTRADAS[Conta bancária],$AJ$2)),
IF($AJ$2="",
SUMIFS(ENTRADAS[Valor],ENTRADAS[Status],"Concluído",ENTRADAS[Data pagamento],AK425)+SUMIFS(ENTRADAS[Valor],ENTRADAS[Status],"&lt;&gt;"&amp;"Concluído",ENTRADAS[Data vencimento],AK425),
SUMIFS(ENTRADAS[Valor],ENTRADAS[Status],"Concluído",ENTRADAS[Data pagamento],AK425,ENTRADAS[Conta bancária],$AJ$2)+SUMIFS(ENTRADAS[Valor],ENTRADAS[Status],"&lt;&gt;"&amp;"Concluído",ENTRADAS[Data vencimento],AK425,ENTRADAS[Conta bancária],$AJ$2)))</f>
        <v>0</v>
      </c>
      <c r="AO425">
        <f ca="1">IF($AI$3=1,
IF($AJ$2="",
SUMIFS(SAÍDAS[Valor],SAÍDAS[Status],"Concluído",SAÍDAS[Data pagamento],AK425),
SUMIFS(SAÍDAS[Valor],SAÍDAS[Status],"Concluído",SAÍDAS[Data pagamento],AK425,SAÍDAS[Conta bancária],$AJ$2)),
IF($AJ$2="",
SUMIFS(SAÍDAS[Valor],SAÍDAS[Status],"Concluído",SAÍDAS[Data pagamento],AK425)+SUMIFS(SAÍDAS[Valor],SAÍDAS[Status],"&lt;&gt;"&amp;"Concluído",SAÍDAS[Data vencimento],AK425),
SUMIFS(SAÍDAS[Valor],SAÍDAS[Status],"Concluído",SAÍDAS[Data pagamento],AK425,SAÍDAS[Conta bancária],$AJ$2)+SUMIFS(SAÍDAS[Valor],SAÍDAS[Status],"&lt;&gt;"&amp;"Concluído",SAÍDAS[Data vencimento],AK425,SAÍDAS[Conta bancária],$AJ$2)))</f>
        <v>0</v>
      </c>
      <c r="AP425">
        <f t="shared" ca="1" si="51"/>
        <v>0</v>
      </c>
    </row>
    <row r="426" spans="34:42" x14ac:dyDescent="0.3">
      <c r="AH426" t="str">
        <f t="shared" ca="1" si="47"/>
        <v>fev</v>
      </c>
      <c r="AI426">
        <f t="shared" ca="1" si="48"/>
        <v>1901</v>
      </c>
      <c r="AJ426" t="str">
        <f t="shared" ca="1" si="49"/>
        <v>fev1901</v>
      </c>
      <c r="AK426" s="97">
        <f t="shared" ca="1" si="52"/>
        <v>420</v>
      </c>
      <c r="AL426" t="str">
        <f t="shared" ca="1" si="50"/>
        <v>sáb</v>
      </c>
      <c r="AM426">
        <f ca="1">IF($AJ$2="",SUMIFS(BANCOS!$C$4:$C$13,BANCOS!$D$4:$D$13,AK426),SUMIFS(BANCOS!$C$4:$C$13,BANCOS!$D$4:$D$13,AK426,BANCOS!$B$4:$B$13,$AJ$2))+AP425</f>
        <v>0</v>
      </c>
      <c r="AN426">
        <f ca="1">IF($AI$3=1,
IF($AJ$2="",
SUMIFS(ENTRADAS[Valor],ENTRADAS[Status],"Concluído",ENTRADAS[Data pagamento],AK426),
SUMIFS(ENTRADAS[Valor],ENTRADAS[Status],"Concluído",ENTRADAS[Data pagamento],AK426,ENTRADAS[Conta bancária],$AJ$2)),
IF($AJ$2="",
SUMIFS(ENTRADAS[Valor],ENTRADAS[Status],"Concluído",ENTRADAS[Data pagamento],AK426)+SUMIFS(ENTRADAS[Valor],ENTRADAS[Status],"&lt;&gt;"&amp;"Concluído",ENTRADAS[Data vencimento],AK426),
SUMIFS(ENTRADAS[Valor],ENTRADAS[Status],"Concluído",ENTRADAS[Data pagamento],AK426,ENTRADAS[Conta bancária],$AJ$2)+SUMIFS(ENTRADAS[Valor],ENTRADAS[Status],"&lt;&gt;"&amp;"Concluído",ENTRADAS[Data vencimento],AK426,ENTRADAS[Conta bancária],$AJ$2)))</f>
        <v>0</v>
      </c>
      <c r="AO426">
        <f ca="1">IF($AI$3=1,
IF($AJ$2="",
SUMIFS(SAÍDAS[Valor],SAÍDAS[Status],"Concluído",SAÍDAS[Data pagamento],AK426),
SUMIFS(SAÍDAS[Valor],SAÍDAS[Status],"Concluído",SAÍDAS[Data pagamento],AK426,SAÍDAS[Conta bancária],$AJ$2)),
IF($AJ$2="",
SUMIFS(SAÍDAS[Valor],SAÍDAS[Status],"Concluído",SAÍDAS[Data pagamento],AK426)+SUMIFS(SAÍDAS[Valor],SAÍDAS[Status],"&lt;&gt;"&amp;"Concluído",SAÍDAS[Data vencimento],AK426),
SUMIFS(SAÍDAS[Valor],SAÍDAS[Status],"Concluído",SAÍDAS[Data pagamento],AK426,SAÍDAS[Conta bancária],$AJ$2)+SUMIFS(SAÍDAS[Valor],SAÍDAS[Status],"&lt;&gt;"&amp;"Concluído",SAÍDAS[Data vencimento],AK426,SAÍDAS[Conta bancária],$AJ$2)))</f>
        <v>0</v>
      </c>
      <c r="AP426">
        <f t="shared" ca="1" si="51"/>
        <v>0</v>
      </c>
    </row>
    <row r="427" spans="34:42" x14ac:dyDescent="0.3">
      <c r="AH427" t="str">
        <f t="shared" ca="1" si="47"/>
        <v>fev</v>
      </c>
      <c r="AI427">
        <f t="shared" ca="1" si="48"/>
        <v>1901</v>
      </c>
      <c r="AJ427" t="str">
        <f t="shared" ca="1" si="49"/>
        <v>fev1901</v>
      </c>
      <c r="AK427" s="97">
        <f t="shared" ca="1" si="52"/>
        <v>421</v>
      </c>
      <c r="AL427" t="str">
        <f t="shared" ca="1" si="50"/>
        <v>dom</v>
      </c>
      <c r="AM427">
        <f ca="1">IF($AJ$2="",SUMIFS(BANCOS!$C$4:$C$13,BANCOS!$D$4:$D$13,AK427),SUMIFS(BANCOS!$C$4:$C$13,BANCOS!$D$4:$D$13,AK427,BANCOS!$B$4:$B$13,$AJ$2))+AP426</f>
        <v>0</v>
      </c>
      <c r="AN427">
        <f ca="1">IF($AI$3=1,
IF($AJ$2="",
SUMIFS(ENTRADAS[Valor],ENTRADAS[Status],"Concluído",ENTRADAS[Data pagamento],AK427),
SUMIFS(ENTRADAS[Valor],ENTRADAS[Status],"Concluído",ENTRADAS[Data pagamento],AK427,ENTRADAS[Conta bancária],$AJ$2)),
IF($AJ$2="",
SUMIFS(ENTRADAS[Valor],ENTRADAS[Status],"Concluído",ENTRADAS[Data pagamento],AK427)+SUMIFS(ENTRADAS[Valor],ENTRADAS[Status],"&lt;&gt;"&amp;"Concluído",ENTRADAS[Data vencimento],AK427),
SUMIFS(ENTRADAS[Valor],ENTRADAS[Status],"Concluído",ENTRADAS[Data pagamento],AK427,ENTRADAS[Conta bancária],$AJ$2)+SUMIFS(ENTRADAS[Valor],ENTRADAS[Status],"&lt;&gt;"&amp;"Concluído",ENTRADAS[Data vencimento],AK427,ENTRADAS[Conta bancária],$AJ$2)))</f>
        <v>0</v>
      </c>
      <c r="AO427">
        <f ca="1">IF($AI$3=1,
IF($AJ$2="",
SUMIFS(SAÍDAS[Valor],SAÍDAS[Status],"Concluído",SAÍDAS[Data pagamento],AK427),
SUMIFS(SAÍDAS[Valor],SAÍDAS[Status],"Concluído",SAÍDAS[Data pagamento],AK427,SAÍDAS[Conta bancária],$AJ$2)),
IF($AJ$2="",
SUMIFS(SAÍDAS[Valor],SAÍDAS[Status],"Concluído",SAÍDAS[Data pagamento],AK427)+SUMIFS(SAÍDAS[Valor],SAÍDAS[Status],"&lt;&gt;"&amp;"Concluído",SAÍDAS[Data vencimento],AK427),
SUMIFS(SAÍDAS[Valor],SAÍDAS[Status],"Concluído",SAÍDAS[Data pagamento],AK427,SAÍDAS[Conta bancária],$AJ$2)+SUMIFS(SAÍDAS[Valor],SAÍDAS[Status],"&lt;&gt;"&amp;"Concluído",SAÍDAS[Data vencimento],AK427,SAÍDAS[Conta bancária],$AJ$2)))</f>
        <v>0</v>
      </c>
      <c r="AP427">
        <f t="shared" ca="1" si="51"/>
        <v>0</v>
      </c>
    </row>
    <row r="428" spans="34:42" x14ac:dyDescent="0.3">
      <c r="AH428" t="str">
        <f t="shared" ca="1" si="47"/>
        <v>fev</v>
      </c>
      <c r="AI428">
        <f t="shared" ca="1" si="48"/>
        <v>1901</v>
      </c>
      <c r="AJ428" t="str">
        <f t="shared" ca="1" si="49"/>
        <v>fev1901</v>
      </c>
      <c r="AK428" s="97">
        <f t="shared" ca="1" si="52"/>
        <v>422</v>
      </c>
      <c r="AL428" t="str">
        <f t="shared" ca="1" si="50"/>
        <v>seg</v>
      </c>
      <c r="AM428">
        <f ca="1">IF($AJ$2="",SUMIFS(BANCOS!$C$4:$C$13,BANCOS!$D$4:$D$13,AK428),SUMIFS(BANCOS!$C$4:$C$13,BANCOS!$D$4:$D$13,AK428,BANCOS!$B$4:$B$13,$AJ$2))+AP427</f>
        <v>0</v>
      </c>
      <c r="AN428">
        <f ca="1">IF($AI$3=1,
IF($AJ$2="",
SUMIFS(ENTRADAS[Valor],ENTRADAS[Status],"Concluído",ENTRADAS[Data pagamento],AK428),
SUMIFS(ENTRADAS[Valor],ENTRADAS[Status],"Concluído",ENTRADAS[Data pagamento],AK428,ENTRADAS[Conta bancária],$AJ$2)),
IF($AJ$2="",
SUMIFS(ENTRADAS[Valor],ENTRADAS[Status],"Concluído",ENTRADAS[Data pagamento],AK428)+SUMIFS(ENTRADAS[Valor],ENTRADAS[Status],"&lt;&gt;"&amp;"Concluído",ENTRADAS[Data vencimento],AK428),
SUMIFS(ENTRADAS[Valor],ENTRADAS[Status],"Concluído",ENTRADAS[Data pagamento],AK428,ENTRADAS[Conta bancária],$AJ$2)+SUMIFS(ENTRADAS[Valor],ENTRADAS[Status],"&lt;&gt;"&amp;"Concluído",ENTRADAS[Data vencimento],AK428,ENTRADAS[Conta bancária],$AJ$2)))</f>
        <v>0</v>
      </c>
      <c r="AO428">
        <f ca="1">IF($AI$3=1,
IF($AJ$2="",
SUMIFS(SAÍDAS[Valor],SAÍDAS[Status],"Concluído",SAÍDAS[Data pagamento],AK428),
SUMIFS(SAÍDAS[Valor],SAÍDAS[Status],"Concluído",SAÍDAS[Data pagamento],AK428,SAÍDAS[Conta bancária],$AJ$2)),
IF($AJ$2="",
SUMIFS(SAÍDAS[Valor],SAÍDAS[Status],"Concluído",SAÍDAS[Data pagamento],AK428)+SUMIFS(SAÍDAS[Valor],SAÍDAS[Status],"&lt;&gt;"&amp;"Concluído",SAÍDAS[Data vencimento],AK428),
SUMIFS(SAÍDAS[Valor],SAÍDAS[Status],"Concluído",SAÍDAS[Data pagamento],AK428,SAÍDAS[Conta bancária],$AJ$2)+SUMIFS(SAÍDAS[Valor],SAÍDAS[Status],"&lt;&gt;"&amp;"Concluído",SAÍDAS[Data vencimento],AK428,SAÍDAS[Conta bancária],$AJ$2)))</f>
        <v>0</v>
      </c>
      <c r="AP428">
        <f t="shared" ca="1" si="51"/>
        <v>0</v>
      </c>
    </row>
    <row r="429" spans="34:42" x14ac:dyDescent="0.3">
      <c r="AH429" t="str">
        <f t="shared" ca="1" si="47"/>
        <v>fev</v>
      </c>
      <c r="AI429">
        <f t="shared" ca="1" si="48"/>
        <v>1901</v>
      </c>
      <c r="AJ429" t="str">
        <f t="shared" ca="1" si="49"/>
        <v>fev1901</v>
      </c>
      <c r="AK429" s="97">
        <f t="shared" ca="1" si="52"/>
        <v>423</v>
      </c>
      <c r="AL429" t="str">
        <f t="shared" ca="1" si="50"/>
        <v>ter</v>
      </c>
      <c r="AM429">
        <f ca="1">IF($AJ$2="",SUMIFS(BANCOS!$C$4:$C$13,BANCOS!$D$4:$D$13,AK429),SUMIFS(BANCOS!$C$4:$C$13,BANCOS!$D$4:$D$13,AK429,BANCOS!$B$4:$B$13,$AJ$2))+AP428</f>
        <v>0</v>
      </c>
      <c r="AN429">
        <f ca="1">IF($AI$3=1,
IF($AJ$2="",
SUMIFS(ENTRADAS[Valor],ENTRADAS[Status],"Concluído",ENTRADAS[Data pagamento],AK429),
SUMIFS(ENTRADAS[Valor],ENTRADAS[Status],"Concluído",ENTRADAS[Data pagamento],AK429,ENTRADAS[Conta bancária],$AJ$2)),
IF($AJ$2="",
SUMIFS(ENTRADAS[Valor],ENTRADAS[Status],"Concluído",ENTRADAS[Data pagamento],AK429)+SUMIFS(ENTRADAS[Valor],ENTRADAS[Status],"&lt;&gt;"&amp;"Concluído",ENTRADAS[Data vencimento],AK429),
SUMIFS(ENTRADAS[Valor],ENTRADAS[Status],"Concluído",ENTRADAS[Data pagamento],AK429,ENTRADAS[Conta bancária],$AJ$2)+SUMIFS(ENTRADAS[Valor],ENTRADAS[Status],"&lt;&gt;"&amp;"Concluído",ENTRADAS[Data vencimento],AK429,ENTRADAS[Conta bancária],$AJ$2)))</f>
        <v>0</v>
      </c>
      <c r="AO429">
        <f ca="1">IF($AI$3=1,
IF($AJ$2="",
SUMIFS(SAÍDAS[Valor],SAÍDAS[Status],"Concluído",SAÍDAS[Data pagamento],AK429),
SUMIFS(SAÍDAS[Valor],SAÍDAS[Status],"Concluído",SAÍDAS[Data pagamento],AK429,SAÍDAS[Conta bancária],$AJ$2)),
IF($AJ$2="",
SUMIFS(SAÍDAS[Valor],SAÍDAS[Status],"Concluído",SAÍDAS[Data pagamento],AK429)+SUMIFS(SAÍDAS[Valor],SAÍDAS[Status],"&lt;&gt;"&amp;"Concluído",SAÍDAS[Data vencimento],AK429),
SUMIFS(SAÍDAS[Valor],SAÍDAS[Status],"Concluído",SAÍDAS[Data pagamento],AK429,SAÍDAS[Conta bancária],$AJ$2)+SUMIFS(SAÍDAS[Valor],SAÍDAS[Status],"&lt;&gt;"&amp;"Concluído",SAÍDAS[Data vencimento],AK429,SAÍDAS[Conta bancária],$AJ$2)))</f>
        <v>0</v>
      </c>
      <c r="AP429">
        <f t="shared" ca="1" si="51"/>
        <v>0</v>
      </c>
    </row>
    <row r="430" spans="34:42" x14ac:dyDescent="0.3">
      <c r="AH430" t="str">
        <f t="shared" ca="1" si="47"/>
        <v>fev</v>
      </c>
      <c r="AI430">
        <f t="shared" ca="1" si="48"/>
        <v>1901</v>
      </c>
      <c r="AJ430" t="str">
        <f t="shared" ca="1" si="49"/>
        <v>fev1901</v>
      </c>
      <c r="AK430" s="97">
        <f t="shared" ca="1" si="52"/>
        <v>424</v>
      </c>
      <c r="AL430" t="str">
        <f t="shared" ca="1" si="50"/>
        <v>qua</v>
      </c>
      <c r="AM430">
        <f ca="1">IF($AJ$2="",SUMIFS(BANCOS!$C$4:$C$13,BANCOS!$D$4:$D$13,AK430),SUMIFS(BANCOS!$C$4:$C$13,BANCOS!$D$4:$D$13,AK430,BANCOS!$B$4:$B$13,$AJ$2))+AP429</f>
        <v>0</v>
      </c>
      <c r="AN430">
        <f ca="1">IF($AI$3=1,
IF($AJ$2="",
SUMIFS(ENTRADAS[Valor],ENTRADAS[Status],"Concluído",ENTRADAS[Data pagamento],AK430),
SUMIFS(ENTRADAS[Valor],ENTRADAS[Status],"Concluído",ENTRADAS[Data pagamento],AK430,ENTRADAS[Conta bancária],$AJ$2)),
IF($AJ$2="",
SUMIFS(ENTRADAS[Valor],ENTRADAS[Status],"Concluído",ENTRADAS[Data pagamento],AK430)+SUMIFS(ENTRADAS[Valor],ENTRADAS[Status],"&lt;&gt;"&amp;"Concluído",ENTRADAS[Data vencimento],AK430),
SUMIFS(ENTRADAS[Valor],ENTRADAS[Status],"Concluído",ENTRADAS[Data pagamento],AK430,ENTRADAS[Conta bancária],$AJ$2)+SUMIFS(ENTRADAS[Valor],ENTRADAS[Status],"&lt;&gt;"&amp;"Concluído",ENTRADAS[Data vencimento],AK430,ENTRADAS[Conta bancária],$AJ$2)))</f>
        <v>0</v>
      </c>
      <c r="AO430">
        <f ca="1">IF($AI$3=1,
IF($AJ$2="",
SUMIFS(SAÍDAS[Valor],SAÍDAS[Status],"Concluído",SAÍDAS[Data pagamento],AK430),
SUMIFS(SAÍDAS[Valor],SAÍDAS[Status],"Concluído",SAÍDAS[Data pagamento],AK430,SAÍDAS[Conta bancária],$AJ$2)),
IF($AJ$2="",
SUMIFS(SAÍDAS[Valor],SAÍDAS[Status],"Concluído",SAÍDAS[Data pagamento],AK430)+SUMIFS(SAÍDAS[Valor],SAÍDAS[Status],"&lt;&gt;"&amp;"Concluído",SAÍDAS[Data vencimento],AK430),
SUMIFS(SAÍDAS[Valor],SAÍDAS[Status],"Concluído",SAÍDAS[Data pagamento],AK430,SAÍDAS[Conta bancária],$AJ$2)+SUMIFS(SAÍDAS[Valor],SAÍDAS[Status],"&lt;&gt;"&amp;"Concluído",SAÍDAS[Data vencimento],AK430,SAÍDAS[Conta bancária],$AJ$2)))</f>
        <v>0</v>
      </c>
      <c r="AP430">
        <f t="shared" ca="1" si="51"/>
        <v>0</v>
      </c>
    </row>
    <row r="431" spans="34:42" x14ac:dyDescent="0.3">
      <c r="AH431" t="str">
        <f t="shared" ca="1" si="47"/>
        <v>fev</v>
      </c>
      <c r="AI431">
        <f t="shared" ca="1" si="48"/>
        <v>1901</v>
      </c>
      <c r="AJ431" t="str">
        <f t="shared" ca="1" si="49"/>
        <v>fev1901</v>
      </c>
      <c r="AK431" s="97">
        <f t="shared" ca="1" si="52"/>
        <v>425</v>
      </c>
      <c r="AL431" t="str">
        <f t="shared" ca="1" si="50"/>
        <v>qui</v>
      </c>
      <c r="AM431">
        <f ca="1">IF($AJ$2="",SUMIFS(BANCOS!$C$4:$C$13,BANCOS!$D$4:$D$13,AK431),SUMIFS(BANCOS!$C$4:$C$13,BANCOS!$D$4:$D$13,AK431,BANCOS!$B$4:$B$13,$AJ$2))+AP430</f>
        <v>0</v>
      </c>
      <c r="AN431">
        <f ca="1">IF($AI$3=1,
IF($AJ$2="",
SUMIFS(ENTRADAS[Valor],ENTRADAS[Status],"Concluído",ENTRADAS[Data pagamento],AK431),
SUMIFS(ENTRADAS[Valor],ENTRADAS[Status],"Concluído",ENTRADAS[Data pagamento],AK431,ENTRADAS[Conta bancária],$AJ$2)),
IF($AJ$2="",
SUMIFS(ENTRADAS[Valor],ENTRADAS[Status],"Concluído",ENTRADAS[Data pagamento],AK431)+SUMIFS(ENTRADAS[Valor],ENTRADAS[Status],"&lt;&gt;"&amp;"Concluído",ENTRADAS[Data vencimento],AK431),
SUMIFS(ENTRADAS[Valor],ENTRADAS[Status],"Concluído",ENTRADAS[Data pagamento],AK431,ENTRADAS[Conta bancária],$AJ$2)+SUMIFS(ENTRADAS[Valor],ENTRADAS[Status],"&lt;&gt;"&amp;"Concluído",ENTRADAS[Data vencimento],AK431,ENTRADAS[Conta bancária],$AJ$2)))</f>
        <v>0</v>
      </c>
      <c r="AO431">
        <f ca="1">IF($AI$3=1,
IF($AJ$2="",
SUMIFS(SAÍDAS[Valor],SAÍDAS[Status],"Concluído",SAÍDAS[Data pagamento],AK431),
SUMIFS(SAÍDAS[Valor],SAÍDAS[Status],"Concluído",SAÍDAS[Data pagamento],AK431,SAÍDAS[Conta bancária],$AJ$2)),
IF($AJ$2="",
SUMIFS(SAÍDAS[Valor],SAÍDAS[Status],"Concluído",SAÍDAS[Data pagamento],AK431)+SUMIFS(SAÍDAS[Valor],SAÍDAS[Status],"&lt;&gt;"&amp;"Concluído",SAÍDAS[Data vencimento],AK431),
SUMIFS(SAÍDAS[Valor],SAÍDAS[Status],"Concluído",SAÍDAS[Data pagamento],AK431,SAÍDAS[Conta bancária],$AJ$2)+SUMIFS(SAÍDAS[Valor],SAÍDAS[Status],"&lt;&gt;"&amp;"Concluído",SAÍDAS[Data vencimento],AK431,SAÍDAS[Conta bancária],$AJ$2)))</f>
        <v>0</v>
      </c>
      <c r="AP431">
        <f t="shared" ca="1" si="51"/>
        <v>0</v>
      </c>
    </row>
    <row r="432" spans="34:42" x14ac:dyDescent="0.3">
      <c r="AH432" t="str">
        <f t="shared" ca="1" si="47"/>
        <v>mar</v>
      </c>
      <c r="AI432">
        <f t="shared" ca="1" si="48"/>
        <v>1901</v>
      </c>
      <c r="AJ432" t="str">
        <f t="shared" ca="1" si="49"/>
        <v>mar1901</v>
      </c>
      <c r="AK432" s="97">
        <f t="shared" ca="1" si="52"/>
        <v>426</v>
      </c>
      <c r="AL432" t="str">
        <f t="shared" ca="1" si="50"/>
        <v>sex</v>
      </c>
      <c r="AM432">
        <f ca="1">IF($AJ$2="",SUMIFS(BANCOS!$C$4:$C$13,BANCOS!$D$4:$D$13,AK432),SUMIFS(BANCOS!$C$4:$C$13,BANCOS!$D$4:$D$13,AK432,BANCOS!$B$4:$B$13,$AJ$2))+AP431</f>
        <v>0</v>
      </c>
      <c r="AN432">
        <f ca="1">IF($AI$3=1,
IF($AJ$2="",
SUMIFS(ENTRADAS[Valor],ENTRADAS[Status],"Concluído",ENTRADAS[Data pagamento],AK432),
SUMIFS(ENTRADAS[Valor],ENTRADAS[Status],"Concluído",ENTRADAS[Data pagamento],AK432,ENTRADAS[Conta bancária],$AJ$2)),
IF($AJ$2="",
SUMIFS(ENTRADAS[Valor],ENTRADAS[Status],"Concluído",ENTRADAS[Data pagamento],AK432)+SUMIFS(ENTRADAS[Valor],ENTRADAS[Status],"&lt;&gt;"&amp;"Concluído",ENTRADAS[Data vencimento],AK432),
SUMIFS(ENTRADAS[Valor],ENTRADAS[Status],"Concluído",ENTRADAS[Data pagamento],AK432,ENTRADAS[Conta bancária],$AJ$2)+SUMIFS(ENTRADAS[Valor],ENTRADAS[Status],"&lt;&gt;"&amp;"Concluído",ENTRADAS[Data vencimento],AK432,ENTRADAS[Conta bancária],$AJ$2)))</f>
        <v>0</v>
      </c>
      <c r="AO432">
        <f ca="1">IF($AI$3=1,
IF($AJ$2="",
SUMIFS(SAÍDAS[Valor],SAÍDAS[Status],"Concluído",SAÍDAS[Data pagamento],AK432),
SUMIFS(SAÍDAS[Valor],SAÍDAS[Status],"Concluído",SAÍDAS[Data pagamento],AK432,SAÍDAS[Conta bancária],$AJ$2)),
IF($AJ$2="",
SUMIFS(SAÍDAS[Valor],SAÍDAS[Status],"Concluído",SAÍDAS[Data pagamento],AK432)+SUMIFS(SAÍDAS[Valor],SAÍDAS[Status],"&lt;&gt;"&amp;"Concluído",SAÍDAS[Data vencimento],AK432),
SUMIFS(SAÍDAS[Valor],SAÍDAS[Status],"Concluído",SAÍDAS[Data pagamento],AK432,SAÍDAS[Conta bancária],$AJ$2)+SUMIFS(SAÍDAS[Valor],SAÍDAS[Status],"&lt;&gt;"&amp;"Concluído",SAÍDAS[Data vencimento],AK432,SAÍDAS[Conta bancária],$AJ$2)))</f>
        <v>0</v>
      </c>
      <c r="AP432">
        <f t="shared" ca="1" si="51"/>
        <v>0</v>
      </c>
    </row>
    <row r="433" spans="34:42" x14ac:dyDescent="0.3">
      <c r="AH433" t="str">
        <f t="shared" ca="1" si="47"/>
        <v>mar</v>
      </c>
      <c r="AI433">
        <f t="shared" ca="1" si="48"/>
        <v>1901</v>
      </c>
      <c r="AJ433" t="str">
        <f t="shared" ca="1" si="49"/>
        <v>mar1901</v>
      </c>
      <c r="AK433" s="97">
        <f t="shared" ca="1" si="52"/>
        <v>427</v>
      </c>
      <c r="AL433" t="str">
        <f t="shared" ca="1" si="50"/>
        <v>sáb</v>
      </c>
      <c r="AM433">
        <f ca="1">IF($AJ$2="",SUMIFS(BANCOS!$C$4:$C$13,BANCOS!$D$4:$D$13,AK433),SUMIFS(BANCOS!$C$4:$C$13,BANCOS!$D$4:$D$13,AK433,BANCOS!$B$4:$B$13,$AJ$2))+AP432</f>
        <v>0</v>
      </c>
      <c r="AN433">
        <f ca="1">IF($AI$3=1,
IF($AJ$2="",
SUMIFS(ENTRADAS[Valor],ENTRADAS[Status],"Concluído",ENTRADAS[Data pagamento],AK433),
SUMIFS(ENTRADAS[Valor],ENTRADAS[Status],"Concluído",ENTRADAS[Data pagamento],AK433,ENTRADAS[Conta bancária],$AJ$2)),
IF($AJ$2="",
SUMIFS(ENTRADAS[Valor],ENTRADAS[Status],"Concluído",ENTRADAS[Data pagamento],AK433)+SUMIFS(ENTRADAS[Valor],ENTRADAS[Status],"&lt;&gt;"&amp;"Concluído",ENTRADAS[Data vencimento],AK433),
SUMIFS(ENTRADAS[Valor],ENTRADAS[Status],"Concluído",ENTRADAS[Data pagamento],AK433,ENTRADAS[Conta bancária],$AJ$2)+SUMIFS(ENTRADAS[Valor],ENTRADAS[Status],"&lt;&gt;"&amp;"Concluído",ENTRADAS[Data vencimento],AK433,ENTRADAS[Conta bancária],$AJ$2)))</f>
        <v>0</v>
      </c>
      <c r="AO433">
        <f ca="1">IF($AI$3=1,
IF($AJ$2="",
SUMIFS(SAÍDAS[Valor],SAÍDAS[Status],"Concluído",SAÍDAS[Data pagamento],AK433),
SUMIFS(SAÍDAS[Valor],SAÍDAS[Status],"Concluído",SAÍDAS[Data pagamento],AK433,SAÍDAS[Conta bancária],$AJ$2)),
IF($AJ$2="",
SUMIFS(SAÍDAS[Valor],SAÍDAS[Status],"Concluído",SAÍDAS[Data pagamento],AK433)+SUMIFS(SAÍDAS[Valor],SAÍDAS[Status],"&lt;&gt;"&amp;"Concluído",SAÍDAS[Data vencimento],AK433),
SUMIFS(SAÍDAS[Valor],SAÍDAS[Status],"Concluído",SAÍDAS[Data pagamento],AK433,SAÍDAS[Conta bancária],$AJ$2)+SUMIFS(SAÍDAS[Valor],SAÍDAS[Status],"&lt;&gt;"&amp;"Concluído",SAÍDAS[Data vencimento],AK433,SAÍDAS[Conta bancária],$AJ$2)))</f>
        <v>0</v>
      </c>
      <c r="AP433">
        <f t="shared" ca="1" si="51"/>
        <v>0</v>
      </c>
    </row>
    <row r="434" spans="34:42" x14ac:dyDescent="0.3">
      <c r="AH434" t="str">
        <f t="shared" ca="1" si="47"/>
        <v>mar</v>
      </c>
      <c r="AI434">
        <f t="shared" ca="1" si="48"/>
        <v>1901</v>
      </c>
      <c r="AJ434" t="str">
        <f t="shared" ca="1" si="49"/>
        <v>mar1901</v>
      </c>
      <c r="AK434" s="97">
        <f t="shared" ca="1" si="52"/>
        <v>428</v>
      </c>
      <c r="AL434" t="str">
        <f t="shared" ca="1" si="50"/>
        <v>dom</v>
      </c>
      <c r="AM434">
        <f ca="1">IF($AJ$2="",SUMIFS(BANCOS!$C$4:$C$13,BANCOS!$D$4:$D$13,AK434),SUMIFS(BANCOS!$C$4:$C$13,BANCOS!$D$4:$D$13,AK434,BANCOS!$B$4:$B$13,$AJ$2))+AP433</f>
        <v>0</v>
      </c>
      <c r="AN434">
        <f ca="1">IF($AI$3=1,
IF($AJ$2="",
SUMIFS(ENTRADAS[Valor],ENTRADAS[Status],"Concluído",ENTRADAS[Data pagamento],AK434),
SUMIFS(ENTRADAS[Valor],ENTRADAS[Status],"Concluído",ENTRADAS[Data pagamento],AK434,ENTRADAS[Conta bancária],$AJ$2)),
IF($AJ$2="",
SUMIFS(ENTRADAS[Valor],ENTRADAS[Status],"Concluído",ENTRADAS[Data pagamento],AK434)+SUMIFS(ENTRADAS[Valor],ENTRADAS[Status],"&lt;&gt;"&amp;"Concluído",ENTRADAS[Data vencimento],AK434),
SUMIFS(ENTRADAS[Valor],ENTRADAS[Status],"Concluído",ENTRADAS[Data pagamento],AK434,ENTRADAS[Conta bancária],$AJ$2)+SUMIFS(ENTRADAS[Valor],ENTRADAS[Status],"&lt;&gt;"&amp;"Concluído",ENTRADAS[Data vencimento],AK434,ENTRADAS[Conta bancária],$AJ$2)))</f>
        <v>0</v>
      </c>
      <c r="AO434">
        <f ca="1">IF($AI$3=1,
IF($AJ$2="",
SUMIFS(SAÍDAS[Valor],SAÍDAS[Status],"Concluído",SAÍDAS[Data pagamento],AK434),
SUMIFS(SAÍDAS[Valor],SAÍDAS[Status],"Concluído",SAÍDAS[Data pagamento],AK434,SAÍDAS[Conta bancária],$AJ$2)),
IF($AJ$2="",
SUMIFS(SAÍDAS[Valor],SAÍDAS[Status],"Concluído",SAÍDAS[Data pagamento],AK434)+SUMIFS(SAÍDAS[Valor],SAÍDAS[Status],"&lt;&gt;"&amp;"Concluído",SAÍDAS[Data vencimento],AK434),
SUMIFS(SAÍDAS[Valor],SAÍDAS[Status],"Concluído",SAÍDAS[Data pagamento],AK434,SAÍDAS[Conta bancária],$AJ$2)+SUMIFS(SAÍDAS[Valor],SAÍDAS[Status],"&lt;&gt;"&amp;"Concluído",SAÍDAS[Data vencimento],AK434,SAÍDAS[Conta bancária],$AJ$2)))</f>
        <v>0</v>
      </c>
      <c r="AP434">
        <f t="shared" ca="1" si="51"/>
        <v>0</v>
      </c>
    </row>
    <row r="435" spans="34:42" x14ac:dyDescent="0.3">
      <c r="AH435" t="str">
        <f t="shared" ca="1" si="47"/>
        <v>mar</v>
      </c>
      <c r="AI435">
        <f t="shared" ca="1" si="48"/>
        <v>1901</v>
      </c>
      <c r="AJ435" t="str">
        <f t="shared" ca="1" si="49"/>
        <v>mar1901</v>
      </c>
      <c r="AK435" s="97">
        <f t="shared" ca="1" si="52"/>
        <v>429</v>
      </c>
      <c r="AL435" t="str">
        <f t="shared" ca="1" si="50"/>
        <v>seg</v>
      </c>
      <c r="AM435">
        <f ca="1">IF($AJ$2="",SUMIFS(BANCOS!$C$4:$C$13,BANCOS!$D$4:$D$13,AK435),SUMIFS(BANCOS!$C$4:$C$13,BANCOS!$D$4:$D$13,AK435,BANCOS!$B$4:$B$13,$AJ$2))+AP434</f>
        <v>0</v>
      </c>
      <c r="AN435">
        <f ca="1">IF($AI$3=1,
IF($AJ$2="",
SUMIFS(ENTRADAS[Valor],ENTRADAS[Status],"Concluído",ENTRADAS[Data pagamento],AK435),
SUMIFS(ENTRADAS[Valor],ENTRADAS[Status],"Concluído",ENTRADAS[Data pagamento],AK435,ENTRADAS[Conta bancária],$AJ$2)),
IF($AJ$2="",
SUMIFS(ENTRADAS[Valor],ENTRADAS[Status],"Concluído",ENTRADAS[Data pagamento],AK435)+SUMIFS(ENTRADAS[Valor],ENTRADAS[Status],"&lt;&gt;"&amp;"Concluído",ENTRADAS[Data vencimento],AK435),
SUMIFS(ENTRADAS[Valor],ENTRADAS[Status],"Concluído",ENTRADAS[Data pagamento],AK435,ENTRADAS[Conta bancária],$AJ$2)+SUMIFS(ENTRADAS[Valor],ENTRADAS[Status],"&lt;&gt;"&amp;"Concluído",ENTRADAS[Data vencimento],AK435,ENTRADAS[Conta bancária],$AJ$2)))</f>
        <v>0</v>
      </c>
      <c r="AO435">
        <f ca="1">IF($AI$3=1,
IF($AJ$2="",
SUMIFS(SAÍDAS[Valor],SAÍDAS[Status],"Concluído",SAÍDAS[Data pagamento],AK435),
SUMIFS(SAÍDAS[Valor],SAÍDAS[Status],"Concluído",SAÍDAS[Data pagamento],AK435,SAÍDAS[Conta bancária],$AJ$2)),
IF($AJ$2="",
SUMIFS(SAÍDAS[Valor],SAÍDAS[Status],"Concluído",SAÍDAS[Data pagamento],AK435)+SUMIFS(SAÍDAS[Valor],SAÍDAS[Status],"&lt;&gt;"&amp;"Concluído",SAÍDAS[Data vencimento],AK435),
SUMIFS(SAÍDAS[Valor],SAÍDAS[Status],"Concluído",SAÍDAS[Data pagamento],AK435,SAÍDAS[Conta bancária],$AJ$2)+SUMIFS(SAÍDAS[Valor],SAÍDAS[Status],"&lt;&gt;"&amp;"Concluído",SAÍDAS[Data vencimento],AK435,SAÍDAS[Conta bancária],$AJ$2)))</f>
        <v>0</v>
      </c>
      <c r="AP435">
        <f t="shared" ca="1" si="51"/>
        <v>0</v>
      </c>
    </row>
    <row r="436" spans="34:42" x14ac:dyDescent="0.3">
      <c r="AH436" t="str">
        <f t="shared" ca="1" si="47"/>
        <v>mar</v>
      </c>
      <c r="AI436">
        <f t="shared" ca="1" si="48"/>
        <v>1901</v>
      </c>
      <c r="AJ436" t="str">
        <f t="shared" ca="1" si="49"/>
        <v>mar1901</v>
      </c>
      <c r="AK436" s="97">
        <f t="shared" ca="1" si="52"/>
        <v>430</v>
      </c>
      <c r="AL436" t="str">
        <f t="shared" ca="1" si="50"/>
        <v>ter</v>
      </c>
      <c r="AM436">
        <f ca="1">IF($AJ$2="",SUMIFS(BANCOS!$C$4:$C$13,BANCOS!$D$4:$D$13,AK436),SUMIFS(BANCOS!$C$4:$C$13,BANCOS!$D$4:$D$13,AK436,BANCOS!$B$4:$B$13,$AJ$2))+AP435</f>
        <v>0</v>
      </c>
      <c r="AN436">
        <f ca="1">IF($AI$3=1,
IF($AJ$2="",
SUMIFS(ENTRADAS[Valor],ENTRADAS[Status],"Concluído",ENTRADAS[Data pagamento],AK436),
SUMIFS(ENTRADAS[Valor],ENTRADAS[Status],"Concluído",ENTRADAS[Data pagamento],AK436,ENTRADAS[Conta bancária],$AJ$2)),
IF($AJ$2="",
SUMIFS(ENTRADAS[Valor],ENTRADAS[Status],"Concluído",ENTRADAS[Data pagamento],AK436)+SUMIFS(ENTRADAS[Valor],ENTRADAS[Status],"&lt;&gt;"&amp;"Concluído",ENTRADAS[Data vencimento],AK436),
SUMIFS(ENTRADAS[Valor],ENTRADAS[Status],"Concluído",ENTRADAS[Data pagamento],AK436,ENTRADAS[Conta bancária],$AJ$2)+SUMIFS(ENTRADAS[Valor],ENTRADAS[Status],"&lt;&gt;"&amp;"Concluído",ENTRADAS[Data vencimento],AK436,ENTRADAS[Conta bancária],$AJ$2)))</f>
        <v>0</v>
      </c>
      <c r="AO436">
        <f ca="1">IF($AI$3=1,
IF($AJ$2="",
SUMIFS(SAÍDAS[Valor],SAÍDAS[Status],"Concluído",SAÍDAS[Data pagamento],AK436),
SUMIFS(SAÍDAS[Valor],SAÍDAS[Status],"Concluído",SAÍDAS[Data pagamento],AK436,SAÍDAS[Conta bancária],$AJ$2)),
IF($AJ$2="",
SUMIFS(SAÍDAS[Valor],SAÍDAS[Status],"Concluído",SAÍDAS[Data pagamento],AK436)+SUMIFS(SAÍDAS[Valor],SAÍDAS[Status],"&lt;&gt;"&amp;"Concluído",SAÍDAS[Data vencimento],AK436),
SUMIFS(SAÍDAS[Valor],SAÍDAS[Status],"Concluído",SAÍDAS[Data pagamento],AK436,SAÍDAS[Conta bancária],$AJ$2)+SUMIFS(SAÍDAS[Valor],SAÍDAS[Status],"&lt;&gt;"&amp;"Concluído",SAÍDAS[Data vencimento],AK436,SAÍDAS[Conta bancária],$AJ$2)))</f>
        <v>0</v>
      </c>
      <c r="AP436">
        <f t="shared" ca="1" si="51"/>
        <v>0</v>
      </c>
    </row>
    <row r="437" spans="34:42" x14ac:dyDescent="0.3">
      <c r="AH437" t="str">
        <f t="shared" ca="1" si="47"/>
        <v>mar</v>
      </c>
      <c r="AI437">
        <f t="shared" ca="1" si="48"/>
        <v>1901</v>
      </c>
      <c r="AJ437" t="str">
        <f t="shared" ca="1" si="49"/>
        <v>mar1901</v>
      </c>
      <c r="AK437" s="97">
        <f t="shared" ca="1" si="52"/>
        <v>431</v>
      </c>
      <c r="AL437" t="str">
        <f t="shared" ca="1" si="50"/>
        <v>qua</v>
      </c>
      <c r="AM437">
        <f ca="1">IF($AJ$2="",SUMIFS(BANCOS!$C$4:$C$13,BANCOS!$D$4:$D$13,AK437),SUMIFS(BANCOS!$C$4:$C$13,BANCOS!$D$4:$D$13,AK437,BANCOS!$B$4:$B$13,$AJ$2))+AP436</f>
        <v>0</v>
      </c>
      <c r="AN437">
        <f ca="1">IF($AI$3=1,
IF($AJ$2="",
SUMIFS(ENTRADAS[Valor],ENTRADAS[Status],"Concluído",ENTRADAS[Data pagamento],AK437),
SUMIFS(ENTRADAS[Valor],ENTRADAS[Status],"Concluído",ENTRADAS[Data pagamento],AK437,ENTRADAS[Conta bancária],$AJ$2)),
IF($AJ$2="",
SUMIFS(ENTRADAS[Valor],ENTRADAS[Status],"Concluído",ENTRADAS[Data pagamento],AK437)+SUMIFS(ENTRADAS[Valor],ENTRADAS[Status],"&lt;&gt;"&amp;"Concluído",ENTRADAS[Data vencimento],AK437),
SUMIFS(ENTRADAS[Valor],ENTRADAS[Status],"Concluído",ENTRADAS[Data pagamento],AK437,ENTRADAS[Conta bancária],$AJ$2)+SUMIFS(ENTRADAS[Valor],ENTRADAS[Status],"&lt;&gt;"&amp;"Concluído",ENTRADAS[Data vencimento],AK437,ENTRADAS[Conta bancária],$AJ$2)))</f>
        <v>0</v>
      </c>
      <c r="AO437">
        <f ca="1">IF($AI$3=1,
IF($AJ$2="",
SUMIFS(SAÍDAS[Valor],SAÍDAS[Status],"Concluído",SAÍDAS[Data pagamento],AK437),
SUMIFS(SAÍDAS[Valor],SAÍDAS[Status],"Concluído",SAÍDAS[Data pagamento],AK437,SAÍDAS[Conta bancária],$AJ$2)),
IF($AJ$2="",
SUMIFS(SAÍDAS[Valor],SAÍDAS[Status],"Concluído",SAÍDAS[Data pagamento],AK437)+SUMIFS(SAÍDAS[Valor],SAÍDAS[Status],"&lt;&gt;"&amp;"Concluído",SAÍDAS[Data vencimento],AK437),
SUMIFS(SAÍDAS[Valor],SAÍDAS[Status],"Concluído",SAÍDAS[Data pagamento],AK437,SAÍDAS[Conta bancária],$AJ$2)+SUMIFS(SAÍDAS[Valor],SAÍDAS[Status],"&lt;&gt;"&amp;"Concluído",SAÍDAS[Data vencimento],AK437,SAÍDAS[Conta bancária],$AJ$2)))</f>
        <v>0</v>
      </c>
      <c r="AP437">
        <f t="shared" ca="1" si="51"/>
        <v>0</v>
      </c>
    </row>
    <row r="438" spans="34:42" x14ac:dyDescent="0.3">
      <c r="AH438" t="str">
        <f t="shared" ca="1" si="47"/>
        <v>mar</v>
      </c>
      <c r="AI438">
        <f t="shared" ca="1" si="48"/>
        <v>1901</v>
      </c>
      <c r="AJ438" t="str">
        <f t="shared" ca="1" si="49"/>
        <v>mar1901</v>
      </c>
      <c r="AK438" s="97">
        <f t="shared" ca="1" si="52"/>
        <v>432</v>
      </c>
      <c r="AL438" t="str">
        <f t="shared" ca="1" si="50"/>
        <v>qui</v>
      </c>
      <c r="AM438">
        <f ca="1">IF($AJ$2="",SUMIFS(BANCOS!$C$4:$C$13,BANCOS!$D$4:$D$13,AK438),SUMIFS(BANCOS!$C$4:$C$13,BANCOS!$D$4:$D$13,AK438,BANCOS!$B$4:$B$13,$AJ$2))+AP437</f>
        <v>0</v>
      </c>
      <c r="AN438">
        <f ca="1">IF($AI$3=1,
IF($AJ$2="",
SUMIFS(ENTRADAS[Valor],ENTRADAS[Status],"Concluído",ENTRADAS[Data pagamento],AK438),
SUMIFS(ENTRADAS[Valor],ENTRADAS[Status],"Concluído",ENTRADAS[Data pagamento],AK438,ENTRADAS[Conta bancária],$AJ$2)),
IF($AJ$2="",
SUMIFS(ENTRADAS[Valor],ENTRADAS[Status],"Concluído",ENTRADAS[Data pagamento],AK438)+SUMIFS(ENTRADAS[Valor],ENTRADAS[Status],"&lt;&gt;"&amp;"Concluído",ENTRADAS[Data vencimento],AK438),
SUMIFS(ENTRADAS[Valor],ENTRADAS[Status],"Concluído",ENTRADAS[Data pagamento],AK438,ENTRADAS[Conta bancária],$AJ$2)+SUMIFS(ENTRADAS[Valor],ENTRADAS[Status],"&lt;&gt;"&amp;"Concluído",ENTRADAS[Data vencimento],AK438,ENTRADAS[Conta bancária],$AJ$2)))</f>
        <v>0</v>
      </c>
      <c r="AO438">
        <f ca="1">IF($AI$3=1,
IF($AJ$2="",
SUMIFS(SAÍDAS[Valor],SAÍDAS[Status],"Concluído",SAÍDAS[Data pagamento],AK438),
SUMIFS(SAÍDAS[Valor],SAÍDAS[Status],"Concluído",SAÍDAS[Data pagamento],AK438,SAÍDAS[Conta bancária],$AJ$2)),
IF($AJ$2="",
SUMIFS(SAÍDAS[Valor],SAÍDAS[Status],"Concluído",SAÍDAS[Data pagamento],AK438)+SUMIFS(SAÍDAS[Valor],SAÍDAS[Status],"&lt;&gt;"&amp;"Concluído",SAÍDAS[Data vencimento],AK438),
SUMIFS(SAÍDAS[Valor],SAÍDAS[Status],"Concluído",SAÍDAS[Data pagamento],AK438,SAÍDAS[Conta bancária],$AJ$2)+SUMIFS(SAÍDAS[Valor],SAÍDAS[Status],"&lt;&gt;"&amp;"Concluído",SAÍDAS[Data vencimento],AK438,SAÍDAS[Conta bancária],$AJ$2)))</f>
        <v>0</v>
      </c>
      <c r="AP438">
        <f t="shared" ca="1" si="51"/>
        <v>0</v>
      </c>
    </row>
    <row r="439" spans="34:42" x14ac:dyDescent="0.3">
      <c r="AH439" t="str">
        <f t="shared" ca="1" si="47"/>
        <v>mar</v>
      </c>
      <c r="AI439">
        <f t="shared" ca="1" si="48"/>
        <v>1901</v>
      </c>
      <c r="AJ439" t="str">
        <f t="shared" ca="1" si="49"/>
        <v>mar1901</v>
      </c>
      <c r="AK439" s="97">
        <f t="shared" ca="1" si="52"/>
        <v>433</v>
      </c>
      <c r="AL439" t="str">
        <f t="shared" ca="1" si="50"/>
        <v>sex</v>
      </c>
      <c r="AM439">
        <f ca="1">IF($AJ$2="",SUMIFS(BANCOS!$C$4:$C$13,BANCOS!$D$4:$D$13,AK439),SUMIFS(BANCOS!$C$4:$C$13,BANCOS!$D$4:$D$13,AK439,BANCOS!$B$4:$B$13,$AJ$2))+AP438</f>
        <v>0</v>
      </c>
      <c r="AN439">
        <f ca="1">IF($AI$3=1,
IF($AJ$2="",
SUMIFS(ENTRADAS[Valor],ENTRADAS[Status],"Concluído",ENTRADAS[Data pagamento],AK439),
SUMIFS(ENTRADAS[Valor],ENTRADAS[Status],"Concluído",ENTRADAS[Data pagamento],AK439,ENTRADAS[Conta bancária],$AJ$2)),
IF($AJ$2="",
SUMIFS(ENTRADAS[Valor],ENTRADAS[Status],"Concluído",ENTRADAS[Data pagamento],AK439)+SUMIFS(ENTRADAS[Valor],ENTRADAS[Status],"&lt;&gt;"&amp;"Concluído",ENTRADAS[Data vencimento],AK439),
SUMIFS(ENTRADAS[Valor],ENTRADAS[Status],"Concluído",ENTRADAS[Data pagamento],AK439,ENTRADAS[Conta bancária],$AJ$2)+SUMIFS(ENTRADAS[Valor],ENTRADAS[Status],"&lt;&gt;"&amp;"Concluído",ENTRADAS[Data vencimento],AK439,ENTRADAS[Conta bancária],$AJ$2)))</f>
        <v>0</v>
      </c>
      <c r="AO439">
        <f ca="1">IF($AI$3=1,
IF($AJ$2="",
SUMIFS(SAÍDAS[Valor],SAÍDAS[Status],"Concluído",SAÍDAS[Data pagamento],AK439),
SUMIFS(SAÍDAS[Valor],SAÍDAS[Status],"Concluído",SAÍDAS[Data pagamento],AK439,SAÍDAS[Conta bancária],$AJ$2)),
IF($AJ$2="",
SUMIFS(SAÍDAS[Valor],SAÍDAS[Status],"Concluído",SAÍDAS[Data pagamento],AK439)+SUMIFS(SAÍDAS[Valor],SAÍDAS[Status],"&lt;&gt;"&amp;"Concluído",SAÍDAS[Data vencimento],AK439),
SUMIFS(SAÍDAS[Valor],SAÍDAS[Status],"Concluído",SAÍDAS[Data pagamento],AK439,SAÍDAS[Conta bancária],$AJ$2)+SUMIFS(SAÍDAS[Valor],SAÍDAS[Status],"&lt;&gt;"&amp;"Concluído",SAÍDAS[Data vencimento],AK439,SAÍDAS[Conta bancária],$AJ$2)))</f>
        <v>0</v>
      </c>
      <c r="AP439">
        <f t="shared" ca="1" si="51"/>
        <v>0</v>
      </c>
    </row>
    <row r="440" spans="34:42" x14ac:dyDescent="0.3">
      <c r="AH440" t="str">
        <f t="shared" ref="AH440:AH503" ca="1" si="53">TEXT(AK440,"MMM")</f>
        <v>mar</v>
      </c>
      <c r="AI440">
        <f t="shared" ref="AI440:AI503" ca="1" si="54">YEAR(AK440)</f>
        <v>1901</v>
      </c>
      <c r="AJ440" t="str">
        <f t="shared" ref="AJ440:AJ503" ca="1" si="55">AH440&amp;AI440</f>
        <v>mar1901</v>
      </c>
      <c r="AK440" s="97">
        <f t="shared" ca="1" si="52"/>
        <v>434</v>
      </c>
      <c r="AL440" t="str">
        <f t="shared" ref="AL440:AL503" ca="1" si="56">TEXT(AK440,"DDD")</f>
        <v>sáb</v>
      </c>
      <c r="AM440">
        <f ca="1">IF($AJ$2="",SUMIFS(BANCOS!$C$4:$C$13,BANCOS!$D$4:$D$13,AK440),SUMIFS(BANCOS!$C$4:$C$13,BANCOS!$D$4:$D$13,AK440,BANCOS!$B$4:$B$13,$AJ$2))+AP439</f>
        <v>0</v>
      </c>
      <c r="AN440">
        <f ca="1">IF($AI$3=1,
IF($AJ$2="",
SUMIFS(ENTRADAS[Valor],ENTRADAS[Status],"Concluído",ENTRADAS[Data pagamento],AK440),
SUMIFS(ENTRADAS[Valor],ENTRADAS[Status],"Concluído",ENTRADAS[Data pagamento],AK440,ENTRADAS[Conta bancária],$AJ$2)),
IF($AJ$2="",
SUMIFS(ENTRADAS[Valor],ENTRADAS[Status],"Concluído",ENTRADAS[Data pagamento],AK440)+SUMIFS(ENTRADAS[Valor],ENTRADAS[Status],"&lt;&gt;"&amp;"Concluído",ENTRADAS[Data vencimento],AK440),
SUMIFS(ENTRADAS[Valor],ENTRADAS[Status],"Concluído",ENTRADAS[Data pagamento],AK440,ENTRADAS[Conta bancária],$AJ$2)+SUMIFS(ENTRADAS[Valor],ENTRADAS[Status],"&lt;&gt;"&amp;"Concluído",ENTRADAS[Data vencimento],AK440,ENTRADAS[Conta bancária],$AJ$2)))</f>
        <v>0</v>
      </c>
      <c r="AO440">
        <f ca="1">IF($AI$3=1,
IF($AJ$2="",
SUMIFS(SAÍDAS[Valor],SAÍDAS[Status],"Concluído",SAÍDAS[Data pagamento],AK440),
SUMIFS(SAÍDAS[Valor],SAÍDAS[Status],"Concluído",SAÍDAS[Data pagamento],AK440,SAÍDAS[Conta bancária],$AJ$2)),
IF($AJ$2="",
SUMIFS(SAÍDAS[Valor],SAÍDAS[Status],"Concluído",SAÍDAS[Data pagamento],AK440)+SUMIFS(SAÍDAS[Valor],SAÍDAS[Status],"&lt;&gt;"&amp;"Concluído",SAÍDAS[Data vencimento],AK440),
SUMIFS(SAÍDAS[Valor],SAÍDAS[Status],"Concluído",SAÍDAS[Data pagamento],AK440,SAÍDAS[Conta bancária],$AJ$2)+SUMIFS(SAÍDAS[Valor],SAÍDAS[Status],"&lt;&gt;"&amp;"Concluído",SAÍDAS[Data vencimento],AK440,SAÍDAS[Conta bancária],$AJ$2)))</f>
        <v>0</v>
      </c>
      <c r="AP440">
        <f t="shared" ref="AP440:AP503" ca="1" si="57">AM440+AN440-AO440</f>
        <v>0</v>
      </c>
    </row>
    <row r="441" spans="34:42" x14ac:dyDescent="0.3">
      <c r="AH441" t="str">
        <f t="shared" ca="1" si="53"/>
        <v>mar</v>
      </c>
      <c r="AI441">
        <f t="shared" ca="1" si="54"/>
        <v>1901</v>
      </c>
      <c r="AJ441" t="str">
        <f t="shared" ca="1" si="55"/>
        <v>mar1901</v>
      </c>
      <c r="AK441" s="97">
        <f t="shared" ca="1" si="52"/>
        <v>435</v>
      </c>
      <c r="AL441" t="str">
        <f t="shared" ca="1" si="56"/>
        <v>dom</v>
      </c>
      <c r="AM441">
        <f ca="1">IF($AJ$2="",SUMIFS(BANCOS!$C$4:$C$13,BANCOS!$D$4:$D$13,AK441),SUMIFS(BANCOS!$C$4:$C$13,BANCOS!$D$4:$D$13,AK441,BANCOS!$B$4:$B$13,$AJ$2))+AP440</f>
        <v>0</v>
      </c>
      <c r="AN441">
        <f ca="1">IF($AI$3=1,
IF($AJ$2="",
SUMIFS(ENTRADAS[Valor],ENTRADAS[Status],"Concluído",ENTRADAS[Data pagamento],AK441),
SUMIFS(ENTRADAS[Valor],ENTRADAS[Status],"Concluído",ENTRADAS[Data pagamento],AK441,ENTRADAS[Conta bancária],$AJ$2)),
IF($AJ$2="",
SUMIFS(ENTRADAS[Valor],ENTRADAS[Status],"Concluído",ENTRADAS[Data pagamento],AK441)+SUMIFS(ENTRADAS[Valor],ENTRADAS[Status],"&lt;&gt;"&amp;"Concluído",ENTRADAS[Data vencimento],AK441),
SUMIFS(ENTRADAS[Valor],ENTRADAS[Status],"Concluído",ENTRADAS[Data pagamento],AK441,ENTRADAS[Conta bancária],$AJ$2)+SUMIFS(ENTRADAS[Valor],ENTRADAS[Status],"&lt;&gt;"&amp;"Concluído",ENTRADAS[Data vencimento],AK441,ENTRADAS[Conta bancária],$AJ$2)))</f>
        <v>0</v>
      </c>
      <c r="AO441">
        <f ca="1">IF($AI$3=1,
IF($AJ$2="",
SUMIFS(SAÍDAS[Valor],SAÍDAS[Status],"Concluído",SAÍDAS[Data pagamento],AK441),
SUMIFS(SAÍDAS[Valor],SAÍDAS[Status],"Concluído",SAÍDAS[Data pagamento],AK441,SAÍDAS[Conta bancária],$AJ$2)),
IF($AJ$2="",
SUMIFS(SAÍDAS[Valor],SAÍDAS[Status],"Concluído",SAÍDAS[Data pagamento],AK441)+SUMIFS(SAÍDAS[Valor],SAÍDAS[Status],"&lt;&gt;"&amp;"Concluído",SAÍDAS[Data vencimento],AK441),
SUMIFS(SAÍDAS[Valor],SAÍDAS[Status],"Concluído",SAÍDAS[Data pagamento],AK441,SAÍDAS[Conta bancária],$AJ$2)+SUMIFS(SAÍDAS[Valor],SAÍDAS[Status],"&lt;&gt;"&amp;"Concluído",SAÍDAS[Data vencimento],AK441,SAÍDAS[Conta bancária],$AJ$2)))</f>
        <v>0</v>
      </c>
      <c r="AP441">
        <f t="shared" ca="1" si="57"/>
        <v>0</v>
      </c>
    </row>
    <row r="442" spans="34:42" x14ac:dyDescent="0.3">
      <c r="AH442" t="str">
        <f t="shared" ca="1" si="53"/>
        <v>mar</v>
      </c>
      <c r="AI442">
        <f t="shared" ca="1" si="54"/>
        <v>1901</v>
      </c>
      <c r="AJ442" t="str">
        <f t="shared" ca="1" si="55"/>
        <v>mar1901</v>
      </c>
      <c r="AK442" s="97">
        <f t="shared" ca="1" si="52"/>
        <v>436</v>
      </c>
      <c r="AL442" t="str">
        <f t="shared" ca="1" si="56"/>
        <v>seg</v>
      </c>
      <c r="AM442">
        <f ca="1">IF($AJ$2="",SUMIFS(BANCOS!$C$4:$C$13,BANCOS!$D$4:$D$13,AK442),SUMIFS(BANCOS!$C$4:$C$13,BANCOS!$D$4:$D$13,AK442,BANCOS!$B$4:$B$13,$AJ$2))+AP441</f>
        <v>0</v>
      </c>
      <c r="AN442">
        <f ca="1">IF($AI$3=1,
IF($AJ$2="",
SUMIFS(ENTRADAS[Valor],ENTRADAS[Status],"Concluído",ENTRADAS[Data pagamento],AK442),
SUMIFS(ENTRADAS[Valor],ENTRADAS[Status],"Concluído",ENTRADAS[Data pagamento],AK442,ENTRADAS[Conta bancária],$AJ$2)),
IF($AJ$2="",
SUMIFS(ENTRADAS[Valor],ENTRADAS[Status],"Concluído",ENTRADAS[Data pagamento],AK442)+SUMIFS(ENTRADAS[Valor],ENTRADAS[Status],"&lt;&gt;"&amp;"Concluído",ENTRADAS[Data vencimento],AK442),
SUMIFS(ENTRADAS[Valor],ENTRADAS[Status],"Concluído",ENTRADAS[Data pagamento],AK442,ENTRADAS[Conta bancária],$AJ$2)+SUMIFS(ENTRADAS[Valor],ENTRADAS[Status],"&lt;&gt;"&amp;"Concluído",ENTRADAS[Data vencimento],AK442,ENTRADAS[Conta bancária],$AJ$2)))</f>
        <v>0</v>
      </c>
      <c r="AO442">
        <f ca="1">IF($AI$3=1,
IF($AJ$2="",
SUMIFS(SAÍDAS[Valor],SAÍDAS[Status],"Concluído",SAÍDAS[Data pagamento],AK442),
SUMIFS(SAÍDAS[Valor],SAÍDAS[Status],"Concluído",SAÍDAS[Data pagamento],AK442,SAÍDAS[Conta bancária],$AJ$2)),
IF($AJ$2="",
SUMIFS(SAÍDAS[Valor],SAÍDAS[Status],"Concluído",SAÍDAS[Data pagamento],AK442)+SUMIFS(SAÍDAS[Valor],SAÍDAS[Status],"&lt;&gt;"&amp;"Concluído",SAÍDAS[Data vencimento],AK442),
SUMIFS(SAÍDAS[Valor],SAÍDAS[Status],"Concluído",SAÍDAS[Data pagamento],AK442,SAÍDAS[Conta bancária],$AJ$2)+SUMIFS(SAÍDAS[Valor],SAÍDAS[Status],"&lt;&gt;"&amp;"Concluído",SAÍDAS[Data vencimento],AK442,SAÍDAS[Conta bancária],$AJ$2)))</f>
        <v>0</v>
      </c>
      <c r="AP442">
        <f t="shared" ca="1" si="57"/>
        <v>0</v>
      </c>
    </row>
    <row r="443" spans="34:42" x14ac:dyDescent="0.3">
      <c r="AH443" t="str">
        <f t="shared" ca="1" si="53"/>
        <v>mar</v>
      </c>
      <c r="AI443">
        <f t="shared" ca="1" si="54"/>
        <v>1901</v>
      </c>
      <c r="AJ443" t="str">
        <f t="shared" ca="1" si="55"/>
        <v>mar1901</v>
      </c>
      <c r="AK443" s="97">
        <f t="shared" ca="1" si="52"/>
        <v>437</v>
      </c>
      <c r="AL443" t="str">
        <f t="shared" ca="1" si="56"/>
        <v>ter</v>
      </c>
      <c r="AM443">
        <f ca="1">IF($AJ$2="",SUMIFS(BANCOS!$C$4:$C$13,BANCOS!$D$4:$D$13,AK443),SUMIFS(BANCOS!$C$4:$C$13,BANCOS!$D$4:$D$13,AK443,BANCOS!$B$4:$B$13,$AJ$2))+AP442</f>
        <v>0</v>
      </c>
      <c r="AN443">
        <f ca="1">IF($AI$3=1,
IF($AJ$2="",
SUMIFS(ENTRADAS[Valor],ENTRADAS[Status],"Concluído",ENTRADAS[Data pagamento],AK443),
SUMIFS(ENTRADAS[Valor],ENTRADAS[Status],"Concluído",ENTRADAS[Data pagamento],AK443,ENTRADAS[Conta bancária],$AJ$2)),
IF($AJ$2="",
SUMIFS(ENTRADAS[Valor],ENTRADAS[Status],"Concluído",ENTRADAS[Data pagamento],AK443)+SUMIFS(ENTRADAS[Valor],ENTRADAS[Status],"&lt;&gt;"&amp;"Concluído",ENTRADAS[Data vencimento],AK443),
SUMIFS(ENTRADAS[Valor],ENTRADAS[Status],"Concluído",ENTRADAS[Data pagamento],AK443,ENTRADAS[Conta bancária],$AJ$2)+SUMIFS(ENTRADAS[Valor],ENTRADAS[Status],"&lt;&gt;"&amp;"Concluído",ENTRADAS[Data vencimento],AK443,ENTRADAS[Conta bancária],$AJ$2)))</f>
        <v>0</v>
      </c>
      <c r="AO443">
        <f ca="1">IF($AI$3=1,
IF($AJ$2="",
SUMIFS(SAÍDAS[Valor],SAÍDAS[Status],"Concluído",SAÍDAS[Data pagamento],AK443),
SUMIFS(SAÍDAS[Valor],SAÍDAS[Status],"Concluído",SAÍDAS[Data pagamento],AK443,SAÍDAS[Conta bancária],$AJ$2)),
IF($AJ$2="",
SUMIFS(SAÍDAS[Valor],SAÍDAS[Status],"Concluído",SAÍDAS[Data pagamento],AK443)+SUMIFS(SAÍDAS[Valor],SAÍDAS[Status],"&lt;&gt;"&amp;"Concluído",SAÍDAS[Data vencimento],AK443),
SUMIFS(SAÍDAS[Valor],SAÍDAS[Status],"Concluído",SAÍDAS[Data pagamento],AK443,SAÍDAS[Conta bancária],$AJ$2)+SUMIFS(SAÍDAS[Valor],SAÍDAS[Status],"&lt;&gt;"&amp;"Concluído",SAÍDAS[Data vencimento],AK443,SAÍDAS[Conta bancária],$AJ$2)))</f>
        <v>0</v>
      </c>
      <c r="AP443">
        <f t="shared" ca="1" si="57"/>
        <v>0</v>
      </c>
    </row>
    <row r="444" spans="34:42" x14ac:dyDescent="0.3">
      <c r="AH444" t="str">
        <f t="shared" ca="1" si="53"/>
        <v>mar</v>
      </c>
      <c r="AI444">
        <f t="shared" ca="1" si="54"/>
        <v>1901</v>
      </c>
      <c r="AJ444" t="str">
        <f t="shared" ca="1" si="55"/>
        <v>mar1901</v>
      </c>
      <c r="AK444" s="97">
        <f t="shared" ca="1" si="52"/>
        <v>438</v>
      </c>
      <c r="AL444" t="str">
        <f t="shared" ca="1" si="56"/>
        <v>qua</v>
      </c>
      <c r="AM444">
        <f ca="1">IF($AJ$2="",SUMIFS(BANCOS!$C$4:$C$13,BANCOS!$D$4:$D$13,AK444),SUMIFS(BANCOS!$C$4:$C$13,BANCOS!$D$4:$D$13,AK444,BANCOS!$B$4:$B$13,$AJ$2))+AP443</f>
        <v>0</v>
      </c>
      <c r="AN444">
        <f ca="1">IF($AI$3=1,
IF($AJ$2="",
SUMIFS(ENTRADAS[Valor],ENTRADAS[Status],"Concluído",ENTRADAS[Data pagamento],AK444),
SUMIFS(ENTRADAS[Valor],ENTRADAS[Status],"Concluído",ENTRADAS[Data pagamento],AK444,ENTRADAS[Conta bancária],$AJ$2)),
IF($AJ$2="",
SUMIFS(ENTRADAS[Valor],ENTRADAS[Status],"Concluído",ENTRADAS[Data pagamento],AK444)+SUMIFS(ENTRADAS[Valor],ENTRADAS[Status],"&lt;&gt;"&amp;"Concluído",ENTRADAS[Data vencimento],AK444),
SUMIFS(ENTRADAS[Valor],ENTRADAS[Status],"Concluído",ENTRADAS[Data pagamento],AK444,ENTRADAS[Conta bancária],$AJ$2)+SUMIFS(ENTRADAS[Valor],ENTRADAS[Status],"&lt;&gt;"&amp;"Concluído",ENTRADAS[Data vencimento],AK444,ENTRADAS[Conta bancária],$AJ$2)))</f>
        <v>0</v>
      </c>
      <c r="AO444">
        <f ca="1">IF($AI$3=1,
IF($AJ$2="",
SUMIFS(SAÍDAS[Valor],SAÍDAS[Status],"Concluído",SAÍDAS[Data pagamento],AK444),
SUMIFS(SAÍDAS[Valor],SAÍDAS[Status],"Concluído",SAÍDAS[Data pagamento],AK444,SAÍDAS[Conta bancária],$AJ$2)),
IF($AJ$2="",
SUMIFS(SAÍDAS[Valor],SAÍDAS[Status],"Concluído",SAÍDAS[Data pagamento],AK444)+SUMIFS(SAÍDAS[Valor],SAÍDAS[Status],"&lt;&gt;"&amp;"Concluído",SAÍDAS[Data vencimento],AK444),
SUMIFS(SAÍDAS[Valor],SAÍDAS[Status],"Concluído",SAÍDAS[Data pagamento],AK444,SAÍDAS[Conta bancária],$AJ$2)+SUMIFS(SAÍDAS[Valor],SAÍDAS[Status],"&lt;&gt;"&amp;"Concluído",SAÍDAS[Data vencimento],AK444,SAÍDAS[Conta bancária],$AJ$2)))</f>
        <v>0</v>
      </c>
      <c r="AP444">
        <f t="shared" ca="1" si="57"/>
        <v>0</v>
      </c>
    </row>
    <row r="445" spans="34:42" x14ac:dyDescent="0.3">
      <c r="AH445" t="str">
        <f t="shared" ca="1" si="53"/>
        <v>mar</v>
      </c>
      <c r="AI445">
        <f t="shared" ca="1" si="54"/>
        <v>1901</v>
      </c>
      <c r="AJ445" t="str">
        <f t="shared" ca="1" si="55"/>
        <v>mar1901</v>
      </c>
      <c r="AK445" s="97">
        <f t="shared" ca="1" si="52"/>
        <v>439</v>
      </c>
      <c r="AL445" t="str">
        <f t="shared" ca="1" si="56"/>
        <v>qui</v>
      </c>
      <c r="AM445">
        <f ca="1">IF($AJ$2="",SUMIFS(BANCOS!$C$4:$C$13,BANCOS!$D$4:$D$13,AK445),SUMIFS(BANCOS!$C$4:$C$13,BANCOS!$D$4:$D$13,AK445,BANCOS!$B$4:$B$13,$AJ$2))+AP444</f>
        <v>0</v>
      </c>
      <c r="AN445">
        <f ca="1">IF($AI$3=1,
IF($AJ$2="",
SUMIFS(ENTRADAS[Valor],ENTRADAS[Status],"Concluído",ENTRADAS[Data pagamento],AK445),
SUMIFS(ENTRADAS[Valor],ENTRADAS[Status],"Concluído",ENTRADAS[Data pagamento],AK445,ENTRADAS[Conta bancária],$AJ$2)),
IF($AJ$2="",
SUMIFS(ENTRADAS[Valor],ENTRADAS[Status],"Concluído",ENTRADAS[Data pagamento],AK445)+SUMIFS(ENTRADAS[Valor],ENTRADAS[Status],"&lt;&gt;"&amp;"Concluído",ENTRADAS[Data vencimento],AK445),
SUMIFS(ENTRADAS[Valor],ENTRADAS[Status],"Concluído",ENTRADAS[Data pagamento],AK445,ENTRADAS[Conta bancária],$AJ$2)+SUMIFS(ENTRADAS[Valor],ENTRADAS[Status],"&lt;&gt;"&amp;"Concluído",ENTRADAS[Data vencimento],AK445,ENTRADAS[Conta bancária],$AJ$2)))</f>
        <v>0</v>
      </c>
      <c r="AO445">
        <f ca="1">IF($AI$3=1,
IF($AJ$2="",
SUMIFS(SAÍDAS[Valor],SAÍDAS[Status],"Concluído",SAÍDAS[Data pagamento],AK445),
SUMIFS(SAÍDAS[Valor],SAÍDAS[Status],"Concluído",SAÍDAS[Data pagamento],AK445,SAÍDAS[Conta bancária],$AJ$2)),
IF($AJ$2="",
SUMIFS(SAÍDAS[Valor],SAÍDAS[Status],"Concluído",SAÍDAS[Data pagamento],AK445)+SUMIFS(SAÍDAS[Valor],SAÍDAS[Status],"&lt;&gt;"&amp;"Concluído",SAÍDAS[Data vencimento],AK445),
SUMIFS(SAÍDAS[Valor],SAÍDAS[Status],"Concluído",SAÍDAS[Data pagamento],AK445,SAÍDAS[Conta bancária],$AJ$2)+SUMIFS(SAÍDAS[Valor],SAÍDAS[Status],"&lt;&gt;"&amp;"Concluído",SAÍDAS[Data vencimento],AK445,SAÍDAS[Conta bancária],$AJ$2)))</f>
        <v>0</v>
      </c>
      <c r="AP445">
        <f t="shared" ca="1" si="57"/>
        <v>0</v>
      </c>
    </row>
    <row r="446" spans="34:42" x14ac:dyDescent="0.3">
      <c r="AH446" t="str">
        <f t="shared" ca="1" si="53"/>
        <v>mar</v>
      </c>
      <c r="AI446">
        <f t="shared" ca="1" si="54"/>
        <v>1901</v>
      </c>
      <c r="AJ446" t="str">
        <f t="shared" ca="1" si="55"/>
        <v>mar1901</v>
      </c>
      <c r="AK446" s="97">
        <f t="shared" ca="1" si="52"/>
        <v>440</v>
      </c>
      <c r="AL446" t="str">
        <f t="shared" ca="1" si="56"/>
        <v>sex</v>
      </c>
      <c r="AM446">
        <f ca="1">IF($AJ$2="",SUMIFS(BANCOS!$C$4:$C$13,BANCOS!$D$4:$D$13,AK446),SUMIFS(BANCOS!$C$4:$C$13,BANCOS!$D$4:$D$13,AK446,BANCOS!$B$4:$B$13,$AJ$2))+AP445</f>
        <v>0</v>
      </c>
      <c r="AN446">
        <f ca="1">IF($AI$3=1,
IF($AJ$2="",
SUMIFS(ENTRADAS[Valor],ENTRADAS[Status],"Concluído",ENTRADAS[Data pagamento],AK446),
SUMIFS(ENTRADAS[Valor],ENTRADAS[Status],"Concluído",ENTRADAS[Data pagamento],AK446,ENTRADAS[Conta bancária],$AJ$2)),
IF($AJ$2="",
SUMIFS(ENTRADAS[Valor],ENTRADAS[Status],"Concluído",ENTRADAS[Data pagamento],AK446)+SUMIFS(ENTRADAS[Valor],ENTRADAS[Status],"&lt;&gt;"&amp;"Concluído",ENTRADAS[Data vencimento],AK446),
SUMIFS(ENTRADAS[Valor],ENTRADAS[Status],"Concluído",ENTRADAS[Data pagamento],AK446,ENTRADAS[Conta bancária],$AJ$2)+SUMIFS(ENTRADAS[Valor],ENTRADAS[Status],"&lt;&gt;"&amp;"Concluído",ENTRADAS[Data vencimento],AK446,ENTRADAS[Conta bancária],$AJ$2)))</f>
        <v>0</v>
      </c>
      <c r="AO446">
        <f ca="1">IF($AI$3=1,
IF($AJ$2="",
SUMIFS(SAÍDAS[Valor],SAÍDAS[Status],"Concluído",SAÍDAS[Data pagamento],AK446),
SUMIFS(SAÍDAS[Valor],SAÍDAS[Status],"Concluído",SAÍDAS[Data pagamento],AK446,SAÍDAS[Conta bancária],$AJ$2)),
IF($AJ$2="",
SUMIFS(SAÍDAS[Valor],SAÍDAS[Status],"Concluído",SAÍDAS[Data pagamento],AK446)+SUMIFS(SAÍDAS[Valor],SAÍDAS[Status],"&lt;&gt;"&amp;"Concluído",SAÍDAS[Data vencimento],AK446),
SUMIFS(SAÍDAS[Valor],SAÍDAS[Status],"Concluído",SAÍDAS[Data pagamento],AK446,SAÍDAS[Conta bancária],$AJ$2)+SUMIFS(SAÍDAS[Valor],SAÍDAS[Status],"&lt;&gt;"&amp;"Concluído",SAÍDAS[Data vencimento],AK446,SAÍDAS[Conta bancária],$AJ$2)))</f>
        <v>0</v>
      </c>
      <c r="AP446">
        <f t="shared" ca="1" si="57"/>
        <v>0</v>
      </c>
    </row>
    <row r="447" spans="34:42" x14ac:dyDescent="0.3">
      <c r="AH447" t="str">
        <f t="shared" ca="1" si="53"/>
        <v>mar</v>
      </c>
      <c r="AI447">
        <f t="shared" ca="1" si="54"/>
        <v>1901</v>
      </c>
      <c r="AJ447" t="str">
        <f t="shared" ca="1" si="55"/>
        <v>mar1901</v>
      </c>
      <c r="AK447" s="97">
        <f t="shared" ca="1" si="52"/>
        <v>441</v>
      </c>
      <c r="AL447" t="str">
        <f t="shared" ca="1" si="56"/>
        <v>sáb</v>
      </c>
      <c r="AM447">
        <f ca="1">IF($AJ$2="",SUMIFS(BANCOS!$C$4:$C$13,BANCOS!$D$4:$D$13,AK447),SUMIFS(BANCOS!$C$4:$C$13,BANCOS!$D$4:$D$13,AK447,BANCOS!$B$4:$B$13,$AJ$2))+AP446</f>
        <v>0</v>
      </c>
      <c r="AN447">
        <f ca="1">IF($AI$3=1,
IF($AJ$2="",
SUMIFS(ENTRADAS[Valor],ENTRADAS[Status],"Concluído",ENTRADAS[Data pagamento],AK447),
SUMIFS(ENTRADAS[Valor],ENTRADAS[Status],"Concluído",ENTRADAS[Data pagamento],AK447,ENTRADAS[Conta bancária],$AJ$2)),
IF($AJ$2="",
SUMIFS(ENTRADAS[Valor],ENTRADAS[Status],"Concluído",ENTRADAS[Data pagamento],AK447)+SUMIFS(ENTRADAS[Valor],ENTRADAS[Status],"&lt;&gt;"&amp;"Concluído",ENTRADAS[Data vencimento],AK447),
SUMIFS(ENTRADAS[Valor],ENTRADAS[Status],"Concluído",ENTRADAS[Data pagamento],AK447,ENTRADAS[Conta bancária],$AJ$2)+SUMIFS(ENTRADAS[Valor],ENTRADAS[Status],"&lt;&gt;"&amp;"Concluído",ENTRADAS[Data vencimento],AK447,ENTRADAS[Conta bancária],$AJ$2)))</f>
        <v>0</v>
      </c>
      <c r="AO447">
        <f ca="1">IF($AI$3=1,
IF($AJ$2="",
SUMIFS(SAÍDAS[Valor],SAÍDAS[Status],"Concluído",SAÍDAS[Data pagamento],AK447),
SUMIFS(SAÍDAS[Valor],SAÍDAS[Status],"Concluído",SAÍDAS[Data pagamento],AK447,SAÍDAS[Conta bancária],$AJ$2)),
IF($AJ$2="",
SUMIFS(SAÍDAS[Valor],SAÍDAS[Status],"Concluído",SAÍDAS[Data pagamento],AK447)+SUMIFS(SAÍDAS[Valor],SAÍDAS[Status],"&lt;&gt;"&amp;"Concluído",SAÍDAS[Data vencimento],AK447),
SUMIFS(SAÍDAS[Valor],SAÍDAS[Status],"Concluído",SAÍDAS[Data pagamento],AK447,SAÍDAS[Conta bancária],$AJ$2)+SUMIFS(SAÍDAS[Valor],SAÍDAS[Status],"&lt;&gt;"&amp;"Concluído",SAÍDAS[Data vencimento],AK447,SAÍDAS[Conta bancária],$AJ$2)))</f>
        <v>0</v>
      </c>
      <c r="AP447">
        <f t="shared" ca="1" si="57"/>
        <v>0</v>
      </c>
    </row>
    <row r="448" spans="34:42" x14ac:dyDescent="0.3">
      <c r="AH448" t="str">
        <f t="shared" ca="1" si="53"/>
        <v>mar</v>
      </c>
      <c r="AI448">
        <f t="shared" ca="1" si="54"/>
        <v>1901</v>
      </c>
      <c r="AJ448" t="str">
        <f t="shared" ca="1" si="55"/>
        <v>mar1901</v>
      </c>
      <c r="AK448" s="97">
        <f t="shared" ca="1" si="52"/>
        <v>442</v>
      </c>
      <c r="AL448" t="str">
        <f t="shared" ca="1" si="56"/>
        <v>dom</v>
      </c>
      <c r="AM448">
        <f ca="1">IF($AJ$2="",SUMIFS(BANCOS!$C$4:$C$13,BANCOS!$D$4:$D$13,AK448),SUMIFS(BANCOS!$C$4:$C$13,BANCOS!$D$4:$D$13,AK448,BANCOS!$B$4:$B$13,$AJ$2))+AP447</f>
        <v>0</v>
      </c>
      <c r="AN448">
        <f ca="1">IF($AI$3=1,
IF($AJ$2="",
SUMIFS(ENTRADAS[Valor],ENTRADAS[Status],"Concluído",ENTRADAS[Data pagamento],AK448),
SUMIFS(ENTRADAS[Valor],ENTRADAS[Status],"Concluído",ENTRADAS[Data pagamento],AK448,ENTRADAS[Conta bancária],$AJ$2)),
IF($AJ$2="",
SUMIFS(ENTRADAS[Valor],ENTRADAS[Status],"Concluído",ENTRADAS[Data pagamento],AK448)+SUMIFS(ENTRADAS[Valor],ENTRADAS[Status],"&lt;&gt;"&amp;"Concluído",ENTRADAS[Data vencimento],AK448),
SUMIFS(ENTRADAS[Valor],ENTRADAS[Status],"Concluído",ENTRADAS[Data pagamento],AK448,ENTRADAS[Conta bancária],$AJ$2)+SUMIFS(ENTRADAS[Valor],ENTRADAS[Status],"&lt;&gt;"&amp;"Concluído",ENTRADAS[Data vencimento],AK448,ENTRADAS[Conta bancária],$AJ$2)))</f>
        <v>0</v>
      </c>
      <c r="AO448">
        <f ca="1">IF($AI$3=1,
IF($AJ$2="",
SUMIFS(SAÍDAS[Valor],SAÍDAS[Status],"Concluído",SAÍDAS[Data pagamento],AK448),
SUMIFS(SAÍDAS[Valor],SAÍDAS[Status],"Concluído",SAÍDAS[Data pagamento],AK448,SAÍDAS[Conta bancária],$AJ$2)),
IF($AJ$2="",
SUMIFS(SAÍDAS[Valor],SAÍDAS[Status],"Concluído",SAÍDAS[Data pagamento],AK448)+SUMIFS(SAÍDAS[Valor],SAÍDAS[Status],"&lt;&gt;"&amp;"Concluído",SAÍDAS[Data vencimento],AK448),
SUMIFS(SAÍDAS[Valor],SAÍDAS[Status],"Concluído",SAÍDAS[Data pagamento],AK448,SAÍDAS[Conta bancária],$AJ$2)+SUMIFS(SAÍDAS[Valor],SAÍDAS[Status],"&lt;&gt;"&amp;"Concluído",SAÍDAS[Data vencimento],AK448,SAÍDAS[Conta bancária],$AJ$2)))</f>
        <v>0</v>
      </c>
      <c r="AP448">
        <f t="shared" ca="1" si="57"/>
        <v>0</v>
      </c>
    </row>
    <row r="449" spans="34:42" x14ac:dyDescent="0.3">
      <c r="AH449" t="str">
        <f t="shared" ca="1" si="53"/>
        <v>mar</v>
      </c>
      <c r="AI449">
        <f t="shared" ca="1" si="54"/>
        <v>1901</v>
      </c>
      <c r="AJ449" t="str">
        <f t="shared" ca="1" si="55"/>
        <v>mar1901</v>
      </c>
      <c r="AK449" s="97">
        <f t="shared" ca="1" si="52"/>
        <v>443</v>
      </c>
      <c r="AL449" t="str">
        <f t="shared" ca="1" si="56"/>
        <v>seg</v>
      </c>
      <c r="AM449">
        <f ca="1">IF($AJ$2="",SUMIFS(BANCOS!$C$4:$C$13,BANCOS!$D$4:$D$13,AK449),SUMIFS(BANCOS!$C$4:$C$13,BANCOS!$D$4:$D$13,AK449,BANCOS!$B$4:$B$13,$AJ$2))+AP448</f>
        <v>0</v>
      </c>
      <c r="AN449">
        <f ca="1">IF($AI$3=1,
IF($AJ$2="",
SUMIFS(ENTRADAS[Valor],ENTRADAS[Status],"Concluído",ENTRADAS[Data pagamento],AK449),
SUMIFS(ENTRADAS[Valor],ENTRADAS[Status],"Concluído",ENTRADAS[Data pagamento],AK449,ENTRADAS[Conta bancária],$AJ$2)),
IF($AJ$2="",
SUMIFS(ENTRADAS[Valor],ENTRADAS[Status],"Concluído",ENTRADAS[Data pagamento],AK449)+SUMIFS(ENTRADAS[Valor],ENTRADAS[Status],"&lt;&gt;"&amp;"Concluído",ENTRADAS[Data vencimento],AK449),
SUMIFS(ENTRADAS[Valor],ENTRADAS[Status],"Concluído",ENTRADAS[Data pagamento],AK449,ENTRADAS[Conta bancária],$AJ$2)+SUMIFS(ENTRADAS[Valor],ENTRADAS[Status],"&lt;&gt;"&amp;"Concluído",ENTRADAS[Data vencimento],AK449,ENTRADAS[Conta bancária],$AJ$2)))</f>
        <v>0</v>
      </c>
      <c r="AO449">
        <f ca="1">IF($AI$3=1,
IF($AJ$2="",
SUMIFS(SAÍDAS[Valor],SAÍDAS[Status],"Concluído",SAÍDAS[Data pagamento],AK449),
SUMIFS(SAÍDAS[Valor],SAÍDAS[Status],"Concluído",SAÍDAS[Data pagamento],AK449,SAÍDAS[Conta bancária],$AJ$2)),
IF($AJ$2="",
SUMIFS(SAÍDAS[Valor],SAÍDAS[Status],"Concluído",SAÍDAS[Data pagamento],AK449)+SUMIFS(SAÍDAS[Valor],SAÍDAS[Status],"&lt;&gt;"&amp;"Concluído",SAÍDAS[Data vencimento],AK449),
SUMIFS(SAÍDAS[Valor],SAÍDAS[Status],"Concluído",SAÍDAS[Data pagamento],AK449,SAÍDAS[Conta bancária],$AJ$2)+SUMIFS(SAÍDAS[Valor],SAÍDAS[Status],"&lt;&gt;"&amp;"Concluído",SAÍDAS[Data vencimento],AK449,SAÍDAS[Conta bancária],$AJ$2)))</f>
        <v>0</v>
      </c>
      <c r="AP449">
        <f t="shared" ca="1" si="57"/>
        <v>0</v>
      </c>
    </row>
    <row r="450" spans="34:42" x14ac:dyDescent="0.3">
      <c r="AH450" t="str">
        <f t="shared" ca="1" si="53"/>
        <v>mar</v>
      </c>
      <c r="AI450">
        <f t="shared" ca="1" si="54"/>
        <v>1901</v>
      </c>
      <c r="AJ450" t="str">
        <f t="shared" ca="1" si="55"/>
        <v>mar1901</v>
      </c>
      <c r="AK450" s="97">
        <f t="shared" ca="1" si="52"/>
        <v>444</v>
      </c>
      <c r="AL450" t="str">
        <f t="shared" ca="1" si="56"/>
        <v>ter</v>
      </c>
      <c r="AM450">
        <f ca="1">IF($AJ$2="",SUMIFS(BANCOS!$C$4:$C$13,BANCOS!$D$4:$D$13,AK450),SUMIFS(BANCOS!$C$4:$C$13,BANCOS!$D$4:$D$13,AK450,BANCOS!$B$4:$B$13,$AJ$2))+AP449</f>
        <v>0</v>
      </c>
      <c r="AN450">
        <f ca="1">IF($AI$3=1,
IF($AJ$2="",
SUMIFS(ENTRADAS[Valor],ENTRADAS[Status],"Concluído",ENTRADAS[Data pagamento],AK450),
SUMIFS(ENTRADAS[Valor],ENTRADAS[Status],"Concluído",ENTRADAS[Data pagamento],AK450,ENTRADAS[Conta bancária],$AJ$2)),
IF($AJ$2="",
SUMIFS(ENTRADAS[Valor],ENTRADAS[Status],"Concluído",ENTRADAS[Data pagamento],AK450)+SUMIFS(ENTRADAS[Valor],ENTRADAS[Status],"&lt;&gt;"&amp;"Concluído",ENTRADAS[Data vencimento],AK450),
SUMIFS(ENTRADAS[Valor],ENTRADAS[Status],"Concluído",ENTRADAS[Data pagamento],AK450,ENTRADAS[Conta bancária],$AJ$2)+SUMIFS(ENTRADAS[Valor],ENTRADAS[Status],"&lt;&gt;"&amp;"Concluído",ENTRADAS[Data vencimento],AK450,ENTRADAS[Conta bancária],$AJ$2)))</f>
        <v>0</v>
      </c>
      <c r="AO450">
        <f ca="1">IF($AI$3=1,
IF($AJ$2="",
SUMIFS(SAÍDAS[Valor],SAÍDAS[Status],"Concluído",SAÍDAS[Data pagamento],AK450),
SUMIFS(SAÍDAS[Valor],SAÍDAS[Status],"Concluído",SAÍDAS[Data pagamento],AK450,SAÍDAS[Conta bancária],$AJ$2)),
IF($AJ$2="",
SUMIFS(SAÍDAS[Valor],SAÍDAS[Status],"Concluído",SAÍDAS[Data pagamento],AK450)+SUMIFS(SAÍDAS[Valor],SAÍDAS[Status],"&lt;&gt;"&amp;"Concluído",SAÍDAS[Data vencimento],AK450),
SUMIFS(SAÍDAS[Valor],SAÍDAS[Status],"Concluído",SAÍDAS[Data pagamento],AK450,SAÍDAS[Conta bancária],$AJ$2)+SUMIFS(SAÍDAS[Valor],SAÍDAS[Status],"&lt;&gt;"&amp;"Concluído",SAÍDAS[Data vencimento],AK450,SAÍDAS[Conta bancária],$AJ$2)))</f>
        <v>0</v>
      </c>
      <c r="AP450">
        <f t="shared" ca="1" si="57"/>
        <v>0</v>
      </c>
    </row>
    <row r="451" spans="34:42" x14ac:dyDescent="0.3">
      <c r="AH451" t="str">
        <f t="shared" ca="1" si="53"/>
        <v>mar</v>
      </c>
      <c r="AI451">
        <f t="shared" ca="1" si="54"/>
        <v>1901</v>
      </c>
      <c r="AJ451" t="str">
        <f t="shared" ca="1" si="55"/>
        <v>mar1901</v>
      </c>
      <c r="AK451" s="97">
        <f t="shared" ca="1" si="52"/>
        <v>445</v>
      </c>
      <c r="AL451" t="str">
        <f t="shared" ca="1" si="56"/>
        <v>qua</v>
      </c>
      <c r="AM451">
        <f ca="1">IF($AJ$2="",SUMIFS(BANCOS!$C$4:$C$13,BANCOS!$D$4:$D$13,AK451),SUMIFS(BANCOS!$C$4:$C$13,BANCOS!$D$4:$D$13,AK451,BANCOS!$B$4:$B$13,$AJ$2))+AP450</f>
        <v>0</v>
      </c>
      <c r="AN451">
        <f ca="1">IF($AI$3=1,
IF($AJ$2="",
SUMIFS(ENTRADAS[Valor],ENTRADAS[Status],"Concluído",ENTRADAS[Data pagamento],AK451),
SUMIFS(ENTRADAS[Valor],ENTRADAS[Status],"Concluído",ENTRADAS[Data pagamento],AK451,ENTRADAS[Conta bancária],$AJ$2)),
IF($AJ$2="",
SUMIFS(ENTRADAS[Valor],ENTRADAS[Status],"Concluído",ENTRADAS[Data pagamento],AK451)+SUMIFS(ENTRADAS[Valor],ENTRADAS[Status],"&lt;&gt;"&amp;"Concluído",ENTRADAS[Data vencimento],AK451),
SUMIFS(ENTRADAS[Valor],ENTRADAS[Status],"Concluído",ENTRADAS[Data pagamento],AK451,ENTRADAS[Conta bancária],$AJ$2)+SUMIFS(ENTRADAS[Valor],ENTRADAS[Status],"&lt;&gt;"&amp;"Concluído",ENTRADAS[Data vencimento],AK451,ENTRADAS[Conta bancária],$AJ$2)))</f>
        <v>0</v>
      </c>
      <c r="AO451">
        <f ca="1">IF($AI$3=1,
IF($AJ$2="",
SUMIFS(SAÍDAS[Valor],SAÍDAS[Status],"Concluído",SAÍDAS[Data pagamento],AK451),
SUMIFS(SAÍDAS[Valor],SAÍDAS[Status],"Concluído",SAÍDAS[Data pagamento],AK451,SAÍDAS[Conta bancária],$AJ$2)),
IF($AJ$2="",
SUMIFS(SAÍDAS[Valor],SAÍDAS[Status],"Concluído",SAÍDAS[Data pagamento],AK451)+SUMIFS(SAÍDAS[Valor],SAÍDAS[Status],"&lt;&gt;"&amp;"Concluído",SAÍDAS[Data vencimento],AK451),
SUMIFS(SAÍDAS[Valor],SAÍDAS[Status],"Concluído",SAÍDAS[Data pagamento],AK451,SAÍDAS[Conta bancária],$AJ$2)+SUMIFS(SAÍDAS[Valor],SAÍDAS[Status],"&lt;&gt;"&amp;"Concluído",SAÍDAS[Data vencimento],AK451,SAÍDAS[Conta bancária],$AJ$2)))</f>
        <v>0</v>
      </c>
      <c r="AP451">
        <f t="shared" ca="1" si="57"/>
        <v>0</v>
      </c>
    </row>
    <row r="452" spans="34:42" x14ac:dyDescent="0.3">
      <c r="AH452" t="str">
        <f t="shared" ca="1" si="53"/>
        <v>mar</v>
      </c>
      <c r="AI452">
        <f t="shared" ca="1" si="54"/>
        <v>1901</v>
      </c>
      <c r="AJ452" t="str">
        <f t="shared" ca="1" si="55"/>
        <v>mar1901</v>
      </c>
      <c r="AK452" s="97">
        <f t="shared" ca="1" si="52"/>
        <v>446</v>
      </c>
      <c r="AL452" t="str">
        <f t="shared" ca="1" si="56"/>
        <v>qui</v>
      </c>
      <c r="AM452">
        <f ca="1">IF($AJ$2="",SUMIFS(BANCOS!$C$4:$C$13,BANCOS!$D$4:$D$13,AK452),SUMIFS(BANCOS!$C$4:$C$13,BANCOS!$D$4:$D$13,AK452,BANCOS!$B$4:$B$13,$AJ$2))+AP451</f>
        <v>0</v>
      </c>
      <c r="AN452">
        <f ca="1">IF($AI$3=1,
IF($AJ$2="",
SUMIFS(ENTRADAS[Valor],ENTRADAS[Status],"Concluído",ENTRADAS[Data pagamento],AK452),
SUMIFS(ENTRADAS[Valor],ENTRADAS[Status],"Concluído",ENTRADAS[Data pagamento],AK452,ENTRADAS[Conta bancária],$AJ$2)),
IF($AJ$2="",
SUMIFS(ENTRADAS[Valor],ENTRADAS[Status],"Concluído",ENTRADAS[Data pagamento],AK452)+SUMIFS(ENTRADAS[Valor],ENTRADAS[Status],"&lt;&gt;"&amp;"Concluído",ENTRADAS[Data vencimento],AK452),
SUMIFS(ENTRADAS[Valor],ENTRADAS[Status],"Concluído",ENTRADAS[Data pagamento],AK452,ENTRADAS[Conta bancária],$AJ$2)+SUMIFS(ENTRADAS[Valor],ENTRADAS[Status],"&lt;&gt;"&amp;"Concluído",ENTRADAS[Data vencimento],AK452,ENTRADAS[Conta bancária],$AJ$2)))</f>
        <v>0</v>
      </c>
      <c r="AO452">
        <f ca="1">IF($AI$3=1,
IF($AJ$2="",
SUMIFS(SAÍDAS[Valor],SAÍDAS[Status],"Concluído",SAÍDAS[Data pagamento],AK452),
SUMIFS(SAÍDAS[Valor],SAÍDAS[Status],"Concluído",SAÍDAS[Data pagamento],AK452,SAÍDAS[Conta bancária],$AJ$2)),
IF($AJ$2="",
SUMIFS(SAÍDAS[Valor],SAÍDAS[Status],"Concluído",SAÍDAS[Data pagamento],AK452)+SUMIFS(SAÍDAS[Valor],SAÍDAS[Status],"&lt;&gt;"&amp;"Concluído",SAÍDAS[Data vencimento],AK452),
SUMIFS(SAÍDAS[Valor],SAÍDAS[Status],"Concluído",SAÍDAS[Data pagamento],AK452,SAÍDAS[Conta bancária],$AJ$2)+SUMIFS(SAÍDAS[Valor],SAÍDAS[Status],"&lt;&gt;"&amp;"Concluído",SAÍDAS[Data vencimento],AK452,SAÍDAS[Conta bancária],$AJ$2)))</f>
        <v>0</v>
      </c>
      <c r="AP452">
        <f t="shared" ca="1" si="57"/>
        <v>0</v>
      </c>
    </row>
    <row r="453" spans="34:42" x14ac:dyDescent="0.3">
      <c r="AH453" t="str">
        <f t="shared" ca="1" si="53"/>
        <v>mar</v>
      </c>
      <c r="AI453">
        <f t="shared" ca="1" si="54"/>
        <v>1901</v>
      </c>
      <c r="AJ453" t="str">
        <f t="shared" ca="1" si="55"/>
        <v>mar1901</v>
      </c>
      <c r="AK453" s="97">
        <f t="shared" ca="1" si="52"/>
        <v>447</v>
      </c>
      <c r="AL453" t="str">
        <f t="shared" ca="1" si="56"/>
        <v>sex</v>
      </c>
      <c r="AM453">
        <f ca="1">IF($AJ$2="",SUMIFS(BANCOS!$C$4:$C$13,BANCOS!$D$4:$D$13,AK453),SUMIFS(BANCOS!$C$4:$C$13,BANCOS!$D$4:$D$13,AK453,BANCOS!$B$4:$B$13,$AJ$2))+AP452</f>
        <v>0</v>
      </c>
      <c r="AN453">
        <f ca="1">IF($AI$3=1,
IF($AJ$2="",
SUMIFS(ENTRADAS[Valor],ENTRADAS[Status],"Concluído",ENTRADAS[Data pagamento],AK453),
SUMIFS(ENTRADAS[Valor],ENTRADAS[Status],"Concluído",ENTRADAS[Data pagamento],AK453,ENTRADAS[Conta bancária],$AJ$2)),
IF($AJ$2="",
SUMIFS(ENTRADAS[Valor],ENTRADAS[Status],"Concluído",ENTRADAS[Data pagamento],AK453)+SUMIFS(ENTRADAS[Valor],ENTRADAS[Status],"&lt;&gt;"&amp;"Concluído",ENTRADAS[Data vencimento],AK453),
SUMIFS(ENTRADAS[Valor],ENTRADAS[Status],"Concluído",ENTRADAS[Data pagamento],AK453,ENTRADAS[Conta bancária],$AJ$2)+SUMIFS(ENTRADAS[Valor],ENTRADAS[Status],"&lt;&gt;"&amp;"Concluído",ENTRADAS[Data vencimento],AK453,ENTRADAS[Conta bancária],$AJ$2)))</f>
        <v>0</v>
      </c>
      <c r="AO453">
        <f ca="1">IF($AI$3=1,
IF($AJ$2="",
SUMIFS(SAÍDAS[Valor],SAÍDAS[Status],"Concluído",SAÍDAS[Data pagamento],AK453),
SUMIFS(SAÍDAS[Valor],SAÍDAS[Status],"Concluído",SAÍDAS[Data pagamento],AK453,SAÍDAS[Conta bancária],$AJ$2)),
IF($AJ$2="",
SUMIFS(SAÍDAS[Valor],SAÍDAS[Status],"Concluído",SAÍDAS[Data pagamento],AK453)+SUMIFS(SAÍDAS[Valor],SAÍDAS[Status],"&lt;&gt;"&amp;"Concluído",SAÍDAS[Data vencimento],AK453),
SUMIFS(SAÍDAS[Valor],SAÍDAS[Status],"Concluído",SAÍDAS[Data pagamento],AK453,SAÍDAS[Conta bancária],$AJ$2)+SUMIFS(SAÍDAS[Valor],SAÍDAS[Status],"&lt;&gt;"&amp;"Concluído",SAÍDAS[Data vencimento],AK453,SAÍDAS[Conta bancária],$AJ$2)))</f>
        <v>0</v>
      </c>
      <c r="AP453">
        <f t="shared" ca="1" si="57"/>
        <v>0</v>
      </c>
    </row>
    <row r="454" spans="34:42" x14ac:dyDescent="0.3">
      <c r="AH454" t="str">
        <f t="shared" ca="1" si="53"/>
        <v>mar</v>
      </c>
      <c r="AI454">
        <f t="shared" ca="1" si="54"/>
        <v>1901</v>
      </c>
      <c r="AJ454" t="str">
        <f t="shared" ca="1" si="55"/>
        <v>mar1901</v>
      </c>
      <c r="AK454" s="97">
        <f t="shared" ca="1" si="52"/>
        <v>448</v>
      </c>
      <c r="AL454" t="str">
        <f t="shared" ca="1" si="56"/>
        <v>sáb</v>
      </c>
      <c r="AM454">
        <f ca="1">IF($AJ$2="",SUMIFS(BANCOS!$C$4:$C$13,BANCOS!$D$4:$D$13,AK454),SUMIFS(BANCOS!$C$4:$C$13,BANCOS!$D$4:$D$13,AK454,BANCOS!$B$4:$B$13,$AJ$2))+AP453</f>
        <v>0</v>
      </c>
      <c r="AN454">
        <f ca="1">IF($AI$3=1,
IF($AJ$2="",
SUMIFS(ENTRADAS[Valor],ENTRADAS[Status],"Concluído",ENTRADAS[Data pagamento],AK454),
SUMIFS(ENTRADAS[Valor],ENTRADAS[Status],"Concluído",ENTRADAS[Data pagamento],AK454,ENTRADAS[Conta bancária],$AJ$2)),
IF($AJ$2="",
SUMIFS(ENTRADAS[Valor],ENTRADAS[Status],"Concluído",ENTRADAS[Data pagamento],AK454)+SUMIFS(ENTRADAS[Valor],ENTRADAS[Status],"&lt;&gt;"&amp;"Concluído",ENTRADAS[Data vencimento],AK454),
SUMIFS(ENTRADAS[Valor],ENTRADAS[Status],"Concluído",ENTRADAS[Data pagamento],AK454,ENTRADAS[Conta bancária],$AJ$2)+SUMIFS(ENTRADAS[Valor],ENTRADAS[Status],"&lt;&gt;"&amp;"Concluído",ENTRADAS[Data vencimento],AK454,ENTRADAS[Conta bancária],$AJ$2)))</f>
        <v>0</v>
      </c>
      <c r="AO454">
        <f ca="1">IF($AI$3=1,
IF($AJ$2="",
SUMIFS(SAÍDAS[Valor],SAÍDAS[Status],"Concluído",SAÍDAS[Data pagamento],AK454),
SUMIFS(SAÍDAS[Valor],SAÍDAS[Status],"Concluído",SAÍDAS[Data pagamento],AK454,SAÍDAS[Conta bancária],$AJ$2)),
IF($AJ$2="",
SUMIFS(SAÍDAS[Valor],SAÍDAS[Status],"Concluído",SAÍDAS[Data pagamento],AK454)+SUMIFS(SAÍDAS[Valor],SAÍDAS[Status],"&lt;&gt;"&amp;"Concluído",SAÍDAS[Data vencimento],AK454),
SUMIFS(SAÍDAS[Valor],SAÍDAS[Status],"Concluído",SAÍDAS[Data pagamento],AK454,SAÍDAS[Conta bancária],$AJ$2)+SUMIFS(SAÍDAS[Valor],SAÍDAS[Status],"&lt;&gt;"&amp;"Concluído",SAÍDAS[Data vencimento],AK454,SAÍDAS[Conta bancária],$AJ$2)))</f>
        <v>0</v>
      </c>
      <c r="AP454">
        <f t="shared" ca="1" si="57"/>
        <v>0</v>
      </c>
    </row>
    <row r="455" spans="34:42" x14ac:dyDescent="0.3">
      <c r="AH455" t="str">
        <f t="shared" ca="1" si="53"/>
        <v>mar</v>
      </c>
      <c r="AI455">
        <f t="shared" ca="1" si="54"/>
        <v>1901</v>
      </c>
      <c r="AJ455" t="str">
        <f t="shared" ca="1" si="55"/>
        <v>mar1901</v>
      </c>
      <c r="AK455" s="97">
        <f t="shared" ca="1" si="52"/>
        <v>449</v>
      </c>
      <c r="AL455" t="str">
        <f t="shared" ca="1" si="56"/>
        <v>dom</v>
      </c>
      <c r="AM455">
        <f ca="1">IF($AJ$2="",SUMIFS(BANCOS!$C$4:$C$13,BANCOS!$D$4:$D$13,AK455),SUMIFS(BANCOS!$C$4:$C$13,BANCOS!$D$4:$D$13,AK455,BANCOS!$B$4:$B$13,$AJ$2))+AP454</f>
        <v>0</v>
      </c>
      <c r="AN455">
        <f ca="1">IF($AI$3=1,
IF($AJ$2="",
SUMIFS(ENTRADAS[Valor],ENTRADAS[Status],"Concluído",ENTRADAS[Data pagamento],AK455),
SUMIFS(ENTRADAS[Valor],ENTRADAS[Status],"Concluído",ENTRADAS[Data pagamento],AK455,ENTRADAS[Conta bancária],$AJ$2)),
IF($AJ$2="",
SUMIFS(ENTRADAS[Valor],ENTRADAS[Status],"Concluído",ENTRADAS[Data pagamento],AK455)+SUMIFS(ENTRADAS[Valor],ENTRADAS[Status],"&lt;&gt;"&amp;"Concluído",ENTRADAS[Data vencimento],AK455),
SUMIFS(ENTRADAS[Valor],ENTRADAS[Status],"Concluído",ENTRADAS[Data pagamento],AK455,ENTRADAS[Conta bancária],$AJ$2)+SUMIFS(ENTRADAS[Valor],ENTRADAS[Status],"&lt;&gt;"&amp;"Concluído",ENTRADAS[Data vencimento],AK455,ENTRADAS[Conta bancária],$AJ$2)))</f>
        <v>0</v>
      </c>
      <c r="AO455">
        <f ca="1">IF($AI$3=1,
IF($AJ$2="",
SUMIFS(SAÍDAS[Valor],SAÍDAS[Status],"Concluído",SAÍDAS[Data pagamento],AK455),
SUMIFS(SAÍDAS[Valor],SAÍDAS[Status],"Concluído",SAÍDAS[Data pagamento],AK455,SAÍDAS[Conta bancária],$AJ$2)),
IF($AJ$2="",
SUMIFS(SAÍDAS[Valor],SAÍDAS[Status],"Concluído",SAÍDAS[Data pagamento],AK455)+SUMIFS(SAÍDAS[Valor],SAÍDAS[Status],"&lt;&gt;"&amp;"Concluído",SAÍDAS[Data vencimento],AK455),
SUMIFS(SAÍDAS[Valor],SAÍDAS[Status],"Concluído",SAÍDAS[Data pagamento],AK455,SAÍDAS[Conta bancária],$AJ$2)+SUMIFS(SAÍDAS[Valor],SAÍDAS[Status],"&lt;&gt;"&amp;"Concluído",SAÍDAS[Data vencimento],AK455,SAÍDAS[Conta bancária],$AJ$2)))</f>
        <v>0</v>
      </c>
      <c r="AP455">
        <f t="shared" ca="1" si="57"/>
        <v>0</v>
      </c>
    </row>
    <row r="456" spans="34:42" x14ac:dyDescent="0.3">
      <c r="AH456" t="str">
        <f t="shared" ca="1" si="53"/>
        <v>mar</v>
      </c>
      <c r="AI456">
        <f t="shared" ca="1" si="54"/>
        <v>1901</v>
      </c>
      <c r="AJ456" t="str">
        <f t="shared" ca="1" si="55"/>
        <v>mar1901</v>
      </c>
      <c r="AK456" s="97">
        <f t="shared" ref="AK456:AK519" ca="1" si="58">AK455+1</f>
        <v>450</v>
      </c>
      <c r="AL456" t="str">
        <f t="shared" ca="1" si="56"/>
        <v>seg</v>
      </c>
      <c r="AM456">
        <f ca="1">IF($AJ$2="",SUMIFS(BANCOS!$C$4:$C$13,BANCOS!$D$4:$D$13,AK456),SUMIFS(BANCOS!$C$4:$C$13,BANCOS!$D$4:$D$13,AK456,BANCOS!$B$4:$B$13,$AJ$2))+AP455</f>
        <v>0</v>
      </c>
      <c r="AN456">
        <f ca="1">IF($AI$3=1,
IF($AJ$2="",
SUMIFS(ENTRADAS[Valor],ENTRADAS[Status],"Concluído",ENTRADAS[Data pagamento],AK456),
SUMIFS(ENTRADAS[Valor],ENTRADAS[Status],"Concluído",ENTRADAS[Data pagamento],AK456,ENTRADAS[Conta bancária],$AJ$2)),
IF($AJ$2="",
SUMIFS(ENTRADAS[Valor],ENTRADAS[Status],"Concluído",ENTRADAS[Data pagamento],AK456)+SUMIFS(ENTRADAS[Valor],ENTRADAS[Status],"&lt;&gt;"&amp;"Concluído",ENTRADAS[Data vencimento],AK456),
SUMIFS(ENTRADAS[Valor],ENTRADAS[Status],"Concluído",ENTRADAS[Data pagamento],AK456,ENTRADAS[Conta bancária],$AJ$2)+SUMIFS(ENTRADAS[Valor],ENTRADAS[Status],"&lt;&gt;"&amp;"Concluído",ENTRADAS[Data vencimento],AK456,ENTRADAS[Conta bancária],$AJ$2)))</f>
        <v>0</v>
      </c>
      <c r="AO456">
        <f ca="1">IF($AI$3=1,
IF($AJ$2="",
SUMIFS(SAÍDAS[Valor],SAÍDAS[Status],"Concluído",SAÍDAS[Data pagamento],AK456),
SUMIFS(SAÍDAS[Valor],SAÍDAS[Status],"Concluído",SAÍDAS[Data pagamento],AK456,SAÍDAS[Conta bancária],$AJ$2)),
IF($AJ$2="",
SUMIFS(SAÍDAS[Valor],SAÍDAS[Status],"Concluído",SAÍDAS[Data pagamento],AK456)+SUMIFS(SAÍDAS[Valor],SAÍDAS[Status],"&lt;&gt;"&amp;"Concluído",SAÍDAS[Data vencimento],AK456),
SUMIFS(SAÍDAS[Valor],SAÍDAS[Status],"Concluído",SAÍDAS[Data pagamento],AK456,SAÍDAS[Conta bancária],$AJ$2)+SUMIFS(SAÍDAS[Valor],SAÍDAS[Status],"&lt;&gt;"&amp;"Concluído",SAÍDAS[Data vencimento],AK456,SAÍDAS[Conta bancária],$AJ$2)))</f>
        <v>0</v>
      </c>
      <c r="AP456">
        <f t="shared" ca="1" si="57"/>
        <v>0</v>
      </c>
    </row>
    <row r="457" spans="34:42" x14ac:dyDescent="0.3">
      <c r="AH457" t="str">
        <f t="shared" ca="1" si="53"/>
        <v>mar</v>
      </c>
      <c r="AI457">
        <f t="shared" ca="1" si="54"/>
        <v>1901</v>
      </c>
      <c r="AJ457" t="str">
        <f t="shared" ca="1" si="55"/>
        <v>mar1901</v>
      </c>
      <c r="AK457" s="97">
        <f t="shared" ca="1" si="58"/>
        <v>451</v>
      </c>
      <c r="AL457" t="str">
        <f t="shared" ca="1" si="56"/>
        <v>ter</v>
      </c>
      <c r="AM457">
        <f ca="1">IF($AJ$2="",SUMIFS(BANCOS!$C$4:$C$13,BANCOS!$D$4:$D$13,AK457),SUMIFS(BANCOS!$C$4:$C$13,BANCOS!$D$4:$D$13,AK457,BANCOS!$B$4:$B$13,$AJ$2))+AP456</f>
        <v>0</v>
      </c>
      <c r="AN457">
        <f ca="1">IF($AI$3=1,
IF($AJ$2="",
SUMIFS(ENTRADAS[Valor],ENTRADAS[Status],"Concluído",ENTRADAS[Data pagamento],AK457),
SUMIFS(ENTRADAS[Valor],ENTRADAS[Status],"Concluído",ENTRADAS[Data pagamento],AK457,ENTRADAS[Conta bancária],$AJ$2)),
IF($AJ$2="",
SUMIFS(ENTRADAS[Valor],ENTRADAS[Status],"Concluído",ENTRADAS[Data pagamento],AK457)+SUMIFS(ENTRADAS[Valor],ENTRADAS[Status],"&lt;&gt;"&amp;"Concluído",ENTRADAS[Data vencimento],AK457),
SUMIFS(ENTRADAS[Valor],ENTRADAS[Status],"Concluído",ENTRADAS[Data pagamento],AK457,ENTRADAS[Conta bancária],$AJ$2)+SUMIFS(ENTRADAS[Valor],ENTRADAS[Status],"&lt;&gt;"&amp;"Concluído",ENTRADAS[Data vencimento],AK457,ENTRADAS[Conta bancária],$AJ$2)))</f>
        <v>0</v>
      </c>
      <c r="AO457">
        <f ca="1">IF($AI$3=1,
IF($AJ$2="",
SUMIFS(SAÍDAS[Valor],SAÍDAS[Status],"Concluído",SAÍDAS[Data pagamento],AK457),
SUMIFS(SAÍDAS[Valor],SAÍDAS[Status],"Concluído",SAÍDAS[Data pagamento],AK457,SAÍDAS[Conta bancária],$AJ$2)),
IF($AJ$2="",
SUMIFS(SAÍDAS[Valor],SAÍDAS[Status],"Concluído",SAÍDAS[Data pagamento],AK457)+SUMIFS(SAÍDAS[Valor],SAÍDAS[Status],"&lt;&gt;"&amp;"Concluído",SAÍDAS[Data vencimento],AK457),
SUMIFS(SAÍDAS[Valor],SAÍDAS[Status],"Concluído",SAÍDAS[Data pagamento],AK457,SAÍDAS[Conta bancária],$AJ$2)+SUMIFS(SAÍDAS[Valor],SAÍDAS[Status],"&lt;&gt;"&amp;"Concluído",SAÍDAS[Data vencimento],AK457,SAÍDAS[Conta bancária],$AJ$2)))</f>
        <v>0</v>
      </c>
      <c r="AP457">
        <f t="shared" ca="1" si="57"/>
        <v>0</v>
      </c>
    </row>
    <row r="458" spans="34:42" x14ac:dyDescent="0.3">
      <c r="AH458" t="str">
        <f t="shared" ca="1" si="53"/>
        <v>mar</v>
      </c>
      <c r="AI458">
        <f t="shared" ca="1" si="54"/>
        <v>1901</v>
      </c>
      <c r="AJ458" t="str">
        <f t="shared" ca="1" si="55"/>
        <v>mar1901</v>
      </c>
      <c r="AK458" s="97">
        <f t="shared" ca="1" si="58"/>
        <v>452</v>
      </c>
      <c r="AL458" t="str">
        <f t="shared" ca="1" si="56"/>
        <v>qua</v>
      </c>
      <c r="AM458">
        <f ca="1">IF($AJ$2="",SUMIFS(BANCOS!$C$4:$C$13,BANCOS!$D$4:$D$13,AK458),SUMIFS(BANCOS!$C$4:$C$13,BANCOS!$D$4:$D$13,AK458,BANCOS!$B$4:$B$13,$AJ$2))+AP457</f>
        <v>0</v>
      </c>
      <c r="AN458">
        <f ca="1">IF($AI$3=1,
IF($AJ$2="",
SUMIFS(ENTRADAS[Valor],ENTRADAS[Status],"Concluído",ENTRADAS[Data pagamento],AK458),
SUMIFS(ENTRADAS[Valor],ENTRADAS[Status],"Concluído",ENTRADAS[Data pagamento],AK458,ENTRADAS[Conta bancária],$AJ$2)),
IF($AJ$2="",
SUMIFS(ENTRADAS[Valor],ENTRADAS[Status],"Concluído",ENTRADAS[Data pagamento],AK458)+SUMIFS(ENTRADAS[Valor],ENTRADAS[Status],"&lt;&gt;"&amp;"Concluído",ENTRADAS[Data vencimento],AK458),
SUMIFS(ENTRADAS[Valor],ENTRADAS[Status],"Concluído",ENTRADAS[Data pagamento],AK458,ENTRADAS[Conta bancária],$AJ$2)+SUMIFS(ENTRADAS[Valor],ENTRADAS[Status],"&lt;&gt;"&amp;"Concluído",ENTRADAS[Data vencimento],AK458,ENTRADAS[Conta bancária],$AJ$2)))</f>
        <v>0</v>
      </c>
      <c r="AO458">
        <f ca="1">IF($AI$3=1,
IF($AJ$2="",
SUMIFS(SAÍDAS[Valor],SAÍDAS[Status],"Concluído",SAÍDAS[Data pagamento],AK458),
SUMIFS(SAÍDAS[Valor],SAÍDAS[Status],"Concluído",SAÍDAS[Data pagamento],AK458,SAÍDAS[Conta bancária],$AJ$2)),
IF($AJ$2="",
SUMIFS(SAÍDAS[Valor],SAÍDAS[Status],"Concluído",SAÍDAS[Data pagamento],AK458)+SUMIFS(SAÍDAS[Valor],SAÍDAS[Status],"&lt;&gt;"&amp;"Concluído",SAÍDAS[Data vencimento],AK458),
SUMIFS(SAÍDAS[Valor],SAÍDAS[Status],"Concluído",SAÍDAS[Data pagamento],AK458,SAÍDAS[Conta bancária],$AJ$2)+SUMIFS(SAÍDAS[Valor],SAÍDAS[Status],"&lt;&gt;"&amp;"Concluído",SAÍDAS[Data vencimento],AK458,SAÍDAS[Conta bancária],$AJ$2)))</f>
        <v>0</v>
      </c>
      <c r="AP458">
        <f t="shared" ca="1" si="57"/>
        <v>0</v>
      </c>
    </row>
    <row r="459" spans="34:42" x14ac:dyDescent="0.3">
      <c r="AH459" t="str">
        <f t="shared" ca="1" si="53"/>
        <v>mar</v>
      </c>
      <c r="AI459">
        <f t="shared" ca="1" si="54"/>
        <v>1901</v>
      </c>
      <c r="AJ459" t="str">
        <f t="shared" ca="1" si="55"/>
        <v>mar1901</v>
      </c>
      <c r="AK459" s="97">
        <f t="shared" ca="1" si="58"/>
        <v>453</v>
      </c>
      <c r="AL459" t="str">
        <f t="shared" ca="1" si="56"/>
        <v>qui</v>
      </c>
      <c r="AM459">
        <f ca="1">IF($AJ$2="",SUMIFS(BANCOS!$C$4:$C$13,BANCOS!$D$4:$D$13,AK459),SUMIFS(BANCOS!$C$4:$C$13,BANCOS!$D$4:$D$13,AK459,BANCOS!$B$4:$B$13,$AJ$2))+AP458</f>
        <v>0</v>
      </c>
      <c r="AN459">
        <f ca="1">IF($AI$3=1,
IF($AJ$2="",
SUMIFS(ENTRADAS[Valor],ENTRADAS[Status],"Concluído",ENTRADAS[Data pagamento],AK459),
SUMIFS(ENTRADAS[Valor],ENTRADAS[Status],"Concluído",ENTRADAS[Data pagamento],AK459,ENTRADAS[Conta bancária],$AJ$2)),
IF($AJ$2="",
SUMIFS(ENTRADAS[Valor],ENTRADAS[Status],"Concluído",ENTRADAS[Data pagamento],AK459)+SUMIFS(ENTRADAS[Valor],ENTRADAS[Status],"&lt;&gt;"&amp;"Concluído",ENTRADAS[Data vencimento],AK459),
SUMIFS(ENTRADAS[Valor],ENTRADAS[Status],"Concluído",ENTRADAS[Data pagamento],AK459,ENTRADAS[Conta bancária],$AJ$2)+SUMIFS(ENTRADAS[Valor],ENTRADAS[Status],"&lt;&gt;"&amp;"Concluído",ENTRADAS[Data vencimento],AK459,ENTRADAS[Conta bancária],$AJ$2)))</f>
        <v>0</v>
      </c>
      <c r="AO459">
        <f ca="1">IF($AI$3=1,
IF($AJ$2="",
SUMIFS(SAÍDAS[Valor],SAÍDAS[Status],"Concluído",SAÍDAS[Data pagamento],AK459),
SUMIFS(SAÍDAS[Valor],SAÍDAS[Status],"Concluído",SAÍDAS[Data pagamento],AK459,SAÍDAS[Conta bancária],$AJ$2)),
IF($AJ$2="",
SUMIFS(SAÍDAS[Valor],SAÍDAS[Status],"Concluído",SAÍDAS[Data pagamento],AK459)+SUMIFS(SAÍDAS[Valor],SAÍDAS[Status],"&lt;&gt;"&amp;"Concluído",SAÍDAS[Data vencimento],AK459),
SUMIFS(SAÍDAS[Valor],SAÍDAS[Status],"Concluído",SAÍDAS[Data pagamento],AK459,SAÍDAS[Conta bancária],$AJ$2)+SUMIFS(SAÍDAS[Valor],SAÍDAS[Status],"&lt;&gt;"&amp;"Concluído",SAÍDAS[Data vencimento],AK459,SAÍDAS[Conta bancária],$AJ$2)))</f>
        <v>0</v>
      </c>
      <c r="AP459">
        <f t="shared" ca="1" si="57"/>
        <v>0</v>
      </c>
    </row>
    <row r="460" spans="34:42" x14ac:dyDescent="0.3">
      <c r="AH460" t="str">
        <f t="shared" ca="1" si="53"/>
        <v>mar</v>
      </c>
      <c r="AI460">
        <f t="shared" ca="1" si="54"/>
        <v>1901</v>
      </c>
      <c r="AJ460" t="str">
        <f t="shared" ca="1" si="55"/>
        <v>mar1901</v>
      </c>
      <c r="AK460" s="97">
        <f t="shared" ca="1" si="58"/>
        <v>454</v>
      </c>
      <c r="AL460" t="str">
        <f t="shared" ca="1" si="56"/>
        <v>sex</v>
      </c>
      <c r="AM460">
        <f ca="1">IF($AJ$2="",SUMIFS(BANCOS!$C$4:$C$13,BANCOS!$D$4:$D$13,AK460),SUMIFS(BANCOS!$C$4:$C$13,BANCOS!$D$4:$D$13,AK460,BANCOS!$B$4:$B$13,$AJ$2))+AP459</f>
        <v>0</v>
      </c>
      <c r="AN460">
        <f ca="1">IF($AI$3=1,
IF($AJ$2="",
SUMIFS(ENTRADAS[Valor],ENTRADAS[Status],"Concluído",ENTRADAS[Data pagamento],AK460),
SUMIFS(ENTRADAS[Valor],ENTRADAS[Status],"Concluído",ENTRADAS[Data pagamento],AK460,ENTRADAS[Conta bancária],$AJ$2)),
IF($AJ$2="",
SUMIFS(ENTRADAS[Valor],ENTRADAS[Status],"Concluído",ENTRADAS[Data pagamento],AK460)+SUMIFS(ENTRADAS[Valor],ENTRADAS[Status],"&lt;&gt;"&amp;"Concluído",ENTRADAS[Data vencimento],AK460),
SUMIFS(ENTRADAS[Valor],ENTRADAS[Status],"Concluído",ENTRADAS[Data pagamento],AK460,ENTRADAS[Conta bancária],$AJ$2)+SUMIFS(ENTRADAS[Valor],ENTRADAS[Status],"&lt;&gt;"&amp;"Concluído",ENTRADAS[Data vencimento],AK460,ENTRADAS[Conta bancária],$AJ$2)))</f>
        <v>0</v>
      </c>
      <c r="AO460">
        <f ca="1">IF($AI$3=1,
IF($AJ$2="",
SUMIFS(SAÍDAS[Valor],SAÍDAS[Status],"Concluído",SAÍDAS[Data pagamento],AK460),
SUMIFS(SAÍDAS[Valor],SAÍDAS[Status],"Concluído",SAÍDAS[Data pagamento],AK460,SAÍDAS[Conta bancária],$AJ$2)),
IF($AJ$2="",
SUMIFS(SAÍDAS[Valor],SAÍDAS[Status],"Concluído",SAÍDAS[Data pagamento],AK460)+SUMIFS(SAÍDAS[Valor],SAÍDAS[Status],"&lt;&gt;"&amp;"Concluído",SAÍDAS[Data vencimento],AK460),
SUMIFS(SAÍDAS[Valor],SAÍDAS[Status],"Concluído",SAÍDAS[Data pagamento],AK460,SAÍDAS[Conta bancária],$AJ$2)+SUMIFS(SAÍDAS[Valor],SAÍDAS[Status],"&lt;&gt;"&amp;"Concluído",SAÍDAS[Data vencimento],AK460,SAÍDAS[Conta bancária],$AJ$2)))</f>
        <v>0</v>
      </c>
      <c r="AP460">
        <f t="shared" ca="1" si="57"/>
        <v>0</v>
      </c>
    </row>
    <row r="461" spans="34:42" x14ac:dyDescent="0.3">
      <c r="AH461" t="str">
        <f t="shared" ca="1" si="53"/>
        <v>mar</v>
      </c>
      <c r="AI461">
        <f t="shared" ca="1" si="54"/>
        <v>1901</v>
      </c>
      <c r="AJ461" t="str">
        <f t="shared" ca="1" si="55"/>
        <v>mar1901</v>
      </c>
      <c r="AK461" s="97">
        <f t="shared" ca="1" si="58"/>
        <v>455</v>
      </c>
      <c r="AL461" t="str">
        <f t="shared" ca="1" si="56"/>
        <v>sáb</v>
      </c>
      <c r="AM461">
        <f ca="1">IF($AJ$2="",SUMIFS(BANCOS!$C$4:$C$13,BANCOS!$D$4:$D$13,AK461),SUMIFS(BANCOS!$C$4:$C$13,BANCOS!$D$4:$D$13,AK461,BANCOS!$B$4:$B$13,$AJ$2))+AP460</f>
        <v>0</v>
      </c>
      <c r="AN461">
        <f ca="1">IF($AI$3=1,
IF($AJ$2="",
SUMIFS(ENTRADAS[Valor],ENTRADAS[Status],"Concluído",ENTRADAS[Data pagamento],AK461),
SUMIFS(ENTRADAS[Valor],ENTRADAS[Status],"Concluído",ENTRADAS[Data pagamento],AK461,ENTRADAS[Conta bancária],$AJ$2)),
IF($AJ$2="",
SUMIFS(ENTRADAS[Valor],ENTRADAS[Status],"Concluído",ENTRADAS[Data pagamento],AK461)+SUMIFS(ENTRADAS[Valor],ENTRADAS[Status],"&lt;&gt;"&amp;"Concluído",ENTRADAS[Data vencimento],AK461),
SUMIFS(ENTRADAS[Valor],ENTRADAS[Status],"Concluído",ENTRADAS[Data pagamento],AK461,ENTRADAS[Conta bancária],$AJ$2)+SUMIFS(ENTRADAS[Valor],ENTRADAS[Status],"&lt;&gt;"&amp;"Concluído",ENTRADAS[Data vencimento],AK461,ENTRADAS[Conta bancária],$AJ$2)))</f>
        <v>0</v>
      </c>
      <c r="AO461">
        <f ca="1">IF($AI$3=1,
IF($AJ$2="",
SUMIFS(SAÍDAS[Valor],SAÍDAS[Status],"Concluído",SAÍDAS[Data pagamento],AK461),
SUMIFS(SAÍDAS[Valor],SAÍDAS[Status],"Concluído",SAÍDAS[Data pagamento],AK461,SAÍDAS[Conta bancária],$AJ$2)),
IF($AJ$2="",
SUMIFS(SAÍDAS[Valor],SAÍDAS[Status],"Concluído",SAÍDAS[Data pagamento],AK461)+SUMIFS(SAÍDAS[Valor],SAÍDAS[Status],"&lt;&gt;"&amp;"Concluído",SAÍDAS[Data vencimento],AK461),
SUMIFS(SAÍDAS[Valor],SAÍDAS[Status],"Concluído",SAÍDAS[Data pagamento],AK461,SAÍDAS[Conta bancária],$AJ$2)+SUMIFS(SAÍDAS[Valor],SAÍDAS[Status],"&lt;&gt;"&amp;"Concluído",SAÍDAS[Data vencimento],AK461,SAÍDAS[Conta bancária],$AJ$2)))</f>
        <v>0</v>
      </c>
      <c r="AP461">
        <f t="shared" ca="1" si="57"/>
        <v>0</v>
      </c>
    </row>
    <row r="462" spans="34:42" x14ac:dyDescent="0.3">
      <c r="AH462" t="str">
        <f t="shared" ca="1" si="53"/>
        <v>mar</v>
      </c>
      <c r="AI462">
        <f t="shared" ca="1" si="54"/>
        <v>1901</v>
      </c>
      <c r="AJ462" t="str">
        <f t="shared" ca="1" si="55"/>
        <v>mar1901</v>
      </c>
      <c r="AK462" s="97">
        <f t="shared" ca="1" si="58"/>
        <v>456</v>
      </c>
      <c r="AL462" t="str">
        <f t="shared" ca="1" si="56"/>
        <v>dom</v>
      </c>
      <c r="AM462">
        <f ca="1">IF($AJ$2="",SUMIFS(BANCOS!$C$4:$C$13,BANCOS!$D$4:$D$13,AK462),SUMIFS(BANCOS!$C$4:$C$13,BANCOS!$D$4:$D$13,AK462,BANCOS!$B$4:$B$13,$AJ$2))+AP461</f>
        <v>0</v>
      </c>
      <c r="AN462">
        <f ca="1">IF($AI$3=1,
IF($AJ$2="",
SUMIFS(ENTRADAS[Valor],ENTRADAS[Status],"Concluído",ENTRADAS[Data pagamento],AK462),
SUMIFS(ENTRADAS[Valor],ENTRADAS[Status],"Concluído",ENTRADAS[Data pagamento],AK462,ENTRADAS[Conta bancária],$AJ$2)),
IF($AJ$2="",
SUMIFS(ENTRADAS[Valor],ENTRADAS[Status],"Concluído",ENTRADAS[Data pagamento],AK462)+SUMIFS(ENTRADAS[Valor],ENTRADAS[Status],"&lt;&gt;"&amp;"Concluído",ENTRADAS[Data vencimento],AK462),
SUMIFS(ENTRADAS[Valor],ENTRADAS[Status],"Concluído",ENTRADAS[Data pagamento],AK462,ENTRADAS[Conta bancária],$AJ$2)+SUMIFS(ENTRADAS[Valor],ENTRADAS[Status],"&lt;&gt;"&amp;"Concluído",ENTRADAS[Data vencimento],AK462,ENTRADAS[Conta bancária],$AJ$2)))</f>
        <v>0</v>
      </c>
      <c r="AO462">
        <f ca="1">IF($AI$3=1,
IF($AJ$2="",
SUMIFS(SAÍDAS[Valor],SAÍDAS[Status],"Concluído",SAÍDAS[Data pagamento],AK462),
SUMIFS(SAÍDAS[Valor],SAÍDAS[Status],"Concluído",SAÍDAS[Data pagamento],AK462,SAÍDAS[Conta bancária],$AJ$2)),
IF($AJ$2="",
SUMIFS(SAÍDAS[Valor],SAÍDAS[Status],"Concluído",SAÍDAS[Data pagamento],AK462)+SUMIFS(SAÍDAS[Valor],SAÍDAS[Status],"&lt;&gt;"&amp;"Concluído",SAÍDAS[Data vencimento],AK462),
SUMIFS(SAÍDAS[Valor],SAÍDAS[Status],"Concluído",SAÍDAS[Data pagamento],AK462,SAÍDAS[Conta bancária],$AJ$2)+SUMIFS(SAÍDAS[Valor],SAÍDAS[Status],"&lt;&gt;"&amp;"Concluído",SAÍDAS[Data vencimento],AK462,SAÍDAS[Conta bancária],$AJ$2)))</f>
        <v>0</v>
      </c>
      <c r="AP462">
        <f t="shared" ca="1" si="57"/>
        <v>0</v>
      </c>
    </row>
    <row r="463" spans="34:42" x14ac:dyDescent="0.3">
      <c r="AH463" t="str">
        <f t="shared" ca="1" si="53"/>
        <v>abr</v>
      </c>
      <c r="AI463">
        <f t="shared" ca="1" si="54"/>
        <v>1901</v>
      </c>
      <c r="AJ463" t="str">
        <f t="shared" ca="1" si="55"/>
        <v>abr1901</v>
      </c>
      <c r="AK463" s="97">
        <f t="shared" ca="1" si="58"/>
        <v>457</v>
      </c>
      <c r="AL463" t="str">
        <f t="shared" ca="1" si="56"/>
        <v>seg</v>
      </c>
      <c r="AM463">
        <f ca="1">IF($AJ$2="",SUMIFS(BANCOS!$C$4:$C$13,BANCOS!$D$4:$D$13,AK463),SUMIFS(BANCOS!$C$4:$C$13,BANCOS!$D$4:$D$13,AK463,BANCOS!$B$4:$B$13,$AJ$2))+AP462</f>
        <v>0</v>
      </c>
      <c r="AN463">
        <f ca="1">IF($AI$3=1,
IF($AJ$2="",
SUMIFS(ENTRADAS[Valor],ENTRADAS[Status],"Concluído",ENTRADAS[Data pagamento],AK463),
SUMIFS(ENTRADAS[Valor],ENTRADAS[Status],"Concluído",ENTRADAS[Data pagamento],AK463,ENTRADAS[Conta bancária],$AJ$2)),
IF($AJ$2="",
SUMIFS(ENTRADAS[Valor],ENTRADAS[Status],"Concluído",ENTRADAS[Data pagamento],AK463)+SUMIFS(ENTRADAS[Valor],ENTRADAS[Status],"&lt;&gt;"&amp;"Concluído",ENTRADAS[Data vencimento],AK463),
SUMIFS(ENTRADAS[Valor],ENTRADAS[Status],"Concluído",ENTRADAS[Data pagamento],AK463,ENTRADAS[Conta bancária],$AJ$2)+SUMIFS(ENTRADAS[Valor],ENTRADAS[Status],"&lt;&gt;"&amp;"Concluído",ENTRADAS[Data vencimento],AK463,ENTRADAS[Conta bancária],$AJ$2)))</f>
        <v>0</v>
      </c>
      <c r="AO463">
        <f ca="1">IF($AI$3=1,
IF($AJ$2="",
SUMIFS(SAÍDAS[Valor],SAÍDAS[Status],"Concluído",SAÍDAS[Data pagamento],AK463),
SUMIFS(SAÍDAS[Valor],SAÍDAS[Status],"Concluído",SAÍDAS[Data pagamento],AK463,SAÍDAS[Conta bancária],$AJ$2)),
IF($AJ$2="",
SUMIFS(SAÍDAS[Valor],SAÍDAS[Status],"Concluído",SAÍDAS[Data pagamento],AK463)+SUMIFS(SAÍDAS[Valor],SAÍDAS[Status],"&lt;&gt;"&amp;"Concluído",SAÍDAS[Data vencimento],AK463),
SUMIFS(SAÍDAS[Valor],SAÍDAS[Status],"Concluído",SAÍDAS[Data pagamento],AK463,SAÍDAS[Conta bancária],$AJ$2)+SUMIFS(SAÍDAS[Valor],SAÍDAS[Status],"&lt;&gt;"&amp;"Concluído",SAÍDAS[Data vencimento],AK463,SAÍDAS[Conta bancária],$AJ$2)))</f>
        <v>0</v>
      </c>
      <c r="AP463">
        <f t="shared" ca="1" si="57"/>
        <v>0</v>
      </c>
    </row>
    <row r="464" spans="34:42" x14ac:dyDescent="0.3">
      <c r="AH464" t="str">
        <f t="shared" ca="1" si="53"/>
        <v>abr</v>
      </c>
      <c r="AI464">
        <f t="shared" ca="1" si="54"/>
        <v>1901</v>
      </c>
      <c r="AJ464" t="str">
        <f t="shared" ca="1" si="55"/>
        <v>abr1901</v>
      </c>
      <c r="AK464" s="97">
        <f t="shared" ca="1" si="58"/>
        <v>458</v>
      </c>
      <c r="AL464" t="str">
        <f t="shared" ca="1" si="56"/>
        <v>ter</v>
      </c>
      <c r="AM464">
        <f ca="1">IF($AJ$2="",SUMIFS(BANCOS!$C$4:$C$13,BANCOS!$D$4:$D$13,AK464),SUMIFS(BANCOS!$C$4:$C$13,BANCOS!$D$4:$D$13,AK464,BANCOS!$B$4:$B$13,$AJ$2))+AP463</f>
        <v>0</v>
      </c>
      <c r="AN464">
        <f ca="1">IF($AI$3=1,
IF($AJ$2="",
SUMIFS(ENTRADAS[Valor],ENTRADAS[Status],"Concluído",ENTRADAS[Data pagamento],AK464),
SUMIFS(ENTRADAS[Valor],ENTRADAS[Status],"Concluído",ENTRADAS[Data pagamento],AK464,ENTRADAS[Conta bancária],$AJ$2)),
IF($AJ$2="",
SUMIFS(ENTRADAS[Valor],ENTRADAS[Status],"Concluído",ENTRADAS[Data pagamento],AK464)+SUMIFS(ENTRADAS[Valor],ENTRADAS[Status],"&lt;&gt;"&amp;"Concluído",ENTRADAS[Data vencimento],AK464),
SUMIFS(ENTRADAS[Valor],ENTRADAS[Status],"Concluído",ENTRADAS[Data pagamento],AK464,ENTRADAS[Conta bancária],$AJ$2)+SUMIFS(ENTRADAS[Valor],ENTRADAS[Status],"&lt;&gt;"&amp;"Concluído",ENTRADAS[Data vencimento],AK464,ENTRADAS[Conta bancária],$AJ$2)))</f>
        <v>0</v>
      </c>
      <c r="AO464">
        <f ca="1">IF($AI$3=1,
IF($AJ$2="",
SUMIFS(SAÍDAS[Valor],SAÍDAS[Status],"Concluído",SAÍDAS[Data pagamento],AK464),
SUMIFS(SAÍDAS[Valor],SAÍDAS[Status],"Concluído",SAÍDAS[Data pagamento],AK464,SAÍDAS[Conta bancária],$AJ$2)),
IF($AJ$2="",
SUMIFS(SAÍDAS[Valor],SAÍDAS[Status],"Concluído",SAÍDAS[Data pagamento],AK464)+SUMIFS(SAÍDAS[Valor],SAÍDAS[Status],"&lt;&gt;"&amp;"Concluído",SAÍDAS[Data vencimento],AK464),
SUMIFS(SAÍDAS[Valor],SAÍDAS[Status],"Concluído",SAÍDAS[Data pagamento],AK464,SAÍDAS[Conta bancária],$AJ$2)+SUMIFS(SAÍDAS[Valor],SAÍDAS[Status],"&lt;&gt;"&amp;"Concluído",SAÍDAS[Data vencimento],AK464,SAÍDAS[Conta bancária],$AJ$2)))</f>
        <v>0</v>
      </c>
      <c r="AP464">
        <f t="shared" ca="1" si="57"/>
        <v>0</v>
      </c>
    </row>
    <row r="465" spans="34:42" x14ac:dyDescent="0.3">
      <c r="AH465" t="str">
        <f t="shared" ca="1" si="53"/>
        <v>abr</v>
      </c>
      <c r="AI465">
        <f t="shared" ca="1" si="54"/>
        <v>1901</v>
      </c>
      <c r="AJ465" t="str">
        <f t="shared" ca="1" si="55"/>
        <v>abr1901</v>
      </c>
      <c r="AK465" s="97">
        <f t="shared" ca="1" si="58"/>
        <v>459</v>
      </c>
      <c r="AL465" t="str">
        <f t="shared" ca="1" si="56"/>
        <v>qua</v>
      </c>
      <c r="AM465">
        <f ca="1">IF($AJ$2="",SUMIFS(BANCOS!$C$4:$C$13,BANCOS!$D$4:$D$13,AK465),SUMIFS(BANCOS!$C$4:$C$13,BANCOS!$D$4:$D$13,AK465,BANCOS!$B$4:$B$13,$AJ$2))+AP464</f>
        <v>0</v>
      </c>
      <c r="AN465">
        <f ca="1">IF($AI$3=1,
IF($AJ$2="",
SUMIFS(ENTRADAS[Valor],ENTRADAS[Status],"Concluído",ENTRADAS[Data pagamento],AK465),
SUMIFS(ENTRADAS[Valor],ENTRADAS[Status],"Concluído",ENTRADAS[Data pagamento],AK465,ENTRADAS[Conta bancária],$AJ$2)),
IF($AJ$2="",
SUMIFS(ENTRADAS[Valor],ENTRADAS[Status],"Concluído",ENTRADAS[Data pagamento],AK465)+SUMIFS(ENTRADAS[Valor],ENTRADAS[Status],"&lt;&gt;"&amp;"Concluído",ENTRADAS[Data vencimento],AK465),
SUMIFS(ENTRADAS[Valor],ENTRADAS[Status],"Concluído",ENTRADAS[Data pagamento],AK465,ENTRADAS[Conta bancária],$AJ$2)+SUMIFS(ENTRADAS[Valor],ENTRADAS[Status],"&lt;&gt;"&amp;"Concluído",ENTRADAS[Data vencimento],AK465,ENTRADAS[Conta bancária],$AJ$2)))</f>
        <v>0</v>
      </c>
      <c r="AO465">
        <f ca="1">IF($AI$3=1,
IF($AJ$2="",
SUMIFS(SAÍDAS[Valor],SAÍDAS[Status],"Concluído",SAÍDAS[Data pagamento],AK465),
SUMIFS(SAÍDAS[Valor],SAÍDAS[Status],"Concluído",SAÍDAS[Data pagamento],AK465,SAÍDAS[Conta bancária],$AJ$2)),
IF($AJ$2="",
SUMIFS(SAÍDAS[Valor],SAÍDAS[Status],"Concluído",SAÍDAS[Data pagamento],AK465)+SUMIFS(SAÍDAS[Valor],SAÍDAS[Status],"&lt;&gt;"&amp;"Concluído",SAÍDAS[Data vencimento],AK465),
SUMIFS(SAÍDAS[Valor],SAÍDAS[Status],"Concluído",SAÍDAS[Data pagamento],AK465,SAÍDAS[Conta bancária],$AJ$2)+SUMIFS(SAÍDAS[Valor],SAÍDAS[Status],"&lt;&gt;"&amp;"Concluído",SAÍDAS[Data vencimento],AK465,SAÍDAS[Conta bancária],$AJ$2)))</f>
        <v>0</v>
      </c>
      <c r="AP465">
        <f t="shared" ca="1" si="57"/>
        <v>0</v>
      </c>
    </row>
    <row r="466" spans="34:42" x14ac:dyDescent="0.3">
      <c r="AH466" t="str">
        <f t="shared" ca="1" si="53"/>
        <v>abr</v>
      </c>
      <c r="AI466">
        <f t="shared" ca="1" si="54"/>
        <v>1901</v>
      </c>
      <c r="AJ466" t="str">
        <f t="shared" ca="1" si="55"/>
        <v>abr1901</v>
      </c>
      <c r="AK466" s="97">
        <f t="shared" ca="1" si="58"/>
        <v>460</v>
      </c>
      <c r="AL466" t="str">
        <f t="shared" ca="1" si="56"/>
        <v>qui</v>
      </c>
      <c r="AM466">
        <f ca="1">IF($AJ$2="",SUMIFS(BANCOS!$C$4:$C$13,BANCOS!$D$4:$D$13,AK466),SUMIFS(BANCOS!$C$4:$C$13,BANCOS!$D$4:$D$13,AK466,BANCOS!$B$4:$B$13,$AJ$2))+AP465</f>
        <v>0</v>
      </c>
      <c r="AN466">
        <f ca="1">IF($AI$3=1,
IF($AJ$2="",
SUMIFS(ENTRADAS[Valor],ENTRADAS[Status],"Concluído",ENTRADAS[Data pagamento],AK466),
SUMIFS(ENTRADAS[Valor],ENTRADAS[Status],"Concluído",ENTRADAS[Data pagamento],AK466,ENTRADAS[Conta bancária],$AJ$2)),
IF($AJ$2="",
SUMIFS(ENTRADAS[Valor],ENTRADAS[Status],"Concluído",ENTRADAS[Data pagamento],AK466)+SUMIFS(ENTRADAS[Valor],ENTRADAS[Status],"&lt;&gt;"&amp;"Concluído",ENTRADAS[Data vencimento],AK466),
SUMIFS(ENTRADAS[Valor],ENTRADAS[Status],"Concluído",ENTRADAS[Data pagamento],AK466,ENTRADAS[Conta bancária],$AJ$2)+SUMIFS(ENTRADAS[Valor],ENTRADAS[Status],"&lt;&gt;"&amp;"Concluído",ENTRADAS[Data vencimento],AK466,ENTRADAS[Conta bancária],$AJ$2)))</f>
        <v>0</v>
      </c>
      <c r="AO466">
        <f ca="1">IF($AI$3=1,
IF($AJ$2="",
SUMIFS(SAÍDAS[Valor],SAÍDAS[Status],"Concluído",SAÍDAS[Data pagamento],AK466),
SUMIFS(SAÍDAS[Valor],SAÍDAS[Status],"Concluído",SAÍDAS[Data pagamento],AK466,SAÍDAS[Conta bancária],$AJ$2)),
IF($AJ$2="",
SUMIFS(SAÍDAS[Valor],SAÍDAS[Status],"Concluído",SAÍDAS[Data pagamento],AK466)+SUMIFS(SAÍDAS[Valor],SAÍDAS[Status],"&lt;&gt;"&amp;"Concluído",SAÍDAS[Data vencimento],AK466),
SUMIFS(SAÍDAS[Valor],SAÍDAS[Status],"Concluído",SAÍDAS[Data pagamento],AK466,SAÍDAS[Conta bancária],$AJ$2)+SUMIFS(SAÍDAS[Valor],SAÍDAS[Status],"&lt;&gt;"&amp;"Concluído",SAÍDAS[Data vencimento],AK466,SAÍDAS[Conta bancária],$AJ$2)))</f>
        <v>0</v>
      </c>
      <c r="AP466">
        <f t="shared" ca="1" si="57"/>
        <v>0</v>
      </c>
    </row>
    <row r="467" spans="34:42" x14ac:dyDescent="0.3">
      <c r="AH467" t="str">
        <f t="shared" ca="1" si="53"/>
        <v>abr</v>
      </c>
      <c r="AI467">
        <f t="shared" ca="1" si="54"/>
        <v>1901</v>
      </c>
      <c r="AJ467" t="str">
        <f t="shared" ca="1" si="55"/>
        <v>abr1901</v>
      </c>
      <c r="AK467" s="97">
        <f t="shared" ca="1" si="58"/>
        <v>461</v>
      </c>
      <c r="AL467" t="str">
        <f t="shared" ca="1" si="56"/>
        <v>sex</v>
      </c>
      <c r="AM467">
        <f ca="1">IF($AJ$2="",SUMIFS(BANCOS!$C$4:$C$13,BANCOS!$D$4:$D$13,AK467),SUMIFS(BANCOS!$C$4:$C$13,BANCOS!$D$4:$D$13,AK467,BANCOS!$B$4:$B$13,$AJ$2))+AP466</f>
        <v>0</v>
      </c>
      <c r="AN467">
        <f ca="1">IF($AI$3=1,
IF($AJ$2="",
SUMIFS(ENTRADAS[Valor],ENTRADAS[Status],"Concluído",ENTRADAS[Data pagamento],AK467),
SUMIFS(ENTRADAS[Valor],ENTRADAS[Status],"Concluído",ENTRADAS[Data pagamento],AK467,ENTRADAS[Conta bancária],$AJ$2)),
IF($AJ$2="",
SUMIFS(ENTRADAS[Valor],ENTRADAS[Status],"Concluído",ENTRADAS[Data pagamento],AK467)+SUMIFS(ENTRADAS[Valor],ENTRADAS[Status],"&lt;&gt;"&amp;"Concluído",ENTRADAS[Data vencimento],AK467),
SUMIFS(ENTRADAS[Valor],ENTRADAS[Status],"Concluído",ENTRADAS[Data pagamento],AK467,ENTRADAS[Conta bancária],$AJ$2)+SUMIFS(ENTRADAS[Valor],ENTRADAS[Status],"&lt;&gt;"&amp;"Concluído",ENTRADAS[Data vencimento],AK467,ENTRADAS[Conta bancária],$AJ$2)))</f>
        <v>0</v>
      </c>
      <c r="AO467">
        <f ca="1">IF($AI$3=1,
IF($AJ$2="",
SUMIFS(SAÍDAS[Valor],SAÍDAS[Status],"Concluído",SAÍDAS[Data pagamento],AK467),
SUMIFS(SAÍDAS[Valor],SAÍDAS[Status],"Concluído",SAÍDAS[Data pagamento],AK467,SAÍDAS[Conta bancária],$AJ$2)),
IF($AJ$2="",
SUMIFS(SAÍDAS[Valor],SAÍDAS[Status],"Concluído",SAÍDAS[Data pagamento],AK467)+SUMIFS(SAÍDAS[Valor],SAÍDAS[Status],"&lt;&gt;"&amp;"Concluído",SAÍDAS[Data vencimento],AK467),
SUMIFS(SAÍDAS[Valor],SAÍDAS[Status],"Concluído",SAÍDAS[Data pagamento],AK467,SAÍDAS[Conta bancária],$AJ$2)+SUMIFS(SAÍDAS[Valor],SAÍDAS[Status],"&lt;&gt;"&amp;"Concluído",SAÍDAS[Data vencimento],AK467,SAÍDAS[Conta bancária],$AJ$2)))</f>
        <v>0</v>
      </c>
      <c r="AP467">
        <f t="shared" ca="1" si="57"/>
        <v>0</v>
      </c>
    </row>
    <row r="468" spans="34:42" x14ac:dyDescent="0.3">
      <c r="AH468" t="str">
        <f t="shared" ca="1" si="53"/>
        <v>abr</v>
      </c>
      <c r="AI468">
        <f t="shared" ca="1" si="54"/>
        <v>1901</v>
      </c>
      <c r="AJ468" t="str">
        <f t="shared" ca="1" si="55"/>
        <v>abr1901</v>
      </c>
      <c r="AK468" s="97">
        <f t="shared" ca="1" si="58"/>
        <v>462</v>
      </c>
      <c r="AL468" t="str">
        <f t="shared" ca="1" si="56"/>
        <v>sáb</v>
      </c>
      <c r="AM468">
        <f ca="1">IF($AJ$2="",SUMIFS(BANCOS!$C$4:$C$13,BANCOS!$D$4:$D$13,AK468),SUMIFS(BANCOS!$C$4:$C$13,BANCOS!$D$4:$D$13,AK468,BANCOS!$B$4:$B$13,$AJ$2))+AP467</f>
        <v>0</v>
      </c>
      <c r="AN468">
        <f ca="1">IF($AI$3=1,
IF($AJ$2="",
SUMIFS(ENTRADAS[Valor],ENTRADAS[Status],"Concluído",ENTRADAS[Data pagamento],AK468),
SUMIFS(ENTRADAS[Valor],ENTRADAS[Status],"Concluído",ENTRADAS[Data pagamento],AK468,ENTRADAS[Conta bancária],$AJ$2)),
IF($AJ$2="",
SUMIFS(ENTRADAS[Valor],ENTRADAS[Status],"Concluído",ENTRADAS[Data pagamento],AK468)+SUMIFS(ENTRADAS[Valor],ENTRADAS[Status],"&lt;&gt;"&amp;"Concluído",ENTRADAS[Data vencimento],AK468),
SUMIFS(ENTRADAS[Valor],ENTRADAS[Status],"Concluído",ENTRADAS[Data pagamento],AK468,ENTRADAS[Conta bancária],$AJ$2)+SUMIFS(ENTRADAS[Valor],ENTRADAS[Status],"&lt;&gt;"&amp;"Concluído",ENTRADAS[Data vencimento],AK468,ENTRADAS[Conta bancária],$AJ$2)))</f>
        <v>0</v>
      </c>
      <c r="AO468">
        <f ca="1">IF($AI$3=1,
IF($AJ$2="",
SUMIFS(SAÍDAS[Valor],SAÍDAS[Status],"Concluído",SAÍDAS[Data pagamento],AK468),
SUMIFS(SAÍDAS[Valor],SAÍDAS[Status],"Concluído",SAÍDAS[Data pagamento],AK468,SAÍDAS[Conta bancária],$AJ$2)),
IF($AJ$2="",
SUMIFS(SAÍDAS[Valor],SAÍDAS[Status],"Concluído",SAÍDAS[Data pagamento],AK468)+SUMIFS(SAÍDAS[Valor],SAÍDAS[Status],"&lt;&gt;"&amp;"Concluído",SAÍDAS[Data vencimento],AK468),
SUMIFS(SAÍDAS[Valor],SAÍDAS[Status],"Concluído",SAÍDAS[Data pagamento],AK468,SAÍDAS[Conta bancária],$AJ$2)+SUMIFS(SAÍDAS[Valor],SAÍDAS[Status],"&lt;&gt;"&amp;"Concluído",SAÍDAS[Data vencimento],AK468,SAÍDAS[Conta bancária],$AJ$2)))</f>
        <v>0</v>
      </c>
      <c r="AP468">
        <f t="shared" ca="1" si="57"/>
        <v>0</v>
      </c>
    </row>
    <row r="469" spans="34:42" x14ac:dyDescent="0.3">
      <c r="AH469" t="str">
        <f t="shared" ca="1" si="53"/>
        <v>abr</v>
      </c>
      <c r="AI469">
        <f t="shared" ca="1" si="54"/>
        <v>1901</v>
      </c>
      <c r="AJ469" t="str">
        <f t="shared" ca="1" si="55"/>
        <v>abr1901</v>
      </c>
      <c r="AK469" s="97">
        <f t="shared" ca="1" si="58"/>
        <v>463</v>
      </c>
      <c r="AL469" t="str">
        <f t="shared" ca="1" si="56"/>
        <v>dom</v>
      </c>
      <c r="AM469">
        <f ca="1">IF($AJ$2="",SUMIFS(BANCOS!$C$4:$C$13,BANCOS!$D$4:$D$13,AK469),SUMIFS(BANCOS!$C$4:$C$13,BANCOS!$D$4:$D$13,AK469,BANCOS!$B$4:$B$13,$AJ$2))+AP468</f>
        <v>0</v>
      </c>
      <c r="AN469">
        <f ca="1">IF($AI$3=1,
IF($AJ$2="",
SUMIFS(ENTRADAS[Valor],ENTRADAS[Status],"Concluído",ENTRADAS[Data pagamento],AK469),
SUMIFS(ENTRADAS[Valor],ENTRADAS[Status],"Concluído",ENTRADAS[Data pagamento],AK469,ENTRADAS[Conta bancária],$AJ$2)),
IF($AJ$2="",
SUMIFS(ENTRADAS[Valor],ENTRADAS[Status],"Concluído",ENTRADAS[Data pagamento],AK469)+SUMIFS(ENTRADAS[Valor],ENTRADAS[Status],"&lt;&gt;"&amp;"Concluído",ENTRADAS[Data vencimento],AK469),
SUMIFS(ENTRADAS[Valor],ENTRADAS[Status],"Concluído",ENTRADAS[Data pagamento],AK469,ENTRADAS[Conta bancária],$AJ$2)+SUMIFS(ENTRADAS[Valor],ENTRADAS[Status],"&lt;&gt;"&amp;"Concluído",ENTRADAS[Data vencimento],AK469,ENTRADAS[Conta bancária],$AJ$2)))</f>
        <v>0</v>
      </c>
      <c r="AO469">
        <f ca="1">IF($AI$3=1,
IF($AJ$2="",
SUMIFS(SAÍDAS[Valor],SAÍDAS[Status],"Concluído",SAÍDAS[Data pagamento],AK469),
SUMIFS(SAÍDAS[Valor],SAÍDAS[Status],"Concluído",SAÍDAS[Data pagamento],AK469,SAÍDAS[Conta bancária],$AJ$2)),
IF($AJ$2="",
SUMIFS(SAÍDAS[Valor],SAÍDAS[Status],"Concluído",SAÍDAS[Data pagamento],AK469)+SUMIFS(SAÍDAS[Valor],SAÍDAS[Status],"&lt;&gt;"&amp;"Concluído",SAÍDAS[Data vencimento],AK469),
SUMIFS(SAÍDAS[Valor],SAÍDAS[Status],"Concluído",SAÍDAS[Data pagamento],AK469,SAÍDAS[Conta bancária],$AJ$2)+SUMIFS(SAÍDAS[Valor],SAÍDAS[Status],"&lt;&gt;"&amp;"Concluído",SAÍDAS[Data vencimento],AK469,SAÍDAS[Conta bancária],$AJ$2)))</f>
        <v>0</v>
      </c>
      <c r="AP469">
        <f t="shared" ca="1" si="57"/>
        <v>0</v>
      </c>
    </row>
    <row r="470" spans="34:42" x14ac:dyDescent="0.3">
      <c r="AH470" t="str">
        <f t="shared" ca="1" si="53"/>
        <v>abr</v>
      </c>
      <c r="AI470">
        <f t="shared" ca="1" si="54"/>
        <v>1901</v>
      </c>
      <c r="AJ470" t="str">
        <f t="shared" ca="1" si="55"/>
        <v>abr1901</v>
      </c>
      <c r="AK470" s="97">
        <f t="shared" ca="1" si="58"/>
        <v>464</v>
      </c>
      <c r="AL470" t="str">
        <f t="shared" ca="1" si="56"/>
        <v>seg</v>
      </c>
      <c r="AM470">
        <f ca="1">IF($AJ$2="",SUMIFS(BANCOS!$C$4:$C$13,BANCOS!$D$4:$D$13,AK470),SUMIFS(BANCOS!$C$4:$C$13,BANCOS!$D$4:$D$13,AK470,BANCOS!$B$4:$B$13,$AJ$2))+AP469</f>
        <v>0</v>
      </c>
      <c r="AN470">
        <f ca="1">IF($AI$3=1,
IF($AJ$2="",
SUMIFS(ENTRADAS[Valor],ENTRADAS[Status],"Concluído",ENTRADAS[Data pagamento],AK470),
SUMIFS(ENTRADAS[Valor],ENTRADAS[Status],"Concluído",ENTRADAS[Data pagamento],AK470,ENTRADAS[Conta bancária],$AJ$2)),
IF($AJ$2="",
SUMIFS(ENTRADAS[Valor],ENTRADAS[Status],"Concluído",ENTRADAS[Data pagamento],AK470)+SUMIFS(ENTRADAS[Valor],ENTRADAS[Status],"&lt;&gt;"&amp;"Concluído",ENTRADAS[Data vencimento],AK470),
SUMIFS(ENTRADAS[Valor],ENTRADAS[Status],"Concluído",ENTRADAS[Data pagamento],AK470,ENTRADAS[Conta bancária],$AJ$2)+SUMIFS(ENTRADAS[Valor],ENTRADAS[Status],"&lt;&gt;"&amp;"Concluído",ENTRADAS[Data vencimento],AK470,ENTRADAS[Conta bancária],$AJ$2)))</f>
        <v>0</v>
      </c>
      <c r="AO470">
        <f ca="1">IF($AI$3=1,
IF($AJ$2="",
SUMIFS(SAÍDAS[Valor],SAÍDAS[Status],"Concluído",SAÍDAS[Data pagamento],AK470),
SUMIFS(SAÍDAS[Valor],SAÍDAS[Status],"Concluído",SAÍDAS[Data pagamento],AK470,SAÍDAS[Conta bancária],$AJ$2)),
IF($AJ$2="",
SUMIFS(SAÍDAS[Valor],SAÍDAS[Status],"Concluído",SAÍDAS[Data pagamento],AK470)+SUMIFS(SAÍDAS[Valor],SAÍDAS[Status],"&lt;&gt;"&amp;"Concluído",SAÍDAS[Data vencimento],AK470),
SUMIFS(SAÍDAS[Valor],SAÍDAS[Status],"Concluído",SAÍDAS[Data pagamento],AK470,SAÍDAS[Conta bancária],$AJ$2)+SUMIFS(SAÍDAS[Valor],SAÍDAS[Status],"&lt;&gt;"&amp;"Concluído",SAÍDAS[Data vencimento],AK470,SAÍDAS[Conta bancária],$AJ$2)))</f>
        <v>0</v>
      </c>
      <c r="AP470">
        <f t="shared" ca="1" si="57"/>
        <v>0</v>
      </c>
    </row>
    <row r="471" spans="34:42" x14ac:dyDescent="0.3">
      <c r="AH471" t="str">
        <f t="shared" ca="1" si="53"/>
        <v>abr</v>
      </c>
      <c r="AI471">
        <f t="shared" ca="1" si="54"/>
        <v>1901</v>
      </c>
      <c r="AJ471" t="str">
        <f t="shared" ca="1" si="55"/>
        <v>abr1901</v>
      </c>
      <c r="AK471" s="97">
        <f t="shared" ca="1" si="58"/>
        <v>465</v>
      </c>
      <c r="AL471" t="str">
        <f t="shared" ca="1" si="56"/>
        <v>ter</v>
      </c>
      <c r="AM471">
        <f ca="1">IF($AJ$2="",SUMIFS(BANCOS!$C$4:$C$13,BANCOS!$D$4:$D$13,AK471),SUMIFS(BANCOS!$C$4:$C$13,BANCOS!$D$4:$D$13,AK471,BANCOS!$B$4:$B$13,$AJ$2))+AP470</f>
        <v>0</v>
      </c>
      <c r="AN471">
        <f ca="1">IF($AI$3=1,
IF($AJ$2="",
SUMIFS(ENTRADAS[Valor],ENTRADAS[Status],"Concluído",ENTRADAS[Data pagamento],AK471),
SUMIFS(ENTRADAS[Valor],ENTRADAS[Status],"Concluído",ENTRADAS[Data pagamento],AK471,ENTRADAS[Conta bancária],$AJ$2)),
IF($AJ$2="",
SUMIFS(ENTRADAS[Valor],ENTRADAS[Status],"Concluído",ENTRADAS[Data pagamento],AK471)+SUMIFS(ENTRADAS[Valor],ENTRADAS[Status],"&lt;&gt;"&amp;"Concluído",ENTRADAS[Data vencimento],AK471),
SUMIFS(ENTRADAS[Valor],ENTRADAS[Status],"Concluído",ENTRADAS[Data pagamento],AK471,ENTRADAS[Conta bancária],$AJ$2)+SUMIFS(ENTRADAS[Valor],ENTRADAS[Status],"&lt;&gt;"&amp;"Concluído",ENTRADAS[Data vencimento],AK471,ENTRADAS[Conta bancária],$AJ$2)))</f>
        <v>0</v>
      </c>
      <c r="AO471">
        <f ca="1">IF($AI$3=1,
IF($AJ$2="",
SUMIFS(SAÍDAS[Valor],SAÍDAS[Status],"Concluído",SAÍDAS[Data pagamento],AK471),
SUMIFS(SAÍDAS[Valor],SAÍDAS[Status],"Concluído",SAÍDAS[Data pagamento],AK471,SAÍDAS[Conta bancária],$AJ$2)),
IF($AJ$2="",
SUMIFS(SAÍDAS[Valor],SAÍDAS[Status],"Concluído",SAÍDAS[Data pagamento],AK471)+SUMIFS(SAÍDAS[Valor],SAÍDAS[Status],"&lt;&gt;"&amp;"Concluído",SAÍDAS[Data vencimento],AK471),
SUMIFS(SAÍDAS[Valor],SAÍDAS[Status],"Concluído",SAÍDAS[Data pagamento],AK471,SAÍDAS[Conta bancária],$AJ$2)+SUMIFS(SAÍDAS[Valor],SAÍDAS[Status],"&lt;&gt;"&amp;"Concluído",SAÍDAS[Data vencimento],AK471,SAÍDAS[Conta bancária],$AJ$2)))</f>
        <v>0</v>
      </c>
      <c r="AP471">
        <f t="shared" ca="1" si="57"/>
        <v>0</v>
      </c>
    </row>
    <row r="472" spans="34:42" x14ac:dyDescent="0.3">
      <c r="AH472" t="str">
        <f t="shared" ca="1" si="53"/>
        <v>abr</v>
      </c>
      <c r="AI472">
        <f t="shared" ca="1" si="54"/>
        <v>1901</v>
      </c>
      <c r="AJ472" t="str">
        <f t="shared" ca="1" si="55"/>
        <v>abr1901</v>
      </c>
      <c r="AK472" s="97">
        <f t="shared" ca="1" si="58"/>
        <v>466</v>
      </c>
      <c r="AL472" t="str">
        <f t="shared" ca="1" si="56"/>
        <v>qua</v>
      </c>
      <c r="AM472">
        <f ca="1">IF($AJ$2="",SUMIFS(BANCOS!$C$4:$C$13,BANCOS!$D$4:$D$13,AK472),SUMIFS(BANCOS!$C$4:$C$13,BANCOS!$D$4:$D$13,AK472,BANCOS!$B$4:$B$13,$AJ$2))+AP471</f>
        <v>0</v>
      </c>
      <c r="AN472">
        <f ca="1">IF($AI$3=1,
IF($AJ$2="",
SUMIFS(ENTRADAS[Valor],ENTRADAS[Status],"Concluído",ENTRADAS[Data pagamento],AK472),
SUMIFS(ENTRADAS[Valor],ENTRADAS[Status],"Concluído",ENTRADAS[Data pagamento],AK472,ENTRADAS[Conta bancária],$AJ$2)),
IF($AJ$2="",
SUMIFS(ENTRADAS[Valor],ENTRADAS[Status],"Concluído",ENTRADAS[Data pagamento],AK472)+SUMIFS(ENTRADAS[Valor],ENTRADAS[Status],"&lt;&gt;"&amp;"Concluído",ENTRADAS[Data vencimento],AK472),
SUMIFS(ENTRADAS[Valor],ENTRADAS[Status],"Concluído",ENTRADAS[Data pagamento],AK472,ENTRADAS[Conta bancária],$AJ$2)+SUMIFS(ENTRADAS[Valor],ENTRADAS[Status],"&lt;&gt;"&amp;"Concluído",ENTRADAS[Data vencimento],AK472,ENTRADAS[Conta bancária],$AJ$2)))</f>
        <v>0</v>
      </c>
      <c r="AO472">
        <f ca="1">IF($AI$3=1,
IF($AJ$2="",
SUMIFS(SAÍDAS[Valor],SAÍDAS[Status],"Concluído",SAÍDAS[Data pagamento],AK472),
SUMIFS(SAÍDAS[Valor],SAÍDAS[Status],"Concluído",SAÍDAS[Data pagamento],AK472,SAÍDAS[Conta bancária],$AJ$2)),
IF($AJ$2="",
SUMIFS(SAÍDAS[Valor],SAÍDAS[Status],"Concluído",SAÍDAS[Data pagamento],AK472)+SUMIFS(SAÍDAS[Valor],SAÍDAS[Status],"&lt;&gt;"&amp;"Concluído",SAÍDAS[Data vencimento],AK472),
SUMIFS(SAÍDAS[Valor],SAÍDAS[Status],"Concluído",SAÍDAS[Data pagamento],AK472,SAÍDAS[Conta bancária],$AJ$2)+SUMIFS(SAÍDAS[Valor],SAÍDAS[Status],"&lt;&gt;"&amp;"Concluído",SAÍDAS[Data vencimento],AK472,SAÍDAS[Conta bancária],$AJ$2)))</f>
        <v>0</v>
      </c>
      <c r="AP472">
        <f t="shared" ca="1" si="57"/>
        <v>0</v>
      </c>
    </row>
    <row r="473" spans="34:42" x14ac:dyDescent="0.3">
      <c r="AH473" t="str">
        <f t="shared" ca="1" si="53"/>
        <v>abr</v>
      </c>
      <c r="AI473">
        <f t="shared" ca="1" si="54"/>
        <v>1901</v>
      </c>
      <c r="AJ473" t="str">
        <f t="shared" ca="1" si="55"/>
        <v>abr1901</v>
      </c>
      <c r="AK473" s="97">
        <f t="shared" ca="1" si="58"/>
        <v>467</v>
      </c>
      <c r="AL473" t="str">
        <f t="shared" ca="1" si="56"/>
        <v>qui</v>
      </c>
      <c r="AM473">
        <f ca="1">IF($AJ$2="",SUMIFS(BANCOS!$C$4:$C$13,BANCOS!$D$4:$D$13,AK473),SUMIFS(BANCOS!$C$4:$C$13,BANCOS!$D$4:$D$13,AK473,BANCOS!$B$4:$B$13,$AJ$2))+AP472</f>
        <v>0</v>
      </c>
      <c r="AN473">
        <f ca="1">IF($AI$3=1,
IF($AJ$2="",
SUMIFS(ENTRADAS[Valor],ENTRADAS[Status],"Concluído",ENTRADAS[Data pagamento],AK473),
SUMIFS(ENTRADAS[Valor],ENTRADAS[Status],"Concluído",ENTRADAS[Data pagamento],AK473,ENTRADAS[Conta bancária],$AJ$2)),
IF($AJ$2="",
SUMIFS(ENTRADAS[Valor],ENTRADAS[Status],"Concluído",ENTRADAS[Data pagamento],AK473)+SUMIFS(ENTRADAS[Valor],ENTRADAS[Status],"&lt;&gt;"&amp;"Concluído",ENTRADAS[Data vencimento],AK473),
SUMIFS(ENTRADAS[Valor],ENTRADAS[Status],"Concluído",ENTRADAS[Data pagamento],AK473,ENTRADAS[Conta bancária],$AJ$2)+SUMIFS(ENTRADAS[Valor],ENTRADAS[Status],"&lt;&gt;"&amp;"Concluído",ENTRADAS[Data vencimento],AK473,ENTRADAS[Conta bancária],$AJ$2)))</f>
        <v>0</v>
      </c>
      <c r="AO473">
        <f ca="1">IF($AI$3=1,
IF($AJ$2="",
SUMIFS(SAÍDAS[Valor],SAÍDAS[Status],"Concluído",SAÍDAS[Data pagamento],AK473),
SUMIFS(SAÍDAS[Valor],SAÍDAS[Status],"Concluído",SAÍDAS[Data pagamento],AK473,SAÍDAS[Conta bancária],$AJ$2)),
IF($AJ$2="",
SUMIFS(SAÍDAS[Valor],SAÍDAS[Status],"Concluído",SAÍDAS[Data pagamento],AK473)+SUMIFS(SAÍDAS[Valor],SAÍDAS[Status],"&lt;&gt;"&amp;"Concluído",SAÍDAS[Data vencimento],AK473),
SUMIFS(SAÍDAS[Valor],SAÍDAS[Status],"Concluído",SAÍDAS[Data pagamento],AK473,SAÍDAS[Conta bancária],$AJ$2)+SUMIFS(SAÍDAS[Valor],SAÍDAS[Status],"&lt;&gt;"&amp;"Concluído",SAÍDAS[Data vencimento],AK473,SAÍDAS[Conta bancária],$AJ$2)))</f>
        <v>0</v>
      </c>
      <c r="AP473">
        <f t="shared" ca="1" si="57"/>
        <v>0</v>
      </c>
    </row>
    <row r="474" spans="34:42" x14ac:dyDescent="0.3">
      <c r="AH474" t="str">
        <f t="shared" ca="1" si="53"/>
        <v>abr</v>
      </c>
      <c r="AI474">
        <f t="shared" ca="1" si="54"/>
        <v>1901</v>
      </c>
      <c r="AJ474" t="str">
        <f t="shared" ca="1" si="55"/>
        <v>abr1901</v>
      </c>
      <c r="AK474" s="97">
        <f t="shared" ca="1" si="58"/>
        <v>468</v>
      </c>
      <c r="AL474" t="str">
        <f t="shared" ca="1" si="56"/>
        <v>sex</v>
      </c>
      <c r="AM474">
        <f ca="1">IF($AJ$2="",SUMIFS(BANCOS!$C$4:$C$13,BANCOS!$D$4:$D$13,AK474),SUMIFS(BANCOS!$C$4:$C$13,BANCOS!$D$4:$D$13,AK474,BANCOS!$B$4:$B$13,$AJ$2))+AP473</f>
        <v>0</v>
      </c>
      <c r="AN474">
        <f ca="1">IF($AI$3=1,
IF($AJ$2="",
SUMIFS(ENTRADAS[Valor],ENTRADAS[Status],"Concluído",ENTRADAS[Data pagamento],AK474),
SUMIFS(ENTRADAS[Valor],ENTRADAS[Status],"Concluído",ENTRADAS[Data pagamento],AK474,ENTRADAS[Conta bancária],$AJ$2)),
IF($AJ$2="",
SUMIFS(ENTRADAS[Valor],ENTRADAS[Status],"Concluído",ENTRADAS[Data pagamento],AK474)+SUMIFS(ENTRADAS[Valor],ENTRADAS[Status],"&lt;&gt;"&amp;"Concluído",ENTRADAS[Data vencimento],AK474),
SUMIFS(ENTRADAS[Valor],ENTRADAS[Status],"Concluído",ENTRADAS[Data pagamento],AK474,ENTRADAS[Conta bancária],$AJ$2)+SUMIFS(ENTRADAS[Valor],ENTRADAS[Status],"&lt;&gt;"&amp;"Concluído",ENTRADAS[Data vencimento],AK474,ENTRADAS[Conta bancária],$AJ$2)))</f>
        <v>0</v>
      </c>
      <c r="AO474">
        <f ca="1">IF($AI$3=1,
IF($AJ$2="",
SUMIFS(SAÍDAS[Valor],SAÍDAS[Status],"Concluído",SAÍDAS[Data pagamento],AK474),
SUMIFS(SAÍDAS[Valor],SAÍDAS[Status],"Concluído",SAÍDAS[Data pagamento],AK474,SAÍDAS[Conta bancária],$AJ$2)),
IF($AJ$2="",
SUMIFS(SAÍDAS[Valor],SAÍDAS[Status],"Concluído",SAÍDAS[Data pagamento],AK474)+SUMIFS(SAÍDAS[Valor],SAÍDAS[Status],"&lt;&gt;"&amp;"Concluído",SAÍDAS[Data vencimento],AK474),
SUMIFS(SAÍDAS[Valor],SAÍDAS[Status],"Concluído",SAÍDAS[Data pagamento],AK474,SAÍDAS[Conta bancária],$AJ$2)+SUMIFS(SAÍDAS[Valor],SAÍDAS[Status],"&lt;&gt;"&amp;"Concluído",SAÍDAS[Data vencimento],AK474,SAÍDAS[Conta bancária],$AJ$2)))</f>
        <v>0</v>
      </c>
      <c r="AP474">
        <f t="shared" ca="1" si="57"/>
        <v>0</v>
      </c>
    </row>
    <row r="475" spans="34:42" x14ac:dyDescent="0.3">
      <c r="AH475" t="str">
        <f t="shared" ca="1" si="53"/>
        <v>abr</v>
      </c>
      <c r="AI475">
        <f t="shared" ca="1" si="54"/>
        <v>1901</v>
      </c>
      <c r="AJ475" t="str">
        <f t="shared" ca="1" si="55"/>
        <v>abr1901</v>
      </c>
      <c r="AK475" s="97">
        <f t="shared" ca="1" si="58"/>
        <v>469</v>
      </c>
      <c r="AL475" t="str">
        <f t="shared" ca="1" si="56"/>
        <v>sáb</v>
      </c>
      <c r="AM475">
        <f ca="1">IF($AJ$2="",SUMIFS(BANCOS!$C$4:$C$13,BANCOS!$D$4:$D$13,AK475),SUMIFS(BANCOS!$C$4:$C$13,BANCOS!$D$4:$D$13,AK475,BANCOS!$B$4:$B$13,$AJ$2))+AP474</f>
        <v>0</v>
      </c>
      <c r="AN475">
        <f ca="1">IF($AI$3=1,
IF($AJ$2="",
SUMIFS(ENTRADAS[Valor],ENTRADAS[Status],"Concluído",ENTRADAS[Data pagamento],AK475),
SUMIFS(ENTRADAS[Valor],ENTRADAS[Status],"Concluído",ENTRADAS[Data pagamento],AK475,ENTRADAS[Conta bancária],$AJ$2)),
IF($AJ$2="",
SUMIFS(ENTRADAS[Valor],ENTRADAS[Status],"Concluído",ENTRADAS[Data pagamento],AK475)+SUMIFS(ENTRADAS[Valor],ENTRADAS[Status],"&lt;&gt;"&amp;"Concluído",ENTRADAS[Data vencimento],AK475),
SUMIFS(ENTRADAS[Valor],ENTRADAS[Status],"Concluído",ENTRADAS[Data pagamento],AK475,ENTRADAS[Conta bancária],$AJ$2)+SUMIFS(ENTRADAS[Valor],ENTRADAS[Status],"&lt;&gt;"&amp;"Concluído",ENTRADAS[Data vencimento],AK475,ENTRADAS[Conta bancária],$AJ$2)))</f>
        <v>0</v>
      </c>
      <c r="AO475">
        <f ca="1">IF($AI$3=1,
IF($AJ$2="",
SUMIFS(SAÍDAS[Valor],SAÍDAS[Status],"Concluído",SAÍDAS[Data pagamento],AK475),
SUMIFS(SAÍDAS[Valor],SAÍDAS[Status],"Concluído",SAÍDAS[Data pagamento],AK475,SAÍDAS[Conta bancária],$AJ$2)),
IF($AJ$2="",
SUMIFS(SAÍDAS[Valor],SAÍDAS[Status],"Concluído",SAÍDAS[Data pagamento],AK475)+SUMIFS(SAÍDAS[Valor],SAÍDAS[Status],"&lt;&gt;"&amp;"Concluído",SAÍDAS[Data vencimento],AK475),
SUMIFS(SAÍDAS[Valor],SAÍDAS[Status],"Concluído",SAÍDAS[Data pagamento],AK475,SAÍDAS[Conta bancária],$AJ$2)+SUMIFS(SAÍDAS[Valor],SAÍDAS[Status],"&lt;&gt;"&amp;"Concluído",SAÍDAS[Data vencimento],AK475,SAÍDAS[Conta bancária],$AJ$2)))</f>
        <v>0</v>
      </c>
      <c r="AP475">
        <f t="shared" ca="1" si="57"/>
        <v>0</v>
      </c>
    </row>
    <row r="476" spans="34:42" x14ac:dyDescent="0.3">
      <c r="AH476" t="str">
        <f t="shared" ca="1" si="53"/>
        <v>abr</v>
      </c>
      <c r="AI476">
        <f t="shared" ca="1" si="54"/>
        <v>1901</v>
      </c>
      <c r="AJ476" t="str">
        <f t="shared" ca="1" si="55"/>
        <v>abr1901</v>
      </c>
      <c r="AK476" s="97">
        <f t="shared" ca="1" si="58"/>
        <v>470</v>
      </c>
      <c r="AL476" t="str">
        <f t="shared" ca="1" si="56"/>
        <v>dom</v>
      </c>
      <c r="AM476">
        <f ca="1">IF($AJ$2="",SUMIFS(BANCOS!$C$4:$C$13,BANCOS!$D$4:$D$13,AK476),SUMIFS(BANCOS!$C$4:$C$13,BANCOS!$D$4:$D$13,AK476,BANCOS!$B$4:$B$13,$AJ$2))+AP475</f>
        <v>0</v>
      </c>
      <c r="AN476">
        <f ca="1">IF($AI$3=1,
IF($AJ$2="",
SUMIFS(ENTRADAS[Valor],ENTRADAS[Status],"Concluído",ENTRADAS[Data pagamento],AK476),
SUMIFS(ENTRADAS[Valor],ENTRADAS[Status],"Concluído",ENTRADAS[Data pagamento],AK476,ENTRADAS[Conta bancária],$AJ$2)),
IF($AJ$2="",
SUMIFS(ENTRADAS[Valor],ENTRADAS[Status],"Concluído",ENTRADAS[Data pagamento],AK476)+SUMIFS(ENTRADAS[Valor],ENTRADAS[Status],"&lt;&gt;"&amp;"Concluído",ENTRADAS[Data vencimento],AK476),
SUMIFS(ENTRADAS[Valor],ENTRADAS[Status],"Concluído",ENTRADAS[Data pagamento],AK476,ENTRADAS[Conta bancária],$AJ$2)+SUMIFS(ENTRADAS[Valor],ENTRADAS[Status],"&lt;&gt;"&amp;"Concluído",ENTRADAS[Data vencimento],AK476,ENTRADAS[Conta bancária],$AJ$2)))</f>
        <v>0</v>
      </c>
      <c r="AO476">
        <f ca="1">IF($AI$3=1,
IF($AJ$2="",
SUMIFS(SAÍDAS[Valor],SAÍDAS[Status],"Concluído",SAÍDAS[Data pagamento],AK476),
SUMIFS(SAÍDAS[Valor],SAÍDAS[Status],"Concluído",SAÍDAS[Data pagamento],AK476,SAÍDAS[Conta bancária],$AJ$2)),
IF($AJ$2="",
SUMIFS(SAÍDAS[Valor],SAÍDAS[Status],"Concluído",SAÍDAS[Data pagamento],AK476)+SUMIFS(SAÍDAS[Valor],SAÍDAS[Status],"&lt;&gt;"&amp;"Concluído",SAÍDAS[Data vencimento],AK476),
SUMIFS(SAÍDAS[Valor],SAÍDAS[Status],"Concluído",SAÍDAS[Data pagamento],AK476,SAÍDAS[Conta bancária],$AJ$2)+SUMIFS(SAÍDAS[Valor],SAÍDAS[Status],"&lt;&gt;"&amp;"Concluído",SAÍDAS[Data vencimento],AK476,SAÍDAS[Conta bancária],$AJ$2)))</f>
        <v>0</v>
      </c>
      <c r="AP476">
        <f t="shared" ca="1" si="57"/>
        <v>0</v>
      </c>
    </row>
    <row r="477" spans="34:42" x14ac:dyDescent="0.3">
      <c r="AH477" t="str">
        <f t="shared" ca="1" si="53"/>
        <v>abr</v>
      </c>
      <c r="AI477">
        <f t="shared" ca="1" si="54"/>
        <v>1901</v>
      </c>
      <c r="AJ477" t="str">
        <f t="shared" ca="1" si="55"/>
        <v>abr1901</v>
      </c>
      <c r="AK477" s="97">
        <f t="shared" ca="1" si="58"/>
        <v>471</v>
      </c>
      <c r="AL477" t="str">
        <f t="shared" ca="1" si="56"/>
        <v>seg</v>
      </c>
      <c r="AM477">
        <f ca="1">IF($AJ$2="",SUMIFS(BANCOS!$C$4:$C$13,BANCOS!$D$4:$D$13,AK477),SUMIFS(BANCOS!$C$4:$C$13,BANCOS!$D$4:$D$13,AK477,BANCOS!$B$4:$B$13,$AJ$2))+AP476</f>
        <v>0</v>
      </c>
      <c r="AN477">
        <f ca="1">IF($AI$3=1,
IF($AJ$2="",
SUMIFS(ENTRADAS[Valor],ENTRADAS[Status],"Concluído",ENTRADAS[Data pagamento],AK477),
SUMIFS(ENTRADAS[Valor],ENTRADAS[Status],"Concluído",ENTRADAS[Data pagamento],AK477,ENTRADAS[Conta bancária],$AJ$2)),
IF($AJ$2="",
SUMIFS(ENTRADAS[Valor],ENTRADAS[Status],"Concluído",ENTRADAS[Data pagamento],AK477)+SUMIFS(ENTRADAS[Valor],ENTRADAS[Status],"&lt;&gt;"&amp;"Concluído",ENTRADAS[Data vencimento],AK477),
SUMIFS(ENTRADAS[Valor],ENTRADAS[Status],"Concluído",ENTRADAS[Data pagamento],AK477,ENTRADAS[Conta bancária],$AJ$2)+SUMIFS(ENTRADAS[Valor],ENTRADAS[Status],"&lt;&gt;"&amp;"Concluído",ENTRADAS[Data vencimento],AK477,ENTRADAS[Conta bancária],$AJ$2)))</f>
        <v>0</v>
      </c>
      <c r="AO477">
        <f ca="1">IF($AI$3=1,
IF($AJ$2="",
SUMIFS(SAÍDAS[Valor],SAÍDAS[Status],"Concluído",SAÍDAS[Data pagamento],AK477),
SUMIFS(SAÍDAS[Valor],SAÍDAS[Status],"Concluído",SAÍDAS[Data pagamento],AK477,SAÍDAS[Conta bancária],$AJ$2)),
IF($AJ$2="",
SUMIFS(SAÍDAS[Valor],SAÍDAS[Status],"Concluído",SAÍDAS[Data pagamento],AK477)+SUMIFS(SAÍDAS[Valor],SAÍDAS[Status],"&lt;&gt;"&amp;"Concluído",SAÍDAS[Data vencimento],AK477),
SUMIFS(SAÍDAS[Valor],SAÍDAS[Status],"Concluído",SAÍDAS[Data pagamento],AK477,SAÍDAS[Conta bancária],$AJ$2)+SUMIFS(SAÍDAS[Valor],SAÍDAS[Status],"&lt;&gt;"&amp;"Concluído",SAÍDAS[Data vencimento],AK477,SAÍDAS[Conta bancária],$AJ$2)))</f>
        <v>0</v>
      </c>
      <c r="AP477">
        <f t="shared" ca="1" si="57"/>
        <v>0</v>
      </c>
    </row>
    <row r="478" spans="34:42" x14ac:dyDescent="0.3">
      <c r="AH478" t="str">
        <f t="shared" ca="1" si="53"/>
        <v>abr</v>
      </c>
      <c r="AI478">
        <f t="shared" ca="1" si="54"/>
        <v>1901</v>
      </c>
      <c r="AJ478" t="str">
        <f t="shared" ca="1" si="55"/>
        <v>abr1901</v>
      </c>
      <c r="AK478" s="97">
        <f t="shared" ca="1" si="58"/>
        <v>472</v>
      </c>
      <c r="AL478" t="str">
        <f t="shared" ca="1" si="56"/>
        <v>ter</v>
      </c>
      <c r="AM478">
        <f ca="1">IF($AJ$2="",SUMIFS(BANCOS!$C$4:$C$13,BANCOS!$D$4:$D$13,AK478),SUMIFS(BANCOS!$C$4:$C$13,BANCOS!$D$4:$D$13,AK478,BANCOS!$B$4:$B$13,$AJ$2))+AP477</f>
        <v>0</v>
      </c>
      <c r="AN478">
        <f ca="1">IF($AI$3=1,
IF($AJ$2="",
SUMIFS(ENTRADAS[Valor],ENTRADAS[Status],"Concluído",ENTRADAS[Data pagamento],AK478),
SUMIFS(ENTRADAS[Valor],ENTRADAS[Status],"Concluído",ENTRADAS[Data pagamento],AK478,ENTRADAS[Conta bancária],$AJ$2)),
IF($AJ$2="",
SUMIFS(ENTRADAS[Valor],ENTRADAS[Status],"Concluído",ENTRADAS[Data pagamento],AK478)+SUMIFS(ENTRADAS[Valor],ENTRADAS[Status],"&lt;&gt;"&amp;"Concluído",ENTRADAS[Data vencimento],AK478),
SUMIFS(ENTRADAS[Valor],ENTRADAS[Status],"Concluído",ENTRADAS[Data pagamento],AK478,ENTRADAS[Conta bancária],$AJ$2)+SUMIFS(ENTRADAS[Valor],ENTRADAS[Status],"&lt;&gt;"&amp;"Concluído",ENTRADAS[Data vencimento],AK478,ENTRADAS[Conta bancária],$AJ$2)))</f>
        <v>0</v>
      </c>
      <c r="AO478">
        <f ca="1">IF($AI$3=1,
IF($AJ$2="",
SUMIFS(SAÍDAS[Valor],SAÍDAS[Status],"Concluído",SAÍDAS[Data pagamento],AK478),
SUMIFS(SAÍDAS[Valor],SAÍDAS[Status],"Concluído",SAÍDAS[Data pagamento],AK478,SAÍDAS[Conta bancária],$AJ$2)),
IF($AJ$2="",
SUMIFS(SAÍDAS[Valor],SAÍDAS[Status],"Concluído",SAÍDAS[Data pagamento],AK478)+SUMIFS(SAÍDAS[Valor],SAÍDAS[Status],"&lt;&gt;"&amp;"Concluído",SAÍDAS[Data vencimento],AK478),
SUMIFS(SAÍDAS[Valor],SAÍDAS[Status],"Concluído",SAÍDAS[Data pagamento],AK478,SAÍDAS[Conta bancária],$AJ$2)+SUMIFS(SAÍDAS[Valor],SAÍDAS[Status],"&lt;&gt;"&amp;"Concluído",SAÍDAS[Data vencimento],AK478,SAÍDAS[Conta bancária],$AJ$2)))</f>
        <v>0</v>
      </c>
      <c r="AP478">
        <f t="shared" ca="1" si="57"/>
        <v>0</v>
      </c>
    </row>
    <row r="479" spans="34:42" x14ac:dyDescent="0.3">
      <c r="AH479" t="str">
        <f t="shared" ca="1" si="53"/>
        <v>abr</v>
      </c>
      <c r="AI479">
        <f t="shared" ca="1" si="54"/>
        <v>1901</v>
      </c>
      <c r="AJ479" t="str">
        <f t="shared" ca="1" si="55"/>
        <v>abr1901</v>
      </c>
      <c r="AK479" s="97">
        <f t="shared" ca="1" si="58"/>
        <v>473</v>
      </c>
      <c r="AL479" t="str">
        <f t="shared" ca="1" si="56"/>
        <v>qua</v>
      </c>
      <c r="AM479">
        <f ca="1">IF($AJ$2="",SUMIFS(BANCOS!$C$4:$C$13,BANCOS!$D$4:$D$13,AK479),SUMIFS(BANCOS!$C$4:$C$13,BANCOS!$D$4:$D$13,AK479,BANCOS!$B$4:$B$13,$AJ$2))+AP478</f>
        <v>0</v>
      </c>
      <c r="AN479">
        <f ca="1">IF($AI$3=1,
IF($AJ$2="",
SUMIFS(ENTRADAS[Valor],ENTRADAS[Status],"Concluído",ENTRADAS[Data pagamento],AK479),
SUMIFS(ENTRADAS[Valor],ENTRADAS[Status],"Concluído",ENTRADAS[Data pagamento],AK479,ENTRADAS[Conta bancária],$AJ$2)),
IF($AJ$2="",
SUMIFS(ENTRADAS[Valor],ENTRADAS[Status],"Concluído",ENTRADAS[Data pagamento],AK479)+SUMIFS(ENTRADAS[Valor],ENTRADAS[Status],"&lt;&gt;"&amp;"Concluído",ENTRADAS[Data vencimento],AK479),
SUMIFS(ENTRADAS[Valor],ENTRADAS[Status],"Concluído",ENTRADAS[Data pagamento],AK479,ENTRADAS[Conta bancária],$AJ$2)+SUMIFS(ENTRADAS[Valor],ENTRADAS[Status],"&lt;&gt;"&amp;"Concluído",ENTRADAS[Data vencimento],AK479,ENTRADAS[Conta bancária],$AJ$2)))</f>
        <v>0</v>
      </c>
      <c r="AO479">
        <f ca="1">IF($AI$3=1,
IF($AJ$2="",
SUMIFS(SAÍDAS[Valor],SAÍDAS[Status],"Concluído",SAÍDAS[Data pagamento],AK479),
SUMIFS(SAÍDAS[Valor],SAÍDAS[Status],"Concluído",SAÍDAS[Data pagamento],AK479,SAÍDAS[Conta bancária],$AJ$2)),
IF($AJ$2="",
SUMIFS(SAÍDAS[Valor],SAÍDAS[Status],"Concluído",SAÍDAS[Data pagamento],AK479)+SUMIFS(SAÍDAS[Valor],SAÍDAS[Status],"&lt;&gt;"&amp;"Concluído",SAÍDAS[Data vencimento],AK479),
SUMIFS(SAÍDAS[Valor],SAÍDAS[Status],"Concluído",SAÍDAS[Data pagamento],AK479,SAÍDAS[Conta bancária],$AJ$2)+SUMIFS(SAÍDAS[Valor],SAÍDAS[Status],"&lt;&gt;"&amp;"Concluído",SAÍDAS[Data vencimento],AK479,SAÍDAS[Conta bancária],$AJ$2)))</f>
        <v>0</v>
      </c>
      <c r="AP479">
        <f t="shared" ca="1" si="57"/>
        <v>0</v>
      </c>
    </row>
    <row r="480" spans="34:42" x14ac:dyDescent="0.3">
      <c r="AH480" t="str">
        <f t="shared" ca="1" si="53"/>
        <v>abr</v>
      </c>
      <c r="AI480">
        <f t="shared" ca="1" si="54"/>
        <v>1901</v>
      </c>
      <c r="AJ480" t="str">
        <f t="shared" ca="1" si="55"/>
        <v>abr1901</v>
      </c>
      <c r="AK480" s="97">
        <f t="shared" ca="1" si="58"/>
        <v>474</v>
      </c>
      <c r="AL480" t="str">
        <f t="shared" ca="1" si="56"/>
        <v>qui</v>
      </c>
      <c r="AM480">
        <f ca="1">IF($AJ$2="",SUMIFS(BANCOS!$C$4:$C$13,BANCOS!$D$4:$D$13,AK480),SUMIFS(BANCOS!$C$4:$C$13,BANCOS!$D$4:$D$13,AK480,BANCOS!$B$4:$B$13,$AJ$2))+AP479</f>
        <v>0</v>
      </c>
      <c r="AN480">
        <f ca="1">IF($AI$3=1,
IF($AJ$2="",
SUMIFS(ENTRADAS[Valor],ENTRADAS[Status],"Concluído",ENTRADAS[Data pagamento],AK480),
SUMIFS(ENTRADAS[Valor],ENTRADAS[Status],"Concluído",ENTRADAS[Data pagamento],AK480,ENTRADAS[Conta bancária],$AJ$2)),
IF($AJ$2="",
SUMIFS(ENTRADAS[Valor],ENTRADAS[Status],"Concluído",ENTRADAS[Data pagamento],AK480)+SUMIFS(ENTRADAS[Valor],ENTRADAS[Status],"&lt;&gt;"&amp;"Concluído",ENTRADAS[Data vencimento],AK480),
SUMIFS(ENTRADAS[Valor],ENTRADAS[Status],"Concluído",ENTRADAS[Data pagamento],AK480,ENTRADAS[Conta bancária],$AJ$2)+SUMIFS(ENTRADAS[Valor],ENTRADAS[Status],"&lt;&gt;"&amp;"Concluído",ENTRADAS[Data vencimento],AK480,ENTRADAS[Conta bancária],$AJ$2)))</f>
        <v>0</v>
      </c>
      <c r="AO480">
        <f ca="1">IF($AI$3=1,
IF($AJ$2="",
SUMIFS(SAÍDAS[Valor],SAÍDAS[Status],"Concluído",SAÍDAS[Data pagamento],AK480),
SUMIFS(SAÍDAS[Valor],SAÍDAS[Status],"Concluído",SAÍDAS[Data pagamento],AK480,SAÍDAS[Conta bancária],$AJ$2)),
IF($AJ$2="",
SUMIFS(SAÍDAS[Valor],SAÍDAS[Status],"Concluído",SAÍDAS[Data pagamento],AK480)+SUMIFS(SAÍDAS[Valor],SAÍDAS[Status],"&lt;&gt;"&amp;"Concluído",SAÍDAS[Data vencimento],AK480),
SUMIFS(SAÍDAS[Valor],SAÍDAS[Status],"Concluído",SAÍDAS[Data pagamento],AK480,SAÍDAS[Conta bancária],$AJ$2)+SUMIFS(SAÍDAS[Valor],SAÍDAS[Status],"&lt;&gt;"&amp;"Concluído",SAÍDAS[Data vencimento],AK480,SAÍDAS[Conta bancária],$AJ$2)))</f>
        <v>0</v>
      </c>
      <c r="AP480">
        <f t="shared" ca="1" si="57"/>
        <v>0</v>
      </c>
    </row>
    <row r="481" spans="34:42" x14ac:dyDescent="0.3">
      <c r="AH481" t="str">
        <f t="shared" ca="1" si="53"/>
        <v>abr</v>
      </c>
      <c r="AI481">
        <f t="shared" ca="1" si="54"/>
        <v>1901</v>
      </c>
      <c r="AJ481" t="str">
        <f t="shared" ca="1" si="55"/>
        <v>abr1901</v>
      </c>
      <c r="AK481" s="97">
        <f t="shared" ca="1" si="58"/>
        <v>475</v>
      </c>
      <c r="AL481" t="str">
        <f t="shared" ca="1" si="56"/>
        <v>sex</v>
      </c>
      <c r="AM481">
        <f ca="1">IF($AJ$2="",SUMIFS(BANCOS!$C$4:$C$13,BANCOS!$D$4:$D$13,AK481),SUMIFS(BANCOS!$C$4:$C$13,BANCOS!$D$4:$D$13,AK481,BANCOS!$B$4:$B$13,$AJ$2))+AP480</f>
        <v>0</v>
      </c>
      <c r="AN481">
        <f ca="1">IF($AI$3=1,
IF($AJ$2="",
SUMIFS(ENTRADAS[Valor],ENTRADAS[Status],"Concluído",ENTRADAS[Data pagamento],AK481),
SUMIFS(ENTRADAS[Valor],ENTRADAS[Status],"Concluído",ENTRADAS[Data pagamento],AK481,ENTRADAS[Conta bancária],$AJ$2)),
IF($AJ$2="",
SUMIFS(ENTRADAS[Valor],ENTRADAS[Status],"Concluído",ENTRADAS[Data pagamento],AK481)+SUMIFS(ENTRADAS[Valor],ENTRADAS[Status],"&lt;&gt;"&amp;"Concluído",ENTRADAS[Data vencimento],AK481),
SUMIFS(ENTRADAS[Valor],ENTRADAS[Status],"Concluído",ENTRADAS[Data pagamento],AK481,ENTRADAS[Conta bancária],$AJ$2)+SUMIFS(ENTRADAS[Valor],ENTRADAS[Status],"&lt;&gt;"&amp;"Concluído",ENTRADAS[Data vencimento],AK481,ENTRADAS[Conta bancária],$AJ$2)))</f>
        <v>0</v>
      </c>
      <c r="AO481">
        <f ca="1">IF($AI$3=1,
IF($AJ$2="",
SUMIFS(SAÍDAS[Valor],SAÍDAS[Status],"Concluído",SAÍDAS[Data pagamento],AK481),
SUMIFS(SAÍDAS[Valor],SAÍDAS[Status],"Concluído",SAÍDAS[Data pagamento],AK481,SAÍDAS[Conta bancária],$AJ$2)),
IF($AJ$2="",
SUMIFS(SAÍDAS[Valor],SAÍDAS[Status],"Concluído",SAÍDAS[Data pagamento],AK481)+SUMIFS(SAÍDAS[Valor],SAÍDAS[Status],"&lt;&gt;"&amp;"Concluído",SAÍDAS[Data vencimento],AK481),
SUMIFS(SAÍDAS[Valor],SAÍDAS[Status],"Concluído",SAÍDAS[Data pagamento],AK481,SAÍDAS[Conta bancária],$AJ$2)+SUMIFS(SAÍDAS[Valor],SAÍDAS[Status],"&lt;&gt;"&amp;"Concluído",SAÍDAS[Data vencimento],AK481,SAÍDAS[Conta bancária],$AJ$2)))</f>
        <v>0</v>
      </c>
      <c r="AP481">
        <f t="shared" ca="1" si="57"/>
        <v>0</v>
      </c>
    </row>
    <row r="482" spans="34:42" x14ac:dyDescent="0.3">
      <c r="AH482" t="str">
        <f t="shared" ca="1" si="53"/>
        <v>abr</v>
      </c>
      <c r="AI482">
        <f t="shared" ca="1" si="54"/>
        <v>1901</v>
      </c>
      <c r="AJ482" t="str">
        <f t="shared" ca="1" si="55"/>
        <v>abr1901</v>
      </c>
      <c r="AK482" s="97">
        <f t="shared" ca="1" si="58"/>
        <v>476</v>
      </c>
      <c r="AL482" t="str">
        <f t="shared" ca="1" si="56"/>
        <v>sáb</v>
      </c>
      <c r="AM482">
        <f ca="1">IF($AJ$2="",SUMIFS(BANCOS!$C$4:$C$13,BANCOS!$D$4:$D$13,AK482),SUMIFS(BANCOS!$C$4:$C$13,BANCOS!$D$4:$D$13,AK482,BANCOS!$B$4:$B$13,$AJ$2))+AP481</f>
        <v>0</v>
      </c>
      <c r="AN482">
        <f ca="1">IF($AI$3=1,
IF($AJ$2="",
SUMIFS(ENTRADAS[Valor],ENTRADAS[Status],"Concluído",ENTRADAS[Data pagamento],AK482),
SUMIFS(ENTRADAS[Valor],ENTRADAS[Status],"Concluído",ENTRADAS[Data pagamento],AK482,ENTRADAS[Conta bancária],$AJ$2)),
IF($AJ$2="",
SUMIFS(ENTRADAS[Valor],ENTRADAS[Status],"Concluído",ENTRADAS[Data pagamento],AK482)+SUMIFS(ENTRADAS[Valor],ENTRADAS[Status],"&lt;&gt;"&amp;"Concluído",ENTRADAS[Data vencimento],AK482),
SUMIFS(ENTRADAS[Valor],ENTRADAS[Status],"Concluído",ENTRADAS[Data pagamento],AK482,ENTRADAS[Conta bancária],$AJ$2)+SUMIFS(ENTRADAS[Valor],ENTRADAS[Status],"&lt;&gt;"&amp;"Concluído",ENTRADAS[Data vencimento],AK482,ENTRADAS[Conta bancária],$AJ$2)))</f>
        <v>0</v>
      </c>
      <c r="AO482">
        <f ca="1">IF($AI$3=1,
IF($AJ$2="",
SUMIFS(SAÍDAS[Valor],SAÍDAS[Status],"Concluído",SAÍDAS[Data pagamento],AK482),
SUMIFS(SAÍDAS[Valor],SAÍDAS[Status],"Concluído",SAÍDAS[Data pagamento],AK482,SAÍDAS[Conta bancária],$AJ$2)),
IF($AJ$2="",
SUMIFS(SAÍDAS[Valor],SAÍDAS[Status],"Concluído",SAÍDAS[Data pagamento],AK482)+SUMIFS(SAÍDAS[Valor],SAÍDAS[Status],"&lt;&gt;"&amp;"Concluído",SAÍDAS[Data vencimento],AK482),
SUMIFS(SAÍDAS[Valor],SAÍDAS[Status],"Concluído",SAÍDAS[Data pagamento],AK482,SAÍDAS[Conta bancária],$AJ$2)+SUMIFS(SAÍDAS[Valor],SAÍDAS[Status],"&lt;&gt;"&amp;"Concluído",SAÍDAS[Data vencimento],AK482,SAÍDAS[Conta bancária],$AJ$2)))</f>
        <v>0</v>
      </c>
      <c r="AP482">
        <f t="shared" ca="1" si="57"/>
        <v>0</v>
      </c>
    </row>
    <row r="483" spans="34:42" x14ac:dyDescent="0.3">
      <c r="AH483" t="str">
        <f t="shared" ca="1" si="53"/>
        <v>abr</v>
      </c>
      <c r="AI483">
        <f t="shared" ca="1" si="54"/>
        <v>1901</v>
      </c>
      <c r="AJ483" t="str">
        <f t="shared" ca="1" si="55"/>
        <v>abr1901</v>
      </c>
      <c r="AK483" s="97">
        <f t="shared" ca="1" si="58"/>
        <v>477</v>
      </c>
      <c r="AL483" t="str">
        <f t="shared" ca="1" si="56"/>
        <v>dom</v>
      </c>
      <c r="AM483">
        <f ca="1">IF($AJ$2="",SUMIFS(BANCOS!$C$4:$C$13,BANCOS!$D$4:$D$13,AK483),SUMIFS(BANCOS!$C$4:$C$13,BANCOS!$D$4:$D$13,AK483,BANCOS!$B$4:$B$13,$AJ$2))+AP482</f>
        <v>0</v>
      </c>
      <c r="AN483">
        <f ca="1">IF($AI$3=1,
IF($AJ$2="",
SUMIFS(ENTRADAS[Valor],ENTRADAS[Status],"Concluído",ENTRADAS[Data pagamento],AK483),
SUMIFS(ENTRADAS[Valor],ENTRADAS[Status],"Concluído",ENTRADAS[Data pagamento],AK483,ENTRADAS[Conta bancária],$AJ$2)),
IF($AJ$2="",
SUMIFS(ENTRADAS[Valor],ENTRADAS[Status],"Concluído",ENTRADAS[Data pagamento],AK483)+SUMIFS(ENTRADAS[Valor],ENTRADAS[Status],"&lt;&gt;"&amp;"Concluído",ENTRADAS[Data vencimento],AK483),
SUMIFS(ENTRADAS[Valor],ENTRADAS[Status],"Concluído",ENTRADAS[Data pagamento],AK483,ENTRADAS[Conta bancária],$AJ$2)+SUMIFS(ENTRADAS[Valor],ENTRADAS[Status],"&lt;&gt;"&amp;"Concluído",ENTRADAS[Data vencimento],AK483,ENTRADAS[Conta bancária],$AJ$2)))</f>
        <v>0</v>
      </c>
      <c r="AO483">
        <f ca="1">IF($AI$3=1,
IF($AJ$2="",
SUMIFS(SAÍDAS[Valor],SAÍDAS[Status],"Concluído",SAÍDAS[Data pagamento],AK483),
SUMIFS(SAÍDAS[Valor],SAÍDAS[Status],"Concluído",SAÍDAS[Data pagamento],AK483,SAÍDAS[Conta bancária],$AJ$2)),
IF($AJ$2="",
SUMIFS(SAÍDAS[Valor],SAÍDAS[Status],"Concluído",SAÍDAS[Data pagamento],AK483)+SUMIFS(SAÍDAS[Valor],SAÍDAS[Status],"&lt;&gt;"&amp;"Concluído",SAÍDAS[Data vencimento],AK483),
SUMIFS(SAÍDAS[Valor],SAÍDAS[Status],"Concluído",SAÍDAS[Data pagamento],AK483,SAÍDAS[Conta bancária],$AJ$2)+SUMIFS(SAÍDAS[Valor],SAÍDAS[Status],"&lt;&gt;"&amp;"Concluído",SAÍDAS[Data vencimento],AK483,SAÍDAS[Conta bancária],$AJ$2)))</f>
        <v>0</v>
      </c>
      <c r="AP483">
        <f t="shared" ca="1" si="57"/>
        <v>0</v>
      </c>
    </row>
    <row r="484" spans="34:42" x14ac:dyDescent="0.3">
      <c r="AH484" t="str">
        <f t="shared" ca="1" si="53"/>
        <v>abr</v>
      </c>
      <c r="AI484">
        <f t="shared" ca="1" si="54"/>
        <v>1901</v>
      </c>
      <c r="AJ484" t="str">
        <f t="shared" ca="1" si="55"/>
        <v>abr1901</v>
      </c>
      <c r="AK484" s="97">
        <f t="shared" ca="1" si="58"/>
        <v>478</v>
      </c>
      <c r="AL484" t="str">
        <f t="shared" ca="1" si="56"/>
        <v>seg</v>
      </c>
      <c r="AM484">
        <f ca="1">IF($AJ$2="",SUMIFS(BANCOS!$C$4:$C$13,BANCOS!$D$4:$D$13,AK484),SUMIFS(BANCOS!$C$4:$C$13,BANCOS!$D$4:$D$13,AK484,BANCOS!$B$4:$B$13,$AJ$2))+AP483</f>
        <v>0</v>
      </c>
      <c r="AN484">
        <f ca="1">IF($AI$3=1,
IF($AJ$2="",
SUMIFS(ENTRADAS[Valor],ENTRADAS[Status],"Concluído",ENTRADAS[Data pagamento],AK484),
SUMIFS(ENTRADAS[Valor],ENTRADAS[Status],"Concluído",ENTRADAS[Data pagamento],AK484,ENTRADAS[Conta bancária],$AJ$2)),
IF($AJ$2="",
SUMIFS(ENTRADAS[Valor],ENTRADAS[Status],"Concluído",ENTRADAS[Data pagamento],AK484)+SUMIFS(ENTRADAS[Valor],ENTRADAS[Status],"&lt;&gt;"&amp;"Concluído",ENTRADAS[Data vencimento],AK484),
SUMIFS(ENTRADAS[Valor],ENTRADAS[Status],"Concluído",ENTRADAS[Data pagamento],AK484,ENTRADAS[Conta bancária],$AJ$2)+SUMIFS(ENTRADAS[Valor],ENTRADAS[Status],"&lt;&gt;"&amp;"Concluído",ENTRADAS[Data vencimento],AK484,ENTRADAS[Conta bancária],$AJ$2)))</f>
        <v>0</v>
      </c>
      <c r="AO484">
        <f ca="1">IF($AI$3=1,
IF($AJ$2="",
SUMIFS(SAÍDAS[Valor],SAÍDAS[Status],"Concluído",SAÍDAS[Data pagamento],AK484),
SUMIFS(SAÍDAS[Valor],SAÍDAS[Status],"Concluído",SAÍDAS[Data pagamento],AK484,SAÍDAS[Conta bancária],$AJ$2)),
IF($AJ$2="",
SUMIFS(SAÍDAS[Valor],SAÍDAS[Status],"Concluído",SAÍDAS[Data pagamento],AK484)+SUMIFS(SAÍDAS[Valor],SAÍDAS[Status],"&lt;&gt;"&amp;"Concluído",SAÍDAS[Data vencimento],AK484),
SUMIFS(SAÍDAS[Valor],SAÍDAS[Status],"Concluído",SAÍDAS[Data pagamento],AK484,SAÍDAS[Conta bancária],$AJ$2)+SUMIFS(SAÍDAS[Valor],SAÍDAS[Status],"&lt;&gt;"&amp;"Concluído",SAÍDAS[Data vencimento],AK484,SAÍDAS[Conta bancária],$AJ$2)))</f>
        <v>0</v>
      </c>
      <c r="AP484">
        <f t="shared" ca="1" si="57"/>
        <v>0</v>
      </c>
    </row>
    <row r="485" spans="34:42" x14ac:dyDescent="0.3">
      <c r="AH485" t="str">
        <f t="shared" ca="1" si="53"/>
        <v>abr</v>
      </c>
      <c r="AI485">
        <f t="shared" ca="1" si="54"/>
        <v>1901</v>
      </c>
      <c r="AJ485" t="str">
        <f t="shared" ca="1" si="55"/>
        <v>abr1901</v>
      </c>
      <c r="AK485" s="97">
        <f t="shared" ca="1" si="58"/>
        <v>479</v>
      </c>
      <c r="AL485" t="str">
        <f t="shared" ca="1" si="56"/>
        <v>ter</v>
      </c>
      <c r="AM485">
        <f ca="1">IF($AJ$2="",SUMIFS(BANCOS!$C$4:$C$13,BANCOS!$D$4:$D$13,AK485),SUMIFS(BANCOS!$C$4:$C$13,BANCOS!$D$4:$D$13,AK485,BANCOS!$B$4:$B$13,$AJ$2))+AP484</f>
        <v>0</v>
      </c>
      <c r="AN485">
        <f ca="1">IF($AI$3=1,
IF($AJ$2="",
SUMIFS(ENTRADAS[Valor],ENTRADAS[Status],"Concluído",ENTRADAS[Data pagamento],AK485),
SUMIFS(ENTRADAS[Valor],ENTRADAS[Status],"Concluído",ENTRADAS[Data pagamento],AK485,ENTRADAS[Conta bancária],$AJ$2)),
IF($AJ$2="",
SUMIFS(ENTRADAS[Valor],ENTRADAS[Status],"Concluído",ENTRADAS[Data pagamento],AK485)+SUMIFS(ENTRADAS[Valor],ENTRADAS[Status],"&lt;&gt;"&amp;"Concluído",ENTRADAS[Data vencimento],AK485),
SUMIFS(ENTRADAS[Valor],ENTRADAS[Status],"Concluído",ENTRADAS[Data pagamento],AK485,ENTRADAS[Conta bancária],$AJ$2)+SUMIFS(ENTRADAS[Valor],ENTRADAS[Status],"&lt;&gt;"&amp;"Concluído",ENTRADAS[Data vencimento],AK485,ENTRADAS[Conta bancária],$AJ$2)))</f>
        <v>0</v>
      </c>
      <c r="AO485">
        <f ca="1">IF($AI$3=1,
IF($AJ$2="",
SUMIFS(SAÍDAS[Valor],SAÍDAS[Status],"Concluído",SAÍDAS[Data pagamento],AK485),
SUMIFS(SAÍDAS[Valor],SAÍDAS[Status],"Concluído",SAÍDAS[Data pagamento],AK485,SAÍDAS[Conta bancária],$AJ$2)),
IF($AJ$2="",
SUMIFS(SAÍDAS[Valor],SAÍDAS[Status],"Concluído",SAÍDAS[Data pagamento],AK485)+SUMIFS(SAÍDAS[Valor],SAÍDAS[Status],"&lt;&gt;"&amp;"Concluído",SAÍDAS[Data vencimento],AK485),
SUMIFS(SAÍDAS[Valor],SAÍDAS[Status],"Concluído",SAÍDAS[Data pagamento],AK485,SAÍDAS[Conta bancária],$AJ$2)+SUMIFS(SAÍDAS[Valor],SAÍDAS[Status],"&lt;&gt;"&amp;"Concluído",SAÍDAS[Data vencimento],AK485,SAÍDAS[Conta bancária],$AJ$2)))</f>
        <v>0</v>
      </c>
      <c r="AP485">
        <f t="shared" ca="1" si="57"/>
        <v>0</v>
      </c>
    </row>
    <row r="486" spans="34:42" x14ac:dyDescent="0.3">
      <c r="AH486" t="str">
        <f t="shared" ca="1" si="53"/>
        <v>abr</v>
      </c>
      <c r="AI486">
        <f t="shared" ca="1" si="54"/>
        <v>1901</v>
      </c>
      <c r="AJ486" t="str">
        <f t="shared" ca="1" si="55"/>
        <v>abr1901</v>
      </c>
      <c r="AK486" s="97">
        <f t="shared" ca="1" si="58"/>
        <v>480</v>
      </c>
      <c r="AL486" t="str">
        <f t="shared" ca="1" si="56"/>
        <v>qua</v>
      </c>
      <c r="AM486">
        <f ca="1">IF($AJ$2="",SUMIFS(BANCOS!$C$4:$C$13,BANCOS!$D$4:$D$13,AK486),SUMIFS(BANCOS!$C$4:$C$13,BANCOS!$D$4:$D$13,AK486,BANCOS!$B$4:$B$13,$AJ$2))+AP485</f>
        <v>0</v>
      </c>
      <c r="AN486">
        <f ca="1">IF($AI$3=1,
IF($AJ$2="",
SUMIFS(ENTRADAS[Valor],ENTRADAS[Status],"Concluído",ENTRADAS[Data pagamento],AK486),
SUMIFS(ENTRADAS[Valor],ENTRADAS[Status],"Concluído",ENTRADAS[Data pagamento],AK486,ENTRADAS[Conta bancária],$AJ$2)),
IF($AJ$2="",
SUMIFS(ENTRADAS[Valor],ENTRADAS[Status],"Concluído",ENTRADAS[Data pagamento],AK486)+SUMIFS(ENTRADAS[Valor],ENTRADAS[Status],"&lt;&gt;"&amp;"Concluído",ENTRADAS[Data vencimento],AK486),
SUMIFS(ENTRADAS[Valor],ENTRADAS[Status],"Concluído",ENTRADAS[Data pagamento],AK486,ENTRADAS[Conta bancária],$AJ$2)+SUMIFS(ENTRADAS[Valor],ENTRADAS[Status],"&lt;&gt;"&amp;"Concluído",ENTRADAS[Data vencimento],AK486,ENTRADAS[Conta bancária],$AJ$2)))</f>
        <v>0</v>
      </c>
      <c r="AO486">
        <f ca="1">IF($AI$3=1,
IF($AJ$2="",
SUMIFS(SAÍDAS[Valor],SAÍDAS[Status],"Concluído",SAÍDAS[Data pagamento],AK486),
SUMIFS(SAÍDAS[Valor],SAÍDAS[Status],"Concluído",SAÍDAS[Data pagamento],AK486,SAÍDAS[Conta bancária],$AJ$2)),
IF($AJ$2="",
SUMIFS(SAÍDAS[Valor],SAÍDAS[Status],"Concluído",SAÍDAS[Data pagamento],AK486)+SUMIFS(SAÍDAS[Valor],SAÍDAS[Status],"&lt;&gt;"&amp;"Concluído",SAÍDAS[Data vencimento],AK486),
SUMIFS(SAÍDAS[Valor],SAÍDAS[Status],"Concluído",SAÍDAS[Data pagamento],AK486,SAÍDAS[Conta bancária],$AJ$2)+SUMIFS(SAÍDAS[Valor],SAÍDAS[Status],"&lt;&gt;"&amp;"Concluído",SAÍDAS[Data vencimento],AK486,SAÍDAS[Conta bancária],$AJ$2)))</f>
        <v>0</v>
      </c>
      <c r="AP486">
        <f t="shared" ca="1" si="57"/>
        <v>0</v>
      </c>
    </row>
    <row r="487" spans="34:42" x14ac:dyDescent="0.3">
      <c r="AH487" t="str">
        <f t="shared" ca="1" si="53"/>
        <v>abr</v>
      </c>
      <c r="AI487">
        <f t="shared" ca="1" si="54"/>
        <v>1901</v>
      </c>
      <c r="AJ487" t="str">
        <f t="shared" ca="1" si="55"/>
        <v>abr1901</v>
      </c>
      <c r="AK487" s="97">
        <f t="shared" ca="1" si="58"/>
        <v>481</v>
      </c>
      <c r="AL487" t="str">
        <f t="shared" ca="1" si="56"/>
        <v>qui</v>
      </c>
      <c r="AM487">
        <f ca="1">IF($AJ$2="",SUMIFS(BANCOS!$C$4:$C$13,BANCOS!$D$4:$D$13,AK487),SUMIFS(BANCOS!$C$4:$C$13,BANCOS!$D$4:$D$13,AK487,BANCOS!$B$4:$B$13,$AJ$2))+AP486</f>
        <v>0</v>
      </c>
      <c r="AN487">
        <f ca="1">IF($AI$3=1,
IF($AJ$2="",
SUMIFS(ENTRADAS[Valor],ENTRADAS[Status],"Concluído",ENTRADAS[Data pagamento],AK487),
SUMIFS(ENTRADAS[Valor],ENTRADAS[Status],"Concluído",ENTRADAS[Data pagamento],AK487,ENTRADAS[Conta bancária],$AJ$2)),
IF($AJ$2="",
SUMIFS(ENTRADAS[Valor],ENTRADAS[Status],"Concluído",ENTRADAS[Data pagamento],AK487)+SUMIFS(ENTRADAS[Valor],ENTRADAS[Status],"&lt;&gt;"&amp;"Concluído",ENTRADAS[Data vencimento],AK487),
SUMIFS(ENTRADAS[Valor],ENTRADAS[Status],"Concluído",ENTRADAS[Data pagamento],AK487,ENTRADAS[Conta bancária],$AJ$2)+SUMIFS(ENTRADAS[Valor],ENTRADAS[Status],"&lt;&gt;"&amp;"Concluído",ENTRADAS[Data vencimento],AK487,ENTRADAS[Conta bancária],$AJ$2)))</f>
        <v>0</v>
      </c>
      <c r="AO487">
        <f ca="1">IF($AI$3=1,
IF($AJ$2="",
SUMIFS(SAÍDAS[Valor],SAÍDAS[Status],"Concluído",SAÍDAS[Data pagamento],AK487),
SUMIFS(SAÍDAS[Valor],SAÍDAS[Status],"Concluído",SAÍDAS[Data pagamento],AK487,SAÍDAS[Conta bancária],$AJ$2)),
IF($AJ$2="",
SUMIFS(SAÍDAS[Valor],SAÍDAS[Status],"Concluído",SAÍDAS[Data pagamento],AK487)+SUMIFS(SAÍDAS[Valor],SAÍDAS[Status],"&lt;&gt;"&amp;"Concluído",SAÍDAS[Data vencimento],AK487),
SUMIFS(SAÍDAS[Valor],SAÍDAS[Status],"Concluído",SAÍDAS[Data pagamento],AK487,SAÍDAS[Conta bancária],$AJ$2)+SUMIFS(SAÍDAS[Valor],SAÍDAS[Status],"&lt;&gt;"&amp;"Concluído",SAÍDAS[Data vencimento],AK487,SAÍDAS[Conta bancária],$AJ$2)))</f>
        <v>0</v>
      </c>
      <c r="AP487">
        <f t="shared" ca="1" si="57"/>
        <v>0</v>
      </c>
    </row>
    <row r="488" spans="34:42" x14ac:dyDescent="0.3">
      <c r="AH488" t="str">
        <f t="shared" ca="1" si="53"/>
        <v>abr</v>
      </c>
      <c r="AI488">
        <f t="shared" ca="1" si="54"/>
        <v>1901</v>
      </c>
      <c r="AJ488" t="str">
        <f t="shared" ca="1" si="55"/>
        <v>abr1901</v>
      </c>
      <c r="AK488" s="97">
        <f t="shared" ca="1" si="58"/>
        <v>482</v>
      </c>
      <c r="AL488" t="str">
        <f t="shared" ca="1" si="56"/>
        <v>sex</v>
      </c>
      <c r="AM488">
        <f ca="1">IF($AJ$2="",SUMIFS(BANCOS!$C$4:$C$13,BANCOS!$D$4:$D$13,AK488),SUMIFS(BANCOS!$C$4:$C$13,BANCOS!$D$4:$D$13,AK488,BANCOS!$B$4:$B$13,$AJ$2))+AP487</f>
        <v>0</v>
      </c>
      <c r="AN488">
        <f ca="1">IF($AI$3=1,
IF($AJ$2="",
SUMIFS(ENTRADAS[Valor],ENTRADAS[Status],"Concluído",ENTRADAS[Data pagamento],AK488),
SUMIFS(ENTRADAS[Valor],ENTRADAS[Status],"Concluído",ENTRADAS[Data pagamento],AK488,ENTRADAS[Conta bancária],$AJ$2)),
IF($AJ$2="",
SUMIFS(ENTRADAS[Valor],ENTRADAS[Status],"Concluído",ENTRADAS[Data pagamento],AK488)+SUMIFS(ENTRADAS[Valor],ENTRADAS[Status],"&lt;&gt;"&amp;"Concluído",ENTRADAS[Data vencimento],AK488),
SUMIFS(ENTRADAS[Valor],ENTRADAS[Status],"Concluído",ENTRADAS[Data pagamento],AK488,ENTRADAS[Conta bancária],$AJ$2)+SUMIFS(ENTRADAS[Valor],ENTRADAS[Status],"&lt;&gt;"&amp;"Concluído",ENTRADAS[Data vencimento],AK488,ENTRADAS[Conta bancária],$AJ$2)))</f>
        <v>0</v>
      </c>
      <c r="AO488">
        <f ca="1">IF($AI$3=1,
IF($AJ$2="",
SUMIFS(SAÍDAS[Valor],SAÍDAS[Status],"Concluído",SAÍDAS[Data pagamento],AK488),
SUMIFS(SAÍDAS[Valor],SAÍDAS[Status],"Concluído",SAÍDAS[Data pagamento],AK488,SAÍDAS[Conta bancária],$AJ$2)),
IF($AJ$2="",
SUMIFS(SAÍDAS[Valor],SAÍDAS[Status],"Concluído",SAÍDAS[Data pagamento],AK488)+SUMIFS(SAÍDAS[Valor],SAÍDAS[Status],"&lt;&gt;"&amp;"Concluído",SAÍDAS[Data vencimento],AK488),
SUMIFS(SAÍDAS[Valor],SAÍDAS[Status],"Concluído",SAÍDAS[Data pagamento],AK488,SAÍDAS[Conta bancária],$AJ$2)+SUMIFS(SAÍDAS[Valor],SAÍDAS[Status],"&lt;&gt;"&amp;"Concluído",SAÍDAS[Data vencimento],AK488,SAÍDAS[Conta bancária],$AJ$2)))</f>
        <v>0</v>
      </c>
      <c r="AP488">
        <f t="shared" ca="1" si="57"/>
        <v>0</v>
      </c>
    </row>
    <row r="489" spans="34:42" x14ac:dyDescent="0.3">
      <c r="AH489" t="str">
        <f t="shared" ca="1" si="53"/>
        <v>abr</v>
      </c>
      <c r="AI489">
        <f t="shared" ca="1" si="54"/>
        <v>1901</v>
      </c>
      <c r="AJ489" t="str">
        <f t="shared" ca="1" si="55"/>
        <v>abr1901</v>
      </c>
      <c r="AK489" s="97">
        <f t="shared" ca="1" si="58"/>
        <v>483</v>
      </c>
      <c r="AL489" t="str">
        <f t="shared" ca="1" si="56"/>
        <v>sáb</v>
      </c>
      <c r="AM489">
        <f ca="1">IF($AJ$2="",SUMIFS(BANCOS!$C$4:$C$13,BANCOS!$D$4:$D$13,AK489),SUMIFS(BANCOS!$C$4:$C$13,BANCOS!$D$4:$D$13,AK489,BANCOS!$B$4:$B$13,$AJ$2))+AP488</f>
        <v>0</v>
      </c>
      <c r="AN489">
        <f ca="1">IF($AI$3=1,
IF($AJ$2="",
SUMIFS(ENTRADAS[Valor],ENTRADAS[Status],"Concluído",ENTRADAS[Data pagamento],AK489),
SUMIFS(ENTRADAS[Valor],ENTRADAS[Status],"Concluído",ENTRADAS[Data pagamento],AK489,ENTRADAS[Conta bancária],$AJ$2)),
IF($AJ$2="",
SUMIFS(ENTRADAS[Valor],ENTRADAS[Status],"Concluído",ENTRADAS[Data pagamento],AK489)+SUMIFS(ENTRADAS[Valor],ENTRADAS[Status],"&lt;&gt;"&amp;"Concluído",ENTRADAS[Data vencimento],AK489),
SUMIFS(ENTRADAS[Valor],ENTRADAS[Status],"Concluído",ENTRADAS[Data pagamento],AK489,ENTRADAS[Conta bancária],$AJ$2)+SUMIFS(ENTRADAS[Valor],ENTRADAS[Status],"&lt;&gt;"&amp;"Concluído",ENTRADAS[Data vencimento],AK489,ENTRADAS[Conta bancária],$AJ$2)))</f>
        <v>0</v>
      </c>
      <c r="AO489">
        <f ca="1">IF($AI$3=1,
IF($AJ$2="",
SUMIFS(SAÍDAS[Valor],SAÍDAS[Status],"Concluído",SAÍDAS[Data pagamento],AK489),
SUMIFS(SAÍDAS[Valor],SAÍDAS[Status],"Concluído",SAÍDAS[Data pagamento],AK489,SAÍDAS[Conta bancária],$AJ$2)),
IF($AJ$2="",
SUMIFS(SAÍDAS[Valor],SAÍDAS[Status],"Concluído",SAÍDAS[Data pagamento],AK489)+SUMIFS(SAÍDAS[Valor],SAÍDAS[Status],"&lt;&gt;"&amp;"Concluído",SAÍDAS[Data vencimento],AK489),
SUMIFS(SAÍDAS[Valor],SAÍDAS[Status],"Concluído",SAÍDAS[Data pagamento],AK489,SAÍDAS[Conta bancária],$AJ$2)+SUMIFS(SAÍDAS[Valor],SAÍDAS[Status],"&lt;&gt;"&amp;"Concluído",SAÍDAS[Data vencimento],AK489,SAÍDAS[Conta bancária],$AJ$2)))</f>
        <v>0</v>
      </c>
      <c r="AP489">
        <f t="shared" ca="1" si="57"/>
        <v>0</v>
      </c>
    </row>
    <row r="490" spans="34:42" x14ac:dyDescent="0.3">
      <c r="AH490" t="str">
        <f t="shared" ca="1" si="53"/>
        <v>abr</v>
      </c>
      <c r="AI490">
        <f t="shared" ca="1" si="54"/>
        <v>1901</v>
      </c>
      <c r="AJ490" t="str">
        <f t="shared" ca="1" si="55"/>
        <v>abr1901</v>
      </c>
      <c r="AK490" s="97">
        <f t="shared" ca="1" si="58"/>
        <v>484</v>
      </c>
      <c r="AL490" t="str">
        <f t="shared" ca="1" si="56"/>
        <v>dom</v>
      </c>
      <c r="AM490">
        <f ca="1">IF($AJ$2="",SUMIFS(BANCOS!$C$4:$C$13,BANCOS!$D$4:$D$13,AK490),SUMIFS(BANCOS!$C$4:$C$13,BANCOS!$D$4:$D$13,AK490,BANCOS!$B$4:$B$13,$AJ$2))+AP489</f>
        <v>0</v>
      </c>
      <c r="AN490">
        <f ca="1">IF($AI$3=1,
IF($AJ$2="",
SUMIFS(ENTRADAS[Valor],ENTRADAS[Status],"Concluído",ENTRADAS[Data pagamento],AK490),
SUMIFS(ENTRADAS[Valor],ENTRADAS[Status],"Concluído",ENTRADAS[Data pagamento],AK490,ENTRADAS[Conta bancária],$AJ$2)),
IF($AJ$2="",
SUMIFS(ENTRADAS[Valor],ENTRADAS[Status],"Concluído",ENTRADAS[Data pagamento],AK490)+SUMIFS(ENTRADAS[Valor],ENTRADAS[Status],"&lt;&gt;"&amp;"Concluído",ENTRADAS[Data vencimento],AK490),
SUMIFS(ENTRADAS[Valor],ENTRADAS[Status],"Concluído",ENTRADAS[Data pagamento],AK490,ENTRADAS[Conta bancária],$AJ$2)+SUMIFS(ENTRADAS[Valor],ENTRADAS[Status],"&lt;&gt;"&amp;"Concluído",ENTRADAS[Data vencimento],AK490,ENTRADAS[Conta bancária],$AJ$2)))</f>
        <v>0</v>
      </c>
      <c r="AO490">
        <f ca="1">IF($AI$3=1,
IF($AJ$2="",
SUMIFS(SAÍDAS[Valor],SAÍDAS[Status],"Concluído",SAÍDAS[Data pagamento],AK490),
SUMIFS(SAÍDAS[Valor],SAÍDAS[Status],"Concluído",SAÍDAS[Data pagamento],AK490,SAÍDAS[Conta bancária],$AJ$2)),
IF($AJ$2="",
SUMIFS(SAÍDAS[Valor],SAÍDAS[Status],"Concluído",SAÍDAS[Data pagamento],AK490)+SUMIFS(SAÍDAS[Valor],SAÍDAS[Status],"&lt;&gt;"&amp;"Concluído",SAÍDAS[Data vencimento],AK490),
SUMIFS(SAÍDAS[Valor],SAÍDAS[Status],"Concluído",SAÍDAS[Data pagamento],AK490,SAÍDAS[Conta bancária],$AJ$2)+SUMIFS(SAÍDAS[Valor],SAÍDAS[Status],"&lt;&gt;"&amp;"Concluído",SAÍDAS[Data vencimento],AK490,SAÍDAS[Conta bancária],$AJ$2)))</f>
        <v>0</v>
      </c>
      <c r="AP490">
        <f t="shared" ca="1" si="57"/>
        <v>0</v>
      </c>
    </row>
    <row r="491" spans="34:42" x14ac:dyDescent="0.3">
      <c r="AH491" t="str">
        <f t="shared" ca="1" si="53"/>
        <v>abr</v>
      </c>
      <c r="AI491">
        <f t="shared" ca="1" si="54"/>
        <v>1901</v>
      </c>
      <c r="AJ491" t="str">
        <f t="shared" ca="1" si="55"/>
        <v>abr1901</v>
      </c>
      <c r="AK491" s="97">
        <f t="shared" ca="1" si="58"/>
        <v>485</v>
      </c>
      <c r="AL491" t="str">
        <f t="shared" ca="1" si="56"/>
        <v>seg</v>
      </c>
      <c r="AM491">
        <f ca="1">IF($AJ$2="",SUMIFS(BANCOS!$C$4:$C$13,BANCOS!$D$4:$D$13,AK491),SUMIFS(BANCOS!$C$4:$C$13,BANCOS!$D$4:$D$13,AK491,BANCOS!$B$4:$B$13,$AJ$2))+AP490</f>
        <v>0</v>
      </c>
      <c r="AN491">
        <f ca="1">IF($AI$3=1,
IF($AJ$2="",
SUMIFS(ENTRADAS[Valor],ENTRADAS[Status],"Concluído",ENTRADAS[Data pagamento],AK491),
SUMIFS(ENTRADAS[Valor],ENTRADAS[Status],"Concluído",ENTRADAS[Data pagamento],AK491,ENTRADAS[Conta bancária],$AJ$2)),
IF($AJ$2="",
SUMIFS(ENTRADAS[Valor],ENTRADAS[Status],"Concluído",ENTRADAS[Data pagamento],AK491)+SUMIFS(ENTRADAS[Valor],ENTRADAS[Status],"&lt;&gt;"&amp;"Concluído",ENTRADAS[Data vencimento],AK491),
SUMIFS(ENTRADAS[Valor],ENTRADAS[Status],"Concluído",ENTRADAS[Data pagamento],AK491,ENTRADAS[Conta bancária],$AJ$2)+SUMIFS(ENTRADAS[Valor],ENTRADAS[Status],"&lt;&gt;"&amp;"Concluído",ENTRADAS[Data vencimento],AK491,ENTRADAS[Conta bancária],$AJ$2)))</f>
        <v>0</v>
      </c>
      <c r="AO491">
        <f ca="1">IF($AI$3=1,
IF($AJ$2="",
SUMIFS(SAÍDAS[Valor],SAÍDAS[Status],"Concluído",SAÍDAS[Data pagamento],AK491),
SUMIFS(SAÍDAS[Valor],SAÍDAS[Status],"Concluído",SAÍDAS[Data pagamento],AK491,SAÍDAS[Conta bancária],$AJ$2)),
IF($AJ$2="",
SUMIFS(SAÍDAS[Valor],SAÍDAS[Status],"Concluído",SAÍDAS[Data pagamento],AK491)+SUMIFS(SAÍDAS[Valor],SAÍDAS[Status],"&lt;&gt;"&amp;"Concluído",SAÍDAS[Data vencimento],AK491),
SUMIFS(SAÍDAS[Valor],SAÍDAS[Status],"Concluído",SAÍDAS[Data pagamento],AK491,SAÍDAS[Conta bancária],$AJ$2)+SUMIFS(SAÍDAS[Valor],SAÍDAS[Status],"&lt;&gt;"&amp;"Concluído",SAÍDAS[Data vencimento],AK491,SAÍDAS[Conta bancária],$AJ$2)))</f>
        <v>0</v>
      </c>
      <c r="AP491">
        <f t="shared" ca="1" si="57"/>
        <v>0</v>
      </c>
    </row>
    <row r="492" spans="34:42" x14ac:dyDescent="0.3">
      <c r="AH492" t="str">
        <f t="shared" ca="1" si="53"/>
        <v>abr</v>
      </c>
      <c r="AI492">
        <f t="shared" ca="1" si="54"/>
        <v>1901</v>
      </c>
      <c r="AJ492" t="str">
        <f t="shared" ca="1" si="55"/>
        <v>abr1901</v>
      </c>
      <c r="AK492" s="97">
        <f t="shared" ca="1" si="58"/>
        <v>486</v>
      </c>
      <c r="AL492" t="str">
        <f t="shared" ca="1" si="56"/>
        <v>ter</v>
      </c>
      <c r="AM492">
        <f ca="1">IF($AJ$2="",SUMIFS(BANCOS!$C$4:$C$13,BANCOS!$D$4:$D$13,AK492),SUMIFS(BANCOS!$C$4:$C$13,BANCOS!$D$4:$D$13,AK492,BANCOS!$B$4:$B$13,$AJ$2))+AP491</f>
        <v>0</v>
      </c>
      <c r="AN492">
        <f ca="1">IF($AI$3=1,
IF($AJ$2="",
SUMIFS(ENTRADAS[Valor],ENTRADAS[Status],"Concluído",ENTRADAS[Data pagamento],AK492),
SUMIFS(ENTRADAS[Valor],ENTRADAS[Status],"Concluído",ENTRADAS[Data pagamento],AK492,ENTRADAS[Conta bancária],$AJ$2)),
IF($AJ$2="",
SUMIFS(ENTRADAS[Valor],ENTRADAS[Status],"Concluído",ENTRADAS[Data pagamento],AK492)+SUMIFS(ENTRADAS[Valor],ENTRADAS[Status],"&lt;&gt;"&amp;"Concluído",ENTRADAS[Data vencimento],AK492),
SUMIFS(ENTRADAS[Valor],ENTRADAS[Status],"Concluído",ENTRADAS[Data pagamento],AK492,ENTRADAS[Conta bancária],$AJ$2)+SUMIFS(ENTRADAS[Valor],ENTRADAS[Status],"&lt;&gt;"&amp;"Concluído",ENTRADAS[Data vencimento],AK492,ENTRADAS[Conta bancária],$AJ$2)))</f>
        <v>0</v>
      </c>
      <c r="AO492">
        <f ca="1">IF($AI$3=1,
IF($AJ$2="",
SUMIFS(SAÍDAS[Valor],SAÍDAS[Status],"Concluído",SAÍDAS[Data pagamento],AK492),
SUMIFS(SAÍDAS[Valor],SAÍDAS[Status],"Concluído",SAÍDAS[Data pagamento],AK492,SAÍDAS[Conta bancária],$AJ$2)),
IF($AJ$2="",
SUMIFS(SAÍDAS[Valor],SAÍDAS[Status],"Concluído",SAÍDAS[Data pagamento],AK492)+SUMIFS(SAÍDAS[Valor],SAÍDAS[Status],"&lt;&gt;"&amp;"Concluído",SAÍDAS[Data vencimento],AK492),
SUMIFS(SAÍDAS[Valor],SAÍDAS[Status],"Concluído",SAÍDAS[Data pagamento],AK492,SAÍDAS[Conta bancária],$AJ$2)+SUMIFS(SAÍDAS[Valor],SAÍDAS[Status],"&lt;&gt;"&amp;"Concluído",SAÍDAS[Data vencimento],AK492,SAÍDAS[Conta bancária],$AJ$2)))</f>
        <v>0</v>
      </c>
      <c r="AP492">
        <f t="shared" ca="1" si="57"/>
        <v>0</v>
      </c>
    </row>
    <row r="493" spans="34:42" x14ac:dyDescent="0.3">
      <c r="AH493" t="str">
        <f t="shared" ca="1" si="53"/>
        <v>mai</v>
      </c>
      <c r="AI493">
        <f t="shared" ca="1" si="54"/>
        <v>1901</v>
      </c>
      <c r="AJ493" t="str">
        <f t="shared" ca="1" si="55"/>
        <v>mai1901</v>
      </c>
      <c r="AK493" s="97">
        <f t="shared" ca="1" si="58"/>
        <v>487</v>
      </c>
      <c r="AL493" t="str">
        <f t="shared" ca="1" si="56"/>
        <v>qua</v>
      </c>
      <c r="AM493">
        <f ca="1">IF($AJ$2="",SUMIFS(BANCOS!$C$4:$C$13,BANCOS!$D$4:$D$13,AK493),SUMIFS(BANCOS!$C$4:$C$13,BANCOS!$D$4:$D$13,AK493,BANCOS!$B$4:$B$13,$AJ$2))+AP492</f>
        <v>0</v>
      </c>
      <c r="AN493">
        <f ca="1">IF($AI$3=1,
IF($AJ$2="",
SUMIFS(ENTRADAS[Valor],ENTRADAS[Status],"Concluído",ENTRADAS[Data pagamento],AK493),
SUMIFS(ENTRADAS[Valor],ENTRADAS[Status],"Concluído",ENTRADAS[Data pagamento],AK493,ENTRADAS[Conta bancária],$AJ$2)),
IF($AJ$2="",
SUMIFS(ENTRADAS[Valor],ENTRADAS[Status],"Concluído",ENTRADAS[Data pagamento],AK493)+SUMIFS(ENTRADAS[Valor],ENTRADAS[Status],"&lt;&gt;"&amp;"Concluído",ENTRADAS[Data vencimento],AK493),
SUMIFS(ENTRADAS[Valor],ENTRADAS[Status],"Concluído",ENTRADAS[Data pagamento],AK493,ENTRADAS[Conta bancária],$AJ$2)+SUMIFS(ENTRADAS[Valor],ENTRADAS[Status],"&lt;&gt;"&amp;"Concluído",ENTRADAS[Data vencimento],AK493,ENTRADAS[Conta bancária],$AJ$2)))</f>
        <v>0</v>
      </c>
      <c r="AO493">
        <f ca="1">IF($AI$3=1,
IF($AJ$2="",
SUMIFS(SAÍDAS[Valor],SAÍDAS[Status],"Concluído",SAÍDAS[Data pagamento],AK493),
SUMIFS(SAÍDAS[Valor],SAÍDAS[Status],"Concluído",SAÍDAS[Data pagamento],AK493,SAÍDAS[Conta bancária],$AJ$2)),
IF($AJ$2="",
SUMIFS(SAÍDAS[Valor],SAÍDAS[Status],"Concluído",SAÍDAS[Data pagamento],AK493)+SUMIFS(SAÍDAS[Valor],SAÍDAS[Status],"&lt;&gt;"&amp;"Concluído",SAÍDAS[Data vencimento],AK493),
SUMIFS(SAÍDAS[Valor],SAÍDAS[Status],"Concluído",SAÍDAS[Data pagamento],AK493,SAÍDAS[Conta bancária],$AJ$2)+SUMIFS(SAÍDAS[Valor],SAÍDAS[Status],"&lt;&gt;"&amp;"Concluído",SAÍDAS[Data vencimento],AK493,SAÍDAS[Conta bancária],$AJ$2)))</f>
        <v>0</v>
      </c>
      <c r="AP493">
        <f t="shared" ca="1" si="57"/>
        <v>0</v>
      </c>
    </row>
    <row r="494" spans="34:42" x14ac:dyDescent="0.3">
      <c r="AH494" t="str">
        <f t="shared" ca="1" si="53"/>
        <v>mai</v>
      </c>
      <c r="AI494">
        <f t="shared" ca="1" si="54"/>
        <v>1901</v>
      </c>
      <c r="AJ494" t="str">
        <f t="shared" ca="1" si="55"/>
        <v>mai1901</v>
      </c>
      <c r="AK494" s="97">
        <f t="shared" ca="1" si="58"/>
        <v>488</v>
      </c>
      <c r="AL494" t="str">
        <f t="shared" ca="1" si="56"/>
        <v>qui</v>
      </c>
      <c r="AM494">
        <f ca="1">IF($AJ$2="",SUMIFS(BANCOS!$C$4:$C$13,BANCOS!$D$4:$D$13,AK494),SUMIFS(BANCOS!$C$4:$C$13,BANCOS!$D$4:$D$13,AK494,BANCOS!$B$4:$B$13,$AJ$2))+AP493</f>
        <v>0</v>
      </c>
      <c r="AN494">
        <f ca="1">IF($AI$3=1,
IF($AJ$2="",
SUMIFS(ENTRADAS[Valor],ENTRADAS[Status],"Concluído",ENTRADAS[Data pagamento],AK494),
SUMIFS(ENTRADAS[Valor],ENTRADAS[Status],"Concluído",ENTRADAS[Data pagamento],AK494,ENTRADAS[Conta bancária],$AJ$2)),
IF($AJ$2="",
SUMIFS(ENTRADAS[Valor],ENTRADAS[Status],"Concluído",ENTRADAS[Data pagamento],AK494)+SUMIFS(ENTRADAS[Valor],ENTRADAS[Status],"&lt;&gt;"&amp;"Concluído",ENTRADAS[Data vencimento],AK494),
SUMIFS(ENTRADAS[Valor],ENTRADAS[Status],"Concluído",ENTRADAS[Data pagamento],AK494,ENTRADAS[Conta bancária],$AJ$2)+SUMIFS(ENTRADAS[Valor],ENTRADAS[Status],"&lt;&gt;"&amp;"Concluído",ENTRADAS[Data vencimento],AK494,ENTRADAS[Conta bancária],$AJ$2)))</f>
        <v>0</v>
      </c>
      <c r="AO494">
        <f ca="1">IF($AI$3=1,
IF($AJ$2="",
SUMIFS(SAÍDAS[Valor],SAÍDAS[Status],"Concluído",SAÍDAS[Data pagamento],AK494),
SUMIFS(SAÍDAS[Valor],SAÍDAS[Status],"Concluído",SAÍDAS[Data pagamento],AK494,SAÍDAS[Conta bancária],$AJ$2)),
IF($AJ$2="",
SUMIFS(SAÍDAS[Valor],SAÍDAS[Status],"Concluído",SAÍDAS[Data pagamento],AK494)+SUMIFS(SAÍDAS[Valor],SAÍDAS[Status],"&lt;&gt;"&amp;"Concluído",SAÍDAS[Data vencimento],AK494),
SUMIFS(SAÍDAS[Valor],SAÍDAS[Status],"Concluído",SAÍDAS[Data pagamento],AK494,SAÍDAS[Conta bancária],$AJ$2)+SUMIFS(SAÍDAS[Valor],SAÍDAS[Status],"&lt;&gt;"&amp;"Concluído",SAÍDAS[Data vencimento],AK494,SAÍDAS[Conta bancária],$AJ$2)))</f>
        <v>0</v>
      </c>
      <c r="AP494">
        <f t="shared" ca="1" si="57"/>
        <v>0</v>
      </c>
    </row>
    <row r="495" spans="34:42" x14ac:dyDescent="0.3">
      <c r="AH495" t="str">
        <f t="shared" ca="1" si="53"/>
        <v>mai</v>
      </c>
      <c r="AI495">
        <f t="shared" ca="1" si="54"/>
        <v>1901</v>
      </c>
      <c r="AJ495" t="str">
        <f t="shared" ca="1" si="55"/>
        <v>mai1901</v>
      </c>
      <c r="AK495" s="97">
        <f t="shared" ca="1" si="58"/>
        <v>489</v>
      </c>
      <c r="AL495" t="str">
        <f t="shared" ca="1" si="56"/>
        <v>sex</v>
      </c>
      <c r="AM495">
        <f ca="1">IF($AJ$2="",SUMIFS(BANCOS!$C$4:$C$13,BANCOS!$D$4:$D$13,AK495),SUMIFS(BANCOS!$C$4:$C$13,BANCOS!$D$4:$D$13,AK495,BANCOS!$B$4:$B$13,$AJ$2))+AP494</f>
        <v>0</v>
      </c>
      <c r="AN495">
        <f ca="1">IF($AI$3=1,
IF($AJ$2="",
SUMIFS(ENTRADAS[Valor],ENTRADAS[Status],"Concluído",ENTRADAS[Data pagamento],AK495),
SUMIFS(ENTRADAS[Valor],ENTRADAS[Status],"Concluído",ENTRADAS[Data pagamento],AK495,ENTRADAS[Conta bancária],$AJ$2)),
IF($AJ$2="",
SUMIFS(ENTRADAS[Valor],ENTRADAS[Status],"Concluído",ENTRADAS[Data pagamento],AK495)+SUMIFS(ENTRADAS[Valor],ENTRADAS[Status],"&lt;&gt;"&amp;"Concluído",ENTRADAS[Data vencimento],AK495),
SUMIFS(ENTRADAS[Valor],ENTRADAS[Status],"Concluído",ENTRADAS[Data pagamento],AK495,ENTRADAS[Conta bancária],$AJ$2)+SUMIFS(ENTRADAS[Valor],ENTRADAS[Status],"&lt;&gt;"&amp;"Concluído",ENTRADAS[Data vencimento],AK495,ENTRADAS[Conta bancária],$AJ$2)))</f>
        <v>0</v>
      </c>
      <c r="AO495">
        <f ca="1">IF($AI$3=1,
IF($AJ$2="",
SUMIFS(SAÍDAS[Valor],SAÍDAS[Status],"Concluído",SAÍDAS[Data pagamento],AK495),
SUMIFS(SAÍDAS[Valor],SAÍDAS[Status],"Concluído",SAÍDAS[Data pagamento],AK495,SAÍDAS[Conta bancária],$AJ$2)),
IF($AJ$2="",
SUMIFS(SAÍDAS[Valor],SAÍDAS[Status],"Concluído",SAÍDAS[Data pagamento],AK495)+SUMIFS(SAÍDAS[Valor],SAÍDAS[Status],"&lt;&gt;"&amp;"Concluído",SAÍDAS[Data vencimento],AK495),
SUMIFS(SAÍDAS[Valor],SAÍDAS[Status],"Concluído",SAÍDAS[Data pagamento],AK495,SAÍDAS[Conta bancária],$AJ$2)+SUMIFS(SAÍDAS[Valor],SAÍDAS[Status],"&lt;&gt;"&amp;"Concluído",SAÍDAS[Data vencimento],AK495,SAÍDAS[Conta bancária],$AJ$2)))</f>
        <v>0</v>
      </c>
      <c r="AP495">
        <f t="shared" ca="1" si="57"/>
        <v>0</v>
      </c>
    </row>
    <row r="496" spans="34:42" x14ac:dyDescent="0.3">
      <c r="AH496" t="str">
        <f t="shared" ca="1" si="53"/>
        <v>mai</v>
      </c>
      <c r="AI496">
        <f t="shared" ca="1" si="54"/>
        <v>1901</v>
      </c>
      <c r="AJ496" t="str">
        <f t="shared" ca="1" si="55"/>
        <v>mai1901</v>
      </c>
      <c r="AK496" s="97">
        <f t="shared" ca="1" si="58"/>
        <v>490</v>
      </c>
      <c r="AL496" t="str">
        <f t="shared" ca="1" si="56"/>
        <v>sáb</v>
      </c>
      <c r="AM496">
        <f ca="1">IF($AJ$2="",SUMIFS(BANCOS!$C$4:$C$13,BANCOS!$D$4:$D$13,AK496),SUMIFS(BANCOS!$C$4:$C$13,BANCOS!$D$4:$D$13,AK496,BANCOS!$B$4:$B$13,$AJ$2))+AP495</f>
        <v>0</v>
      </c>
      <c r="AN496">
        <f ca="1">IF($AI$3=1,
IF($AJ$2="",
SUMIFS(ENTRADAS[Valor],ENTRADAS[Status],"Concluído",ENTRADAS[Data pagamento],AK496),
SUMIFS(ENTRADAS[Valor],ENTRADAS[Status],"Concluído",ENTRADAS[Data pagamento],AK496,ENTRADAS[Conta bancária],$AJ$2)),
IF($AJ$2="",
SUMIFS(ENTRADAS[Valor],ENTRADAS[Status],"Concluído",ENTRADAS[Data pagamento],AK496)+SUMIFS(ENTRADAS[Valor],ENTRADAS[Status],"&lt;&gt;"&amp;"Concluído",ENTRADAS[Data vencimento],AK496),
SUMIFS(ENTRADAS[Valor],ENTRADAS[Status],"Concluído",ENTRADAS[Data pagamento],AK496,ENTRADAS[Conta bancária],$AJ$2)+SUMIFS(ENTRADAS[Valor],ENTRADAS[Status],"&lt;&gt;"&amp;"Concluído",ENTRADAS[Data vencimento],AK496,ENTRADAS[Conta bancária],$AJ$2)))</f>
        <v>0</v>
      </c>
      <c r="AO496">
        <f ca="1">IF($AI$3=1,
IF($AJ$2="",
SUMIFS(SAÍDAS[Valor],SAÍDAS[Status],"Concluído",SAÍDAS[Data pagamento],AK496),
SUMIFS(SAÍDAS[Valor],SAÍDAS[Status],"Concluído",SAÍDAS[Data pagamento],AK496,SAÍDAS[Conta bancária],$AJ$2)),
IF($AJ$2="",
SUMIFS(SAÍDAS[Valor],SAÍDAS[Status],"Concluído",SAÍDAS[Data pagamento],AK496)+SUMIFS(SAÍDAS[Valor],SAÍDAS[Status],"&lt;&gt;"&amp;"Concluído",SAÍDAS[Data vencimento],AK496),
SUMIFS(SAÍDAS[Valor],SAÍDAS[Status],"Concluído",SAÍDAS[Data pagamento],AK496,SAÍDAS[Conta bancária],$AJ$2)+SUMIFS(SAÍDAS[Valor],SAÍDAS[Status],"&lt;&gt;"&amp;"Concluído",SAÍDAS[Data vencimento],AK496,SAÍDAS[Conta bancária],$AJ$2)))</f>
        <v>0</v>
      </c>
      <c r="AP496">
        <f t="shared" ca="1" si="57"/>
        <v>0</v>
      </c>
    </row>
    <row r="497" spans="34:42" x14ac:dyDescent="0.3">
      <c r="AH497" t="str">
        <f t="shared" ca="1" si="53"/>
        <v>mai</v>
      </c>
      <c r="AI497">
        <f t="shared" ca="1" si="54"/>
        <v>1901</v>
      </c>
      <c r="AJ497" t="str">
        <f t="shared" ca="1" si="55"/>
        <v>mai1901</v>
      </c>
      <c r="AK497" s="97">
        <f t="shared" ca="1" si="58"/>
        <v>491</v>
      </c>
      <c r="AL497" t="str">
        <f t="shared" ca="1" si="56"/>
        <v>dom</v>
      </c>
      <c r="AM497">
        <f ca="1">IF($AJ$2="",SUMIFS(BANCOS!$C$4:$C$13,BANCOS!$D$4:$D$13,AK497),SUMIFS(BANCOS!$C$4:$C$13,BANCOS!$D$4:$D$13,AK497,BANCOS!$B$4:$B$13,$AJ$2))+AP496</f>
        <v>0</v>
      </c>
      <c r="AN497">
        <f ca="1">IF($AI$3=1,
IF($AJ$2="",
SUMIFS(ENTRADAS[Valor],ENTRADAS[Status],"Concluído",ENTRADAS[Data pagamento],AK497),
SUMIFS(ENTRADAS[Valor],ENTRADAS[Status],"Concluído",ENTRADAS[Data pagamento],AK497,ENTRADAS[Conta bancária],$AJ$2)),
IF($AJ$2="",
SUMIFS(ENTRADAS[Valor],ENTRADAS[Status],"Concluído",ENTRADAS[Data pagamento],AK497)+SUMIFS(ENTRADAS[Valor],ENTRADAS[Status],"&lt;&gt;"&amp;"Concluído",ENTRADAS[Data vencimento],AK497),
SUMIFS(ENTRADAS[Valor],ENTRADAS[Status],"Concluído",ENTRADAS[Data pagamento],AK497,ENTRADAS[Conta bancária],$AJ$2)+SUMIFS(ENTRADAS[Valor],ENTRADAS[Status],"&lt;&gt;"&amp;"Concluído",ENTRADAS[Data vencimento],AK497,ENTRADAS[Conta bancária],$AJ$2)))</f>
        <v>0</v>
      </c>
      <c r="AO497">
        <f ca="1">IF($AI$3=1,
IF($AJ$2="",
SUMIFS(SAÍDAS[Valor],SAÍDAS[Status],"Concluído",SAÍDAS[Data pagamento],AK497),
SUMIFS(SAÍDAS[Valor],SAÍDAS[Status],"Concluído",SAÍDAS[Data pagamento],AK497,SAÍDAS[Conta bancária],$AJ$2)),
IF($AJ$2="",
SUMIFS(SAÍDAS[Valor],SAÍDAS[Status],"Concluído",SAÍDAS[Data pagamento],AK497)+SUMIFS(SAÍDAS[Valor],SAÍDAS[Status],"&lt;&gt;"&amp;"Concluído",SAÍDAS[Data vencimento],AK497),
SUMIFS(SAÍDAS[Valor],SAÍDAS[Status],"Concluído",SAÍDAS[Data pagamento],AK497,SAÍDAS[Conta bancária],$AJ$2)+SUMIFS(SAÍDAS[Valor],SAÍDAS[Status],"&lt;&gt;"&amp;"Concluído",SAÍDAS[Data vencimento],AK497,SAÍDAS[Conta bancária],$AJ$2)))</f>
        <v>0</v>
      </c>
      <c r="AP497">
        <f t="shared" ca="1" si="57"/>
        <v>0</v>
      </c>
    </row>
    <row r="498" spans="34:42" x14ac:dyDescent="0.3">
      <c r="AH498" t="str">
        <f t="shared" ca="1" si="53"/>
        <v>mai</v>
      </c>
      <c r="AI498">
        <f t="shared" ca="1" si="54"/>
        <v>1901</v>
      </c>
      <c r="AJ498" t="str">
        <f t="shared" ca="1" si="55"/>
        <v>mai1901</v>
      </c>
      <c r="AK498" s="97">
        <f t="shared" ca="1" si="58"/>
        <v>492</v>
      </c>
      <c r="AL498" t="str">
        <f t="shared" ca="1" si="56"/>
        <v>seg</v>
      </c>
      <c r="AM498">
        <f ca="1">IF($AJ$2="",SUMIFS(BANCOS!$C$4:$C$13,BANCOS!$D$4:$D$13,AK498),SUMIFS(BANCOS!$C$4:$C$13,BANCOS!$D$4:$D$13,AK498,BANCOS!$B$4:$B$13,$AJ$2))+AP497</f>
        <v>0</v>
      </c>
      <c r="AN498">
        <f ca="1">IF($AI$3=1,
IF($AJ$2="",
SUMIFS(ENTRADAS[Valor],ENTRADAS[Status],"Concluído",ENTRADAS[Data pagamento],AK498),
SUMIFS(ENTRADAS[Valor],ENTRADAS[Status],"Concluído",ENTRADAS[Data pagamento],AK498,ENTRADAS[Conta bancária],$AJ$2)),
IF($AJ$2="",
SUMIFS(ENTRADAS[Valor],ENTRADAS[Status],"Concluído",ENTRADAS[Data pagamento],AK498)+SUMIFS(ENTRADAS[Valor],ENTRADAS[Status],"&lt;&gt;"&amp;"Concluído",ENTRADAS[Data vencimento],AK498),
SUMIFS(ENTRADAS[Valor],ENTRADAS[Status],"Concluído",ENTRADAS[Data pagamento],AK498,ENTRADAS[Conta bancária],$AJ$2)+SUMIFS(ENTRADAS[Valor],ENTRADAS[Status],"&lt;&gt;"&amp;"Concluído",ENTRADAS[Data vencimento],AK498,ENTRADAS[Conta bancária],$AJ$2)))</f>
        <v>0</v>
      </c>
      <c r="AO498">
        <f ca="1">IF($AI$3=1,
IF($AJ$2="",
SUMIFS(SAÍDAS[Valor],SAÍDAS[Status],"Concluído",SAÍDAS[Data pagamento],AK498),
SUMIFS(SAÍDAS[Valor],SAÍDAS[Status],"Concluído",SAÍDAS[Data pagamento],AK498,SAÍDAS[Conta bancária],$AJ$2)),
IF($AJ$2="",
SUMIFS(SAÍDAS[Valor],SAÍDAS[Status],"Concluído",SAÍDAS[Data pagamento],AK498)+SUMIFS(SAÍDAS[Valor],SAÍDAS[Status],"&lt;&gt;"&amp;"Concluído",SAÍDAS[Data vencimento],AK498),
SUMIFS(SAÍDAS[Valor],SAÍDAS[Status],"Concluído",SAÍDAS[Data pagamento],AK498,SAÍDAS[Conta bancária],$AJ$2)+SUMIFS(SAÍDAS[Valor],SAÍDAS[Status],"&lt;&gt;"&amp;"Concluído",SAÍDAS[Data vencimento],AK498,SAÍDAS[Conta bancária],$AJ$2)))</f>
        <v>0</v>
      </c>
      <c r="AP498">
        <f t="shared" ca="1" si="57"/>
        <v>0</v>
      </c>
    </row>
    <row r="499" spans="34:42" x14ac:dyDescent="0.3">
      <c r="AH499" t="str">
        <f t="shared" ca="1" si="53"/>
        <v>mai</v>
      </c>
      <c r="AI499">
        <f t="shared" ca="1" si="54"/>
        <v>1901</v>
      </c>
      <c r="AJ499" t="str">
        <f t="shared" ca="1" si="55"/>
        <v>mai1901</v>
      </c>
      <c r="AK499" s="97">
        <f t="shared" ca="1" si="58"/>
        <v>493</v>
      </c>
      <c r="AL499" t="str">
        <f t="shared" ca="1" si="56"/>
        <v>ter</v>
      </c>
      <c r="AM499">
        <f ca="1">IF($AJ$2="",SUMIFS(BANCOS!$C$4:$C$13,BANCOS!$D$4:$D$13,AK499),SUMIFS(BANCOS!$C$4:$C$13,BANCOS!$D$4:$D$13,AK499,BANCOS!$B$4:$B$13,$AJ$2))+AP498</f>
        <v>0</v>
      </c>
      <c r="AN499">
        <f ca="1">IF($AI$3=1,
IF($AJ$2="",
SUMIFS(ENTRADAS[Valor],ENTRADAS[Status],"Concluído",ENTRADAS[Data pagamento],AK499),
SUMIFS(ENTRADAS[Valor],ENTRADAS[Status],"Concluído",ENTRADAS[Data pagamento],AK499,ENTRADAS[Conta bancária],$AJ$2)),
IF($AJ$2="",
SUMIFS(ENTRADAS[Valor],ENTRADAS[Status],"Concluído",ENTRADAS[Data pagamento],AK499)+SUMIFS(ENTRADAS[Valor],ENTRADAS[Status],"&lt;&gt;"&amp;"Concluído",ENTRADAS[Data vencimento],AK499),
SUMIFS(ENTRADAS[Valor],ENTRADAS[Status],"Concluído",ENTRADAS[Data pagamento],AK499,ENTRADAS[Conta bancária],$AJ$2)+SUMIFS(ENTRADAS[Valor],ENTRADAS[Status],"&lt;&gt;"&amp;"Concluído",ENTRADAS[Data vencimento],AK499,ENTRADAS[Conta bancária],$AJ$2)))</f>
        <v>0</v>
      </c>
      <c r="AO499">
        <f ca="1">IF($AI$3=1,
IF($AJ$2="",
SUMIFS(SAÍDAS[Valor],SAÍDAS[Status],"Concluído",SAÍDAS[Data pagamento],AK499),
SUMIFS(SAÍDAS[Valor],SAÍDAS[Status],"Concluído",SAÍDAS[Data pagamento],AK499,SAÍDAS[Conta bancária],$AJ$2)),
IF($AJ$2="",
SUMIFS(SAÍDAS[Valor],SAÍDAS[Status],"Concluído",SAÍDAS[Data pagamento],AK499)+SUMIFS(SAÍDAS[Valor],SAÍDAS[Status],"&lt;&gt;"&amp;"Concluído",SAÍDAS[Data vencimento],AK499),
SUMIFS(SAÍDAS[Valor],SAÍDAS[Status],"Concluído",SAÍDAS[Data pagamento],AK499,SAÍDAS[Conta bancária],$AJ$2)+SUMIFS(SAÍDAS[Valor],SAÍDAS[Status],"&lt;&gt;"&amp;"Concluído",SAÍDAS[Data vencimento],AK499,SAÍDAS[Conta bancária],$AJ$2)))</f>
        <v>0</v>
      </c>
      <c r="AP499">
        <f t="shared" ca="1" si="57"/>
        <v>0</v>
      </c>
    </row>
    <row r="500" spans="34:42" x14ac:dyDescent="0.3">
      <c r="AH500" t="str">
        <f t="shared" ca="1" si="53"/>
        <v>mai</v>
      </c>
      <c r="AI500">
        <f t="shared" ca="1" si="54"/>
        <v>1901</v>
      </c>
      <c r="AJ500" t="str">
        <f t="shared" ca="1" si="55"/>
        <v>mai1901</v>
      </c>
      <c r="AK500" s="97">
        <f t="shared" ca="1" si="58"/>
        <v>494</v>
      </c>
      <c r="AL500" t="str">
        <f t="shared" ca="1" si="56"/>
        <v>qua</v>
      </c>
      <c r="AM500">
        <f ca="1">IF($AJ$2="",SUMIFS(BANCOS!$C$4:$C$13,BANCOS!$D$4:$D$13,AK500),SUMIFS(BANCOS!$C$4:$C$13,BANCOS!$D$4:$D$13,AK500,BANCOS!$B$4:$B$13,$AJ$2))+AP499</f>
        <v>0</v>
      </c>
      <c r="AN500">
        <f ca="1">IF($AI$3=1,
IF($AJ$2="",
SUMIFS(ENTRADAS[Valor],ENTRADAS[Status],"Concluído",ENTRADAS[Data pagamento],AK500),
SUMIFS(ENTRADAS[Valor],ENTRADAS[Status],"Concluído",ENTRADAS[Data pagamento],AK500,ENTRADAS[Conta bancária],$AJ$2)),
IF($AJ$2="",
SUMIFS(ENTRADAS[Valor],ENTRADAS[Status],"Concluído",ENTRADAS[Data pagamento],AK500)+SUMIFS(ENTRADAS[Valor],ENTRADAS[Status],"&lt;&gt;"&amp;"Concluído",ENTRADAS[Data vencimento],AK500),
SUMIFS(ENTRADAS[Valor],ENTRADAS[Status],"Concluído",ENTRADAS[Data pagamento],AK500,ENTRADAS[Conta bancária],$AJ$2)+SUMIFS(ENTRADAS[Valor],ENTRADAS[Status],"&lt;&gt;"&amp;"Concluído",ENTRADAS[Data vencimento],AK500,ENTRADAS[Conta bancária],$AJ$2)))</f>
        <v>0</v>
      </c>
      <c r="AO500">
        <f ca="1">IF($AI$3=1,
IF($AJ$2="",
SUMIFS(SAÍDAS[Valor],SAÍDAS[Status],"Concluído",SAÍDAS[Data pagamento],AK500),
SUMIFS(SAÍDAS[Valor],SAÍDAS[Status],"Concluído",SAÍDAS[Data pagamento],AK500,SAÍDAS[Conta bancária],$AJ$2)),
IF($AJ$2="",
SUMIFS(SAÍDAS[Valor],SAÍDAS[Status],"Concluído",SAÍDAS[Data pagamento],AK500)+SUMIFS(SAÍDAS[Valor],SAÍDAS[Status],"&lt;&gt;"&amp;"Concluído",SAÍDAS[Data vencimento],AK500),
SUMIFS(SAÍDAS[Valor],SAÍDAS[Status],"Concluído",SAÍDAS[Data pagamento],AK500,SAÍDAS[Conta bancária],$AJ$2)+SUMIFS(SAÍDAS[Valor],SAÍDAS[Status],"&lt;&gt;"&amp;"Concluído",SAÍDAS[Data vencimento],AK500,SAÍDAS[Conta bancária],$AJ$2)))</f>
        <v>0</v>
      </c>
      <c r="AP500">
        <f t="shared" ca="1" si="57"/>
        <v>0</v>
      </c>
    </row>
    <row r="501" spans="34:42" x14ac:dyDescent="0.3">
      <c r="AH501" t="str">
        <f t="shared" ca="1" si="53"/>
        <v>mai</v>
      </c>
      <c r="AI501">
        <f t="shared" ca="1" si="54"/>
        <v>1901</v>
      </c>
      <c r="AJ501" t="str">
        <f t="shared" ca="1" si="55"/>
        <v>mai1901</v>
      </c>
      <c r="AK501" s="97">
        <f t="shared" ca="1" si="58"/>
        <v>495</v>
      </c>
      <c r="AL501" t="str">
        <f t="shared" ca="1" si="56"/>
        <v>qui</v>
      </c>
      <c r="AM501">
        <f ca="1">IF($AJ$2="",SUMIFS(BANCOS!$C$4:$C$13,BANCOS!$D$4:$D$13,AK501),SUMIFS(BANCOS!$C$4:$C$13,BANCOS!$D$4:$D$13,AK501,BANCOS!$B$4:$B$13,$AJ$2))+AP500</f>
        <v>0</v>
      </c>
      <c r="AN501">
        <f ca="1">IF($AI$3=1,
IF($AJ$2="",
SUMIFS(ENTRADAS[Valor],ENTRADAS[Status],"Concluído",ENTRADAS[Data pagamento],AK501),
SUMIFS(ENTRADAS[Valor],ENTRADAS[Status],"Concluído",ENTRADAS[Data pagamento],AK501,ENTRADAS[Conta bancária],$AJ$2)),
IF($AJ$2="",
SUMIFS(ENTRADAS[Valor],ENTRADAS[Status],"Concluído",ENTRADAS[Data pagamento],AK501)+SUMIFS(ENTRADAS[Valor],ENTRADAS[Status],"&lt;&gt;"&amp;"Concluído",ENTRADAS[Data vencimento],AK501),
SUMIFS(ENTRADAS[Valor],ENTRADAS[Status],"Concluído",ENTRADAS[Data pagamento],AK501,ENTRADAS[Conta bancária],$AJ$2)+SUMIFS(ENTRADAS[Valor],ENTRADAS[Status],"&lt;&gt;"&amp;"Concluído",ENTRADAS[Data vencimento],AK501,ENTRADAS[Conta bancária],$AJ$2)))</f>
        <v>0</v>
      </c>
      <c r="AO501">
        <f ca="1">IF($AI$3=1,
IF($AJ$2="",
SUMIFS(SAÍDAS[Valor],SAÍDAS[Status],"Concluído",SAÍDAS[Data pagamento],AK501),
SUMIFS(SAÍDAS[Valor],SAÍDAS[Status],"Concluído",SAÍDAS[Data pagamento],AK501,SAÍDAS[Conta bancária],$AJ$2)),
IF($AJ$2="",
SUMIFS(SAÍDAS[Valor],SAÍDAS[Status],"Concluído",SAÍDAS[Data pagamento],AK501)+SUMIFS(SAÍDAS[Valor],SAÍDAS[Status],"&lt;&gt;"&amp;"Concluído",SAÍDAS[Data vencimento],AK501),
SUMIFS(SAÍDAS[Valor],SAÍDAS[Status],"Concluído",SAÍDAS[Data pagamento],AK501,SAÍDAS[Conta bancária],$AJ$2)+SUMIFS(SAÍDAS[Valor],SAÍDAS[Status],"&lt;&gt;"&amp;"Concluído",SAÍDAS[Data vencimento],AK501,SAÍDAS[Conta bancária],$AJ$2)))</f>
        <v>0</v>
      </c>
      <c r="AP501">
        <f t="shared" ca="1" si="57"/>
        <v>0</v>
      </c>
    </row>
    <row r="502" spans="34:42" x14ac:dyDescent="0.3">
      <c r="AH502" t="str">
        <f t="shared" ca="1" si="53"/>
        <v>mai</v>
      </c>
      <c r="AI502">
        <f t="shared" ca="1" si="54"/>
        <v>1901</v>
      </c>
      <c r="AJ502" t="str">
        <f t="shared" ca="1" si="55"/>
        <v>mai1901</v>
      </c>
      <c r="AK502" s="97">
        <f t="shared" ca="1" si="58"/>
        <v>496</v>
      </c>
      <c r="AL502" t="str">
        <f t="shared" ca="1" si="56"/>
        <v>sex</v>
      </c>
      <c r="AM502">
        <f ca="1">IF($AJ$2="",SUMIFS(BANCOS!$C$4:$C$13,BANCOS!$D$4:$D$13,AK502),SUMIFS(BANCOS!$C$4:$C$13,BANCOS!$D$4:$D$13,AK502,BANCOS!$B$4:$B$13,$AJ$2))+AP501</f>
        <v>0</v>
      </c>
      <c r="AN502">
        <f ca="1">IF($AI$3=1,
IF($AJ$2="",
SUMIFS(ENTRADAS[Valor],ENTRADAS[Status],"Concluído",ENTRADAS[Data pagamento],AK502),
SUMIFS(ENTRADAS[Valor],ENTRADAS[Status],"Concluído",ENTRADAS[Data pagamento],AK502,ENTRADAS[Conta bancária],$AJ$2)),
IF($AJ$2="",
SUMIFS(ENTRADAS[Valor],ENTRADAS[Status],"Concluído",ENTRADAS[Data pagamento],AK502)+SUMIFS(ENTRADAS[Valor],ENTRADAS[Status],"&lt;&gt;"&amp;"Concluído",ENTRADAS[Data vencimento],AK502),
SUMIFS(ENTRADAS[Valor],ENTRADAS[Status],"Concluído",ENTRADAS[Data pagamento],AK502,ENTRADAS[Conta bancária],$AJ$2)+SUMIFS(ENTRADAS[Valor],ENTRADAS[Status],"&lt;&gt;"&amp;"Concluído",ENTRADAS[Data vencimento],AK502,ENTRADAS[Conta bancária],$AJ$2)))</f>
        <v>0</v>
      </c>
      <c r="AO502">
        <f ca="1">IF($AI$3=1,
IF($AJ$2="",
SUMIFS(SAÍDAS[Valor],SAÍDAS[Status],"Concluído",SAÍDAS[Data pagamento],AK502),
SUMIFS(SAÍDAS[Valor],SAÍDAS[Status],"Concluído",SAÍDAS[Data pagamento],AK502,SAÍDAS[Conta bancária],$AJ$2)),
IF($AJ$2="",
SUMIFS(SAÍDAS[Valor],SAÍDAS[Status],"Concluído",SAÍDAS[Data pagamento],AK502)+SUMIFS(SAÍDAS[Valor],SAÍDAS[Status],"&lt;&gt;"&amp;"Concluído",SAÍDAS[Data vencimento],AK502),
SUMIFS(SAÍDAS[Valor],SAÍDAS[Status],"Concluído",SAÍDAS[Data pagamento],AK502,SAÍDAS[Conta bancária],$AJ$2)+SUMIFS(SAÍDAS[Valor],SAÍDAS[Status],"&lt;&gt;"&amp;"Concluído",SAÍDAS[Data vencimento],AK502,SAÍDAS[Conta bancária],$AJ$2)))</f>
        <v>0</v>
      </c>
      <c r="AP502">
        <f t="shared" ca="1" si="57"/>
        <v>0</v>
      </c>
    </row>
    <row r="503" spans="34:42" x14ac:dyDescent="0.3">
      <c r="AH503" t="str">
        <f t="shared" ca="1" si="53"/>
        <v>mai</v>
      </c>
      <c r="AI503">
        <f t="shared" ca="1" si="54"/>
        <v>1901</v>
      </c>
      <c r="AJ503" t="str">
        <f t="shared" ca="1" si="55"/>
        <v>mai1901</v>
      </c>
      <c r="AK503" s="97">
        <f t="shared" ca="1" si="58"/>
        <v>497</v>
      </c>
      <c r="AL503" t="str">
        <f t="shared" ca="1" si="56"/>
        <v>sáb</v>
      </c>
      <c r="AM503">
        <f ca="1">IF($AJ$2="",SUMIFS(BANCOS!$C$4:$C$13,BANCOS!$D$4:$D$13,AK503),SUMIFS(BANCOS!$C$4:$C$13,BANCOS!$D$4:$D$13,AK503,BANCOS!$B$4:$B$13,$AJ$2))+AP502</f>
        <v>0</v>
      </c>
      <c r="AN503">
        <f ca="1">IF($AI$3=1,
IF($AJ$2="",
SUMIFS(ENTRADAS[Valor],ENTRADAS[Status],"Concluído",ENTRADAS[Data pagamento],AK503),
SUMIFS(ENTRADAS[Valor],ENTRADAS[Status],"Concluído",ENTRADAS[Data pagamento],AK503,ENTRADAS[Conta bancária],$AJ$2)),
IF($AJ$2="",
SUMIFS(ENTRADAS[Valor],ENTRADAS[Status],"Concluído",ENTRADAS[Data pagamento],AK503)+SUMIFS(ENTRADAS[Valor],ENTRADAS[Status],"&lt;&gt;"&amp;"Concluído",ENTRADAS[Data vencimento],AK503),
SUMIFS(ENTRADAS[Valor],ENTRADAS[Status],"Concluído",ENTRADAS[Data pagamento],AK503,ENTRADAS[Conta bancária],$AJ$2)+SUMIFS(ENTRADAS[Valor],ENTRADAS[Status],"&lt;&gt;"&amp;"Concluído",ENTRADAS[Data vencimento],AK503,ENTRADAS[Conta bancária],$AJ$2)))</f>
        <v>0</v>
      </c>
      <c r="AO503">
        <f ca="1">IF($AI$3=1,
IF($AJ$2="",
SUMIFS(SAÍDAS[Valor],SAÍDAS[Status],"Concluído",SAÍDAS[Data pagamento],AK503),
SUMIFS(SAÍDAS[Valor],SAÍDAS[Status],"Concluído",SAÍDAS[Data pagamento],AK503,SAÍDAS[Conta bancária],$AJ$2)),
IF($AJ$2="",
SUMIFS(SAÍDAS[Valor],SAÍDAS[Status],"Concluído",SAÍDAS[Data pagamento],AK503)+SUMIFS(SAÍDAS[Valor],SAÍDAS[Status],"&lt;&gt;"&amp;"Concluído",SAÍDAS[Data vencimento],AK503),
SUMIFS(SAÍDAS[Valor],SAÍDAS[Status],"Concluído",SAÍDAS[Data pagamento],AK503,SAÍDAS[Conta bancária],$AJ$2)+SUMIFS(SAÍDAS[Valor],SAÍDAS[Status],"&lt;&gt;"&amp;"Concluído",SAÍDAS[Data vencimento],AK503,SAÍDAS[Conta bancária],$AJ$2)))</f>
        <v>0</v>
      </c>
      <c r="AP503">
        <f t="shared" ca="1" si="57"/>
        <v>0</v>
      </c>
    </row>
    <row r="504" spans="34:42" x14ac:dyDescent="0.3">
      <c r="AH504" t="str">
        <f t="shared" ref="AH504:AH567" ca="1" si="59">TEXT(AK504,"MMM")</f>
        <v>mai</v>
      </c>
      <c r="AI504">
        <f t="shared" ref="AI504:AI567" ca="1" si="60">YEAR(AK504)</f>
        <v>1901</v>
      </c>
      <c r="AJ504" t="str">
        <f t="shared" ref="AJ504:AJ567" ca="1" si="61">AH504&amp;AI504</f>
        <v>mai1901</v>
      </c>
      <c r="AK504" s="97">
        <f t="shared" ca="1" si="58"/>
        <v>498</v>
      </c>
      <c r="AL504" t="str">
        <f t="shared" ref="AL504:AL567" ca="1" si="62">TEXT(AK504,"DDD")</f>
        <v>dom</v>
      </c>
      <c r="AM504">
        <f ca="1">IF($AJ$2="",SUMIFS(BANCOS!$C$4:$C$13,BANCOS!$D$4:$D$13,AK504),SUMIFS(BANCOS!$C$4:$C$13,BANCOS!$D$4:$D$13,AK504,BANCOS!$B$4:$B$13,$AJ$2))+AP503</f>
        <v>0</v>
      </c>
      <c r="AN504">
        <f ca="1">IF($AI$3=1,
IF($AJ$2="",
SUMIFS(ENTRADAS[Valor],ENTRADAS[Status],"Concluído",ENTRADAS[Data pagamento],AK504),
SUMIFS(ENTRADAS[Valor],ENTRADAS[Status],"Concluído",ENTRADAS[Data pagamento],AK504,ENTRADAS[Conta bancária],$AJ$2)),
IF($AJ$2="",
SUMIFS(ENTRADAS[Valor],ENTRADAS[Status],"Concluído",ENTRADAS[Data pagamento],AK504)+SUMIFS(ENTRADAS[Valor],ENTRADAS[Status],"&lt;&gt;"&amp;"Concluído",ENTRADAS[Data vencimento],AK504),
SUMIFS(ENTRADAS[Valor],ENTRADAS[Status],"Concluído",ENTRADAS[Data pagamento],AK504,ENTRADAS[Conta bancária],$AJ$2)+SUMIFS(ENTRADAS[Valor],ENTRADAS[Status],"&lt;&gt;"&amp;"Concluído",ENTRADAS[Data vencimento],AK504,ENTRADAS[Conta bancária],$AJ$2)))</f>
        <v>0</v>
      </c>
      <c r="AO504">
        <f ca="1">IF($AI$3=1,
IF($AJ$2="",
SUMIFS(SAÍDAS[Valor],SAÍDAS[Status],"Concluído",SAÍDAS[Data pagamento],AK504),
SUMIFS(SAÍDAS[Valor],SAÍDAS[Status],"Concluído",SAÍDAS[Data pagamento],AK504,SAÍDAS[Conta bancária],$AJ$2)),
IF($AJ$2="",
SUMIFS(SAÍDAS[Valor],SAÍDAS[Status],"Concluído",SAÍDAS[Data pagamento],AK504)+SUMIFS(SAÍDAS[Valor],SAÍDAS[Status],"&lt;&gt;"&amp;"Concluído",SAÍDAS[Data vencimento],AK504),
SUMIFS(SAÍDAS[Valor],SAÍDAS[Status],"Concluído",SAÍDAS[Data pagamento],AK504,SAÍDAS[Conta bancária],$AJ$2)+SUMIFS(SAÍDAS[Valor],SAÍDAS[Status],"&lt;&gt;"&amp;"Concluído",SAÍDAS[Data vencimento],AK504,SAÍDAS[Conta bancária],$AJ$2)))</f>
        <v>0</v>
      </c>
      <c r="AP504">
        <f t="shared" ref="AP504:AP567" ca="1" si="63">AM504+AN504-AO504</f>
        <v>0</v>
      </c>
    </row>
    <row r="505" spans="34:42" x14ac:dyDescent="0.3">
      <c r="AH505" t="str">
        <f t="shared" ca="1" si="59"/>
        <v>mai</v>
      </c>
      <c r="AI505">
        <f t="shared" ca="1" si="60"/>
        <v>1901</v>
      </c>
      <c r="AJ505" t="str">
        <f t="shared" ca="1" si="61"/>
        <v>mai1901</v>
      </c>
      <c r="AK505" s="97">
        <f t="shared" ca="1" si="58"/>
        <v>499</v>
      </c>
      <c r="AL505" t="str">
        <f t="shared" ca="1" si="62"/>
        <v>seg</v>
      </c>
      <c r="AM505">
        <f ca="1">IF($AJ$2="",SUMIFS(BANCOS!$C$4:$C$13,BANCOS!$D$4:$D$13,AK505),SUMIFS(BANCOS!$C$4:$C$13,BANCOS!$D$4:$D$13,AK505,BANCOS!$B$4:$B$13,$AJ$2))+AP504</f>
        <v>0</v>
      </c>
      <c r="AN505">
        <f ca="1">IF($AI$3=1,
IF($AJ$2="",
SUMIFS(ENTRADAS[Valor],ENTRADAS[Status],"Concluído",ENTRADAS[Data pagamento],AK505),
SUMIFS(ENTRADAS[Valor],ENTRADAS[Status],"Concluído",ENTRADAS[Data pagamento],AK505,ENTRADAS[Conta bancária],$AJ$2)),
IF($AJ$2="",
SUMIFS(ENTRADAS[Valor],ENTRADAS[Status],"Concluído",ENTRADAS[Data pagamento],AK505)+SUMIFS(ENTRADAS[Valor],ENTRADAS[Status],"&lt;&gt;"&amp;"Concluído",ENTRADAS[Data vencimento],AK505),
SUMIFS(ENTRADAS[Valor],ENTRADAS[Status],"Concluído",ENTRADAS[Data pagamento],AK505,ENTRADAS[Conta bancária],$AJ$2)+SUMIFS(ENTRADAS[Valor],ENTRADAS[Status],"&lt;&gt;"&amp;"Concluído",ENTRADAS[Data vencimento],AK505,ENTRADAS[Conta bancária],$AJ$2)))</f>
        <v>0</v>
      </c>
      <c r="AO505">
        <f ca="1">IF($AI$3=1,
IF($AJ$2="",
SUMIFS(SAÍDAS[Valor],SAÍDAS[Status],"Concluído",SAÍDAS[Data pagamento],AK505),
SUMIFS(SAÍDAS[Valor],SAÍDAS[Status],"Concluído",SAÍDAS[Data pagamento],AK505,SAÍDAS[Conta bancária],$AJ$2)),
IF($AJ$2="",
SUMIFS(SAÍDAS[Valor],SAÍDAS[Status],"Concluído",SAÍDAS[Data pagamento],AK505)+SUMIFS(SAÍDAS[Valor],SAÍDAS[Status],"&lt;&gt;"&amp;"Concluído",SAÍDAS[Data vencimento],AK505),
SUMIFS(SAÍDAS[Valor],SAÍDAS[Status],"Concluído",SAÍDAS[Data pagamento],AK505,SAÍDAS[Conta bancária],$AJ$2)+SUMIFS(SAÍDAS[Valor],SAÍDAS[Status],"&lt;&gt;"&amp;"Concluído",SAÍDAS[Data vencimento],AK505,SAÍDAS[Conta bancária],$AJ$2)))</f>
        <v>0</v>
      </c>
      <c r="AP505">
        <f t="shared" ca="1" si="63"/>
        <v>0</v>
      </c>
    </row>
    <row r="506" spans="34:42" x14ac:dyDescent="0.3">
      <c r="AH506" t="str">
        <f t="shared" ca="1" si="59"/>
        <v>mai</v>
      </c>
      <c r="AI506">
        <f t="shared" ca="1" si="60"/>
        <v>1901</v>
      </c>
      <c r="AJ506" t="str">
        <f t="shared" ca="1" si="61"/>
        <v>mai1901</v>
      </c>
      <c r="AK506" s="97">
        <f t="shared" ca="1" si="58"/>
        <v>500</v>
      </c>
      <c r="AL506" t="str">
        <f t="shared" ca="1" si="62"/>
        <v>ter</v>
      </c>
      <c r="AM506">
        <f ca="1">IF($AJ$2="",SUMIFS(BANCOS!$C$4:$C$13,BANCOS!$D$4:$D$13,AK506),SUMIFS(BANCOS!$C$4:$C$13,BANCOS!$D$4:$D$13,AK506,BANCOS!$B$4:$B$13,$AJ$2))+AP505</f>
        <v>0</v>
      </c>
      <c r="AN506">
        <f ca="1">IF($AI$3=1,
IF($AJ$2="",
SUMIFS(ENTRADAS[Valor],ENTRADAS[Status],"Concluído",ENTRADAS[Data pagamento],AK506),
SUMIFS(ENTRADAS[Valor],ENTRADAS[Status],"Concluído",ENTRADAS[Data pagamento],AK506,ENTRADAS[Conta bancária],$AJ$2)),
IF($AJ$2="",
SUMIFS(ENTRADAS[Valor],ENTRADAS[Status],"Concluído",ENTRADAS[Data pagamento],AK506)+SUMIFS(ENTRADAS[Valor],ENTRADAS[Status],"&lt;&gt;"&amp;"Concluído",ENTRADAS[Data vencimento],AK506),
SUMIFS(ENTRADAS[Valor],ENTRADAS[Status],"Concluído",ENTRADAS[Data pagamento],AK506,ENTRADAS[Conta bancária],$AJ$2)+SUMIFS(ENTRADAS[Valor],ENTRADAS[Status],"&lt;&gt;"&amp;"Concluído",ENTRADAS[Data vencimento],AK506,ENTRADAS[Conta bancária],$AJ$2)))</f>
        <v>0</v>
      </c>
      <c r="AO506">
        <f ca="1">IF($AI$3=1,
IF($AJ$2="",
SUMIFS(SAÍDAS[Valor],SAÍDAS[Status],"Concluído",SAÍDAS[Data pagamento],AK506),
SUMIFS(SAÍDAS[Valor],SAÍDAS[Status],"Concluído",SAÍDAS[Data pagamento],AK506,SAÍDAS[Conta bancária],$AJ$2)),
IF($AJ$2="",
SUMIFS(SAÍDAS[Valor],SAÍDAS[Status],"Concluído",SAÍDAS[Data pagamento],AK506)+SUMIFS(SAÍDAS[Valor],SAÍDAS[Status],"&lt;&gt;"&amp;"Concluído",SAÍDAS[Data vencimento],AK506),
SUMIFS(SAÍDAS[Valor],SAÍDAS[Status],"Concluído",SAÍDAS[Data pagamento],AK506,SAÍDAS[Conta bancária],$AJ$2)+SUMIFS(SAÍDAS[Valor],SAÍDAS[Status],"&lt;&gt;"&amp;"Concluído",SAÍDAS[Data vencimento],AK506,SAÍDAS[Conta bancária],$AJ$2)))</f>
        <v>0</v>
      </c>
      <c r="AP506">
        <f t="shared" ca="1" si="63"/>
        <v>0</v>
      </c>
    </row>
    <row r="507" spans="34:42" x14ac:dyDescent="0.3">
      <c r="AH507" t="str">
        <f t="shared" ca="1" si="59"/>
        <v>mai</v>
      </c>
      <c r="AI507">
        <f t="shared" ca="1" si="60"/>
        <v>1901</v>
      </c>
      <c r="AJ507" t="str">
        <f t="shared" ca="1" si="61"/>
        <v>mai1901</v>
      </c>
      <c r="AK507" s="97">
        <f t="shared" ca="1" si="58"/>
        <v>501</v>
      </c>
      <c r="AL507" t="str">
        <f t="shared" ca="1" si="62"/>
        <v>qua</v>
      </c>
      <c r="AM507">
        <f ca="1">IF($AJ$2="",SUMIFS(BANCOS!$C$4:$C$13,BANCOS!$D$4:$D$13,AK507),SUMIFS(BANCOS!$C$4:$C$13,BANCOS!$D$4:$D$13,AK507,BANCOS!$B$4:$B$13,$AJ$2))+AP506</f>
        <v>0</v>
      </c>
      <c r="AN507">
        <f ca="1">IF($AI$3=1,
IF($AJ$2="",
SUMIFS(ENTRADAS[Valor],ENTRADAS[Status],"Concluído",ENTRADAS[Data pagamento],AK507),
SUMIFS(ENTRADAS[Valor],ENTRADAS[Status],"Concluído",ENTRADAS[Data pagamento],AK507,ENTRADAS[Conta bancária],$AJ$2)),
IF($AJ$2="",
SUMIFS(ENTRADAS[Valor],ENTRADAS[Status],"Concluído",ENTRADAS[Data pagamento],AK507)+SUMIFS(ENTRADAS[Valor],ENTRADAS[Status],"&lt;&gt;"&amp;"Concluído",ENTRADAS[Data vencimento],AK507),
SUMIFS(ENTRADAS[Valor],ENTRADAS[Status],"Concluído",ENTRADAS[Data pagamento],AK507,ENTRADAS[Conta bancária],$AJ$2)+SUMIFS(ENTRADAS[Valor],ENTRADAS[Status],"&lt;&gt;"&amp;"Concluído",ENTRADAS[Data vencimento],AK507,ENTRADAS[Conta bancária],$AJ$2)))</f>
        <v>0</v>
      </c>
      <c r="AO507">
        <f ca="1">IF($AI$3=1,
IF($AJ$2="",
SUMIFS(SAÍDAS[Valor],SAÍDAS[Status],"Concluído",SAÍDAS[Data pagamento],AK507),
SUMIFS(SAÍDAS[Valor],SAÍDAS[Status],"Concluído",SAÍDAS[Data pagamento],AK507,SAÍDAS[Conta bancária],$AJ$2)),
IF($AJ$2="",
SUMIFS(SAÍDAS[Valor],SAÍDAS[Status],"Concluído",SAÍDAS[Data pagamento],AK507)+SUMIFS(SAÍDAS[Valor],SAÍDAS[Status],"&lt;&gt;"&amp;"Concluído",SAÍDAS[Data vencimento],AK507),
SUMIFS(SAÍDAS[Valor],SAÍDAS[Status],"Concluído",SAÍDAS[Data pagamento],AK507,SAÍDAS[Conta bancária],$AJ$2)+SUMIFS(SAÍDAS[Valor],SAÍDAS[Status],"&lt;&gt;"&amp;"Concluído",SAÍDAS[Data vencimento],AK507,SAÍDAS[Conta bancária],$AJ$2)))</f>
        <v>0</v>
      </c>
      <c r="AP507">
        <f t="shared" ca="1" si="63"/>
        <v>0</v>
      </c>
    </row>
    <row r="508" spans="34:42" x14ac:dyDescent="0.3">
      <c r="AH508" t="str">
        <f t="shared" ca="1" si="59"/>
        <v>mai</v>
      </c>
      <c r="AI508">
        <f t="shared" ca="1" si="60"/>
        <v>1901</v>
      </c>
      <c r="AJ508" t="str">
        <f t="shared" ca="1" si="61"/>
        <v>mai1901</v>
      </c>
      <c r="AK508" s="97">
        <f t="shared" ca="1" si="58"/>
        <v>502</v>
      </c>
      <c r="AL508" t="str">
        <f t="shared" ca="1" si="62"/>
        <v>qui</v>
      </c>
      <c r="AM508">
        <f ca="1">IF($AJ$2="",SUMIFS(BANCOS!$C$4:$C$13,BANCOS!$D$4:$D$13,AK508),SUMIFS(BANCOS!$C$4:$C$13,BANCOS!$D$4:$D$13,AK508,BANCOS!$B$4:$B$13,$AJ$2))+AP507</f>
        <v>0</v>
      </c>
      <c r="AN508">
        <f ca="1">IF($AI$3=1,
IF($AJ$2="",
SUMIFS(ENTRADAS[Valor],ENTRADAS[Status],"Concluído",ENTRADAS[Data pagamento],AK508),
SUMIFS(ENTRADAS[Valor],ENTRADAS[Status],"Concluído",ENTRADAS[Data pagamento],AK508,ENTRADAS[Conta bancária],$AJ$2)),
IF($AJ$2="",
SUMIFS(ENTRADAS[Valor],ENTRADAS[Status],"Concluído",ENTRADAS[Data pagamento],AK508)+SUMIFS(ENTRADAS[Valor],ENTRADAS[Status],"&lt;&gt;"&amp;"Concluído",ENTRADAS[Data vencimento],AK508),
SUMIFS(ENTRADAS[Valor],ENTRADAS[Status],"Concluído",ENTRADAS[Data pagamento],AK508,ENTRADAS[Conta bancária],$AJ$2)+SUMIFS(ENTRADAS[Valor],ENTRADAS[Status],"&lt;&gt;"&amp;"Concluído",ENTRADAS[Data vencimento],AK508,ENTRADAS[Conta bancária],$AJ$2)))</f>
        <v>0</v>
      </c>
      <c r="AO508">
        <f ca="1">IF($AI$3=1,
IF($AJ$2="",
SUMIFS(SAÍDAS[Valor],SAÍDAS[Status],"Concluído",SAÍDAS[Data pagamento],AK508),
SUMIFS(SAÍDAS[Valor],SAÍDAS[Status],"Concluído",SAÍDAS[Data pagamento],AK508,SAÍDAS[Conta bancária],$AJ$2)),
IF($AJ$2="",
SUMIFS(SAÍDAS[Valor],SAÍDAS[Status],"Concluído",SAÍDAS[Data pagamento],AK508)+SUMIFS(SAÍDAS[Valor],SAÍDAS[Status],"&lt;&gt;"&amp;"Concluído",SAÍDAS[Data vencimento],AK508),
SUMIFS(SAÍDAS[Valor],SAÍDAS[Status],"Concluído",SAÍDAS[Data pagamento],AK508,SAÍDAS[Conta bancária],$AJ$2)+SUMIFS(SAÍDAS[Valor],SAÍDAS[Status],"&lt;&gt;"&amp;"Concluído",SAÍDAS[Data vencimento],AK508,SAÍDAS[Conta bancária],$AJ$2)))</f>
        <v>0</v>
      </c>
      <c r="AP508">
        <f t="shared" ca="1" si="63"/>
        <v>0</v>
      </c>
    </row>
    <row r="509" spans="34:42" x14ac:dyDescent="0.3">
      <c r="AH509" t="str">
        <f t="shared" ca="1" si="59"/>
        <v>mai</v>
      </c>
      <c r="AI509">
        <f t="shared" ca="1" si="60"/>
        <v>1901</v>
      </c>
      <c r="AJ509" t="str">
        <f t="shared" ca="1" si="61"/>
        <v>mai1901</v>
      </c>
      <c r="AK509" s="97">
        <f t="shared" ca="1" si="58"/>
        <v>503</v>
      </c>
      <c r="AL509" t="str">
        <f t="shared" ca="1" si="62"/>
        <v>sex</v>
      </c>
      <c r="AM509">
        <f ca="1">IF($AJ$2="",SUMIFS(BANCOS!$C$4:$C$13,BANCOS!$D$4:$D$13,AK509),SUMIFS(BANCOS!$C$4:$C$13,BANCOS!$D$4:$D$13,AK509,BANCOS!$B$4:$B$13,$AJ$2))+AP508</f>
        <v>0</v>
      </c>
      <c r="AN509">
        <f ca="1">IF($AI$3=1,
IF($AJ$2="",
SUMIFS(ENTRADAS[Valor],ENTRADAS[Status],"Concluído",ENTRADAS[Data pagamento],AK509),
SUMIFS(ENTRADAS[Valor],ENTRADAS[Status],"Concluído",ENTRADAS[Data pagamento],AK509,ENTRADAS[Conta bancária],$AJ$2)),
IF($AJ$2="",
SUMIFS(ENTRADAS[Valor],ENTRADAS[Status],"Concluído",ENTRADAS[Data pagamento],AK509)+SUMIFS(ENTRADAS[Valor],ENTRADAS[Status],"&lt;&gt;"&amp;"Concluído",ENTRADAS[Data vencimento],AK509),
SUMIFS(ENTRADAS[Valor],ENTRADAS[Status],"Concluído",ENTRADAS[Data pagamento],AK509,ENTRADAS[Conta bancária],$AJ$2)+SUMIFS(ENTRADAS[Valor],ENTRADAS[Status],"&lt;&gt;"&amp;"Concluído",ENTRADAS[Data vencimento],AK509,ENTRADAS[Conta bancária],$AJ$2)))</f>
        <v>0</v>
      </c>
      <c r="AO509">
        <f ca="1">IF($AI$3=1,
IF($AJ$2="",
SUMIFS(SAÍDAS[Valor],SAÍDAS[Status],"Concluído",SAÍDAS[Data pagamento],AK509),
SUMIFS(SAÍDAS[Valor],SAÍDAS[Status],"Concluído",SAÍDAS[Data pagamento],AK509,SAÍDAS[Conta bancária],$AJ$2)),
IF($AJ$2="",
SUMIFS(SAÍDAS[Valor],SAÍDAS[Status],"Concluído",SAÍDAS[Data pagamento],AK509)+SUMIFS(SAÍDAS[Valor],SAÍDAS[Status],"&lt;&gt;"&amp;"Concluído",SAÍDAS[Data vencimento],AK509),
SUMIFS(SAÍDAS[Valor],SAÍDAS[Status],"Concluído",SAÍDAS[Data pagamento],AK509,SAÍDAS[Conta bancária],$AJ$2)+SUMIFS(SAÍDAS[Valor],SAÍDAS[Status],"&lt;&gt;"&amp;"Concluído",SAÍDAS[Data vencimento],AK509,SAÍDAS[Conta bancária],$AJ$2)))</f>
        <v>0</v>
      </c>
      <c r="AP509">
        <f t="shared" ca="1" si="63"/>
        <v>0</v>
      </c>
    </row>
    <row r="510" spans="34:42" x14ac:dyDescent="0.3">
      <c r="AH510" t="str">
        <f t="shared" ca="1" si="59"/>
        <v>mai</v>
      </c>
      <c r="AI510">
        <f t="shared" ca="1" si="60"/>
        <v>1901</v>
      </c>
      <c r="AJ510" t="str">
        <f t="shared" ca="1" si="61"/>
        <v>mai1901</v>
      </c>
      <c r="AK510" s="97">
        <f t="shared" ca="1" si="58"/>
        <v>504</v>
      </c>
      <c r="AL510" t="str">
        <f t="shared" ca="1" si="62"/>
        <v>sáb</v>
      </c>
      <c r="AM510">
        <f ca="1">IF($AJ$2="",SUMIFS(BANCOS!$C$4:$C$13,BANCOS!$D$4:$D$13,AK510),SUMIFS(BANCOS!$C$4:$C$13,BANCOS!$D$4:$D$13,AK510,BANCOS!$B$4:$B$13,$AJ$2))+AP509</f>
        <v>0</v>
      </c>
      <c r="AN510">
        <f ca="1">IF($AI$3=1,
IF($AJ$2="",
SUMIFS(ENTRADAS[Valor],ENTRADAS[Status],"Concluído",ENTRADAS[Data pagamento],AK510),
SUMIFS(ENTRADAS[Valor],ENTRADAS[Status],"Concluído",ENTRADAS[Data pagamento],AK510,ENTRADAS[Conta bancária],$AJ$2)),
IF($AJ$2="",
SUMIFS(ENTRADAS[Valor],ENTRADAS[Status],"Concluído",ENTRADAS[Data pagamento],AK510)+SUMIFS(ENTRADAS[Valor],ENTRADAS[Status],"&lt;&gt;"&amp;"Concluído",ENTRADAS[Data vencimento],AK510),
SUMIFS(ENTRADAS[Valor],ENTRADAS[Status],"Concluído",ENTRADAS[Data pagamento],AK510,ENTRADAS[Conta bancária],$AJ$2)+SUMIFS(ENTRADAS[Valor],ENTRADAS[Status],"&lt;&gt;"&amp;"Concluído",ENTRADAS[Data vencimento],AK510,ENTRADAS[Conta bancária],$AJ$2)))</f>
        <v>0</v>
      </c>
      <c r="AO510">
        <f ca="1">IF($AI$3=1,
IF($AJ$2="",
SUMIFS(SAÍDAS[Valor],SAÍDAS[Status],"Concluído",SAÍDAS[Data pagamento],AK510),
SUMIFS(SAÍDAS[Valor],SAÍDAS[Status],"Concluído",SAÍDAS[Data pagamento],AK510,SAÍDAS[Conta bancária],$AJ$2)),
IF($AJ$2="",
SUMIFS(SAÍDAS[Valor],SAÍDAS[Status],"Concluído",SAÍDAS[Data pagamento],AK510)+SUMIFS(SAÍDAS[Valor],SAÍDAS[Status],"&lt;&gt;"&amp;"Concluído",SAÍDAS[Data vencimento],AK510),
SUMIFS(SAÍDAS[Valor],SAÍDAS[Status],"Concluído",SAÍDAS[Data pagamento],AK510,SAÍDAS[Conta bancária],$AJ$2)+SUMIFS(SAÍDAS[Valor],SAÍDAS[Status],"&lt;&gt;"&amp;"Concluído",SAÍDAS[Data vencimento],AK510,SAÍDAS[Conta bancária],$AJ$2)))</f>
        <v>0</v>
      </c>
      <c r="AP510">
        <f t="shared" ca="1" si="63"/>
        <v>0</v>
      </c>
    </row>
    <row r="511" spans="34:42" x14ac:dyDescent="0.3">
      <c r="AH511" t="str">
        <f t="shared" ca="1" si="59"/>
        <v>mai</v>
      </c>
      <c r="AI511">
        <f t="shared" ca="1" si="60"/>
        <v>1901</v>
      </c>
      <c r="AJ511" t="str">
        <f t="shared" ca="1" si="61"/>
        <v>mai1901</v>
      </c>
      <c r="AK511" s="97">
        <f t="shared" ca="1" si="58"/>
        <v>505</v>
      </c>
      <c r="AL511" t="str">
        <f t="shared" ca="1" si="62"/>
        <v>dom</v>
      </c>
      <c r="AM511">
        <f ca="1">IF($AJ$2="",SUMIFS(BANCOS!$C$4:$C$13,BANCOS!$D$4:$D$13,AK511),SUMIFS(BANCOS!$C$4:$C$13,BANCOS!$D$4:$D$13,AK511,BANCOS!$B$4:$B$13,$AJ$2))+AP510</f>
        <v>0</v>
      </c>
      <c r="AN511">
        <f ca="1">IF($AI$3=1,
IF($AJ$2="",
SUMIFS(ENTRADAS[Valor],ENTRADAS[Status],"Concluído",ENTRADAS[Data pagamento],AK511),
SUMIFS(ENTRADAS[Valor],ENTRADAS[Status],"Concluído",ENTRADAS[Data pagamento],AK511,ENTRADAS[Conta bancária],$AJ$2)),
IF($AJ$2="",
SUMIFS(ENTRADAS[Valor],ENTRADAS[Status],"Concluído",ENTRADAS[Data pagamento],AK511)+SUMIFS(ENTRADAS[Valor],ENTRADAS[Status],"&lt;&gt;"&amp;"Concluído",ENTRADAS[Data vencimento],AK511),
SUMIFS(ENTRADAS[Valor],ENTRADAS[Status],"Concluído",ENTRADAS[Data pagamento],AK511,ENTRADAS[Conta bancária],$AJ$2)+SUMIFS(ENTRADAS[Valor],ENTRADAS[Status],"&lt;&gt;"&amp;"Concluído",ENTRADAS[Data vencimento],AK511,ENTRADAS[Conta bancária],$AJ$2)))</f>
        <v>0</v>
      </c>
      <c r="AO511">
        <f ca="1">IF($AI$3=1,
IF($AJ$2="",
SUMIFS(SAÍDAS[Valor],SAÍDAS[Status],"Concluído",SAÍDAS[Data pagamento],AK511),
SUMIFS(SAÍDAS[Valor],SAÍDAS[Status],"Concluído",SAÍDAS[Data pagamento],AK511,SAÍDAS[Conta bancária],$AJ$2)),
IF($AJ$2="",
SUMIFS(SAÍDAS[Valor],SAÍDAS[Status],"Concluído",SAÍDAS[Data pagamento],AK511)+SUMIFS(SAÍDAS[Valor],SAÍDAS[Status],"&lt;&gt;"&amp;"Concluído",SAÍDAS[Data vencimento],AK511),
SUMIFS(SAÍDAS[Valor],SAÍDAS[Status],"Concluído",SAÍDAS[Data pagamento],AK511,SAÍDAS[Conta bancária],$AJ$2)+SUMIFS(SAÍDAS[Valor],SAÍDAS[Status],"&lt;&gt;"&amp;"Concluído",SAÍDAS[Data vencimento],AK511,SAÍDAS[Conta bancária],$AJ$2)))</f>
        <v>0</v>
      </c>
      <c r="AP511">
        <f t="shared" ca="1" si="63"/>
        <v>0</v>
      </c>
    </row>
    <row r="512" spans="34:42" x14ac:dyDescent="0.3">
      <c r="AH512" t="str">
        <f t="shared" ca="1" si="59"/>
        <v>mai</v>
      </c>
      <c r="AI512">
        <f t="shared" ca="1" si="60"/>
        <v>1901</v>
      </c>
      <c r="AJ512" t="str">
        <f t="shared" ca="1" si="61"/>
        <v>mai1901</v>
      </c>
      <c r="AK512" s="97">
        <f t="shared" ca="1" si="58"/>
        <v>506</v>
      </c>
      <c r="AL512" t="str">
        <f t="shared" ca="1" si="62"/>
        <v>seg</v>
      </c>
      <c r="AM512">
        <f ca="1">IF($AJ$2="",SUMIFS(BANCOS!$C$4:$C$13,BANCOS!$D$4:$D$13,AK512),SUMIFS(BANCOS!$C$4:$C$13,BANCOS!$D$4:$D$13,AK512,BANCOS!$B$4:$B$13,$AJ$2))+AP511</f>
        <v>0</v>
      </c>
      <c r="AN512">
        <f ca="1">IF($AI$3=1,
IF($AJ$2="",
SUMIFS(ENTRADAS[Valor],ENTRADAS[Status],"Concluído",ENTRADAS[Data pagamento],AK512),
SUMIFS(ENTRADAS[Valor],ENTRADAS[Status],"Concluído",ENTRADAS[Data pagamento],AK512,ENTRADAS[Conta bancária],$AJ$2)),
IF($AJ$2="",
SUMIFS(ENTRADAS[Valor],ENTRADAS[Status],"Concluído",ENTRADAS[Data pagamento],AK512)+SUMIFS(ENTRADAS[Valor],ENTRADAS[Status],"&lt;&gt;"&amp;"Concluído",ENTRADAS[Data vencimento],AK512),
SUMIFS(ENTRADAS[Valor],ENTRADAS[Status],"Concluído",ENTRADAS[Data pagamento],AK512,ENTRADAS[Conta bancária],$AJ$2)+SUMIFS(ENTRADAS[Valor],ENTRADAS[Status],"&lt;&gt;"&amp;"Concluído",ENTRADAS[Data vencimento],AK512,ENTRADAS[Conta bancária],$AJ$2)))</f>
        <v>0</v>
      </c>
      <c r="AO512">
        <f ca="1">IF($AI$3=1,
IF($AJ$2="",
SUMIFS(SAÍDAS[Valor],SAÍDAS[Status],"Concluído",SAÍDAS[Data pagamento],AK512),
SUMIFS(SAÍDAS[Valor],SAÍDAS[Status],"Concluído",SAÍDAS[Data pagamento],AK512,SAÍDAS[Conta bancária],$AJ$2)),
IF($AJ$2="",
SUMIFS(SAÍDAS[Valor],SAÍDAS[Status],"Concluído",SAÍDAS[Data pagamento],AK512)+SUMIFS(SAÍDAS[Valor],SAÍDAS[Status],"&lt;&gt;"&amp;"Concluído",SAÍDAS[Data vencimento],AK512),
SUMIFS(SAÍDAS[Valor],SAÍDAS[Status],"Concluído",SAÍDAS[Data pagamento],AK512,SAÍDAS[Conta bancária],$AJ$2)+SUMIFS(SAÍDAS[Valor],SAÍDAS[Status],"&lt;&gt;"&amp;"Concluído",SAÍDAS[Data vencimento],AK512,SAÍDAS[Conta bancária],$AJ$2)))</f>
        <v>0</v>
      </c>
      <c r="AP512">
        <f t="shared" ca="1" si="63"/>
        <v>0</v>
      </c>
    </row>
    <row r="513" spans="34:42" x14ac:dyDescent="0.3">
      <c r="AH513" t="str">
        <f t="shared" ca="1" si="59"/>
        <v>mai</v>
      </c>
      <c r="AI513">
        <f t="shared" ca="1" si="60"/>
        <v>1901</v>
      </c>
      <c r="AJ513" t="str">
        <f t="shared" ca="1" si="61"/>
        <v>mai1901</v>
      </c>
      <c r="AK513" s="97">
        <f t="shared" ca="1" si="58"/>
        <v>507</v>
      </c>
      <c r="AL513" t="str">
        <f t="shared" ca="1" si="62"/>
        <v>ter</v>
      </c>
      <c r="AM513">
        <f ca="1">IF($AJ$2="",SUMIFS(BANCOS!$C$4:$C$13,BANCOS!$D$4:$D$13,AK513),SUMIFS(BANCOS!$C$4:$C$13,BANCOS!$D$4:$D$13,AK513,BANCOS!$B$4:$B$13,$AJ$2))+AP512</f>
        <v>0</v>
      </c>
      <c r="AN513">
        <f ca="1">IF($AI$3=1,
IF($AJ$2="",
SUMIFS(ENTRADAS[Valor],ENTRADAS[Status],"Concluído",ENTRADAS[Data pagamento],AK513),
SUMIFS(ENTRADAS[Valor],ENTRADAS[Status],"Concluído",ENTRADAS[Data pagamento],AK513,ENTRADAS[Conta bancária],$AJ$2)),
IF($AJ$2="",
SUMIFS(ENTRADAS[Valor],ENTRADAS[Status],"Concluído",ENTRADAS[Data pagamento],AK513)+SUMIFS(ENTRADAS[Valor],ENTRADAS[Status],"&lt;&gt;"&amp;"Concluído",ENTRADAS[Data vencimento],AK513),
SUMIFS(ENTRADAS[Valor],ENTRADAS[Status],"Concluído",ENTRADAS[Data pagamento],AK513,ENTRADAS[Conta bancária],$AJ$2)+SUMIFS(ENTRADAS[Valor],ENTRADAS[Status],"&lt;&gt;"&amp;"Concluído",ENTRADAS[Data vencimento],AK513,ENTRADAS[Conta bancária],$AJ$2)))</f>
        <v>0</v>
      </c>
      <c r="AO513">
        <f ca="1">IF($AI$3=1,
IF($AJ$2="",
SUMIFS(SAÍDAS[Valor],SAÍDAS[Status],"Concluído",SAÍDAS[Data pagamento],AK513),
SUMIFS(SAÍDAS[Valor],SAÍDAS[Status],"Concluído",SAÍDAS[Data pagamento],AK513,SAÍDAS[Conta bancária],$AJ$2)),
IF($AJ$2="",
SUMIFS(SAÍDAS[Valor],SAÍDAS[Status],"Concluído",SAÍDAS[Data pagamento],AK513)+SUMIFS(SAÍDAS[Valor],SAÍDAS[Status],"&lt;&gt;"&amp;"Concluído",SAÍDAS[Data vencimento],AK513),
SUMIFS(SAÍDAS[Valor],SAÍDAS[Status],"Concluído",SAÍDAS[Data pagamento],AK513,SAÍDAS[Conta bancária],$AJ$2)+SUMIFS(SAÍDAS[Valor],SAÍDAS[Status],"&lt;&gt;"&amp;"Concluído",SAÍDAS[Data vencimento],AK513,SAÍDAS[Conta bancária],$AJ$2)))</f>
        <v>0</v>
      </c>
      <c r="AP513">
        <f t="shared" ca="1" si="63"/>
        <v>0</v>
      </c>
    </row>
    <row r="514" spans="34:42" x14ac:dyDescent="0.3">
      <c r="AH514" t="str">
        <f t="shared" ca="1" si="59"/>
        <v>mai</v>
      </c>
      <c r="AI514">
        <f t="shared" ca="1" si="60"/>
        <v>1901</v>
      </c>
      <c r="AJ514" t="str">
        <f t="shared" ca="1" si="61"/>
        <v>mai1901</v>
      </c>
      <c r="AK514" s="97">
        <f t="shared" ca="1" si="58"/>
        <v>508</v>
      </c>
      <c r="AL514" t="str">
        <f t="shared" ca="1" si="62"/>
        <v>qua</v>
      </c>
      <c r="AM514">
        <f ca="1">IF($AJ$2="",SUMIFS(BANCOS!$C$4:$C$13,BANCOS!$D$4:$D$13,AK514),SUMIFS(BANCOS!$C$4:$C$13,BANCOS!$D$4:$D$13,AK514,BANCOS!$B$4:$B$13,$AJ$2))+AP513</f>
        <v>0</v>
      </c>
      <c r="AN514">
        <f ca="1">IF($AI$3=1,
IF($AJ$2="",
SUMIFS(ENTRADAS[Valor],ENTRADAS[Status],"Concluído",ENTRADAS[Data pagamento],AK514),
SUMIFS(ENTRADAS[Valor],ENTRADAS[Status],"Concluído",ENTRADAS[Data pagamento],AK514,ENTRADAS[Conta bancária],$AJ$2)),
IF($AJ$2="",
SUMIFS(ENTRADAS[Valor],ENTRADAS[Status],"Concluído",ENTRADAS[Data pagamento],AK514)+SUMIFS(ENTRADAS[Valor],ENTRADAS[Status],"&lt;&gt;"&amp;"Concluído",ENTRADAS[Data vencimento],AK514),
SUMIFS(ENTRADAS[Valor],ENTRADAS[Status],"Concluído",ENTRADAS[Data pagamento],AK514,ENTRADAS[Conta bancária],$AJ$2)+SUMIFS(ENTRADAS[Valor],ENTRADAS[Status],"&lt;&gt;"&amp;"Concluído",ENTRADAS[Data vencimento],AK514,ENTRADAS[Conta bancária],$AJ$2)))</f>
        <v>0</v>
      </c>
      <c r="AO514">
        <f ca="1">IF($AI$3=1,
IF($AJ$2="",
SUMIFS(SAÍDAS[Valor],SAÍDAS[Status],"Concluído",SAÍDAS[Data pagamento],AK514),
SUMIFS(SAÍDAS[Valor],SAÍDAS[Status],"Concluído",SAÍDAS[Data pagamento],AK514,SAÍDAS[Conta bancária],$AJ$2)),
IF($AJ$2="",
SUMIFS(SAÍDAS[Valor],SAÍDAS[Status],"Concluído",SAÍDAS[Data pagamento],AK514)+SUMIFS(SAÍDAS[Valor],SAÍDAS[Status],"&lt;&gt;"&amp;"Concluído",SAÍDAS[Data vencimento],AK514),
SUMIFS(SAÍDAS[Valor],SAÍDAS[Status],"Concluído",SAÍDAS[Data pagamento],AK514,SAÍDAS[Conta bancária],$AJ$2)+SUMIFS(SAÍDAS[Valor],SAÍDAS[Status],"&lt;&gt;"&amp;"Concluído",SAÍDAS[Data vencimento],AK514,SAÍDAS[Conta bancária],$AJ$2)))</f>
        <v>0</v>
      </c>
      <c r="AP514">
        <f t="shared" ca="1" si="63"/>
        <v>0</v>
      </c>
    </row>
    <row r="515" spans="34:42" x14ac:dyDescent="0.3">
      <c r="AH515" t="str">
        <f t="shared" ca="1" si="59"/>
        <v>mai</v>
      </c>
      <c r="AI515">
        <f t="shared" ca="1" si="60"/>
        <v>1901</v>
      </c>
      <c r="AJ515" t="str">
        <f t="shared" ca="1" si="61"/>
        <v>mai1901</v>
      </c>
      <c r="AK515" s="97">
        <f t="shared" ca="1" si="58"/>
        <v>509</v>
      </c>
      <c r="AL515" t="str">
        <f t="shared" ca="1" si="62"/>
        <v>qui</v>
      </c>
      <c r="AM515">
        <f ca="1">IF($AJ$2="",SUMIFS(BANCOS!$C$4:$C$13,BANCOS!$D$4:$D$13,AK515),SUMIFS(BANCOS!$C$4:$C$13,BANCOS!$D$4:$D$13,AK515,BANCOS!$B$4:$B$13,$AJ$2))+AP514</f>
        <v>0</v>
      </c>
      <c r="AN515">
        <f ca="1">IF($AI$3=1,
IF($AJ$2="",
SUMIFS(ENTRADAS[Valor],ENTRADAS[Status],"Concluído",ENTRADAS[Data pagamento],AK515),
SUMIFS(ENTRADAS[Valor],ENTRADAS[Status],"Concluído",ENTRADAS[Data pagamento],AK515,ENTRADAS[Conta bancária],$AJ$2)),
IF($AJ$2="",
SUMIFS(ENTRADAS[Valor],ENTRADAS[Status],"Concluído",ENTRADAS[Data pagamento],AK515)+SUMIFS(ENTRADAS[Valor],ENTRADAS[Status],"&lt;&gt;"&amp;"Concluído",ENTRADAS[Data vencimento],AK515),
SUMIFS(ENTRADAS[Valor],ENTRADAS[Status],"Concluído",ENTRADAS[Data pagamento],AK515,ENTRADAS[Conta bancária],$AJ$2)+SUMIFS(ENTRADAS[Valor],ENTRADAS[Status],"&lt;&gt;"&amp;"Concluído",ENTRADAS[Data vencimento],AK515,ENTRADAS[Conta bancária],$AJ$2)))</f>
        <v>0</v>
      </c>
      <c r="AO515">
        <f ca="1">IF($AI$3=1,
IF($AJ$2="",
SUMIFS(SAÍDAS[Valor],SAÍDAS[Status],"Concluído",SAÍDAS[Data pagamento],AK515),
SUMIFS(SAÍDAS[Valor],SAÍDAS[Status],"Concluído",SAÍDAS[Data pagamento],AK515,SAÍDAS[Conta bancária],$AJ$2)),
IF($AJ$2="",
SUMIFS(SAÍDAS[Valor],SAÍDAS[Status],"Concluído",SAÍDAS[Data pagamento],AK515)+SUMIFS(SAÍDAS[Valor],SAÍDAS[Status],"&lt;&gt;"&amp;"Concluído",SAÍDAS[Data vencimento],AK515),
SUMIFS(SAÍDAS[Valor],SAÍDAS[Status],"Concluído",SAÍDAS[Data pagamento],AK515,SAÍDAS[Conta bancária],$AJ$2)+SUMIFS(SAÍDAS[Valor],SAÍDAS[Status],"&lt;&gt;"&amp;"Concluído",SAÍDAS[Data vencimento],AK515,SAÍDAS[Conta bancária],$AJ$2)))</f>
        <v>0</v>
      </c>
      <c r="AP515">
        <f t="shared" ca="1" si="63"/>
        <v>0</v>
      </c>
    </row>
    <row r="516" spans="34:42" x14ac:dyDescent="0.3">
      <c r="AH516" t="str">
        <f t="shared" ca="1" si="59"/>
        <v>mai</v>
      </c>
      <c r="AI516">
        <f t="shared" ca="1" si="60"/>
        <v>1901</v>
      </c>
      <c r="AJ516" t="str">
        <f t="shared" ca="1" si="61"/>
        <v>mai1901</v>
      </c>
      <c r="AK516" s="97">
        <f t="shared" ca="1" si="58"/>
        <v>510</v>
      </c>
      <c r="AL516" t="str">
        <f t="shared" ca="1" si="62"/>
        <v>sex</v>
      </c>
      <c r="AM516">
        <f ca="1">IF($AJ$2="",SUMIFS(BANCOS!$C$4:$C$13,BANCOS!$D$4:$D$13,AK516),SUMIFS(BANCOS!$C$4:$C$13,BANCOS!$D$4:$D$13,AK516,BANCOS!$B$4:$B$13,$AJ$2))+AP515</f>
        <v>0</v>
      </c>
      <c r="AN516">
        <f ca="1">IF($AI$3=1,
IF($AJ$2="",
SUMIFS(ENTRADAS[Valor],ENTRADAS[Status],"Concluído",ENTRADAS[Data pagamento],AK516),
SUMIFS(ENTRADAS[Valor],ENTRADAS[Status],"Concluído",ENTRADAS[Data pagamento],AK516,ENTRADAS[Conta bancária],$AJ$2)),
IF($AJ$2="",
SUMIFS(ENTRADAS[Valor],ENTRADAS[Status],"Concluído",ENTRADAS[Data pagamento],AK516)+SUMIFS(ENTRADAS[Valor],ENTRADAS[Status],"&lt;&gt;"&amp;"Concluído",ENTRADAS[Data vencimento],AK516),
SUMIFS(ENTRADAS[Valor],ENTRADAS[Status],"Concluído",ENTRADAS[Data pagamento],AK516,ENTRADAS[Conta bancária],$AJ$2)+SUMIFS(ENTRADAS[Valor],ENTRADAS[Status],"&lt;&gt;"&amp;"Concluído",ENTRADAS[Data vencimento],AK516,ENTRADAS[Conta bancária],$AJ$2)))</f>
        <v>0</v>
      </c>
      <c r="AO516">
        <f ca="1">IF($AI$3=1,
IF($AJ$2="",
SUMIFS(SAÍDAS[Valor],SAÍDAS[Status],"Concluído",SAÍDAS[Data pagamento],AK516),
SUMIFS(SAÍDAS[Valor],SAÍDAS[Status],"Concluído",SAÍDAS[Data pagamento],AK516,SAÍDAS[Conta bancária],$AJ$2)),
IF($AJ$2="",
SUMIFS(SAÍDAS[Valor],SAÍDAS[Status],"Concluído",SAÍDAS[Data pagamento],AK516)+SUMIFS(SAÍDAS[Valor],SAÍDAS[Status],"&lt;&gt;"&amp;"Concluído",SAÍDAS[Data vencimento],AK516),
SUMIFS(SAÍDAS[Valor],SAÍDAS[Status],"Concluído",SAÍDAS[Data pagamento],AK516,SAÍDAS[Conta bancária],$AJ$2)+SUMIFS(SAÍDAS[Valor],SAÍDAS[Status],"&lt;&gt;"&amp;"Concluído",SAÍDAS[Data vencimento],AK516,SAÍDAS[Conta bancária],$AJ$2)))</f>
        <v>0</v>
      </c>
      <c r="AP516">
        <f t="shared" ca="1" si="63"/>
        <v>0</v>
      </c>
    </row>
    <row r="517" spans="34:42" x14ac:dyDescent="0.3">
      <c r="AH517" t="str">
        <f t="shared" ca="1" si="59"/>
        <v>mai</v>
      </c>
      <c r="AI517">
        <f t="shared" ca="1" si="60"/>
        <v>1901</v>
      </c>
      <c r="AJ517" t="str">
        <f t="shared" ca="1" si="61"/>
        <v>mai1901</v>
      </c>
      <c r="AK517" s="97">
        <f t="shared" ca="1" si="58"/>
        <v>511</v>
      </c>
      <c r="AL517" t="str">
        <f t="shared" ca="1" si="62"/>
        <v>sáb</v>
      </c>
      <c r="AM517">
        <f ca="1">IF($AJ$2="",SUMIFS(BANCOS!$C$4:$C$13,BANCOS!$D$4:$D$13,AK517),SUMIFS(BANCOS!$C$4:$C$13,BANCOS!$D$4:$D$13,AK517,BANCOS!$B$4:$B$13,$AJ$2))+AP516</f>
        <v>0</v>
      </c>
      <c r="AN517">
        <f ca="1">IF($AI$3=1,
IF($AJ$2="",
SUMIFS(ENTRADAS[Valor],ENTRADAS[Status],"Concluído",ENTRADAS[Data pagamento],AK517),
SUMIFS(ENTRADAS[Valor],ENTRADAS[Status],"Concluído",ENTRADAS[Data pagamento],AK517,ENTRADAS[Conta bancária],$AJ$2)),
IF($AJ$2="",
SUMIFS(ENTRADAS[Valor],ENTRADAS[Status],"Concluído",ENTRADAS[Data pagamento],AK517)+SUMIFS(ENTRADAS[Valor],ENTRADAS[Status],"&lt;&gt;"&amp;"Concluído",ENTRADAS[Data vencimento],AK517),
SUMIFS(ENTRADAS[Valor],ENTRADAS[Status],"Concluído",ENTRADAS[Data pagamento],AK517,ENTRADAS[Conta bancária],$AJ$2)+SUMIFS(ENTRADAS[Valor],ENTRADAS[Status],"&lt;&gt;"&amp;"Concluído",ENTRADAS[Data vencimento],AK517,ENTRADAS[Conta bancária],$AJ$2)))</f>
        <v>0</v>
      </c>
      <c r="AO517">
        <f ca="1">IF($AI$3=1,
IF($AJ$2="",
SUMIFS(SAÍDAS[Valor],SAÍDAS[Status],"Concluído",SAÍDAS[Data pagamento],AK517),
SUMIFS(SAÍDAS[Valor],SAÍDAS[Status],"Concluído",SAÍDAS[Data pagamento],AK517,SAÍDAS[Conta bancária],$AJ$2)),
IF($AJ$2="",
SUMIFS(SAÍDAS[Valor],SAÍDAS[Status],"Concluído",SAÍDAS[Data pagamento],AK517)+SUMIFS(SAÍDAS[Valor],SAÍDAS[Status],"&lt;&gt;"&amp;"Concluído",SAÍDAS[Data vencimento],AK517),
SUMIFS(SAÍDAS[Valor],SAÍDAS[Status],"Concluído",SAÍDAS[Data pagamento],AK517,SAÍDAS[Conta bancária],$AJ$2)+SUMIFS(SAÍDAS[Valor],SAÍDAS[Status],"&lt;&gt;"&amp;"Concluído",SAÍDAS[Data vencimento],AK517,SAÍDAS[Conta bancária],$AJ$2)))</f>
        <v>0</v>
      </c>
      <c r="AP517">
        <f t="shared" ca="1" si="63"/>
        <v>0</v>
      </c>
    </row>
    <row r="518" spans="34:42" x14ac:dyDescent="0.3">
      <c r="AH518" t="str">
        <f t="shared" ca="1" si="59"/>
        <v>mai</v>
      </c>
      <c r="AI518">
        <f t="shared" ca="1" si="60"/>
        <v>1901</v>
      </c>
      <c r="AJ518" t="str">
        <f t="shared" ca="1" si="61"/>
        <v>mai1901</v>
      </c>
      <c r="AK518" s="97">
        <f t="shared" ca="1" si="58"/>
        <v>512</v>
      </c>
      <c r="AL518" t="str">
        <f t="shared" ca="1" si="62"/>
        <v>dom</v>
      </c>
      <c r="AM518">
        <f ca="1">IF($AJ$2="",SUMIFS(BANCOS!$C$4:$C$13,BANCOS!$D$4:$D$13,AK518),SUMIFS(BANCOS!$C$4:$C$13,BANCOS!$D$4:$D$13,AK518,BANCOS!$B$4:$B$13,$AJ$2))+AP517</f>
        <v>0</v>
      </c>
      <c r="AN518">
        <f ca="1">IF($AI$3=1,
IF($AJ$2="",
SUMIFS(ENTRADAS[Valor],ENTRADAS[Status],"Concluído",ENTRADAS[Data pagamento],AK518),
SUMIFS(ENTRADAS[Valor],ENTRADAS[Status],"Concluído",ENTRADAS[Data pagamento],AK518,ENTRADAS[Conta bancária],$AJ$2)),
IF($AJ$2="",
SUMIFS(ENTRADAS[Valor],ENTRADAS[Status],"Concluído",ENTRADAS[Data pagamento],AK518)+SUMIFS(ENTRADAS[Valor],ENTRADAS[Status],"&lt;&gt;"&amp;"Concluído",ENTRADAS[Data vencimento],AK518),
SUMIFS(ENTRADAS[Valor],ENTRADAS[Status],"Concluído",ENTRADAS[Data pagamento],AK518,ENTRADAS[Conta bancária],$AJ$2)+SUMIFS(ENTRADAS[Valor],ENTRADAS[Status],"&lt;&gt;"&amp;"Concluído",ENTRADAS[Data vencimento],AK518,ENTRADAS[Conta bancária],$AJ$2)))</f>
        <v>0</v>
      </c>
      <c r="AO518">
        <f ca="1">IF($AI$3=1,
IF($AJ$2="",
SUMIFS(SAÍDAS[Valor],SAÍDAS[Status],"Concluído",SAÍDAS[Data pagamento],AK518),
SUMIFS(SAÍDAS[Valor],SAÍDAS[Status],"Concluído",SAÍDAS[Data pagamento],AK518,SAÍDAS[Conta bancária],$AJ$2)),
IF($AJ$2="",
SUMIFS(SAÍDAS[Valor],SAÍDAS[Status],"Concluído",SAÍDAS[Data pagamento],AK518)+SUMIFS(SAÍDAS[Valor],SAÍDAS[Status],"&lt;&gt;"&amp;"Concluído",SAÍDAS[Data vencimento],AK518),
SUMIFS(SAÍDAS[Valor],SAÍDAS[Status],"Concluído",SAÍDAS[Data pagamento],AK518,SAÍDAS[Conta bancária],$AJ$2)+SUMIFS(SAÍDAS[Valor],SAÍDAS[Status],"&lt;&gt;"&amp;"Concluído",SAÍDAS[Data vencimento],AK518,SAÍDAS[Conta bancária],$AJ$2)))</f>
        <v>0</v>
      </c>
      <c r="AP518">
        <f t="shared" ca="1" si="63"/>
        <v>0</v>
      </c>
    </row>
    <row r="519" spans="34:42" x14ac:dyDescent="0.3">
      <c r="AH519" t="str">
        <f t="shared" ca="1" si="59"/>
        <v>mai</v>
      </c>
      <c r="AI519">
        <f t="shared" ca="1" si="60"/>
        <v>1901</v>
      </c>
      <c r="AJ519" t="str">
        <f t="shared" ca="1" si="61"/>
        <v>mai1901</v>
      </c>
      <c r="AK519" s="97">
        <f t="shared" ca="1" si="58"/>
        <v>513</v>
      </c>
      <c r="AL519" t="str">
        <f t="shared" ca="1" si="62"/>
        <v>seg</v>
      </c>
      <c r="AM519">
        <f ca="1">IF($AJ$2="",SUMIFS(BANCOS!$C$4:$C$13,BANCOS!$D$4:$D$13,AK519),SUMIFS(BANCOS!$C$4:$C$13,BANCOS!$D$4:$D$13,AK519,BANCOS!$B$4:$B$13,$AJ$2))+AP518</f>
        <v>0</v>
      </c>
      <c r="AN519">
        <f ca="1">IF($AI$3=1,
IF($AJ$2="",
SUMIFS(ENTRADAS[Valor],ENTRADAS[Status],"Concluído",ENTRADAS[Data pagamento],AK519),
SUMIFS(ENTRADAS[Valor],ENTRADAS[Status],"Concluído",ENTRADAS[Data pagamento],AK519,ENTRADAS[Conta bancária],$AJ$2)),
IF($AJ$2="",
SUMIFS(ENTRADAS[Valor],ENTRADAS[Status],"Concluído",ENTRADAS[Data pagamento],AK519)+SUMIFS(ENTRADAS[Valor],ENTRADAS[Status],"&lt;&gt;"&amp;"Concluído",ENTRADAS[Data vencimento],AK519),
SUMIFS(ENTRADAS[Valor],ENTRADAS[Status],"Concluído",ENTRADAS[Data pagamento],AK519,ENTRADAS[Conta bancária],$AJ$2)+SUMIFS(ENTRADAS[Valor],ENTRADAS[Status],"&lt;&gt;"&amp;"Concluído",ENTRADAS[Data vencimento],AK519,ENTRADAS[Conta bancária],$AJ$2)))</f>
        <v>0</v>
      </c>
      <c r="AO519">
        <f ca="1">IF($AI$3=1,
IF($AJ$2="",
SUMIFS(SAÍDAS[Valor],SAÍDAS[Status],"Concluído",SAÍDAS[Data pagamento],AK519),
SUMIFS(SAÍDAS[Valor],SAÍDAS[Status],"Concluído",SAÍDAS[Data pagamento],AK519,SAÍDAS[Conta bancária],$AJ$2)),
IF($AJ$2="",
SUMIFS(SAÍDAS[Valor],SAÍDAS[Status],"Concluído",SAÍDAS[Data pagamento],AK519)+SUMIFS(SAÍDAS[Valor],SAÍDAS[Status],"&lt;&gt;"&amp;"Concluído",SAÍDAS[Data vencimento],AK519),
SUMIFS(SAÍDAS[Valor],SAÍDAS[Status],"Concluído",SAÍDAS[Data pagamento],AK519,SAÍDAS[Conta bancária],$AJ$2)+SUMIFS(SAÍDAS[Valor],SAÍDAS[Status],"&lt;&gt;"&amp;"Concluído",SAÍDAS[Data vencimento],AK519,SAÍDAS[Conta bancária],$AJ$2)))</f>
        <v>0</v>
      </c>
      <c r="AP519">
        <f t="shared" ca="1" si="63"/>
        <v>0</v>
      </c>
    </row>
    <row r="520" spans="34:42" x14ac:dyDescent="0.3">
      <c r="AH520" t="str">
        <f t="shared" ca="1" si="59"/>
        <v>mai</v>
      </c>
      <c r="AI520">
        <f t="shared" ca="1" si="60"/>
        <v>1901</v>
      </c>
      <c r="AJ520" t="str">
        <f t="shared" ca="1" si="61"/>
        <v>mai1901</v>
      </c>
      <c r="AK520" s="97">
        <f t="shared" ref="AK520:AK583" ca="1" si="64">AK519+1</f>
        <v>514</v>
      </c>
      <c r="AL520" t="str">
        <f t="shared" ca="1" si="62"/>
        <v>ter</v>
      </c>
      <c r="AM520">
        <f ca="1">IF($AJ$2="",SUMIFS(BANCOS!$C$4:$C$13,BANCOS!$D$4:$D$13,AK520),SUMIFS(BANCOS!$C$4:$C$13,BANCOS!$D$4:$D$13,AK520,BANCOS!$B$4:$B$13,$AJ$2))+AP519</f>
        <v>0</v>
      </c>
      <c r="AN520">
        <f ca="1">IF($AI$3=1,
IF($AJ$2="",
SUMIFS(ENTRADAS[Valor],ENTRADAS[Status],"Concluído",ENTRADAS[Data pagamento],AK520),
SUMIFS(ENTRADAS[Valor],ENTRADAS[Status],"Concluído",ENTRADAS[Data pagamento],AK520,ENTRADAS[Conta bancária],$AJ$2)),
IF($AJ$2="",
SUMIFS(ENTRADAS[Valor],ENTRADAS[Status],"Concluído",ENTRADAS[Data pagamento],AK520)+SUMIFS(ENTRADAS[Valor],ENTRADAS[Status],"&lt;&gt;"&amp;"Concluído",ENTRADAS[Data vencimento],AK520),
SUMIFS(ENTRADAS[Valor],ENTRADAS[Status],"Concluído",ENTRADAS[Data pagamento],AK520,ENTRADAS[Conta bancária],$AJ$2)+SUMIFS(ENTRADAS[Valor],ENTRADAS[Status],"&lt;&gt;"&amp;"Concluído",ENTRADAS[Data vencimento],AK520,ENTRADAS[Conta bancária],$AJ$2)))</f>
        <v>0</v>
      </c>
      <c r="AO520">
        <f ca="1">IF($AI$3=1,
IF($AJ$2="",
SUMIFS(SAÍDAS[Valor],SAÍDAS[Status],"Concluído",SAÍDAS[Data pagamento],AK520),
SUMIFS(SAÍDAS[Valor],SAÍDAS[Status],"Concluído",SAÍDAS[Data pagamento],AK520,SAÍDAS[Conta bancária],$AJ$2)),
IF($AJ$2="",
SUMIFS(SAÍDAS[Valor],SAÍDAS[Status],"Concluído",SAÍDAS[Data pagamento],AK520)+SUMIFS(SAÍDAS[Valor],SAÍDAS[Status],"&lt;&gt;"&amp;"Concluído",SAÍDAS[Data vencimento],AK520),
SUMIFS(SAÍDAS[Valor],SAÍDAS[Status],"Concluído",SAÍDAS[Data pagamento],AK520,SAÍDAS[Conta bancária],$AJ$2)+SUMIFS(SAÍDAS[Valor],SAÍDAS[Status],"&lt;&gt;"&amp;"Concluído",SAÍDAS[Data vencimento],AK520,SAÍDAS[Conta bancária],$AJ$2)))</f>
        <v>0</v>
      </c>
      <c r="AP520">
        <f t="shared" ca="1" si="63"/>
        <v>0</v>
      </c>
    </row>
    <row r="521" spans="34:42" x14ac:dyDescent="0.3">
      <c r="AH521" t="str">
        <f t="shared" ca="1" si="59"/>
        <v>mai</v>
      </c>
      <c r="AI521">
        <f t="shared" ca="1" si="60"/>
        <v>1901</v>
      </c>
      <c r="AJ521" t="str">
        <f t="shared" ca="1" si="61"/>
        <v>mai1901</v>
      </c>
      <c r="AK521" s="97">
        <f t="shared" ca="1" si="64"/>
        <v>515</v>
      </c>
      <c r="AL521" t="str">
        <f t="shared" ca="1" si="62"/>
        <v>qua</v>
      </c>
      <c r="AM521">
        <f ca="1">IF($AJ$2="",SUMIFS(BANCOS!$C$4:$C$13,BANCOS!$D$4:$D$13,AK521),SUMIFS(BANCOS!$C$4:$C$13,BANCOS!$D$4:$D$13,AK521,BANCOS!$B$4:$B$13,$AJ$2))+AP520</f>
        <v>0</v>
      </c>
      <c r="AN521">
        <f ca="1">IF($AI$3=1,
IF($AJ$2="",
SUMIFS(ENTRADAS[Valor],ENTRADAS[Status],"Concluído",ENTRADAS[Data pagamento],AK521),
SUMIFS(ENTRADAS[Valor],ENTRADAS[Status],"Concluído",ENTRADAS[Data pagamento],AK521,ENTRADAS[Conta bancária],$AJ$2)),
IF($AJ$2="",
SUMIFS(ENTRADAS[Valor],ENTRADAS[Status],"Concluído",ENTRADAS[Data pagamento],AK521)+SUMIFS(ENTRADAS[Valor],ENTRADAS[Status],"&lt;&gt;"&amp;"Concluído",ENTRADAS[Data vencimento],AK521),
SUMIFS(ENTRADAS[Valor],ENTRADAS[Status],"Concluído",ENTRADAS[Data pagamento],AK521,ENTRADAS[Conta bancária],$AJ$2)+SUMIFS(ENTRADAS[Valor],ENTRADAS[Status],"&lt;&gt;"&amp;"Concluído",ENTRADAS[Data vencimento],AK521,ENTRADAS[Conta bancária],$AJ$2)))</f>
        <v>0</v>
      </c>
      <c r="AO521">
        <f ca="1">IF($AI$3=1,
IF($AJ$2="",
SUMIFS(SAÍDAS[Valor],SAÍDAS[Status],"Concluído",SAÍDAS[Data pagamento],AK521),
SUMIFS(SAÍDAS[Valor],SAÍDAS[Status],"Concluído",SAÍDAS[Data pagamento],AK521,SAÍDAS[Conta bancária],$AJ$2)),
IF($AJ$2="",
SUMIFS(SAÍDAS[Valor],SAÍDAS[Status],"Concluído",SAÍDAS[Data pagamento],AK521)+SUMIFS(SAÍDAS[Valor],SAÍDAS[Status],"&lt;&gt;"&amp;"Concluído",SAÍDAS[Data vencimento],AK521),
SUMIFS(SAÍDAS[Valor],SAÍDAS[Status],"Concluído",SAÍDAS[Data pagamento],AK521,SAÍDAS[Conta bancária],$AJ$2)+SUMIFS(SAÍDAS[Valor],SAÍDAS[Status],"&lt;&gt;"&amp;"Concluído",SAÍDAS[Data vencimento],AK521,SAÍDAS[Conta bancária],$AJ$2)))</f>
        <v>0</v>
      </c>
      <c r="AP521">
        <f t="shared" ca="1" si="63"/>
        <v>0</v>
      </c>
    </row>
    <row r="522" spans="34:42" x14ac:dyDescent="0.3">
      <c r="AH522" t="str">
        <f t="shared" ca="1" si="59"/>
        <v>mai</v>
      </c>
      <c r="AI522">
        <f t="shared" ca="1" si="60"/>
        <v>1901</v>
      </c>
      <c r="AJ522" t="str">
        <f t="shared" ca="1" si="61"/>
        <v>mai1901</v>
      </c>
      <c r="AK522" s="97">
        <f t="shared" ca="1" si="64"/>
        <v>516</v>
      </c>
      <c r="AL522" t="str">
        <f t="shared" ca="1" si="62"/>
        <v>qui</v>
      </c>
      <c r="AM522">
        <f ca="1">IF($AJ$2="",SUMIFS(BANCOS!$C$4:$C$13,BANCOS!$D$4:$D$13,AK522),SUMIFS(BANCOS!$C$4:$C$13,BANCOS!$D$4:$D$13,AK522,BANCOS!$B$4:$B$13,$AJ$2))+AP521</f>
        <v>0</v>
      </c>
      <c r="AN522">
        <f ca="1">IF($AI$3=1,
IF($AJ$2="",
SUMIFS(ENTRADAS[Valor],ENTRADAS[Status],"Concluído",ENTRADAS[Data pagamento],AK522),
SUMIFS(ENTRADAS[Valor],ENTRADAS[Status],"Concluído",ENTRADAS[Data pagamento],AK522,ENTRADAS[Conta bancária],$AJ$2)),
IF($AJ$2="",
SUMIFS(ENTRADAS[Valor],ENTRADAS[Status],"Concluído",ENTRADAS[Data pagamento],AK522)+SUMIFS(ENTRADAS[Valor],ENTRADAS[Status],"&lt;&gt;"&amp;"Concluído",ENTRADAS[Data vencimento],AK522),
SUMIFS(ENTRADAS[Valor],ENTRADAS[Status],"Concluído",ENTRADAS[Data pagamento],AK522,ENTRADAS[Conta bancária],$AJ$2)+SUMIFS(ENTRADAS[Valor],ENTRADAS[Status],"&lt;&gt;"&amp;"Concluído",ENTRADAS[Data vencimento],AK522,ENTRADAS[Conta bancária],$AJ$2)))</f>
        <v>0</v>
      </c>
      <c r="AO522">
        <f ca="1">IF($AI$3=1,
IF($AJ$2="",
SUMIFS(SAÍDAS[Valor],SAÍDAS[Status],"Concluído",SAÍDAS[Data pagamento],AK522),
SUMIFS(SAÍDAS[Valor],SAÍDAS[Status],"Concluído",SAÍDAS[Data pagamento],AK522,SAÍDAS[Conta bancária],$AJ$2)),
IF($AJ$2="",
SUMIFS(SAÍDAS[Valor],SAÍDAS[Status],"Concluído",SAÍDAS[Data pagamento],AK522)+SUMIFS(SAÍDAS[Valor],SAÍDAS[Status],"&lt;&gt;"&amp;"Concluído",SAÍDAS[Data vencimento],AK522),
SUMIFS(SAÍDAS[Valor],SAÍDAS[Status],"Concluído",SAÍDAS[Data pagamento],AK522,SAÍDAS[Conta bancária],$AJ$2)+SUMIFS(SAÍDAS[Valor],SAÍDAS[Status],"&lt;&gt;"&amp;"Concluído",SAÍDAS[Data vencimento],AK522,SAÍDAS[Conta bancária],$AJ$2)))</f>
        <v>0</v>
      </c>
      <c r="AP522">
        <f t="shared" ca="1" si="63"/>
        <v>0</v>
      </c>
    </row>
    <row r="523" spans="34:42" x14ac:dyDescent="0.3">
      <c r="AH523" t="str">
        <f t="shared" ca="1" si="59"/>
        <v>mai</v>
      </c>
      <c r="AI523">
        <f t="shared" ca="1" si="60"/>
        <v>1901</v>
      </c>
      <c r="AJ523" t="str">
        <f t="shared" ca="1" si="61"/>
        <v>mai1901</v>
      </c>
      <c r="AK523" s="97">
        <f t="shared" ca="1" si="64"/>
        <v>517</v>
      </c>
      <c r="AL523" t="str">
        <f t="shared" ca="1" si="62"/>
        <v>sex</v>
      </c>
      <c r="AM523">
        <f ca="1">IF($AJ$2="",SUMIFS(BANCOS!$C$4:$C$13,BANCOS!$D$4:$D$13,AK523),SUMIFS(BANCOS!$C$4:$C$13,BANCOS!$D$4:$D$13,AK523,BANCOS!$B$4:$B$13,$AJ$2))+AP522</f>
        <v>0</v>
      </c>
      <c r="AN523">
        <f ca="1">IF($AI$3=1,
IF($AJ$2="",
SUMIFS(ENTRADAS[Valor],ENTRADAS[Status],"Concluído",ENTRADAS[Data pagamento],AK523),
SUMIFS(ENTRADAS[Valor],ENTRADAS[Status],"Concluído",ENTRADAS[Data pagamento],AK523,ENTRADAS[Conta bancária],$AJ$2)),
IF($AJ$2="",
SUMIFS(ENTRADAS[Valor],ENTRADAS[Status],"Concluído",ENTRADAS[Data pagamento],AK523)+SUMIFS(ENTRADAS[Valor],ENTRADAS[Status],"&lt;&gt;"&amp;"Concluído",ENTRADAS[Data vencimento],AK523),
SUMIFS(ENTRADAS[Valor],ENTRADAS[Status],"Concluído",ENTRADAS[Data pagamento],AK523,ENTRADAS[Conta bancária],$AJ$2)+SUMIFS(ENTRADAS[Valor],ENTRADAS[Status],"&lt;&gt;"&amp;"Concluído",ENTRADAS[Data vencimento],AK523,ENTRADAS[Conta bancária],$AJ$2)))</f>
        <v>0</v>
      </c>
      <c r="AO523">
        <f ca="1">IF($AI$3=1,
IF($AJ$2="",
SUMIFS(SAÍDAS[Valor],SAÍDAS[Status],"Concluído",SAÍDAS[Data pagamento],AK523),
SUMIFS(SAÍDAS[Valor],SAÍDAS[Status],"Concluído",SAÍDAS[Data pagamento],AK523,SAÍDAS[Conta bancária],$AJ$2)),
IF($AJ$2="",
SUMIFS(SAÍDAS[Valor],SAÍDAS[Status],"Concluído",SAÍDAS[Data pagamento],AK523)+SUMIFS(SAÍDAS[Valor],SAÍDAS[Status],"&lt;&gt;"&amp;"Concluído",SAÍDAS[Data vencimento],AK523),
SUMIFS(SAÍDAS[Valor],SAÍDAS[Status],"Concluído",SAÍDAS[Data pagamento],AK523,SAÍDAS[Conta bancária],$AJ$2)+SUMIFS(SAÍDAS[Valor],SAÍDAS[Status],"&lt;&gt;"&amp;"Concluído",SAÍDAS[Data vencimento],AK523,SAÍDAS[Conta bancária],$AJ$2)))</f>
        <v>0</v>
      </c>
      <c r="AP523">
        <f t="shared" ca="1" si="63"/>
        <v>0</v>
      </c>
    </row>
    <row r="524" spans="34:42" x14ac:dyDescent="0.3">
      <c r="AH524" t="str">
        <f t="shared" ca="1" si="59"/>
        <v>jun</v>
      </c>
      <c r="AI524">
        <f t="shared" ca="1" si="60"/>
        <v>1901</v>
      </c>
      <c r="AJ524" t="str">
        <f t="shared" ca="1" si="61"/>
        <v>jun1901</v>
      </c>
      <c r="AK524" s="97">
        <f t="shared" ca="1" si="64"/>
        <v>518</v>
      </c>
      <c r="AL524" t="str">
        <f t="shared" ca="1" si="62"/>
        <v>sáb</v>
      </c>
      <c r="AM524">
        <f ca="1">IF($AJ$2="",SUMIFS(BANCOS!$C$4:$C$13,BANCOS!$D$4:$D$13,AK524),SUMIFS(BANCOS!$C$4:$C$13,BANCOS!$D$4:$D$13,AK524,BANCOS!$B$4:$B$13,$AJ$2))+AP523</f>
        <v>0</v>
      </c>
      <c r="AN524">
        <f ca="1">IF($AI$3=1,
IF($AJ$2="",
SUMIFS(ENTRADAS[Valor],ENTRADAS[Status],"Concluído",ENTRADAS[Data pagamento],AK524),
SUMIFS(ENTRADAS[Valor],ENTRADAS[Status],"Concluído",ENTRADAS[Data pagamento],AK524,ENTRADAS[Conta bancária],$AJ$2)),
IF($AJ$2="",
SUMIFS(ENTRADAS[Valor],ENTRADAS[Status],"Concluído",ENTRADAS[Data pagamento],AK524)+SUMIFS(ENTRADAS[Valor],ENTRADAS[Status],"&lt;&gt;"&amp;"Concluído",ENTRADAS[Data vencimento],AK524),
SUMIFS(ENTRADAS[Valor],ENTRADAS[Status],"Concluído",ENTRADAS[Data pagamento],AK524,ENTRADAS[Conta bancária],$AJ$2)+SUMIFS(ENTRADAS[Valor],ENTRADAS[Status],"&lt;&gt;"&amp;"Concluído",ENTRADAS[Data vencimento],AK524,ENTRADAS[Conta bancária],$AJ$2)))</f>
        <v>0</v>
      </c>
      <c r="AO524">
        <f ca="1">IF($AI$3=1,
IF($AJ$2="",
SUMIFS(SAÍDAS[Valor],SAÍDAS[Status],"Concluído",SAÍDAS[Data pagamento],AK524),
SUMIFS(SAÍDAS[Valor],SAÍDAS[Status],"Concluído",SAÍDAS[Data pagamento],AK524,SAÍDAS[Conta bancária],$AJ$2)),
IF($AJ$2="",
SUMIFS(SAÍDAS[Valor],SAÍDAS[Status],"Concluído",SAÍDAS[Data pagamento],AK524)+SUMIFS(SAÍDAS[Valor],SAÍDAS[Status],"&lt;&gt;"&amp;"Concluído",SAÍDAS[Data vencimento],AK524),
SUMIFS(SAÍDAS[Valor],SAÍDAS[Status],"Concluído",SAÍDAS[Data pagamento],AK524,SAÍDAS[Conta bancária],$AJ$2)+SUMIFS(SAÍDAS[Valor],SAÍDAS[Status],"&lt;&gt;"&amp;"Concluído",SAÍDAS[Data vencimento],AK524,SAÍDAS[Conta bancária],$AJ$2)))</f>
        <v>0</v>
      </c>
      <c r="AP524">
        <f t="shared" ca="1" si="63"/>
        <v>0</v>
      </c>
    </row>
    <row r="525" spans="34:42" x14ac:dyDescent="0.3">
      <c r="AH525" t="str">
        <f t="shared" ca="1" si="59"/>
        <v>jun</v>
      </c>
      <c r="AI525">
        <f t="shared" ca="1" si="60"/>
        <v>1901</v>
      </c>
      <c r="AJ525" t="str">
        <f t="shared" ca="1" si="61"/>
        <v>jun1901</v>
      </c>
      <c r="AK525" s="97">
        <f t="shared" ca="1" si="64"/>
        <v>519</v>
      </c>
      <c r="AL525" t="str">
        <f t="shared" ca="1" si="62"/>
        <v>dom</v>
      </c>
      <c r="AM525">
        <f ca="1">IF($AJ$2="",SUMIFS(BANCOS!$C$4:$C$13,BANCOS!$D$4:$D$13,AK525),SUMIFS(BANCOS!$C$4:$C$13,BANCOS!$D$4:$D$13,AK525,BANCOS!$B$4:$B$13,$AJ$2))+AP524</f>
        <v>0</v>
      </c>
      <c r="AN525">
        <f ca="1">IF($AI$3=1,
IF($AJ$2="",
SUMIFS(ENTRADAS[Valor],ENTRADAS[Status],"Concluído",ENTRADAS[Data pagamento],AK525),
SUMIFS(ENTRADAS[Valor],ENTRADAS[Status],"Concluído",ENTRADAS[Data pagamento],AK525,ENTRADAS[Conta bancária],$AJ$2)),
IF($AJ$2="",
SUMIFS(ENTRADAS[Valor],ENTRADAS[Status],"Concluído",ENTRADAS[Data pagamento],AK525)+SUMIFS(ENTRADAS[Valor],ENTRADAS[Status],"&lt;&gt;"&amp;"Concluído",ENTRADAS[Data vencimento],AK525),
SUMIFS(ENTRADAS[Valor],ENTRADAS[Status],"Concluído",ENTRADAS[Data pagamento],AK525,ENTRADAS[Conta bancária],$AJ$2)+SUMIFS(ENTRADAS[Valor],ENTRADAS[Status],"&lt;&gt;"&amp;"Concluído",ENTRADAS[Data vencimento],AK525,ENTRADAS[Conta bancária],$AJ$2)))</f>
        <v>0</v>
      </c>
      <c r="AO525">
        <f ca="1">IF($AI$3=1,
IF($AJ$2="",
SUMIFS(SAÍDAS[Valor],SAÍDAS[Status],"Concluído",SAÍDAS[Data pagamento],AK525),
SUMIFS(SAÍDAS[Valor],SAÍDAS[Status],"Concluído",SAÍDAS[Data pagamento],AK525,SAÍDAS[Conta bancária],$AJ$2)),
IF($AJ$2="",
SUMIFS(SAÍDAS[Valor],SAÍDAS[Status],"Concluído",SAÍDAS[Data pagamento],AK525)+SUMIFS(SAÍDAS[Valor],SAÍDAS[Status],"&lt;&gt;"&amp;"Concluído",SAÍDAS[Data vencimento],AK525),
SUMIFS(SAÍDAS[Valor],SAÍDAS[Status],"Concluído",SAÍDAS[Data pagamento],AK525,SAÍDAS[Conta bancária],$AJ$2)+SUMIFS(SAÍDAS[Valor],SAÍDAS[Status],"&lt;&gt;"&amp;"Concluído",SAÍDAS[Data vencimento],AK525,SAÍDAS[Conta bancária],$AJ$2)))</f>
        <v>0</v>
      </c>
      <c r="AP525">
        <f t="shared" ca="1" si="63"/>
        <v>0</v>
      </c>
    </row>
    <row r="526" spans="34:42" x14ac:dyDescent="0.3">
      <c r="AH526" t="str">
        <f t="shared" ca="1" si="59"/>
        <v>jun</v>
      </c>
      <c r="AI526">
        <f t="shared" ca="1" si="60"/>
        <v>1901</v>
      </c>
      <c r="AJ526" t="str">
        <f t="shared" ca="1" si="61"/>
        <v>jun1901</v>
      </c>
      <c r="AK526" s="97">
        <f t="shared" ca="1" si="64"/>
        <v>520</v>
      </c>
      <c r="AL526" t="str">
        <f t="shared" ca="1" si="62"/>
        <v>seg</v>
      </c>
      <c r="AM526">
        <f ca="1">IF($AJ$2="",SUMIFS(BANCOS!$C$4:$C$13,BANCOS!$D$4:$D$13,AK526),SUMIFS(BANCOS!$C$4:$C$13,BANCOS!$D$4:$D$13,AK526,BANCOS!$B$4:$B$13,$AJ$2))+AP525</f>
        <v>0</v>
      </c>
      <c r="AN526">
        <f ca="1">IF($AI$3=1,
IF($AJ$2="",
SUMIFS(ENTRADAS[Valor],ENTRADAS[Status],"Concluído",ENTRADAS[Data pagamento],AK526),
SUMIFS(ENTRADAS[Valor],ENTRADAS[Status],"Concluído",ENTRADAS[Data pagamento],AK526,ENTRADAS[Conta bancária],$AJ$2)),
IF($AJ$2="",
SUMIFS(ENTRADAS[Valor],ENTRADAS[Status],"Concluído",ENTRADAS[Data pagamento],AK526)+SUMIFS(ENTRADAS[Valor],ENTRADAS[Status],"&lt;&gt;"&amp;"Concluído",ENTRADAS[Data vencimento],AK526),
SUMIFS(ENTRADAS[Valor],ENTRADAS[Status],"Concluído",ENTRADAS[Data pagamento],AK526,ENTRADAS[Conta bancária],$AJ$2)+SUMIFS(ENTRADAS[Valor],ENTRADAS[Status],"&lt;&gt;"&amp;"Concluído",ENTRADAS[Data vencimento],AK526,ENTRADAS[Conta bancária],$AJ$2)))</f>
        <v>0</v>
      </c>
      <c r="AO526">
        <f ca="1">IF($AI$3=1,
IF($AJ$2="",
SUMIFS(SAÍDAS[Valor],SAÍDAS[Status],"Concluído",SAÍDAS[Data pagamento],AK526),
SUMIFS(SAÍDAS[Valor],SAÍDAS[Status],"Concluído",SAÍDAS[Data pagamento],AK526,SAÍDAS[Conta bancária],$AJ$2)),
IF($AJ$2="",
SUMIFS(SAÍDAS[Valor],SAÍDAS[Status],"Concluído",SAÍDAS[Data pagamento],AK526)+SUMIFS(SAÍDAS[Valor],SAÍDAS[Status],"&lt;&gt;"&amp;"Concluído",SAÍDAS[Data vencimento],AK526),
SUMIFS(SAÍDAS[Valor],SAÍDAS[Status],"Concluído",SAÍDAS[Data pagamento],AK526,SAÍDAS[Conta bancária],$AJ$2)+SUMIFS(SAÍDAS[Valor],SAÍDAS[Status],"&lt;&gt;"&amp;"Concluído",SAÍDAS[Data vencimento],AK526,SAÍDAS[Conta bancária],$AJ$2)))</f>
        <v>0</v>
      </c>
      <c r="AP526">
        <f t="shared" ca="1" si="63"/>
        <v>0</v>
      </c>
    </row>
    <row r="527" spans="34:42" x14ac:dyDescent="0.3">
      <c r="AH527" t="str">
        <f t="shared" ca="1" si="59"/>
        <v>jun</v>
      </c>
      <c r="AI527">
        <f t="shared" ca="1" si="60"/>
        <v>1901</v>
      </c>
      <c r="AJ527" t="str">
        <f t="shared" ca="1" si="61"/>
        <v>jun1901</v>
      </c>
      <c r="AK527" s="97">
        <f t="shared" ca="1" si="64"/>
        <v>521</v>
      </c>
      <c r="AL527" t="str">
        <f t="shared" ca="1" si="62"/>
        <v>ter</v>
      </c>
      <c r="AM527">
        <f ca="1">IF($AJ$2="",SUMIFS(BANCOS!$C$4:$C$13,BANCOS!$D$4:$D$13,AK527),SUMIFS(BANCOS!$C$4:$C$13,BANCOS!$D$4:$D$13,AK527,BANCOS!$B$4:$B$13,$AJ$2))+AP526</f>
        <v>0</v>
      </c>
      <c r="AN527">
        <f ca="1">IF($AI$3=1,
IF($AJ$2="",
SUMIFS(ENTRADAS[Valor],ENTRADAS[Status],"Concluído",ENTRADAS[Data pagamento],AK527),
SUMIFS(ENTRADAS[Valor],ENTRADAS[Status],"Concluído",ENTRADAS[Data pagamento],AK527,ENTRADAS[Conta bancária],$AJ$2)),
IF($AJ$2="",
SUMIFS(ENTRADAS[Valor],ENTRADAS[Status],"Concluído",ENTRADAS[Data pagamento],AK527)+SUMIFS(ENTRADAS[Valor],ENTRADAS[Status],"&lt;&gt;"&amp;"Concluído",ENTRADAS[Data vencimento],AK527),
SUMIFS(ENTRADAS[Valor],ENTRADAS[Status],"Concluído",ENTRADAS[Data pagamento],AK527,ENTRADAS[Conta bancária],$AJ$2)+SUMIFS(ENTRADAS[Valor],ENTRADAS[Status],"&lt;&gt;"&amp;"Concluído",ENTRADAS[Data vencimento],AK527,ENTRADAS[Conta bancária],$AJ$2)))</f>
        <v>0</v>
      </c>
      <c r="AO527">
        <f ca="1">IF($AI$3=1,
IF($AJ$2="",
SUMIFS(SAÍDAS[Valor],SAÍDAS[Status],"Concluído",SAÍDAS[Data pagamento],AK527),
SUMIFS(SAÍDAS[Valor],SAÍDAS[Status],"Concluído",SAÍDAS[Data pagamento],AK527,SAÍDAS[Conta bancária],$AJ$2)),
IF($AJ$2="",
SUMIFS(SAÍDAS[Valor],SAÍDAS[Status],"Concluído",SAÍDAS[Data pagamento],AK527)+SUMIFS(SAÍDAS[Valor],SAÍDAS[Status],"&lt;&gt;"&amp;"Concluído",SAÍDAS[Data vencimento],AK527),
SUMIFS(SAÍDAS[Valor],SAÍDAS[Status],"Concluído",SAÍDAS[Data pagamento],AK527,SAÍDAS[Conta bancária],$AJ$2)+SUMIFS(SAÍDAS[Valor],SAÍDAS[Status],"&lt;&gt;"&amp;"Concluído",SAÍDAS[Data vencimento],AK527,SAÍDAS[Conta bancária],$AJ$2)))</f>
        <v>0</v>
      </c>
      <c r="AP527">
        <f t="shared" ca="1" si="63"/>
        <v>0</v>
      </c>
    </row>
    <row r="528" spans="34:42" x14ac:dyDescent="0.3">
      <c r="AH528" t="str">
        <f t="shared" ca="1" si="59"/>
        <v>jun</v>
      </c>
      <c r="AI528">
        <f t="shared" ca="1" si="60"/>
        <v>1901</v>
      </c>
      <c r="AJ528" t="str">
        <f t="shared" ca="1" si="61"/>
        <v>jun1901</v>
      </c>
      <c r="AK528" s="97">
        <f t="shared" ca="1" si="64"/>
        <v>522</v>
      </c>
      <c r="AL528" t="str">
        <f t="shared" ca="1" si="62"/>
        <v>qua</v>
      </c>
      <c r="AM528">
        <f ca="1">IF($AJ$2="",SUMIFS(BANCOS!$C$4:$C$13,BANCOS!$D$4:$D$13,AK528),SUMIFS(BANCOS!$C$4:$C$13,BANCOS!$D$4:$D$13,AK528,BANCOS!$B$4:$B$13,$AJ$2))+AP527</f>
        <v>0</v>
      </c>
      <c r="AN528">
        <f ca="1">IF($AI$3=1,
IF($AJ$2="",
SUMIFS(ENTRADAS[Valor],ENTRADAS[Status],"Concluído",ENTRADAS[Data pagamento],AK528),
SUMIFS(ENTRADAS[Valor],ENTRADAS[Status],"Concluído",ENTRADAS[Data pagamento],AK528,ENTRADAS[Conta bancária],$AJ$2)),
IF($AJ$2="",
SUMIFS(ENTRADAS[Valor],ENTRADAS[Status],"Concluído",ENTRADAS[Data pagamento],AK528)+SUMIFS(ENTRADAS[Valor],ENTRADAS[Status],"&lt;&gt;"&amp;"Concluído",ENTRADAS[Data vencimento],AK528),
SUMIFS(ENTRADAS[Valor],ENTRADAS[Status],"Concluído",ENTRADAS[Data pagamento],AK528,ENTRADAS[Conta bancária],$AJ$2)+SUMIFS(ENTRADAS[Valor],ENTRADAS[Status],"&lt;&gt;"&amp;"Concluído",ENTRADAS[Data vencimento],AK528,ENTRADAS[Conta bancária],$AJ$2)))</f>
        <v>0</v>
      </c>
      <c r="AO528">
        <f ca="1">IF($AI$3=1,
IF($AJ$2="",
SUMIFS(SAÍDAS[Valor],SAÍDAS[Status],"Concluído",SAÍDAS[Data pagamento],AK528),
SUMIFS(SAÍDAS[Valor],SAÍDAS[Status],"Concluído",SAÍDAS[Data pagamento],AK528,SAÍDAS[Conta bancária],$AJ$2)),
IF($AJ$2="",
SUMIFS(SAÍDAS[Valor],SAÍDAS[Status],"Concluído",SAÍDAS[Data pagamento],AK528)+SUMIFS(SAÍDAS[Valor],SAÍDAS[Status],"&lt;&gt;"&amp;"Concluído",SAÍDAS[Data vencimento],AK528),
SUMIFS(SAÍDAS[Valor],SAÍDAS[Status],"Concluído",SAÍDAS[Data pagamento],AK528,SAÍDAS[Conta bancária],$AJ$2)+SUMIFS(SAÍDAS[Valor],SAÍDAS[Status],"&lt;&gt;"&amp;"Concluído",SAÍDAS[Data vencimento],AK528,SAÍDAS[Conta bancária],$AJ$2)))</f>
        <v>0</v>
      </c>
      <c r="AP528">
        <f t="shared" ca="1" si="63"/>
        <v>0</v>
      </c>
    </row>
    <row r="529" spans="34:42" x14ac:dyDescent="0.3">
      <c r="AH529" t="str">
        <f t="shared" ca="1" si="59"/>
        <v>jun</v>
      </c>
      <c r="AI529">
        <f t="shared" ca="1" si="60"/>
        <v>1901</v>
      </c>
      <c r="AJ529" t="str">
        <f t="shared" ca="1" si="61"/>
        <v>jun1901</v>
      </c>
      <c r="AK529" s="97">
        <f t="shared" ca="1" si="64"/>
        <v>523</v>
      </c>
      <c r="AL529" t="str">
        <f t="shared" ca="1" si="62"/>
        <v>qui</v>
      </c>
      <c r="AM529">
        <f ca="1">IF($AJ$2="",SUMIFS(BANCOS!$C$4:$C$13,BANCOS!$D$4:$D$13,AK529),SUMIFS(BANCOS!$C$4:$C$13,BANCOS!$D$4:$D$13,AK529,BANCOS!$B$4:$B$13,$AJ$2))+AP528</f>
        <v>0</v>
      </c>
      <c r="AN529">
        <f ca="1">IF($AI$3=1,
IF($AJ$2="",
SUMIFS(ENTRADAS[Valor],ENTRADAS[Status],"Concluído",ENTRADAS[Data pagamento],AK529),
SUMIFS(ENTRADAS[Valor],ENTRADAS[Status],"Concluído",ENTRADAS[Data pagamento],AK529,ENTRADAS[Conta bancária],$AJ$2)),
IF($AJ$2="",
SUMIFS(ENTRADAS[Valor],ENTRADAS[Status],"Concluído",ENTRADAS[Data pagamento],AK529)+SUMIFS(ENTRADAS[Valor],ENTRADAS[Status],"&lt;&gt;"&amp;"Concluído",ENTRADAS[Data vencimento],AK529),
SUMIFS(ENTRADAS[Valor],ENTRADAS[Status],"Concluído",ENTRADAS[Data pagamento],AK529,ENTRADAS[Conta bancária],$AJ$2)+SUMIFS(ENTRADAS[Valor],ENTRADAS[Status],"&lt;&gt;"&amp;"Concluído",ENTRADAS[Data vencimento],AK529,ENTRADAS[Conta bancária],$AJ$2)))</f>
        <v>0</v>
      </c>
      <c r="AO529">
        <f ca="1">IF($AI$3=1,
IF($AJ$2="",
SUMIFS(SAÍDAS[Valor],SAÍDAS[Status],"Concluído",SAÍDAS[Data pagamento],AK529),
SUMIFS(SAÍDAS[Valor],SAÍDAS[Status],"Concluído",SAÍDAS[Data pagamento],AK529,SAÍDAS[Conta bancária],$AJ$2)),
IF($AJ$2="",
SUMIFS(SAÍDAS[Valor],SAÍDAS[Status],"Concluído",SAÍDAS[Data pagamento],AK529)+SUMIFS(SAÍDAS[Valor],SAÍDAS[Status],"&lt;&gt;"&amp;"Concluído",SAÍDAS[Data vencimento],AK529),
SUMIFS(SAÍDAS[Valor],SAÍDAS[Status],"Concluído",SAÍDAS[Data pagamento],AK529,SAÍDAS[Conta bancária],$AJ$2)+SUMIFS(SAÍDAS[Valor],SAÍDAS[Status],"&lt;&gt;"&amp;"Concluído",SAÍDAS[Data vencimento],AK529,SAÍDAS[Conta bancária],$AJ$2)))</f>
        <v>0</v>
      </c>
      <c r="AP529">
        <f t="shared" ca="1" si="63"/>
        <v>0</v>
      </c>
    </row>
    <row r="530" spans="34:42" x14ac:dyDescent="0.3">
      <c r="AH530" t="str">
        <f t="shared" ca="1" si="59"/>
        <v>jun</v>
      </c>
      <c r="AI530">
        <f t="shared" ca="1" si="60"/>
        <v>1901</v>
      </c>
      <c r="AJ530" t="str">
        <f t="shared" ca="1" si="61"/>
        <v>jun1901</v>
      </c>
      <c r="AK530" s="97">
        <f t="shared" ca="1" si="64"/>
        <v>524</v>
      </c>
      <c r="AL530" t="str">
        <f t="shared" ca="1" si="62"/>
        <v>sex</v>
      </c>
      <c r="AM530">
        <f ca="1">IF($AJ$2="",SUMIFS(BANCOS!$C$4:$C$13,BANCOS!$D$4:$D$13,AK530),SUMIFS(BANCOS!$C$4:$C$13,BANCOS!$D$4:$D$13,AK530,BANCOS!$B$4:$B$13,$AJ$2))+AP529</f>
        <v>0</v>
      </c>
      <c r="AN530">
        <f ca="1">IF($AI$3=1,
IF($AJ$2="",
SUMIFS(ENTRADAS[Valor],ENTRADAS[Status],"Concluído",ENTRADAS[Data pagamento],AK530),
SUMIFS(ENTRADAS[Valor],ENTRADAS[Status],"Concluído",ENTRADAS[Data pagamento],AK530,ENTRADAS[Conta bancária],$AJ$2)),
IF($AJ$2="",
SUMIFS(ENTRADAS[Valor],ENTRADAS[Status],"Concluído",ENTRADAS[Data pagamento],AK530)+SUMIFS(ENTRADAS[Valor],ENTRADAS[Status],"&lt;&gt;"&amp;"Concluído",ENTRADAS[Data vencimento],AK530),
SUMIFS(ENTRADAS[Valor],ENTRADAS[Status],"Concluído",ENTRADAS[Data pagamento],AK530,ENTRADAS[Conta bancária],$AJ$2)+SUMIFS(ENTRADAS[Valor],ENTRADAS[Status],"&lt;&gt;"&amp;"Concluído",ENTRADAS[Data vencimento],AK530,ENTRADAS[Conta bancária],$AJ$2)))</f>
        <v>0</v>
      </c>
      <c r="AO530">
        <f ca="1">IF($AI$3=1,
IF($AJ$2="",
SUMIFS(SAÍDAS[Valor],SAÍDAS[Status],"Concluído",SAÍDAS[Data pagamento],AK530),
SUMIFS(SAÍDAS[Valor],SAÍDAS[Status],"Concluído",SAÍDAS[Data pagamento],AK530,SAÍDAS[Conta bancária],$AJ$2)),
IF($AJ$2="",
SUMIFS(SAÍDAS[Valor],SAÍDAS[Status],"Concluído",SAÍDAS[Data pagamento],AK530)+SUMIFS(SAÍDAS[Valor],SAÍDAS[Status],"&lt;&gt;"&amp;"Concluído",SAÍDAS[Data vencimento],AK530),
SUMIFS(SAÍDAS[Valor],SAÍDAS[Status],"Concluído",SAÍDAS[Data pagamento],AK530,SAÍDAS[Conta bancária],$AJ$2)+SUMIFS(SAÍDAS[Valor],SAÍDAS[Status],"&lt;&gt;"&amp;"Concluído",SAÍDAS[Data vencimento],AK530,SAÍDAS[Conta bancária],$AJ$2)))</f>
        <v>0</v>
      </c>
      <c r="AP530">
        <f t="shared" ca="1" si="63"/>
        <v>0</v>
      </c>
    </row>
    <row r="531" spans="34:42" x14ac:dyDescent="0.3">
      <c r="AH531" t="str">
        <f t="shared" ca="1" si="59"/>
        <v>jun</v>
      </c>
      <c r="AI531">
        <f t="shared" ca="1" si="60"/>
        <v>1901</v>
      </c>
      <c r="AJ531" t="str">
        <f t="shared" ca="1" si="61"/>
        <v>jun1901</v>
      </c>
      <c r="AK531" s="97">
        <f t="shared" ca="1" si="64"/>
        <v>525</v>
      </c>
      <c r="AL531" t="str">
        <f t="shared" ca="1" si="62"/>
        <v>sáb</v>
      </c>
      <c r="AM531">
        <f ca="1">IF($AJ$2="",SUMIFS(BANCOS!$C$4:$C$13,BANCOS!$D$4:$D$13,AK531),SUMIFS(BANCOS!$C$4:$C$13,BANCOS!$D$4:$D$13,AK531,BANCOS!$B$4:$B$13,$AJ$2))+AP530</f>
        <v>0</v>
      </c>
      <c r="AN531">
        <f ca="1">IF($AI$3=1,
IF($AJ$2="",
SUMIFS(ENTRADAS[Valor],ENTRADAS[Status],"Concluído",ENTRADAS[Data pagamento],AK531),
SUMIFS(ENTRADAS[Valor],ENTRADAS[Status],"Concluído",ENTRADAS[Data pagamento],AK531,ENTRADAS[Conta bancária],$AJ$2)),
IF($AJ$2="",
SUMIFS(ENTRADAS[Valor],ENTRADAS[Status],"Concluído",ENTRADAS[Data pagamento],AK531)+SUMIFS(ENTRADAS[Valor],ENTRADAS[Status],"&lt;&gt;"&amp;"Concluído",ENTRADAS[Data vencimento],AK531),
SUMIFS(ENTRADAS[Valor],ENTRADAS[Status],"Concluído",ENTRADAS[Data pagamento],AK531,ENTRADAS[Conta bancária],$AJ$2)+SUMIFS(ENTRADAS[Valor],ENTRADAS[Status],"&lt;&gt;"&amp;"Concluído",ENTRADAS[Data vencimento],AK531,ENTRADAS[Conta bancária],$AJ$2)))</f>
        <v>0</v>
      </c>
      <c r="AO531">
        <f ca="1">IF($AI$3=1,
IF($AJ$2="",
SUMIFS(SAÍDAS[Valor],SAÍDAS[Status],"Concluído",SAÍDAS[Data pagamento],AK531),
SUMIFS(SAÍDAS[Valor],SAÍDAS[Status],"Concluído",SAÍDAS[Data pagamento],AK531,SAÍDAS[Conta bancária],$AJ$2)),
IF($AJ$2="",
SUMIFS(SAÍDAS[Valor],SAÍDAS[Status],"Concluído",SAÍDAS[Data pagamento],AK531)+SUMIFS(SAÍDAS[Valor],SAÍDAS[Status],"&lt;&gt;"&amp;"Concluído",SAÍDAS[Data vencimento],AK531),
SUMIFS(SAÍDAS[Valor],SAÍDAS[Status],"Concluído",SAÍDAS[Data pagamento],AK531,SAÍDAS[Conta bancária],$AJ$2)+SUMIFS(SAÍDAS[Valor],SAÍDAS[Status],"&lt;&gt;"&amp;"Concluído",SAÍDAS[Data vencimento],AK531,SAÍDAS[Conta bancária],$AJ$2)))</f>
        <v>0</v>
      </c>
      <c r="AP531">
        <f t="shared" ca="1" si="63"/>
        <v>0</v>
      </c>
    </row>
    <row r="532" spans="34:42" x14ac:dyDescent="0.3">
      <c r="AH532" t="str">
        <f t="shared" ca="1" si="59"/>
        <v>jun</v>
      </c>
      <c r="AI532">
        <f t="shared" ca="1" si="60"/>
        <v>1901</v>
      </c>
      <c r="AJ532" t="str">
        <f t="shared" ca="1" si="61"/>
        <v>jun1901</v>
      </c>
      <c r="AK532" s="97">
        <f t="shared" ca="1" si="64"/>
        <v>526</v>
      </c>
      <c r="AL532" t="str">
        <f t="shared" ca="1" si="62"/>
        <v>dom</v>
      </c>
      <c r="AM532">
        <f ca="1">IF($AJ$2="",SUMIFS(BANCOS!$C$4:$C$13,BANCOS!$D$4:$D$13,AK532),SUMIFS(BANCOS!$C$4:$C$13,BANCOS!$D$4:$D$13,AK532,BANCOS!$B$4:$B$13,$AJ$2))+AP531</f>
        <v>0</v>
      </c>
      <c r="AN532">
        <f ca="1">IF($AI$3=1,
IF($AJ$2="",
SUMIFS(ENTRADAS[Valor],ENTRADAS[Status],"Concluído",ENTRADAS[Data pagamento],AK532),
SUMIFS(ENTRADAS[Valor],ENTRADAS[Status],"Concluído",ENTRADAS[Data pagamento],AK532,ENTRADAS[Conta bancária],$AJ$2)),
IF($AJ$2="",
SUMIFS(ENTRADAS[Valor],ENTRADAS[Status],"Concluído",ENTRADAS[Data pagamento],AK532)+SUMIFS(ENTRADAS[Valor],ENTRADAS[Status],"&lt;&gt;"&amp;"Concluído",ENTRADAS[Data vencimento],AK532),
SUMIFS(ENTRADAS[Valor],ENTRADAS[Status],"Concluído",ENTRADAS[Data pagamento],AK532,ENTRADAS[Conta bancária],$AJ$2)+SUMIFS(ENTRADAS[Valor],ENTRADAS[Status],"&lt;&gt;"&amp;"Concluído",ENTRADAS[Data vencimento],AK532,ENTRADAS[Conta bancária],$AJ$2)))</f>
        <v>0</v>
      </c>
      <c r="AO532">
        <f ca="1">IF($AI$3=1,
IF($AJ$2="",
SUMIFS(SAÍDAS[Valor],SAÍDAS[Status],"Concluído",SAÍDAS[Data pagamento],AK532),
SUMIFS(SAÍDAS[Valor],SAÍDAS[Status],"Concluído",SAÍDAS[Data pagamento],AK532,SAÍDAS[Conta bancária],$AJ$2)),
IF($AJ$2="",
SUMIFS(SAÍDAS[Valor],SAÍDAS[Status],"Concluído",SAÍDAS[Data pagamento],AK532)+SUMIFS(SAÍDAS[Valor],SAÍDAS[Status],"&lt;&gt;"&amp;"Concluído",SAÍDAS[Data vencimento],AK532),
SUMIFS(SAÍDAS[Valor],SAÍDAS[Status],"Concluído",SAÍDAS[Data pagamento],AK532,SAÍDAS[Conta bancária],$AJ$2)+SUMIFS(SAÍDAS[Valor],SAÍDAS[Status],"&lt;&gt;"&amp;"Concluído",SAÍDAS[Data vencimento],AK532,SAÍDAS[Conta bancária],$AJ$2)))</f>
        <v>0</v>
      </c>
      <c r="AP532">
        <f t="shared" ca="1" si="63"/>
        <v>0</v>
      </c>
    </row>
    <row r="533" spans="34:42" x14ac:dyDescent="0.3">
      <c r="AH533" t="str">
        <f t="shared" ca="1" si="59"/>
        <v>jun</v>
      </c>
      <c r="AI533">
        <f t="shared" ca="1" si="60"/>
        <v>1901</v>
      </c>
      <c r="AJ533" t="str">
        <f t="shared" ca="1" si="61"/>
        <v>jun1901</v>
      </c>
      <c r="AK533" s="97">
        <f t="shared" ca="1" si="64"/>
        <v>527</v>
      </c>
      <c r="AL533" t="str">
        <f t="shared" ca="1" si="62"/>
        <v>seg</v>
      </c>
      <c r="AM533">
        <f ca="1">IF($AJ$2="",SUMIFS(BANCOS!$C$4:$C$13,BANCOS!$D$4:$D$13,AK533),SUMIFS(BANCOS!$C$4:$C$13,BANCOS!$D$4:$D$13,AK533,BANCOS!$B$4:$B$13,$AJ$2))+AP532</f>
        <v>0</v>
      </c>
      <c r="AN533">
        <f ca="1">IF($AI$3=1,
IF($AJ$2="",
SUMIFS(ENTRADAS[Valor],ENTRADAS[Status],"Concluído",ENTRADAS[Data pagamento],AK533),
SUMIFS(ENTRADAS[Valor],ENTRADAS[Status],"Concluído",ENTRADAS[Data pagamento],AK533,ENTRADAS[Conta bancária],$AJ$2)),
IF($AJ$2="",
SUMIFS(ENTRADAS[Valor],ENTRADAS[Status],"Concluído",ENTRADAS[Data pagamento],AK533)+SUMIFS(ENTRADAS[Valor],ENTRADAS[Status],"&lt;&gt;"&amp;"Concluído",ENTRADAS[Data vencimento],AK533),
SUMIFS(ENTRADAS[Valor],ENTRADAS[Status],"Concluído",ENTRADAS[Data pagamento],AK533,ENTRADAS[Conta bancária],$AJ$2)+SUMIFS(ENTRADAS[Valor],ENTRADAS[Status],"&lt;&gt;"&amp;"Concluído",ENTRADAS[Data vencimento],AK533,ENTRADAS[Conta bancária],$AJ$2)))</f>
        <v>0</v>
      </c>
      <c r="AO533">
        <f ca="1">IF($AI$3=1,
IF($AJ$2="",
SUMIFS(SAÍDAS[Valor],SAÍDAS[Status],"Concluído",SAÍDAS[Data pagamento],AK533),
SUMIFS(SAÍDAS[Valor],SAÍDAS[Status],"Concluído",SAÍDAS[Data pagamento],AK533,SAÍDAS[Conta bancária],$AJ$2)),
IF($AJ$2="",
SUMIFS(SAÍDAS[Valor],SAÍDAS[Status],"Concluído",SAÍDAS[Data pagamento],AK533)+SUMIFS(SAÍDAS[Valor],SAÍDAS[Status],"&lt;&gt;"&amp;"Concluído",SAÍDAS[Data vencimento],AK533),
SUMIFS(SAÍDAS[Valor],SAÍDAS[Status],"Concluído",SAÍDAS[Data pagamento],AK533,SAÍDAS[Conta bancária],$AJ$2)+SUMIFS(SAÍDAS[Valor],SAÍDAS[Status],"&lt;&gt;"&amp;"Concluído",SAÍDAS[Data vencimento],AK533,SAÍDAS[Conta bancária],$AJ$2)))</f>
        <v>0</v>
      </c>
      <c r="AP533">
        <f t="shared" ca="1" si="63"/>
        <v>0</v>
      </c>
    </row>
    <row r="534" spans="34:42" x14ac:dyDescent="0.3">
      <c r="AH534" t="str">
        <f t="shared" ca="1" si="59"/>
        <v>jun</v>
      </c>
      <c r="AI534">
        <f t="shared" ca="1" si="60"/>
        <v>1901</v>
      </c>
      <c r="AJ534" t="str">
        <f t="shared" ca="1" si="61"/>
        <v>jun1901</v>
      </c>
      <c r="AK534" s="97">
        <f t="shared" ca="1" si="64"/>
        <v>528</v>
      </c>
      <c r="AL534" t="str">
        <f t="shared" ca="1" si="62"/>
        <v>ter</v>
      </c>
      <c r="AM534">
        <f ca="1">IF($AJ$2="",SUMIFS(BANCOS!$C$4:$C$13,BANCOS!$D$4:$D$13,AK534),SUMIFS(BANCOS!$C$4:$C$13,BANCOS!$D$4:$D$13,AK534,BANCOS!$B$4:$B$13,$AJ$2))+AP533</f>
        <v>0</v>
      </c>
      <c r="AN534">
        <f ca="1">IF($AI$3=1,
IF($AJ$2="",
SUMIFS(ENTRADAS[Valor],ENTRADAS[Status],"Concluído",ENTRADAS[Data pagamento],AK534),
SUMIFS(ENTRADAS[Valor],ENTRADAS[Status],"Concluído",ENTRADAS[Data pagamento],AK534,ENTRADAS[Conta bancária],$AJ$2)),
IF($AJ$2="",
SUMIFS(ENTRADAS[Valor],ENTRADAS[Status],"Concluído",ENTRADAS[Data pagamento],AK534)+SUMIFS(ENTRADAS[Valor],ENTRADAS[Status],"&lt;&gt;"&amp;"Concluído",ENTRADAS[Data vencimento],AK534),
SUMIFS(ENTRADAS[Valor],ENTRADAS[Status],"Concluído",ENTRADAS[Data pagamento],AK534,ENTRADAS[Conta bancária],$AJ$2)+SUMIFS(ENTRADAS[Valor],ENTRADAS[Status],"&lt;&gt;"&amp;"Concluído",ENTRADAS[Data vencimento],AK534,ENTRADAS[Conta bancária],$AJ$2)))</f>
        <v>0</v>
      </c>
      <c r="AO534">
        <f ca="1">IF($AI$3=1,
IF($AJ$2="",
SUMIFS(SAÍDAS[Valor],SAÍDAS[Status],"Concluído",SAÍDAS[Data pagamento],AK534),
SUMIFS(SAÍDAS[Valor],SAÍDAS[Status],"Concluído",SAÍDAS[Data pagamento],AK534,SAÍDAS[Conta bancária],$AJ$2)),
IF($AJ$2="",
SUMIFS(SAÍDAS[Valor],SAÍDAS[Status],"Concluído",SAÍDAS[Data pagamento],AK534)+SUMIFS(SAÍDAS[Valor],SAÍDAS[Status],"&lt;&gt;"&amp;"Concluído",SAÍDAS[Data vencimento],AK534),
SUMIFS(SAÍDAS[Valor],SAÍDAS[Status],"Concluído",SAÍDAS[Data pagamento],AK534,SAÍDAS[Conta bancária],$AJ$2)+SUMIFS(SAÍDAS[Valor],SAÍDAS[Status],"&lt;&gt;"&amp;"Concluído",SAÍDAS[Data vencimento],AK534,SAÍDAS[Conta bancária],$AJ$2)))</f>
        <v>0</v>
      </c>
      <c r="AP534">
        <f t="shared" ca="1" si="63"/>
        <v>0</v>
      </c>
    </row>
    <row r="535" spans="34:42" x14ac:dyDescent="0.3">
      <c r="AH535" t="str">
        <f t="shared" ca="1" si="59"/>
        <v>jun</v>
      </c>
      <c r="AI535">
        <f t="shared" ca="1" si="60"/>
        <v>1901</v>
      </c>
      <c r="AJ535" t="str">
        <f t="shared" ca="1" si="61"/>
        <v>jun1901</v>
      </c>
      <c r="AK535" s="97">
        <f t="shared" ca="1" si="64"/>
        <v>529</v>
      </c>
      <c r="AL535" t="str">
        <f t="shared" ca="1" si="62"/>
        <v>qua</v>
      </c>
      <c r="AM535">
        <f ca="1">IF($AJ$2="",SUMIFS(BANCOS!$C$4:$C$13,BANCOS!$D$4:$D$13,AK535),SUMIFS(BANCOS!$C$4:$C$13,BANCOS!$D$4:$D$13,AK535,BANCOS!$B$4:$B$13,$AJ$2))+AP534</f>
        <v>0</v>
      </c>
      <c r="AN535">
        <f ca="1">IF($AI$3=1,
IF($AJ$2="",
SUMIFS(ENTRADAS[Valor],ENTRADAS[Status],"Concluído",ENTRADAS[Data pagamento],AK535),
SUMIFS(ENTRADAS[Valor],ENTRADAS[Status],"Concluído",ENTRADAS[Data pagamento],AK535,ENTRADAS[Conta bancária],$AJ$2)),
IF($AJ$2="",
SUMIFS(ENTRADAS[Valor],ENTRADAS[Status],"Concluído",ENTRADAS[Data pagamento],AK535)+SUMIFS(ENTRADAS[Valor],ENTRADAS[Status],"&lt;&gt;"&amp;"Concluído",ENTRADAS[Data vencimento],AK535),
SUMIFS(ENTRADAS[Valor],ENTRADAS[Status],"Concluído",ENTRADAS[Data pagamento],AK535,ENTRADAS[Conta bancária],$AJ$2)+SUMIFS(ENTRADAS[Valor],ENTRADAS[Status],"&lt;&gt;"&amp;"Concluído",ENTRADAS[Data vencimento],AK535,ENTRADAS[Conta bancária],$AJ$2)))</f>
        <v>0</v>
      </c>
      <c r="AO535">
        <f ca="1">IF($AI$3=1,
IF($AJ$2="",
SUMIFS(SAÍDAS[Valor],SAÍDAS[Status],"Concluído",SAÍDAS[Data pagamento],AK535),
SUMIFS(SAÍDAS[Valor],SAÍDAS[Status],"Concluído",SAÍDAS[Data pagamento],AK535,SAÍDAS[Conta bancária],$AJ$2)),
IF($AJ$2="",
SUMIFS(SAÍDAS[Valor],SAÍDAS[Status],"Concluído",SAÍDAS[Data pagamento],AK535)+SUMIFS(SAÍDAS[Valor],SAÍDAS[Status],"&lt;&gt;"&amp;"Concluído",SAÍDAS[Data vencimento],AK535),
SUMIFS(SAÍDAS[Valor],SAÍDAS[Status],"Concluído",SAÍDAS[Data pagamento],AK535,SAÍDAS[Conta bancária],$AJ$2)+SUMIFS(SAÍDAS[Valor],SAÍDAS[Status],"&lt;&gt;"&amp;"Concluído",SAÍDAS[Data vencimento],AK535,SAÍDAS[Conta bancária],$AJ$2)))</f>
        <v>0</v>
      </c>
      <c r="AP535">
        <f t="shared" ca="1" si="63"/>
        <v>0</v>
      </c>
    </row>
    <row r="536" spans="34:42" x14ac:dyDescent="0.3">
      <c r="AH536" t="str">
        <f t="shared" ca="1" si="59"/>
        <v>jun</v>
      </c>
      <c r="AI536">
        <f t="shared" ca="1" si="60"/>
        <v>1901</v>
      </c>
      <c r="AJ536" t="str">
        <f t="shared" ca="1" si="61"/>
        <v>jun1901</v>
      </c>
      <c r="AK536" s="97">
        <f t="shared" ca="1" si="64"/>
        <v>530</v>
      </c>
      <c r="AL536" t="str">
        <f t="shared" ca="1" si="62"/>
        <v>qui</v>
      </c>
      <c r="AM536">
        <f ca="1">IF($AJ$2="",SUMIFS(BANCOS!$C$4:$C$13,BANCOS!$D$4:$D$13,AK536),SUMIFS(BANCOS!$C$4:$C$13,BANCOS!$D$4:$D$13,AK536,BANCOS!$B$4:$B$13,$AJ$2))+AP535</f>
        <v>0</v>
      </c>
      <c r="AN536">
        <f ca="1">IF($AI$3=1,
IF($AJ$2="",
SUMIFS(ENTRADAS[Valor],ENTRADAS[Status],"Concluído",ENTRADAS[Data pagamento],AK536),
SUMIFS(ENTRADAS[Valor],ENTRADAS[Status],"Concluído",ENTRADAS[Data pagamento],AK536,ENTRADAS[Conta bancária],$AJ$2)),
IF($AJ$2="",
SUMIFS(ENTRADAS[Valor],ENTRADAS[Status],"Concluído",ENTRADAS[Data pagamento],AK536)+SUMIFS(ENTRADAS[Valor],ENTRADAS[Status],"&lt;&gt;"&amp;"Concluído",ENTRADAS[Data vencimento],AK536),
SUMIFS(ENTRADAS[Valor],ENTRADAS[Status],"Concluído",ENTRADAS[Data pagamento],AK536,ENTRADAS[Conta bancária],$AJ$2)+SUMIFS(ENTRADAS[Valor],ENTRADAS[Status],"&lt;&gt;"&amp;"Concluído",ENTRADAS[Data vencimento],AK536,ENTRADAS[Conta bancária],$AJ$2)))</f>
        <v>0</v>
      </c>
      <c r="AO536">
        <f ca="1">IF($AI$3=1,
IF($AJ$2="",
SUMIFS(SAÍDAS[Valor],SAÍDAS[Status],"Concluído",SAÍDAS[Data pagamento],AK536),
SUMIFS(SAÍDAS[Valor],SAÍDAS[Status],"Concluído",SAÍDAS[Data pagamento],AK536,SAÍDAS[Conta bancária],$AJ$2)),
IF($AJ$2="",
SUMIFS(SAÍDAS[Valor],SAÍDAS[Status],"Concluído",SAÍDAS[Data pagamento],AK536)+SUMIFS(SAÍDAS[Valor],SAÍDAS[Status],"&lt;&gt;"&amp;"Concluído",SAÍDAS[Data vencimento],AK536),
SUMIFS(SAÍDAS[Valor],SAÍDAS[Status],"Concluído",SAÍDAS[Data pagamento],AK536,SAÍDAS[Conta bancária],$AJ$2)+SUMIFS(SAÍDAS[Valor],SAÍDAS[Status],"&lt;&gt;"&amp;"Concluído",SAÍDAS[Data vencimento],AK536,SAÍDAS[Conta bancária],$AJ$2)))</f>
        <v>0</v>
      </c>
      <c r="AP536">
        <f t="shared" ca="1" si="63"/>
        <v>0</v>
      </c>
    </row>
    <row r="537" spans="34:42" x14ac:dyDescent="0.3">
      <c r="AH537" t="str">
        <f t="shared" ca="1" si="59"/>
        <v>jun</v>
      </c>
      <c r="AI537">
        <f t="shared" ca="1" si="60"/>
        <v>1901</v>
      </c>
      <c r="AJ537" t="str">
        <f t="shared" ca="1" si="61"/>
        <v>jun1901</v>
      </c>
      <c r="AK537" s="97">
        <f t="shared" ca="1" si="64"/>
        <v>531</v>
      </c>
      <c r="AL537" t="str">
        <f t="shared" ca="1" si="62"/>
        <v>sex</v>
      </c>
      <c r="AM537">
        <f ca="1">IF($AJ$2="",SUMIFS(BANCOS!$C$4:$C$13,BANCOS!$D$4:$D$13,AK537),SUMIFS(BANCOS!$C$4:$C$13,BANCOS!$D$4:$D$13,AK537,BANCOS!$B$4:$B$13,$AJ$2))+AP536</f>
        <v>0</v>
      </c>
      <c r="AN537">
        <f ca="1">IF($AI$3=1,
IF($AJ$2="",
SUMIFS(ENTRADAS[Valor],ENTRADAS[Status],"Concluído",ENTRADAS[Data pagamento],AK537),
SUMIFS(ENTRADAS[Valor],ENTRADAS[Status],"Concluído",ENTRADAS[Data pagamento],AK537,ENTRADAS[Conta bancária],$AJ$2)),
IF($AJ$2="",
SUMIFS(ENTRADAS[Valor],ENTRADAS[Status],"Concluído",ENTRADAS[Data pagamento],AK537)+SUMIFS(ENTRADAS[Valor],ENTRADAS[Status],"&lt;&gt;"&amp;"Concluído",ENTRADAS[Data vencimento],AK537),
SUMIFS(ENTRADAS[Valor],ENTRADAS[Status],"Concluído",ENTRADAS[Data pagamento],AK537,ENTRADAS[Conta bancária],$AJ$2)+SUMIFS(ENTRADAS[Valor],ENTRADAS[Status],"&lt;&gt;"&amp;"Concluído",ENTRADAS[Data vencimento],AK537,ENTRADAS[Conta bancária],$AJ$2)))</f>
        <v>0</v>
      </c>
      <c r="AO537">
        <f ca="1">IF($AI$3=1,
IF($AJ$2="",
SUMIFS(SAÍDAS[Valor],SAÍDAS[Status],"Concluído",SAÍDAS[Data pagamento],AK537),
SUMIFS(SAÍDAS[Valor],SAÍDAS[Status],"Concluído",SAÍDAS[Data pagamento],AK537,SAÍDAS[Conta bancária],$AJ$2)),
IF($AJ$2="",
SUMIFS(SAÍDAS[Valor],SAÍDAS[Status],"Concluído",SAÍDAS[Data pagamento],AK537)+SUMIFS(SAÍDAS[Valor],SAÍDAS[Status],"&lt;&gt;"&amp;"Concluído",SAÍDAS[Data vencimento],AK537),
SUMIFS(SAÍDAS[Valor],SAÍDAS[Status],"Concluído",SAÍDAS[Data pagamento],AK537,SAÍDAS[Conta bancária],$AJ$2)+SUMIFS(SAÍDAS[Valor],SAÍDAS[Status],"&lt;&gt;"&amp;"Concluído",SAÍDAS[Data vencimento],AK537,SAÍDAS[Conta bancária],$AJ$2)))</f>
        <v>0</v>
      </c>
      <c r="AP537">
        <f t="shared" ca="1" si="63"/>
        <v>0</v>
      </c>
    </row>
    <row r="538" spans="34:42" x14ac:dyDescent="0.3">
      <c r="AH538" t="str">
        <f t="shared" ca="1" si="59"/>
        <v>jun</v>
      </c>
      <c r="AI538">
        <f t="shared" ca="1" si="60"/>
        <v>1901</v>
      </c>
      <c r="AJ538" t="str">
        <f t="shared" ca="1" si="61"/>
        <v>jun1901</v>
      </c>
      <c r="AK538" s="97">
        <f t="shared" ca="1" si="64"/>
        <v>532</v>
      </c>
      <c r="AL538" t="str">
        <f t="shared" ca="1" si="62"/>
        <v>sáb</v>
      </c>
      <c r="AM538">
        <f ca="1">IF($AJ$2="",SUMIFS(BANCOS!$C$4:$C$13,BANCOS!$D$4:$D$13,AK538),SUMIFS(BANCOS!$C$4:$C$13,BANCOS!$D$4:$D$13,AK538,BANCOS!$B$4:$B$13,$AJ$2))+AP537</f>
        <v>0</v>
      </c>
      <c r="AN538">
        <f ca="1">IF($AI$3=1,
IF($AJ$2="",
SUMIFS(ENTRADAS[Valor],ENTRADAS[Status],"Concluído",ENTRADAS[Data pagamento],AK538),
SUMIFS(ENTRADAS[Valor],ENTRADAS[Status],"Concluído",ENTRADAS[Data pagamento],AK538,ENTRADAS[Conta bancária],$AJ$2)),
IF($AJ$2="",
SUMIFS(ENTRADAS[Valor],ENTRADAS[Status],"Concluído",ENTRADAS[Data pagamento],AK538)+SUMIFS(ENTRADAS[Valor],ENTRADAS[Status],"&lt;&gt;"&amp;"Concluído",ENTRADAS[Data vencimento],AK538),
SUMIFS(ENTRADAS[Valor],ENTRADAS[Status],"Concluído",ENTRADAS[Data pagamento],AK538,ENTRADAS[Conta bancária],$AJ$2)+SUMIFS(ENTRADAS[Valor],ENTRADAS[Status],"&lt;&gt;"&amp;"Concluído",ENTRADAS[Data vencimento],AK538,ENTRADAS[Conta bancária],$AJ$2)))</f>
        <v>0</v>
      </c>
      <c r="AO538">
        <f ca="1">IF($AI$3=1,
IF($AJ$2="",
SUMIFS(SAÍDAS[Valor],SAÍDAS[Status],"Concluído",SAÍDAS[Data pagamento],AK538),
SUMIFS(SAÍDAS[Valor],SAÍDAS[Status],"Concluído",SAÍDAS[Data pagamento],AK538,SAÍDAS[Conta bancária],$AJ$2)),
IF($AJ$2="",
SUMIFS(SAÍDAS[Valor],SAÍDAS[Status],"Concluído",SAÍDAS[Data pagamento],AK538)+SUMIFS(SAÍDAS[Valor],SAÍDAS[Status],"&lt;&gt;"&amp;"Concluído",SAÍDAS[Data vencimento],AK538),
SUMIFS(SAÍDAS[Valor],SAÍDAS[Status],"Concluído",SAÍDAS[Data pagamento],AK538,SAÍDAS[Conta bancária],$AJ$2)+SUMIFS(SAÍDAS[Valor],SAÍDAS[Status],"&lt;&gt;"&amp;"Concluído",SAÍDAS[Data vencimento],AK538,SAÍDAS[Conta bancária],$AJ$2)))</f>
        <v>0</v>
      </c>
      <c r="AP538">
        <f t="shared" ca="1" si="63"/>
        <v>0</v>
      </c>
    </row>
    <row r="539" spans="34:42" x14ac:dyDescent="0.3">
      <c r="AH539" t="str">
        <f t="shared" ca="1" si="59"/>
        <v>jun</v>
      </c>
      <c r="AI539">
        <f t="shared" ca="1" si="60"/>
        <v>1901</v>
      </c>
      <c r="AJ539" t="str">
        <f t="shared" ca="1" si="61"/>
        <v>jun1901</v>
      </c>
      <c r="AK539" s="97">
        <f t="shared" ca="1" si="64"/>
        <v>533</v>
      </c>
      <c r="AL539" t="str">
        <f t="shared" ca="1" si="62"/>
        <v>dom</v>
      </c>
      <c r="AM539">
        <f ca="1">IF($AJ$2="",SUMIFS(BANCOS!$C$4:$C$13,BANCOS!$D$4:$D$13,AK539),SUMIFS(BANCOS!$C$4:$C$13,BANCOS!$D$4:$D$13,AK539,BANCOS!$B$4:$B$13,$AJ$2))+AP538</f>
        <v>0</v>
      </c>
      <c r="AN539">
        <f ca="1">IF($AI$3=1,
IF($AJ$2="",
SUMIFS(ENTRADAS[Valor],ENTRADAS[Status],"Concluído",ENTRADAS[Data pagamento],AK539),
SUMIFS(ENTRADAS[Valor],ENTRADAS[Status],"Concluído",ENTRADAS[Data pagamento],AK539,ENTRADAS[Conta bancária],$AJ$2)),
IF($AJ$2="",
SUMIFS(ENTRADAS[Valor],ENTRADAS[Status],"Concluído",ENTRADAS[Data pagamento],AK539)+SUMIFS(ENTRADAS[Valor],ENTRADAS[Status],"&lt;&gt;"&amp;"Concluído",ENTRADAS[Data vencimento],AK539),
SUMIFS(ENTRADAS[Valor],ENTRADAS[Status],"Concluído",ENTRADAS[Data pagamento],AK539,ENTRADAS[Conta bancária],$AJ$2)+SUMIFS(ENTRADAS[Valor],ENTRADAS[Status],"&lt;&gt;"&amp;"Concluído",ENTRADAS[Data vencimento],AK539,ENTRADAS[Conta bancária],$AJ$2)))</f>
        <v>0</v>
      </c>
      <c r="AO539">
        <f ca="1">IF($AI$3=1,
IF($AJ$2="",
SUMIFS(SAÍDAS[Valor],SAÍDAS[Status],"Concluído",SAÍDAS[Data pagamento],AK539),
SUMIFS(SAÍDAS[Valor],SAÍDAS[Status],"Concluído",SAÍDAS[Data pagamento],AK539,SAÍDAS[Conta bancária],$AJ$2)),
IF($AJ$2="",
SUMIFS(SAÍDAS[Valor],SAÍDAS[Status],"Concluído",SAÍDAS[Data pagamento],AK539)+SUMIFS(SAÍDAS[Valor],SAÍDAS[Status],"&lt;&gt;"&amp;"Concluído",SAÍDAS[Data vencimento],AK539),
SUMIFS(SAÍDAS[Valor],SAÍDAS[Status],"Concluído",SAÍDAS[Data pagamento],AK539,SAÍDAS[Conta bancária],$AJ$2)+SUMIFS(SAÍDAS[Valor],SAÍDAS[Status],"&lt;&gt;"&amp;"Concluído",SAÍDAS[Data vencimento],AK539,SAÍDAS[Conta bancária],$AJ$2)))</f>
        <v>0</v>
      </c>
      <c r="AP539">
        <f t="shared" ca="1" si="63"/>
        <v>0</v>
      </c>
    </row>
    <row r="540" spans="34:42" x14ac:dyDescent="0.3">
      <c r="AH540" t="str">
        <f t="shared" ca="1" si="59"/>
        <v>jun</v>
      </c>
      <c r="AI540">
        <f t="shared" ca="1" si="60"/>
        <v>1901</v>
      </c>
      <c r="AJ540" t="str">
        <f t="shared" ca="1" si="61"/>
        <v>jun1901</v>
      </c>
      <c r="AK540" s="97">
        <f t="shared" ca="1" si="64"/>
        <v>534</v>
      </c>
      <c r="AL540" t="str">
        <f t="shared" ca="1" si="62"/>
        <v>seg</v>
      </c>
      <c r="AM540">
        <f ca="1">IF($AJ$2="",SUMIFS(BANCOS!$C$4:$C$13,BANCOS!$D$4:$D$13,AK540),SUMIFS(BANCOS!$C$4:$C$13,BANCOS!$D$4:$D$13,AK540,BANCOS!$B$4:$B$13,$AJ$2))+AP539</f>
        <v>0</v>
      </c>
      <c r="AN540">
        <f ca="1">IF($AI$3=1,
IF($AJ$2="",
SUMIFS(ENTRADAS[Valor],ENTRADAS[Status],"Concluído",ENTRADAS[Data pagamento],AK540),
SUMIFS(ENTRADAS[Valor],ENTRADAS[Status],"Concluído",ENTRADAS[Data pagamento],AK540,ENTRADAS[Conta bancária],$AJ$2)),
IF($AJ$2="",
SUMIFS(ENTRADAS[Valor],ENTRADAS[Status],"Concluído",ENTRADAS[Data pagamento],AK540)+SUMIFS(ENTRADAS[Valor],ENTRADAS[Status],"&lt;&gt;"&amp;"Concluído",ENTRADAS[Data vencimento],AK540),
SUMIFS(ENTRADAS[Valor],ENTRADAS[Status],"Concluído",ENTRADAS[Data pagamento],AK540,ENTRADAS[Conta bancária],$AJ$2)+SUMIFS(ENTRADAS[Valor],ENTRADAS[Status],"&lt;&gt;"&amp;"Concluído",ENTRADAS[Data vencimento],AK540,ENTRADAS[Conta bancária],$AJ$2)))</f>
        <v>0</v>
      </c>
      <c r="AO540">
        <f ca="1">IF($AI$3=1,
IF($AJ$2="",
SUMIFS(SAÍDAS[Valor],SAÍDAS[Status],"Concluído",SAÍDAS[Data pagamento],AK540),
SUMIFS(SAÍDAS[Valor],SAÍDAS[Status],"Concluído",SAÍDAS[Data pagamento],AK540,SAÍDAS[Conta bancária],$AJ$2)),
IF($AJ$2="",
SUMIFS(SAÍDAS[Valor],SAÍDAS[Status],"Concluído",SAÍDAS[Data pagamento],AK540)+SUMIFS(SAÍDAS[Valor],SAÍDAS[Status],"&lt;&gt;"&amp;"Concluído",SAÍDAS[Data vencimento],AK540),
SUMIFS(SAÍDAS[Valor],SAÍDAS[Status],"Concluído",SAÍDAS[Data pagamento],AK540,SAÍDAS[Conta bancária],$AJ$2)+SUMIFS(SAÍDAS[Valor],SAÍDAS[Status],"&lt;&gt;"&amp;"Concluído",SAÍDAS[Data vencimento],AK540,SAÍDAS[Conta bancária],$AJ$2)))</f>
        <v>0</v>
      </c>
      <c r="AP540">
        <f t="shared" ca="1" si="63"/>
        <v>0</v>
      </c>
    </row>
    <row r="541" spans="34:42" x14ac:dyDescent="0.3">
      <c r="AH541" t="str">
        <f t="shared" ca="1" si="59"/>
        <v>jun</v>
      </c>
      <c r="AI541">
        <f t="shared" ca="1" si="60"/>
        <v>1901</v>
      </c>
      <c r="AJ541" t="str">
        <f t="shared" ca="1" si="61"/>
        <v>jun1901</v>
      </c>
      <c r="AK541" s="97">
        <f t="shared" ca="1" si="64"/>
        <v>535</v>
      </c>
      <c r="AL541" t="str">
        <f t="shared" ca="1" si="62"/>
        <v>ter</v>
      </c>
      <c r="AM541">
        <f ca="1">IF($AJ$2="",SUMIFS(BANCOS!$C$4:$C$13,BANCOS!$D$4:$D$13,AK541),SUMIFS(BANCOS!$C$4:$C$13,BANCOS!$D$4:$D$13,AK541,BANCOS!$B$4:$B$13,$AJ$2))+AP540</f>
        <v>0</v>
      </c>
      <c r="AN541">
        <f ca="1">IF($AI$3=1,
IF($AJ$2="",
SUMIFS(ENTRADAS[Valor],ENTRADAS[Status],"Concluído",ENTRADAS[Data pagamento],AK541),
SUMIFS(ENTRADAS[Valor],ENTRADAS[Status],"Concluído",ENTRADAS[Data pagamento],AK541,ENTRADAS[Conta bancária],$AJ$2)),
IF($AJ$2="",
SUMIFS(ENTRADAS[Valor],ENTRADAS[Status],"Concluído",ENTRADAS[Data pagamento],AK541)+SUMIFS(ENTRADAS[Valor],ENTRADAS[Status],"&lt;&gt;"&amp;"Concluído",ENTRADAS[Data vencimento],AK541),
SUMIFS(ENTRADAS[Valor],ENTRADAS[Status],"Concluído",ENTRADAS[Data pagamento],AK541,ENTRADAS[Conta bancária],$AJ$2)+SUMIFS(ENTRADAS[Valor],ENTRADAS[Status],"&lt;&gt;"&amp;"Concluído",ENTRADAS[Data vencimento],AK541,ENTRADAS[Conta bancária],$AJ$2)))</f>
        <v>0</v>
      </c>
      <c r="AO541">
        <f ca="1">IF($AI$3=1,
IF($AJ$2="",
SUMIFS(SAÍDAS[Valor],SAÍDAS[Status],"Concluído",SAÍDAS[Data pagamento],AK541),
SUMIFS(SAÍDAS[Valor],SAÍDAS[Status],"Concluído",SAÍDAS[Data pagamento],AK541,SAÍDAS[Conta bancária],$AJ$2)),
IF($AJ$2="",
SUMIFS(SAÍDAS[Valor],SAÍDAS[Status],"Concluído",SAÍDAS[Data pagamento],AK541)+SUMIFS(SAÍDAS[Valor],SAÍDAS[Status],"&lt;&gt;"&amp;"Concluído",SAÍDAS[Data vencimento],AK541),
SUMIFS(SAÍDAS[Valor],SAÍDAS[Status],"Concluído",SAÍDAS[Data pagamento],AK541,SAÍDAS[Conta bancária],$AJ$2)+SUMIFS(SAÍDAS[Valor],SAÍDAS[Status],"&lt;&gt;"&amp;"Concluído",SAÍDAS[Data vencimento],AK541,SAÍDAS[Conta bancária],$AJ$2)))</f>
        <v>0</v>
      </c>
      <c r="AP541">
        <f t="shared" ca="1" si="63"/>
        <v>0</v>
      </c>
    </row>
    <row r="542" spans="34:42" x14ac:dyDescent="0.3">
      <c r="AH542" t="str">
        <f t="shared" ca="1" si="59"/>
        <v>jun</v>
      </c>
      <c r="AI542">
        <f t="shared" ca="1" si="60"/>
        <v>1901</v>
      </c>
      <c r="AJ542" t="str">
        <f t="shared" ca="1" si="61"/>
        <v>jun1901</v>
      </c>
      <c r="AK542" s="97">
        <f t="shared" ca="1" si="64"/>
        <v>536</v>
      </c>
      <c r="AL542" t="str">
        <f t="shared" ca="1" si="62"/>
        <v>qua</v>
      </c>
      <c r="AM542">
        <f ca="1">IF($AJ$2="",SUMIFS(BANCOS!$C$4:$C$13,BANCOS!$D$4:$D$13,AK542),SUMIFS(BANCOS!$C$4:$C$13,BANCOS!$D$4:$D$13,AK542,BANCOS!$B$4:$B$13,$AJ$2))+AP541</f>
        <v>0</v>
      </c>
      <c r="AN542">
        <f ca="1">IF($AI$3=1,
IF($AJ$2="",
SUMIFS(ENTRADAS[Valor],ENTRADAS[Status],"Concluído",ENTRADAS[Data pagamento],AK542),
SUMIFS(ENTRADAS[Valor],ENTRADAS[Status],"Concluído",ENTRADAS[Data pagamento],AK542,ENTRADAS[Conta bancária],$AJ$2)),
IF($AJ$2="",
SUMIFS(ENTRADAS[Valor],ENTRADAS[Status],"Concluído",ENTRADAS[Data pagamento],AK542)+SUMIFS(ENTRADAS[Valor],ENTRADAS[Status],"&lt;&gt;"&amp;"Concluído",ENTRADAS[Data vencimento],AK542),
SUMIFS(ENTRADAS[Valor],ENTRADAS[Status],"Concluído",ENTRADAS[Data pagamento],AK542,ENTRADAS[Conta bancária],$AJ$2)+SUMIFS(ENTRADAS[Valor],ENTRADAS[Status],"&lt;&gt;"&amp;"Concluído",ENTRADAS[Data vencimento],AK542,ENTRADAS[Conta bancária],$AJ$2)))</f>
        <v>0</v>
      </c>
      <c r="AO542">
        <f ca="1">IF($AI$3=1,
IF($AJ$2="",
SUMIFS(SAÍDAS[Valor],SAÍDAS[Status],"Concluído",SAÍDAS[Data pagamento],AK542),
SUMIFS(SAÍDAS[Valor],SAÍDAS[Status],"Concluído",SAÍDAS[Data pagamento],AK542,SAÍDAS[Conta bancária],$AJ$2)),
IF($AJ$2="",
SUMIFS(SAÍDAS[Valor],SAÍDAS[Status],"Concluído",SAÍDAS[Data pagamento],AK542)+SUMIFS(SAÍDAS[Valor],SAÍDAS[Status],"&lt;&gt;"&amp;"Concluído",SAÍDAS[Data vencimento],AK542),
SUMIFS(SAÍDAS[Valor],SAÍDAS[Status],"Concluído",SAÍDAS[Data pagamento],AK542,SAÍDAS[Conta bancária],$AJ$2)+SUMIFS(SAÍDAS[Valor],SAÍDAS[Status],"&lt;&gt;"&amp;"Concluído",SAÍDAS[Data vencimento],AK542,SAÍDAS[Conta bancária],$AJ$2)))</f>
        <v>0</v>
      </c>
      <c r="AP542">
        <f t="shared" ca="1" si="63"/>
        <v>0</v>
      </c>
    </row>
    <row r="543" spans="34:42" x14ac:dyDescent="0.3">
      <c r="AH543" t="str">
        <f t="shared" ca="1" si="59"/>
        <v>jun</v>
      </c>
      <c r="AI543">
        <f t="shared" ca="1" si="60"/>
        <v>1901</v>
      </c>
      <c r="AJ543" t="str">
        <f t="shared" ca="1" si="61"/>
        <v>jun1901</v>
      </c>
      <c r="AK543" s="97">
        <f t="shared" ca="1" si="64"/>
        <v>537</v>
      </c>
      <c r="AL543" t="str">
        <f t="shared" ca="1" si="62"/>
        <v>qui</v>
      </c>
      <c r="AM543">
        <f ca="1">IF($AJ$2="",SUMIFS(BANCOS!$C$4:$C$13,BANCOS!$D$4:$D$13,AK543),SUMIFS(BANCOS!$C$4:$C$13,BANCOS!$D$4:$D$13,AK543,BANCOS!$B$4:$B$13,$AJ$2))+AP542</f>
        <v>0</v>
      </c>
      <c r="AN543">
        <f ca="1">IF($AI$3=1,
IF($AJ$2="",
SUMIFS(ENTRADAS[Valor],ENTRADAS[Status],"Concluído",ENTRADAS[Data pagamento],AK543),
SUMIFS(ENTRADAS[Valor],ENTRADAS[Status],"Concluído",ENTRADAS[Data pagamento],AK543,ENTRADAS[Conta bancária],$AJ$2)),
IF($AJ$2="",
SUMIFS(ENTRADAS[Valor],ENTRADAS[Status],"Concluído",ENTRADAS[Data pagamento],AK543)+SUMIFS(ENTRADAS[Valor],ENTRADAS[Status],"&lt;&gt;"&amp;"Concluído",ENTRADAS[Data vencimento],AK543),
SUMIFS(ENTRADAS[Valor],ENTRADAS[Status],"Concluído",ENTRADAS[Data pagamento],AK543,ENTRADAS[Conta bancária],$AJ$2)+SUMIFS(ENTRADAS[Valor],ENTRADAS[Status],"&lt;&gt;"&amp;"Concluído",ENTRADAS[Data vencimento],AK543,ENTRADAS[Conta bancária],$AJ$2)))</f>
        <v>0</v>
      </c>
      <c r="AO543">
        <f ca="1">IF($AI$3=1,
IF($AJ$2="",
SUMIFS(SAÍDAS[Valor],SAÍDAS[Status],"Concluído",SAÍDAS[Data pagamento],AK543),
SUMIFS(SAÍDAS[Valor],SAÍDAS[Status],"Concluído",SAÍDAS[Data pagamento],AK543,SAÍDAS[Conta bancária],$AJ$2)),
IF($AJ$2="",
SUMIFS(SAÍDAS[Valor],SAÍDAS[Status],"Concluído",SAÍDAS[Data pagamento],AK543)+SUMIFS(SAÍDAS[Valor],SAÍDAS[Status],"&lt;&gt;"&amp;"Concluído",SAÍDAS[Data vencimento],AK543),
SUMIFS(SAÍDAS[Valor],SAÍDAS[Status],"Concluído",SAÍDAS[Data pagamento],AK543,SAÍDAS[Conta bancária],$AJ$2)+SUMIFS(SAÍDAS[Valor],SAÍDAS[Status],"&lt;&gt;"&amp;"Concluído",SAÍDAS[Data vencimento],AK543,SAÍDAS[Conta bancária],$AJ$2)))</f>
        <v>0</v>
      </c>
      <c r="AP543">
        <f t="shared" ca="1" si="63"/>
        <v>0</v>
      </c>
    </row>
    <row r="544" spans="34:42" x14ac:dyDescent="0.3">
      <c r="AH544" t="str">
        <f t="shared" ca="1" si="59"/>
        <v>jun</v>
      </c>
      <c r="AI544">
        <f t="shared" ca="1" si="60"/>
        <v>1901</v>
      </c>
      <c r="AJ544" t="str">
        <f t="shared" ca="1" si="61"/>
        <v>jun1901</v>
      </c>
      <c r="AK544" s="97">
        <f t="shared" ca="1" si="64"/>
        <v>538</v>
      </c>
      <c r="AL544" t="str">
        <f t="shared" ca="1" si="62"/>
        <v>sex</v>
      </c>
      <c r="AM544">
        <f ca="1">IF($AJ$2="",SUMIFS(BANCOS!$C$4:$C$13,BANCOS!$D$4:$D$13,AK544),SUMIFS(BANCOS!$C$4:$C$13,BANCOS!$D$4:$D$13,AK544,BANCOS!$B$4:$B$13,$AJ$2))+AP543</f>
        <v>0</v>
      </c>
      <c r="AN544">
        <f ca="1">IF($AI$3=1,
IF($AJ$2="",
SUMIFS(ENTRADAS[Valor],ENTRADAS[Status],"Concluído",ENTRADAS[Data pagamento],AK544),
SUMIFS(ENTRADAS[Valor],ENTRADAS[Status],"Concluído",ENTRADAS[Data pagamento],AK544,ENTRADAS[Conta bancária],$AJ$2)),
IF($AJ$2="",
SUMIFS(ENTRADAS[Valor],ENTRADAS[Status],"Concluído",ENTRADAS[Data pagamento],AK544)+SUMIFS(ENTRADAS[Valor],ENTRADAS[Status],"&lt;&gt;"&amp;"Concluído",ENTRADAS[Data vencimento],AK544),
SUMIFS(ENTRADAS[Valor],ENTRADAS[Status],"Concluído",ENTRADAS[Data pagamento],AK544,ENTRADAS[Conta bancária],$AJ$2)+SUMIFS(ENTRADAS[Valor],ENTRADAS[Status],"&lt;&gt;"&amp;"Concluído",ENTRADAS[Data vencimento],AK544,ENTRADAS[Conta bancária],$AJ$2)))</f>
        <v>0</v>
      </c>
      <c r="AO544">
        <f ca="1">IF($AI$3=1,
IF($AJ$2="",
SUMIFS(SAÍDAS[Valor],SAÍDAS[Status],"Concluído",SAÍDAS[Data pagamento],AK544),
SUMIFS(SAÍDAS[Valor],SAÍDAS[Status],"Concluído",SAÍDAS[Data pagamento],AK544,SAÍDAS[Conta bancária],$AJ$2)),
IF($AJ$2="",
SUMIFS(SAÍDAS[Valor],SAÍDAS[Status],"Concluído",SAÍDAS[Data pagamento],AK544)+SUMIFS(SAÍDAS[Valor],SAÍDAS[Status],"&lt;&gt;"&amp;"Concluído",SAÍDAS[Data vencimento],AK544),
SUMIFS(SAÍDAS[Valor],SAÍDAS[Status],"Concluído",SAÍDAS[Data pagamento],AK544,SAÍDAS[Conta bancária],$AJ$2)+SUMIFS(SAÍDAS[Valor],SAÍDAS[Status],"&lt;&gt;"&amp;"Concluído",SAÍDAS[Data vencimento],AK544,SAÍDAS[Conta bancária],$AJ$2)))</f>
        <v>0</v>
      </c>
      <c r="AP544">
        <f t="shared" ca="1" si="63"/>
        <v>0</v>
      </c>
    </row>
    <row r="545" spans="34:42" x14ac:dyDescent="0.3">
      <c r="AH545" t="str">
        <f t="shared" ca="1" si="59"/>
        <v>jun</v>
      </c>
      <c r="AI545">
        <f t="shared" ca="1" si="60"/>
        <v>1901</v>
      </c>
      <c r="AJ545" t="str">
        <f t="shared" ca="1" si="61"/>
        <v>jun1901</v>
      </c>
      <c r="AK545" s="97">
        <f t="shared" ca="1" si="64"/>
        <v>539</v>
      </c>
      <c r="AL545" t="str">
        <f t="shared" ca="1" si="62"/>
        <v>sáb</v>
      </c>
      <c r="AM545">
        <f ca="1">IF($AJ$2="",SUMIFS(BANCOS!$C$4:$C$13,BANCOS!$D$4:$D$13,AK545),SUMIFS(BANCOS!$C$4:$C$13,BANCOS!$D$4:$D$13,AK545,BANCOS!$B$4:$B$13,$AJ$2))+AP544</f>
        <v>0</v>
      </c>
      <c r="AN545">
        <f ca="1">IF($AI$3=1,
IF($AJ$2="",
SUMIFS(ENTRADAS[Valor],ENTRADAS[Status],"Concluído",ENTRADAS[Data pagamento],AK545),
SUMIFS(ENTRADAS[Valor],ENTRADAS[Status],"Concluído",ENTRADAS[Data pagamento],AK545,ENTRADAS[Conta bancária],$AJ$2)),
IF($AJ$2="",
SUMIFS(ENTRADAS[Valor],ENTRADAS[Status],"Concluído",ENTRADAS[Data pagamento],AK545)+SUMIFS(ENTRADAS[Valor],ENTRADAS[Status],"&lt;&gt;"&amp;"Concluído",ENTRADAS[Data vencimento],AK545),
SUMIFS(ENTRADAS[Valor],ENTRADAS[Status],"Concluído",ENTRADAS[Data pagamento],AK545,ENTRADAS[Conta bancária],$AJ$2)+SUMIFS(ENTRADAS[Valor],ENTRADAS[Status],"&lt;&gt;"&amp;"Concluído",ENTRADAS[Data vencimento],AK545,ENTRADAS[Conta bancária],$AJ$2)))</f>
        <v>0</v>
      </c>
      <c r="AO545">
        <f ca="1">IF($AI$3=1,
IF($AJ$2="",
SUMIFS(SAÍDAS[Valor],SAÍDAS[Status],"Concluído",SAÍDAS[Data pagamento],AK545),
SUMIFS(SAÍDAS[Valor],SAÍDAS[Status],"Concluído",SAÍDAS[Data pagamento],AK545,SAÍDAS[Conta bancária],$AJ$2)),
IF($AJ$2="",
SUMIFS(SAÍDAS[Valor],SAÍDAS[Status],"Concluído",SAÍDAS[Data pagamento],AK545)+SUMIFS(SAÍDAS[Valor],SAÍDAS[Status],"&lt;&gt;"&amp;"Concluído",SAÍDAS[Data vencimento],AK545),
SUMIFS(SAÍDAS[Valor],SAÍDAS[Status],"Concluído",SAÍDAS[Data pagamento],AK545,SAÍDAS[Conta bancária],$AJ$2)+SUMIFS(SAÍDAS[Valor],SAÍDAS[Status],"&lt;&gt;"&amp;"Concluído",SAÍDAS[Data vencimento],AK545,SAÍDAS[Conta bancária],$AJ$2)))</f>
        <v>0</v>
      </c>
      <c r="AP545">
        <f t="shared" ca="1" si="63"/>
        <v>0</v>
      </c>
    </row>
    <row r="546" spans="34:42" x14ac:dyDescent="0.3">
      <c r="AH546" t="str">
        <f t="shared" ca="1" si="59"/>
        <v>jun</v>
      </c>
      <c r="AI546">
        <f t="shared" ca="1" si="60"/>
        <v>1901</v>
      </c>
      <c r="AJ546" t="str">
        <f t="shared" ca="1" si="61"/>
        <v>jun1901</v>
      </c>
      <c r="AK546" s="97">
        <f t="shared" ca="1" si="64"/>
        <v>540</v>
      </c>
      <c r="AL546" t="str">
        <f t="shared" ca="1" si="62"/>
        <v>dom</v>
      </c>
      <c r="AM546">
        <f ca="1">IF($AJ$2="",SUMIFS(BANCOS!$C$4:$C$13,BANCOS!$D$4:$D$13,AK546),SUMIFS(BANCOS!$C$4:$C$13,BANCOS!$D$4:$D$13,AK546,BANCOS!$B$4:$B$13,$AJ$2))+AP545</f>
        <v>0</v>
      </c>
      <c r="AN546">
        <f ca="1">IF($AI$3=1,
IF($AJ$2="",
SUMIFS(ENTRADAS[Valor],ENTRADAS[Status],"Concluído",ENTRADAS[Data pagamento],AK546),
SUMIFS(ENTRADAS[Valor],ENTRADAS[Status],"Concluído",ENTRADAS[Data pagamento],AK546,ENTRADAS[Conta bancária],$AJ$2)),
IF($AJ$2="",
SUMIFS(ENTRADAS[Valor],ENTRADAS[Status],"Concluído",ENTRADAS[Data pagamento],AK546)+SUMIFS(ENTRADAS[Valor],ENTRADAS[Status],"&lt;&gt;"&amp;"Concluído",ENTRADAS[Data vencimento],AK546),
SUMIFS(ENTRADAS[Valor],ENTRADAS[Status],"Concluído",ENTRADAS[Data pagamento],AK546,ENTRADAS[Conta bancária],$AJ$2)+SUMIFS(ENTRADAS[Valor],ENTRADAS[Status],"&lt;&gt;"&amp;"Concluído",ENTRADAS[Data vencimento],AK546,ENTRADAS[Conta bancária],$AJ$2)))</f>
        <v>0</v>
      </c>
      <c r="AO546">
        <f ca="1">IF($AI$3=1,
IF($AJ$2="",
SUMIFS(SAÍDAS[Valor],SAÍDAS[Status],"Concluído",SAÍDAS[Data pagamento],AK546),
SUMIFS(SAÍDAS[Valor],SAÍDAS[Status],"Concluído",SAÍDAS[Data pagamento],AK546,SAÍDAS[Conta bancária],$AJ$2)),
IF($AJ$2="",
SUMIFS(SAÍDAS[Valor],SAÍDAS[Status],"Concluído",SAÍDAS[Data pagamento],AK546)+SUMIFS(SAÍDAS[Valor],SAÍDAS[Status],"&lt;&gt;"&amp;"Concluído",SAÍDAS[Data vencimento],AK546),
SUMIFS(SAÍDAS[Valor],SAÍDAS[Status],"Concluído",SAÍDAS[Data pagamento],AK546,SAÍDAS[Conta bancária],$AJ$2)+SUMIFS(SAÍDAS[Valor],SAÍDAS[Status],"&lt;&gt;"&amp;"Concluído",SAÍDAS[Data vencimento],AK546,SAÍDAS[Conta bancária],$AJ$2)))</f>
        <v>0</v>
      </c>
      <c r="AP546">
        <f t="shared" ca="1" si="63"/>
        <v>0</v>
      </c>
    </row>
    <row r="547" spans="34:42" x14ac:dyDescent="0.3">
      <c r="AH547" t="str">
        <f t="shared" ca="1" si="59"/>
        <v>jun</v>
      </c>
      <c r="AI547">
        <f t="shared" ca="1" si="60"/>
        <v>1901</v>
      </c>
      <c r="AJ547" t="str">
        <f t="shared" ca="1" si="61"/>
        <v>jun1901</v>
      </c>
      <c r="AK547" s="97">
        <f t="shared" ca="1" si="64"/>
        <v>541</v>
      </c>
      <c r="AL547" t="str">
        <f t="shared" ca="1" si="62"/>
        <v>seg</v>
      </c>
      <c r="AM547">
        <f ca="1">IF($AJ$2="",SUMIFS(BANCOS!$C$4:$C$13,BANCOS!$D$4:$D$13,AK547),SUMIFS(BANCOS!$C$4:$C$13,BANCOS!$D$4:$D$13,AK547,BANCOS!$B$4:$B$13,$AJ$2))+AP546</f>
        <v>0</v>
      </c>
      <c r="AN547">
        <f ca="1">IF($AI$3=1,
IF($AJ$2="",
SUMIFS(ENTRADAS[Valor],ENTRADAS[Status],"Concluído",ENTRADAS[Data pagamento],AK547),
SUMIFS(ENTRADAS[Valor],ENTRADAS[Status],"Concluído",ENTRADAS[Data pagamento],AK547,ENTRADAS[Conta bancária],$AJ$2)),
IF($AJ$2="",
SUMIFS(ENTRADAS[Valor],ENTRADAS[Status],"Concluído",ENTRADAS[Data pagamento],AK547)+SUMIFS(ENTRADAS[Valor],ENTRADAS[Status],"&lt;&gt;"&amp;"Concluído",ENTRADAS[Data vencimento],AK547),
SUMIFS(ENTRADAS[Valor],ENTRADAS[Status],"Concluído",ENTRADAS[Data pagamento],AK547,ENTRADAS[Conta bancária],$AJ$2)+SUMIFS(ENTRADAS[Valor],ENTRADAS[Status],"&lt;&gt;"&amp;"Concluído",ENTRADAS[Data vencimento],AK547,ENTRADAS[Conta bancária],$AJ$2)))</f>
        <v>0</v>
      </c>
      <c r="AO547">
        <f ca="1">IF($AI$3=1,
IF($AJ$2="",
SUMIFS(SAÍDAS[Valor],SAÍDAS[Status],"Concluído",SAÍDAS[Data pagamento],AK547),
SUMIFS(SAÍDAS[Valor],SAÍDAS[Status],"Concluído",SAÍDAS[Data pagamento],AK547,SAÍDAS[Conta bancária],$AJ$2)),
IF($AJ$2="",
SUMIFS(SAÍDAS[Valor],SAÍDAS[Status],"Concluído",SAÍDAS[Data pagamento],AK547)+SUMIFS(SAÍDAS[Valor],SAÍDAS[Status],"&lt;&gt;"&amp;"Concluído",SAÍDAS[Data vencimento],AK547),
SUMIFS(SAÍDAS[Valor],SAÍDAS[Status],"Concluído",SAÍDAS[Data pagamento],AK547,SAÍDAS[Conta bancária],$AJ$2)+SUMIFS(SAÍDAS[Valor],SAÍDAS[Status],"&lt;&gt;"&amp;"Concluído",SAÍDAS[Data vencimento],AK547,SAÍDAS[Conta bancária],$AJ$2)))</f>
        <v>0</v>
      </c>
      <c r="AP547">
        <f t="shared" ca="1" si="63"/>
        <v>0</v>
      </c>
    </row>
    <row r="548" spans="34:42" x14ac:dyDescent="0.3">
      <c r="AH548" t="str">
        <f t="shared" ca="1" si="59"/>
        <v>jun</v>
      </c>
      <c r="AI548">
        <f t="shared" ca="1" si="60"/>
        <v>1901</v>
      </c>
      <c r="AJ548" t="str">
        <f t="shared" ca="1" si="61"/>
        <v>jun1901</v>
      </c>
      <c r="AK548" s="97">
        <f t="shared" ca="1" si="64"/>
        <v>542</v>
      </c>
      <c r="AL548" t="str">
        <f t="shared" ca="1" si="62"/>
        <v>ter</v>
      </c>
      <c r="AM548">
        <f ca="1">IF($AJ$2="",SUMIFS(BANCOS!$C$4:$C$13,BANCOS!$D$4:$D$13,AK548),SUMIFS(BANCOS!$C$4:$C$13,BANCOS!$D$4:$D$13,AK548,BANCOS!$B$4:$B$13,$AJ$2))+AP547</f>
        <v>0</v>
      </c>
      <c r="AN548">
        <f ca="1">IF($AI$3=1,
IF($AJ$2="",
SUMIFS(ENTRADAS[Valor],ENTRADAS[Status],"Concluído",ENTRADAS[Data pagamento],AK548),
SUMIFS(ENTRADAS[Valor],ENTRADAS[Status],"Concluído",ENTRADAS[Data pagamento],AK548,ENTRADAS[Conta bancária],$AJ$2)),
IF($AJ$2="",
SUMIFS(ENTRADAS[Valor],ENTRADAS[Status],"Concluído",ENTRADAS[Data pagamento],AK548)+SUMIFS(ENTRADAS[Valor],ENTRADAS[Status],"&lt;&gt;"&amp;"Concluído",ENTRADAS[Data vencimento],AK548),
SUMIFS(ENTRADAS[Valor],ENTRADAS[Status],"Concluído",ENTRADAS[Data pagamento],AK548,ENTRADAS[Conta bancária],$AJ$2)+SUMIFS(ENTRADAS[Valor],ENTRADAS[Status],"&lt;&gt;"&amp;"Concluído",ENTRADAS[Data vencimento],AK548,ENTRADAS[Conta bancária],$AJ$2)))</f>
        <v>0</v>
      </c>
      <c r="AO548">
        <f ca="1">IF($AI$3=1,
IF($AJ$2="",
SUMIFS(SAÍDAS[Valor],SAÍDAS[Status],"Concluído",SAÍDAS[Data pagamento],AK548),
SUMIFS(SAÍDAS[Valor],SAÍDAS[Status],"Concluído",SAÍDAS[Data pagamento],AK548,SAÍDAS[Conta bancária],$AJ$2)),
IF($AJ$2="",
SUMIFS(SAÍDAS[Valor],SAÍDAS[Status],"Concluído",SAÍDAS[Data pagamento],AK548)+SUMIFS(SAÍDAS[Valor],SAÍDAS[Status],"&lt;&gt;"&amp;"Concluído",SAÍDAS[Data vencimento],AK548),
SUMIFS(SAÍDAS[Valor],SAÍDAS[Status],"Concluído",SAÍDAS[Data pagamento],AK548,SAÍDAS[Conta bancária],$AJ$2)+SUMIFS(SAÍDAS[Valor],SAÍDAS[Status],"&lt;&gt;"&amp;"Concluído",SAÍDAS[Data vencimento],AK548,SAÍDAS[Conta bancária],$AJ$2)))</f>
        <v>0</v>
      </c>
      <c r="AP548">
        <f t="shared" ca="1" si="63"/>
        <v>0</v>
      </c>
    </row>
    <row r="549" spans="34:42" x14ac:dyDescent="0.3">
      <c r="AH549" t="str">
        <f t="shared" ca="1" si="59"/>
        <v>jun</v>
      </c>
      <c r="AI549">
        <f t="shared" ca="1" si="60"/>
        <v>1901</v>
      </c>
      <c r="AJ549" t="str">
        <f t="shared" ca="1" si="61"/>
        <v>jun1901</v>
      </c>
      <c r="AK549" s="97">
        <f t="shared" ca="1" si="64"/>
        <v>543</v>
      </c>
      <c r="AL549" t="str">
        <f t="shared" ca="1" si="62"/>
        <v>qua</v>
      </c>
      <c r="AM549">
        <f ca="1">IF($AJ$2="",SUMIFS(BANCOS!$C$4:$C$13,BANCOS!$D$4:$D$13,AK549),SUMIFS(BANCOS!$C$4:$C$13,BANCOS!$D$4:$D$13,AK549,BANCOS!$B$4:$B$13,$AJ$2))+AP548</f>
        <v>0</v>
      </c>
      <c r="AN549">
        <f ca="1">IF($AI$3=1,
IF($AJ$2="",
SUMIFS(ENTRADAS[Valor],ENTRADAS[Status],"Concluído",ENTRADAS[Data pagamento],AK549),
SUMIFS(ENTRADAS[Valor],ENTRADAS[Status],"Concluído",ENTRADAS[Data pagamento],AK549,ENTRADAS[Conta bancária],$AJ$2)),
IF($AJ$2="",
SUMIFS(ENTRADAS[Valor],ENTRADAS[Status],"Concluído",ENTRADAS[Data pagamento],AK549)+SUMIFS(ENTRADAS[Valor],ENTRADAS[Status],"&lt;&gt;"&amp;"Concluído",ENTRADAS[Data vencimento],AK549),
SUMIFS(ENTRADAS[Valor],ENTRADAS[Status],"Concluído",ENTRADAS[Data pagamento],AK549,ENTRADAS[Conta bancária],$AJ$2)+SUMIFS(ENTRADAS[Valor],ENTRADAS[Status],"&lt;&gt;"&amp;"Concluído",ENTRADAS[Data vencimento],AK549,ENTRADAS[Conta bancária],$AJ$2)))</f>
        <v>0</v>
      </c>
      <c r="AO549">
        <f ca="1">IF($AI$3=1,
IF($AJ$2="",
SUMIFS(SAÍDAS[Valor],SAÍDAS[Status],"Concluído",SAÍDAS[Data pagamento],AK549),
SUMIFS(SAÍDAS[Valor],SAÍDAS[Status],"Concluído",SAÍDAS[Data pagamento],AK549,SAÍDAS[Conta bancária],$AJ$2)),
IF($AJ$2="",
SUMIFS(SAÍDAS[Valor],SAÍDAS[Status],"Concluído",SAÍDAS[Data pagamento],AK549)+SUMIFS(SAÍDAS[Valor],SAÍDAS[Status],"&lt;&gt;"&amp;"Concluído",SAÍDAS[Data vencimento],AK549),
SUMIFS(SAÍDAS[Valor],SAÍDAS[Status],"Concluído",SAÍDAS[Data pagamento],AK549,SAÍDAS[Conta bancária],$AJ$2)+SUMIFS(SAÍDAS[Valor],SAÍDAS[Status],"&lt;&gt;"&amp;"Concluído",SAÍDAS[Data vencimento],AK549,SAÍDAS[Conta bancária],$AJ$2)))</f>
        <v>0</v>
      </c>
      <c r="AP549">
        <f t="shared" ca="1" si="63"/>
        <v>0</v>
      </c>
    </row>
    <row r="550" spans="34:42" x14ac:dyDescent="0.3">
      <c r="AH550" t="str">
        <f t="shared" ca="1" si="59"/>
        <v>jun</v>
      </c>
      <c r="AI550">
        <f t="shared" ca="1" si="60"/>
        <v>1901</v>
      </c>
      <c r="AJ550" t="str">
        <f t="shared" ca="1" si="61"/>
        <v>jun1901</v>
      </c>
      <c r="AK550" s="97">
        <f t="shared" ca="1" si="64"/>
        <v>544</v>
      </c>
      <c r="AL550" t="str">
        <f t="shared" ca="1" si="62"/>
        <v>qui</v>
      </c>
      <c r="AM550">
        <f ca="1">IF($AJ$2="",SUMIFS(BANCOS!$C$4:$C$13,BANCOS!$D$4:$D$13,AK550),SUMIFS(BANCOS!$C$4:$C$13,BANCOS!$D$4:$D$13,AK550,BANCOS!$B$4:$B$13,$AJ$2))+AP549</f>
        <v>0</v>
      </c>
      <c r="AN550">
        <f ca="1">IF($AI$3=1,
IF($AJ$2="",
SUMIFS(ENTRADAS[Valor],ENTRADAS[Status],"Concluído",ENTRADAS[Data pagamento],AK550),
SUMIFS(ENTRADAS[Valor],ENTRADAS[Status],"Concluído",ENTRADAS[Data pagamento],AK550,ENTRADAS[Conta bancária],$AJ$2)),
IF($AJ$2="",
SUMIFS(ENTRADAS[Valor],ENTRADAS[Status],"Concluído",ENTRADAS[Data pagamento],AK550)+SUMIFS(ENTRADAS[Valor],ENTRADAS[Status],"&lt;&gt;"&amp;"Concluído",ENTRADAS[Data vencimento],AK550),
SUMIFS(ENTRADAS[Valor],ENTRADAS[Status],"Concluído",ENTRADAS[Data pagamento],AK550,ENTRADAS[Conta bancária],$AJ$2)+SUMIFS(ENTRADAS[Valor],ENTRADAS[Status],"&lt;&gt;"&amp;"Concluído",ENTRADAS[Data vencimento],AK550,ENTRADAS[Conta bancária],$AJ$2)))</f>
        <v>0</v>
      </c>
      <c r="AO550">
        <f ca="1">IF($AI$3=1,
IF($AJ$2="",
SUMIFS(SAÍDAS[Valor],SAÍDAS[Status],"Concluído",SAÍDAS[Data pagamento],AK550),
SUMIFS(SAÍDAS[Valor],SAÍDAS[Status],"Concluído",SAÍDAS[Data pagamento],AK550,SAÍDAS[Conta bancária],$AJ$2)),
IF($AJ$2="",
SUMIFS(SAÍDAS[Valor],SAÍDAS[Status],"Concluído",SAÍDAS[Data pagamento],AK550)+SUMIFS(SAÍDAS[Valor],SAÍDAS[Status],"&lt;&gt;"&amp;"Concluído",SAÍDAS[Data vencimento],AK550),
SUMIFS(SAÍDAS[Valor],SAÍDAS[Status],"Concluído",SAÍDAS[Data pagamento],AK550,SAÍDAS[Conta bancária],$AJ$2)+SUMIFS(SAÍDAS[Valor],SAÍDAS[Status],"&lt;&gt;"&amp;"Concluído",SAÍDAS[Data vencimento],AK550,SAÍDAS[Conta bancária],$AJ$2)))</f>
        <v>0</v>
      </c>
      <c r="AP550">
        <f t="shared" ca="1" si="63"/>
        <v>0</v>
      </c>
    </row>
    <row r="551" spans="34:42" x14ac:dyDescent="0.3">
      <c r="AH551" t="str">
        <f t="shared" ca="1" si="59"/>
        <v>jun</v>
      </c>
      <c r="AI551">
        <f t="shared" ca="1" si="60"/>
        <v>1901</v>
      </c>
      <c r="AJ551" t="str">
        <f t="shared" ca="1" si="61"/>
        <v>jun1901</v>
      </c>
      <c r="AK551" s="97">
        <f t="shared" ca="1" si="64"/>
        <v>545</v>
      </c>
      <c r="AL551" t="str">
        <f t="shared" ca="1" si="62"/>
        <v>sex</v>
      </c>
      <c r="AM551">
        <f ca="1">IF($AJ$2="",SUMIFS(BANCOS!$C$4:$C$13,BANCOS!$D$4:$D$13,AK551),SUMIFS(BANCOS!$C$4:$C$13,BANCOS!$D$4:$D$13,AK551,BANCOS!$B$4:$B$13,$AJ$2))+AP550</f>
        <v>0</v>
      </c>
      <c r="AN551">
        <f ca="1">IF($AI$3=1,
IF($AJ$2="",
SUMIFS(ENTRADAS[Valor],ENTRADAS[Status],"Concluído",ENTRADAS[Data pagamento],AK551),
SUMIFS(ENTRADAS[Valor],ENTRADAS[Status],"Concluído",ENTRADAS[Data pagamento],AK551,ENTRADAS[Conta bancária],$AJ$2)),
IF($AJ$2="",
SUMIFS(ENTRADAS[Valor],ENTRADAS[Status],"Concluído",ENTRADAS[Data pagamento],AK551)+SUMIFS(ENTRADAS[Valor],ENTRADAS[Status],"&lt;&gt;"&amp;"Concluído",ENTRADAS[Data vencimento],AK551),
SUMIFS(ENTRADAS[Valor],ENTRADAS[Status],"Concluído",ENTRADAS[Data pagamento],AK551,ENTRADAS[Conta bancária],$AJ$2)+SUMIFS(ENTRADAS[Valor],ENTRADAS[Status],"&lt;&gt;"&amp;"Concluído",ENTRADAS[Data vencimento],AK551,ENTRADAS[Conta bancária],$AJ$2)))</f>
        <v>0</v>
      </c>
      <c r="AO551">
        <f ca="1">IF($AI$3=1,
IF($AJ$2="",
SUMIFS(SAÍDAS[Valor],SAÍDAS[Status],"Concluído",SAÍDAS[Data pagamento],AK551),
SUMIFS(SAÍDAS[Valor],SAÍDAS[Status],"Concluído",SAÍDAS[Data pagamento],AK551,SAÍDAS[Conta bancária],$AJ$2)),
IF($AJ$2="",
SUMIFS(SAÍDAS[Valor],SAÍDAS[Status],"Concluído",SAÍDAS[Data pagamento],AK551)+SUMIFS(SAÍDAS[Valor],SAÍDAS[Status],"&lt;&gt;"&amp;"Concluído",SAÍDAS[Data vencimento],AK551),
SUMIFS(SAÍDAS[Valor],SAÍDAS[Status],"Concluído",SAÍDAS[Data pagamento],AK551,SAÍDAS[Conta bancária],$AJ$2)+SUMIFS(SAÍDAS[Valor],SAÍDAS[Status],"&lt;&gt;"&amp;"Concluído",SAÍDAS[Data vencimento],AK551,SAÍDAS[Conta bancária],$AJ$2)))</f>
        <v>0</v>
      </c>
      <c r="AP551">
        <f t="shared" ca="1" si="63"/>
        <v>0</v>
      </c>
    </row>
    <row r="552" spans="34:42" x14ac:dyDescent="0.3">
      <c r="AH552" t="str">
        <f t="shared" ca="1" si="59"/>
        <v>jun</v>
      </c>
      <c r="AI552">
        <f t="shared" ca="1" si="60"/>
        <v>1901</v>
      </c>
      <c r="AJ552" t="str">
        <f t="shared" ca="1" si="61"/>
        <v>jun1901</v>
      </c>
      <c r="AK552" s="97">
        <f t="shared" ca="1" si="64"/>
        <v>546</v>
      </c>
      <c r="AL552" t="str">
        <f t="shared" ca="1" si="62"/>
        <v>sáb</v>
      </c>
      <c r="AM552">
        <f ca="1">IF($AJ$2="",SUMIFS(BANCOS!$C$4:$C$13,BANCOS!$D$4:$D$13,AK552),SUMIFS(BANCOS!$C$4:$C$13,BANCOS!$D$4:$D$13,AK552,BANCOS!$B$4:$B$13,$AJ$2))+AP551</f>
        <v>0</v>
      </c>
      <c r="AN552">
        <f ca="1">IF($AI$3=1,
IF($AJ$2="",
SUMIFS(ENTRADAS[Valor],ENTRADAS[Status],"Concluído",ENTRADAS[Data pagamento],AK552),
SUMIFS(ENTRADAS[Valor],ENTRADAS[Status],"Concluído",ENTRADAS[Data pagamento],AK552,ENTRADAS[Conta bancária],$AJ$2)),
IF($AJ$2="",
SUMIFS(ENTRADAS[Valor],ENTRADAS[Status],"Concluído",ENTRADAS[Data pagamento],AK552)+SUMIFS(ENTRADAS[Valor],ENTRADAS[Status],"&lt;&gt;"&amp;"Concluído",ENTRADAS[Data vencimento],AK552),
SUMIFS(ENTRADAS[Valor],ENTRADAS[Status],"Concluído",ENTRADAS[Data pagamento],AK552,ENTRADAS[Conta bancária],$AJ$2)+SUMIFS(ENTRADAS[Valor],ENTRADAS[Status],"&lt;&gt;"&amp;"Concluído",ENTRADAS[Data vencimento],AK552,ENTRADAS[Conta bancária],$AJ$2)))</f>
        <v>0</v>
      </c>
      <c r="AO552">
        <f ca="1">IF($AI$3=1,
IF($AJ$2="",
SUMIFS(SAÍDAS[Valor],SAÍDAS[Status],"Concluído",SAÍDAS[Data pagamento],AK552),
SUMIFS(SAÍDAS[Valor],SAÍDAS[Status],"Concluído",SAÍDAS[Data pagamento],AK552,SAÍDAS[Conta bancária],$AJ$2)),
IF($AJ$2="",
SUMIFS(SAÍDAS[Valor],SAÍDAS[Status],"Concluído",SAÍDAS[Data pagamento],AK552)+SUMIFS(SAÍDAS[Valor],SAÍDAS[Status],"&lt;&gt;"&amp;"Concluído",SAÍDAS[Data vencimento],AK552),
SUMIFS(SAÍDAS[Valor],SAÍDAS[Status],"Concluído",SAÍDAS[Data pagamento],AK552,SAÍDAS[Conta bancária],$AJ$2)+SUMIFS(SAÍDAS[Valor],SAÍDAS[Status],"&lt;&gt;"&amp;"Concluído",SAÍDAS[Data vencimento],AK552,SAÍDAS[Conta bancária],$AJ$2)))</f>
        <v>0</v>
      </c>
      <c r="AP552">
        <f t="shared" ca="1" si="63"/>
        <v>0</v>
      </c>
    </row>
    <row r="553" spans="34:42" x14ac:dyDescent="0.3">
      <c r="AH553" t="str">
        <f t="shared" ca="1" si="59"/>
        <v>jun</v>
      </c>
      <c r="AI553">
        <f t="shared" ca="1" si="60"/>
        <v>1901</v>
      </c>
      <c r="AJ553" t="str">
        <f t="shared" ca="1" si="61"/>
        <v>jun1901</v>
      </c>
      <c r="AK553" s="97">
        <f t="shared" ca="1" si="64"/>
        <v>547</v>
      </c>
      <c r="AL553" t="str">
        <f t="shared" ca="1" si="62"/>
        <v>dom</v>
      </c>
      <c r="AM553">
        <f ca="1">IF($AJ$2="",SUMIFS(BANCOS!$C$4:$C$13,BANCOS!$D$4:$D$13,AK553),SUMIFS(BANCOS!$C$4:$C$13,BANCOS!$D$4:$D$13,AK553,BANCOS!$B$4:$B$13,$AJ$2))+AP552</f>
        <v>0</v>
      </c>
      <c r="AN553">
        <f ca="1">IF($AI$3=1,
IF($AJ$2="",
SUMIFS(ENTRADAS[Valor],ENTRADAS[Status],"Concluído",ENTRADAS[Data pagamento],AK553),
SUMIFS(ENTRADAS[Valor],ENTRADAS[Status],"Concluído",ENTRADAS[Data pagamento],AK553,ENTRADAS[Conta bancária],$AJ$2)),
IF($AJ$2="",
SUMIFS(ENTRADAS[Valor],ENTRADAS[Status],"Concluído",ENTRADAS[Data pagamento],AK553)+SUMIFS(ENTRADAS[Valor],ENTRADAS[Status],"&lt;&gt;"&amp;"Concluído",ENTRADAS[Data vencimento],AK553),
SUMIFS(ENTRADAS[Valor],ENTRADAS[Status],"Concluído",ENTRADAS[Data pagamento],AK553,ENTRADAS[Conta bancária],$AJ$2)+SUMIFS(ENTRADAS[Valor],ENTRADAS[Status],"&lt;&gt;"&amp;"Concluído",ENTRADAS[Data vencimento],AK553,ENTRADAS[Conta bancária],$AJ$2)))</f>
        <v>0</v>
      </c>
      <c r="AO553">
        <f ca="1">IF($AI$3=1,
IF($AJ$2="",
SUMIFS(SAÍDAS[Valor],SAÍDAS[Status],"Concluído",SAÍDAS[Data pagamento],AK553),
SUMIFS(SAÍDAS[Valor],SAÍDAS[Status],"Concluído",SAÍDAS[Data pagamento],AK553,SAÍDAS[Conta bancária],$AJ$2)),
IF($AJ$2="",
SUMIFS(SAÍDAS[Valor],SAÍDAS[Status],"Concluído",SAÍDAS[Data pagamento],AK553)+SUMIFS(SAÍDAS[Valor],SAÍDAS[Status],"&lt;&gt;"&amp;"Concluído",SAÍDAS[Data vencimento],AK553),
SUMIFS(SAÍDAS[Valor],SAÍDAS[Status],"Concluído",SAÍDAS[Data pagamento],AK553,SAÍDAS[Conta bancária],$AJ$2)+SUMIFS(SAÍDAS[Valor],SAÍDAS[Status],"&lt;&gt;"&amp;"Concluído",SAÍDAS[Data vencimento],AK553,SAÍDAS[Conta bancária],$AJ$2)))</f>
        <v>0</v>
      </c>
      <c r="AP553">
        <f t="shared" ca="1" si="63"/>
        <v>0</v>
      </c>
    </row>
    <row r="554" spans="34:42" x14ac:dyDescent="0.3">
      <c r="AH554" t="str">
        <f t="shared" ca="1" si="59"/>
        <v>jul</v>
      </c>
      <c r="AI554">
        <f t="shared" ca="1" si="60"/>
        <v>1901</v>
      </c>
      <c r="AJ554" t="str">
        <f t="shared" ca="1" si="61"/>
        <v>jul1901</v>
      </c>
      <c r="AK554" s="97">
        <f t="shared" ca="1" si="64"/>
        <v>548</v>
      </c>
      <c r="AL554" t="str">
        <f t="shared" ca="1" si="62"/>
        <v>seg</v>
      </c>
      <c r="AM554">
        <f ca="1">IF($AJ$2="",SUMIFS(BANCOS!$C$4:$C$13,BANCOS!$D$4:$D$13,AK554),SUMIFS(BANCOS!$C$4:$C$13,BANCOS!$D$4:$D$13,AK554,BANCOS!$B$4:$B$13,$AJ$2))+AP553</f>
        <v>0</v>
      </c>
      <c r="AN554">
        <f ca="1">IF($AI$3=1,
IF($AJ$2="",
SUMIFS(ENTRADAS[Valor],ENTRADAS[Status],"Concluído",ENTRADAS[Data pagamento],AK554),
SUMIFS(ENTRADAS[Valor],ENTRADAS[Status],"Concluído",ENTRADAS[Data pagamento],AK554,ENTRADAS[Conta bancária],$AJ$2)),
IF($AJ$2="",
SUMIFS(ENTRADAS[Valor],ENTRADAS[Status],"Concluído",ENTRADAS[Data pagamento],AK554)+SUMIFS(ENTRADAS[Valor],ENTRADAS[Status],"&lt;&gt;"&amp;"Concluído",ENTRADAS[Data vencimento],AK554),
SUMIFS(ENTRADAS[Valor],ENTRADAS[Status],"Concluído",ENTRADAS[Data pagamento],AK554,ENTRADAS[Conta bancária],$AJ$2)+SUMIFS(ENTRADAS[Valor],ENTRADAS[Status],"&lt;&gt;"&amp;"Concluído",ENTRADAS[Data vencimento],AK554,ENTRADAS[Conta bancária],$AJ$2)))</f>
        <v>0</v>
      </c>
      <c r="AO554">
        <f ca="1">IF($AI$3=1,
IF($AJ$2="",
SUMIFS(SAÍDAS[Valor],SAÍDAS[Status],"Concluído",SAÍDAS[Data pagamento],AK554),
SUMIFS(SAÍDAS[Valor],SAÍDAS[Status],"Concluído",SAÍDAS[Data pagamento],AK554,SAÍDAS[Conta bancária],$AJ$2)),
IF($AJ$2="",
SUMIFS(SAÍDAS[Valor],SAÍDAS[Status],"Concluído",SAÍDAS[Data pagamento],AK554)+SUMIFS(SAÍDAS[Valor],SAÍDAS[Status],"&lt;&gt;"&amp;"Concluído",SAÍDAS[Data vencimento],AK554),
SUMIFS(SAÍDAS[Valor],SAÍDAS[Status],"Concluído",SAÍDAS[Data pagamento],AK554,SAÍDAS[Conta bancária],$AJ$2)+SUMIFS(SAÍDAS[Valor],SAÍDAS[Status],"&lt;&gt;"&amp;"Concluído",SAÍDAS[Data vencimento],AK554,SAÍDAS[Conta bancária],$AJ$2)))</f>
        <v>0</v>
      </c>
      <c r="AP554">
        <f t="shared" ca="1" si="63"/>
        <v>0</v>
      </c>
    </row>
    <row r="555" spans="34:42" x14ac:dyDescent="0.3">
      <c r="AH555" t="str">
        <f t="shared" ca="1" si="59"/>
        <v>jul</v>
      </c>
      <c r="AI555">
        <f t="shared" ca="1" si="60"/>
        <v>1901</v>
      </c>
      <c r="AJ555" t="str">
        <f t="shared" ca="1" si="61"/>
        <v>jul1901</v>
      </c>
      <c r="AK555" s="97">
        <f t="shared" ca="1" si="64"/>
        <v>549</v>
      </c>
      <c r="AL555" t="str">
        <f t="shared" ca="1" si="62"/>
        <v>ter</v>
      </c>
      <c r="AM555">
        <f ca="1">IF($AJ$2="",SUMIFS(BANCOS!$C$4:$C$13,BANCOS!$D$4:$D$13,AK555),SUMIFS(BANCOS!$C$4:$C$13,BANCOS!$D$4:$D$13,AK555,BANCOS!$B$4:$B$13,$AJ$2))+AP554</f>
        <v>0</v>
      </c>
      <c r="AN555">
        <f ca="1">IF($AI$3=1,
IF($AJ$2="",
SUMIFS(ENTRADAS[Valor],ENTRADAS[Status],"Concluído",ENTRADAS[Data pagamento],AK555),
SUMIFS(ENTRADAS[Valor],ENTRADAS[Status],"Concluído",ENTRADAS[Data pagamento],AK555,ENTRADAS[Conta bancária],$AJ$2)),
IF($AJ$2="",
SUMIFS(ENTRADAS[Valor],ENTRADAS[Status],"Concluído",ENTRADAS[Data pagamento],AK555)+SUMIFS(ENTRADAS[Valor],ENTRADAS[Status],"&lt;&gt;"&amp;"Concluído",ENTRADAS[Data vencimento],AK555),
SUMIFS(ENTRADAS[Valor],ENTRADAS[Status],"Concluído",ENTRADAS[Data pagamento],AK555,ENTRADAS[Conta bancária],$AJ$2)+SUMIFS(ENTRADAS[Valor],ENTRADAS[Status],"&lt;&gt;"&amp;"Concluído",ENTRADAS[Data vencimento],AK555,ENTRADAS[Conta bancária],$AJ$2)))</f>
        <v>0</v>
      </c>
      <c r="AO555">
        <f ca="1">IF($AI$3=1,
IF($AJ$2="",
SUMIFS(SAÍDAS[Valor],SAÍDAS[Status],"Concluído",SAÍDAS[Data pagamento],AK555),
SUMIFS(SAÍDAS[Valor],SAÍDAS[Status],"Concluído",SAÍDAS[Data pagamento],AK555,SAÍDAS[Conta bancária],$AJ$2)),
IF($AJ$2="",
SUMIFS(SAÍDAS[Valor],SAÍDAS[Status],"Concluído",SAÍDAS[Data pagamento],AK555)+SUMIFS(SAÍDAS[Valor],SAÍDAS[Status],"&lt;&gt;"&amp;"Concluído",SAÍDAS[Data vencimento],AK555),
SUMIFS(SAÍDAS[Valor],SAÍDAS[Status],"Concluído",SAÍDAS[Data pagamento],AK555,SAÍDAS[Conta bancária],$AJ$2)+SUMIFS(SAÍDAS[Valor],SAÍDAS[Status],"&lt;&gt;"&amp;"Concluído",SAÍDAS[Data vencimento],AK555,SAÍDAS[Conta bancária],$AJ$2)))</f>
        <v>0</v>
      </c>
      <c r="AP555">
        <f t="shared" ca="1" si="63"/>
        <v>0</v>
      </c>
    </row>
    <row r="556" spans="34:42" x14ac:dyDescent="0.3">
      <c r="AH556" t="str">
        <f t="shared" ca="1" si="59"/>
        <v>jul</v>
      </c>
      <c r="AI556">
        <f t="shared" ca="1" si="60"/>
        <v>1901</v>
      </c>
      <c r="AJ556" t="str">
        <f t="shared" ca="1" si="61"/>
        <v>jul1901</v>
      </c>
      <c r="AK556" s="97">
        <f t="shared" ca="1" si="64"/>
        <v>550</v>
      </c>
      <c r="AL556" t="str">
        <f t="shared" ca="1" si="62"/>
        <v>qua</v>
      </c>
      <c r="AM556">
        <f ca="1">IF($AJ$2="",SUMIFS(BANCOS!$C$4:$C$13,BANCOS!$D$4:$D$13,AK556),SUMIFS(BANCOS!$C$4:$C$13,BANCOS!$D$4:$D$13,AK556,BANCOS!$B$4:$B$13,$AJ$2))+AP555</f>
        <v>0</v>
      </c>
      <c r="AN556">
        <f ca="1">IF($AI$3=1,
IF($AJ$2="",
SUMIFS(ENTRADAS[Valor],ENTRADAS[Status],"Concluído",ENTRADAS[Data pagamento],AK556),
SUMIFS(ENTRADAS[Valor],ENTRADAS[Status],"Concluído",ENTRADAS[Data pagamento],AK556,ENTRADAS[Conta bancária],$AJ$2)),
IF($AJ$2="",
SUMIFS(ENTRADAS[Valor],ENTRADAS[Status],"Concluído",ENTRADAS[Data pagamento],AK556)+SUMIFS(ENTRADAS[Valor],ENTRADAS[Status],"&lt;&gt;"&amp;"Concluído",ENTRADAS[Data vencimento],AK556),
SUMIFS(ENTRADAS[Valor],ENTRADAS[Status],"Concluído",ENTRADAS[Data pagamento],AK556,ENTRADAS[Conta bancária],$AJ$2)+SUMIFS(ENTRADAS[Valor],ENTRADAS[Status],"&lt;&gt;"&amp;"Concluído",ENTRADAS[Data vencimento],AK556,ENTRADAS[Conta bancária],$AJ$2)))</f>
        <v>0</v>
      </c>
      <c r="AO556">
        <f ca="1">IF($AI$3=1,
IF($AJ$2="",
SUMIFS(SAÍDAS[Valor],SAÍDAS[Status],"Concluído",SAÍDAS[Data pagamento],AK556),
SUMIFS(SAÍDAS[Valor],SAÍDAS[Status],"Concluído",SAÍDAS[Data pagamento],AK556,SAÍDAS[Conta bancária],$AJ$2)),
IF($AJ$2="",
SUMIFS(SAÍDAS[Valor],SAÍDAS[Status],"Concluído",SAÍDAS[Data pagamento],AK556)+SUMIFS(SAÍDAS[Valor],SAÍDAS[Status],"&lt;&gt;"&amp;"Concluído",SAÍDAS[Data vencimento],AK556),
SUMIFS(SAÍDAS[Valor],SAÍDAS[Status],"Concluído",SAÍDAS[Data pagamento],AK556,SAÍDAS[Conta bancária],$AJ$2)+SUMIFS(SAÍDAS[Valor],SAÍDAS[Status],"&lt;&gt;"&amp;"Concluído",SAÍDAS[Data vencimento],AK556,SAÍDAS[Conta bancária],$AJ$2)))</f>
        <v>0</v>
      </c>
      <c r="AP556">
        <f t="shared" ca="1" si="63"/>
        <v>0</v>
      </c>
    </row>
    <row r="557" spans="34:42" x14ac:dyDescent="0.3">
      <c r="AH557" t="str">
        <f t="shared" ca="1" si="59"/>
        <v>jul</v>
      </c>
      <c r="AI557">
        <f t="shared" ca="1" si="60"/>
        <v>1901</v>
      </c>
      <c r="AJ557" t="str">
        <f t="shared" ca="1" si="61"/>
        <v>jul1901</v>
      </c>
      <c r="AK557" s="97">
        <f t="shared" ca="1" si="64"/>
        <v>551</v>
      </c>
      <c r="AL557" t="str">
        <f t="shared" ca="1" si="62"/>
        <v>qui</v>
      </c>
      <c r="AM557">
        <f ca="1">IF($AJ$2="",SUMIFS(BANCOS!$C$4:$C$13,BANCOS!$D$4:$D$13,AK557),SUMIFS(BANCOS!$C$4:$C$13,BANCOS!$D$4:$D$13,AK557,BANCOS!$B$4:$B$13,$AJ$2))+AP556</f>
        <v>0</v>
      </c>
      <c r="AN557">
        <f ca="1">IF($AI$3=1,
IF($AJ$2="",
SUMIFS(ENTRADAS[Valor],ENTRADAS[Status],"Concluído",ENTRADAS[Data pagamento],AK557),
SUMIFS(ENTRADAS[Valor],ENTRADAS[Status],"Concluído",ENTRADAS[Data pagamento],AK557,ENTRADAS[Conta bancária],$AJ$2)),
IF($AJ$2="",
SUMIFS(ENTRADAS[Valor],ENTRADAS[Status],"Concluído",ENTRADAS[Data pagamento],AK557)+SUMIFS(ENTRADAS[Valor],ENTRADAS[Status],"&lt;&gt;"&amp;"Concluído",ENTRADAS[Data vencimento],AK557),
SUMIFS(ENTRADAS[Valor],ENTRADAS[Status],"Concluído",ENTRADAS[Data pagamento],AK557,ENTRADAS[Conta bancária],$AJ$2)+SUMIFS(ENTRADAS[Valor],ENTRADAS[Status],"&lt;&gt;"&amp;"Concluído",ENTRADAS[Data vencimento],AK557,ENTRADAS[Conta bancária],$AJ$2)))</f>
        <v>0</v>
      </c>
      <c r="AO557">
        <f ca="1">IF($AI$3=1,
IF($AJ$2="",
SUMIFS(SAÍDAS[Valor],SAÍDAS[Status],"Concluído",SAÍDAS[Data pagamento],AK557),
SUMIFS(SAÍDAS[Valor],SAÍDAS[Status],"Concluído",SAÍDAS[Data pagamento],AK557,SAÍDAS[Conta bancária],$AJ$2)),
IF($AJ$2="",
SUMIFS(SAÍDAS[Valor],SAÍDAS[Status],"Concluído",SAÍDAS[Data pagamento],AK557)+SUMIFS(SAÍDAS[Valor],SAÍDAS[Status],"&lt;&gt;"&amp;"Concluído",SAÍDAS[Data vencimento],AK557),
SUMIFS(SAÍDAS[Valor],SAÍDAS[Status],"Concluído",SAÍDAS[Data pagamento],AK557,SAÍDAS[Conta bancária],$AJ$2)+SUMIFS(SAÍDAS[Valor],SAÍDAS[Status],"&lt;&gt;"&amp;"Concluído",SAÍDAS[Data vencimento],AK557,SAÍDAS[Conta bancária],$AJ$2)))</f>
        <v>0</v>
      </c>
      <c r="AP557">
        <f t="shared" ca="1" si="63"/>
        <v>0</v>
      </c>
    </row>
    <row r="558" spans="34:42" x14ac:dyDescent="0.3">
      <c r="AH558" t="str">
        <f t="shared" ca="1" si="59"/>
        <v>jul</v>
      </c>
      <c r="AI558">
        <f t="shared" ca="1" si="60"/>
        <v>1901</v>
      </c>
      <c r="AJ558" t="str">
        <f t="shared" ca="1" si="61"/>
        <v>jul1901</v>
      </c>
      <c r="AK558" s="97">
        <f t="shared" ca="1" si="64"/>
        <v>552</v>
      </c>
      <c r="AL558" t="str">
        <f t="shared" ca="1" si="62"/>
        <v>sex</v>
      </c>
      <c r="AM558">
        <f ca="1">IF($AJ$2="",SUMIFS(BANCOS!$C$4:$C$13,BANCOS!$D$4:$D$13,AK558),SUMIFS(BANCOS!$C$4:$C$13,BANCOS!$D$4:$D$13,AK558,BANCOS!$B$4:$B$13,$AJ$2))+AP557</f>
        <v>0</v>
      </c>
      <c r="AN558">
        <f ca="1">IF($AI$3=1,
IF($AJ$2="",
SUMIFS(ENTRADAS[Valor],ENTRADAS[Status],"Concluído",ENTRADAS[Data pagamento],AK558),
SUMIFS(ENTRADAS[Valor],ENTRADAS[Status],"Concluído",ENTRADAS[Data pagamento],AK558,ENTRADAS[Conta bancária],$AJ$2)),
IF($AJ$2="",
SUMIFS(ENTRADAS[Valor],ENTRADAS[Status],"Concluído",ENTRADAS[Data pagamento],AK558)+SUMIFS(ENTRADAS[Valor],ENTRADAS[Status],"&lt;&gt;"&amp;"Concluído",ENTRADAS[Data vencimento],AK558),
SUMIFS(ENTRADAS[Valor],ENTRADAS[Status],"Concluído",ENTRADAS[Data pagamento],AK558,ENTRADAS[Conta bancária],$AJ$2)+SUMIFS(ENTRADAS[Valor],ENTRADAS[Status],"&lt;&gt;"&amp;"Concluído",ENTRADAS[Data vencimento],AK558,ENTRADAS[Conta bancária],$AJ$2)))</f>
        <v>0</v>
      </c>
      <c r="AO558">
        <f ca="1">IF($AI$3=1,
IF($AJ$2="",
SUMIFS(SAÍDAS[Valor],SAÍDAS[Status],"Concluído",SAÍDAS[Data pagamento],AK558),
SUMIFS(SAÍDAS[Valor],SAÍDAS[Status],"Concluído",SAÍDAS[Data pagamento],AK558,SAÍDAS[Conta bancária],$AJ$2)),
IF($AJ$2="",
SUMIFS(SAÍDAS[Valor],SAÍDAS[Status],"Concluído",SAÍDAS[Data pagamento],AK558)+SUMIFS(SAÍDAS[Valor],SAÍDAS[Status],"&lt;&gt;"&amp;"Concluído",SAÍDAS[Data vencimento],AK558),
SUMIFS(SAÍDAS[Valor],SAÍDAS[Status],"Concluído",SAÍDAS[Data pagamento],AK558,SAÍDAS[Conta bancária],$AJ$2)+SUMIFS(SAÍDAS[Valor],SAÍDAS[Status],"&lt;&gt;"&amp;"Concluído",SAÍDAS[Data vencimento],AK558,SAÍDAS[Conta bancária],$AJ$2)))</f>
        <v>0</v>
      </c>
      <c r="AP558">
        <f t="shared" ca="1" si="63"/>
        <v>0</v>
      </c>
    </row>
    <row r="559" spans="34:42" x14ac:dyDescent="0.3">
      <c r="AH559" t="str">
        <f t="shared" ca="1" si="59"/>
        <v>jul</v>
      </c>
      <c r="AI559">
        <f t="shared" ca="1" si="60"/>
        <v>1901</v>
      </c>
      <c r="AJ559" t="str">
        <f t="shared" ca="1" si="61"/>
        <v>jul1901</v>
      </c>
      <c r="AK559" s="97">
        <f t="shared" ca="1" si="64"/>
        <v>553</v>
      </c>
      <c r="AL559" t="str">
        <f t="shared" ca="1" si="62"/>
        <v>sáb</v>
      </c>
      <c r="AM559">
        <f ca="1">IF($AJ$2="",SUMIFS(BANCOS!$C$4:$C$13,BANCOS!$D$4:$D$13,AK559),SUMIFS(BANCOS!$C$4:$C$13,BANCOS!$D$4:$D$13,AK559,BANCOS!$B$4:$B$13,$AJ$2))+AP558</f>
        <v>0</v>
      </c>
      <c r="AN559">
        <f ca="1">IF($AI$3=1,
IF($AJ$2="",
SUMIFS(ENTRADAS[Valor],ENTRADAS[Status],"Concluído",ENTRADAS[Data pagamento],AK559),
SUMIFS(ENTRADAS[Valor],ENTRADAS[Status],"Concluído",ENTRADAS[Data pagamento],AK559,ENTRADAS[Conta bancária],$AJ$2)),
IF($AJ$2="",
SUMIFS(ENTRADAS[Valor],ENTRADAS[Status],"Concluído",ENTRADAS[Data pagamento],AK559)+SUMIFS(ENTRADAS[Valor],ENTRADAS[Status],"&lt;&gt;"&amp;"Concluído",ENTRADAS[Data vencimento],AK559),
SUMIFS(ENTRADAS[Valor],ENTRADAS[Status],"Concluído",ENTRADAS[Data pagamento],AK559,ENTRADAS[Conta bancária],$AJ$2)+SUMIFS(ENTRADAS[Valor],ENTRADAS[Status],"&lt;&gt;"&amp;"Concluído",ENTRADAS[Data vencimento],AK559,ENTRADAS[Conta bancária],$AJ$2)))</f>
        <v>0</v>
      </c>
      <c r="AO559">
        <f ca="1">IF($AI$3=1,
IF($AJ$2="",
SUMIFS(SAÍDAS[Valor],SAÍDAS[Status],"Concluído",SAÍDAS[Data pagamento],AK559),
SUMIFS(SAÍDAS[Valor],SAÍDAS[Status],"Concluído",SAÍDAS[Data pagamento],AK559,SAÍDAS[Conta bancária],$AJ$2)),
IF($AJ$2="",
SUMIFS(SAÍDAS[Valor],SAÍDAS[Status],"Concluído",SAÍDAS[Data pagamento],AK559)+SUMIFS(SAÍDAS[Valor],SAÍDAS[Status],"&lt;&gt;"&amp;"Concluído",SAÍDAS[Data vencimento],AK559),
SUMIFS(SAÍDAS[Valor],SAÍDAS[Status],"Concluído",SAÍDAS[Data pagamento],AK559,SAÍDAS[Conta bancária],$AJ$2)+SUMIFS(SAÍDAS[Valor],SAÍDAS[Status],"&lt;&gt;"&amp;"Concluído",SAÍDAS[Data vencimento],AK559,SAÍDAS[Conta bancária],$AJ$2)))</f>
        <v>0</v>
      </c>
      <c r="AP559">
        <f t="shared" ca="1" si="63"/>
        <v>0</v>
      </c>
    </row>
    <row r="560" spans="34:42" x14ac:dyDescent="0.3">
      <c r="AH560" t="str">
        <f t="shared" ca="1" si="59"/>
        <v>jul</v>
      </c>
      <c r="AI560">
        <f t="shared" ca="1" si="60"/>
        <v>1901</v>
      </c>
      <c r="AJ560" t="str">
        <f t="shared" ca="1" si="61"/>
        <v>jul1901</v>
      </c>
      <c r="AK560" s="97">
        <f t="shared" ca="1" si="64"/>
        <v>554</v>
      </c>
      <c r="AL560" t="str">
        <f t="shared" ca="1" si="62"/>
        <v>dom</v>
      </c>
      <c r="AM560">
        <f ca="1">IF($AJ$2="",SUMIFS(BANCOS!$C$4:$C$13,BANCOS!$D$4:$D$13,AK560),SUMIFS(BANCOS!$C$4:$C$13,BANCOS!$D$4:$D$13,AK560,BANCOS!$B$4:$B$13,$AJ$2))+AP559</f>
        <v>0</v>
      </c>
      <c r="AN560">
        <f ca="1">IF($AI$3=1,
IF($AJ$2="",
SUMIFS(ENTRADAS[Valor],ENTRADAS[Status],"Concluído",ENTRADAS[Data pagamento],AK560),
SUMIFS(ENTRADAS[Valor],ENTRADAS[Status],"Concluído",ENTRADAS[Data pagamento],AK560,ENTRADAS[Conta bancária],$AJ$2)),
IF($AJ$2="",
SUMIFS(ENTRADAS[Valor],ENTRADAS[Status],"Concluído",ENTRADAS[Data pagamento],AK560)+SUMIFS(ENTRADAS[Valor],ENTRADAS[Status],"&lt;&gt;"&amp;"Concluído",ENTRADAS[Data vencimento],AK560),
SUMIFS(ENTRADAS[Valor],ENTRADAS[Status],"Concluído",ENTRADAS[Data pagamento],AK560,ENTRADAS[Conta bancária],$AJ$2)+SUMIFS(ENTRADAS[Valor],ENTRADAS[Status],"&lt;&gt;"&amp;"Concluído",ENTRADAS[Data vencimento],AK560,ENTRADAS[Conta bancária],$AJ$2)))</f>
        <v>0</v>
      </c>
      <c r="AO560">
        <f ca="1">IF($AI$3=1,
IF($AJ$2="",
SUMIFS(SAÍDAS[Valor],SAÍDAS[Status],"Concluído",SAÍDAS[Data pagamento],AK560),
SUMIFS(SAÍDAS[Valor],SAÍDAS[Status],"Concluído",SAÍDAS[Data pagamento],AK560,SAÍDAS[Conta bancária],$AJ$2)),
IF($AJ$2="",
SUMIFS(SAÍDAS[Valor],SAÍDAS[Status],"Concluído",SAÍDAS[Data pagamento],AK560)+SUMIFS(SAÍDAS[Valor],SAÍDAS[Status],"&lt;&gt;"&amp;"Concluído",SAÍDAS[Data vencimento],AK560),
SUMIFS(SAÍDAS[Valor],SAÍDAS[Status],"Concluído",SAÍDAS[Data pagamento],AK560,SAÍDAS[Conta bancária],$AJ$2)+SUMIFS(SAÍDAS[Valor],SAÍDAS[Status],"&lt;&gt;"&amp;"Concluído",SAÍDAS[Data vencimento],AK560,SAÍDAS[Conta bancária],$AJ$2)))</f>
        <v>0</v>
      </c>
      <c r="AP560">
        <f t="shared" ca="1" si="63"/>
        <v>0</v>
      </c>
    </row>
    <row r="561" spans="34:42" x14ac:dyDescent="0.3">
      <c r="AH561" t="str">
        <f t="shared" ca="1" si="59"/>
        <v>jul</v>
      </c>
      <c r="AI561">
        <f t="shared" ca="1" si="60"/>
        <v>1901</v>
      </c>
      <c r="AJ561" t="str">
        <f t="shared" ca="1" si="61"/>
        <v>jul1901</v>
      </c>
      <c r="AK561" s="97">
        <f t="shared" ca="1" si="64"/>
        <v>555</v>
      </c>
      <c r="AL561" t="str">
        <f t="shared" ca="1" si="62"/>
        <v>seg</v>
      </c>
      <c r="AM561">
        <f ca="1">IF($AJ$2="",SUMIFS(BANCOS!$C$4:$C$13,BANCOS!$D$4:$D$13,AK561),SUMIFS(BANCOS!$C$4:$C$13,BANCOS!$D$4:$D$13,AK561,BANCOS!$B$4:$B$13,$AJ$2))+AP560</f>
        <v>0</v>
      </c>
      <c r="AN561">
        <f ca="1">IF($AI$3=1,
IF($AJ$2="",
SUMIFS(ENTRADAS[Valor],ENTRADAS[Status],"Concluído",ENTRADAS[Data pagamento],AK561),
SUMIFS(ENTRADAS[Valor],ENTRADAS[Status],"Concluído",ENTRADAS[Data pagamento],AK561,ENTRADAS[Conta bancária],$AJ$2)),
IF($AJ$2="",
SUMIFS(ENTRADAS[Valor],ENTRADAS[Status],"Concluído",ENTRADAS[Data pagamento],AK561)+SUMIFS(ENTRADAS[Valor],ENTRADAS[Status],"&lt;&gt;"&amp;"Concluído",ENTRADAS[Data vencimento],AK561),
SUMIFS(ENTRADAS[Valor],ENTRADAS[Status],"Concluído",ENTRADAS[Data pagamento],AK561,ENTRADAS[Conta bancária],$AJ$2)+SUMIFS(ENTRADAS[Valor],ENTRADAS[Status],"&lt;&gt;"&amp;"Concluído",ENTRADAS[Data vencimento],AK561,ENTRADAS[Conta bancária],$AJ$2)))</f>
        <v>0</v>
      </c>
      <c r="AO561">
        <f ca="1">IF($AI$3=1,
IF($AJ$2="",
SUMIFS(SAÍDAS[Valor],SAÍDAS[Status],"Concluído",SAÍDAS[Data pagamento],AK561),
SUMIFS(SAÍDAS[Valor],SAÍDAS[Status],"Concluído",SAÍDAS[Data pagamento],AK561,SAÍDAS[Conta bancária],$AJ$2)),
IF($AJ$2="",
SUMIFS(SAÍDAS[Valor],SAÍDAS[Status],"Concluído",SAÍDAS[Data pagamento],AK561)+SUMIFS(SAÍDAS[Valor],SAÍDAS[Status],"&lt;&gt;"&amp;"Concluído",SAÍDAS[Data vencimento],AK561),
SUMIFS(SAÍDAS[Valor],SAÍDAS[Status],"Concluído",SAÍDAS[Data pagamento],AK561,SAÍDAS[Conta bancária],$AJ$2)+SUMIFS(SAÍDAS[Valor],SAÍDAS[Status],"&lt;&gt;"&amp;"Concluído",SAÍDAS[Data vencimento],AK561,SAÍDAS[Conta bancária],$AJ$2)))</f>
        <v>0</v>
      </c>
      <c r="AP561">
        <f t="shared" ca="1" si="63"/>
        <v>0</v>
      </c>
    </row>
    <row r="562" spans="34:42" x14ac:dyDescent="0.3">
      <c r="AH562" t="str">
        <f t="shared" ca="1" si="59"/>
        <v>jul</v>
      </c>
      <c r="AI562">
        <f t="shared" ca="1" si="60"/>
        <v>1901</v>
      </c>
      <c r="AJ562" t="str">
        <f t="shared" ca="1" si="61"/>
        <v>jul1901</v>
      </c>
      <c r="AK562" s="97">
        <f t="shared" ca="1" si="64"/>
        <v>556</v>
      </c>
      <c r="AL562" t="str">
        <f t="shared" ca="1" si="62"/>
        <v>ter</v>
      </c>
      <c r="AM562">
        <f ca="1">IF($AJ$2="",SUMIFS(BANCOS!$C$4:$C$13,BANCOS!$D$4:$D$13,AK562),SUMIFS(BANCOS!$C$4:$C$13,BANCOS!$D$4:$D$13,AK562,BANCOS!$B$4:$B$13,$AJ$2))+AP561</f>
        <v>0</v>
      </c>
      <c r="AN562">
        <f ca="1">IF($AI$3=1,
IF($AJ$2="",
SUMIFS(ENTRADAS[Valor],ENTRADAS[Status],"Concluído",ENTRADAS[Data pagamento],AK562),
SUMIFS(ENTRADAS[Valor],ENTRADAS[Status],"Concluído",ENTRADAS[Data pagamento],AK562,ENTRADAS[Conta bancária],$AJ$2)),
IF($AJ$2="",
SUMIFS(ENTRADAS[Valor],ENTRADAS[Status],"Concluído",ENTRADAS[Data pagamento],AK562)+SUMIFS(ENTRADAS[Valor],ENTRADAS[Status],"&lt;&gt;"&amp;"Concluído",ENTRADAS[Data vencimento],AK562),
SUMIFS(ENTRADAS[Valor],ENTRADAS[Status],"Concluído",ENTRADAS[Data pagamento],AK562,ENTRADAS[Conta bancária],$AJ$2)+SUMIFS(ENTRADAS[Valor],ENTRADAS[Status],"&lt;&gt;"&amp;"Concluído",ENTRADAS[Data vencimento],AK562,ENTRADAS[Conta bancária],$AJ$2)))</f>
        <v>0</v>
      </c>
      <c r="AO562">
        <f ca="1">IF($AI$3=1,
IF($AJ$2="",
SUMIFS(SAÍDAS[Valor],SAÍDAS[Status],"Concluído",SAÍDAS[Data pagamento],AK562),
SUMIFS(SAÍDAS[Valor],SAÍDAS[Status],"Concluído",SAÍDAS[Data pagamento],AK562,SAÍDAS[Conta bancária],$AJ$2)),
IF($AJ$2="",
SUMIFS(SAÍDAS[Valor],SAÍDAS[Status],"Concluído",SAÍDAS[Data pagamento],AK562)+SUMIFS(SAÍDAS[Valor],SAÍDAS[Status],"&lt;&gt;"&amp;"Concluído",SAÍDAS[Data vencimento],AK562),
SUMIFS(SAÍDAS[Valor],SAÍDAS[Status],"Concluído",SAÍDAS[Data pagamento],AK562,SAÍDAS[Conta bancária],$AJ$2)+SUMIFS(SAÍDAS[Valor],SAÍDAS[Status],"&lt;&gt;"&amp;"Concluído",SAÍDAS[Data vencimento],AK562,SAÍDAS[Conta bancária],$AJ$2)))</f>
        <v>0</v>
      </c>
      <c r="AP562">
        <f t="shared" ca="1" si="63"/>
        <v>0</v>
      </c>
    </row>
    <row r="563" spans="34:42" x14ac:dyDescent="0.3">
      <c r="AH563" t="str">
        <f t="shared" ca="1" si="59"/>
        <v>jul</v>
      </c>
      <c r="AI563">
        <f t="shared" ca="1" si="60"/>
        <v>1901</v>
      </c>
      <c r="AJ563" t="str">
        <f t="shared" ca="1" si="61"/>
        <v>jul1901</v>
      </c>
      <c r="AK563" s="97">
        <f t="shared" ca="1" si="64"/>
        <v>557</v>
      </c>
      <c r="AL563" t="str">
        <f t="shared" ca="1" si="62"/>
        <v>qua</v>
      </c>
      <c r="AM563">
        <f ca="1">IF($AJ$2="",SUMIFS(BANCOS!$C$4:$C$13,BANCOS!$D$4:$D$13,AK563),SUMIFS(BANCOS!$C$4:$C$13,BANCOS!$D$4:$D$13,AK563,BANCOS!$B$4:$B$13,$AJ$2))+AP562</f>
        <v>0</v>
      </c>
      <c r="AN563">
        <f ca="1">IF($AI$3=1,
IF($AJ$2="",
SUMIFS(ENTRADAS[Valor],ENTRADAS[Status],"Concluído",ENTRADAS[Data pagamento],AK563),
SUMIFS(ENTRADAS[Valor],ENTRADAS[Status],"Concluído",ENTRADAS[Data pagamento],AK563,ENTRADAS[Conta bancária],$AJ$2)),
IF($AJ$2="",
SUMIFS(ENTRADAS[Valor],ENTRADAS[Status],"Concluído",ENTRADAS[Data pagamento],AK563)+SUMIFS(ENTRADAS[Valor],ENTRADAS[Status],"&lt;&gt;"&amp;"Concluído",ENTRADAS[Data vencimento],AK563),
SUMIFS(ENTRADAS[Valor],ENTRADAS[Status],"Concluído",ENTRADAS[Data pagamento],AK563,ENTRADAS[Conta bancária],$AJ$2)+SUMIFS(ENTRADAS[Valor],ENTRADAS[Status],"&lt;&gt;"&amp;"Concluído",ENTRADAS[Data vencimento],AK563,ENTRADAS[Conta bancária],$AJ$2)))</f>
        <v>0</v>
      </c>
      <c r="AO563">
        <f ca="1">IF($AI$3=1,
IF($AJ$2="",
SUMIFS(SAÍDAS[Valor],SAÍDAS[Status],"Concluído",SAÍDAS[Data pagamento],AK563),
SUMIFS(SAÍDAS[Valor],SAÍDAS[Status],"Concluído",SAÍDAS[Data pagamento],AK563,SAÍDAS[Conta bancária],$AJ$2)),
IF($AJ$2="",
SUMIFS(SAÍDAS[Valor],SAÍDAS[Status],"Concluído",SAÍDAS[Data pagamento],AK563)+SUMIFS(SAÍDAS[Valor],SAÍDAS[Status],"&lt;&gt;"&amp;"Concluído",SAÍDAS[Data vencimento],AK563),
SUMIFS(SAÍDAS[Valor],SAÍDAS[Status],"Concluído",SAÍDAS[Data pagamento],AK563,SAÍDAS[Conta bancária],$AJ$2)+SUMIFS(SAÍDAS[Valor],SAÍDAS[Status],"&lt;&gt;"&amp;"Concluído",SAÍDAS[Data vencimento],AK563,SAÍDAS[Conta bancária],$AJ$2)))</f>
        <v>0</v>
      </c>
      <c r="AP563">
        <f t="shared" ca="1" si="63"/>
        <v>0</v>
      </c>
    </row>
    <row r="564" spans="34:42" x14ac:dyDescent="0.3">
      <c r="AH564" t="str">
        <f t="shared" ca="1" si="59"/>
        <v>jul</v>
      </c>
      <c r="AI564">
        <f t="shared" ca="1" si="60"/>
        <v>1901</v>
      </c>
      <c r="AJ564" t="str">
        <f t="shared" ca="1" si="61"/>
        <v>jul1901</v>
      </c>
      <c r="AK564" s="97">
        <f t="shared" ca="1" si="64"/>
        <v>558</v>
      </c>
      <c r="AL564" t="str">
        <f t="shared" ca="1" si="62"/>
        <v>qui</v>
      </c>
      <c r="AM564">
        <f ca="1">IF($AJ$2="",SUMIFS(BANCOS!$C$4:$C$13,BANCOS!$D$4:$D$13,AK564),SUMIFS(BANCOS!$C$4:$C$13,BANCOS!$D$4:$D$13,AK564,BANCOS!$B$4:$B$13,$AJ$2))+AP563</f>
        <v>0</v>
      </c>
      <c r="AN564">
        <f ca="1">IF($AI$3=1,
IF($AJ$2="",
SUMIFS(ENTRADAS[Valor],ENTRADAS[Status],"Concluído",ENTRADAS[Data pagamento],AK564),
SUMIFS(ENTRADAS[Valor],ENTRADAS[Status],"Concluído",ENTRADAS[Data pagamento],AK564,ENTRADAS[Conta bancária],$AJ$2)),
IF($AJ$2="",
SUMIFS(ENTRADAS[Valor],ENTRADAS[Status],"Concluído",ENTRADAS[Data pagamento],AK564)+SUMIFS(ENTRADAS[Valor],ENTRADAS[Status],"&lt;&gt;"&amp;"Concluído",ENTRADAS[Data vencimento],AK564),
SUMIFS(ENTRADAS[Valor],ENTRADAS[Status],"Concluído",ENTRADAS[Data pagamento],AK564,ENTRADAS[Conta bancária],$AJ$2)+SUMIFS(ENTRADAS[Valor],ENTRADAS[Status],"&lt;&gt;"&amp;"Concluído",ENTRADAS[Data vencimento],AK564,ENTRADAS[Conta bancária],$AJ$2)))</f>
        <v>0</v>
      </c>
      <c r="AO564">
        <f ca="1">IF($AI$3=1,
IF($AJ$2="",
SUMIFS(SAÍDAS[Valor],SAÍDAS[Status],"Concluído",SAÍDAS[Data pagamento],AK564),
SUMIFS(SAÍDAS[Valor],SAÍDAS[Status],"Concluído",SAÍDAS[Data pagamento],AK564,SAÍDAS[Conta bancária],$AJ$2)),
IF($AJ$2="",
SUMIFS(SAÍDAS[Valor],SAÍDAS[Status],"Concluído",SAÍDAS[Data pagamento],AK564)+SUMIFS(SAÍDAS[Valor],SAÍDAS[Status],"&lt;&gt;"&amp;"Concluído",SAÍDAS[Data vencimento],AK564),
SUMIFS(SAÍDAS[Valor],SAÍDAS[Status],"Concluído",SAÍDAS[Data pagamento],AK564,SAÍDAS[Conta bancária],$AJ$2)+SUMIFS(SAÍDAS[Valor],SAÍDAS[Status],"&lt;&gt;"&amp;"Concluído",SAÍDAS[Data vencimento],AK564,SAÍDAS[Conta bancária],$AJ$2)))</f>
        <v>0</v>
      </c>
      <c r="AP564">
        <f t="shared" ca="1" si="63"/>
        <v>0</v>
      </c>
    </row>
    <row r="565" spans="34:42" x14ac:dyDescent="0.3">
      <c r="AH565" t="str">
        <f t="shared" ca="1" si="59"/>
        <v>jul</v>
      </c>
      <c r="AI565">
        <f t="shared" ca="1" si="60"/>
        <v>1901</v>
      </c>
      <c r="AJ565" t="str">
        <f t="shared" ca="1" si="61"/>
        <v>jul1901</v>
      </c>
      <c r="AK565" s="97">
        <f t="shared" ca="1" si="64"/>
        <v>559</v>
      </c>
      <c r="AL565" t="str">
        <f t="shared" ca="1" si="62"/>
        <v>sex</v>
      </c>
      <c r="AM565">
        <f ca="1">IF($AJ$2="",SUMIFS(BANCOS!$C$4:$C$13,BANCOS!$D$4:$D$13,AK565),SUMIFS(BANCOS!$C$4:$C$13,BANCOS!$D$4:$D$13,AK565,BANCOS!$B$4:$B$13,$AJ$2))+AP564</f>
        <v>0</v>
      </c>
      <c r="AN565">
        <f ca="1">IF($AI$3=1,
IF($AJ$2="",
SUMIFS(ENTRADAS[Valor],ENTRADAS[Status],"Concluído",ENTRADAS[Data pagamento],AK565),
SUMIFS(ENTRADAS[Valor],ENTRADAS[Status],"Concluído",ENTRADAS[Data pagamento],AK565,ENTRADAS[Conta bancária],$AJ$2)),
IF($AJ$2="",
SUMIFS(ENTRADAS[Valor],ENTRADAS[Status],"Concluído",ENTRADAS[Data pagamento],AK565)+SUMIFS(ENTRADAS[Valor],ENTRADAS[Status],"&lt;&gt;"&amp;"Concluído",ENTRADAS[Data vencimento],AK565),
SUMIFS(ENTRADAS[Valor],ENTRADAS[Status],"Concluído",ENTRADAS[Data pagamento],AK565,ENTRADAS[Conta bancária],$AJ$2)+SUMIFS(ENTRADAS[Valor],ENTRADAS[Status],"&lt;&gt;"&amp;"Concluído",ENTRADAS[Data vencimento],AK565,ENTRADAS[Conta bancária],$AJ$2)))</f>
        <v>0</v>
      </c>
      <c r="AO565">
        <f ca="1">IF($AI$3=1,
IF($AJ$2="",
SUMIFS(SAÍDAS[Valor],SAÍDAS[Status],"Concluído",SAÍDAS[Data pagamento],AK565),
SUMIFS(SAÍDAS[Valor],SAÍDAS[Status],"Concluído",SAÍDAS[Data pagamento],AK565,SAÍDAS[Conta bancária],$AJ$2)),
IF($AJ$2="",
SUMIFS(SAÍDAS[Valor],SAÍDAS[Status],"Concluído",SAÍDAS[Data pagamento],AK565)+SUMIFS(SAÍDAS[Valor],SAÍDAS[Status],"&lt;&gt;"&amp;"Concluído",SAÍDAS[Data vencimento],AK565),
SUMIFS(SAÍDAS[Valor],SAÍDAS[Status],"Concluído",SAÍDAS[Data pagamento],AK565,SAÍDAS[Conta bancária],$AJ$2)+SUMIFS(SAÍDAS[Valor],SAÍDAS[Status],"&lt;&gt;"&amp;"Concluído",SAÍDAS[Data vencimento],AK565,SAÍDAS[Conta bancária],$AJ$2)))</f>
        <v>0</v>
      </c>
      <c r="AP565">
        <f t="shared" ca="1" si="63"/>
        <v>0</v>
      </c>
    </row>
    <row r="566" spans="34:42" x14ac:dyDescent="0.3">
      <c r="AH566" t="str">
        <f t="shared" ca="1" si="59"/>
        <v>jul</v>
      </c>
      <c r="AI566">
        <f t="shared" ca="1" si="60"/>
        <v>1901</v>
      </c>
      <c r="AJ566" t="str">
        <f t="shared" ca="1" si="61"/>
        <v>jul1901</v>
      </c>
      <c r="AK566" s="97">
        <f t="shared" ca="1" si="64"/>
        <v>560</v>
      </c>
      <c r="AL566" t="str">
        <f t="shared" ca="1" si="62"/>
        <v>sáb</v>
      </c>
      <c r="AM566">
        <f ca="1">IF($AJ$2="",SUMIFS(BANCOS!$C$4:$C$13,BANCOS!$D$4:$D$13,AK566),SUMIFS(BANCOS!$C$4:$C$13,BANCOS!$D$4:$D$13,AK566,BANCOS!$B$4:$B$13,$AJ$2))+AP565</f>
        <v>0</v>
      </c>
      <c r="AN566">
        <f ca="1">IF($AI$3=1,
IF($AJ$2="",
SUMIFS(ENTRADAS[Valor],ENTRADAS[Status],"Concluído",ENTRADAS[Data pagamento],AK566),
SUMIFS(ENTRADAS[Valor],ENTRADAS[Status],"Concluído",ENTRADAS[Data pagamento],AK566,ENTRADAS[Conta bancária],$AJ$2)),
IF($AJ$2="",
SUMIFS(ENTRADAS[Valor],ENTRADAS[Status],"Concluído",ENTRADAS[Data pagamento],AK566)+SUMIFS(ENTRADAS[Valor],ENTRADAS[Status],"&lt;&gt;"&amp;"Concluído",ENTRADAS[Data vencimento],AK566),
SUMIFS(ENTRADAS[Valor],ENTRADAS[Status],"Concluído",ENTRADAS[Data pagamento],AK566,ENTRADAS[Conta bancária],$AJ$2)+SUMIFS(ENTRADAS[Valor],ENTRADAS[Status],"&lt;&gt;"&amp;"Concluído",ENTRADAS[Data vencimento],AK566,ENTRADAS[Conta bancária],$AJ$2)))</f>
        <v>0</v>
      </c>
      <c r="AO566">
        <f ca="1">IF($AI$3=1,
IF($AJ$2="",
SUMIFS(SAÍDAS[Valor],SAÍDAS[Status],"Concluído",SAÍDAS[Data pagamento],AK566),
SUMIFS(SAÍDAS[Valor],SAÍDAS[Status],"Concluído",SAÍDAS[Data pagamento],AK566,SAÍDAS[Conta bancária],$AJ$2)),
IF($AJ$2="",
SUMIFS(SAÍDAS[Valor],SAÍDAS[Status],"Concluído",SAÍDAS[Data pagamento],AK566)+SUMIFS(SAÍDAS[Valor],SAÍDAS[Status],"&lt;&gt;"&amp;"Concluído",SAÍDAS[Data vencimento],AK566),
SUMIFS(SAÍDAS[Valor],SAÍDAS[Status],"Concluído",SAÍDAS[Data pagamento],AK566,SAÍDAS[Conta bancária],$AJ$2)+SUMIFS(SAÍDAS[Valor],SAÍDAS[Status],"&lt;&gt;"&amp;"Concluído",SAÍDAS[Data vencimento],AK566,SAÍDAS[Conta bancária],$AJ$2)))</f>
        <v>0</v>
      </c>
      <c r="AP566">
        <f t="shared" ca="1" si="63"/>
        <v>0</v>
      </c>
    </row>
    <row r="567" spans="34:42" x14ac:dyDescent="0.3">
      <c r="AH567" t="str">
        <f t="shared" ca="1" si="59"/>
        <v>jul</v>
      </c>
      <c r="AI567">
        <f t="shared" ca="1" si="60"/>
        <v>1901</v>
      </c>
      <c r="AJ567" t="str">
        <f t="shared" ca="1" si="61"/>
        <v>jul1901</v>
      </c>
      <c r="AK567" s="97">
        <f t="shared" ca="1" si="64"/>
        <v>561</v>
      </c>
      <c r="AL567" t="str">
        <f t="shared" ca="1" si="62"/>
        <v>dom</v>
      </c>
      <c r="AM567">
        <f ca="1">IF($AJ$2="",SUMIFS(BANCOS!$C$4:$C$13,BANCOS!$D$4:$D$13,AK567),SUMIFS(BANCOS!$C$4:$C$13,BANCOS!$D$4:$D$13,AK567,BANCOS!$B$4:$B$13,$AJ$2))+AP566</f>
        <v>0</v>
      </c>
      <c r="AN567">
        <f ca="1">IF($AI$3=1,
IF($AJ$2="",
SUMIFS(ENTRADAS[Valor],ENTRADAS[Status],"Concluído",ENTRADAS[Data pagamento],AK567),
SUMIFS(ENTRADAS[Valor],ENTRADAS[Status],"Concluído",ENTRADAS[Data pagamento],AK567,ENTRADAS[Conta bancária],$AJ$2)),
IF($AJ$2="",
SUMIFS(ENTRADAS[Valor],ENTRADAS[Status],"Concluído",ENTRADAS[Data pagamento],AK567)+SUMIFS(ENTRADAS[Valor],ENTRADAS[Status],"&lt;&gt;"&amp;"Concluído",ENTRADAS[Data vencimento],AK567),
SUMIFS(ENTRADAS[Valor],ENTRADAS[Status],"Concluído",ENTRADAS[Data pagamento],AK567,ENTRADAS[Conta bancária],$AJ$2)+SUMIFS(ENTRADAS[Valor],ENTRADAS[Status],"&lt;&gt;"&amp;"Concluído",ENTRADAS[Data vencimento],AK567,ENTRADAS[Conta bancária],$AJ$2)))</f>
        <v>0</v>
      </c>
      <c r="AO567">
        <f ca="1">IF($AI$3=1,
IF($AJ$2="",
SUMIFS(SAÍDAS[Valor],SAÍDAS[Status],"Concluído",SAÍDAS[Data pagamento],AK567),
SUMIFS(SAÍDAS[Valor],SAÍDAS[Status],"Concluído",SAÍDAS[Data pagamento],AK567,SAÍDAS[Conta bancária],$AJ$2)),
IF($AJ$2="",
SUMIFS(SAÍDAS[Valor],SAÍDAS[Status],"Concluído",SAÍDAS[Data pagamento],AK567)+SUMIFS(SAÍDAS[Valor],SAÍDAS[Status],"&lt;&gt;"&amp;"Concluído",SAÍDAS[Data vencimento],AK567),
SUMIFS(SAÍDAS[Valor],SAÍDAS[Status],"Concluído",SAÍDAS[Data pagamento],AK567,SAÍDAS[Conta bancária],$AJ$2)+SUMIFS(SAÍDAS[Valor],SAÍDAS[Status],"&lt;&gt;"&amp;"Concluído",SAÍDAS[Data vencimento],AK567,SAÍDAS[Conta bancária],$AJ$2)))</f>
        <v>0</v>
      </c>
      <c r="AP567">
        <f t="shared" ca="1" si="63"/>
        <v>0</v>
      </c>
    </row>
    <row r="568" spans="34:42" x14ac:dyDescent="0.3">
      <c r="AH568" t="str">
        <f t="shared" ref="AH568:AH631" ca="1" si="65">TEXT(AK568,"MMM")</f>
        <v>jul</v>
      </c>
      <c r="AI568">
        <f t="shared" ref="AI568:AI631" ca="1" si="66">YEAR(AK568)</f>
        <v>1901</v>
      </c>
      <c r="AJ568" t="str">
        <f t="shared" ref="AJ568:AJ631" ca="1" si="67">AH568&amp;AI568</f>
        <v>jul1901</v>
      </c>
      <c r="AK568" s="97">
        <f t="shared" ca="1" si="64"/>
        <v>562</v>
      </c>
      <c r="AL568" t="str">
        <f t="shared" ref="AL568:AL631" ca="1" si="68">TEXT(AK568,"DDD")</f>
        <v>seg</v>
      </c>
      <c r="AM568">
        <f ca="1">IF($AJ$2="",SUMIFS(BANCOS!$C$4:$C$13,BANCOS!$D$4:$D$13,AK568),SUMIFS(BANCOS!$C$4:$C$13,BANCOS!$D$4:$D$13,AK568,BANCOS!$B$4:$B$13,$AJ$2))+AP567</f>
        <v>0</v>
      </c>
      <c r="AN568">
        <f ca="1">IF($AI$3=1,
IF($AJ$2="",
SUMIFS(ENTRADAS[Valor],ENTRADAS[Status],"Concluído",ENTRADAS[Data pagamento],AK568),
SUMIFS(ENTRADAS[Valor],ENTRADAS[Status],"Concluído",ENTRADAS[Data pagamento],AK568,ENTRADAS[Conta bancária],$AJ$2)),
IF($AJ$2="",
SUMIFS(ENTRADAS[Valor],ENTRADAS[Status],"Concluído",ENTRADAS[Data pagamento],AK568)+SUMIFS(ENTRADAS[Valor],ENTRADAS[Status],"&lt;&gt;"&amp;"Concluído",ENTRADAS[Data vencimento],AK568),
SUMIFS(ENTRADAS[Valor],ENTRADAS[Status],"Concluído",ENTRADAS[Data pagamento],AK568,ENTRADAS[Conta bancária],$AJ$2)+SUMIFS(ENTRADAS[Valor],ENTRADAS[Status],"&lt;&gt;"&amp;"Concluído",ENTRADAS[Data vencimento],AK568,ENTRADAS[Conta bancária],$AJ$2)))</f>
        <v>0</v>
      </c>
      <c r="AO568">
        <f ca="1">IF($AI$3=1,
IF($AJ$2="",
SUMIFS(SAÍDAS[Valor],SAÍDAS[Status],"Concluído",SAÍDAS[Data pagamento],AK568),
SUMIFS(SAÍDAS[Valor],SAÍDAS[Status],"Concluído",SAÍDAS[Data pagamento],AK568,SAÍDAS[Conta bancária],$AJ$2)),
IF($AJ$2="",
SUMIFS(SAÍDAS[Valor],SAÍDAS[Status],"Concluído",SAÍDAS[Data pagamento],AK568)+SUMIFS(SAÍDAS[Valor],SAÍDAS[Status],"&lt;&gt;"&amp;"Concluído",SAÍDAS[Data vencimento],AK568),
SUMIFS(SAÍDAS[Valor],SAÍDAS[Status],"Concluído",SAÍDAS[Data pagamento],AK568,SAÍDAS[Conta bancária],$AJ$2)+SUMIFS(SAÍDAS[Valor],SAÍDAS[Status],"&lt;&gt;"&amp;"Concluído",SAÍDAS[Data vencimento],AK568,SAÍDAS[Conta bancária],$AJ$2)))</f>
        <v>0</v>
      </c>
      <c r="AP568">
        <f t="shared" ref="AP568:AP631" ca="1" si="69">AM568+AN568-AO568</f>
        <v>0</v>
      </c>
    </row>
    <row r="569" spans="34:42" x14ac:dyDescent="0.3">
      <c r="AH569" t="str">
        <f t="shared" ca="1" si="65"/>
        <v>jul</v>
      </c>
      <c r="AI569">
        <f t="shared" ca="1" si="66"/>
        <v>1901</v>
      </c>
      <c r="AJ569" t="str">
        <f t="shared" ca="1" si="67"/>
        <v>jul1901</v>
      </c>
      <c r="AK569" s="97">
        <f t="shared" ca="1" si="64"/>
        <v>563</v>
      </c>
      <c r="AL569" t="str">
        <f t="shared" ca="1" si="68"/>
        <v>ter</v>
      </c>
      <c r="AM569">
        <f ca="1">IF($AJ$2="",SUMIFS(BANCOS!$C$4:$C$13,BANCOS!$D$4:$D$13,AK569),SUMIFS(BANCOS!$C$4:$C$13,BANCOS!$D$4:$D$13,AK569,BANCOS!$B$4:$B$13,$AJ$2))+AP568</f>
        <v>0</v>
      </c>
      <c r="AN569">
        <f ca="1">IF($AI$3=1,
IF($AJ$2="",
SUMIFS(ENTRADAS[Valor],ENTRADAS[Status],"Concluído",ENTRADAS[Data pagamento],AK569),
SUMIFS(ENTRADAS[Valor],ENTRADAS[Status],"Concluído",ENTRADAS[Data pagamento],AK569,ENTRADAS[Conta bancária],$AJ$2)),
IF($AJ$2="",
SUMIFS(ENTRADAS[Valor],ENTRADAS[Status],"Concluído",ENTRADAS[Data pagamento],AK569)+SUMIFS(ENTRADAS[Valor],ENTRADAS[Status],"&lt;&gt;"&amp;"Concluído",ENTRADAS[Data vencimento],AK569),
SUMIFS(ENTRADAS[Valor],ENTRADAS[Status],"Concluído",ENTRADAS[Data pagamento],AK569,ENTRADAS[Conta bancária],$AJ$2)+SUMIFS(ENTRADAS[Valor],ENTRADAS[Status],"&lt;&gt;"&amp;"Concluído",ENTRADAS[Data vencimento],AK569,ENTRADAS[Conta bancária],$AJ$2)))</f>
        <v>0</v>
      </c>
      <c r="AO569">
        <f ca="1">IF($AI$3=1,
IF($AJ$2="",
SUMIFS(SAÍDAS[Valor],SAÍDAS[Status],"Concluído",SAÍDAS[Data pagamento],AK569),
SUMIFS(SAÍDAS[Valor],SAÍDAS[Status],"Concluído",SAÍDAS[Data pagamento],AK569,SAÍDAS[Conta bancária],$AJ$2)),
IF($AJ$2="",
SUMIFS(SAÍDAS[Valor],SAÍDAS[Status],"Concluído",SAÍDAS[Data pagamento],AK569)+SUMIFS(SAÍDAS[Valor],SAÍDAS[Status],"&lt;&gt;"&amp;"Concluído",SAÍDAS[Data vencimento],AK569),
SUMIFS(SAÍDAS[Valor],SAÍDAS[Status],"Concluído",SAÍDAS[Data pagamento],AK569,SAÍDAS[Conta bancária],$AJ$2)+SUMIFS(SAÍDAS[Valor],SAÍDAS[Status],"&lt;&gt;"&amp;"Concluído",SAÍDAS[Data vencimento],AK569,SAÍDAS[Conta bancária],$AJ$2)))</f>
        <v>0</v>
      </c>
      <c r="AP569">
        <f t="shared" ca="1" si="69"/>
        <v>0</v>
      </c>
    </row>
    <row r="570" spans="34:42" x14ac:dyDescent="0.3">
      <c r="AH570" t="str">
        <f t="shared" ca="1" si="65"/>
        <v>jul</v>
      </c>
      <c r="AI570">
        <f t="shared" ca="1" si="66"/>
        <v>1901</v>
      </c>
      <c r="AJ570" t="str">
        <f t="shared" ca="1" si="67"/>
        <v>jul1901</v>
      </c>
      <c r="AK570" s="97">
        <f t="shared" ca="1" si="64"/>
        <v>564</v>
      </c>
      <c r="AL570" t="str">
        <f t="shared" ca="1" si="68"/>
        <v>qua</v>
      </c>
      <c r="AM570">
        <f ca="1">IF($AJ$2="",SUMIFS(BANCOS!$C$4:$C$13,BANCOS!$D$4:$D$13,AK570),SUMIFS(BANCOS!$C$4:$C$13,BANCOS!$D$4:$D$13,AK570,BANCOS!$B$4:$B$13,$AJ$2))+AP569</f>
        <v>0</v>
      </c>
      <c r="AN570">
        <f ca="1">IF($AI$3=1,
IF($AJ$2="",
SUMIFS(ENTRADAS[Valor],ENTRADAS[Status],"Concluído",ENTRADAS[Data pagamento],AK570),
SUMIFS(ENTRADAS[Valor],ENTRADAS[Status],"Concluído",ENTRADAS[Data pagamento],AK570,ENTRADAS[Conta bancária],$AJ$2)),
IF($AJ$2="",
SUMIFS(ENTRADAS[Valor],ENTRADAS[Status],"Concluído",ENTRADAS[Data pagamento],AK570)+SUMIFS(ENTRADAS[Valor],ENTRADAS[Status],"&lt;&gt;"&amp;"Concluído",ENTRADAS[Data vencimento],AK570),
SUMIFS(ENTRADAS[Valor],ENTRADAS[Status],"Concluído",ENTRADAS[Data pagamento],AK570,ENTRADAS[Conta bancária],$AJ$2)+SUMIFS(ENTRADAS[Valor],ENTRADAS[Status],"&lt;&gt;"&amp;"Concluído",ENTRADAS[Data vencimento],AK570,ENTRADAS[Conta bancária],$AJ$2)))</f>
        <v>0</v>
      </c>
      <c r="AO570">
        <f ca="1">IF($AI$3=1,
IF($AJ$2="",
SUMIFS(SAÍDAS[Valor],SAÍDAS[Status],"Concluído",SAÍDAS[Data pagamento],AK570),
SUMIFS(SAÍDAS[Valor],SAÍDAS[Status],"Concluído",SAÍDAS[Data pagamento],AK570,SAÍDAS[Conta bancária],$AJ$2)),
IF($AJ$2="",
SUMIFS(SAÍDAS[Valor],SAÍDAS[Status],"Concluído",SAÍDAS[Data pagamento],AK570)+SUMIFS(SAÍDAS[Valor],SAÍDAS[Status],"&lt;&gt;"&amp;"Concluído",SAÍDAS[Data vencimento],AK570),
SUMIFS(SAÍDAS[Valor],SAÍDAS[Status],"Concluído",SAÍDAS[Data pagamento],AK570,SAÍDAS[Conta bancária],$AJ$2)+SUMIFS(SAÍDAS[Valor],SAÍDAS[Status],"&lt;&gt;"&amp;"Concluído",SAÍDAS[Data vencimento],AK570,SAÍDAS[Conta bancária],$AJ$2)))</f>
        <v>0</v>
      </c>
      <c r="AP570">
        <f t="shared" ca="1" si="69"/>
        <v>0</v>
      </c>
    </row>
    <row r="571" spans="34:42" x14ac:dyDescent="0.3">
      <c r="AH571" t="str">
        <f t="shared" ca="1" si="65"/>
        <v>jul</v>
      </c>
      <c r="AI571">
        <f t="shared" ca="1" si="66"/>
        <v>1901</v>
      </c>
      <c r="AJ571" t="str">
        <f t="shared" ca="1" si="67"/>
        <v>jul1901</v>
      </c>
      <c r="AK571" s="97">
        <f t="shared" ca="1" si="64"/>
        <v>565</v>
      </c>
      <c r="AL571" t="str">
        <f t="shared" ca="1" si="68"/>
        <v>qui</v>
      </c>
      <c r="AM571">
        <f ca="1">IF($AJ$2="",SUMIFS(BANCOS!$C$4:$C$13,BANCOS!$D$4:$D$13,AK571),SUMIFS(BANCOS!$C$4:$C$13,BANCOS!$D$4:$D$13,AK571,BANCOS!$B$4:$B$13,$AJ$2))+AP570</f>
        <v>0</v>
      </c>
      <c r="AN571">
        <f ca="1">IF($AI$3=1,
IF($AJ$2="",
SUMIFS(ENTRADAS[Valor],ENTRADAS[Status],"Concluído",ENTRADAS[Data pagamento],AK571),
SUMIFS(ENTRADAS[Valor],ENTRADAS[Status],"Concluído",ENTRADAS[Data pagamento],AK571,ENTRADAS[Conta bancária],$AJ$2)),
IF($AJ$2="",
SUMIFS(ENTRADAS[Valor],ENTRADAS[Status],"Concluído",ENTRADAS[Data pagamento],AK571)+SUMIFS(ENTRADAS[Valor],ENTRADAS[Status],"&lt;&gt;"&amp;"Concluído",ENTRADAS[Data vencimento],AK571),
SUMIFS(ENTRADAS[Valor],ENTRADAS[Status],"Concluído",ENTRADAS[Data pagamento],AK571,ENTRADAS[Conta bancária],$AJ$2)+SUMIFS(ENTRADAS[Valor],ENTRADAS[Status],"&lt;&gt;"&amp;"Concluído",ENTRADAS[Data vencimento],AK571,ENTRADAS[Conta bancária],$AJ$2)))</f>
        <v>0</v>
      </c>
      <c r="AO571">
        <f ca="1">IF($AI$3=1,
IF($AJ$2="",
SUMIFS(SAÍDAS[Valor],SAÍDAS[Status],"Concluído",SAÍDAS[Data pagamento],AK571),
SUMIFS(SAÍDAS[Valor],SAÍDAS[Status],"Concluído",SAÍDAS[Data pagamento],AK571,SAÍDAS[Conta bancária],$AJ$2)),
IF($AJ$2="",
SUMIFS(SAÍDAS[Valor],SAÍDAS[Status],"Concluído",SAÍDAS[Data pagamento],AK571)+SUMIFS(SAÍDAS[Valor],SAÍDAS[Status],"&lt;&gt;"&amp;"Concluído",SAÍDAS[Data vencimento],AK571),
SUMIFS(SAÍDAS[Valor],SAÍDAS[Status],"Concluído",SAÍDAS[Data pagamento],AK571,SAÍDAS[Conta bancária],$AJ$2)+SUMIFS(SAÍDAS[Valor],SAÍDAS[Status],"&lt;&gt;"&amp;"Concluído",SAÍDAS[Data vencimento],AK571,SAÍDAS[Conta bancária],$AJ$2)))</f>
        <v>0</v>
      </c>
      <c r="AP571">
        <f t="shared" ca="1" si="69"/>
        <v>0</v>
      </c>
    </row>
    <row r="572" spans="34:42" x14ac:dyDescent="0.3">
      <c r="AH572" t="str">
        <f t="shared" ca="1" si="65"/>
        <v>jul</v>
      </c>
      <c r="AI572">
        <f t="shared" ca="1" si="66"/>
        <v>1901</v>
      </c>
      <c r="AJ572" t="str">
        <f t="shared" ca="1" si="67"/>
        <v>jul1901</v>
      </c>
      <c r="AK572" s="97">
        <f t="shared" ca="1" si="64"/>
        <v>566</v>
      </c>
      <c r="AL572" t="str">
        <f t="shared" ca="1" si="68"/>
        <v>sex</v>
      </c>
      <c r="AM572">
        <f ca="1">IF($AJ$2="",SUMIFS(BANCOS!$C$4:$C$13,BANCOS!$D$4:$D$13,AK572),SUMIFS(BANCOS!$C$4:$C$13,BANCOS!$D$4:$D$13,AK572,BANCOS!$B$4:$B$13,$AJ$2))+AP571</f>
        <v>0</v>
      </c>
      <c r="AN572">
        <f ca="1">IF($AI$3=1,
IF($AJ$2="",
SUMIFS(ENTRADAS[Valor],ENTRADAS[Status],"Concluído",ENTRADAS[Data pagamento],AK572),
SUMIFS(ENTRADAS[Valor],ENTRADAS[Status],"Concluído",ENTRADAS[Data pagamento],AK572,ENTRADAS[Conta bancária],$AJ$2)),
IF($AJ$2="",
SUMIFS(ENTRADAS[Valor],ENTRADAS[Status],"Concluído",ENTRADAS[Data pagamento],AK572)+SUMIFS(ENTRADAS[Valor],ENTRADAS[Status],"&lt;&gt;"&amp;"Concluído",ENTRADAS[Data vencimento],AK572),
SUMIFS(ENTRADAS[Valor],ENTRADAS[Status],"Concluído",ENTRADAS[Data pagamento],AK572,ENTRADAS[Conta bancária],$AJ$2)+SUMIFS(ENTRADAS[Valor],ENTRADAS[Status],"&lt;&gt;"&amp;"Concluído",ENTRADAS[Data vencimento],AK572,ENTRADAS[Conta bancária],$AJ$2)))</f>
        <v>0</v>
      </c>
      <c r="AO572">
        <f ca="1">IF($AI$3=1,
IF($AJ$2="",
SUMIFS(SAÍDAS[Valor],SAÍDAS[Status],"Concluído",SAÍDAS[Data pagamento],AK572),
SUMIFS(SAÍDAS[Valor],SAÍDAS[Status],"Concluído",SAÍDAS[Data pagamento],AK572,SAÍDAS[Conta bancária],$AJ$2)),
IF($AJ$2="",
SUMIFS(SAÍDAS[Valor],SAÍDAS[Status],"Concluído",SAÍDAS[Data pagamento],AK572)+SUMIFS(SAÍDAS[Valor],SAÍDAS[Status],"&lt;&gt;"&amp;"Concluído",SAÍDAS[Data vencimento],AK572),
SUMIFS(SAÍDAS[Valor],SAÍDAS[Status],"Concluído",SAÍDAS[Data pagamento],AK572,SAÍDAS[Conta bancária],$AJ$2)+SUMIFS(SAÍDAS[Valor],SAÍDAS[Status],"&lt;&gt;"&amp;"Concluído",SAÍDAS[Data vencimento],AK572,SAÍDAS[Conta bancária],$AJ$2)))</f>
        <v>0</v>
      </c>
      <c r="AP572">
        <f t="shared" ca="1" si="69"/>
        <v>0</v>
      </c>
    </row>
    <row r="573" spans="34:42" x14ac:dyDescent="0.3">
      <c r="AH573" t="str">
        <f t="shared" ca="1" si="65"/>
        <v>jul</v>
      </c>
      <c r="AI573">
        <f t="shared" ca="1" si="66"/>
        <v>1901</v>
      </c>
      <c r="AJ573" t="str">
        <f t="shared" ca="1" si="67"/>
        <v>jul1901</v>
      </c>
      <c r="AK573" s="97">
        <f t="shared" ca="1" si="64"/>
        <v>567</v>
      </c>
      <c r="AL573" t="str">
        <f t="shared" ca="1" si="68"/>
        <v>sáb</v>
      </c>
      <c r="AM573">
        <f ca="1">IF($AJ$2="",SUMIFS(BANCOS!$C$4:$C$13,BANCOS!$D$4:$D$13,AK573),SUMIFS(BANCOS!$C$4:$C$13,BANCOS!$D$4:$D$13,AK573,BANCOS!$B$4:$B$13,$AJ$2))+AP572</f>
        <v>0</v>
      </c>
      <c r="AN573">
        <f ca="1">IF($AI$3=1,
IF($AJ$2="",
SUMIFS(ENTRADAS[Valor],ENTRADAS[Status],"Concluído",ENTRADAS[Data pagamento],AK573),
SUMIFS(ENTRADAS[Valor],ENTRADAS[Status],"Concluído",ENTRADAS[Data pagamento],AK573,ENTRADAS[Conta bancária],$AJ$2)),
IF($AJ$2="",
SUMIFS(ENTRADAS[Valor],ENTRADAS[Status],"Concluído",ENTRADAS[Data pagamento],AK573)+SUMIFS(ENTRADAS[Valor],ENTRADAS[Status],"&lt;&gt;"&amp;"Concluído",ENTRADAS[Data vencimento],AK573),
SUMIFS(ENTRADAS[Valor],ENTRADAS[Status],"Concluído",ENTRADAS[Data pagamento],AK573,ENTRADAS[Conta bancária],$AJ$2)+SUMIFS(ENTRADAS[Valor],ENTRADAS[Status],"&lt;&gt;"&amp;"Concluído",ENTRADAS[Data vencimento],AK573,ENTRADAS[Conta bancária],$AJ$2)))</f>
        <v>0</v>
      </c>
      <c r="AO573">
        <f ca="1">IF($AI$3=1,
IF($AJ$2="",
SUMIFS(SAÍDAS[Valor],SAÍDAS[Status],"Concluído",SAÍDAS[Data pagamento],AK573),
SUMIFS(SAÍDAS[Valor],SAÍDAS[Status],"Concluído",SAÍDAS[Data pagamento],AK573,SAÍDAS[Conta bancária],$AJ$2)),
IF($AJ$2="",
SUMIFS(SAÍDAS[Valor],SAÍDAS[Status],"Concluído",SAÍDAS[Data pagamento],AK573)+SUMIFS(SAÍDAS[Valor],SAÍDAS[Status],"&lt;&gt;"&amp;"Concluído",SAÍDAS[Data vencimento],AK573),
SUMIFS(SAÍDAS[Valor],SAÍDAS[Status],"Concluído",SAÍDAS[Data pagamento],AK573,SAÍDAS[Conta bancária],$AJ$2)+SUMIFS(SAÍDAS[Valor],SAÍDAS[Status],"&lt;&gt;"&amp;"Concluído",SAÍDAS[Data vencimento],AK573,SAÍDAS[Conta bancária],$AJ$2)))</f>
        <v>0</v>
      </c>
      <c r="AP573">
        <f t="shared" ca="1" si="69"/>
        <v>0</v>
      </c>
    </row>
    <row r="574" spans="34:42" x14ac:dyDescent="0.3">
      <c r="AH574" t="str">
        <f t="shared" ca="1" si="65"/>
        <v>jul</v>
      </c>
      <c r="AI574">
        <f t="shared" ca="1" si="66"/>
        <v>1901</v>
      </c>
      <c r="AJ574" t="str">
        <f t="shared" ca="1" si="67"/>
        <v>jul1901</v>
      </c>
      <c r="AK574" s="97">
        <f t="shared" ca="1" si="64"/>
        <v>568</v>
      </c>
      <c r="AL574" t="str">
        <f t="shared" ca="1" si="68"/>
        <v>dom</v>
      </c>
      <c r="AM574">
        <f ca="1">IF($AJ$2="",SUMIFS(BANCOS!$C$4:$C$13,BANCOS!$D$4:$D$13,AK574),SUMIFS(BANCOS!$C$4:$C$13,BANCOS!$D$4:$D$13,AK574,BANCOS!$B$4:$B$13,$AJ$2))+AP573</f>
        <v>0</v>
      </c>
      <c r="AN574">
        <f ca="1">IF($AI$3=1,
IF($AJ$2="",
SUMIFS(ENTRADAS[Valor],ENTRADAS[Status],"Concluído",ENTRADAS[Data pagamento],AK574),
SUMIFS(ENTRADAS[Valor],ENTRADAS[Status],"Concluído",ENTRADAS[Data pagamento],AK574,ENTRADAS[Conta bancária],$AJ$2)),
IF($AJ$2="",
SUMIFS(ENTRADAS[Valor],ENTRADAS[Status],"Concluído",ENTRADAS[Data pagamento],AK574)+SUMIFS(ENTRADAS[Valor],ENTRADAS[Status],"&lt;&gt;"&amp;"Concluído",ENTRADAS[Data vencimento],AK574),
SUMIFS(ENTRADAS[Valor],ENTRADAS[Status],"Concluído",ENTRADAS[Data pagamento],AK574,ENTRADAS[Conta bancária],$AJ$2)+SUMIFS(ENTRADAS[Valor],ENTRADAS[Status],"&lt;&gt;"&amp;"Concluído",ENTRADAS[Data vencimento],AK574,ENTRADAS[Conta bancária],$AJ$2)))</f>
        <v>0</v>
      </c>
      <c r="AO574">
        <f ca="1">IF($AI$3=1,
IF($AJ$2="",
SUMIFS(SAÍDAS[Valor],SAÍDAS[Status],"Concluído",SAÍDAS[Data pagamento],AK574),
SUMIFS(SAÍDAS[Valor],SAÍDAS[Status],"Concluído",SAÍDAS[Data pagamento],AK574,SAÍDAS[Conta bancária],$AJ$2)),
IF($AJ$2="",
SUMIFS(SAÍDAS[Valor],SAÍDAS[Status],"Concluído",SAÍDAS[Data pagamento],AK574)+SUMIFS(SAÍDAS[Valor],SAÍDAS[Status],"&lt;&gt;"&amp;"Concluído",SAÍDAS[Data vencimento],AK574),
SUMIFS(SAÍDAS[Valor],SAÍDAS[Status],"Concluído",SAÍDAS[Data pagamento],AK574,SAÍDAS[Conta bancária],$AJ$2)+SUMIFS(SAÍDAS[Valor],SAÍDAS[Status],"&lt;&gt;"&amp;"Concluído",SAÍDAS[Data vencimento],AK574,SAÍDAS[Conta bancária],$AJ$2)))</f>
        <v>0</v>
      </c>
      <c r="AP574">
        <f t="shared" ca="1" si="69"/>
        <v>0</v>
      </c>
    </row>
    <row r="575" spans="34:42" x14ac:dyDescent="0.3">
      <c r="AH575" t="str">
        <f t="shared" ca="1" si="65"/>
        <v>jul</v>
      </c>
      <c r="AI575">
        <f t="shared" ca="1" si="66"/>
        <v>1901</v>
      </c>
      <c r="AJ575" t="str">
        <f t="shared" ca="1" si="67"/>
        <v>jul1901</v>
      </c>
      <c r="AK575" s="97">
        <f t="shared" ca="1" si="64"/>
        <v>569</v>
      </c>
      <c r="AL575" t="str">
        <f t="shared" ca="1" si="68"/>
        <v>seg</v>
      </c>
      <c r="AM575">
        <f ca="1">IF($AJ$2="",SUMIFS(BANCOS!$C$4:$C$13,BANCOS!$D$4:$D$13,AK575),SUMIFS(BANCOS!$C$4:$C$13,BANCOS!$D$4:$D$13,AK575,BANCOS!$B$4:$B$13,$AJ$2))+AP574</f>
        <v>0</v>
      </c>
      <c r="AN575">
        <f ca="1">IF($AI$3=1,
IF($AJ$2="",
SUMIFS(ENTRADAS[Valor],ENTRADAS[Status],"Concluído",ENTRADAS[Data pagamento],AK575),
SUMIFS(ENTRADAS[Valor],ENTRADAS[Status],"Concluído",ENTRADAS[Data pagamento],AK575,ENTRADAS[Conta bancária],$AJ$2)),
IF($AJ$2="",
SUMIFS(ENTRADAS[Valor],ENTRADAS[Status],"Concluído",ENTRADAS[Data pagamento],AK575)+SUMIFS(ENTRADAS[Valor],ENTRADAS[Status],"&lt;&gt;"&amp;"Concluído",ENTRADAS[Data vencimento],AK575),
SUMIFS(ENTRADAS[Valor],ENTRADAS[Status],"Concluído",ENTRADAS[Data pagamento],AK575,ENTRADAS[Conta bancária],$AJ$2)+SUMIFS(ENTRADAS[Valor],ENTRADAS[Status],"&lt;&gt;"&amp;"Concluído",ENTRADAS[Data vencimento],AK575,ENTRADAS[Conta bancária],$AJ$2)))</f>
        <v>0</v>
      </c>
      <c r="AO575">
        <f ca="1">IF($AI$3=1,
IF($AJ$2="",
SUMIFS(SAÍDAS[Valor],SAÍDAS[Status],"Concluído",SAÍDAS[Data pagamento],AK575),
SUMIFS(SAÍDAS[Valor],SAÍDAS[Status],"Concluído",SAÍDAS[Data pagamento],AK575,SAÍDAS[Conta bancária],$AJ$2)),
IF($AJ$2="",
SUMIFS(SAÍDAS[Valor],SAÍDAS[Status],"Concluído",SAÍDAS[Data pagamento],AK575)+SUMIFS(SAÍDAS[Valor],SAÍDAS[Status],"&lt;&gt;"&amp;"Concluído",SAÍDAS[Data vencimento],AK575),
SUMIFS(SAÍDAS[Valor],SAÍDAS[Status],"Concluído",SAÍDAS[Data pagamento],AK575,SAÍDAS[Conta bancária],$AJ$2)+SUMIFS(SAÍDAS[Valor],SAÍDAS[Status],"&lt;&gt;"&amp;"Concluído",SAÍDAS[Data vencimento],AK575,SAÍDAS[Conta bancária],$AJ$2)))</f>
        <v>0</v>
      </c>
      <c r="AP575">
        <f t="shared" ca="1" si="69"/>
        <v>0</v>
      </c>
    </row>
    <row r="576" spans="34:42" x14ac:dyDescent="0.3">
      <c r="AH576" t="str">
        <f t="shared" ca="1" si="65"/>
        <v>jul</v>
      </c>
      <c r="AI576">
        <f t="shared" ca="1" si="66"/>
        <v>1901</v>
      </c>
      <c r="AJ576" t="str">
        <f t="shared" ca="1" si="67"/>
        <v>jul1901</v>
      </c>
      <c r="AK576" s="97">
        <f t="shared" ca="1" si="64"/>
        <v>570</v>
      </c>
      <c r="AL576" t="str">
        <f t="shared" ca="1" si="68"/>
        <v>ter</v>
      </c>
      <c r="AM576">
        <f ca="1">IF($AJ$2="",SUMIFS(BANCOS!$C$4:$C$13,BANCOS!$D$4:$D$13,AK576),SUMIFS(BANCOS!$C$4:$C$13,BANCOS!$D$4:$D$13,AK576,BANCOS!$B$4:$B$13,$AJ$2))+AP575</f>
        <v>0</v>
      </c>
      <c r="AN576">
        <f ca="1">IF($AI$3=1,
IF($AJ$2="",
SUMIFS(ENTRADAS[Valor],ENTRADAS[Status],"Concluído",ENTRADAS[Data pagamento],AK576),
SUMIFS(ENTRADAS[Valor],ENTRADAS[Status],"Concluído",ENTRADAS[Data pagamento],AK576,ENTRADAS[Conta bancária],$AJ$2)),
IF($AJ$2="",
SUMIFS(ENTRADAS[Valor],ENTRADAS[Status],"Concluído",ENTRADAS[Data pagamento],AK576)+SUMIFS(ENTRADAS[Valor],ENTRADAS[Status],"&lt;&gt;"&amp;"Concluído",ENTRADAS[Data vencimento],AK576),
SUMIFS(ENTRADAS[Valor],ENTRADAS[Status],"Concluído",ENTRADAS[Data pagamento],AK576,ENTRADAS[Conta bancária],$AJ$2)+SUMIFS(ENTRADAS[Valor],ENTRADAS[Status],"&lt;&gt;"&amp;"Concluído",ENTRADAS[Data vencimento],AK576,ENTRADAS[Conta bancária],$AJ$2)))</f>
        <v>0</v>
      </c>
      <c r="AO576">
        <f ca="1">IF($AI$3=1,
IF($AJ$2="",
SUMIFS(SAÍDAS[Valor],SAÍDAS[Status],"Concluído",SAÍDAS[Data pagamento],AK576),
SUMIFS(SAÍDAS[Valor],SAÍDAS[Status],"Concluído",SAÍDAS[Data pagamento],AK576,SAÍDAS[Conta bancária],$AJ$2)),
IF($AJ$2="",
SUMIFS(SAÍDAS[Valor],SAÍDAS[Status],"Concluído",SAÍDAS[Data pagamento],AK576)+SUMIFS(SAÍDAS[Valor],SAÍDAS[Status],"&lt;&gt;"&amp;"Concluído",SAÍDAS[Data vencimento],AK576),
SUMIFS(SAÍDAS[Valor],SAÍDAS[Status],"Concluído",SAÍDAS[Data pagamento],AK576,SAÍDAS[Conta bancária],$AJ$2)+SUMIFS(SAÍDAS[Valor],SAÍDAS[Status],"&lt;&gt;"&amp;"Concluído",SAÍDAS[Data vencimento],AK576,SAÍDAS[Conta bancária],$AJ$2)))</f>
        <v>0</v>
      </c>
      <c r="AP576">
        <f t="shared" ca="1" si="69"/>
        <v>0</v>
      </c>
    </row>
    <row r="577" spans="34:42" x14ac:dyDescent="0.3">
      <c r="AH577" t="str">
        <f t="shared" ca="1" si="65"/>
        <v>jul</v>
      </c>
      <c r="AI577">
        <f t="shared" ca="1" si="66"/>
        <v>1901</v>
      </c>
      <c r="AJ577" t="str">
        <f t="shared" ca="1" si="67"/>
        <v>jul1901</v>
      </c>
      <c r="AK577" s="97">
        <f t="shared" ca="1" si="64"/>
        <v>571</v>
      </c>
      <c r="AL577" t="str">
        <f t="shared" ca="1" si="68"/>
        <v>qua</v>
      </c>
      <c r="AM577">
        <f ca="1">IF($AJ$2="",SUMIFS(BANCOS!$C$4:$C$13,BANCOS!$D$4:$D$13,AK577),SUMIFS(BANCOS!$C$4:$C$13,BANCOS!$D$4:$D$13,AK577,BANCOS!$B$4:$B$13,$AJ$2))+AP576</f>
        <v>0</v>
      </c>
      <c r="AN577">
        <f ca="1">IF($AI$3=1,
IF($AJ$2="",
SUMIFS(ENTRADAS[Valor],ENTRADAS[Status],"Concluído",ENTRADAS[Data pagamento],AK577),
SUMIFS(ENTRADAS[Valor],ENTRADAS[Status],"Concluído",ENTRADAS[Data pagamento],AK577,ENTRADAS[Conta bancária],$AJ$2)),
IF($AJ$2="",
SUMIFS(ENTRADAS[Valor],ENTRADAS[Status],"Concluído",ENTRADAS[Data pagamento],AK577)+SUMIFS(ENTRADAS[Valor],ENTRADAS[Status],"&lt;&gt;"&amp;"Concluído",ENTRADAS[Data vencimento],AK577),
SUMIFS(ENTRADAS[Valor],ENTRADAS[Status],"Concluído",ENTRADAS[Data pagamento],AK577,ENTRADAS[Conta bancária],$AJ$2)+SUMIFS(ENTRADAS[Valor],ENTRADAS[Status],"&lt;&gt;"&amp;"Concluído",ENTRADAS[Data vencimento],AK577,ENTRADAS[Conta bancária],$AJ$2)))</f>
        <v>0</v>
      </c>
      <c r="AO577">
        <f ca="1">IF($AI$3=1,
IF($AJ$2="",
SUMIFS(SAÍDAS[Valor],SAÍDAS[Status],"Concluído",SAÍDAS[Data pagamento],AK577),
SUMIFS(SAÍDAS[Valor],SAÍDAS[Status],"Concluído",SAÍDAS[Data pagamento],AK577,SAÍDAS[Conta bancária],$AJ$2)),
IF($AJ$2="",
SUMIFS(SAÍDAS[Valor],SAÍDAS[Status],"Concluído",SAÍDAS[Data pagamento],AK577)+SUMIFS(SAÍDAS[Valor],SAÍDAS[Status],"&lt;&gt;"&amp;"Concluído",SAÍDAS[Data vencimento],AK577),
SUMIFS(SAÍDAS[Valor],SAÍDAS[Status],"Concluído",SAÍDAS[Data pagamento],AK577,SAÍDAS[Conta bancária],$AJ$2)+SUMIFS(SAÍDAS[Valor],SAÍDAS[Status],"&lt;&gt;"&amp;"Concluído",SAÍDAS[Data vencimento],AK577,SAÍDAS[Conta bancária],$AJ$2)))</f>
        <v>0</v>
      </c>
      <c r="AP577">
        <f t="shared" ca="1" si="69"/>
        <v>0</v>
      </c>
    </row>
    <row r="578" spans="34:42" x14ac:dyDescent="0.3">
      <c r="AH578" t="str">
        <f t="shared" ca="1" si="65"/>
        <v>jul</v>
      </c>
      <c r="AI578">
        <f t="shared" ca="1" si="66"/>
        <v>1901</v>
      </c>
      <c r="AJ578" t="str">
        <f t="shared" ca="1" si="67"/>
        <v>jul1901</v>
      </c>
      <c r="AK578" s="97">
        <f t="shared" ca="1" si="64"/>
        <v>572</v>
      </c>
      <c r="AL578" t="str">
        <f t="shared" ca="1" si="68"/>
        <v>qui</v>
      </c>
      <c r="AM578">
        <f ca="1">IF($AJ$2="",SUMIFS(BANCOS!$C$4:$C$13,BANCOS!$D$4:$D$13,AK578),SUMIFS(BANCOS!$C$4:$C$13,BANCOS!$D$4:$D$13,AK578,BANCOS!$B$4:$B$13,$AJ$2))+AP577</f>
        <v>0</v>
      </c>
      <c r="AN578">
        <f ca="1">IF($AI$3=1,
IF($AJ$2="",
SUMIFS(ENTRADAS[Valor],ENTRADAS[Status],"Concluído",ENTRADAS[Data pagamento],AK578),
SUMIFS(ENTRADAS[Valor],ENTRADAS[Status],"Concluído",ENTRADAS[Data pagamento],AK578,ENTRADAS[Conta bancária],$AJ$2)),
IF($AJ$2="",
SUMIFS(ENTRADAS[Valor],ENTRADAS[Status],"Concluído",ENTRADAS[Data pagamento],AK578)+SUMIFS(ENTRADAS[Valor],ENTRADAS[Status],"&lt;&gt;"&amp;"Concluído",ENTRADAS[Data vencimento],AK578),
SUMIFS(ENTRADAS[Valor],ENTRADAS[Status],"Concluído",ENTRADAS[Data pagamento],AK578,ENTRADAS[Conta bancária],$AJ$2)+SUMIFS(ENTRADAS[Valor],ENTRADAS[Status],"&lt;&gt;"&amp;"Concluído",ENTRADAS[Data vencimento],AK578,ENTRADAS[Conta bancária],$AJ$2)))</f>
        <v>0</v>
      </c>
      <c r="AO578">
        <f ca="1">IF($AI$3=1,
IF($AJ$2="",
SUMIFS(SAÍDAS[Valor],SAÍDAS[Status],"Concluído",SAÍDAS[Data pagamento],AK578),
SUMIFS(SAÍDAS[Valor],SAÍDAS[Status],"Concluído",SAÍDAS[Data pagamento],AK578,SAÍDAS[Conta bancária],$AJ$2)),
IF($AJ$2="",
SUMIFS(SAÍDAS[Valor],SAÍDAS[Status],"Concluído",SAÍDAS[Data pagamento],AK578)+SUMIFS(SAÍDAS[Valor],SAÍDAS[Status],"&lt;&gt;"&amp;"Concluído",SAÍDAS[Data vencimento],AK578),
SUMIFS(SAÍDAS[Valor],SAÍDAS[Status],"Concluído",SAÍDAS[Data pagamento],AK578,SAÍDAS[Conta bancária],$AJ$2)+SUMIFS(SAÍDAS[Valor],SAÍDAS[Status],"&lt;&gt;"&amp;"Concluído",SAÍDAS[Data vencimento],AK578,SAÍDAS[Conta bancária],$AJ$2)))</f>
        <v>0</v>
      </c>
      <c r="AP578">
        <f t="shared" ca="1" si="69"/>
        <v>0</v>
      </c>
    </row>
    <row r="579" spans="34:42" x14ac:dyDescent="0.3">
      <c r="AH579" t="str">
        <f t="shared" ca="1" si="65"/>
        <v>jul</v>
      </c>
      <c r="AI579">
        <f t="shared" ca="1" si="66"/>
        <v>1901</v>
      </c>
      <c r="AJ579" t="str">
        <f t="shared" ca="1" si="67"/>
        <v>jul1901</v>
      </c>
      <c r="AK579" s="97">
        <f t="shared" ca="1" si="64"/>
        <v>573</v>
      </c>
      <c r="AL579" t="str">
        <f t="shared" ca="1" si="68"/>
        <v>sex</v>
      </c>
      <c r="AM579">
        <f ca="1">IF($AJ$2="",SUMIFS(BANCOS!$C$4:$C$13,BANCOS!$D$4:$D$13,AK579),SUMIFS(BANCOS!$C$4:$C$13,BANCOS!$D$4:$D$13,AK579,BANCOS!$B$4:$B$13,$AJ$2))+AP578</f>
        <v>0</v>
      </c>
      <c r="AN579">
        <f ca="1">IF($AI$3=1,
IF($AJ$2="",
SUMIFS(ENTRADAS[Valor],ENTRADAS[Status],"Concluído",ENTRADAS[Data pagamento],AK579),
SUMIFS(ENTRADAS[Valor],ENTRADAS[Status],"Concluído",ENTRADAS[Data pagamento],AK579,ENTRADAS[Conta bancária],$AJ$2)),
IF($AJ$2="",
SUMIFS(ENTRADAS[Valor],ENTRADAS[Status],"Concluído",ENTRADAS[Data pagamento],AK579)+SUMIFS(ENTRADAS[Valor],ENTRADAS[Status],"&lt;&gt;"&amp;"Concluído",ENTRADAS[Data vencimento],AK579),
SUMIFS(ENTRADAS[Valor],ENTRADAS[Status],"Concluído",ENTRADAS[Data pagamento],AK579,ENTRADAS[Conta bancária],$AJ$2)+SUMIFS(ENTRADAS[Valor],ENTRADAS[Status],"&lt;&gt;"&amp;"Concluído",ENTRADAS[Data vencimento],AK579,ENTRADAS[Conta bancária],$AJ$2)))</f>
        <v>0</v>
      </c>
      <c r="AO579">
        <f ca="1">IF($AI$3=1,
IF($AJ$2="",
SUMIFS(SAÍDAS[Valor],SAÍDAS[Status],"Concluído",SAÍDAS[Data pagamento],AK579),
SUMIFS(SAÍDAS[Valor],SAÍDAS[Status],"Concluído",SAÍDAS[Data pagamento],AK579,SAÍDAS[Conta bancária],$AJ$2)),
IF($AJ$2="",
SUMIFS(SAÍDAS[Valor],SAÍDAS[Status],"Concluído",SAÍDAS[Data pagamento],AK579)+SUMIFS(SAÍDAS[Valor],SAÍDAS[Status],"&lt;&gt;"&amp;"Concluído",SAÍDAS[Data vencimento],AK579),
SUMIFS(SAÍDAS[Valor],SAÍDAS[Status],"Concluído",SAÍDAS[Data pagamento],AK579,SAÍDAS[Conta bancária],$AJ$2)+SUMIFS(SAÍDAS[Valor],SAÍDAS[Status],"&lt;&gt;"&amp;"Concluído",SAÍDAS[Data vencimento],AK579,SAÍDAS[Conta bancária],$AJ$2)))</f>
        <v>0</v>
      </c>
      <c r="AP579">
        <f t="shared" ca="1" si="69"/>
        <v>0</v>
      </c>
    </row>
    <row r="580" spans="34:42" x14ac:dyDescent="0.3">
      <c r="AH580" t="str">
        <f t="shared" ca="1" si="65"/>
        <v>jul</v>
      </c>
      <c r="AI580">
        <f t="shared" ca="1" si="66"/>
        <v>1901</v>
      </c>
      <c r="AJ580" t="str">
        <f t="shared" ca="1" si="67"/>
        <v>jul1901</v>
      </c>
      <c r="AK580" s="97">
        <f t="shared" ca="1" si="64"/>
        <v>574</v>
      </c>
      <c r="AL580" t="str">
        <f t="shared" ca="1" si="68"/>
        <v>sáb</v>
      </c>
      <c r="AM580">
        <f ca="1">IF($AJ$2="",SUMIFS(BANCOS!$C$4:$C$13,BANCOS!$D$4:$D$13,AK580),SUMIFS(BANCOS!$C$4:$C$13,BANCOS!$D$4:$D$13,AK580,BANCOS!$B$4:$B$13,$AJ$2))+AP579</f>
        <v>0</v>
      </c>
      <c r="AN580">
        <f ca="1">IF($AI$3=1,
IF($AJ$2="",
SUMIFS(ENTRADAS[Valor],ENTRADAS[Status],"Concluído",ENTRADAS[Data pagamento],AK580),
SUMIFS(ENTRADAS[Valor],ENTRADAS[Status],"Concluído",ENTRADAS[Data pagamento],AK580,ENTRADAS[Conta bancária],$AJ$2)),
IF($AJ$2="",
SUMIFS(ENTRADAS[Valor],ENTRADAS[Status],"Concluído",ENTRADAS[Data pagamento],AK580)+SUMIFS(ENTRADAS[Valor],ENTRADAS[Status],"&lt;&gt;"&amp;"Concluído",ENTRADAS[Data vencimento],AK580),
SUMIFS(ENTRADAS[Valor],ENTRADAS[Status],"Concluído",ENTRADAS[Data pagamento],AK580,ENTRADAS[Conta bancária],$AJ$2)+SUMIFS(ENTRADAS[Valor],ENTRADAS[Status],"&lt;&gt;"&amp;"Concluído",ENTRADAS[Data vencimento],AK580,ENTRADAS[Conta bancária],$AJ$2)))</f>
        <v>0</v>
      </c>
      <c r="AO580">
        <f ca="1">IF($AI$3=1,
IF($AJ$2="",
SUMIFS(SAÍDAS[Valor],SAÍDAS[Status],"Concluído",SAÍDAS[Data pagamento],AK580),
SUMIFS(SAÍDAS[Valor],SAÍDAS[Status],"Concluído",SAÍDAS[Data pagamento],AK580,SAÍDAS[Conta bancária],$AJ$2)),
IF($AJ$2="",
SUMIFS(SAÍDAS[Valor],SAÍDAS[Status],"Concluído",SAÍDAS[Data pagamento],AK580)+SUMIFS(SAÍDAS[Valor],SAÍDAS[Status],"&lt;&gt;"&amp;"Concluído",SAÍDAS[Data vencimento],AK580),
SUMIFS(SAÍDAS[Valor],SAÍDAS[Status],"Concluído",SAÍDAS[Data pagamento],AK580,SAÍDAS[Conta bancária],$AJ$2)+SUMIFS(SAÍDAS[Valor],SAÍDAS[Status],"&lt;&gt;"&amp;"Concluído",SAÍDAS[Data vencimento],AK580,SAÍDAS[Conta bancária],$AJ$2)))</f>
        <v>0</v>
      </c>
      <c r="AP580">
        <f t="shared" ca="1" si="69"/>
        <v>0</v>
      </c>
    </row>
    <row r="581" spans="34:42" x14ac:dyDescent="0.3">
      <c r="AH581" t="str">
        <f t="shared" ca="1" si="65"/>
        <v>jul</v>
      </c>
      <c r="AI581">
        <f t="shared" ca="1" si="66"/>
        <v>1901</v>
      </c>
      <c r="AJ581" t="str">
        <f t="shared" ca="1" si="67"/>
        <v>jul1901</v>
      </c>
      <c r="AK581" s="97">
        <f t="shared" ca="1" si="64"/>
        <v>575</v>
      </c>
      <c r="AL581" t="str">
        <f t="shared" ca="1" si="68"/>
        <v>dom</v>
      </c>
      <c r="AM581">
        <f ca="1">IF($AJ$2="",SUMIFS(BANCOS!$C$4:$C$13,BANCOS!$D$4:$D$13,AK581),SUMIFS(BANCOS!$C$4:$C$13,BANCOS!$D$4:$D$13,AK581,BANCOS!$B$4:$B$13,$AJ$2))+AP580</f>
        <v>0</v>
      </c>
      <c r="AN581">
        <f ca="1">IF($AI$3=1,
IF($AJ$2="",
SUMIFS(ENTRADAS[Valor],ENTRADAS[Status],"Concluído",ENTRADAS[Data pagamento],AK581),
SUMIFS(ENTRADAS[Valor],ENTRADAS[Status],"Concluído",ENTRADAS[Data pagamento],AK581,ENTRADAS[Conta bancária],$AJ$2)),
IF($AJ$2="",
SUMIFS(ENTRADAS[Valor],ENTRADAS[Status],"Concluído",ENTRADAS[Data pagamento],AK581)+SUMIFS(ENTRADAS[Valor],ENTRADAS[Status],"&lt;&gt;"&amp;"Concluído",ENTRADAS[Data vencimento],AK581),
SUMIFS(ENTRADAS[Valor],ENTRADAS[Status],"Concluído",ENTRADAS[Data pagamento],AK581,ENTRADAS[Conta bancária],$AJ$2)+SUMIFS(ENTRADAS[Valor],ENTRADAS[Status],"&lt;&gt;"&amp;"Concluído",ENTRADAS[Data vencimento],AK581,ENTRADAS[Conta bancária],$AJ$2)))</f>
        <v>0</v>
      </c>
      <c r="AO581">
        <f ca="1">IF($AI$3=1,
IF($AJ$2="",
SUMIFS(SAÍDAS[Valor],SAÍDAS[Status],"Concluído",SAÍDAS[Data pagamento],AK581),
SUMIFS(SAÍDAS[Valor],SAÍDAS[Status],"Concluído",SAÍDAS[Data pagamento],AK581,SAÍDAS[Conta bancária],$AJ$2)),
IF($AJ$2="",
SUMIFS(SAÍDAS[Valor],SAÍDAS[Status],"Concluído",SAÍDAS[Data pagamento],AK581)+SUMIFS(SAÍDAS[Valor],SAÍDAS[Status],"&lt;&gt;"&amp;"Concluído",SAÍDAS[Data vencimento],AK581),
SUMIFS(SAÍDAS[Valor],SAÍDAS[Status],"Concluído",SAÍDAS[Data pagamento],AK581,SAÍDAS[Conta bancária],$AJ$2)+SUMIFS(SAÍDAS[Valor],SAÍDAS[Status],"&lt;&gt;"&amp;"Concluído",SAÍDAS[Data vencimento],AK581,SAÍDAS[Conta bancária],$AJ$2)))</f>
        <v>0</v>
      </c>
      <c r="AP581">
        <f t="shared" ca="1" si="69"/>
        <v>0</v>
      </c>
    </row>
    <row r="582" spans="34:42" x14ac:dyDescent="0.3">
      <c r="AH582" t="str">
        <f t="shared" ca="1" si="65"/>
        <v>jul</v>
      </c>
      <c r="AI582">
        <f t="shared" ca="1" si="66"/>
        <v>1901</v>
      </c>
      <c r="AJ582" t="str">
        <f t="shared" ca="1" si="67"/>
        <v>jul1901</v>
      </c>
      <c r="AK582" s="97">
        <f t="shared" ca="1" si="64"/>
        <v>576</v>
      </c>
      <c r="AL582" t="str">
        <f t="shared" ca="1" si="68"/>
        <v>seg</v>
      </c>
      <c r="AM582">
        <f ca="1">IF($AJ$2="",SUMIFS(BANCOS!$C$4:$C$13,BANCOS!$D$4:$D$13,AK582),SUMIFS(BANCOS!$C$4:$C$13,BANCOS!$D$4:$D$13,AK582,BANCOS!$B$4:$B$13,$AJ$2))+AP581</f>
        <v>0</v>
      </c>
      <c r="AN582">
        <f ca="1">IF($AI$3=1,
IF($AJ$2="",
SUMIFS(ENTRADAS[Valor],ENTRADAS[Status],"Concluído",ENTRADAS[Data pagamento],AK582),
SUMIFS(ENTRADAS[Valor],ENTRADAS[Status],"Concluído",ENTRADAS[Data pagamento],AK582,ENTRADAS[Conta bancária],$AJ$2)),
IF($AJ$2="",
SUMIFS(ENTRADAS[Valor],ENTRADAS[Status],"Concluído",ENTRADAS[Data pagamento],AK582)+SUMIFS(ENTRADAS[Valor],ENTRADAS[Status],"&lt;&gt;"&amp;"Concluído",ENTRADAS[Data vencimento],AK582),
SUMIFS(ENTRADAS[Valor],ENTRADAS[Status],"Concluído",ENTRADAS[Data pagamento],AK582,ENTRADAS[Conta bancária],$AJ$2)+SUMIFS(ENTRADAS[Valor],ENTRADAS[Status],"&lt;&gt;"&amp;"Concluído",ENTRADAS[Data vencimento],AK582,ENTRADAS[Conta bancária],$AJ$2)))</f>
        <v>0</v>
      </c>
      <c r="AO582">
        <f ca="1">IF($AI$3=1,
IF($AJ$2="",
SUMIFS(SAÍDAS[Valor],SAÍDAS[Status],"Concluído",SAÍDAS[Data pagamento],AK582),
SUMIFS(SAÍDAS[Valor],SAÍDAS[Status],"Concluído",SAÍDAS[Data pagamento],AK582,SAÍDAS[Conta bancária],$AJ$2)),
IF($AJ$2="",
SUMIFS(SAÍDAS[Valor],SAÍDAS[Status],"Concluído",SAÍDAS[Data pagamento],AK582)+SUMIFS(SAÍDAS[Valor],SAÍDAS[Status],"&lt;&gt;"&amp;"Concluído",SAÍDAS[Data vencimento],AK582),
SUMIFS(SAÍDAS[Valor],SAÍDAS[Status],"Concluído",SAÍDAS[Data pagamento],AK582,SAÍDAS[Conta bancária],$AJ$2)+SUMIFS(SAÍDAS[Valor],SAÍDAS[Status],"&lt;&gt;"&amp;"Concluído",SAÍDAS[Data vencimento],AK582,SAÍDAS[Conta bancária],$AJ$2)))</f>
        <v>0</v>
      </c>
      <c r="AP582">
        <f t="shared" ca="1" si="69"/>
        <v>0</v>
      </c>
    </row>
    <row r="583" spans="34:42" x14ac:dyDescent="0.3">
      <c r="AH583" t="str">
        <f t="shared" ca="1" si="65"/>
        <v>jul</v>
      </c>
      <c r="AI583">
        <f t="shared" ca="1" si="66"/>
        <v>1901</v>
      </c>
      <c r="AJ583" t="str">
        <f t="shared" ca="1" si="67"/>
        <v>jul1901</v>
      </c>
      <c r="AK583" s="97">
        <f t="shared" ca="1" si="64"/>
        <v>577</v>
      </c>
      <c r="AL583" t="str">
        <f t="shared" ca="1" si="68"/>
        <v>ter</v>
      </c>
      <c r="AM583">
        <f ca="1">IF($AJ$2="",SUMIFS(BANCOS!$C$4:$C$13,BANCOS!$D$4:$D$13,AK583),SUMIFS(BANCOS!$C$4:$C$13,BANCOS!$D$4:$D$13,AK583,BANCOS!$B$4:$B$13,$AJ$2))+AP582</f>
        <v>0</v>
      </c>
      <c r="AN583">
        <f ca="1">IF($AI$3=1,
IF($AJ$2="",
SUMIFS(ENTRADAS[Valor],ENTRADAS[Status],"Concluído",ENTRADAS[Data pagamento],AK583),
SUMIFS(ENTRADAS[Valor],ENTRADAS[Status],"Concluído",ENTRADAS[Data pagamento],AK583,ENTRADAS[Conta bancária],$AJ$2)),
IF($AJ$2="",
SUMIFS(ENTRADAS[Valor],ENTRADAS[Status],"Concluído",ENTRADAS[Data pagamento],AK583)+SUMIFS(ENTRADAS[Valor],ENTRADAS[Status],"&lt;&gt;"&amp;"Concluído",ENTRADAS[Data vencimento],AK583),
SUMIFS(ENTRADAS[Valor],ENTRADAS[Status],"Concluído",ENTRADAS[Data pagamento],AK583,ENTRADAS[Conta bancária],$AJ$2)+SUMIFS(ENTRADAS[Valor],ENTRADAS[Status],"&lt;&gt;"&amp;"Concluído",ENTRADAS[Data vencimento],AK583,ENTRADAS[Conta bancária],$AJ$2)))</f>
        <v>0</v>
      </c>
      <c r="AO583">
        <f ca="1">IF($AI$3=1,
IF($AJ$2="",
SUMIFS(SAÍDAS[Valor],SAÍDAS[Status],"Concluído",SAÍDAS[Data pagamento],AK583),
SUMIFS(SAÍDAS[Valor],SAÍDAS[Status],"Concluído",SAÍDAS[Data pagamento],AK583,SAÍDAS[Conta bancária],$AJ$2)),
IF($AJ$2="",
SUMIFS(SAÍDAS[Valor],SAÍDAS[Status],"Concluído",SAÍDAS[Data pagamento],AK583)+SUMIFS(SAÍDAS[Valor],SAÍDAS[Status],"&lt;&gt;"&amp;"Concluído",SAÍDAS[Data vencimento],AK583),
SUMIFS(SAÍDAS[Valor],SAÍDAS[Status],"Concluído",SAÍDAS[Data pagamento],AK583,SAÍDAS[Conta bancária],$AJ$2)+SUMIFS(SAÍDAS[Valor],SAÍDAS[Status],"&lt;&gt;"&amp;"Concluído",SAÍDAS[Data vencimento],AK583,SAÍDAS[Conta bancária],$AJ$2)))</f>
        <v>0</v>
      </c>
      <c r="AP583">
        <f t="shared" ca="1" si="69"/>
        <v>0</v>
      </c>
    </row>
    <row r="584" spans="34:42" x14ac:dyDescent="0.3">
      <c r="AH584" t="str">
        <f t="shared" ca="1" si="65"/>
        <v>jul</v>
      </c>
      <c r="AI584">
        <f t="shared" ca="1" si="66"/>
        <v>1901</v>
      </c>
      <c r="AJ584" t="str">
        <f t="shared" ca="1" si="67"/>
        <v>jul1901</v>
      </c>
      <c r="AK584" s="97">
        <f t="shared" ref="AK584:AK647" ca="1" si="70">AK583+1</f>
        <v>578</v>
      </c>
      <c r="AL584" t="str">
        <f t="shared" ca="1" si="68"/>
        <v>qua</v>
      </c>
      <c r="AM584">
        <f ca="1">IF($AJ$2="",SUMIFS(BANCOS!$C$4:$C$13,BANCOS!$D$4:$D$13,AK584),SUMIFS(BANCOS!$C$4:$C$13,BANCOS!$D$4:$D$13,AK584,BANCOS!$B$4:$B$13,$AJ$2))+AP583</f>
        <v>0</v>
      </c>
      <c r="AN584">
        <f ca="1">IF($AI$3=1,
IF($AJ$2="",
SUMIFS(ENTRADAS[Valor],ENTRADAS[Status],"Concluído",ENTRADAS[Data pagamento],AK584),
SUMIFS(ENTRADAS[Valor],ENTRADAS[Status],"Concluído",ENTRADAS[Data pagamento],AK584,ENTRADAS[Conta bancária],$AJ$2)),
IF($AJ$2="",
SUMIFS(ENTRADAS[Valor],ENTRADAS[Status],"Concluído",ENTRADAS[Data pagamento],AK584)+SUMIFS(ENTRADAS[Valor],ENTRADAS[Status],"&lt;&gt;"&amp;"Concluído",ENTRADAS[Data vencimento],AK584),
SUMIFS(ENTRADAS[Valor],ENTRADAS[Status],"Concluído",ENTRADAS[Data pagamento],AK584,ENTRADAS[Conta bancária],$AJ$2)+SUMIFS(ENTRADAS[Valor],ENTRADAS[Status],"&lt;&gt;"&amp;"Concluído",ENTRADAS[Data vencimento],AK584,ENTRADAS[Conta bancária],$AJ$2)))</f>
        <v>0</v>
      </c>
      <c r="AO584">
        <f ca="1">IF($AI$3=1,
IF($AJ$2="",
SUMIFS(SAÍDAS[Valor],SAÍDAS[Status],"Concluído",SAÍDAS[Data pagamento],AK584),
SUMIFS(SAÍDAS[Valor],SAÍDAS[Status],"Concluído",SAÍDAS[Data pagamento],AK584,SAÍDAS[Conta bancária],$AJ$2)),
IF($AJ$2="",
SUMIFS(SAÍDAS[Valor],SAÍDAS[Status],"Concluído",SAÍDAS[Data pagamento],AK584)+SUMIFS(SAÍDAS[Valor],SAÍDAS[Status],"&lt;&gt;"&amp;"Concluído",SAÍDAS[Data vencimento],AK584),
SUMIFS(SAÍDAS[Valor],SAÍDAS[Status],"Concluído",SAÍDAS[Data pagamento],AK584,SAÍDAS[Conta bancária],$AJ$2)+SUMIFS(SAÍDAS[Valor],SAÍDAS[Status],"&lt;&gt;"&amp;"Concluído",SAÍDAS[Data vencimento],AK584,SAÍDAS[Conta bancária],$AJ$2)))</f>
        <v>0</v>
      </c>
      <c r="AP584">
        <f t="shared" ca="1" si="69"/>
        <v>0</v>
      </c>
    </row>
    <row r="585" spans="34:42" x14ac:dyDescent="0.3">
      <c r="AH585" t="str">
        <f t="shared" ca="1" si="65"/>
        <v>ago</v>
      </c>
      <c r="AI585">
        <f t="shared" ca="1" si="66"/>
        <v>1901</v>
      </c>
      <c r="AJ585" t="str">
        <f t="shared" ca="1" si="67"/>
        <v>ago1901</v>
      </c>
      <c r="AK585" s="97">
        <f t="shared" ca="1" si="70"/>
        <v>579</v>
      </c>
      <c r="AL585" t="str">
        <f t="shared" ca="1" si="68"/>
        <v>qui</v>
      </c>
      <c r="AM585">
        <f ca="1">IF($AJ$2="",SUMIFS(BANCOS!$C$4:$C$13,BANCOS!$D$4:$D$13,AK585),SUMIFS(BANCOS!$C$4:$C$13,BANCOS!$D$4:$D$13,AK585,BANCOS!$B$4:$B$13,$AJ$2))+AP584</f>
        <v>0</v>
      </c>
      <c r="AN585">
        <f ca="1">IF($AI$3=1,
IF($AJ$2="",
SUMIFS(ENTRADAS[Valor],ENTRADAS[Status],"Concluído",ENTRADAS[Data pagamento],AK585),
SUMIFS(ENTRADAS[Valor],ENTRADAS[Status],"Concluído",ENTRADAS[Data pagamento],AK585,ENTRADAS[Conta bancária],$AJ$2)),
IF($AJ$2="",
SUMIFS(ENTRADAS[Valor],ENTRADAS[Status],"Concluído",ENTRADAS[Data pagamento],AK585)+SUMIFS(ENTRADAS[Valor],ENTRADAS[Status],"&lt;&gt;"&amp;"Concluído",ENTRADAS[Data vencimento],AK585),
SUMIFS(ENTRADAS[Valor],ENTRADAS[Status],"Concluído",ENTRADAS[Data pagamento],AK585,ENTRADAS[Conta bancária],$AJ$2)+SUMIFS(ENTRADAS[Valor],ENTRADAS[Status],"&lt;&gt;"&amp;"Concluído",ENTRADAS[Data vencimento],AK585,ENTRADAS[Conta bancária],$AJ$2)))</f>
        <v>0</v>
      </c>
      <c r="AO585">
        <f ca="1">IF($AI$3=1,
IF($AJ$2="",
SUMIFS(SAÍDAS[Valor],SAÍDAS[Status],"Concluído",SAÍDAS[Data pagamento],AK585),
SUMIFS(SAÍDAS[Valor],SAÍDAS[Status],"Concluído",SAÍDAS[Data pagamento],AK585,SAÍDAS[Conta bancária],$AJ$2)),
IF($AJ$2="",
SUMIFS(SAÍDAS[Valor],SAÍDAS[Status],"Concluído",SAÍDAS[Data pagamento],AK585)+SUMIFS(SAÍDAS[Valor],SAÍDAS[Status],"&lt;&gt;"&amp;"Concluído",SAÍDAS[Data vencimento],AK585),
SUMIFS(SAÍDAS[Valor],SAÍDAS[Status],"Concluído",SAÍDAS[Data pagamento],AK585,SAÍDAS[Conta bancária],$AJ$2)+SUMIFS(SAÍDAS[Valor],SAÍDAS[Status],"&lt;&gt;"&amp;"Concluído",SAÍDAS[Data vencimento],AK585,SAÍDAS[Conta bancária],$AJ$2)))</f>
        <v>0</v>
      </c>
      <c r="AP585">
        <f t="shared" ca="1" si="69"/>
        <v>0</v>
      </c>
    </row>
    <row r="586" spans="34:42" x14ac:dyDescent="0.3">
      <c r="AH586" t="str">
        <f t="shared" ca="1" si="65"/>
        <v>ago</v>
      </c>
      <c r="AI586">
        <f t="shared" ca="1" si="66"/>
        <v>1901</v>
      </c>
      <c r="AJ586" t="str">
        <f t="shared" ca="1" si="67"/>
        <v>ago1901</v>
      </c>
      <c r="AK586" s="97">
        <f t="shared" ca="1" si="70"/>
        <v>580</v>
      </c>
      <c r="AL586" t="str">
        <f t="shared" ca="1" si="68"/>
        <v>sex</v>
      </c>
      <c r="AM586">
        <f ca="1">IF($AJ$2="",SUMIFS(BANCOS!$C$4:$C$13,BANCOS!$D$4:$D$13,AK586),SUMIFS(BANCOS!$C$4:$C$13,BANCOS!$D$4:$D$13,AK586,BANCOS!$B$4:$B$13,$AJ$2))+AP585</f>
        <v>0</v>
      </c>
      <c r="AN586">
        <f ca="1">IF($AI$3=1,
IF($AJ$2="",
SUMIFS(ENTRADAS[Valor],ENTRADAS[Status],"Concluído",ENTRADAS[Data pagamento],AK586),
SUMIFS(ENTRADAS[Valor],ENTRADAS[Status],"Concluído",ENTRADAS[Data pagamento],AK586,ENTRADAS[Conta bancária],$AJ$2)),
IF($AJ$2="",
SUMIFS(ENTRADAS[Valor],ENTRADAS[Status],"Concluído",ENTRADAS[Data pagamento],AK586)+SUMIFS(ENTRADAS[Valor],ENTRADAS[Status],"&lt;&gt;"&amp;"Concluído",ENTRADAS[Data vencimento],AK586),
SUMIFS(ENTRADAS[Valor],ENTRADAS[Status],"Concluído",ENTRADAS[Data pagamento],AK586,ENTRADAS[Conta bancária],$AJ$2)+SUMIFS(ENTRADAS[Valor],ENTRADAS[Status],"&lt;&gt;"&amp;"Concluído",ENTRADAS[Data vencimento],AK586,ENTRADAS[Conta bancária],$AJ$2)))</f>
        <v>0</v>
      </c>
      <c r="AO586">
        <f ca="1">IF($AI$3=1,
IF($AJ$2="",
SUMIFS(SAÍDAS[Valor],SAÍDAS[Status],"Concluído",SAÍDAS[Data pagamento],AK586),
SUMIFS(SAÍDAS[Valor],SAÍDAS[Status],"Concluído",SAÍDAS[Data pagamento],AK586,SAÍDAS[Conta bancária],$AJ$2)),
IF($AJ$2="",
SUMIFS(SAÍDAS[Valor],SAÍDAS[Status],"Concluído",SAÍDAS[Data pagamento],AK586)+SUMIFS(SAÍDAS[Valor],SAÍDAS[Status],"&lt;&gt;"&amp;"Concluído",SAÍDAS[Data vencimento],AK586),
SUMIFS(SAÍDAS[Valor],SAÍDAS[Status],"Concluído",SAÍDAS[Data pagamento],AK586,SAÍDAS[Conta bancária],$AJ$2)+SUMIFS(SAÍDAS[Valor],SAÍDAS[Status],"&lt;&gt;"&amp;"Concluído",SAÍDAS[Data vencimento],AK586,SAÍDAS[Conta bancária],$AJ$2)))</f>
        <v>0</v>
      </c>
      <c r="AP586">
        <f t="shared" ca="1" si="69"/>
        <v>0</v>
      </c>
    </row>
    <row r="587" spans="34:42" x14ac:dyDescent="0.3">
      <c r="AH587" t="str">
        <f t="shared" ca="1" si="65"/>
        <v>ago</v>
      </c>
      <c r="AI587">
        <f t="shared" ca="1" si="66"/>
        <v>1901</v>
      </c>
      <c r="AJ587" t="str">
        <f t="shared" ca="1" si="67"/>
        <v>ago1901</v>
      </c>
      <c r="AK587" s="97">
        <f t="shared" ca="1" si="70"/>
        <v>581</v>
      </c>
      <c r="AL587" t="str">
        <f t="shared" ca="1" si="68"/>
        <v>sáb</v>
      </c>
      <c r="AM587">
        <f ca="1">IF($AJ$2="",SUMIFS(BANCOS!$C$4:$C$13,BANCOS!$D$4:$D$13,AK587),SUMIFS(BANCOS!$C$4:$C$13,BANCOS!$D$4:$D$13,AK587,BANCOS!$B$4:$B$13,$AJ$2))+AP586</f>
        <v>0</v>
      </c>
      <c r="AN587">
        <f ca="1">IF($AI$3=1,
IF($AJ$2="",
SUMIFS(ENTRADAS[Valor],ENTRADAS[Status],"Concluído",ENTRADAS[Data pagamento],AK587),
SUMIFS(ENTRADAS[Valor],ENTRADAS[Status],"Concluído",ENTRADAS[Data pagamento],AK587,ENTRADAS[Conta bancária],$AJ$2)),
IF($AJ$2="",
SUMIFS(ENTRADAS[Valor],ENTRADAS[Status],"Concluído",ENTRADAS[Data pagamento],AK587)+SUMIFS(ENTRADAS[Valor],ENTRADAS[Status],"&lt;&gt;"&amp;"Concluído",ENTRADAS[Data vencimento],AK587),
SUMIFS(ENTRADAS[Valor],ENTRADAS[Status],"Concluído",ENTRADAS[Data pagamento],AK587,ENTRADAS[Conta bancária],$AJ$2)+SUMIFS(ENTRADAS[Valor],ENTRADAS[Status],"&lt;&gt;"&amp;"Concluído",ENTRADAS[Data vencimento],AK587,ENTRADAS[Conta bancária],$AJ$2)))</f>
        <v>0</v>
      </c>
      <c r="AO587">
        <f ca="1">IF($AI$3=1,
IF($AJ$2="",
SUMIFS(SAÍDAS[Valor],SAÍDAS[Status],"Concluído",SAÍDAS[Data pagamento],AK587),
SUMIFS(SAÍDAS[Valor],SAÍDAS[Status],"Concluído",SAÍDAS[Data pagamento],AK587,SAÍDAS[Conta bancária],$AJ$2)),
IF($AJ$2="",
SUMIFS(SAÍDAS[Valor],SAÍDAS[Status],"Concluído",SAÍDAS[Data pagamento],AK587)+SUMIFS(SAÍDAS[Valor],SAÍDAS[Status],"&lt;&gt;"&amp;"Concluído",SAÍDAS[Data vencimento],AK587),
SUMIFS(SAÍDAS[Valor],SAÍDAS[Status],"Concluído",SAÍDAS[Data pagamento],AK587,SAÍDAS[Conta bancária],$AJ$2)+SUMIFS(SAÍDAS[Valor],SAÍDAS[Status],"&lt;&gt;"&amp;"Concluído",SAÍDAS[Data vencimento],AK587,SAÍDAS[Conta bancária],$AJ$2)))</f>
        <v>0</v>
      </c>
      <c r="AP587">
        <f t="shared" ca="1" si="69"/>
        <v>0</v>
      </c>
    </row>
    <row r="588" spans="34:42" x14ac:dyDescent="0.3">
      <c r="AH588" t="str">
        <f t="shared" ca="1" si="65"/>
        <v>ago</v>
      </c>
      <c r="AI588">
        <f t="shared" ca="1" si="66"/>
        <v>1901</v>
      </c>
      <c r="AJ588" t="str">
        <f t="shared" ca="1" si="67"/>
        <v>ago1901</v>
      </c>
      <c r="AK588" s="97">
        <f t="shared" ca="1" si="70"/>
        <v>582</v>
      </c>
      <c r="AL588" t="str">
        <f t="shared" ca="1" si="68"/>
        <v>dom</v>
      </c>
      <c r="AM588">
        <f ca="1">IF($AJ$2="",SUMIFS(BANCOS!$C$4:$C$13,BANCOS!$D$4:$D$13,AK588),SUMIFS(BANCOS!$C$4:$C$13,BANCOS!$D$4:$D$13,AK588,BANCOS!$B$4:$B$13,$AJ$2))+AP587</f>
        <v>0</v>
      </c>
      <c r="AN588">
        <f ca="1">IF($AI$3=1,
IF($AJ$2="",
SUMIFS(ENTRADAS[Valor],ENTRADAS[Status],"Concluído",ENTRADAS[Data pagamento],AK588),
SUMIFS(ENTRADAS[Valor],ENTRADAS[Status],"Concluído",ENTRADAS[Data pagamento],AK588,ENTRADAS[Conta bancária],$AJ$2)),
IF($AJ$2="",
SUMIFS(ENTRADAS[Valor],ENTRADAS[Status],"Concluído",ENTRADAS[Data pagamento],AK588)+SUMIFS(ENTRADAS[Valor],ENTRADAS[Status],"&lt;&gt;"&amp;"Concluído",ENTRADAS[Data vencimento],AK588),
SUMIFS(ENTRADAS[Valor],ENTRADAS[Status],"Concluído",ENTRADAS[Data pagamento],AK588,ENTRADAS[Conta bancária],$AJ$2)+SUMIFS(ENTRADAS[Valor],ENTRADAS[Status],"&lt;&gt;"&amp;"Concluído",ENTRADAS[Data vencimento],AK588,ENTRADAS[Conta bancária],$AJ$2)))</f>
        <v>0</v>
      </c>
      <c r="AO588">
        <f ca="1">IF($AI$3=1,
IF($AJ$2="",
SUMIFS(SAÍDAS[Valor],SAÍDAS[Status],"Concluído",SAÍDAS[Data pagamento],AK588),
SUMIFS(SAÍDAS[Valor],SAÍDAS[Status],"Concluído",SAÍDAS[Data pagamento],AK588,SAÍDAS[Conta bancária],$AJ$2)),
IF($AJ$2="",
SUMIFS(SAÍDAS[Valor],SAÍDAS[Status],"Concluído",SAÍDAS[Data pagamento],AK588)+SUMIFS(SAÍDAS[Valor],SAÍDAS[Status],"&lt;&gt;"&amp;"Concluído",SAÍDAS[Data vencimento],AK588),
SUMIFS(SAÍDAS[Valor],SAÍDAS[Status],"Concluído",SAÍDAS[Data pagamento],AK588,SAÍDAS[Conta bancária],$AJ$2)+SUMIFS(SAÍDAS[Valor],SAÍDAS[Status],"&lt;&gt;"&amp;"Concluído",SAÍDAS[Data vencimento],AK588,SAÍDAS[Conta bancária],$AJ$2)))</f>
        <v>0</v>
      </c>
      <c r="AP588">
        <f t="shared" ca="1" si="69"/>
        <v>0</v>
      </c>
    </row>
    <row r="589" spans="34:42" x14ac:dyDescent="0.3">
      <c r="AH589" t="str">
        <f t="shared" ca="1" si="65"/>
        <v>ago</v>
      </c>
      <c r="AI589">
        <f t="shared" ca="1" si="66"/>
        <v>1901</v>
      </c>
      <c r="AJ589" t="str">
        <f t="shared" ca="1" si="67"/>
        <v>ago1901</v>
      </c>
      <c r="AK589" s="97">
        <f t="shared" ca="1" si="70"/>
        <v>583</v>
      </c>
      <c r="AL589" t="str">
        <f t="shared" ca="1" si="68"/>
        <v>seg</v>
      </c>
      <c r="AM589">
        <f ca="1">IF($AJ$2="",SUMIFS(BANCOS!$C$4:$C$13,BANCOS!$D$4:$D$13,AK589),SUMIFS(BANCOS!$C$4:$C$13,BANCOS!$D$4:$D$13,AK589,BANCOS!$B$4:$B$13,$AJ$2))+AP588</f>
        <v>0</v>
      </c>
      <c r="AN589">
        <f ca="1">IF($AI$3=1,
IF($AJ$2="",
SUMIFS(ENTRADAS[Valor],ENTRADAS[Status],"Concluído",ENTRADAS[Data pagamento],AK589),
SUMIFS(ENTRADAS[Valor],ENTRADAS[Status],"Concluído",ENTRADAS[Data pagamento],AK589,ENTRADAS[Conta bancária],$AJ$2)),
IF($AJ$2="",
SUMIFS(ENTRADAS[Valor],ENTRADAS[Status],"Concluído",ENTRADAS[Data pagamento],AK589)+SUMIFS(ENTRADAS[Valor],ENTRADAS[Status],"&lt;&gt;"&amp;"Concluído",ENTRADAS[Data vencimento],AK589),
SUMIFS(ENTRADAS[Valor],ENTRADAS[Status],"Concluído",ENTRADAS[Data pagamento],AK589,ENTRADAS[Conta bancária],$AJ$2)+SUMIFS(ENTRADAS[Valor],ENTRADAS[Status],"&lt;&gt;"&amp;"Concluído",ENTRADAS[Data vencimento],AK589,ENTRADAS[Conta bancária],$AJ$2)))</f>
        <v>0</v>
      </c>
      <c r="AO589">
        <f ca="1">IF($AI$3=1,
IF($AJ$2="",
SUMIFS(SAÍDAS[Valor],SAÍDAS[Status],"Concluído",SAÍDAS[Data pagamento],AK589),
SUMIFS(SAÍDAS[Valor],SAÍDAS[Status],"Concluído",SAÍDAS[Data pagamento],AK589,SAÍDAS[Conta bancária],$AJ$2)),
IF($AJ$2="",
SUMIFS(SAÍDAS[Valor],SAÍDAS[Status],"Concluído",SAÍDAS[Data pagamento],AK589)+SUMIFS(SAÍDAS[Valor],SAÍDAS[Status],"&lt;&gt;"&amp;"Concluído",SAÍDAS[Data vencimento],AK589),
SUMIFS(SAÍDAS[Valor],SAÍDAS[Status],"Concluído",SAÍDAS[Data pagamento],AK589,SAÍDAS[Conta bancária],$AJ$2)+SUMIFS(SAÍDAS[Valor],SAÍDAS[Status],"&lt;&gt;"&amp;"Concluído",SAÍDAS[Data vencimento],AK589,SAÍDAS[Conta bancária],$AJ$2)))</f>
        <v>0</v>
      </c>
      <c r="AP589">
        <f t="shared" ca="1" si="69"/>
        <v>0</v>
      </c>
    </row>
    <row r="590" spans="34:42" x14ac:dyDescent="0.3">
      <c r="AH590" t="str">
        <f t="shared" ca="1" si="65"/>
        <v>ago</v>
      </c>
      <c r="AI590">
        <f t="shared" ca="1" si="66"/>
        <v>1901</v>
      </c>
      <c r="AJ590" t="str">
        <f t="shared" ca="1" si="67"/>
        <v>ago1901</v>
      </c>
      <c r="AK590" s="97">
        <f t="shared" ca="1" si="70"/>
        <v>584</v>
      </c>
      <c r="AL590" t="str">
        <f t="shared" ca="1" si="68"/>
        <v>ter</v>
      </c>
      <c r="AM590">
        <f ca="1">IF($AJ$2="",SUMIFS(BANCOS!$C$4:$C$13,BANCOS!$D$4:$D$13,AK590),SUMIFS(BANCOS!$C$4:$C$13,BANCOS!$D$4:$D$13,AK590,BANCOS!$B$4:$B$13,$AJ$2))+AP589</f>
        <v>0</v>
      </c>
      <c r="AN590">
        <f ca="1">IF($AI$3=1,
IF($AJ$2="",
SUMIFS(ENTRADAS[Valor],ENTRADAS[Status],"Concluído",ENTRADAS[Data pagamento],AK590),
SUMIFS(ENTRADAS[Valor],ENTRADAS[Status],"Concluído",ENTRADAS[Data pagamento],AK590,ENTRADAS[Conta bancária],$AJ$2)),
IF($AJ$2="",
SUMIFS(ENTRADAS[Valor],ENTRADAS[Status],"Concluído",ENTRADAS[Data pagamento],AK590)+SUMIFS(ENTRADAS[Valor],ENTRADAS[Status],"&lt;&gt;"&amp;"Concluído",ENTRADAS[Data vencimento],AK590),
SUMIFS(ENTRADAS[Valor],ENTRADAS[Status],"Concluído",ENTRADAS[Data pagamento],AK590,ENTRADAS[Conta bancária],$AJ$2)+SUMIFS(ENTRADAS[Valor],ENTRADAS[Status],"&lt;&gt;"&amp;"Concluído",ENTRADAS[Data vencimento],AK590,ENTRADAS[Conta bancária],$AJ$2)))</f>
        <v>0</v>
      </c>
      <c r="AO590">
        <f ca="1">IF($AI$3=1,
IF($AJ$2="",
SUMIFS(SAÍDAS[Valor],SAÍDAS[Status],"Concluído",SAÍDAS[Data pagamento],AK590),
SUMIFS(SAÍDAS[Valor],SAÍDAS[Status],"Concluído",SAÍDAS[Data pagamento],AK590,SAÍDAS[Conta bancária],$AJ$2)),
IF($AJ$2="",
SUMIFS(SAÍDAS[Valor],SAÍDAS[Status],"Concluído",SAÍDAS[Data pagamento],AK590)+SUMIFS(SAÍDAS[Valor],SAÍDAS[Status],"&lt;&gt;"&amp;"Concluído",SAÍDAS[Data vencimento],AK590),
SUMIFS(SAÍDAS[Valor],SAÍDAS[Status],"Concluído",SAÍDAS[Data pagamento],AK590,SAÍDAS[Conta bancária],$AJ$2)+SUMIFS(SAÍDAS[Valor],SAÍDAS[Status],"&lt;&gt;"&amp;"Concluído",SAÍDAS[Data vencimento],AK590,SAÍDAS[Conta bancária],$AJ$2)))</f>
        <v>0</v>
      </c>
      <c r="AP590">
        <f t="shared" ca="1" si="69"/>
        <v>0</v>
      </c>
    </row>
    <row r="591" spans="34:42" x14ac:dyDescent="0.3">
      <c r="AH591" t="str">
        <f t="shared" ca="1" si="65"/>
        <v>ago</v>
      </c>
      <c r="AI591">
        <f t="shared" ca="1" si="66"/>
        <v>1901</v>
      </c>
      <c r="AJ591" t="str">
        <f t="shared" ca="1" si="67"/>
        <v>ago1901</v>
      </c>
      <c r="AK591" s="97">
        <f t="shared" ca="1" si="70"/>
        <v>585</v>
      </c>
      <c r="AL591" t="str">
        <f t="shared" ca="1" si="68"/>
        <v>qua</v>
      </c>
      <c r="AM591">
        <f ca="1">IF($AJ$2="",SUMIFS(BANCOS!$C$4:$C$13,BANCOS!$D$4:$D$13,AK591),SUMIFS(BANCOS!$C$4:$C$13,BANCOS!$D$4:$D$13,AK591,BANCOS!$B$4:$B$13,$AJ$2))+AP590</f>
        <v>0</v>
      </c>
      <c r="AN591">
        <f ca="1">IF($AI$3=1,
IF($AJ$2="",
SUMIFS(ENTRADAS[Valor],ENTRADAS[Status],"Concluído",ENTRADAS[Data pagamento],AK591),
SUMIFS(ENTRADAS[Valor],ENTRADAS[Status],"Concluído",ENTRADAS[Data pagamento],AK591,ENTRADAS[Conta bancária],$AJ$2)),
IF($AJ$2="",
SUMIFS(ENTRADAS[Valor],ENTRADAS[Status],"Concluído",ENTRADAS[Data pagamento],AK591)+SUMIFS(ENTRADAS[Valor],ENTRADAS[Status],"&lt;&gt;"&amp;"Concluído",ENTRADAS[Data vencimento],AK591),
SUMIFS(ENTRADAS[Valor],ENTRADAS[Status],"Concluído",ENTRADAS[Data pagamento],AK591,ENTRADAS[Conta bancária],$AJ$2)+SUMIFS(ENTRADAS[Valor],ENTRADAS[Status],"&lt;&gt;"&amp;"Concluído",ENTRADAS[Data vencimento],AK591,ENTRADAS[Conta bancária],$AJ$2)))</f>
        <v>0</v>
      </c>
      <c r="AO591">
        <f ca="1">IF($AI$3=1,
IF($AJ$2="",
SUMIFS(SAÍDAS[Valor],SAÍDAS[Status],"Concluído",SAÍDAS[Data pagamento],AK591),
SUMIFS(SAÍDAS[Valor],SAÍDAS[Status],"Concluído",SAÍDAS[Data pagamento],AK591,SAÍDAS[Conta bancária],$AJ$2)),
IF($AJ$2="",
SUMIFS(SAÍDAS[Valor],SAÍDAS[Status],"Concluído",SAÍDAS[Data pagamento],AK591)+SUMIFS(SAÍDAS[Valor],SAÍDAS[Status],"&lt;&gt;"&amp;"Concluído",SAÍDAS[Data vencimento],AK591),
SUMIFS(SAÍDAS[Valor],SAÍDAS[Status],"Concluído",SAÍDAS[Data pagamento],AK591,SAÍDAS[Conta bancária],$AJ$2)+SUMIFS(SAÍDAS[Valor],SAÍDAS[Status],"&lt;&gt;"&amp;"Concluído",SAÍDAS[Data vencimento],AK591,SAÍDAS[Conta bancária],$AJ$2)))</f>
        <v>0</v>
      </c>
      <c r="AP591">
        <f t="shared" ca="1" si="69"/>
        <v>0</v>
      </c>
    </row>
    <row r="592" spans="34:42" x14ac:dyDescent="0.3">
      <c r="AH592" t="str">
        <f t="shared" ca="1" si="65"/>
        <v>ago</v>
      </c>
      <c r="AI592">
        <f t="shared" ca="1" si="66"/>
        <v>1901</v>
      </c>
      <c r="AJ592" t="str">
        <f t="shared" ca="1" si="67"/>
        <v>ago1901</v>
      </c>
      <c r="AK592" s="97">
        <f t="shared" ca="1" si="70"/>
        <v>586</v>
      </c>
      <c r="AL592" t="str">
        <f t="shared" ca="1" si="68"/>
        <v>qui</v>
      </c>
      <c r="AM592">
        <f ca="1">IF($AJ$2="",SUMIFS(BANCOS!$C$4:$C$13,BANCOS!$D$4:$D$13,AK592),SUMIFS(BANCOS!$C$4:$C$13,BANCOS!$D$4:$D$13,AK592,BANCOS!$B$4:$B$13,$AJ$2))+AP591</f>
        <v>0</v>
      </c>
      <c r="AN592">
        <f ca="1">IF($AI$3=1,
IF($AJ$2="",
SUMIFS(ENTRADAS[Valor],ENTRADAS[Status],"Concluído",ENTRADAS[Data pagamento],AK592),
SUMIFS(ENTRADAS[Valor],ENTRADAS[Status],"Concluído",ENTRADAS[Data pagamento],AK592,ENTRADAS[Conta bancária],$AJ$2)),
IF($AJ$2="",
SUMIFS(ENTRADAS[Valor],ENTRADAS[Status],"Concluído",ENTRADAS[Data pagamento],AK592)+SUMIFS(ENTRADAS[Valor],ENTRADAS[Status],"&lt;&gt;"&amp;"Concluído",ENTRADAS[Data vencimento],AK592),
SUMIFS(ENTRADAS[Valor],ENTRADAS[Status],"Concluído",ENTRADAS[Data pagamento],AK592,ENTRADAS[Conta bancária],$AJ$2)+SUMIFS(ENTRADAS[Valor],ENTRADAS[Status],"&lt;&gt;"&amp;"Concluído",ENTRADAS[Data vencimento],AK592,ENTRADAS[Conta bancária],$AJ$2)))</f>
        <v>0</v>
      </c>
      <c r="AO592">
        <f ca="1">IF($AI$3=1,
IF($AJ$2="",
SUMIFS(SAÍDAS[Valor],SAÍDAS[Status],"Concluído",SAÍDAS[Data pagamento],AK592),
SUMIFS(SAÍDAS[Valor],SAÍDAS[Status],"Concluído",SAÍDAS[Data pagamento],AK592,SAÍDAS[Conta bancária],$AJ$2)),
IF($AJ$2="",
SUMIFS(SAÍDAS[Valor],SAÍDAS[Status],"Concluído",SAÍDAS[Data pagamento],AK592)+SUMIFS(SAÍDAS[Valor],SAÍDAS[Status],"&lt;&gt;"&amp;"Concluído",SAÍDAS[Data vencimento],AK592),
SUMIFS(SAÍDAS[Valor],SAÍDAS[Status],"Concluído",SAÍDAS[Data pagamento],AK592,SAÍDAS[Conta bancária],$AJ$2)+SUMIFS(SAÍDAS[Valor],SAÍDAS[Status],"&lt;&gt;"&amp;"Concluído",SAÍDAS[Data vencimento],AK592,SAÍDAS[Conta bancária],$AJ$2)))</f>
        <v>0</v>
      </c>
      <c r="AP592">
        <f t="shared" ca="1" si="69"/>
        <v>0</v>
      </c>
    </row>
    <row r="593" spans="34:42" x14ac:dyDescent="0.3">
      <c r="AH593" t="str">
        <f t="shared" ca="1" si="65"/>
        <v>ago</v>
      </c>
      <c r="AI593">
        <f t="shared" ca="1" si="66"/>
        <v>1901</v>
      </c>
      <c r="AJ593" t="str">
        <f t="shared" ca="1" si="67"/>
        <v>ago1901</v>
      </c>
      <c r="AK593" s="97">
        <f t="shared" ca="1" si="70"/>
        <v>587</v>
      </c>
      <c r="AL593" t="str">
        <f t="shared" ca="1" si="68"/>
        <v>sex</v>
      </c>
      <c r="AM593">
        <f ca="1">IF($AJ$2="",SUMIFS(BANCOS!$C$4:$C$13,BANCOS!$D$4:$D$13,AK593),SUMIFS(BANCOS!$C$4:$C$13,BANCOS!$D$4:$D$13,AK593,BANCOS!$B$4:$B$13,$AJ$2))+AP592</f>
        <v>0</v>
      </c>
      <c r="AN593">
        <f ca="1">IF($AI$3=1,
IF($AJ$2="",
SUMIFS(ENTRADAS[Valor],ENTRADAS[Status],"Concluído",ENTRADAS[Data pagamento],AK593),
SUMIFS(ENTRADAS[Valor],ENTRADAS[Status],"Concluído",ENTRADAS[Data pagamento],AK593,ENTRADAS[Conta bancária],$AJ$2)),
IF($AJ$2="",
SUMIFS(ENTRADAS[Valor],ENTRADAS[Status],"Concluído",ENTRADAS[Data pagamento],AK593)+SUMIFS(ENTRADAS[Valor],ENTRADAS[Status],"&lt;&gt;"&amp;"Concluído",ENTRADAS[Data vencimento],AK593),
SUMIFS(ENTRADAS[Valor],ENTRADAS[Status],"Concluído",ENTRADAS[Data pagamento],AK593,ENTRADAS[Conta bancária],$AJ$2)+SUMIFS(ENTRADAS[Valor],ENTRADAS[Status],"&lt;&gt;"&amp;"Concluído",ENTRADAS[Data vencimento],AK593,ENTRADAS[Conta bancária],$AJ$2)))</f>
        <v>0</v>
      </c>
      <c r="AO593">
        <f ca="1">IF($AI$3=1,
IF($AJ$2="",
SUMIFS(SAÍDAS[Valor],SAÍDAS[Status],"Concluído",SAÍDAS[Data pagamento],AK593),
SUMIFS(SAÍDAS[Valor],SAÍDAS[Status],"Concluído",SAÍDAS[Data pagamento],AK593,SAÍDAS[Conta bancária],$AJ$2)),
IF($AJ$2="",
SUMIFS(SAÍDAS[Valor],SAÍDAS[Status],"Concluído",SAÍDAS[Data pagamento],AK593)+SUMIFS(SAÍDAS[Valor],SAÍDAS[Status],"&lt;&gt;"&amp;"Concluído",SAÍDAS[Data vencimento],AK593),
SUMIFS(SAÍDAS[Valor],SAÍDAS[Status],"Concluído",SAÍDAS[Data pagamento],AK593,SAÍDAS[Conta bancária],$AJ$2)+SUMIFS(SAÍDAS[Valor],SAÍDAS[Status],"&lt;&gt;"&amp;"Concluído",SAÍDAS[Data vencimento],AK593,SAÍDAS[Conta bancária],$AJ$2)))</f>
        <v>0</v>
      </c>
      <c r="AP593">
        <f t="shared" ca="1" si="69"/>
        <v>0</v>
      </c>
    </row>
    <row r="594" spans="34:42" x14ac:dyDescent="0.3">
      <c r="AH594" t="str">
        <f t="shared" ca="1" si="65"/>
        <v>ago</v>
      </c>
      <c r="AI594">
        <f t="shared" ca="1" si="66"/>
        <v>1901</v>
      </c>
      <c r="AJ594" t="str">
        <f t="shared" ca="1" si="67"/>
        <v>ago1901</v>
      </c>
      <c r="AK594" s="97">
        <f t="shared" ca="1" si="70"/>
        <v>588</v>
      </c>
      <c r="AL594" t="str">
        <f t="shared" ca="1" si="68"/>
        <v>sáb</v>
      </c>
      <c r="AM594">
        <f ca="1">IF($AJ$2="",SUMIFS(BANCOS!$C$4:$C$13,BANCOS!$D$4:$D$13,AK594),SUMIFS(BANCOS!$C$4:$C$13,BANCOS!$D$4:$D$13,AK594,BANCOS!$B$4:$B$13,$AJ$2))+AP593</f>
        <v>0</v>
      </c>
      <c r="AN594">
        <f ca="1">IF($AI$3=1,
IF($AJ$2="",
SUMIFS(ENTRADAS[Valor],ENTRADAS[Status],"Concluído",ENTRADAS[Data pagamento],AK594),
SUMIFS(ENTRADAS[Valor],ENTRADAS[Status],"Concluído",ENTRADAS[Data pagamento],AK594,ENTRADAS[Conta bancária],$AJ$2)),
IF($AJ$2="",
SUMIFS(ENTRADAS[Valor],ENTRADAS[Status],"Concluído",ENTRADAS[Data pagamento],AK594)+SUMIFS(ENTRADAS[Valor],ENTRADAS[Status],"&lt;&gt;"&amp;"Concluído",ENTRADAS[Data vencimento],AK594),
SUMIFS(ENTRADAS[Valor],ENTRADAS[Status],"Concluído",ENTRADAS[Data pagamento],AK594,ENTRADAS[Conta bancária],$AJ$2)+SUMIFS(ENTRADAS[Valor],ENTRADAS[Status],"&lt;&gt;"&amp;"Concluído",ENTRADAS[Data vencimento],AK594,ENTRADAS[Conta bancária],$AJ$2)))</f>
        <v>0</v>
      </c>
      <c r="AO594">
        <f ca="1">IF($AI$3=1,
IF($AJ$2="",
SUMIFS(SAÍDAS[Valor],SAÍDAS[Status],"Concluído",SAÍDAS[Data pagamento],AK594),
SUMIFS(SAÍDAS[Valor],SAÍDAS[Status],"Concluído",SAÍDAS[Data pagamento],AK594,SAÍDAS[Conta bancária],$AJ$2)),
IF($AJ$2="",
SUMIFS(SAÍDAS[Valor],SAÍDAS[Status],"Concluído",SAÍDAS[Data pagamento],AK594)+SUMIFS(SAÍDAS[Valor],SAÍDAS[Status],"&lt;&gt;"&amp;"Concluído",SAÍDAS[Data vencimento],AK594),
SUMIFS(SAÍDAS[Valor],SAÍDAS[Status],"Concluído",SAÍDAS[Data pagamento],AK594,SAÍDAS[Conta bancária],$AJ$2)+SUMIFS(SAÍDAS[Valor],SAÍDAS[Status],"&lt;&gt;"&amp;"Concluído",SAÍDAS[Data vencimento],AK594,SAÍDAS[Conta bancária],$AJ$2)))</f>
        <v>0</v>
      </c>
      <c r="AP594">
        <f t="shared" ca="1" si="69"/>
        <v>0</v>
      </c>
    </row>
    <row r="595" spans="34:42" x14ac:dyDescent="0.3">
      <c r="AH595" t="str">
        <f t="shared" ca="1" si="65"/>
        <v>ago</v>
      </c>
      <c r="AI595">
        <f t="shared" ca="1" si="66"/>
        <v>1901</v>
      </c>
      <c r="AJ595" t="str">
        <f t="shared" ca="1" si="67"/>
        <v>ago1901</v>
      </c>
      <c r="AK595" s="97">
        <f t="shared" ca="1" si="70"/>
        <v>589</v>
      </c>
      <c r="AL595" t="str">
        <f t="shared" ca="1" si="68"/>
        <v>dom</v>
      </c>
      <c r="AM595">
        <f ca="1">IF($AJ$2="",SUMIFS(BANCOS!$C$4:$C$13,BANCOS!$D$4:$D$13,AK595),SUMIFS(BANCOS!$C$4:$C$13,BANCOS!$D$4:$D$13,AK595,BANCOS!$B$4:$B$13,$AJ$2))+AP594</f>
        <v>0</v>
      </c>
      <c r="AN595">
        <f ca="1">IF($AI$3=1,
IF($AJ$2="",
SUMIFS(ENTRADAS[Valor],ENTRADAS[Status],"Concluído",ENTRADAS[Data pagamento],AK595),
SUMIFS(ENTRADAS[Valor],ENTRADAS[Status],"Concluído",ENTRADAS[Data pagamento],AK595,ENTRADAS[Conta bancária],$AJ$2)),
IF($AJ$2="",
SUMIFS(ENTRADAS[Valor],ENTRADAS[Status],"Concluído",ENTRADAS[Data pagamento],AK595)+SUMIFS(ENTRADAS[Valor],ENTRADAS[Status],"&lt;&gt;"&amp;"Concluído",ENTRADAS[Data vencimento],AK595),
SUMIFS(ENTRADAS[Valor],ENTRADAS[Status],"Concluído",ENTRADAS[Data pagamento],AK595,ENTRADAS[Conta bancária],$AJ$2)+SUMIFS(ENTRADAS[Valor],ENTRADAS[Status],"&lt;&gt;"&amp;"Concluído",ENTRADAS[Data vencimento],AK595,ENTRADAS[Conta bancária],$AJ$2)))</f>
        <v>0</v>
      </c>
      <c r="AO595">
        <f ca="1">IF($AI$3=1,
IF($AJ$2="",
SUMIFS(SAÍDAS[Valor],SAÍDAS[Status],"Concluído",SAÍDAS[Data pagamento],AK595),
SUMIFS(SAÍDAS[Valor],SAÍDAS[Status],"Concluído",SAÍDAS[Data pagamento],AK595,SAÍDAS[Conta bancária],$AJ$2)),
IF($AJ$2="",
SUMIFS(SAÍDAS[Valor],SAÍDAS[Status],"Concluído",SAÍDAS[Data pagamento],AK595)+SUMIFS(SAÍDAS[Valor],SAÍDAS[Status],"&lt;&gt;"&amp;"Concluído",SAÍDAS[Data vencimento],AK595),
SUMIFS(SAÍDAS[Valor],SAÍDAS[Status],"Concluído",SAÍDAS[Data pagamento],AK595,SAÍDAS[Conta bancária],$AJ$2)+SUMIFS(SAÍDAS[Valor],SAÍDAS[Status],"&lt;&gt;"&amp;"Concluído",SAÍDAS[Data vencimento],AK595,SAÍDAS[Conta bancária],$AJ$2)))</f>
        <v>0</v>
      </c>
      <c r="AP595">
        <f t="shared" ca="1" si="69"/>
        <v>0</v>
      </c>
    </row>
    <row r="596" spans="34:42" x14ac:dyDescent="0.3">
      <c r="AH596" t="str">
        <f t="shared" ca="1" si="65"/>
        <v>ago</v>
      </c>
      <c r="AI596">
        <f t="shared" ca="1" si="66"/>
        <v>1901</v>
      </c>
      <c r="AJ596" t="str">
        <f t="shared" ca="1" si="67"/>
        <v>ago1901</v>
      </c>
      <c r="AK596" s="97">
        <f t="shared" ca="1" si="70"/>
        <v>590</v>
      </c>
      <c r="AL596" t="str">
        <f t="shared" ca="1" si="68"/>
        <v>seg</v>
      </c>
      <c r="AM596">
        <f ca="1">IF($AJ$2="",SUMIFS(BANCOS!$C$4:$C$13,BANCOS!$D$4:$D$13,AK596),SUMIFS(BANCOS!$C$4:$C$13,BANCOS!$D$4:$D$13,AK596,BANCOS!$B$4:$B$13,$AJ$2))+AP595</f>
        <v>0</v>
      </c>
      <c r="AN596">
        <f ca="1">IF($AI$3=1,
IF($AJ$2="",
SUMIFS(ENTRADAS[Valor],ENTRADAS[Status],"Concluído",ENTRADAS[Data pagamento],AK596),
SUMIFS(ENTRADAS[Valor],ENTRADAS[Status],"Concluído",ENTRADAS[Data pagamento],AK596,ENTRADAS[Conta bancária],$AJ$2)),
IF($AJ$2="",
SUMIFS(ENTRADAS[Valor],ENTRADAS[Status],"Concluído",ENTRADAS[Data pagamento],AK596)+SUMIFS(ENTRADAS[Valor],ENTRADAS[Status],"&lt;&gt;"&amp;"Concluído",ENTRADAS[Data vencimento],AK596),
SUMIFS(ENTRADAS[Valor],ENTRADAS[Status],"Concluído",ENTRADAS[Data pagamento],AK596,ENTRADAS[Conta bancária],$AJ$2)+SUMIFS(ENTRADAS[Valor],ENTRADAS[Status],"&lt;&gt;"&amp;"Concluído",ENTRADAS[Data vencimento],AK596,ENTRADAS[Conta bancária],$AJ$2)))</f>
        <v>0</v>
      </c>
      <c r="AO596">
        <f ca="1">IF($AI$3=1,
IF($AJ$2="",
SUMIFS(SAÍDAS[Valor],SAÍDAS[Status],"Concluído",SAÍDAS[Data pagamento],AK596),
SUMIFS(SAÍDAS[Valor],SAÍDAS[Status],"Concluído",SAÍDAS[Data pagamento],AK596,SAÍDAS[Conta bancária],$AJ$2)),
IF($AJ$2="",
SUMIFS(SAÍDAS[Valor],SAÍDAS[Status],"Concluído",SAÍDAS[Data pagamento],AK596)+SUMIFS(SAÍDAS[Valor],SAÍDAS[Status],"&lt;&gt;"&amp;"Concluído",SAÍDAS[Data vencimento],AK596),
SUMIFS(SAÍDAS[Valor],SAÍDAS[Status],"Concluído",SAÍDAS[Data pagamento],AK596,SAÍDAS[Conta bancária],$AJ$2)+SUMIFS(SAÍDAS[Valor],SAÍDAS[Status],"&lt;&gt;"&amp;"Concluído",SAÍDAS[Data vencimento],AK596,SAÍDAS[Conta bancária],$AJ$2)))</f>
        <v>0</v>
      </c>
      <c r="AP596">
        <f t="shared" ca="1" si="69"/>
        <v>0</v>
      </c>
    </row>
    <row r="597" spans="34:42" x14ac:dyDescent="0.3">
      <c r="AH597" t="str">
        <f t="shared" ca="1" si="65"/>
        <v>ago</v>
      </c>
      <c r="AI597">
        <f t="shared" ca="1" si="66"/>
        <v>1901</v>
      </c>
      <c r="AJ597" t="str">
        <f t="shared" ca="1" si="67"/>
        <v>ago1901</v>
      </c>
      <c r="AK597" s="97">
        <f t="shared" ca="1" si="70"/>
        <v>591</v>
      </c>
      <c r="AL597" t="str">
        <f t="shared" ca="1" si="68"/>
        <v>ter</v>
      </c>
      <c r="AM597">
        <f ca="1">IF($AJ$2="",SUMIFS(BANCOS!$C$4:$C$13,BANCOS!$D$4:$D$13,AK597),SUMIFS(BANCOS!$C$4:$C$13,BANCOS!$D$4:$D$13,AK597,BANCOS!$B$4:$B$13,$AJ$2))+AP596</f>
        <v>0</v>
      </c>
      <c r="AN597">
        <f ca="1">IF($AI$3=1,
IF($AJ$2="",
SUMIFS(ENTRADAS[Valor],ENTRADAS[Status],"Concluído",ENTRADAS[Data pagamento],AK597),
SUMIFS(ENTRADAS[Valor],ENTRADAS[Status],"Concluído",ENTRADAS[Data pagamento],AK597,ENTRADAS[Conta bancária],$AJ$2)),
IF($AJ$2="",
SUMIFS(ENTRADAS[Valor],ENTRADAS[Status],"Concluído",ENTRADAS[Data pagamento],AK597)+SUMIFS(ENTRADAS[Valor],ENTRADAS[Status],"&lt;&gt;"&amp;"Concluído",ENTRADAS[Data vencimento],AK597),
SUMIFS(ENTRADAS[Valor],ENTRADAS[Status],"Concluído",ENTRADAS[Data pagamento],AK597,ENTRADAS[Conta bancária],$AJ$2)+SUMIFS(ENTRADAS[Valor],ENTRADAS[Status],"&lt;&gt;"&amp;"Concluído",ENTRADAS[Data vencimento],AK597,ENTRADAS[Conta bancária],$AJ$2)))</f>
        <v>0</v>
      </c>
      <c r="AO597">
        <f ca="1">IF($AI$3=1,
IF($AJ$2="",
SUMIFS(SAÍDAS[Valor],SAÍDAS[Status],"Concluído",SAÍDAS[Data pagamento],AK597),
SUMIFS(SAÍDAS[Valor],SAÍDAS[Status],"Concluído",SAÍDAS[Data pagamento],AK597,SAÍDAS[Conta bancária],$AJ$2)),
IF($AJ$2="",
SUMIFS(SAÍDAS[Valor],SAÍDAS[Status],"Concluído",SAÍDAS[Data pagamento],AK597)+SUMIFS(SAÍDAS[Valor],SAÍDAS[Status],"&lt;&gt;"&amp;"Concluído",SAÍDAS[Data vencimento],AK597),
SUMIFS(SAÍDAS[Valor],SAÍDAS[Status],"Concluído",SAÍDAS[Data pagamento],AK597,SAÍDAS[Conta bancária],$AJ$2)+SUMIFS(SAÍDAS[Valor],SAÍDAS[Status],"&lt;&gt;"&amp;"Concluído",SAÍDAS[Data vencimento],AK597,SAÍDAS[Conta bancária],$AJ$2)))</f>
        <v>0</v>
      </c>
      <c r="AP597">
        <f t="shared" ca="1" si="69"/>
        <v>0</v>
      </c>
    </row>
    <row r="598" spans="34:42" x14ac:dyDescent="0.3">
      <c r="AH598" t="str">
        <f t="shared" ca="1" si="65"/>
        <v>ago</v>
      </c>
      <c r="AI598">
        <f t="shared" ca="1" si="66"/>
        <v>1901</v>
      </c>
      <c r="AJ598" t="str">
        <f t="shared" ca="1" si="67"/>
        <v>ago1901</v>
      </c>
      <c r="AK598" s="97">
        <f t="shared" ca="1" si="70"/>
        <v>592</v>
      </c>
      <c r="AL598" t="str">
        <f t="shared" ca="1" si="68"/>
        <v>qua</v>
      </c>
      <c r="AM598">
        <f ca="1">IF($AJ$2="",SUMIFS(BANCOS!$C$4:$C$13,BANCOS!$D$4:$D$13,AK598),SUMIFS(BANCOS!$C$4:$C$13,BANCOS!$D$4:$D$13,AK598,BANCOS!$B$4:$B$13,$AJ$2))+AP597</f>
        <v>0</v>
      </c>
      <c r="AN598">
        <f ca="1">IF($AI$3=1,
IF($AJ$2="",
SUMIFS(ENTRADAS[Valor],ENTRADAS[Status],"Concluído",ENTRADAS[Data pagamento],AK598),
SUMIFS(ENTRADAS[Valor],ENTRADAS[Status],"Concluído",ENTRADAS[Data pagamento],AK598,ENTRADAS[Conta bancária],$AJ$2)),
IF($AJ$2="",
SUMIFS(ENTRADAS[Valor],ENTRADAS[Status],"Concluído",ENTRADAS[Data pagamento],AK598)+SUMIFS(ENTRADAS[Valor],ENTRADAS[Status],"&lt;&gt;"&amp;"Concluído",ENTRADAS[Data vencimento],AK598),
SUMIFS(ENTRADAS[Valor],ENTRADAS[Status],"Concluído",ENTRADAS[Data pagamento],AK598,ENTRADAS[Conta bancária],$AJ$2)+SUMIFS(ENTRADAS[Valor],ENTRADAS[Status],"&lt;&gt;"&amp;"Concluído",ENTRADAS[Data vencimento],AK598,ENTRADAS[Conta bancária],$AJ$2)))</f>
        <v>0</v>
      </c>
      <c r="AO598">
        <f ca="1">IF($AI$3=1,
IF($AJ$2="",
SUMIFS(SAÍDAS[Valor],SAÍDAS[Status],"Concluído",SAÍDAS[Data pagamento],AK598),
SUMIFS(SAÍDAS[Valor],SAÍDAS[Status],"Concluído",SAÍDAS[Data pagamento],AK598,SAÍDAS[Conta bancária],$AJ$2)),
IF($AJ$2="",
SUMIFS(SAÍDAS[Valor],SAÍDAS[Status],"Concluído",SAÍDAS[Data pagamento],AK598)+SUMIFS(SAÍDAS[Valor],SAÍDAS[Status],"&lt;&gt;"&amp;"Concluído",SAÍDAS[Data vencimento],AK598),
SUMIFS(SAÍDAS[Valor],SAÍDAS[Status],"Concluído",SAÍDAS[Data pagamento],AK598,SAÍDAS[Conta bancária],$AJ$2)+SUMIFS(SAÍDAS[Valor],SAÍDAS[Status],"&lt;&gt;"&amp;"Concluído",SAÍDAS[Data vencimento],AK598,SAÍDAS[Conta bancária],$AJ$2)))</f>
        <v>0</v>
      </c>
      <c r="AP598">
        <f t="shared" ca="1" si="69"/>
        <v>0</v>
      </c>
    </row>
    <row r="599" spans="34:42" x14ac:dyDescent="0.3">
      <c r="AH599" t="str">
        <f t="shared" ca="1" si="65"/>
        <v>ago</v>
      </c>
      <c r="AI599">
        <f t="shared" ca="1" si="66"/>
        <v>1901</v>
      </c>
      <c r="AJ599" t="str">
        <f t="shared" ca="1" si="67"/>
        <v>ago1901</v>
      </c>
      <c r="AK599" s="97">
        <f t="shared" ca="1" si="70"/>
        <v>593</v>
      </c>
      <c r="AL599" t="str">
        <f t="shared" ca="1" si="68"/>
        <v>qui</v>
      </c>
      <c r="AM599">
        <f ca="1">IF($AJ$2="",SUMIFS(BANCOS!$C$4:$C$13,BANCOS!$D$4:$D$13,AK599),SUMIFS(BANCOS!$C$4:$C$13,BANCOS!$D$4:$D$13,AK599,BANCOS!$B$4:$B$13,$AJ$2))+AP598</f>
        <v>0</v>
      </c>
      <c r="AN599">
        <f ca="1">IF($AI$3=1,
IF($AJ$2="",
SUMIFS(ENTRADAS[Valor],ENTRADAS[Status],"Concluído",ENTRADAS[Data pagamento],AK599),
SUMIFS(ENTRADAS[Valor],ENTRADAS[Status],"Concluído",ENTRADAS[Data pagamento],AK599,ENTRADAS[Conta bancária],$AJ$2)),
IF($AJ$2="",
SUMIFS(ENTRADAS[Valor],ENTRADAS[Status],"Concluído",ENTRADAS[Data pagamento],AK599)+SUMIFS(ENTRADAS[Valor],ENTRADAS[Status],"&lt;&gt;"&amp;"Concluído",ENTRADAS[Data vencimento],AK599),
SUMIFS(ENTRADAS[Valor],ENTRADAS[Status],"Concluído",ENTRADAS[Data pagamento],AK599,ENTRADAS[Conta bancária],$AJ$2)+SUMIFS(ENTRADAS[Valor],ENTRADAS[Status],"&lt;&gt;"&amp;"Concluído",ENTRADAS[Data vencimento],AK599,ENTRADAS[Conta bancária],$AJ$2)))</f>
        <v>0</v>
      </c>
      <c r="AO599">
        <f ca="1">IF($AI$3=1,
IF($AJ$2="",
SUMIFS(SAÍDAS[Valor],SAÍDAS[Status],"Concluído",SAÍDAS[Data pagamento],AK599),
SUMIFS(SAÍDAS[Valor],SAÍDAS[Status],"Concluído",SAÍDAS[Data pagamento],AK599,SAÍDAS[Conta bancária],$AJ$2)),
IF($AJ$2="",
SUMIFS(SAÍDAS[Valor],SAÍDAS[Status],"Concluído",SAÍDAS[Data pagamento],AK599)+SUMIFS(SAÍDAS[Valor],SAÍDAS[Status],"&lt;&gt;"&amp;"Concluído",SAÍDAS[Data vencimento],AK599),
SUMIFS(SAÍDAS[Valor],SAÍDAS[Status],"Concluído",SAÍDAS[Data pagamento],AK599,SAÍDAS[Conta bancária],$AJ$2)+SUMIFS(SAÍDAS[Valor],SAÍDAS[Status],"&lt;&gt;"&amp;"Concluído",SAÍDAS[Data vencimento],AK599,SAÍDAS[Conta bancária],$AJ$2)))</f>
        <v>0</v>
      </c>
      <c r="AP599">
        <f t="shared" ca="1" si="69"/>
        <v>0</v>
      </c>
    </row>
    <row r="600" spans="34:42" x14ac:dyDescent="0.3">
      <c r="AH600" t="str">
        <f t="shared" ca="1" si="65"/>
        <v>ago</v>
      </c>
      <c r="AI600">
        <f t="shared" ca="1" si="66"/>
        <v>1901</v>
      </c>
      <c r="AJ600" t="str">
        <f t="shared" ca="1" si="67"/>
        <v>ago1901</v>
      </c>
      <c r="AK600" s="97">
        <f t="shared" ca="1" si="70"/>
        <v>594</v>
      </c>
      <c r="AL600" t="str">
        <f t="shared" ca="1" si="68"/>
        <v>sex</v>
      </c>
      <c r="AM600">
        <f ca="1">IF($AJ$2="",SUMIFS(BANCOS!$C$4:$C$13,BANCOS!$D$4:$D$13,AK600),SUMIFS(BANCOS!$C$4:$C$13,BANCOS!$D$4:$D$13,AK600,BANCOS!$B$4:$B$13,$AJ$2))+AP599</f>
        <v>0</v>
      </c>
      <c r="AN600">
        <f ca="1">IF($AI$3=1,
IF($AJ$2="",
SUMIFS(ENTRADAS[Valor],ENTRADAS[Status],"Concluído",ENTRADAS[Data pagamento],AK600),
SUMIFS(ENTRADAS[Valor],ENTRADAS[Status],"Concluído",ENTRADAS[Data pagamento],AK600,ENTRADAS[Conta bancária],$AJ$2)),
IF($AJ$2="",
SUMIFS(ENTRADAS[Valor],ENTRADAS[Status],"Concluído",ENTRADAS[Data pagamento],AK600)+SUMIFS(ENTRADAS[Valor],ENTRADAS[Status],"&lt;&gt;"&amp;"Concluído",ENTRADAS[Data vencimento],AK600),
SUMIFS(ENTRADAS[Valor],ENTRADAS[Status],"Concluído",ENTRADAS[Data pagamento],AK600,ENTRADAS[Conta bancária],$AJ$2)+SUMIFS(ENTRADAS[Valor],ENTRADAS[Status],"&lt;&gt;"&amp;"Concluído",ENTRADAS[Data vencimento],AK600,ENTRADAS[Conta bancária],$AJ$2)))</f>
        <v>0</v>
      </c>
      <c r="AO600">
        <f ca="1">IF($AI$3=1,
IF($AJ$2="",
SUMIFS(SAÍDAS[Valor],SAÍDAS[Status],"Concluído",SAÍDAS[Data pagamento],AK600),
SUMIFS(SAÍDAS[Valor],SAÍDAS[Status],"Concluído",SAÍDAS[Data pagamento],AK600,SAÍDAS[Conta bancária],$AJ$2)),
IF($AJ$2="",
SUMIFS(SAÍDAS[Valor],SAÍDAS[Status],"Concluído",SAÍDAS[Data pagamento],AK600)+SUMIFS(SAÍDAS[Valor],SAÍDAS[Status],"&lt;&gt;"&amp;"Concluído",SAÍDAS[Data vencimento],AK600),
SUMIFS(SAÍDAS[Valor],SAÍDAS[Status],"Concluído",SAÍDAS[Data pagamento],AK600,SAÍDAS[Conta bancária],$AJ$2)+SUMIFS(SAÍDAS[Valor],SAÍDAS[Status],"&lt;&gt;"&amp;"Concluído",SAÍDAS[Data vencimento],AK600,SAÍDAS[Conta bancária],$AJ$2)))</f>
        <v>0</v>
      </c>
      <c r="AP600">
        <f t="shared" ca="1" si="69"/>
        <v>0</v>
      </c>
    </row>
    <row r="601" spans="34:42" x14ac:dyDescent="0.3">
      <c r="AH601" t="str">
        <f t="shared" ca="1" si="65"/>
        <v>ago</v>
      </c>
      <c r="AI601">
        <f t="shared" ca="1" si="66"/>
        <v>1901</v>
      </c>
      <c r="AJ601" t="str">
        <f t="shared" ca="1" si="67"/>
        <v>ago1901</v>
      </c>
      <c r="AK601" s="97">
        <f t="shared" ca="1" si="70"/>
        <v>595</v>
      </c>
      <c r="AL601" t="str">
        <f t="shared" ca="1" si="68"/>
        <v>sáb</v>
      </c>
      <c r="AM601">
        <f ca="1">IF($AJ$2="",SUMIFS(BANCOS!$C$4:$C$13,BANCOS!$D$4:$D$13,AK601),SUMIFS(BANCOS!$C$4:$C$13,BANCOS!$D$4:$D$13,AK601,BANCOS!$B$4:$B$13,$AJ$2))+AP600</f>
        <v>0</v>
      </c>
      <c r="AN601">
        <f ca="1">IF($AI$3=1,
IF($AJ$2="",
SUMIFS(ENTRADAS[Valor],ENTRADAS[Status],"Concluído",ENTRADAS[Data pagamento],AK601),
SUMIFS(ENTRADAS[Valor],ENTRADAS[Status],"Concluído",ENTRADAS[Data pagamento],AK601,ENTRADAS[Conta bancária],$AJ$2)),
IF($AJ$2="",
SUMIFS(ENTRADAS[Valor],ENTRADAS[Status],"Concluído",ENTRADAS[Data pagamento],AK601)+SUMIFS(ENTRADAS[Valor],ENTRADAS[Status],"&lt;&gt;"&amp;"Concluído",ENTRADAS[Data vencimento],AK601),
SUMIFS(ENTRADAS[Valor],ENTRADAS[Status],"Concluído",ENTRADAS[Data pagamento],AK601,ENTRADAS[Conta bancária],$AJ$2)+SUMIFS(ENTRADAS[Valor],ENTRADAS[Status],"&lt;&gt;"&amp;"Concluído",ENTRADAS[Data vencimento],AK601,ENTRADAS[Conta bancária],$AJ$2)))</f>
        <v>0</v>
      </c>
      <c r="AO601">
        <f ca="1">IF($AI$3=1,
IF($AJ$2="",
SUMIFS(SAÍDAS[Valor],SAÍDAS[Status],"Concluído",SAÍDAS[Data pagamento],AK601),
SUMIFS(SAÍDAS[Valor],SAÍDAS[Status],"Concluído",SAÍDAS[Data pagamento],AK601,SAÍDAS[Conta bancária],$AJ$2)),
IF($AJ$2="",
SUMIFS(SAÍDAS[Valor],SAÍDAS[Status],"Concluído",SAÍDAS[Data pagamento],AK601)+SUMIFS(SAÍDAS[Valor],SAÍDAS[Status],"&lt;&gt;"&amp;"Concluído",SAÍDAS[Data vencimento],AK601),
SUMIFS(SAÍDAS[Valor],SAÍDAS[Status],"Concluído",SAÍDAS[Data pagamento],AK601,SAÍDAS[Conta bancária],$AJ$2)+SUMIFS(SAÍDAS[Valor],SAÍDAS[Status],"&lt;&gt;"&amp;"Concluído",SAÍDAS[Data vencimento],AK601,SAÍDAS[Conta bancária],$AJ$2)))</f>
        <v>0</v>
      </c>
      <c r="AP601">
        <f t="shared" ca="1" si="69"/>
        <v>0</v>
      </c>
    </row>
    <row r="602" spans="34:42" x14ac:dyDescent="0.3">
      <c r="AH602" t="str">
        <f t="shared" ca="1" si="65"/>
        <v>ago</v>
      </c>
      <c r="AI602">
        <f t="shared" ca="1" si="66"/>
        <v>1901</v>
      </c>
      <c r="AJ602" t="str">
        <f t="shared" ca="1" si="67"/>
        <v>ago1901</v>
      </c>
      <c r="AK602" s="97">
        <f t="shared" ca="1" si="70"/>
        <v>596</v>
      </c>
      <c r="AL602" t="str">
        <f t="shared" ca="1" si="68"/>
        <v>dom</v>
      </c>
      <c r="AM602">
        <f ca="1">IF($AJ$2="",SUMIFS(BANCOS!$C$4:$C$13,BANCOS!$D$4:$D$13,AK602),SUMIFS(BANCOS!$C$4:$C$13,BANCOS!$D$4:$D$13,AK602,BANCOS!$B$4:$B$13,$AJ$2))+AP601</f>
        <v>0</v>
      </c>
      <c r="AN602">
        <f ca="1">IF($AI$3=1,
IF($AJ$2="",
SUMIFS(ENTRADAS[Valor],ENTRADAS[Status],"Concluído",ENTRADAS[Data pagamento],AK602),
SUMIFS(ENTRADAS[Valor],ENTRADAS[Status],"Concluído",ENTRADAS[Data pagamento],AK602,ENTRADAS[Conta bancária],$AJ$2)),
IF($AJ$2="",
SUMIFS(ENTRADAS[Valor],ENTRADAS[Status],"Concluído",ENTRADAS[Data pagamento],AK602)+SUMIFS(ENTRADAS[Valor],ENTRADAS[Status],"&lt;&gt;"&amp;"Concluído",ENTRADAS[Data vencimento],AK602),
SUMIFS(ENTRADAS[Valor],ENTRADAS[Status],"Concluído",ENTRADAS[Data pagamento],AK602,ENTRADAS[Conta bancária],$AJ$2)+SUMIFS(ENTRADAS[Valor],ENTRADAS[Status],"&lt;&gt;"&amp;"Concluído",ENTRADAS[Data vencimento],AK602,ENTRADAS[Conta bancária],$AJ$2)))</f>
        <v>0</v>
      </c>
      <c r="AO602">
        <f ca="1">IF($AI$3=1,
IF($AJ$2="",
SUMIFS(SAÍDAS[Valor],SAÍDAS[Status],"Concluído",SAÍDAS[Data pagamento],AK602),
SUMIFS(SAÍDAS[Valor],SAÍDAS[Status],"Concluído",SAÍDAS[Data pagamento],AK602,SAÍDAS[Conta bancária],$AJ$2)),
IF($AJ$2="",
SUMIFS(SAÍDAS[Valor],SAÍDAS[Status],"Concluído",SAÍDAS[Data pagamento],AK602)+SUMIFS(SAÍDAS[Valor],SAÍDAS[Status],"&lt;&gt;"&amp;"Concluído",SAÍDAS[Data vencimento],AK602),
SUMIFS(SAÍDAS[Valor],SAÍDAS[Status],"Concluído",SAÍDAS[Data pagamento],AK602,SAÍDAS[Conta bancária],$AJ$2)+SUMIFS(SAÍDAS[Valor],SAÍDAS[Status],"&lt;&gt;"&amp;"Concluído",SAÍDAS[Data vencimento],AK602,SAÍDAS[Conta bancária],$AJ$2)))</f>
        <v>0</v>
      </c>
      <c r="AP602">
        <f t="shared" ca="1" si="69"/>
        <v>0</v>
      </c>
    </row>
    <row r="603" spans="34:42" x14ac:dyDescent="0.3">
      <c r="AH603" t="str">
        <f t="shared" ca="1" si="65"/>
        <v>ago</v>
      </c>
      <c r="AI603">
        <f t="shared" ca="1" si="66"/>
        <v>1901</v>
      </c>
      <c r="AJ603" t="str">
        <f t="shared" ca="1" si="67"/>
        <v>ago1901</v>
      </c>
      <c r="AK603" s="97">
        <f t="shared" ca="1" si="70"/>
        <v>597</v>
      </c>
      <c r="AL603" t="str">
        <f t="shared" ca="1" si="68"/>
        <v>seg</v>
      </c>
      <c r="AM603">
        <f ca="1">IF($AJ$2="",SUMIFS(BANCOS!$C$4:$C$13,BANCOS!$D$4:$D$13,AK603),SUMIFS(BANCOS!$C$4:$C$13,BANCOS!$D$4:$D$13,AK603,BANCOS!$B$4:$B$13,$AJ$2))+AP602</f>
        <v>0</v>
      </c>
      <c r="AN603">
        <f ca="1">IF($AI$3=1,
IF($AJ$2="",
SUMIFS(ENTRADAS[Valor],ENTRADAS[Status],"Concluído",ENTRADAS[Data pagamento],AK603),
SUMIFS(ENTRADAS[Valor],ENTRADAS[Status],"Concluído",ENTRADAS[Data pagamento],AK603,ENTRADAS[Conta bancária],$AJ$2)),
IF($AJ$2="",
SUMIFS(ENTRADAS[Valor],ENTRADAS[Status],"Concluído",ENTRADAS[Data pagamento],AK603)+SUMIFS(ENTRADAS[Valor],ENTRADAS[Status],"&lt;&gt;"&amp;"Concluído",ENTRADAS[Data vencimento],AK603),
SUMIFS(ENTRADAS[Valor],ENTRADAS[Status],"Concluído",ENTRADAS[Data pagamento],AK603,ENTRADAS[Conta bancária],$AJ$2)+SUMIFS(ENTRADAS[Valor],ENTRADAS[Status],"&lt;&gt;"&amp;"Concluído",ENTRADAS[Data vencimento],AK603,ENTRADAS[Conta bancária],$AJ$2)))</f>
        <v>0</v>
      </c>
      <c r="AO603">
        <f ca="1">IF($AI$3=1,
IF($AJ$2="",
SUMIFS(SAÍDAS[Valor],SAÍDAS[Status],"Concluído",SAÍDAS[Data pagamento],AK603),
SUMIFS(SAÍDAS[Valor],SAÍDAS[Status],"Concluído",SAÍDAS[Data pagamento],AK603,SAÍDAS[Conta bancária],$AJ$2)),
IF($AJ$2="",
SUMIFS(SAÍDAS[Valor],SAÍDAS[Status],"Concluído",SAÍDAS[Data pagamento],AK603)+SUMIFS(SAÍDAS[Valor],SAÍDAS[Status],"&lt;&gt;"&amp;"Concluído",SAÍDAS[Data vencimento],AK603),
SUMIFS(SAÍDAS[Valor],SAÍDAS[Status],"Concluído",SAÍDAS[Data pagamento],AK603,SAÍDAS[Conta bancária],$AJ$2)+SUMIFS(SAÍDAS[Valor],SAÍDAS[Status],"&lt;&gt;"&amp;"Concluído",SAÍDAS[Data vencimento],AK603,SAÍDAS[Conta bancária],$AJ$2)))</f>
        <v>0</v>
      </c>
      <c r="AP603">
        <f t="shared" ca="1" si="69"/>
        <v>0</v>
      </c>
    </row>
    <row r="604" spans="34:42" x14ac:dyDescent="0.3">
      <c r="AH604" t="str">
        <f t="shared" ca="1" si="65"/>
        <v>ago</v>
      </c>
      <c r="AI604">
        <f t="shared" ca="1" si="66"/>
        <v>1901</v>
      </c>
      <c r="AJ604" t="str">
        <f t="shared" ca="1" si="67"/>
        <v>ago1901</v>
      </c>
      <c r="AK604" s="97">
        <f t="shared" ca="1" si="70"/>
        <v>598</v>
      </c>
      <c r="AL604" t="str">
        <f t="shared" ca="1" si="68"/>
        <v>ter</v>
      </c>
      <c r="AM604">
        <f ca="1">IF($AJ$2="",SUMIFS(BANCOS!$C$4:$C$13,BANCOS!$D$4:$D$13,AK604),SUMIFS(BANCOS!$C$4:$C$13,BANCOS!$D$4:$D$13,AK604,BANCOS!$B$4:$B$13,$AJ$2))+AP603</f>
        <v>0</v>
      </c>
      <c r="AN604">
        <f ca="1">IF($AI$3=1,
IF($AJ$2="",
SUMIFS(ENTRADAS[Valor],ENTRADAS[Status],"Concluído",ENTRADAS[Data pagamento],AK604),
SUMIFS(ENTRADAS[Valor],ENTRADAS[Status],"Concluído",ENTRADAS[Data pagamento],AK604,ENTRADAS[Conta bancária],$AJ$2)),
IF($AJ$2="",
SUMIFS(ENTRADAS[Valor],ENTRADAS[Status],"Concluído",ENTRADAS[Data pagamento],AK604)+SUMIFS(ENTRADAS[Valor],ENTRADAS[Status],"&lt;&gt;"&amp;"Concluído",ENTRADAS[Data vencimento],AK604),
SUMIFS(ENTRADAS[Valor],ENTRADAS[Status],"Concluído",ENTRADAS[Data pagamento],AK604,ENTRADAS[Conta bancária],$AJ$2)+SUMIFS(ENTRADAS[Valor],ENTRADAS[Status],"&lt;&gt;"&amp;"Concluído",ENTRADAS[Data vencimento],AK604,ENTRADAS[Conta bancária],$AJ$2)))</f>
        <v>0</v>
      </c>
      <c r="AO604">
        <f ca="1">IF($AI$3=1,
IF($AJ$2="",
SUMIFS(SAÍDAS[Valor],SAÍDAS[Status],"Concluído",SAÍDAS[Data pagamento],AK604),
SUMIFS(SAÍDAS[Valor],SAÍDAS[Status],"Concluído",SAÍDAS[Data pagamento],AK604,SAÍDAS[Conta bancária],$AJ$2)),
IF($AJ$2="",
SUMIFS(SAÍDAS[Valor],SAÍDAS[Status],"Concluído",SAÍDAS[Data pagamento],AK604)+SUMIFS(SAÍDAS[Valor],SAÍDAS[Status],"&lt;&gt;"&amp;"Concluído",SAÍDAS[Data vencimento],AK604),
SUMIFS(SAÍDAS[Valor],SAÍDAS[Status],"Concluído",SAÍDAS[Data pagamento],AK604,SAÍDAS[Conta bancária],$AJ$2)+SUMIFS(SAÍDAS[Valor],SAÍDAS[Status],"&lt;&gt;"&amp;"Concluído",SAÍDAS[Data vencimento],AK604,SAÍDAS[Conta bancária],$AJ$2)))</f>
        <v>0</v>
      </c>
      <c r="AP604">
        <f t="shared" ca="1" si="69"/>
        <v>0</v>
      </c>
    </row>
    <row r="605" spans="34:42" x14ac:dyDescent="0.3">
      <c r="AH605" t="str">
        <f t="shared" ca="1" si="65"/>
        <v>ago</v>
      </c>
      <c r="AI605">
        <f t="shared" ca="1" si="66"/>
        <v>1901</v>
      </c>
      <c r="AJ605" t="str">
        <f t="shared" ca="1" si="67"/>
        <v>ago1901</v>
      </c>
      <c r="AK605" s="97">
        <f t="shared" ca="1" si="70"/>
        <v>599</v>
      </c>
      <c r="AL605" t="str">
        <f t="shared" ca="1" si="68"/>
        <v>qua</v>
      </c>
      <c r="AM605">
        <f ca="1">IF($AJ$2="",SUMIFS(BANCOS!$C$4:$C$13,BANCOS!$D$4:$D$13,AK605),SUMIFS(BANCOS!$C$4:$C$13,BANCOS!$D$4:$D$13,AK605,BANCOS!$B$4:$B$13,$AJ$2))+AP604</f>
        <v>0</v>
      </c>
      <c r="AN605">
        <f ca="1">IF($AI$3=1,
IF($AJ$2="",
SUMIFS(ENTRADAS[Valor],ENTRADAS[Status],"Concluído",ENTRADAS[Data pagamento],AK605),
SUMIFS(ENTRADAS[Valor],ENTRADAS[Status],"Concluído",ENTRADAS[Data pagamento],AK605,ENTRADAS[Conta bancária],$AJ$2)),
IF($AJ$2="",
SUMIFS(ENTRADAS[Valor],ENTRADAS[Status],"Concluído",ENTRADAS[Data pagamento],AK605)+SUMIFS(ENTRADAS[Valor],ENTRADAS[Status],"&lt;&gt;"&amp;"Concluído",ENTRADAS[Data vencimento],AK605),
SUMIFS(ENTRADAS[Valor],ENTRADAS[Status],"Concluído",ENTRADAS[Data pagamento],AK605,ENTRADAS[Conta bancária],$AJ$2)+SUMIFS(ENTRADAS[Valor],ENTRADAS[Status],"&lt;&gt;"&amp;"Concluído",ENTRADAS[Data vencimento],AK605,ENTRADAS[Conta bancária],$AJ$2)))</f>
        <v>0</v>
      </c>
      <c r="AO605">
        <f ca="1">IF($AI$3=1,
IF($AJ$2="",
SUMIFS(SAÍDAS[Valor],SAÍDAS[Status],"Concluído",SAÍDAS[Data pagamento],AK605),
SUMIFS(SAÍDAS[Valor],SAÍDAS[Status],"Concluído",SAÍDAS[Data pagamento],AK605,SAÍDAS[Conta bancária],$AJ$2)),
IF($AJ$2="",
SUMIFS(SAÍDAS[Valor],SAÍDAS[Status],"Concluído",SAÍDAS[Data pagamento],AK605)+SUMIFS(SAÍDAS[Valor],SAÍDAS[Status],"&lt;&gt;"&amp;"Concluído",SAÍDAS[Data vencimento],AK605),
SUMIFS(SAÍDAS[Valor],SAÍDAS[Status],"Concluído",SAÍDAS[Data pagamento],AK605,SAÍDAS[Conta bancária],$AJ$2)+SUMIFS(SAÍDAS[Valor],SAÍDAS[Status],"&lt;&gt;"&amp;"Concluído",SAÍDAS[Data vencimento],AK605,SAÍDAS[Conta bancária],$AJ$2)))</f>
        <v>0</v>
      </c>
      <c r="AP605">
        <f t="shared" ca="1" si="69"/>
        <v>0</v>
      </c>
    </row>
    <row r="606" spans="34:42" x14ac:dyDescent="0.3">
      <c r="AH606" t="str">
        <f t="shared" ca="1" si="65"/>
        <v>ago</v>
      </c>
      <c r="AI606">
        <f t="shared" ca="1" si="66"/>
        <v>1901</v>
      </c>
      <c r="AJ606" t="str">
        <f t="shared" ca="1" si="67"/>
        <v>ago1901</v>
      </c>
      <c r="AK606" s="97">
        <f t="shared" ca="1" si="70"/>
        <v>600</v>
      </c>
      <c r="AL606" t="str">
        <f t="shared" ca="1" si="68"/>
        <v>qui</v>
      </c>
      <c r="AM606">
        <f ca="1">IF($AJ$2="",SUMIFS(BANCOS!$C$4:$C$13,BANCOS!$D$4:$D$13,AK606),SUMIFS(BANCOS!$C$4:$C$13,BANCOS!$D$4:$D$13,AK606,BANCOS!$B$4:$B$13,$AJ$2))+AP605</f>
        <v>0</v>
      </c>
      <c r="AN606">
        <f ca="1">IF($AI$3=1,
IF($AJ$2="",
SUMIFS(ENTRADAS[Valor],ENTRADAS[Status],"Concluído",ENTRADAS[Data pagamento],AK606),
SUMIFS(ENTRADAS[Valor],ENTRADAS[Status],"Concluído",ENTRADAS[Data pagamento],AK606,ENTRADAS[Conta bancária],$AJ$2)),
IF($AJ$2="",
SUMIFS(ENTRADAS[Valor],ENTRADAS[Status],"Concluído",ENTRADAS[Data pagamento],AK606)+SUMIFS(ENTRADAS[Valor],ENTRADAS[Status],"&lt;&gt;"&amp;"Concluído",ENTRADAS[Data vencimento],AK606),
SUMIFS(ENTRADAS[Valor],ENTRADAS[Status],"Concluído",ENTRADAS[Data pagamento],AK606,ENTRADAS[Conta bancária],$AJ$2)+SUMIFS(ENTRADAS[Valor],ENTRADAS[Status],"&lt;&gt;"&amp;"Concluído",ENTRADAS[Data vencimento],AK606,ENTRADAS[Conta bancária],$AJ$2)))</f>
        <v>0</v>
      </c>
      <c r="AO606">
        <f ca="1">IF($AI$3=1,
IF($AJ$2="",
SUMIFS(SAÍDAS[Valor],SAÍDAS[Status],"Concluído",SAÍDAS[Data pagamento],AK606),
SUMIFS(SAÍDAS[Valor],SAÍDAS[Status],"Concluído",SAÍDAS[Data pagamento],AK606,SAÍDAS[Conta bancária],$AJ$2)),
IF($AJ$2="",
SUMIFS(SAÍDAS[Valor],SAÍDAS[Status],"Concluído",SAÍDAS[Data pagamento],AK606)+SUMIFS(SAÍDAS[Valor],SAÍDAS[Status],"&lt;&gt;"&amp;"Concluído",SAÍDAS[Data vencimento],AK606),
SUMIFS(SAÍDAS[Valor],SAÍDAS[Status],"Concluído",SAÍDAS[Data pagamento],AK606,SAÍDAS[Conta bancária],$AJ$2)+SUMIFS(SAÍDAS[Valor],SAÍDAS[Status],"&lt;&gt;"&amp;"Concluído",SAÍDAS[Data vencimento],AK606,SAÍDAS[Conta bancária],$AJ$2)))</f>
        <v>0</v>
      </c>
      <c r="AP606">
        <f t="shared" ca="1" si="69"/>
        <v>0</v>
      </c>
    </row>
    <row r="607" spans="34:42" x14ac:dyDescent="0.3">
      <c r="AH607" t="str">
        <f t="shared" ca="1" si="65"/>
        <v>ago</v>
      </c>
      <c r="AI607">
        <f t="shared" ca="1" si="66"/>
        <v>1901</v>
      </c>
      <c r="AJ607" t="str">
        <f t="shared" ca="1" si="67"/>
        <v>ago1901</v>
      </c>
      <c r="AK607" s="97">
        <f t="shared" ca="1" si="70"/>
        <v>601</v>
      </c>
      <c r="AL607" t="str">
        <f t="shared" ca="1" si="68"/>
        <v>sex</v>
      </c>
      <c r="AM607">
        <f ca="1">IF($AJ$2="",SUMIFS(BANCOS!$C$4:$C$13,BANCOS!$D$4:$D$13,AK607),SUMIFS(BANCOS!$C$4:$C$13,BANCOS!$D$4:$D$13,AK607,BANCOS!$B$4:$B$13,$AJ$2))+AP606</f>
        <v>0</v>
      </c>
      <c r="AN607">
        <f ca="1">IF($AI$3=1,
IF($AJ$2="",
SUMIFS(ENTRADAS[Valor],ENTRADAS[Status],"Concluído",ENTRADAS[Data pagamento],AK607),
SUMIFS(ENTRADAS[Valor],ENTRADAS[Status],"Concluído",ENTRADAS[Data pagamento],AK607,ENTRADAS[Conta bancária],$AJ$2)),
IF($AJ$2="",
SUMIFS(ENTRADAS[Valor],ENTRADAS[Status],"Concluído",ENTRADAS[Data pagamento],AK607)+SUMIFS(ENTRADAS[Valor],ENTRADAS[Status],"&lt;&gt;"&amp;"Concluído",ENTRADAS[Data vencimento],AK607),
SUMIFS(ENTRADAS[Valor],ENTRADAS[Status],"Concluído",ENTRADAS[Data pagamento],AK607,ENTRADAS[Conta bancária],$AJ$2)+SUMIFS(ENTRADAS[Valor],ENTRADAS[Status],"&lt;&gt;"&amp;"Concluído",ENTRADAS[Data vencimento],AK607,ENTRADAS[Conta bancária],$AJ$2)))</f>
        <v>0</v>
      </c>
      <c r="AO607">
        <f ca="1">IF($AI$3=1,
IF($AJ$2="",
SUMIFS(SAÍDAS[Valor],SAÍDAS[Status],"Concluído",SAÍDAS[Data pagamento],AK607),
SUMIFS(SAÍDAS[Valor],SAÍDAS[Status],"Concluído",SAÍDAS[Data pagamento],AK607,SAÍDAS[Conta bancária],$AJ$2)),
IF($AJ$2="",
SUMIFS(SAÍDAS[Valor],SAÍDAS[Status],"Concluído",SAÍDAS[Data pagamento],AK607)+SUMIFS(SAÍDAS[Valor],SAÍDAS[Status],"&lt;&gt;"&amp;"Concluído",SAÍDAS[Data vencimento],AK607),
SUMIFS(SAÍDAS[Valor],SAÍDAS[Status],"Concluído",SAÍDAS[Data pagamento],AK607,SAÍDAS[Conta bancária],$AJ$2)+SUMIFS(SAÍDAS[Valor],SAÍDAS[Status],"&lt;&gt;"&amp;"Concluído",SAÍDAS[Data vencimento],AK607,SAÍDAS[Conta bancária],$AJ$2)))</f>
        <v>0</v>
      </c>
      <c r="AP607">
        <f t="shared" ca="1" si="69"/>
        <v>0</v>
      </c>
    </row>
    <row r="608" spans="34:42" x14ac:dyDescent="0.3">
      <c r="AH608" t="str">
        <f t="shared" ca="1" si="65"/>
        <v>ago</v>
      </c>
      <c r="AI608">
        <f t="shared" ca="1" si="66"/>
        <v>1901</v>
      </c>
      <c r="AJ608" t="str">
        <f t="shared" ca="1" si="67"/>
        <v>ago1901</v>
      </c>
      <c r="AK608" s="97">
        <f t="shared" ca="1" si="70"/>
        <v>602</v>
      </c>
      <c r="AL608" t="str">
        <f t="shared" ca="1" si="68"/>
        <v>sáb</v>
      </c>
      <c r="AM608">
        <f ca="1">IF($AJ$2="",SUMIFS(BANCOS!$C$4:$C$13,BANCOS!$D$4:$D$13,AK608),SUMIFS(BANCOS!$C$4:$C$13,BANCOS!$D$4:$D$13,AK608,BANCOS!$B$4:$B$13,$AJ$2))+AP607</f>
        <v>0</v>
      </c>
      <c r="AN608">
        <f ca="1">IF($AI$3=1,
IF($AJ$2="",
SUMIFS(ENTRADAS[Valor],ENTRADAS[Status],"Concluído",ENTRADAS[Data pagamento],AK608),
SUMIFS(ENTRADAS[Valor],ENTRADAS[Status],"Concluído",ENTRADAS[Data pagamento],AK608,ENTRADAS[Conta bancária],$AJ$2)),
IF($AJ$2="",
SUMIFS(ENTRADAS[Valor],ENTRADAS[Status],"Concluído",ENTRADAS[Data pagamento],AK608)+SUMIFS(ENTRADAS[Valor],ENTRADAS[Status],"&lt;&gt;"&amp;"Concluído",ENTRADAS[Data vencimento],AK608),
SUMIFS(ENTRADAS[Valor],ENTRADAS[Status],"Concluído",ENTRADAS[Data pagamento],AK608,ENTRADAS[Conta bancária],$AJ$2)+SUMIFS(ENTRADAS[Valor],ENTRADAS[Status],"&lt;&gt;"&amp;"Concluído",ENTRADAS[Data vencimento],AK608,ENTRADAS[Conta bancária],$AJ$2)))</f>
        <v>0</v>
      </c>
      <c r="AO608">
        <f ca="1">IF($AI$3=1,
IF($AJ$2="",
SUMIFS(SAÍDAS[Valor],SAÍDAS[Status],"Concluído",SAÍDAS[Data pagamento],AK608),
SUMIFS(SAÍDAS[Valor],SAÍDAS[Status],"Concluído",SAÍDAS[Data pagamento],AK608,SAÍDAS[Conta bancária],$AJ$2)),
IF($AJ$2="",
SUMIFS(SAÍDAS[Valor],SAÍDAS[Status],"Concluído",SAÍDAS[Data pagamento],AK608)+SUMIFS(SAÍDAS[Valor],SAÍDAS[Status],"&lt;&gt;"&amp;"Concluído",SAÍDAS[Data vencimento],AK608),
SUMIFS(SAÍDAS[Valor],SAÍDAS[Status],"Concluído",SAÍDAS[Data pagamento],AK608,SAÍDAS[Conta bancária],$AJ$2)+SUMIFS(SAÍDAS[Valor],SAÍDAS[Status],"&lt;&gt;"&amp;"Concluído",SAÍDAS[Data vencimento],AK608,SAÍDAS[Conta bancária],$AJ$2)))</f>
        <v>0</v>
      </c>
      <c r="AP608">
        <f t="shared" ca="1" si="69"/>
        <v>0</v>
      </c>
    </row>
    <row r="609" spans="34:42" x14ac:dyDescent="0.3">
      <c r="AH609" t="str">
        <f t="shared" ca="1" si="65"/>
        <v>ago</v>
      </c>
      <c r="AI609">
        <f t="shared" ca="1" si="66"/>
        <v>1901</v>
      </c>
      <c r="AJ609" t="str">
        <f t="shared" ca="1" si="67"/>
        <v>ago1901</v>
      </c>
      <c r="AK609" s="97">
        <f t="shared" ca="1" si="70"/>
        <v>603</v>
      </c>
      <c r="AL609" t="str">
        <f t="shared" ca="1" si="68"/>
        <v>dom</v>
      </c>
      <c r="AM609">
        <f ca="1">IF($AJ$2="",SUMIFS(BANCOS!$C$4:$C$13,BANCOS!$D$4:$D$13,AK609),SUMIFS(BANCOS!$C$4:$C$13,BANCOS!$D$4:$D$13,AK609,BANCOS!$B$4:$B$13,$AJ$2))+AP608</f>
        <v>0</v>
      </c>
      <c r="AN609">
        <f ca="1">IF($AI$3=1,
IF($AJ$2="",
SUMIFS(ENTRADAS[Valor],ENTRADAS[Status],"Concluído",ENTRADAS[Data pagamento],AK609),
SUMIFS(ENTRADAS[Valor],ENTRADAS[Status],"Concluído",ENTRADAS[Data pagamento],AK609,ENTRADAS[Conta bancária],$AJ$2)),
IF($AJ$2="",
SUMIFS(ENTRADAS[Valor],ENTRADAS[Status],"Concluído",ENTRADAS[Data pagamento],AK609)+SUMIFS(ENTRADAS[Valor],ENTRADAS[Status],"&lt;&gt;"&amp;"Concluído",ENTRADAS[Data vencimento],AK609),
SUMIFS(ENTRADAS[Valor],ENTRADAS[Status],"Concluído",ENTRADAS[Data pagamento],AK609,ENTRADAS[Conta bancária],$AJ$2)+SUMIFS(ENTRADAS[Valor],ENTRADAS[Status],"&lt;&gt;"&amp;"Concluído",ENTRADAS[Data vencimento],AK609,ENTRADAS[Conta bancária],$AJ$2)))</f>
        <v>0</v>
      </c>
      <c r="AO609">
        <f ca="1">IF($AI$3=1,
IF($AJ$2="",
SUMIFS(SAÍDAS[Valor],SAÍDAS[Status],"Concluído",SAÍDAS[Data pagamento],AK609),
SUMIFS(SAÍDAS[Valor],SAÍDAS[Status],"Concluído",SAÍDAS[Data pagamento],AK609,SAÍDAS[Conta bancária],$AJ$2)),
IF($AJ$2="",
SUMIFS(SAÍDAS[Valor],SAÍDAS[Status],"Concluído",SAÍDAS[Data pagamento],AK609)+SUMIFS(SAÍDAS[Valor],SAÍDAS[Status],"&lt;&gt;"&amp;"Concluído",SAÍDAS[Data vencimento],AK609),
SUMIFS(SAÍDAS[Valor],SAÍDAS[Status],"Concluído",SAÍDAS[Data pagamento],AK609,SAÍDAS[Conta bancária],$AJ$2)+SUMIFS(SAÍDAS[Valor],SAÍDAS[Status],"&lt;&gt;"&amp;"Concluído",SAÍDAS[Data vencimento],AK609,SAÍDAS[Conta bancária],$AJ$2)))</f>
        <v>0</v>
      </c>
      <c r="AP609">
        <f t="shared" ca="1" si="69"/>
        <v>0</v>
      </c>
    </row>
    <row r="610" spans="34:42" x14ac:dyDescent="0.3">
      <c r="AH610" t="str">
        <f t="shared" ca="1" si="65"/>
        <v>ago</v>
      </c>
      <c r="AI610">
        <f t="shared" ca="1" si="66"/>
        <v>1901</v>
      </c>
      <c r="AJ610" t="str">
        <f t="shared" ca="1" si="67"/>
        <v>ago1901</v>
      </c>
      <c r="AK610" s="97">
        <f t="shared" ca="1" si="70"/>
        <v>604</v>
      </c>
      <c r="AL610" t="str">
        <f t="shared" ca="1" si="68"/>
        <v>seg</v>
      </c>
      <c r="AM610">
        <f ca="1">IF($AJ$2="",SUMIFS(BANCOS!$C$4:$C$13,BANCOS!$D$4:$D$13,AK610),SUMIFS(BANCOS!$C$4:$C$13,BANCOS!$D$4:$D$13,AK610,BANCOS!$B$4:$B$13,$AJ$2))+AP609</f>
        <v>0</v>
      </c>
      <c r="AN610">
        <f ca="1">IF($AI$3=1,
IF($AJ$2="",
SUMIFS(ENTRADAS[Valor],ENTRADAS[Status],"Concluído",ENTRADAS[Data pagamento],AK610),
SUMIFS(ENTRADAS[Valor],ENTRADAS[Status],"Concluído",ENTRADAS[Data pagamento],AK610,ENTRADAS[Conta bancária],$AJ$2)),
IF($AJ$2="",
SUMIFS(ENTRADAS[Valor],ENTRADAS[Status],"Concluído",ENTRADAS[Data pagamento],AK610)+SUMIFS(ENTRADAS[Valor],ENTRADAS[Status],"&lt;&gt;"&amp;"Concluído",ENTRADAS[Data vencimento],AK610),
SUMIFS(ENTRADAS[Valor],ENTRADAS[Status],"Concluído",ENTRADAS[Data pagamento],AK610,ENTRADAS[Conta bancária],$AJ$2)+SUMIFS(ENTRADAS[Valor],ENTRADAS[Status],"&lt;&gt;"&amp;"Concluído",ENTRADAS[Data vencimento],AK610,ENTRADAS[Conta bancária],$AJ$2)))</f>
        <v>0</v>
      </c>
      <c r="AO610">
        <f ca="1">IF($AI$3=1,
IF($AJ$2="",
SUMIFS(SAÍDAS[Valor],SAÍDAS[Status],"Concluído",SAÍDAS[Data pagamento],AK610),
SUMIFS(SAÍDAS[Valor],SAÍDAS[Status],"Concluído",SAÍDAS[Data pagamento],AK610,SAÍDAS[Conta bancária],$AJ$2)),
IF($AJ$2="",
SUMIFS(SAÍDAS[Valor],SAÍDAS[Status],"Concluído",SAÍDAS[Data pagamento],AK610)+SUMIFS(SAÍDAS[Valor],SAÍDAS[Status],"&lt;&gt;"&amp;"Concluído",SAÍDAS[Data vencimento],AK610),
SUMIFS(SAÍDAS[Valor],SAÍDAS[Status],"Concluído",SAÍDAS[Data pagamento],AK610,SAÍDAS[Conta bancária],$AJ$2)+SUMIFS(SAÍDAS[Valor],SAÍDAS[Status],"&lt;&gt;"&amp;"Concluído",SAÍDAS[Data vencimento],AK610,SAÍDAS[Conta bancária],$AJ$2)))</f>
        <v>0</v>
      </c>
      <c r="AP610">
        <f t="shared" ca="1" si="69"/>
        <v>0</v>
      </c>
    </row>
    <row r="611" spans="34:42" x14ac:dyDescent="0.3">
      <c r="AH611" t="str">
        <f t="shared" ca="1" si="65"/>
        <v>ago</v>
      </c>
      <c r="AI611">
        <f t="shared" ca="1" si="66"/>
        <v>1901</v>
      </c>
      <c r="AJ611" t="str">
        <f t="shared" ca="1" si="67"/>
        <v>ago1901</v>
      </c>
      <c r="AK611" s="97">
        <f t="shared" ca="1" si="70"/>
        <v>605</v>
      </c>
      <c r="AL611" t="str">
        <f t="shared" ca="1" si="68"/>
        <v>ter</v>
      </c>
      <c r="AM611">
        <f ca="1">IF($AJ$2="",SUMIFS(BANCOS!$C$4:$C$13,BANCOS!$D$4:$D$13,AK611),SUMIFS(BANCOS!$C$4:$C$13,BANCOS!$D$4:$D$13,AK611,BANCOS!$B$4:$B$13,$AJ$2))+AP610</f>
        <v>0</v>
      </c>
      <c r="AN611">
        <f ca="1">IF($AI$3=1,
IF($AJ$2="",
SUMIFS(ENTRADAS[Valor],ENTRADAS[Status],"Concluído",ENTRADAS[Data pagamento],AK611),
SUMIFS(ENTRADAS[Valor],ENTRADAS[Status],"Concluído",ENTRADAS[Data pagamento],AK611,ENTRADAS[Conta bancária],$AJ$2)),
IF($AJ$2="",
SUMIFS(ENTRADAS[Valor],ENTRADAS[Status],"Concluído",ENTRADAS[Data pagamento],AK611)+SUMIFS(ENTRADAS[Valor],ENTRADAS[Status],"&lt;&gt;"&amp;"Concluído",ENTRADAS[Data vencimento],AK611),
SUMIFS(ENTRADAS[Valor],ENTRADAS[Status],"Concluído",ENTRADAS[Data pagamento],AK611,ENTRADAS[Conta bancária],$AJ$2)+SUMIFS(ENTRADAS[Valor],ENTRADAS[Status],"&lt;&gt;"&amp;"Concluído",ENTRADAS[Data vencimento],AK611,ENTRADAS[Conta bancária],$AJ$2)))</f>
        <v>0</v>
      </c>
      <c r="AO611">
        <f ca="1">IF($AI$3=1,
IF($AJ$2="",
SUMIFS(SAÍDAS[Valor],SAÍDAS[Status],"Concluído",SAÍDAS[Data pagamento],AK611),
SUMIFS(SAÍDAS[Valor],SAÍDAS[Status],"Concluído",SAÍDAS[Data pagamento],AK611,SAÍDAS[Conta bancária],$AJ$2)),
IF($AJ$2="",
SUMIFS(SAÍDAS[Valor],SAÍDAS[Status],"Concluído",SAÍDAS[Data pagamento],AK611)+SUMIFS(SAÍDAS[Valor],SAÍDAS[Status],"&lt;&gt;"&amp;"Concluído",SAÍDAS[Data vencimento],AK611),
SUMIFS(SAÍDAS[Valor],SAÍDAS[Status],"Concluído",SAÍDAS[Data pagamento],AK611,SAÍDAS[Conta bancária],$AJ$2)+SUMIFS(SAÍDAS[Valor],SAÍDAS[Status],"&lt;&gt;"&amp;"Concluído",SAÍDAS[Data vencimento],AK611,SAÍDAS[Conta bancária],$AJ$2)))</f>
        <v>0</v>
      </c>
      <c r="AP611">
        <f t="shared" ca="1" si="69"/>
        <v>0</v>
      </c>
    </row>
    <row r="612" spans="34:42" x14ac:dyDescent="0.3">
      <c r="AH612" t="str">
        <f t="shared" ca="1" si="65"/>
        <v>ago</v>
      </c>
      <c r="AI612">
        <f t="shared" ca="1" si="66"/>
        <v>1901</v>
      </c>
      <c r="AJ612" t="str">
        <f t="shared" ca="1" si="67"/>
        <v>ago1901</v>
      </c>
      <c r="AK612" s="97">
        <f t="shared" ca="1" si="70"/>
        <v>606</v>
      </c>
      <c r="AL612" t="str">
        <f t="shared" ca="1" si="68"/>
        <v>qua</v>
      </c>
      <c r="AM612">
        <f ca="1">IF($AJ$2="",SUMIFS(BANCOS!$C$4:$C$13,BANCOS!$D$4:$D$13,AK612),SUMIFS(BANCOS!$C$4:$C$13,BANCOS!$D$4:$D$13,AK612,BANCOS!$B$4:$B$13,$AJ$2))+AP611</f>
        <v>0</v>
      </c>
      <c r="AN612">
        <f ca="1">IF($AI$3=1,
IF($AJ$2="",
SUMIFS(ENTRADAS[Valor],ENTRADAS[Status],"Concluído",ENTRADAS[Data pagamento],AK612),
SUMIFS(ENTRADAS[Valor],ENTRADAS[Status],"Concluído",ENTRADAS[Data pagamento],AK612,ENTRADAS[Conta bancária],$AJ$2)),
IF($AJ$2="",
SUMIFS(ENTRADAS[Valor],ENTRADAS[Status],"Concluído",ENTRADAS[Data pagamento],AK612)+SUMIFS(ENTRADAS[Valor],ENTRADAS[Status],"&lt;&gt;"&amp;"Concluído",ENTRADAS[Data vencimento],AK612),
SUMIFS(ENTRADAS[Valor],ENTRADAS[Status],"Concluído",ENTRADAS[Data pagamento],AK612,ENTRADAS[Conta bancária],$AJ$2)+SUMIFS(ENTRADAS[Valor],ENTRADAS[Status],"&lt;&gt;"&amp;"Concluído",ENTRADAS[Data vencimento],AK612,ENTRADAS[Conta bancária],$AJ$2)))</f>
        <v>0</v>
      </c>
      <c r="AO612">
        <f ca="1">IF($AI$3=1,
IF($AJ$2="",
SUMIFS(SAÍDAS[Valor],SAÍDAS[Status],"Concluído",SAÍDAS[Data pagamento],AK612),
SUMIFS(SAÍDAS[Valor],SAÍDAS[Status],"Concluído",SAÍDAS[Data pagamento],AK612,SAÍDAS[Conta bancária],$AJ$2)),
IF($AJ$2="",
SUMIFS(SAÍDAS[Valor],SAÍDAS[Status],"Concluído",SAÍDAS[Data pagamento],AK612)+SUMIFS(SAÍDAS[Valor],SAÍDAS[Status],"&lt;&gt;"&amp;"Concluído",SAÍDAS[Data vencimento],AK612),
SUMIFS(SAÍDAS[Valor],SAÍDAS[Status],"Concluído",SAÍDAS[Data pagamento],AK612,SAÍDAS[Conta bancária],$AJ$2)+SUMIFS(SAÍDAS[Valor],SAÍDAS[Status],"&lt;&gt;"&amp;"Concluído",SAÍDAS[Data vencimento],AK612,SAÍDAS[Conta bancária],$AJ$2)))</f>
        <v>0</v>
      </c>
      <c r="AP612">
        <f t="shared" ca="1" si="69"/>
        <v>0</v>
      </c>
    </row>
    <row r="613" spans="34:42" x14ac:dyDescent="0.3">
      <c r="AH613" t="str">
        <f t="shared" ca="1" si="65"/>
        <v>ago</v>
      </c>
      <c r="AI613">
        <f t="shared" ca="1" si="66"/>
        <v>1901</v>
      </c>
      <c r="AJ613" t="str">
        <f t="shared" ca="1" si="67"/>
        <v>ago1901</v>
      </c>
      <c r="AK613" s="97">
        <f t="shared" ca="1" si="70"/>
        <v>607</v>
      </c>
      <c r="AL613" t="str">
        <f t="shared" ca="1" si="68"/>
        <v>qui</v>
      </c>
      <c r="AM613">
        <f ca="1">IF($AJ$2="",SUMIFS(BANCOS!$C$4:$C$13,BANCOS!$D$4:$D$13,AK613),SUMIFS(BANCOS!$C$4:$C$13,BANCOS!$D$4:$D$13,AK613,BANCOS!$B$4:$B$13,$AJ$2))+AP612</f>
        <v>0</v>
      </c>
      <c r="AN613">
        <f ca="1">IF($AI$3=1,
IF($AJ$2="",
SUMIFS(ENTRADAS[Valor],ENTRADAS[Status],"Concluído",ENTRADAS[Data pagamento],AK613),
SUMIFS(ENTRADAS[Valor],ENTRADAS[Status],"Concluído",ENTRADAS[Data pagamento],AK613,ENTRADAS[Conta bancária],$AJ$2)),
IF($AJ$2="",
SUMIFS(ENTRADAS[Valor],ENTRADAS[Status],"Concluído",ENTRADAS[Data pagamento],AK613)+SUMIFS(ENTRADAS[Valor],ENTRADAS[Status],"&lt;&gt;"&amp;"Concluído",ENTRADAS[Data vencimento],AK613),
SUMIFS(ENTRADAS[Valor],ENTRADAS[Status],"Concluído",ENTRADAS[Data pagamento],AK613,ENTRADAS[Conta bancária],$AJ$2)+SUMIFS(ENTRADAS[Valor],ENTRADAS[Status],"&lt;&gt;"&amp;"Concluído",ENTRADAS[Data vencimento],AK613,ENTRADAS[Conta bancária],$AJ$2)))</f>
        <v>0</v>
      </c>
      <c r="AO613">
        <f ca="1">IF($AI$3=1,
IF($AJ$2="",
SUMIFS(SAÍDAS[Valor],SAÍDAS[Status],"Concluído",SAÍDAS[Data pagamento],AK613),
SUMIFS(SAÍDAS[Valor],SAÍDAS[Status],"Concluído",SAÍDAS[Data pagamento],AK613,SAÍDAS[Conta bancária],$AJ$2)),
IF($AJ$2="",
SUMIFS(SAÍDAS[Valor],SAÍDAS[Status],"Concluído",SAÍDAS[Data pagamento],AK613)+SUMIFS(SAÍDAS[Valor],SAÍDAS[Status],"&lt;&gt;"&amp;"Concluído",SAÍDAS[Data vencimento],AK613),
SUMIFS(SAÍDAS[Valor],SAÍDAS[Status],"Concluído",SAÍDAS[Data pagamento],AK613,SAÍDAS[Conta bancária],$AJ$2)+SUMIFS(SAÍDAS[Valor],SAÍDAS[Status],"&lt;&gt;"&amp;"Concluído",SAÍDAS[Data vencimento],AK613,SAÍDAS[Conta bancária],$AJ$2)))</f>
        <v>0</v>
      </c>
      <c r="AP613">
        <f t="shared" ca="1" si="69"/>
        <v>0</v>
      </c>
    </row>
    <row r="614" spans="34:42" x14ac:dyDescent="0.3">
      <c r="AH614" t="str">
        <f t="shared" ca="1" si="65"/>
        <v>ago</v>
      </c>
      <c r="AI614">
        <f t="shared" ca="1" si="66"/>
        <v>1901</v>
      </c>
      <c r="AJ614" t="str">
        <f t="shared" ca="1" si="67"/>
        <v>ago1901</v>
      </c>
      <c r="AK614" s="97">
        <f t="shared" ca="1" si="70"/>
        <v>608</v>
      </c>
      <c r="AL614" t="str">
        <f t="shared" ca="1" si="68"/>
        <v>sex</v>
      </c>
      <c r="AM614">
        <f ca="1">IF($AJ$2="",SUMIFS(BANCOS!$C$4:$C$13,BANCOS!$D$4:$D$13,AK614),SUMIFS(BANCOS!$C$4:$C$13,BANCOS!$D$4:$D$13,AK614,BANCOS!$B$4:$B$13,$AJ$2))+AP613</f>
        <v>0</v>
      </c>
      <c r="AN614">
        <f ca="1">IF($AI$3=1,
IF($AJ$2="",
SUMIFS(ENTRADAS[Valor],ENTRADAS[Status],"Concluído",ENTRADAS[Data pagamento],AK614),
SUMIFS(ENTRADAS[Valor],ENTRADAS[Status],"Concluído",ENTRADAS[Data pagamento],AK614,ENTRADAS[Conta bancária],$AJ$2)),
IF($AJ$2="",
SUMIFS(ENTRADAS[Valor],ENTRADAS[Status],"Concluído",ENTRADAS[Data pagamento],AK614)+SUMIFS(ENTRADAS[Valor],ENTRADAS[Status],"&lt;&gt;"&amp;"Concluído",ENTRADAS[Data vencimento],AK614),
SUMIFS(ENTRADAS[Valor],ENTRADAS[Status],"Concluído",ENTRADAS[Data pagamento],AK614,ENTRADAS[Conta bancária],$AJ$2)+SUMIFS(ENTRADAS[Valor],ENTRADAS[Status],"&lt;&gt;"&amp;"Concluído",ENTRADAS[Data vencimento],AK614,ENTRADAS[Conta bancária],$AJ$2)))</f>
        <v>0</v>
      </c>
      <c r="AO614">
        <f ca="1">IF($AI$3=1,
IF($AJ$2="",
SUMIFS(SAÍDAS[Valor],SAÍDAS[Status],"Concluído",SAÍDAS[Data pagamento],AK614),
SUMIFS(SAÍDAS[Valor],SAÍDAS[Status],"Concluído",SAÍDAS[Data pagamento],AK614,SAÍDAS[Conta bancária],$AJ$2)),
IF($AJ$2="",
SUMIFS(SAÍDAS[Valor],SAÍDAS[Status],"Concluído",SAÍDAS[Data pagamento],AK614)+SUMIFS(SAÍDAS[Valor],SAÍDAS[Status],"&lt;&gt;"&amp;"Concluído",SAÍDAS[Data vencimento],AK614),
SUMIFS(SAÍDAS[Valor],SAÍDAS[Status],"Concluído",SAÍDAS[Data pagamento],AK614,SAÍDAS[Conta bancária],$AJ$2)+SUMIFS(SAÍDAS[Valor],SAÍDAS[Status],"&lt;&gt;"&amp;"Concluído",SAÍDAS[Data vencimento],AK614,SAÍDAS[Conta bancária],$AJ$2)))</f>
        <v>0</v>
      </c>
      <c r="AP614">
        <f t="shared" ca="1" si="69"/>
        <v>0</v>
      </c>
    </row>
    <row r="615" spans="34:42" x14ac:dyDescent="0.3">
      <c r="AH615" t="str">
        <f t="shared" ca="1" si="65"/>
        <v>ago</v>
      </c>
      <c r="AI615">
        <f t="shared" ca="1" si="66"/>
        <v>1901</v>
      </c>
      <c r="AJ615" t="str">
        <f t="shared" ca="1" si="67"/>
        <v>ago1901</v>
      </c>
      <c r="AK615" s="97">
        <f t="shared" ca="1" si="70"/>
        <v>609</v>
      </c>
      <c r="AL615" t="str">
        <f t="shared" ca="1" si="68"/>
        <v>sáb</v>
      </c>
      <c r="AM615">
        <f ca="1">IF($AJ$2="",SUMIFS(BANCOS!$C$4:$C$13,BANCOS!$D$4:$D$13,AK615),SUMIFS(BANCOS!$C$4:$C$13,BANCOS!$D$4:$D$13,AK615,BANCOS!$B$4:$B$13,$AJ$2))+AP614</f>
        <v>0</v>
      </c>
      <c r="AN615">
        <f ca="1">IF($AI$3=1,
IF($AJ$2="",
SUMIFS(ENTRADAS[Valor],ENTRADAS[Status],"Concluído",ENTRADAS[Data pagamento],AK615),
SUMIFS(ENTRADAS[Valor],ENTRADAS[Status],"Concluído",ENTRADAS[Data pagamento],AK615,ENTRADAS[Conta bancária],$AJ$2)),
IF($AJ$2="",
SUMIFS(ENTRADAS[Valor],ENTRADAS[Status],"Concluído",ENTRADAS[Data pagamento],AK615)+SUMIFS(ENTRADAS[Valor],ENTRADAS[Status],"&lt;&gt;"&amp;"Concluído",ENTRADAS[Data vencimento],AK615),
SUMIFS(ENTRADAS[Valor],ENTRADAS[Status],"Concluído",ENTRADAS[Data pagamento],AK615,ENTRADAS[Conta bancária],$AJ$2)+SUMIFS(ENTRADAS[Valor],ENTRADAS[Status],"&lt;&gt;"&amp;"Concluído",ENTRADAS[Data vencimento],AK615,ENTRADAS[Conta bancária],$AJ$2)))</f>
        <v>0</v>
      </c>
      <c r="AO615">
        <f ca="1">IF($AI$3=1,
IF($AJ$2="",
SUMIFS(SAÍDAS[Valor],SAÍDAS[Status],"Concluído",SAÍDAS[Data pagamento],AK615),
SUMIFS(SAÍDAS[Valor],SAÍDAS[Status],"Concluído",SAÍDAS[Data pagamento],AK615,SAÍDAS[Conta bancária],$AJ$2)),
IF($AJ$2="",
SUMIFS(SAÍDAS[Valor],SAÍDAS[Status],"Concluído",SAÍDAS[Data pagamento],AK615)+SUMIFS(SAÍDAS[Valor],SAÍDAS[Status],"&lt;&gt;"&amp;"Concluído",SAÍDAS[Data vencimento],AK615),
SUMIFS(SAÍDAS[Valor],SAÍDAS[Status],"Concluído",SAÍDAS[Data pagamento],AK615,SAÍDAS[Conta bancária],$AJ$2)+SUMIFS(SAÍDAS[Valor],SAÍDAS[Status],"&lt;&gt;"&amp;"Concluído",SAÍDAS[Data vencimento],AK615,SAÍDAS[Conta bancária],$AJ$2)))</f>
        <v>0</v>
      </c>
      <c r="AP615">
        <f t="shared" ca="1" si="69"/>
        <v>0</v>
      </c>
    </row>
    <row r="616" spans="34:42" x14ac:dyDescent="0.3">
      <c r="AH616" t="str">
        <f t="shared" ca="1" si="65"/>
        <v>set</v>
      </c>
      <c r="AI616">
        <f t="shared" ca="1" si="66"/>
        <v>1901</v>
      </c>
      <c r="AJ616" t="str">
        <f t="shared" ca="1" si="67"/>
        <v>set1901</v>
      </c>
      <c r="AK616" s="97">
        <f t="shared" ca="1" si="70"/>
        <v>610</v>
      </c>
      <c r="AL616" t="str">
        <f t="shared" ca="1" si="68"/>
        <v>dom</v>
      </c>
      <c r="AM616">
        <f ca="1">IF($AJ$2="",SUMIFS(BANCOS!$C$4:$C$13,BANCOS!$D$4:$D$13,AK616),SUMIFS(BANCOS!$C$4:$C$13,BANCOS!$D$4:$D$13,AK616,BANCOS!$B$4:$B$13,$AJ$2))+AP615</f>
        <v>0</v>
      </c>
      <c r="AN616">
        <f ca="1">IF($AI$3=1,
IF($AJ$2="",
SUMIFS(ENTRADAS[Valor],ENTRADAS[Status],"Concluído",ENTRADAS[Data pagamento],AK616),
SUMIFS(ENTRADAS[Valor],ENTRADAS[Status],"Concluído",ENTRADAS[Data pagamento],AK616,ENTRADAS[Conta bancária],$AJ$2)),
IF($AJ$2="",
SUMIFS(ENTRADAS[Valor],ENTRADAS[Status],"Concluído",ENTRADAS[Data pagamento],AK616)+SUMIFS(ENTRADAS[Valor],ENTRADAS[Status],"&lt;&gt;"&amp;"Concluído",ENTRADAS[Data vencimento],AK616),
SUMIFS(ENTRADAS[Valor],ENTRADAS[Status],"Concluído",ENTRADAS[Data pagamento],AK616,ENTRADAS[Conta bancária],$AJ$2)+SUMIFS(ENTRADAS[Valor],ENTRADAS[Status],"&lt;&gt;"&amp;"Concluído",ENTRADAS[Data vencimento],AK616,ENTRADAS[Conta bancária],$AJ$2)))</f>
        <v>0</v>
      </c>
      <c r="AO616">
        <f ca="1">IF($AI$3=1,
IF($AJ$2="",
SUMIFS(SAÍDAS[Valor],SAÍDAS[Status],"Concluído",SAÍDAS[Data pagamento],AK616),
SUMIFS(SAÍDAS[Valor],SAÍDAS[Status],"Concluído",SAÍDAS[Data pagamento],AK616,SAÍDAS[Conta bancária],$AJ$2)),
IF($AJ$2="",
SUMIFS(SAÍDAS[Valor],SAÍDAS[Status],"Concluído",SAÍDAS[Data pagamento],AK616)+SUMIFS(SAÍDAS[Valor],SAÍDAS[Status],"&lt;&gt;"&amp;"Concluído",SAÍDAS[Data vencimento],AK616),
SUMIFS(SAÍDAS[Valor],SAÍDAS[Status],"Concluído",SAÍDAS[Data pagamento],AK616,SAÍDAS[Conta bancária],$AJ$2)+SUMIFS(SAÍDAS[Valor],SAÍDAS[Status],"&lt;&gt;"&amp;"Concluído",SAÍDAS[Data vencimento],AK616,SAÍDAS[Conta bancária],$AJ$2)))</f>
        <v>0</v>
      </c>
      <c r="AP616">
        <f t="shared" ca="1" si="69"/>
        <v>0</v>
      </c>
    </row>
    <row r="617" spans="34:42" x14ac:dyDescent="0.3">
      <c r="AH617" t="str">
        <f t="shared" ca="1" si="65"/>
        <v>set</v>
      </c>
      <c r="AI617">
        <f t="shared" ca="1" si="66"/>
        <v>1901</v>
      </c>
      <c r="AJ617" t="str">
        <f t="shared" ca="1" si="67"/>
        <v>set1901</v>
      </c>
      <c r="AK617" s="97">
        <f t="shared" ca="1" si="70"/>
        <v>611</v>
      </c>
      <c r="AL617" t="str">
        <f t="shared" ca="1" si="68"/>
        <v>seg</v>
      </c>
      <c r="AM617">
        <f ca="1">IF($AJ$2="",SUMIFS(BANCOS!$C$4:$C$13,BANCOS!$D$4:$D$13,AK617),SUMIFS(BANCOS!$C$4:$C$13,BANCOS!$D$4:$D$13,AK617,BANCOS!$B$4:$B$13,$AJ$2))+AP616</f>
        <v>0</v>
      </c>
      <c r="AN617">
        <f ca="1">IF($AI$3=1,
IF($AJ$2="",
SUMIFS(ENTRADAS[Valor],ENTRADAS[Status],"Concluído",ENTRADAS[Data pagamento],AK617),
SUMIFS(ENTRADAS[Valor],ENTRADAS[Status],"Concluído",ENTRADAS[Data pagamento],AK617,ENTRADAS[Conta bancária],$AJ$2)),
IF($AJ$2="",
SUMIFS(ENTRADAS[Valor],ENTRADAS[Status],"Concluído",ENTRADAS[Data pagamento],AK617)+SUMIFS(ENTRADAS[Valor],ENTRADAS[Status],"&lt;&gt;"&amp;"Concluído",ENTRADAS[Data vencimento],AK617),
SUMIFS(ENTRADAS[Valor],ENTRADAS[Status],"Concluído",ENTRADAS[Data pagamento],AK617,ENTRADAS[Conta bancária],$AJ$2)+SUMIFS(ENTRADAS[Valor],ENTRADAS[Status],"&lt;&gt;"&amp;"Concluído",ENTRADAS[Data vencimento],AK617,ENTRADAS[Conta bancária],$AJ$2)))</f>
        <v>0</v>
      </c>
      <c r="AO617">
        <f ca="1">IF($AI$3=1,
IF($AJ$2="",
SUMIFS(SAÍDAS[Valor],SAÍDAS[Status],"Concluído",SAÍDAS[Data pagamento],AK617),
SUMIFS(SAÍDAS[Valor],SAÍDAS[Status],"Concluído",SAÍDAS[Data pagamento],AK617,SAÍDAS[Conta bancária],$AJ$2)),
IF($AJ$2="",
SUMIFS(SAÍDAS[Valor],SAÍDAS[Status],"Concluído",SAÍDAS[Data pagamento],AK617)+SUMIFS(SAÍDAS[Valor],SAÍDAS[Status],"&lt;&gt;"&amp;"Concluído",SAÍDAS[Data vencimento],AK617),
SUMIFS(SAÍDAS[Valor],SAÍDAS[Status],"Concluído",SAÍDAS[Data pagamento],AK617,SAÍDAS[Conta bancária],$AJ$2)+SUMIFS(SAÍDAS[Valor],SAÍDAS[Status],"&lt;&gt;"&amp;"Concluído",SAÍDAS[Data vencimento],AK617,SAÍDAS[Conta bancária],$AJ$2)))</f>
        <v>0</v>
      </c>
      <c r="AP617">
        <f t="shared" ca="1" si="69"/>
        <v>0</v>
      </c>
    </row>
    <row r="618" spans="34:42" x14ac:dyDescent="0.3">
      <c r="AH618" t="str">
        <f t="shared" ca="1" si="65"/>
        <v>set</v>
      </c>
      <c r="AI618">
        <f t="shared" ca="1" si="66"/>
        <v>1901</v>
      </c>
      <c r="AJ618" t="str">
        <f t="shared" ca="1" si="67"/>
        <v>set1901</v>
      </c>
      <c r="AK618" s="97">
        <f t="shared" ca="1" si="70"/>
        <v>612</v>
      </c>
      <c r="AL618" t="str">
        <f t="shared" ca="1" si="68"/>
        <v>ter</v>
      </c>
      <c r="AM618">
        <f ca="1">IF($AJ$2="",SUMIFS(BANCOS!$C$4:$C$13,BANCOS!$D$4:$D$13,AK618),SUMIFS(BANCOS!$C$4:$C$13,BANCOS!$D$4:$D$13,AK618,BANCOS!$B$4:$B$13,$AJ$2))+AP617</f>
        <v>0</v>
      </c>
      <c r="AN618">
        <f ca="1">IF($AI$3=1,
IF($AJ$2="",
SUMIFS(ENTRADAS[Valor],ENTRADAS[Status],"Concluído",ENTRADAS[Data pagamento],AK618),
SUMIFS(ENTRADAS[Valor],ENTRADAS[Status],"Concluído",ENTRADAS[Data pagamento],AK618,ENTRADAS[Conta bancária],$AJ$2)),
IF($AJ$2="",
SUMIFS(ENTRADAS[Valor],ENTRADAS[Status],"Concluído",ENTRADAS[Data pagamento],AK618)+SUMIFS(ENTRADAS[Valor],ENTRADAS[Status],"&lt;&gt;"&amp;"Concluído",ENTRADAS[Data vencimento],AK618),
SUMIFS(ENTRADAS[Valor],ENTRADAS[Status],"Concluído",ENTRADAS[Data pagamento],AK618,ENTRADAS[Conta bancária],$AJ$2)+SUMIFS(ENTRADAS[Valor],ENTRADAS[Status],"&lt;&gt;"&amp;"Concluído",ENTRADAS[Data vencimento],AK618,ENTRADAS[Conta bancária],$AJ$2)))</f>
        <v>0</v>
      </c>
      <c r="AO618">
        <f ca="1">IF($AI$3=1,
IF($AJ$2="",
SUMIFS(SAÍDAS[Valor],SAÍDAS[Status],"Concluído",SAÍDAS[Data pagamento],AK618),
SUMIFS(SAÍDAS[Valor],SAÍDAS[Status],"Concluído",SAÍDAS[Data pagamento],AK618,SAÍDAS[Conta bancária],$AJ$2)),
IF($AJ$2="",
SUMIFS(SAÍDAS[Valor],SAÍDAS[Status],"Concluído",SAÍDAS[Data pagamento],AK618)+SUMIFS(SAÍDAS[Valor],SAÍDAS[Status],"&lt;&gt;"&amp;"Concluído",SAÍDAS[Data vencimento],AK618),
SUMIFS(SAÍDAS[Valor],SAÍDAS[Status],"Concluído",SAÍDAS[Data pagamento],AK618,SAÍDAS[Conta bancária],$AJ$2)+SUMIFS(SAÍDAS[Valor],SAÍDAS[Status],"&lt;&gt;"&amp;"Concluído",SAÍDAS[Data vencimento],AK618,SAÍDAS[Conta bancária],$AJ$2)))</f>
        <v>0</v>
      </c>
      <c r="AP618">
        <f t="shared" ca="1" si="69"/>
        <v>0</v>
      </c>
    </row>
    <row r="619" spans="34:42" x14ac:dyDescent="0.3">
      <c r="AH619" t="str">
        <f t="shared" ca="1" si="65"/>
        <v>set</v>
      </c>
      <c r="AI619">
        <f t="shared" ca="1" si="66"/>
        <v>1901</v>
      </c>
      <c r="AJ619" t="str">
        <f t="shared" ca="1" si="67"/>
        <v>set1901</v>
      </c>
      <c r="AK619" s="97">
        <f t="shared" ca="1" si="70"/>
        <v>613</v>
      </c>
      <c r="AL619" t="str">
        <f t="shared" ca="1" si="68"/>
        <v>qua</v>
      </c>
      <c r="AM619">
        <f ca="1">IF($AJ$2="",SUMIFS(BANCOS!$C$4:$C$13,BANCOS!$D$4:$D$13,AK619),SUMIFS(BANCOS!$C$4:$C$13,BANCOS!$D$4:$D$13,AK619,BANCOS!$B$4:$B$13,$AJ$2))+AP618</f>
        <v>0</v>
      </c>
      <c r="AN619">
        <f ca="1">IF($AI$3=1,
IF($AJ$2="",
SUMIFS(ENTRADAS[Valor],ENTRADAS[Status],"Concluído",ENTRADAS[Data pagamento],AK619),
SUMIFS(ENTRADAS[Valor],ENTRADAS[Status],"Concluído",ENTRADAS[Data pagamento],AK619,ENTRADAS[Conta bancária],$AJ$2)),
IF($AJ$2="",
SUMIFS(ENTRADAS[Valor],ENTRADAS[Status],"Concluído",ENTRADAS[Data pagamento],AK619)+SUMIFS(ENTRADAS[Valor],ENTRADAS[Status],"&lt;&gt;"&amp;"Concluído",ENTRADAS[Data vencimento],AK619),
SUMIFS(ENTRADAS[Valor],ENTRADAS[Status],"Concluído",ENTRADAS[Data pagamento],AK619,ENTRADAS[Conta bancária],$AJ$2)+SUMIFS(ENTRADAS[Valor],ENTRADAS[Status],"&lt;&gt;"&amp;"Concluído",ENTRADAS[Data vencimento],AK619,ENTRADAS[Conta bancária],$AJ$2)))</f>
        <v>0</v>
      </c>
      <c r="AO619">
        <f ca="1">IF($AI$3=1,
IF($AJ$2="",
SUMIFS(SAÍDAS[Valor],SAÍDAS[Status],"Concluído",SAÍDAS[Data pagamento],AK619),
SUMIFS(SAÍDAS[Valor],SAÍDAS[Status],"Concluído",SAÍDAS[Data pagamento],AK619,SAÍDAS[Conta bancária],$AJ$2)),
IF($AJ$2="",
SUMIFS(SAÍDAS[Valor],SAÍDAS[Status],"Concluído",SAÍDAS[Data pagamento],AK619)+SUMIFS(SAÍDAS[Valor],SAÍDAS[Status],"&lt;&gt;"&amp;"Concluído",SAÍDAS[Data vencimento],AK619),
SUMIFS(SAÍDAS[Valor],SAÍDAS[Status],"Concluído",SAÍDAS[Data pagamento],AK619,SAÍDAS[Conta bancária],$AJ$2)+SUMIFS(SAÍDAS[Valor],SAÍDAS[Status],"&lt;&gt;"&amp;"Concluído",SAÍDAS[Data vencimento],AK619,SAÍDAS[Conta bancária],$AJ$2)))</f>
        <v>0</v>
      </c>
      <c r="AP619">
        <f t="shared" ca="1" si="69"/>
        <v>0</v>
      </c>
    </row>
    <row r="620" spans="34:42" x14ac:dyDescent="0.3">
      <c r="AH620" t="str">
        <f t="shared" ca="1" si="65"/>
        <v>set</v>
      </c>
      <c r="AI620">
        <f t="shared" ca="1" si="66"/>
        <v>1901</v>
      </c>
      <c r="AJ620" t="str">
        <f t="shared" ca="1" si="67"/>
        <v>set1901</v>
      </c>
      <c r="AK620" s="97">
        <f t="shared" ca="1" si="70"/>
        <v>614</v>
      </c>
      <c r="AL620" t="str">
        <f t="shared" ca="1" si="68"/>
        <v>qui</v>
      </c>
      <c r="AM620">
        <f ca="1">IF($AJ$2="",SUMIFS(BANCOS!$C$4:$C$13,BANCOS!$D$4:$D$13,AK620),SUMIFS(BANCOS!$C$4:$C$13,BANCOS!$D$4:$D$13,AK620,BANCOS!$B$4:$B$13,$AJ$2))+AP619</f>
        <v>0</v>
      </c>
      <c r="AN620">
        <f ca="1">IF($AI$3=1,
IF($AJ$2="",
SUMIFS(ENTRADAS[Valor],ENTRADAS[Status],"Concluído",ENTRADAS[Data pagamento],AK620),
SUMIFS(ENTRADAS[Valor],ENTRADAS[Status],"Concluído",ENTRADAS[Data pagamento],AK620,ENTRADAS[Conta bancária],$AJ$2)),
IF($AJ$2="",
SUMIFS(ENTRADAS[Valor],ENTRADAS[Status],"Concluído",ENTRADAS[Data pagamento],AK620)+SUMIFS(ENTRADAS[Valor],ENTRADAS[Status],"&lt;&gt;"&amp;"Concluído",ENTRADAS[Data vencimento],AK620),
SUMIFS(ENTRADAS[Valor],ENTRADAS[Status],"Concluído",ENTRADAS[Data pagamento],AK620,ENTRADAS[Conta bancária],$AJ$2)+SUMIFS(ENTRADAS[Valor],ENTRADAS[Status],"&lt;&gt;"&amp;"Concluído",ENTRADAS[Data vencimento],AK620,ENTRADAS[Conta bancária],$AJ$2)))</f>
        <v>0</v>
      </c>
      <c r="AO620">
        <f ca="1">IF($AI$3=1,
IF($AJ$2="",
SUMIFS(SAÍDAS[Valor],SAÍDAS[Status],"Concluído",SAÍDAS[Data pagamento],AK620),
SUMIFS(SAÍDAS[Valor],SAÍDAS[Status],"Concluído",SAÍDAS[Data pagamento],AK620,SAÍDAS[Conta bancária],$AJ$2)),
IF($AJ$2="",
SUMIFS(SAÍDAS[Valor],SAÍDAS[Status],"Concluído",SAÍDAS[Data pagamento],AK620)+SUMIFS(SAÍDAS[Valor],SAÍDAS[Status],"&lt;&gt;"&amp;"Concluído",SAÍDAS[Data vencimento],AK620),
SUMIFS(SAÍDAS[Valor],SAÍDAS[Status],"Concluído",SAÍDAS[Data pagamento],AK620,SAÍDAS[Conta bancária],$AJ$2)+SUMIFS(SAÍDAS[Valor],SAÍDAS[Status],"&lt;&gt;"&amp;"Concluído",SAÍDAS[Data vencimento],AK620,SAÍDAS[Conta bancária],$AJ$2)))</f>
        <v>0</v>
      </c>
      <c r="AP620">
        <f t="shared" ca="1" si="69"/>
        <v>0</v>
      </c>
    </row>
    <row r="621" spans="34:42" x14ac:dyDescent="0.3">
      <c r="AH621" t="str">
        <f t="shared" ca="1" si="65"/>
        <v>set</v>
      </c>
      <c r="AI621">
        <f t="shared" ca="1" si="66"/>
        <v>1901</v>
      </c>
      <c r="AJ621" t="str">
        <f t="shared" ca="1" si="67"/>
        <v>set1901</v>
      </c>
      <c r="AK621" s="97">
        <f t="shared" ca="1" si="70"/>
        <v>615</v>
      </c>
      <c r="AL621" t="str">
        <f t="shared" ca="1" si="68"/>
        <v>sex</v>
      </c>
      <c r="AM621">
        <f ca="1">IF($AJ$2="",SUMIFS(BANCOS!$C$4:$C$13,BANCOS!$D$4:$D$13,AK621),SUMIFS(BANCOS!$C$4:$C$13,BANCOS!$D$4:$D$13,AK621,BANCOS!$B$4:$B$13,$AJ$2))+AP620</f>
        <v>0</v>
      </c>
      <c r="AN621">
        <f ca="1">IF($AI$3=1,
IF($AJ$2="",
SUMIFS(ENTRADAS[Valor],ENTRADAS[Status],"Concluído",ENTRADAS[Data pagamento],AK621),
SUMIFS(ENTRADAS[Valor],ENTRADAS[Status],"Concluído",ENTRADAS[Data pagamento],AK621,ENTRADAS[Conta bancária],$AJ$2)),
IF($AJ$2="",
SUMIFS(ENTRADAS[Valor],ENTRADAS[Status],"Concluído",ENTRADAS[Data pagamento],AK621)+SUMIFS(ENTRADAS[Valor],ENTRADAS[Status],"&lt;&gt;"&amp;"Concluído",ENTRADAS[Data vencimento],AK621),
SUMIFS(ENTRADAS[Valor],ENTRADAS[Status],"Concluído",ENTRADAS[Data pagamento],AK621,ENTRADAS[Conta bancária],$AJ$2)+SUMIFS(ENTRADAS[Valor],ENTRADAS[Status],"&lt;&gt;"&amp;"Concluído",ENTRADAS[Data vencimento],AK621,ENTRADAS[Conta bancária],$AJ$2)))</f>
        <v>0</v>
      </c>
      <c r="AO621">
        <f ca="1">IF($AI$3=1,
IF($AJ$2="",
SUMIFS(SAÍDAS[Valor],SAÍDAS[Status],"Concluído",SAÍDAS[Data pagamento],AK621),
SUMIFS(SAÍDAS[Valor],SAÍDAS[Status],"Concluído",SAÍDAS[Data pagamento],AK621,SAÍDAS[Conta bancária],$AJ$2)),
IF($AJ$2="",
SUMIFS(SAÍDAS[Valor],SAÍDAS[Status],"Concluído",SAÍDAS[Data pagamento],AK621)+SUMIFS(SAÍDAS[Valor],SAÍDAS[Status],"&lt;&gt;"&amp;"Concluído",SAÍDAS[Data vencimento],AK621),
SUMIFS(SAÍDAS[Valor],SAÍDAS[Status],"Concluído",SAÍDAS[Data pagamento],AK621,SAÍDAS[Conta bancária],$AJ$2)+SUMIFS(SAÍDAS[Valor],SAÍDAS[Status],"&lt;&gt;"&amp;"Concluído",SAÍDAS[Data vencimento],AK621,SAÍDAS[Conta bancária],$AJ$2)))</f>
        <v>0</v>
      </c>
      <c r="AP621">
        <f t="shared" ca="1" si="69"/>
        <v>0</v>
      </c>
    </row>
    <row r="622" spans="34:42" x14ac:dyDescent="0.3">
      <c r="AH622" t="str">
        <f t="shared" ca="1" si="65"/>
        <v>set</v>
      </c>
      <c r="AI622">
        <f t="shared" ca="1" si="66"/>
        <v>1901</v>
      </c>
      <c r="AJ622" t="str">
        <f t="shared" ca="1" si="67"/>
        <v>set1901</v>
      </c>
      <c r="AK622" s="97">
        <f t="shared" ca="1" si="70"/>
        <v>616</v>
      </c>
      <c r="AL622" t="str">
        <f t="shared" ca="1" si="68"/>
        <v>sáb</v>
      </c>
      <c r="AM622">
        <f ca="1">IF($AJ$2="",SUMIFS(BANCOS!$C$4:$C$13,BANCOS!$D$4:$D$13,AK622),SUMIFS(BANCOS!$C$4:$C$13,BANCOS!$D$4:$D$13,AK622,BANCOS!$B$4:$B$13,$AJ$2))+AP621</f>
        <v>0</v>
      </c>
      <c r="AN622">
        <f ca="1">IF($AI$3=1,
IF($AJ$2="",
SUMIFS(ENTRADAS[Valor],ENTRADAS[Status],"Concluído",ENTRADAS[Data pagamento],AK622),
SUMIFS(ENTRADAS[Valor],ENTRADAS[Status],"Concluído",ENTRADAS[Data pagamento],AK622,ENTRADAS[Conta bancária],$AJ$2)),
IF($AJ$2="",
SUMIFS(ENTRADAS[Valor],ENTRADAS[Status],"Concluído",ENTRADAS[Data pagamento],AK622)+SUMIFS(ENTRADAS[Valor],ENTRADAS[Status],"&lt;&gt;"&amp;"Concluído",ENTRADAS[Data vencimento],AK622),
SUMIFS(ENTRADAS[Valor],ENTRADAS[Status],"Concluído",ENTRADAS[Data pagamento],AK622,ENTRADAS[Conta bancária],$AJ$2)+SUMIFS(ENTRADAS[Valor],ENTRADAS[Status],"&lt;&gt;"&amp;"Concluído",ENTRADAS[Data vencimento],AK622,ENTRADAS[Conta bancária],$AJ$2)))</f>
        <v>0</v>
      </c>
      <c r="AO622">
        <f ca="1">IF($AI$3=1,
IF($AJ$2="",
SUMIFS(SAÍDAS[Valor],SAÍDAS[Status],"Concluído",SAÍDAS[Data pagamento],AK622),
SUMIFS(SAÍDAS[Valor],SAÍDAS[Status],"Concluído",SAÍDAS[Data pagamento],AK622,SAÍDAS[Conta bancária],$AJ$2)),
IF($AJ$2="",
SUMIFS(SAÍDAS[Valor],SAÍDAS[Status],"Concluído",SAÍDAS[Data pagamento],AK622)+SUMIFS(SAÍDAS[Valor],SAÍDAS[Status],"&lt;&gt;"&amp;"Concluído",SAÍDAS[Data vencimento],AK622),
SUMIFS(SAÍDAS[Valor],SAÍDAS[Status],"Concluído",SAÍDAS[Data pagamento],AK622,SAÍDAS[Conta bancária],$AJ$2)+SUMIFS(SAÍDAS[Valor],SAÍDAS[Status],"&lt;&gt;"&amp;"Concluído",SAÍDAS[Data vencimento],AK622,SAÍDAS[Conta bancária],$AJ$2)))</f>
        <v>0</v>
      </c>
      <c r="AP622">
        <f t="shared" ca="1" si="69"/>
        <v>0</v>
      </c>
    </row>
    <row r="623" spans="34:42" x14ac:dyDescent="0.3">
      <c r="AH623" t="str">
        <f t="shared" ca="1" si="65"/>
        <v>set</v>
      </c>
      <c r="AI623">
        <f t="shared" ca="1" si="66"/>
        <v>1901</v>
      </c>
      <c r="AJ623" t="str">
        <f t="shared" ca="1" si="67"/>
        <v>set1901</v>
      </c>
      <c r="AK623" s="97">
        <f t="shared" ca="1" si="70"/>
        <v>617</v>
      </c>
      <c r="AL623" t="str">
        <f t="shared" ca="1" si="68"/>
        <v>dom</v>
      </c>
      <c r="AM623">
        <f ca="1">IF($AJ$2="",SUMIFS(BANCOS!$C$4:$C$13,BANCOS!$D$4:$D$13,AK623),SUMIFS(BANCOS!$C$4:$C$13,BANCOS!$D$4:$D$13,AK623,BANCOS!$B$4:$B$13,$AJ$2))+AP622</f>
        <v>0</v>
      </c>
      <c r="AN623">
        <f ca="1">IF($AI$3=1,
IF($AJ$2="",
SUMIFS(ENTRADAS[Valor],ENTRADAS[Status],"Concluído",ENTRADAS[Data pagamento],AK623),
SUMIFS(ENTRADAS[Valor],ENTRADAS[Status],"Concluído",ENTRADAS[Data pagamento],AK623,ENTRADAS[Conta bancária],$AJ$2)),
IF($AJ$2="",
SUMIFS(ENTRADAS[Valor],ENTRADAS[Status],"Concluído",ENTRADAS[Data pagamento],AK623)+SUMIFS(ENTRADAS[Valor],ENTRADAS[Status],"&lt;&gt;"&amp;"Concluído",ENTRADAS[Data vencimento],AK623),
SUMIFS(ENTRADAS[Valor],ENTRADAS[Status],"Concluído",ENTRADAS[Data pagamento],AK623,ENTRADAS[Conta bancária],$AJ$2)+SUMIFS(ENTRADAS[Valor],ENTRADAS[Status],"&lt;&gt;"&amp;"Concluído",ENTRADAS[Data vencimento],AK623,ENTRADAS[Conta bancária],$AJ$2)))</f>
        <v>0</v>
      </c>
      <c r="AO623">
        <f ca="1">IF($AI$3=1,
IF($AJ$2="",
SUMIFS(SAÍDAS[Valor],SAÍDAS[Status],"Concluído",SAÍDAS[Data pagamento],AK623),
SUMIFS(SAÍDAS[Valor],SAÍDAS[Status],"Concluído",SAÍDAS[Data pagamento],AK623,SAÍDAS[Conta bancária],$AJ$2)),
IF($AJ$2="",
SUMIFS(SAÍDAS[Valor],SAÍDAS[Status],"Concluído",SAÍDAS[Data pagamento],AK623)+SUMIFS(SAÍDAS[Valor],SAÍDAS[Status],"&lt;&gt;"&amp;"Concluído",SAÍDAS[Data vencimento],AK623),
SUMIFS(SAÍDAS[Valor],SAÍDAS[Status],"Concluído",SAÍDAS[Data pagamento],AK623,SAÍDAS[Conta bancária],$AJ$2)+SUMIFS(SAÍDAS[Valor],SAÍDAS[Status],"&lt;&gt;"&amp;"Concluído",SAÍDAS[Data vencimento],AK623,SAÍDAS[Conta bancária],$AJ$2)))</f>
        <v>0</v>
      </c>
      <c r="AP623">
        <f t="shared" ca="1" si="69"/>
        <v>0</v>
      </c>
    </row>
    <row r="624" spans="34:42" x14ac:dyDescent="0.3">
      <c r="AH624" t="str">
        <f t="shared" ca="1" si="65"/>
        <v>set</v>
      </c>
      <c r="AI624">
        <f t="shared" ca="1" si="66"/>
        <v>1901</v>
      </c>
      <c r="AJ624" t="str">
        <f t="shared" ca="1" si="67"/>
        <v>set1901</v>
      </c>
      <c r="AK624" s="97">
        <f t="shared" ca="1" si="70"/>
        <v>618</v>
      </c>
      <c r="AL624" t="str">
        <f t="shared" ca="1" si="68"/>
        <v>seg</v>
      </c>
      <c r="AM624">
        <f ca="1">IF($AJ$2="",SUMIFS(BANCOS!$C$4:$C$13,BANCOS!$D$4:$D$13,AK624),SUMIFS(BANCOS!$C$4:$C$13,BANCOS!$D$4:$D$13,AK624,BANCOS!$B$4:$B$13,$AJ$2))+AP623</f>
        <v>0</v>
      </c>
      <c r="AN624">
        <f ca="1">IF($AI$3=1,
IF($AJ$2="",
SUMIFS(ENTRADAS[Valor],ENTRADAS[Status],"Concluído",ENTRADAS[Data pagamento],AK624),
SUMIFS(ENTRADAS[Valor],ENTRADAS[Status],"Concluído",ENTRADAS[Data pagamento],AK624,ENTRADAS[Conta bancária],$AJ$2)),
IF($AJ$2="",
SUMIFS(ENTRADAS[Valor],ENTRADAS[Status],"Concluído",ENTRADAS[Data pagamento],AK624)+SUMIFS(ENTRADAS[Valor],ENTRADAS[Status],"&lt;&gt;"&amp;"Concluído",ENTRADAS[Data vencimento],AK624),
SUMIFS(ENTRADAS[Valor],ENTRADAS[Status],"Concluído",ENTRADAS[Data pagamento],AK624,ENTRADAS[Conta bancária],$AJ$2)+SUMIFS(ENTRADAS[Valor],ENTRADAS[Status],"&lt;&gt;"&amp;"Concluído",ENTRADAS[Data vencimento],AK624,ENTRADAS[Conta bancária],$AJ$2)))</f>
        <v>0</v>
      </c>
      <c r="AO624">
        <f ca="1">IF($AI$3=1,
IF($AJ$2="",
SUMIFS(SAÍDAS[Valor],SAÍDAS[Status],"Concluído",SAÍDAS[Data pagamento],AK624),
SUMIFS(SAÍDAS[Valor],SAÍDAS[Status],"Concluído",SAÍDAS[Data pagamento],AK624,SAÍDAS[Conta bancária],$AJ$2)),
IF($AJ$2="",
SUMIFS(SAÍDAS[Valor],SAÍDAS[Status],"Concluído",SAÍDAS[Data pagamento],AK624)+SUMIFS(SAÍDAS[Valor],SAÍDAS[Status],"&lt;&gt;"&amp;"Concluído",SAÍDAS[Data vencimento],AK624),
SUMIFS(SAÍDAS[Valor],SAÍDAS[Status],"Concluído",SAÍDAS[Data pagamento],AK624,SAÍDAS[Conta bancária],$AJ$2)+SUMIFS(SAÍDAS[Valor],SAÍDAS[Status],"&lt;&gt;"&amp;"Concluído",SAÍDAS[Data vencimento],AK624,SAÍDAS[Conta bancária],$AJ$2)))</f>
        <v>0</v>
      </c>
      <c r="AP624">
        <f t="shared" ca="1" si="69"/>
        <v>0</v>
      </c>
    </row>
    <row r="625" spans="34:42" x14ac:dyDescent="0.3">
      <c r="AH625" t="str">
        <f t="shared" ca="1" si="65"/>
        <v>set</v>
      </c>
      <c r="AI625">
        <f t="shared" ca="1" si="66"/>
        <v>1901</v>
      </c>
      <c r="AJ625" t="str">
        <f t="shared" ca="1" si="67"/>
        <v>set1901</v>
      </c>
      <c r="AK625" s="97">
        <f t="shared" ca="1" si="70"/>
        <v>619</v>
      </c>
      <c r="AL625" t="str">
        <f t="shared" ca="1" si="68"/>
        <v>ter</v>
      </c>
      <c r="AM625">
        <f ca="1">IF($AJ$2="",SUMIFS(BANCOS!$C$4:$C$13,BANCOS!$D$4:$D$13,AK625),SUMIFS(BANCOS!$C$4:$C$13,BANCOS!$D$4:$D$13,AK625,BANCOS!$B$4:$B$13,$AJ$2))+AP624</f>
        <v>0</v>
      </c>
      <c r="AN625">
        <f ca="1">IF($AI$3=1,
IF($AJ$2="",
SUMIFS(ENTRADAS[Valor],ENTRADAS[Status],"Concluído",ENTRADAS[Data pagamento],AK625),
SUMIFS(ENTRADAS[Valor],ENTRADAS[Status],"Concluído",ENTRADAS[Data pagamento],AK625,ENTRADAS[Conta bancária],$AJ$2)),
IF($AJ$2="",
SUMIFS(ENTRADAS[Valor],ENTRADAS[Status],"Concluído",ENTRADAS[Data pagamento],AK625)+SUMIFS(ENTRADAS[Valor],ENTRADAS[Status],"&lt;&gt;"&amp;"Concluído",ENTRADAS[Data vencimento],AK625),
SUMIFS(ENTRADAS[Valor],ENTRADAS[Status],"Concluído",ENTRADAS[Data pagamento],AK625,ENTRADAS[Conta bancária],$AJ$2)+SUMIFS(ENTRADAS[Valor],ENTRADAS[Status],"&lt;&gt;"&amp;"Concluído",ENTRADAS[Data vencimento],AK625,ENTRADAS[Conta bancária],$AJ$2)))</f>
        <v>0</v>
      </c>
      <c r="AO625">
        <f ca="1">IF($AI$3=1,
IF($AJ$2="",
SUMIFS(SAÍDAS[Valor],SAÍDAS[Status],"Concluído",SAÍDAS[Data pagamento],AK625),
SUMIFS(SAÍDAS[Valor],SAÍDAS[Status],"Concluído",SAÍDAS[Data pagamento],AK625,SAÍDAS[Conta bancária],$AJ$2)),
IF($AJ$2="",
SUMIFS(SAÍDAS[Valor],SAÍDAS[Status],"Concluído",SAÍDAS[Data pagamento],AK625)+SUMIFS(SAÍDAS[Valor],SAÍDAS[Status],"&lt;&gt;"&amp;"Concluído",SAÍDAS[Data vencimento],AK625),
SUMIFS(SAÍDAS[Valor],SAÍDAS[Status],"Concluído",SAÍDAS[Data pagamento],AK625,SAÍDAS[Conta bancária],$AJ$2)+SUMIFS(SAÍDAS[Valor],SAÍDAS[Status],"&lt;&gt;"&amp;"Concluído",SAÍDAS[Data vencimento],AK625,SAÍDAS[Conta bancária],$AJ$2)))</f>
        <v>0</v>
      </c>
      <c r="AP625">
        <f t="shared" ca="1" si="69"/>
        <v>0</v>
      </c>
    </row>
    <row r="626" spans="34:42" x14ac:dyDescent="0.3">
      <c r="AH626" t="str">
        <f t="shared" ca="1" si="65"/>
        <v>set</v>
      </c>
      <c r="AI626">
        <f t="shared" ca="1" si="66"/>
        <v>1901</v>
      </c>
      <c r="AJ626" t="str">
        <f t="shared" ca="1" si="67"/>
        <v>set1901</v>
      </c>
      <c r="AK626" s="97">
        <f t="shared" ca="1" si="70"/>
        <v>620</v>
      </c>
      <c r="AL626" t="str">
        <f t="shared" ca="1" si="68"/>
        <v>qua</v>
      </c>
      <c r="AM626">
        <f ca="1">IF($AJ$2="",SUMIFS(BANCOS!$C$4:$C$13,BANCOS!$D$4:$D$13,AK626),SUMIFS(BANCOS!$C$4:$C$13,BANCOS!$D$4:$D$13,AK626,BANCOS!$B$4:$B$13,$AJ$2))+AP625</f>
        <v>0</v>
      </c>
      <c r="AN626">
        <f ca="1">IF($AI$3=1,
IF($AJ$2="",
SUMIFS(ENTRADAS[Valor],ENTRADAS[Status],"Concluído",ENTRADAS[Data pagamento],AK626),
SUMIFS(ENTRADAS[Valor],ENTRADAS[Status],"Concluído",ENTRADAS[Data pagamento],AK626,ENTRADAS[Conta bancária],$AJ$2)),
IF($AJ$2="",
SUMIFS(ENTRADAS[Valor],ENTRADAS[Status],"Concluído",ENTRADAS[Data pagamento],AK626)+SUMIFS(ENTRADAS[Valor],ENTRADAS[Status],"&lt;&gt;"&amp;"Concluído",ENTRADAS[Data vencimento],AK626),
SUMIFS(ENTRADAS[Valor],ENTRADAS[Status],"Concluído",ENTRADAS[Data pagamento],AK626,ENTRADAS[Conta bancária],$AJ$2)+SUMIFS(ENTRADAS[Valor],ENTRADAS[Status],"&lt;&gt;"&amp;"Concluído",ENTRADAS[Data vencimento],AK626,ENTRADAS[Conta bancária],$AJ$2)))</f>
        <v>0</v>
      </c>
      <c r="AO626">
        <f ca="1">IF($AI$3=1,
IF($AJ$2="",
SUMIFS(SAÍDAS[Valor],SAÍDAS[Status],"Concluído",SAÍDAS[Data pagamento],AK626),
SUMIFS(SAÍDAS[Valor],SAÍDAS[Status],"Concluído",SAÍDAS[Data pagamento],AK626,SAÍDAS[Conta bancária],$AJ$2)),
IF($AJ$2="",
SUMIFS(SAÍDAS[Valor],SAÍDAS[Status],"Concluído",SAÍDAS[Data pagamento],AK626)+SUMIFS(SAÍDAS[Valor],SAÍDAS[Status],"&lt;&gt;"&amp;"Concluído",SAÍDAS[Data vencimento],AK626),
SUMIFS(SAÍDAS[Valor],SAÍDAS[Status],"Concluído",SAÍDAS[Data pagamento],AK626,SAÍDAS[Conta bancária],$AJ$2)+SUMIFS(SAÍDAS[Valor],SAÍDAS[Status],"&lt;&gt;"&amp;"Concluído",SAÍDAS[Data vencimento],AK626,SAÍDAS[Conta bancária],$AJ$2)))</f>
        <v>0</v>
      </c>
      <c r="AP626">
        <f t="shared" ca="1" si="69"/>
        <v>0</v>
      </c>
    </row>
    <row r="627" spans="34:42" x14ac:dyDescent="0.3">
      <c r="AH627" t="str">
        <f t="shared" ca="1" si="65"/>
        <v>set</v>
      </c>
      <c r="AI627">
        <f t="shared" ca="1" si="66"/>
        <v>1901</v>
      </c>
      <c r="AJ627" t="str">
        <f t="shared" ca="1" si="67"/>
        <v>set1901</v>
      </c>
      <c r="AK627" s="97">
        <f t="shared" ca="1" si="70"/>
        <v>621</v>
      </c>
      <c r="AL627" t="str">
        <f t="shared" ca="1" si="68"/>
        <v>qui</v>
      </c>
      <c r="AM627">
        <f ca="1">IF($AJ$2="",SUMIFS(BANCOS!$C$4:$C$13,BANCOS!$D$4:$D$13,AK627),SUMIFS(BANCOS!$C$4:$C$13,BANCOS!$D$4:$D$13,AK627,BANCOS!$B$4:$B$13,$AJ$2))+AP626</f>
        <v>0</v>
      </c>
      <c r="AN627">
        <f ca="1">IF($AI$3=1,
IF($AJ$2="",
SUMIFS(ENTRADAS[Valor],ENTRADAS[Status],"Concluído",ENTRADAS[Data pagamento],AK627),
SUMIFS(ENTRADAS[Valor],ENTRADAS[Status],"Concluído",ENTRADAS[Data pagamento],AK627,ENTRADAS[Conta bancária],$AJ$2)),
IF($AJ$2="",
SUMIFS(ENTRADAS[Valor],ENTRADAS[Status],"Concluído",ENTRADAS[Data pagamento],AK627)+SUMIFS(ENTRADAS[Valor],ENTRADAS[Status],"&lt;&gt;"&amp;"Concluído",ENTRADAS[Data vencimento],AK627),
SUMIFS(ENTRADAS[Valor],ENTRADAS[Status],"Concluído",ENTRADAS[Data pagamento],AK627,ENTRADAS[Conta bancária],$AJ$2)+SUMIFS(ENTRADAS[Valor],ENTRADAS[Status],"&lt;&gt;"&amp;"Concluído",ENTRADAS[Data vencimento],AK627,ENTRADAS[Conta bancária],$AJ$2)))</f>
        <v>0</v>
      </c>
      <c r="AO627">
        <f ca="1">IF($AI$3=1,
IF($AJ$2="",
SUMIFS(SAÍDAS[Valor],SAÍDAS[Status],"Concluído",SAÍDAS[Data pagamento],AK627),
SUMIFS(SAÍDAS[Valor],SAÍDAS[Status],"Concluído",SAÍDAS[Data pagamento],AK627,SAÍDAS[Conta bancária],$AJ$2)),
IF($AJ$2="",
SUMIFS(SAÍDAS[Valor],SAÍDAS[Status],"Concluído",SAÍDAS[Data pagamento],AK627)+SUMIFS(SAÍDAS[Valor],SAÍDAS[Status],"&lt;&gt;"&amp;"Concluído",SAÍDAS[Data vencimento],AK627),
SUMIFS(SAÍDAS[Valor],SAÍDAS[Status],"Concluído",SAÍDAS[Data pagamento],AK627,SAÍDAS[Conta bancária],$AJ$2)+SUMIFS(SAÍDAS[Valor],SAÍDAS[Status],"&lt;&gt;"&amp;"Concluído",SAÍDAS[Data vencimento],AK627,SAÍDAS[Conta bancária],$AJ$2)))</f>
        <v>0</v>
      </c>
      <c r="AP627">
        <f t="shared" ca="1" si="69"/>
        <v>0</v>
      </c>
    </row>
    <row r="628" spans="34:42" x14ac:dyDescent="0.3">
      <c r="AH628" t="str">
        <f t="shared" ca="1" si="65"/>
        <v>set</v>
      </c>
      <c r="AI628">
        <f t="shared" ca="1" si="66"/>
        <v>1901</v>
      </c>
      <c r="AJ628" t="str">
        <f t="shared" ca="1" si="67"/>
        <v>set1901</v>
      </c>
      <c r="AK628" s="97">
        <f t="shared" ca="1" si="70"/>
        <v>622</v>
      </c>
      <c r="AL628" t="str">
        <f t="shared" ca="1" si="68"/>
        <v>sex</v>
      </c>
      <c r="AM628">
        <f ca="1">IF($AJ$2="",SUMIFS(BANCOS!$C$4:$C$13,BANCOS!$D$4:$D$13,AK628),SUMIFS(BANCOS!$C$4:$C$13,BANCOS!$D$4:$D$13,AK628,BANCOS!$B$4:$B$13,$AJ$2))+AP627</f>
        <v>0</v>
      </c>
      <c r="AN628">
        <f ca="1">IF($AI$3=1,
IF($AJ$2="",
SUMIFS(ENTRADAS[Valor],ENTRADAS[Status],"Concluído",ENTRADAS[Data pagamento],AK628),
SUMIFS(ENTRADAS[Valor],ENTRADAS[Status],"Concluído",ENTRADAS[Data pagamento],AK628,ENTRADAS[Conta bancária],$AJ$2)),
IF($AJ$2="",
SUMIFS(ENTRADAS[Valor],ENTRADAS[Status],"Concluído",ENTRADAS[Data pagamento],AK628)+SUMIFS(ENTRADAS[Valor],ENTRADAS[Status],"&lt;&gt;"&amp;"Concluído",ENTRADAS[Data vencimento],AK628),
SUMIFS(ENTRADAS[Valor],ENTRADAS[Status],"Concluído",ENTRADAS[Data pagamento],AK628,ENTRADAS[Conta bancária],$AJ$2)+SUMIFS(ENTRADAS[Valor],ENTRADAS[Status],"&lt;&gt;"&amp;"Concluído",ENTRADAS[Data vencimento],AK628,ENTRADAS[Conta bancária],$AJ$2)))</f>
        <v>0</v>
      </c>
      <c r="AO628">
        <f ca="1">IF($AI$3=1,
IF($AJ$2="",
SUMIFS(SAÍDAS[Valor],SAÍDAS[Status],"Concluído",SAÍDAS[Data pagamento],AK628),
SUMIFS(SAÍDAS[Valor],SAÍDAS[Status],"Concluído",SAÍDAS[Data pagamento],AK628,SAÍDAS[Conta bancária],$AJ$2)),
IF($AJ$2="",
SUMIFS(SAÍDAS[Valor],SAÍDAS[Status],"Concluído",SAÍDAS[Data pagamento],AK628)+SUMIFS(SAÍDAS[Valor],SAÍDAS[Status],"&lt;&gt;"&amp;"Concluído",SAÍDAS[Data vencimento],AK628),
SUMIFS(SAÍDAS[Valor],SAÍDAS[Status],"Concluído",SAÍDAS[Data pagamento],AK628,SAÍDAS[Conta bancária],$AJ$2)+SUMIFS(SAÍDAS[Valor],SAÍDAS[Status],"&lt;&gt;"&amp;"Concluído",SAÍDAS[Data vencimento],AK628,SAÍDAS[Conta bancária],$AJ$2)))</f>
        <v>0</v>
      </c>
      <c r="AP628">
        <f t="shared" ca="1" si="69"/>
        <v>0</v>
      </c>
    </row>
    <row r="629" spans="34:42" x14ac:dyDescent="0.3">
      <c r="AH629" t="str">
        <f t="shared" ca="1" si="65"/>
        <v>set</v>
      </c>
      <c r="AI629">
        <f t="shared" ca="1" si="66"/>
        <v>1901</v>
      </c>
      <c r="AJ629" t="str">
        <f t="shared" ca="1" si="67"/>
        <v>set1901</v>
      </c>
      <c r="AK629" s="97">
        <f t="shared" ca="1" si="70"/>
        <v>623</v>
      </c>
      <c r="AL629" t="str">
        <f t="shared" ca="1" si="68"/>
        <v>sáb</v>
      </c>
      <c r="AM629">
        <f ca="1">IF($AJ$2="",SUMIFS(BANCOS!$C$4:$C$13,BANCOS!$D$4:$D$13,AK629),SUMIFS(BANCOS!$C$4:$C$13,BANCOS!$D$4:$D$13,AK629,BANCOS!$B$4:$B$13,$AJ$2))+AP628</f>
        <v>0</v>
      </c>
      <c r="AN629">
        <f ca="1">IF($AI$3=1,
IF($AJ$2="",
SUMIFS(ENTRADAS[Valor],ENTRADAS[Status],"Concluído",ENTRADAS[Data pagamento],AK629),
SUMIFS(ENTRADAS[Valor],ENTRADAS[Status],"Concluído",ENTRADAS[Data pagamento],AK629,ENTRADAS[Conta bancária],$AJ$2)),
IF($AJ$2="",
SUMIFS(ENTRADAS[Valor],ENTRADAS[Status],"Concluído",ENTRADAS[Data pagamento],AK629)+SUMIFS(ENTRADAS[Valor],ENTRADAS[Status],"&lt;&gt;"&amp;"Concluído",ENTRADAS[Data vencimento],AK629),
SUMIFS(ENTRADAS[Valor],ENTRADAS[Status],"Concluído",ENTRADAS[Data pagamento],AK629,ENTRADAS[Conta bancária],$AJ$2)+SUMIFS(ENTRADAS[Valor],ENTRADAS[Status],"&lt;&gt;"&amp;"Concluído",ENTRADAS[Data vencimento],AK629,ENTRADAS[Conta bancária],$AJ$2)))</f>
        <v>0</v>
      </c>
      <c r="AO629">
        <f ca="1">IF($AI$3=1,
IF($AJ$2="",
SUMIFS(SAÍDAS[Valor],SAÍDAS[Status],"Concluído",SAÍDAS[Data pagamento],AK629),
SUMIFS(SAÍDAS[Valor],SAÍDAS[Status],"Concluído",SAÍDAS[Data pagamento],AK629,SAÍDAS[Conta bancária],$AJ$2)),
IF($AJ$2="",
SUMIFS(SAÍDAS[Valor],SAÍDAS[Status],"Concluído",SAÍDAS[Data pagamento],AK629)+SUMIFS(SAÍDAS[Valor],SAÍDAS[Status],"&lt;&gt;"&amp;"Concluído",SAÍDAS[Data vencimento],AK629),
SUMIFS(SAÍDAS[Valor],SAÍDAS[Status],"Concluído",SAÍDAS[Data pagamento],AK629,SAÍDAS[Conta bancária],$AJ$2)+SUMIFS(SAÍDAS[Valor],SAÍDAS[Status],"&lt;&gt;"&amp;"Concluído",SAÍDAS[Data vencimento],AK629,SAÍDAS[Conta bancária],$AJ$2)))</f>
        <v>0</v>
      </c>
      <c r="AP629">
        <f t="shared" ca="1" si="69"/>
        <v>0</v>
      </c>
    </row>
    <row r="630" spans="34:42" x14ac:dyDescent="0.3">
      <c r="AH630" t="str">
        <f t="shared" ca="1" si="65"/>
        <v>set</v>
      </c>
      <c r="AI630">
        <f t="shared" ca="1" si="66"/>
        <v>1901</v>
      </c>
      <c r="AJ630" t="str">
        <f t="shared" ca="1" si="67"/>
        <v>set1901</v>
      </c>
      <c r="AK630" s="97">
        <f t="shared" ca="1" si="70"/>
        <v>624</v>
      </c>
      <c r="AL630" t="str">
        <f t="shared" ca="1" si="68"/>
        <v>dom</v>
      </c>
      <c r="AM630">
        <f ca="1">IF($AJ$2="",SUMIFS(BANCOS!$C$4:$C$13,BANCOS!$D$4:$D$13,AK630),SUMIFS(BANCOS!$C$4:$C$13,BANCOS!$D$4:$D$13,AK630,BANCOS!$B$4:$B$13,$AJ$2))+AP629</f>
        <v>0</v>
      </c>
      <c r="AN630">
        <f ca="1">IF($AI$3=1,
IF($AJ$2="",
SUMIFS(ENTRADAS[Valor],ENTRADAS[Status],"Concluído",ENTRADAS[Data pagamento],AK630),
SUMIFS(ENTRADAS[Valor],ENTRADAS[Status],"Concluído",ENTRADAS[Data pagamento],AK630,ENTRADAS[Conta bancária],$AJ$2)),
IF($AJ$2="",
SUMIFS(ENTRADAS[Valor],ENTRADAS[Status],"Concluído",ENTRADAS[Data pagamento],AK630)+SUMIFS(ENTRADAS[Valor],ENTRADAS[Status],"&lt;&gt;"&amp;"Concluído",ENTRADAS[Data vencimento],AK630),
SUMIFS(ENTRADAS[Valor],ENTRADAS[Status],"Concluído",ENTRADAS[Data pagamento],AK630,ENTRADAS[Conta bancária],$AJ$2)+SUMIFS(ENTRADAS[Valor],ENTRADAS[Status],"&lt;&gt;"&amp;"Concluído",ENTRADAS[Data vencimento],AK630,ENTRADAS[Conta bancária],$AJ$2)))</f>
        <v>0</v>
      </c>
      <c r="AO630">
        <f ca="1">IF($AI$3=1,
IF($AJ$2="",
SUMIFS(SAÍDAS[Valor],SAÍDAS[Status],"Concluído",SAÍDAS[Data pagamento],AK630),
SUMIFS(SAÍDAS[Valor],SAÍDAS[Status],"Concluído",SAÍDAS[Data pagamento],AK630,SAÍDAS[Conta bancária],$AJ$2)),
IF($AJ$2="",
SUMIFS(SAÍDAS[Valor],SAÍDAS[Status],"Concluído",SAÍDAS[Data pagamento],AK630)+SUMIFS(SAÍDAS[Valor],SAÍDAS[Status],"&lt;&gt;"&amp;"Concluído",SAÍDAS[Data vencimento],AK630),
SUMIFS(SAÍDAS[Valor],SAÍDAS[Status],"Concluído",SAÍDAS[Data pagamento],AK630,SAÍDAS[Conta bancária],$AJ$2)+SUMIFS(SAÍDAS[Valor],SAÍDAS[Status],"&lt;&gt;"&amp;"Concluído",SAÍDAS[Data vencimento],AK630,SAÍDAS[Conta bancária],$AJ$2)))</f>
        <v>0</v>
      </c>
      <c r="AP630">
        <f t="shared" ca="1" si="69"/>
        <v>0</v>
      </c>
    </row>
    <row r="631" spans="34:42" x14ac:dyDescent="0.3">
      <c r="AH631" t="str">
        <f t="shared" ca="1" si="65"/>
        <v>set</v>
      </c>
      <c r="AI631">
        <f t="shared" ca="1" si="66"/>
        <v>1901</v>
      </c>
      <c r="AJ631" t="str">
        <f t="shared" ca="1" si="67"/>
        <v>set1901</v>
      </c>
      <c r="AK631" s="97">
        <f t="shared" ca="1" si="70"/>
        <v>625</v>
      </c>
      <c r="AL631" t="str">
        <f t="shared" ca="1" si="68"/>
        <v>seg</v>
      </c>
      <c r="AM631">
        <f ca="1">IF($AJ$2="",SUMIFS(BANCOS!$C$4:$C$13,BANCOS!$D$4:$D$13,AK631),SUMIFS(BANCOS!$C$4:$C$13,BANCOS!$D$4:$D$13,AK631,BANCOS!$B$4:$B$13,$AJ$2))+AP630</f>
        <v>0</v>
      </c>
      <c r="AN631">
        <f ca="1">IF($AI$3=1,
IF($AJ$2="",
SUMIFS(ENTRADAS[Valor],ENTRADAS[Status],"Concluído",ENTRADAS[Data pagamento],AK631),
SUMIFS(ENTRADAS[Valor],ENTRADAS[Status],"Concluído",ENTRADAS[Data pagamento],AK631,ENTRADAS[Conta bancária],$AJ$2)),
IF($AJ$2="",
SUMIFS(ENTRADAS[Valor],ENTRADAS[Status],"Concluído",ENTRADAS[Data pagamento],AK631)+SUMIFS(ENTRADAS[Valor],ENTRADAS[Status],"&lt;&gt;"&amp;"Concluído",ENTRADAS[Data vencimento],AK631),
SUMIFS(ENTRADAS[Valor],ENTRADAS[Status],"Concluído",ENTRADAS[Data pagamento],AK631,ENTRADAS[Conta bancária],$AJ$2)+SUMIFS(ENTRADAS[Valor],ENTRADAS[Status],"&lt;&gt;"&amp;"Concluído",ENTRADAS[Data vencimento],AK631,ENTRADAS[Conta bancária],$AJ$2)))</f>
        <v>0</v>
      </c>
      <c r="AO631">
        <f ca="1">IF($AI$3=1,
IF($AJ$2="",
SUMIFS(SAÍDAS[Valor],SAÍDAS[Status],"Concluído",SAÍDAS[Data pagamento],AK631),
SUMIFS(SAÍDAS[Valor],SAÍDAS[Status],"Concluído",SAÍDAS[Data pagamento],AK631,SAÍDAS[Conta bancária],$AJ$2)),
IF($AJ$2="",
SUMIFS(SAÍDAS[Valor],SAÍDAS[Status],"Concluído",SAÍDAS[Data pagamento],AK631)+SUMIFS(SAÍDAS[Valor],SAÍDAS[Status],"&lt;&gt;"&amp;"Concluído",SAÍDAS[Data vencimento],AK631),
SUMIFS(SAÍDAS[Valor],SAÍDAS[Status],"Concluído",SAÍDAS[Data pagamento],AK631,SAÍDAS[Conta bancária],$AJ$2)+SUMIFS(SAÍDAS[Valor],SAÍDAS[Status],"&lt;&gt;"&amp;"Concluído",SAÍDAS[Data vencimento],AK631,SAÍDAS[Conta bancária],$AJ$2)))</f>
        <v>0</v>
      </c>
      <c r="AP631">
        <f t="shared" ca="1" si="69"/>
        <v>0</v>
      </c>
    </row>
    <row r="632" spans="34:42" x14ac:dyDescent="0.3">
      <c r="AH632" t="str">
        <f t="shared" ref="AH632:AH695" ca="1" si="71">TEXT(AK632,"MMM")</f>
        <v>set</v>
      </c>
      <c r="AI632">
        <f t="shared" ref="AI632:AI695" ca="1" si="72">YEAR(AK632)</f>
        <v>1901</v>
      </c>
      <c r="AJ632" t="str">
        <f t="shared" ref="AJ632:AJ695" ca="1" si="73">AH632&amp;AI632</f>
        <v>set1901</v>
      </c>
      <c r="AK632" s="97">
        <f t="shared" ca="1" si="70"/>
        <v>626</v>
      </c>
      <c r="AL632" t="str">
        <f t="shared" ref="AL632:AL695" ca="1" si="74">TEXT(AK632,"DDD")</f>
        <v>ter</v>
      </c>
      <c r="AM632">
        <f ca="1">IF($AJ$2="",SUMIFS(BANCOS!$C$4:$C$13,BANCOS!$D$4:$D$13,AK632),SUMIFS(BANCOS!$C$4:$C$13,BANCOS!$D$4:$D$13,AK632,BANCOS!$B$4:$B$13,$AJ$2))+AP631</f>
        <v>0</v>
      </c>
      <c r="AN632">
        <f ca="1">IF($AI$3=1,
IF($AJ$2="",
SUMIFS(ENTRADAS[Valor],ENTRADAS[Status],"Concluído",ENTRADAS[Data pagamento],AK632),
SUMIFS(ENTRADAS[Valor],ENTRADAS[Status],"Concluído",ENTRADAS[Data pagamento],AK632,ENTRADAS[Conta bancária],$AJ$2)),
IF($AJ$2="",
SUMIFS(ENTRADAS[Valor],ENTRADAS[Status],"Concluído",ENTRADAS[Data pagamento],AK632)+SUMIFS(ENTRADAS[Valor],ENTRADAS[Status],"&lt;&gt;"&amp;"Concluído",ENTRADAS[Data vencimento],AK632),
SUMIFS(ENTRADAS[Valor],ENTRADAS[Status],"Concluído",ENTRADAS[Data pagamento],AK632,ENTRADAS[Conta bancária],$AJ$2)+SUMIFS(ENTRADAS[Valor],ENTRADAS[Status],"&lt;&gt;"&amp;"Concluído",ENTRADAS[Data vencimento],AK632,ENTRADAS[Conta bancária],$AJ$2)))</f>
        <v>0</v>
      </c>
      <c r="AO632">
        <f ca="1">IF($AI$3=1,
IF($AJ$2="",
SUMIFS(SAÍDAS[Valor],SAÍDAS[Status],"Concluído",SAÍDAS[Data pagamento],AK632),
SUMIFS(SAÍDAS[Valor],SAÍDAS[Status],"Concluído",SAÍDAS[Data pagamento],AK632,SAÍDAS[Conta bancária],$AJ$2)),
IF($AJ$2="",
SUMIFS(SAÍDAS[Valor],SAÍDAS[Status],"Concluído",SAÍDAS[Data pagamento],AK632)+SUMIFS(SAÍDAS[Valor],SAÍDAS[Status],"&lt;&gt;"&amp;"Concluído",SAÍDAS[Data vencimento],AK632),
SUMIFS(SAÍDAS[Valor],SAÍDAS[Status],"Concluído",SAÍDAS[Data pagamento],AK632,SAÍDAS[Conta bancária],$AJ$2)+SUMIFS(SAÍDAS[Valor],SAÍDAS[Status],"&lt;&gt;"&amp;"Concluído",SAÍDAS[Data vencimento],AK632,SAÍDAS[Conta bancária],$AJ$2)))</f>
        <v>0</v>
      </c>
      <c r="AP632">
        <f t="shared" ref="AP632:AP695" ca="1" si="75">AM632+AN632-AO632</f>
        <v>0</v>
      </c>
    </row>
    <row r="633" spans="34:42" x14ac:dyDescent="0.3">
      <c r="AH633" t="str">
        <f t="shared" ca="1" si="71"/>
        <v>set</v>
      </c>
      <c r="AI633">
        <f t="shared" ca="1" si="72"/>
        <v>1901</v>
      </c>
      <c r="AJ633" t="str">
        <f t="shared" ca="1" si="73"/>
        <v>set1901</v>
      </c>
      <c r="AK633" s="97">
        <f t="shared" ca="1" si="70"/>
        <v>627</v>
      </c>
      <c r="AL633" t="str">
        <f t="shared" ca="1" si="74"/>
        <v>qua</v>
      </c>
      <c r="AM633">
        <f ca="1">IF($AJ$2="",SUMIFS(BANCOS!$C$4:$C$13,BANCOS!$D$4:$D$13,AK633),SUMIFS(BANCOS!$C$4:$C$13,BANCOS!$D$4:$D$13,AK633,BANCOS!$B$4:$B$13,$AJ$2))+AP632</f>
        <v>0</v>
      </c>
      <c r="AN633">
        <f ca="1">IF($AI$3=1,
IF($AJ$2="",
SUMIFS(ENTRADAS[Valor],ENTRADAS[Status],"Concluído",ENTRADAS[Data pagamento],AK633),
SUMIFS(ENTRADAS[Valor],ENTRADAS[Status],"Concluído",ENTRADAS[Data pagamento],AK633,ENTRADAS[Conta bancária],$AJ$2)),
IF($AJ$2="",
SUMIFS(ENTRADAS[Valor],ENTRADAS[Status],"Concluído",ENTRADAS[Data pagamento],AK633)+SUMIFS(ENTRADAS[Valor],ENTRADAS[Status],"&lt;&gt;"&amp;"Concluído",ENTRADAS[Data vencimento],AK633),
SUMIFS(ENTRADAS[Valor],ENTRADAS[Status],"Concluído",ENTRADAS[Data pagamento],AK633,ENTRADAS[Conta bancária],$AJ$2)+SUMIFS(ENTRADAS[Valor],ENTRADAS[Status],"&lt;&gt;"&amp;"Concluído",ENTRADAS[Data vencimento],AK633,ENTRADAS[Conta bancária],$AJ$2)))</f>
        <v>0</v>
      </c>
      <c r="AO633">
        <f ca="1">IF($AI$3=1,
IF($AJ$2="",
SUMIFS(SAÍDAS[Valor],SAÍDAS[Status],"Concluído",SAÍDAS[Data pagamento],AK633),
SUMIFS(SAÍDAS[Valor],SAÍDAS[Status],"Concluído",SAÍDAS[Data pagamento],AK633,SAÍDAS[Conta bancária],$AJ$2)),
IF($AJ$2="",
SUMIFS(SAÍDAS[Valor],SAÍDAS[Status],"Concluído",SAÍDAS[Data pagamento],AK633)+SUMIFS(SAÍDAS[Valor],SAÍDAS[Status],"&lt;&gt;"&amp;"Concluído",SAÍDAS[Data vencimento],AK633),
SUMIFS(SAÍDAS[Valor],SAÍDAS[Status],"Concluído",SAÍDAS[Data pagamento],AK633,SAÍDAS[Conta bancária],$AJ$2)+SUMIFS(SAÍDAS[Valor],SAÍDAS[Status],"&lt;&gt;"&amp;"Concluído",SAÍDAS[Data vencimento],AK633,SAÍDAS[Conta bancária],$AJ$2)))</f>
        <v>0</v>
      </c>
      <c r="AP633">
        <f t="shared" ca="1" si="75"/>
        <v>0</v>
      </c>
    </row>
    <row r="634" spans="34:42" x14ac:dyDescent="0.3">
      <c r="AH634" t="str">
        <f t="shared" ca="1" si="71"/>
        <v>set</v>
      </c>
      <c r="AI634">
        <f t="shared" ca="1" si="72"/>
        <v>1901</v>
      </c>
      <c r="AJ634" t="str">
        <f t="shared" ca="1" si="73"/>
        <v>set1901</v>
      </c>
      <c r="AK634" s="97">
        <f t="shared" ca="1" si="70"/>
        <v>628</v>
      </c>
      <c r="AL634" t="str">
        <f t="shared" ca="1" si="74"/>
        <v>qui</v>
      </c>
      <c r="AM634">
        <f ca="1">IF($AJ$2="",SUMIFS(BANCOS!$C$4:$C$13,BANCOS!$D$4:$D$13,AK634),SUMIFS(BANCOS!$C$4:$C$13,BANCOS!$D$4:$D$13,AK634,BANCOS!$B$4:$B$13,$AJ$2))+AP633</f>
        <v>0</v>
      </c>
      <c r="AN634">
        <f ca="1">IF($AI$3=1,
IF($AJ$2="",
SUMIFS(ENTRADAS[Valor],ENTRADAS[Status],"Concluído",ENTRADAS[Data pagamento],AK634),
SUMIFS(ENTRADAS[Valor],ENTRADAS[Status],"Concluído",ENTRADAS[Data pagamento],AK634,ENTRADAS[Conta bancária],$AJ$2)),
IF($AJ$2="",
SUMIFS(ENTRADAS[Valor],ENTRADAS[Status],"Concluído",ENTRADAS[Data pagamento],AK634)+SUMIFS(ENTRADAS[Valor],ENTRADAS[Status],"&lt;&gt;"&amp;"Concluído",ENTRADAS[Data vencimento],AK634),
SUMIFS(ENTRADAS[Valor],ENTRADAS[Status],"Concluído",ENTRADAS[Data pagamento],AK634,ENTRADAS[Conta bancária],$AJ$2)+SUMIFS(ENTRADAS[Valor],ENTRADAS[Status],"&lt;&gt;"&amp;"Concluído",ENTRADAS[Data vencimento],AK634,ENTRADAS[Conta bancária],$AJ$2)))</f>
        <v>0</v>
      </c>
      <c r="AO634">
        <f ca="1">IF($AI$3=1,
IF($AJ$2="",
SUMIFS(SAÍDAS[Valor],SAÍDAS[Status],"Concluído",SAÍDAS[Data pagamento],AK634),
SUMIFS(SAÍDAS[Valor],SAÍDAS[Status],"Concluído",SAÍDAS[Data pagamento],AK634,SAÍDAS[Conta bancária],$AJ$2)),
IF($AJ$2="",
SUMIFS(SAÍDAS[Valor],SAÍDAS[Status],"Concluído",SAÍDAS[Data pagamento],AK634)+SUMIFS(SAÍDAS[Valor],SAÍDAS[Status],"&lt;&gt;"&amp;"Concluído",SAÍDAS[Data vencimento],AK634),
SUMIFS(SAÍDAS[Valor],SAÍDAS[Status],"Concluído",SAÍDAS[Data pagamento],AK634,SAÍDAS[Conta bancária],$AJ$2)+SUMIFS(SAÍDAS[Valor],SAÍDAS[Status],"&lt;&gt;"&amp;"Concluído",SAÍDAS[Data vencimento],AK634,SAÍDAS[Conta bancária],$AJ$2)))</f>
        <v>0</v>
      </c>
      <c r="AP634">
        <f t="shared" ca="1" si="75"/>
        <v>0</v>
      </c>
    </row>
    <row r="635" spans="34:42" x14ac:dyDescent="0.3">
      <c r="AH635" t="str">
        <f t="shared" ca="1" si="71"/>
        <v>set</v>
      </c>
      <c r="AI635">
        <f t="shared" ca="1" si="72"/>
        <v>1901</v>
      </c>
      <c r="AJ635" t="str">
        <f t="shared" ca="1" si="73"/>
        <v>set1901</v>
      </c>
      <c r="AK635" s="97">
        <f t="shared" ca="1" si="70"/>
        <v>629</v>
      </c>
      <c r="AL635" t="str">
        <f t="shared" ca="1" si="74"/>
        <v>sex</v>
      </c>
      <c r="AM635">
        <f ca="1">IF($AJ$2="",SUMIFS(BANCOS!$C$4:$C$13,BANCOS!$D$4:$D$13,AK635),SUMIFS(BANCOS!$C$4:$C$13,BANCOS!$D$4:$D$13,AK635,BANCOS!$B$4:$B$13,$AJ$2))+AP634</f>
        <v>0</v>
      </c>
      <c r="AN635">
        <f ca="1">IF($AI$3=1,
IF($AJ$2="",
SUMIFS(ENTRADAS[Valor],ENTRADAS[Status],"Concluído",ENTRADAS[Data pagamento],AK635),
SUMIFS(ENTRADAS[Valor],ENTRADAS[Status],"Concluído",ENTRADAS[Data pagamento],AK635,ENTRADAS[Conta bancária],$AJ$2)),
IF($AJ$2="",
SUMIFS(ENTRADAS[Valor],ENTRADAS[Status],"Concluído",ENTRADAS[Data pagamento],AK635)+SUMIFS(ENTRADAS[Valor],ENTRADAS[Status],"&lt;&gt;"&amp;"Concluído",ENTRADAS[Data vencimento],AK635),
SUMIFS(ENTRADAS[Valor],ENTRADAS[Status],"Concluído",ENTRADAS[Data pagamento],AK635,ENTRADAS[Conta bancária],$AJ$2)+SUMIFS(ENTRADAS[Valor],ENTRADAS[Status],"&lt;&gt;"&amp;"Concluído",ENTRADAS[Data vencimento],AK635,ENTRADAS[Conta bancária],$AJ$2)))</f>
        <v>0</v>
      </c>
      <c r="AO635">
        <f ca="1">IF($AI$3=1,
IF($AJ$2="",
SUMIFS(SAÍDAS[Valor],SAÍDAS[Status],"Concluído",SAÍDAS[Data pagamento],AK635),
SUMIFS(SAÍDAS[Valor],SAÍDAS[Status],"Concluído",SAÍDAS[Data pagamento],AK635,SAÍDAS[Conta bancária],$AJ$2)),
IF($AJ$2="",
SUMIFS(SAÍDAS[Valor],SAÍDAS[Status],"Concluído",SAÍDAS[Data pagamento],AK635)+SUMIFS(SAÍDAS[Valor],SAÍDAS[Status],"&lt;&gt;"&amp;"Concluído",SAÍDAS[Data vencimento],AK635),
SUMIFS(SAÍDAS[Valor],SAÍDAS[Status],"Concluído",SAÍDAS[Data pagamento],AK635,SAÍDAS[Conta bancária],$AJ$2)+SUMIFS(SAÍDAS[Valor],SAÍDAS[Status],"&lt;&gt;"&amp;"Concluído",SAÍDAS[Data vencimento],AK635,SAÍDAS[Conta bancária],$AJ$2)))</f>
        <v>0</v>
      </c>
      <c r="AP635">
        <f t="shared" ca="1" si="75"/>
        <v>0</v>
      </c>
    </row>
    <row r="636" spans="34:42" x14ac:dyDescent="0.3">
      <c r="AH636" t="str">
        <f t="shared" ca="1" si="71"/>
        <v>set</v>
      </c>
      <c r="AI636">
        <f t="shared" ca="1" si="72"/>
        <v>1901</v>
      </c>
      <c r="AJ636" t="str">
        <f t="shared" ca="1" si="73"/>
        <v>set1901</v>
      </c>
      <c r="AK636" s="97">
        <f t="shared" ca="1" si="70"/>
        <v>630</v>
      </c>
      <c r="AL636" t="str">
        <f t="shared" ca="1" si="74"/>
        <v>sáb</v>
      </c>
      <c r="AM636">
        <f ca="1">IF($AJ$2="",SUMIFS(BANCOS!$C$4:$C$13,BANCOS!$D$4:$D$13,AK636),SUMIFS(BANCOS!$C$4:$C$13,BANCOS!$D$4:$D$13,AK636,BANCOS!$B$4:$B$13,$AJ$2))+AP635</f>
        <v>0</v>
      </c>
      <c r="AN636">
        <f ca="1">IF($AI$3=1,
IF($AJ$2="",
SUMIFS(ENTRADAS[Valor],ENTRADAS[Status],"Concluído",ENTRADAS[Data pagamento],AK636),
SUMIFS(ENTRADAS[Valor],ENTRADAS[Status],"Concluído",ENTRADAS[Data pagamento],AK636,ENTRADAS[Conta bancária],$AJ$2)),
IF($AJ$2="",
SUMIFS(ENTRADAS[Valor],ENTRADAS[Status],"Concluído",ENTRADAS[Data pagamento],AK636)+SUMIFS(ENTRADAS[Valor],ENTRADAS[Status],"&lt;&gt;"&amp;"Concluído",ENTRADAS[Data vencimento],AK636),
SUMIFS(ENTRADAS[Valor],ENTRADAS[Status],"Concluído",ENTRADAS[Data pagamento],AK636,ENTRADAS[Conta bancária],$AJ$2)+SUMIFS(ENTRADAS[Valor],ENTRADAS[Status],"&lt;&gt;"&amp;"Concluído",ENTRADAS[Data vencimento],AK636,ENTRADAS[Conta bancária],$AJ$2)))</f>
        <v>0</v>
      </c>
      <c r="AO636">
        <f ca="1">IF($AI$3=1,
IF($AJ$2="",
SUMIFS(SAÍDAS[Valor],SAÍDAS[Status],"Concluído",SAÍDAS[Data pagamento],AK636),
SUMIFS(SAÍDAS[Valor],SAÍDAS[Status],"Concluído",SAÍDAS[Data pagamento],AK636,SAÍDAS[Conta bancária],$AJ$2)),
IF($AJ$2="",
SUMIFS(SAÍDAS[Valor],SAÍDAS[Status],"Concluído",SAÍDAS[Data pagamento],AK636)+SUMIFS(SAÍDAS[Valor],SAÍDAS[Status],"&lt;&gt;"&amp;"Concluído",SAÍDAS[Data vencimento],AK636),
SUMIFS(SAÍDAS[Valor],SAÍDAS[Status],"Concluído",SAÍDAS[Data pagamento],AK636,SAÍDAS[Conta bancária],$AJ$2)+SUMIFS(SAÍDAS[Valor],SAÍDAS[Status],"&lt;&gt;"&amp;"Concluído",SAÍDAS[Data vencimento],AK636,SAÍDAS[Conta bancária],$AJ$2)))</f>
        <v>0</v>
      </c>
      <c r="AP636">
        <f t="shared" ca="1" si="75"/>
        <v>0</v>
      </c>
    </row>
    <row r="637" spans="34:42" x14ac:dyDescent="0.3">
      <c r="AH637" t="str">
        <f t="shared" ca="1" si="71"/>
        <v>set</v>
      </c>
      <c r="AI637">
        <f t="shared" ca="1" si="72"/>
        <v>1901</v>
      </c>
      <c r="AJ637" t="str">
        <f t="shared" ca="1" si="73"/>
        <v>set1901</v>
      </c>
      <c r="AK637" s="97">
        <f t="shared" ca="1" si="70"/>
        <v>631</v>
      </c>
      <c r="AL637" t="str">
        <f t="shared" ca="1" si="74"/>
        <v>dom</v>
      </c>
      <c r="AM637">
        <f ca="1">IF($AJ$2="",SUMIFS(BANCOS!$C$4:$C$13,BANCOS!$D$4:$D$13,AK637),SUMIFS(BANCOS!$C$4:$C$13,BANCOS!$D$4:$D$13,AK637,BANCOS!$B$4:$B$13,$AJ$2))+AP636</f>
        <v>0</v>
      </c>
      <c r="AN637">
        <f ca="1">IF($AI$3=1,
IF($AJ$2="",
SUMIFS(ENTRADAS[Valor],ENTRADAS[Status],"Concluído",ENTRADAS[Data pagamento],AK637),
SUMIFS(ENTRADAS[Valor],ENTRADAS[Status],"Concluído",ENTRADAS[Data pagamento],AK637,ENTRADAS[Conta bancária],$AJ$2)),
IF($AJ$2="",
SUMIFS(ENTRADAS[Valor],ENTRADAS[Status],"Concluído",ENTRADAS[Data pagamento],AK637)+SUMIFS(ENTRADAS[Valor],ENTRADAS[Status],"&lt;&gt;"&amp;"Concluído",ENTRADAS[Data vencimento],AK637),
SUMIFS(ENTRADAS[Valor],ENTRADAS[Status],"Concluído",ENTRADAS[Data pagamento],AK637,ENTRADAS[Conta bancária],$AJ$2)+SUMIFS(ENTRADAS[Valor],ENTRADAS[Status],"&lt;&gt;"&amp;"Concluído",ENTRADAS[Data vencimento],AK637,ENTRADAS[Conta bancária],$AJ$2)))</f>
        <v>0</v>
      </c>
      <c r="AO637">
        <f ca="1">IF($AI$3=1,
IF($AJ$2="",
SUMIFS(SAÍDAS[Valor],SAÍDAS[Status],"Concluído",SAÍDAS[Data pagamento],AK637),
SUMIFS(SAÍDAS[Valor],SAÍDAS[Status],"Concluído",SAÍDAS[Data pagamento],AK637,SAÍDAS[Conta bancária],$AJ$2)),
IF($AJ$2="",
SUMIFS(SAÍDAS[Valor],SAÍDAS[Status],"Concluído",SAÍDAS[Data pagamento],AK637)+SUMIFS(SAÍDAS[Valor],SAÍDAS[Status],"&lt;&gt;"&amp;"Concluído",SAÍDAS[Data vencimento],AK637),
SUMIFS(SAÍDAS[Valor],SAÍDAS[Status],"Concluído",SAÍDAS[Data pagamento],AK637,SAÍDAS[Conta bancária],$AJ$2)+SUMIFS(SAÍDAS[Valor],SAÍDAS[Status],"&lt;&gt;"&amp;"Concluído",SAÍDAS[Data vencimento],AK637,SAÍDAS[Conta bancária],$AJ$2)))</f>
        <v>0</v>
      </c>
      <c r="AP637">
        <f t="shared" ca="1" si="75"/>
        <v>0</v>
      </c>
    </row>
    <row r="638" spans="34:42" x14ac:dyDescent="0.3">
      <c r="AH638" t="str">
        <f t="shared" ca="1" si="71"/>
        <v>set</v>
      </c>
      <c r="AI638">
        <f t="shared" ca="1" si="72"/>
        <v>1901</v>
      </c>
      <c r="AJ638" t="str">
        <f t="shared" ca="1" si="73"/>
        <v>set1901</v>
      </c>
      <c r="AK638" s="97">
        <f t="shared" ca="1" si="70"/>
        <v>632</v>
      </c>
      <c r="AL638" t="str">
        <f t="shared" ca="1" si="74"/>
        <v>seg</v>
      </c>
      <c r="AM638">
        <f ca="1">IF($AJ$2="",SUMIFS(BANCOS!$C$4:$C$13,BANCOS!$D$4:$D$13,AK638),SUMIFS(BANCOS!$C$4:$C$13,BANCOS!$D$4:$D$13,AK638,BANCOS!$B$4:$B$13,$AJ$2))+AP637</f>
        <v>0</v>
      </c>
      <c r="AN638">
        <f ca="1">IF($AI$3=1,
IF($AJ$2="",
SUMIFS(ENTRADAS[Valor],ENTRADAS[Status],"Concluído",ENTRADAS[Data pagamento],AK638),
SUMIFS(ENTRADAS[Valor],ENTRADAS[Status],"Concluído",ENTRADAS[Data pagamento],AK638,ENTRADAS[Conta bancária],$AJ$2)),
IF($AJ$2="",
SUMIFS(ENTRADAS[Valor],ENTRADAS[Status],"Concluído",ENTRADAS[Data pagamento],AK638)+SUMIFS(ENTRADAS[Valor],ENTRADAS[Status],"&lt;&gt;"&amp;"Concluído",ENTRADAS[Data vencimento],AK638),
SUMIFS(ENTRADAS[Valor],ENTRADAS[Status],"Concluído",ENTRADAS[Data pagamento],AK638,ENTRADAS[Conta bancária],$AJ$2)+SUMIFS(ENTRADAS[Valor],ENTRADAS[Status],"&lt;&gt;"&amp;"Concluído",ENTRADAS[Data vencimento],AK638,ENTRADAS[Conta bancária],$AJ$2)))</f>
        <v>0</v>
      </c>
      <c r="AO638">
        <f ca="1">IF($AI$3=1,
IF($AJ$2="",
SUMIFS(SAÍDAS[Valor],SAÍDAS[Status],"Concluído",SAÍDAS[Data pagamento],AK638),
SUMIFS(SAÍDAS[Valor],SAÍDAS[Status],"Concluído",SAÍDAS[Data pagamento],AK638,SAÍDAS[Conta bancária],$AJ$2)),
IF($AJ$2="",
SUMIFS(SAÍDAS[Valor],SAÍDAS[Status],"Concluído",SAÍDAS[Data pagamento],AK638)+SUMIFS(SAÍDAS[Valor],SAÍDAS[Status],"&lt;&gt;"&amp;"Concluído",SAÍDAS[Data vencimento],AK638),
SUMIFS(SAÍDAS[Valor],SAÍDAS[Status],"Concluído",SAÍDAS[Data pagamento],AK638,SAÍDAS[Conta bancária],$AJ$2)+SUMIFS(SAÍDAS[Valor],SAÍDAS[Status],"&lt;&gt;"&amp;"Concluído",SAÍDAS[Data vencimento],AK638,SAÍDAS[Conta bancária],$AJ$2)))</f>
        <v>0</v>
      </c>
      <c r="AP638">
        <f t="shared" ca="1" si="75"/>
        <v>0</v>
      </c>
    </row>
    <row r="639" spans="34:42" x14ac:dyDescent="0.3">
      <c r="AH639" t="str">
        <f t="shared" ca="1" si="71"/>
        <v>set</v>
      </c>
      <c r="AI639">
        <f t="shared" ca="1" si="72"/>
        <v>1901</v>
      </c>
      <c r="AJ639" t="str">
        <f t="shared" ca="1" si="73"/>
        <v>set1901</v>
      </c>
      <c r="AK639" s="97">
        <f t="shared" ca="1" si="70"/>
        <v>633</v>
      </c>
      <c r="AL639" t="str">
        <f t="shared" ca="1" si="74"/>
        <v>ter</v>
      </c>
      <c r="AM639">
        <f ca="1">IF($AJ$2="",SUMIFS(BANCOS!$C$4:$C$13,BANCOS!$D$4:$D$13,AK639),SUMIFS(BANCOS!$C$4:$C$13,BANCOS!$D$4:$D$13,AK639,BANCOS!$B$4:$B$13,$AJ$2))+AP638</f>
        <v>0</v>
      </c>
      <c r="AN639">
        <f ca="1">IF($AI$3=1,
IF($AJ$2="",
SUMIFS(ENTRADAS[Valor],ENTRADAS[Status],"Concluído",ENTRADAS[Data pagamento],AK639),
SUMIFS(ENTRADAS[Valor],ENTRADAS[Status],"Concluído",ENTRADAS[Data pagamento],AK639,ENTRADAS[Conta bancária],$AJ$2)),
IF($AJ$2="",
SUMIFS(ENTRADAS[Valor],ENTRADAS[Status],"Concluído",ENTRADAS[Data pagamento],AK639)+SUMIFS(ENTRADAS[Valor],ENTRADAS[Status],"&lt;&gt;"&amp;"Concluído",ENTRADAS[Data vencimento],AK639),
SUMIFS(ENTRADAS[Valor],ENTRADAS[Status],"Concluído",ENTRADAS[Data pagamento],AK639,ENTRADAS[Conta bancária],$AJ$2)+SUMIFS(ENTRADAS[Valor],ENTRADAS[Status],"&lt;&gt;"&amp;"Concluído",ENTRADAS[Data vencimento],AK639,ENTRADAS[Conta bancária],$AJ$2)))</f>
        <v>0</v>
      </c>
      <c r="AO639">
        <f ca="1">IF($AI$3=1,
IF($AJ$2="",
SUMIFS(SAÍDAS[Valor],SAÍDAS[Status],"Concluído",SAÍDAS[Data pagamento],AK639),
SUMIFS(SAÍDAS[Valor],SAÍDAS[Status],"Concluído",SAÍDAS[Data pagamento],AK639,SAÍDAS[Conta bancária],$AJ$2)),
IF($AJ$2="",
SUMIFS(SAÍDAS[Valor],SAÍDAS[Status],"Concluído",SAÍDAS[Data pagamento],AK639)+SUMIFS(SAÍDAS[Valor],SAÍDAS[Status],"&lt;&gt;"&amp;"Concluído",SAÍDAS[Data vencimento],AK639),
SUMIFS(SAÍDAS[Valor],SAÍDAS[Status],"Concluído",SAÍDAS[Data pagamento],AK639,SAÍDAS[Conta bancária],$AJ$2)+SUMIFS(SAÍDAS[Valor],SAÍDAS[Status],"&lt;&gt;"&amp;"Concluído",SAÍDAS[Data vencimento],AK639,SAÍDAS[Conta bancária],$AJ$2)))</f>
        <v>0</v>
      </c>
      <c r="AP639">
        <f t="shared" ca="1" si="75"/>
        <v>0</v>
      </c>
    </row>
    <row r="640" spans="34:42" x14ac:dyDescent="0.3">
      <c r="AH640" t="str">
        <f t="shared" ca="1" si="71"/>
        <v>set</v>
      </c>
      <c r="AI640">
        <f t="shared" ca="1" si="72"/>
        <v>1901</v>
      </c>
      <c r="AJ640" t="str">
        <f t="shared" ca="1" si="73"/>
        <v>set1901</v>
      </c>
      <c r="AK640" s="97">
        <f t="shared" ca="1" si="70"/>
        <v>634</v>
      </c>
      <c r="AL640" t="str">
        <f t="shared" ca="1" si="74"/>
        <v>qua</v>
      </c>
      <c r="AM640">
        <f ca="1">IF($AJ$2="",SUMIFS(BANCOS!$C$4:$C$13,BANCOS!$D$4:$D$13,AK640),SUMIFS(BANCOS!$C$4:$C$13,BANCOS!$D$4:$D$13,AK640,BANCOS!$B$4:$B$13,$AJ$2))+AP639</f>
        <v>0</v>
      </c>
      <c r="AN640">
        <f ca="1">IF($AI$3=1,
IF($AJ$2="",
SUMIFS(ENTRADAS[Valor],ENTRADAS[Status],"Concluído",ENTRADAS[Data pagamento],AK640),
SUMIFS(ENTRADAS[Valor],ENTRADAS[Status],"Concluído",ENTRADAS[Data pagamento],AK640,ENTRADAS[Conta bancária],$AJ$2)),
IF($AJ$2="",
SUMIFS(ENTRADAS[Valor],ENTRADAS[Status],"Concluído",ENTRADAS[Data pagamento],AK640)+SUMIFS(ENTRADAS[Valor],ENTRADAS[Status],"&lt;&gt;"&amp;"Concluído",ENTRADAS[Data vencimento],AK640),
SUMIFS(ENTRADAS[Valor],ENTRADAS[Status],"Concluído",ENTRADAS[Data pagamento],AK640,ENTRADAS[Conta bancária],$AJ$2)+SUMIFS(ENTRADAS[Valor],ENTRADAS[Status],"&lt;&gt;"&amp;"Concluído",ENTRADAS[Data vencimento],AK640,ENTRADAS[Conta bancária],$AJ$2)))</f>
        <v>0</v>
      </c>
      <c r="AO640">
        <f ca="1">IF($AI$3=1,
IF($AJ$2="",
SUMIFS(SAÍDAS[Valor],SAÍDAS[Status],"Concluído",SAÍDAS[Data pagamento],AK640),
SUMIFS(SAÍDAS[Valor],SAÍDAS[Status],"Concluído",SAÍDAS[Data pagamento],AK640,SAÍDAS[Conta bancária],$AJ$2)),
IF($AJ$2="",
SUMIFS(SAÍDAS[Valor],SAÍDAS[Status],"Concluído",SAÍDAS[Data pagamento],AK640)+SUMIFS(SAÍDAS[Valor],SAÍDAS[Status],"&lt;&gt;"&amp;"Concluído",SAÍDAS[Data vencimento],AK640),
SUMIFS(SAÍDAS[Valor],SAÍDAS[Status],"Concluído",SAÍDAS[Data pagamento],AK640,SAÍDAS[Conta bancária],$AJ$2)+SUMIFS(SAÍDAS[Valor],SAÍDAS[Status],"&lt;&gt;"&amp;"Concluído",SAÍDAS[Data vencimento],AK640,SAÍDAS[Conta bancária],$AJ$2)))</f>
        <v>0</v>
      </c>
      <c r="AP640">
        <f t="shared" ca="1" si="75"/>
        <v>0</v>
      </c>
    </row>
    <row r="641" spans="34:42" x14ac:dyDescent="0.3">
      <c r="AH641" t="str">
        <f t="shared" ca="1" si="71"/>
        <v>set</v>
      </c>
      <c r="AI641">
        <f t="shared" ca="1" si="72"/>
        <v>1901</v>
      </c>
      <c r="AJ641" t="str">
        <f t="shared" ca="1" si="73"/>
        <v>set1901</v>
      </c>
      <c r="AK641" s="97">
        <f t="shared" ca="1" si="70"/>
        <v>635</v>
      </c>
      <c r="AL641" t="str">
        <f t="shared" ca="1" si="74"/>
        <v>qui</v>
      </c>
      <c r="AM641">
        <f ca="1">IF($AJ$2="",SUMIFS(BANCOS!$C$4:$C$13,BANCOS!$D$4:$D$13,AK641),SUMIFS(BANCOS!$C$4:$C$13,BANCOS!$D$4:$D$13,AK641,BANCOS!$B$4:$B$13,$AJ$2))+AP640</f>
        <v>0</v>
      </c>
      <c r="AN641">
        <f ca="1">IF($AI$3=1,
IF($AJ$2="",
SUMIFS(ENTRADAS[Valor],ENTRADAS[Status],"Concluído",ENTRADAS[Data pagamento],AK641),
SUMIFS(ENTRADAS[Valor],ENTRADAS[Status],"Concluído",ENTRADAS[Data pagamento],AK641,ENTRADAS[Conta bancária],$AJ$2)),
IF($AJ$2="",
SUMIFS(ENTRADAS[Valor],ENTRADAS[Status],"Concluído",ENTRADAS[Data pagamento],AK641)+SUMIFS(ENTRADAS[Valor],ENTRADAS[Status],"&lt;&gt;"&amp;"Concluído",ENTRADAS[Data vencimento],AK641),
SUMIFS(ENTRADAS[Valor],ENTRADAS[Status],"Concluído",ENTRADAS[Data pagamento],AK641,ENTRADAS[Conta bancária],$AJ$2)+SUMIFS(ENTRADAS[Valor],ENTRADAS[Status],"&lt;&gt;"&amp;"Concluído",ENTRADAS[Data vencimento],AK641,ENTRADAS[Conta bancária],$AJ$2)))</f>
        <v>0</v>
      </c>
      <c r="AO641">
        <f ca="1">IF($AI$3=1,
IF($AJ$2="",
SUMIFS(SAÍDAS[Valor],SAÍDAS[Status],"Concluído",SAÍDAS[Data pagamento],AK641),
SUMIFS(SAÍDAS[Valor],SAÍDAS[Status],"Concluído",SAÍDAS[Data pagamento],AK641,SAÍDAS[Conta bancária],$AJ$2)),
IF($AJ$2="",
SUMIFS(SAÍDAS[Valor],SAÍDAS[Status],"Concluído",SAÍDAS[Data pagamento],AK641)+SUMIFS(SAÍDAS[Valor],SAÍDAS[Status],"&lt;&gt;"&amp;"Concluído",SAÍDAS[Data vencimento],AK641),
SUMIFS(SAÍDAS[Valor],SAÍDAS[Status],"Concluído",SAÍDAS[Data pagamento],AK641,SAÍDAS[Conta bancária],$AJ$2)+SUMIFS(SAÍDAS[Valor],SAÍDAS[Status],"&lt;&gt;"&amp;"Concluído",SAÍDAS[Data vencimento],AK641,SAÍDAS[Conta bancária],$AJ$2)))</f>
        <v>0</v>
      </c>
      <c r="AP641">
        <f t="shared" ca="1" si="75"/>
        <v>0</v>
      </c>
    </row>
    <row r="642" spans="34:42" x14ac:dyDescent="0.3">
      <c r="AH642" t="str">
        <f t="shared" ca="1" si="71"/>
        <v>set</v>
      </c>
      <c r="AI642">
        <f t="shared" ca="1" si="72"/>
        <v>1901</v>
      </c>
      <c r="AJ642" t="str">
        <f t="shared" ca="1" si="73"/>
        <v>set1901</v>
      </c>
      <c r="AK642" s="97">
        <f t="shared" ca="1" si="70"/>
        <v>636</v>
      </c>
      <c r="AL642" t="str">
        <f t="shared" ca="1" si="74"/>
        <v>sex</v>
      </c>
      <c r="AM642">
        <f ca="1">IF($AJ$2="",SUMIFS(BANCOS!$C$4:$C$13,BANCOS!$D$4:$D$13,AK642),SUMIFS(BANCOS!$C$4:$C$13,BANCOS!$D$4:$D$13,AK642,BANCOS!$B$4:$B$13,$AJ$2))+AP641</f>
        <v>0</v>
      </c>
      <c r="AN642">
        <f ca="1">IF($AI$3=1,
IF($AJ$2="",
SUMIFS(ENTRADAS[Valor],ENTRADAS[Status],"Concluído",ENTRADAS[Data pagamento],AK642),
SUMIFS(ENTRADAS[Valor],ENTRADAS[Status],"Concluído",ENTRADAS[Data pagamento],AK642,ENTRADAS[Conta bancária],$AJ$2)),
IF($AJ$2="",
SUMIFS(ENTRADAS[Valor],ENTRADAS[Status],"Concluído",ENTRADAS[Data pagamento],AK642)+SUMIFS(ENTRADAS[Valor],ENTRADAS[Status],"&lt;&gt;"&amp;"Concluído",ENTRADAS[Data vencimento],AK642),
SUMIFS(ENTRADAS[Valor],ENTRADAS[Status],"Concluído",ENTRADAS[Data pagamento],AK642,ENTRADAS[Conta bancária],$AJ$2)+SUMIFS(ENTRADAS[Valor],ENTRADAS[Status],"&lt;&gt;"&amp;"Concluído",ENTRADAS[Data vencimento],AK642,ENTRADAS[Conta bancária],$AJ$2)))</f>
        <v>0</v>
      </c>
      <c r="AO642">
        <f ca="1">IF($AI$3=1,
IF($AJ$2="",
SUMIFS(SAÍDAS[Valor],SAÍDAS[Status],"Concluído",SAÍDAS[Data pagamento],AK642),
SUMIFS(SAÍDAS[Valor],SAÍDAS[Status],"Concluído",SAÍDAS[Data pagamento],AK642,SAÍDAS[Conta bancária],$AJ$2)),
IF($AJ$2="",
SUMIFS(SAÍDAS[Valor],SAÍDAS[Status],"Concluído",SAÍDAS[Data pagamento],AK642)+SUMIFS(SAÍDAS[Valor],SAÍDAS[Status],"&lt;&gt;"&amp;"Concluído",SAÍDAS[Data vencimento],AK642),
SUMIFS(SAÍDAS[Valor],SAÍDAS[Status],"Concluído",SAÍDAS[Data pagamento],AK642,SAÍDAS[Conta bancária],$AJ$2)+SUMIFS(SAÍDAS[Valor],SAÍDAS[Status],"&lt;&gt;"&amp;"Concluído",SAÍDAS[Data vencimento],AK642,SAÍDAS[Conta bancária],$AJ$2)))</f>
        <v>0</v>
      </c>
      <c r="AP642">
        <f t="shared" ca="1" si="75"/>
        <v>0</v>
      </c>
    </row>
    <row r="643" spans="34:42" x14ac:dyDescent="0.3">
      <c r="AH643" t="str">
        <f t="shared" ca="1" si="71"/>
        <v>set</v>
      </c>
      <c r="AI643">
        <f t="shared" ca="1" si="72"/>
        <v>1901</v>
      </c>
      <c r="AJ643" t="str">
        <f t="shared" ca="1" si="73"/>
        <v>set1901</v>
      </c>
      <c r="AK643" s="97">
        <f t="shared" ca="1" si="70"/>
        <v>637</v>
      </c>
      <c r="AL643" t="str">
        <f t="shared" ca="1" si="74"/>
        <v>sáb</v>
      </c>
      <c r="AM643">
        <f ca="1">IF($AJ$2="",SUMIFS(BANCOS!$C$4:$C$13,BANCOS!$D$4:$D$13,AK643),SUMIFS(BANCOS!$C$4:$C$13,BANCOS!$D$4:$D$13,AK643,BANCOS!$B$4:$B$13,$AJ$2))+AP642</f>
        <v>0</v>
      </c>
      <c r="AN643">
        <f ca="1">IF($AI$3=1,
IF($AJ$2="",
SUMIFS(ENTRADAS[Valor],ENTRADAS[Status],"Concluído",ENTRADAS[Data pagamento],AK643),
SUMIFS(ENTRADAS[Valor],ENTRADAS[Status],"Concluído",ENTRADAS[Data pagamento],AK643,ENTRADAS[Conta bancária],$AJ$2)),
IF($AJ$2="",
SUMIFS(ENTRADAS[Valor],ENTRADAS[Status],"Concluído",ENTRADAS[Data pagamento],AK643)+SUMIFS(ENTRADAS[Valor],ENTRADAS[Status],"&lt;&gt;"&amp;"Concluído",ENTRADAS[Data vencimento],AK643),
SUMIFS(ENTRADAS[Valor],ENTRADAS[Status],"Concluído",ENTRADAS[Data pagamento],AK643,ENTRADAS[Conta bancária],$AJ$2)+SUMIFS(ENTRADAS[Valor],ENTRADAS[Status],"&lt;&gt;"&amp;"Concluído",ENTRADAS[Data vencimento],AK643,ENTRADAS[Conta bancária],$AJ$2)))</f>
        <v>0</v>
      </c>
      <c r="AO643">
        <f ca="1">IF($AI$3=1,
IF($AJ$2="",
SUMIFS(SAÍDAS[Valor],SAÍDAS[Status],"Concluído",SAÍDAS[Data pagamento],AK643),
SUMIFS(SAÍDAS[Valor],SAÍDAS[Status],"Concluído",SAÍDAS[Data pagamento],AK643,SAÍDAS[Conta bancária],$AJ$2)),
IF($AJ$2="",
SUMIFS(SAÍDAS[Valor],SAÍDAS[Status],"Concluído",SAÍDAS[Data pagamento],AK643)+SUMIFS(SAÍDAS[Valor],SAÍDAS[Status],"&lt;&gt;"&amp;"Concluído",SAÍDAS[Data vencimento],AK643),
SUMIFS(SAÍDAS[Valor],SAÍDAS[Status],"Concluído",SAÍDAS[Data pagamento],AK643,SAÍDAS[Conta bancária],$AJ$2)+SUMIFS(SAÍDAS[Valor],SAÍDAS[Status],"&lt;&gt;"&amp;"Concluído",SAÍDAS[Data vencimento],AK643,SAÍDAS[Conta bancária],$AJ$2)))</f>
        <v>0</v>
      </c>
      <c r="AP643">
        <f t="shared" ca="1" si="75"/>
        <v>0</v>
      </c>
    </row>
    <row r="644" spans="34:42" x14ac:dyDescent="0.3">
      <c r="AH644" t="str">
        <f t="shared" ca="1" si="71"/>
        <v>set</v>
      </c>
      <c r="AI644">
        <f t="shared" ca="1" si="72"/>
        <v>1901</v>
      </c>
      <c r="AJ644" t="str">
        <f t="shared" ca="1" si="73"/>
        <v>set1901</v>
      </c>
      <c r="AK644" s="97">
        <f t="shared" ca="1" si="70"/>
        <v>638</v>
      </c>
      <c r="AL644" t="str">
        <f t="shared" ca="1" si="74"/>
        <v>dom</v>
      </c>
      <c r="AM644">
        <f ca="1">IF($AJ$2="",SUMIFS(BANCOS!$C$4:$C$13,BANCOS!$D$4:$D$13,AK644),SUMIFS(BANCOS!$C$4:$C$13,BANCOS!$D$4:$D$13,AK644,BANCOS!$B$4:$B$13,$AJ$2))+AP643</f>
        <v>0</v>
      </c>
      <c r="AN644">
        <f ca="1">IF($AI$3=1,
IF($AJ$2="",
SUMIFS(ENTRADAS[Valor],ENTRADAS[Status],"Concluído",ENTRADAS[Data pagamento],AK644),
SUMIFS(ENTRADAS[Valor],ENTRADAS[Status],"Concluído",ENTRADAS[Data pagamento],AK644,ENTRADAS[Conta bancária],$AJ$2)),
IF($AJ$2="",
SUMIFS(ENTRADAS[Valor],ENTRADAS[Status],"Concluído",ENTRADAS[Data pagamento],AK644)+SUMIFS(ENTRADAS[Valor],ENTRADAS[Status],"&lt;&gt;"&amp;"Concluído",ENTRADAS[Data vencimento],AK644),
SUMIFS(ENTRADAS[Valor],ENTRADAS[Status],"Concluído",ENTRADAS[Data pagamento],AK644,ENTRADAS[Conta bancária],$AJ$2)+SUMIFS(ENTRADAS[Valor],ENTRADAS[Status],"&lt;&gt;"&amp;"Concluído",ENTRADAS[Data vencimento],AK644,ENTRADAS[Conta bancária],$AJ$2)))</f>
        <v>0</v>
      </c>
      <c r="AO644">
        <f ca="1">IF($AI$3=1,
IF($AJ$2="",
SUMIFS(SAÍDAS[Valor],SAÍDAS[Status],"Concluído",SAÍDAS[Data pagamento],AK644),
SUMIFS(SAÍDAS[Valor],SAÍDAS[Status],"Concluído",SAÍDAS[Data pagamento],AK644,SAÍDAS[Conta bancária],$AJ$2)),
IF($AJ$2="",
SUMIFS(SAÍDAS[Valor],SAÍDAS[Status],"Concluído",SAÍDAS[Data pagamento],AK644)+SUMIFS(SAÍDAS[Valor],SAÍDAS[Status],"&lt;&gt;"&amp;"Concluído",SAÍDAS[Data vencimento],AK644),
SUMIFS(SAÍDAS[Valor],SAÍDAS[Status],"Concluído",SAÍDAS[Data pagamento],AK644,SAÍDAS[Conta bancária],$AJ$2)+SUMIFS(SAÍDAS[Valor],SAÍDAS[Status],"&lt;&gt;"&amp;"Concluído",SAÍDAS[Data vencimento],AK644,SAÍDAS[Conta bancária],$AJ$2)))</f>
        <v>0</v>
      </c>
      <c r="AP644">
        <f t="shared" ca="1" si="75"/>
        <v>0</v>
      </c>
    </row>
    <row r="645" spans="34:42" x14ac:dyDescent="0.3">
      <c r="AH645" t="str">
        <f t="shared" ca="1" si="71"/>
        <v>set</v>
      </c>
      <c r="AI645">
        <f t="shared" ca="1" si="72"/>
        <v>1901</v>
      </c>
      <c r="AJ645" t="str">
        <f t="shared" ca="1" si="73"/>
        <v>set1901</v>
      </c>
      <c r="AK645" s="97">
        <f t="shared" ca="1" si="70"/>
        <v>639</v>
      </c>
      <c r="AL645" t="str">
        <f t="shared" ca="1" si="74"/>
        <v>seg</v>
      </c>
      <c r="AM645">
        <f ca="1">IF($AJ$2="",SUMIFS(BANCOS!$C$4:$C$13,BANCOS!$D$4:$D$13,AK645),SUMIFS(BANCOS!$C$4:$C$13,BANCOS!$D$4:$D$13,AK645,BANCOS!$B$4:$B$13,$AJ$2))+AP644</f>
        <v>0</v>
      </c>
      <c r="AN645">
        <f ca="1">IF($AI$3=1,
IF($AJ$2="",
SUMIFS(ENTRADAS[Valor],ENTRADAS[Status],"Concluído",ENTRADAS[Data pagamento],AK645),
SUMIFS(ENTRADAS[Valor],ENTRADAS[Status],"Concluído",ENTRADAS[Data pagamento],AK645,ENTRADAS[Conta bancária],$AJ$2)),
IF($AJ$2="",
SUMIFS(ENTRADAS[Valor],ENTRADAS[Status],"Concluído",ENTRADAS[Data pagamento],AK645)+SUMIFS(ENTRADAS[Valor],ENTRADAS[Status],"&lt;&gt;"&amp;"Concluído",ENTRADAS[Data vencimento],AK645),
SUMIFS(ENTRADAS[Valor],ENTRADAS[Status],"Concluído",ENTRADAS[Data pagamento],AK645,ENTRADAS[Conta bancária],$AJ$2)+SUMIFS(ENTRADAS[Valor],ENTRADAS[Status],"&lt;&gt;"&amp;"Concluído",ENTRADAS[Data vencimento],AK645,ENTRADAS[Conta bancária],$AJ$2)))</f>
        <v>0</v>
      </c>
      <c r="AO645">
        <f ca="1">IF($AI$3=1,
IF($AJ$2="",
SUMIFS(SAÍDAS[Valor],SAÍDAS[Status],"Concluído",SAÍDAS[Data pagamento],AK645),
SUMIFS(SAÍDAS[Valor],SAÍDAS[Status],"Concluído",SAÍDAS[Data pagamento],AK645,SAÍDAS[Conta bancária],$AJ$2)),
IF($AJ$2="",
SUMIFS(SAÍDAS[Valor],SAÍDAS[Status],"Concluído",SAÍDAS[Data pagamento],AK645)+SUMIFS(SAÍDAS[Valor],SAÍDAS[Status],"&lt;&gt;"&amp;"Concluído",SAÍDAS[Data vencimento],AK645),
SUMIFS(SAÍDAS[Valor],SAÍDAS[Status],"Concluído",SAÍDAS[Data pagamento],AK645,SAÍDAS[Conta bancária],$AJ$2)+SUMIFS(SAÍDAS[Valor],SAÍDAS[Status],"&lt;&gt;"&amp;"Concluído",SAÍDAS[Data vencimento],AK645,SAÍDAS[Conta bancária],$AJ$2)))</f>
        <v>0</v>
      </c>
      <c r="AP645">
        <f t="shared" ca="1" si="75"/>
        <v>0</v>
      </c>
    </row>
    <row r="646" spans="34:42" x14ac:dyDescent="0.3">
      <c r="AH646" t="str">
        <f t="shared" ca="1" si="71"/>
        <v>out</v>
      </c>
      <c r="AI646">
        <f t="shared" ca="1" si="72"/>
        <v>1901</v>
      </c>
      <c r="AJ646" t="str">
        <f t="shared" ca="1" si="73"/>
        <v>out1901</v>
      </c>
      <c r="AK646" s="97">
        <f t="shared" ca="1" si="70"/>
        <v>640</v>
      </c>
      <c r="AL646" t="str">
        <f t="shared" ca="1" si="74"/>
        <v>ter</v>
      </c>
      <c r="AM646">
        <f ca="1">IF($AJ$2="",SUMIFS(BANCOS!$C$4:$C$13,BANCOS!$D$4:$D$13,AK646),SUMIFS(BANCOS!$C$4:$C$13,BANCOS!$D$4:$D$13,AK646,BANCOS!$B$4:$B$13,$AJ$2))+AP645</f>
        <v>0</v>
      </c>
      <c r="AN646">
        <f ca="1">IF($AI$3=1,
IF($AJ$2="",
SUMIFS(ENTRADAS[Valor],ENTRADAS[Status],"Concluído",ENTRADAS[Data pagamento],AK646),
SUMIFS(ENTRADAS[Valor],ENTRADAS[Status],"Concluído",ENTRADAS[Data pagamento],AK646,ENTRADAS[Conta bancária],$AJ$2)),
IF($AJ$2="",
SUMIFS(ENTRADAS[Valor],ENTRADAS[Status],"Concluído",ENTRADAS[Data pagamento],AK646)+SUMIFS(ENTRADAS[Valor],ENTRADAS[Status],"&lt;&gt;"&amp;"Concluído",ENTRADAS[Data vencimento],AK646),
SUMIFS(ENTRADAS[Valor],ENTRADAS[Status],"Concluído",ENTRADAS[Data pagamento],AK646,ENTRADAS[Conta bancária],$AJ$2)+SUMIFS(ENTRADAS[Valor],ENTRADAS[Status],"&lt;&gt;"&amp;"Concluído",ENTRADAS[Data vencimento],AK646,ENTRADAS[Conta bancária],$AJ$2)))</f>
        <v>0</v>
      </c>
      <c r="AO646">
        <f ca="1">IF($AI$3=1,
IF($AJ$2="",
SUMIFS(SAÍDAS[Valor],SAÍDAS[Status],"Concluído",SAÍDAS[Data pagamento],AK646),
SUMIFS(SAÍDAS[Valor],SAÍDAS[Status],"Concluído",SAÍDAS[Data pagamento],AK646,SAÍDAS[Conta bancária],$AJ$2)),
IF($AJ$2="",
SUMIFS(SAÍDAS[Valor],SAÍDAS[Status],"Concluído",SAÍDAS[Data pagamento],AK646)+SUMIFS(SAÍDAS[Valor],SAÍDAS[Status],"&lt;&gt;"&amp;"Concluído",SAÍDAS[Data vencimento],AK646),
SUMIFS(SAÍDAS[Valor],SAÍDAS[Status],"Concluído",SAÍDAS[Data pagamento],AK646,SAÍDAS[Conta bancária],$AJ$2)+SUMIFS(SAÍDAS[Valor],SAÍDAS[Status],"&lt;&gt;"&amp;"Concluído",SAÍDAS[Data vencimento],AK646,SAÍDAS[Conta bancária],$AJ$2)))</f>
        <v>0</v>
      </c>
      <c r="AP646">
        <f t="shared" ca="1" si="75"/>
        <v>0</v>
      </c>
    </row>
    <row r="647" spans="34:42" x14ac:dyDescent="0.3">
      <c r="AH647" t="str">
        <f t="shared" ca="1" si="71"/>
        <v>out</v>
      </c>
      <c r="AI647">
        <f t="shared" ca="1" si="72"/>
        <v>1901</v>
      </c>
      <c r="AJ647" t="str">
        <f t="shared" ca="1" si="73"/>
        <v>out1901</v>
      </c>
      <c r="AK647" s="97">
        <f t="shared" ca="1" si="70"/>
        <v>641</v>
      </c>
      <c r="AL647" t="str">
        <f t="shared" ca="1" si="74"/>
        <v>qua</v>
      </c>
      <c r="AM647">
        <f ca="1">IF($AJ$2="",SUMIFS(BANCOS!$C$4:$C$13,BANCOS!$D$4:$D$13,AK647),SUMIFS(BANCOS!$C$4:$C$13,BANCOS!$D$4:$D$13,AK647,BANCOS!$B$4:$B$13,$AJ$2))+AP646</f>
        <v>0</v>
      </c>
      <c r="AN647">
        <f ca="1">IF($AI$3=1,
IF($AJ$2="",
SUMIFS(ENTRADAS[Valor],ENTRADAS[Status],"Concluído",ENTRADAS[Data pagamento],AK647),
SUMIFS(ENTRADAS[Valor],ENTRADAS[Status],"Concluído",ENTRADAS[Data pagamento],AK647,ENTRADAS[Conta bancária],$AJ$2)),
IF($AJ$2="",
SUMIFS(ENTRADAS[Valor],ENTRADAS[Status],"Concluído",ENTRADAS[Data pagamento],AK647)+SUMIFS(ENTRADAS[Valor],ENTRADAS[Status],"&lt;&gt;"&amp;"Concluído",ENTRADAS[Data vencimento],AK647),
SUMIFS(ENTRADAS[Valor],ENTRADAS[Status],"Concluído",ENTRADAS[Data pagamento],AK647,ENTRADAS[Conta bancária],$AJ$2)+SUMIFS(ENTRADAS[Valor],ENTRADAS[Status],"&lt;&gt;"&amp;"Concluído",ENTRADAS[Data vencimento],AK647,ENTRADAS[Conta bancária],$AJ$2)))</f>
        <v>0</v>
      </c>
      <c r="AO647">
        <f ca="1">IF($AI$3=1,
IF($AJ$2="",
SUMIFS(SAÍDAS[Valor],SAÍDAS[Status],"Concluído",SAÍDAS[Data pagamento],AK647),
SUMIFS(SAÍDAS[Valor],SAÍDAS[Status],"Concluído",SAÍDAS[Data pagamento],AK647,SAÍDAS[Conta bancária],$AJ$2)),
IF($AJ$2="",
SUMIFS(SAÍDAS[Valor],SAÍDAS[Status],"Concluído",SAÍDAS[Data pagamento],AK647)+SUMIFS(SAÍDAS[Valor],SAÍDAS[Status],"&lt;&gt;"&amp;"Concluído",SAÍDAS[Data vencimento],AK647),
SUMIFS(SAÍDAS[Valor],SAÍDAS[Status],"Concluído",SAÍDAS[Data pagamento],AK647,SAÍDAS[Conta bancária],$AJ$2)+SUMIFS(SAÍDAS[Valor],SAÍDAS[Status],"&lt;&gt;"&amp;"Concluído",SAÍDAS[Data vencimento],AK647,SAÍDAS[Conta bancária],$AJ$2)))</f>
        <v>0</v>
      </c>
      <c r="AP647">
        <f t="shared" ca="1" si="75"/>
        <v>0</v>
      </c>
    </row>
    <row r="648" spans="34:42" x14ac:dyDescent="0.3">
      <c r="AH648" t="str">
        <f t="shared" ca="1" si="71"/>
        <v>out</v>
      </c>
      <c r="AI648">
        <f t="shared" ca="1" si="72"/>
        <v>1901</v>
      </c>
      <c r="AJ648" t="str">
        <f t="shared" ca="1" si="73"/>
        <v>out1901</v>
      </c>
      <c r="AK648" s="97">
        <f t="shared" ref="AK648:AK711" ca="1" si="76">AK647+1</f>
        <v>642</v>
      </c>
      <c r="AL648" t="str">
        <f t="shared" ca="1" si="74"/>
        <v>qui</v>
      </c>
      <c r="AM648">
        <f ca="1">IF($AJ$2="",SUMIFS(BANCOS!$C$4:$C$13,BANCOS!$D$4:$D$13,AK648),SUMIFS(BANCOS!$C$4:$C$13,BANCOS!$D$4:$D$13,AK648,BANCOS!$B$4:$B$13,$AJ$2))+AP647</f>
        <v>0</v>
      </c>
      <c r="AN648">
        <f ca="1">IF($AI$3=1,
IF($AJ$2="",
SUMIFS(ENTRADAS[Valor],ENTRADAS[Status],"Concluído",ENTRADAS[Data pagamento],AK648),
SUMIFS(ENTRADAS[Valor],ENTRADAS[Status],"Concluído",ENTRADAS[Data pagamento],AK648,ENTRADAS[Conta bancária],$AJ$2)),
IF($AJ$2="",
SUMIFS(ENTRADAS[Valor],ENTRADAS[Status],"Concluído",ENTRADAS[Data pagamento],AK648)+SUMIFS(ENTRADAS[Valor],ENTRADAS[Status],"&lt;&gt;"&amp;"Concluído",ENTRADAS[Data vencimento],AK648),
SUMIFS(ENTRADAS[Valor],ENTRADAS[Status],"Concluído",ENTRADAS[Data pagamento],AK648,ENTRADAS[Conta bancária],$AJ$2)+SUMIFS(ENTRADAS[Valor],ENTRADAS[Status],"&lt;&gt;"&amp;"Concluído",ENTRADAS[Data vencimento],AK648,ENTRADAS[Conta bancária],$AJ$2)))</f>
        <v>0</v>
      </c>
      <c r="AO648">
        <f ca="1">IF($AI$3=1,
IF($AJ$2="",
SUMIFS(SAÍDAS[Valor],SAÍDAS[Status],"Concluído",SAÍDAS[Data pagamento],AK648),
SUMIFS(SAÍDAS[Valor],SAÍDAS[Status],"Concluído",SAÍDAS[Data pagamento],AK648,SAÍDAS[Conta bancária],$AJ$2)),
IF($AJ$2="",
SUMIFS(SAÍDAS[Valor],SAÍDAS[Status],"Concluído",SAÍDAS[Data pagamento],AK648)+SUMIFS(SAÍDAS[Valor],SAÍDAS[Status],"&lt;&gt;"&amp;"Concluído",SAÍDAS[Data vencimento],AK648),
SUMIFS(SAÍDAS[Valor],SAÍDAS[Status],"Concluído",SAÍDAS[Data pagamento],AK648,SAÍDAS[Conta bancária],$AJ$2)+SUMIFS(SAÍDAS[Valor],SAÍDAS[Status],"&lt;&gt;"&amp;"Concluído",SAÍDAS[Data vencimento],AK648,SAÍDAS[Conta bancária],$AJ$2)))</f>
        <v>0</v>
      </c>
      <c r="AP648">
        <f t="shared" ca="1" si="75"/>
        <v>0</v>
      </c>
    </row>
    <row r="649" spans="34:42" x14ac:dyDescent="0.3">
      <c r="AH649" t="str">
        <f t="shared" ca="1" si="71"/>
        <v>out</v>
      </c>
      <c r="AI649">
        <f t="shared" ca="1" si="72"/>
        <v>1901</v>
      </c>
      <c r="AJ649" t="str">
        <f t="shared" ca="1" si="73"/>
        <v>out1901</v>
      </c>
      <c r="AK649" s="97">
        <f t="shared" ca="1" si="76"/>
        <v>643</v>
      </c>
      <c r="AL649" t="str">
        <f t="shared" ca="1" si="74"/>
        <v>sex</v>
      </c>
      <c r="AM649">
        <f ca="1">IF($AJ$2="",SUMIFS(BANCOS!$C$4:$C$13,BANCOS!$D$4:$D$13,AK649),SUMIFS(BANCOS!$C$4:$C$13,BANCOS!$D$4:$D$13,AK649,BANCOS!$B$4:$B$13,$AJ$2))+AP648</f>
        <v>0</v>
      </c>
      <c r="AN649">
        <f ca="1">IF($AI$3=1,
IF($AJ$2="",
SUMIFS(ENTRADAS[Valor],ENTRADAS[Status],"Concluído",ENTRADAS[Data pagamento],AK649),
SUMIFS(ENTRADAS[Valor],ENTRADAS[Status],"Concluído",ENTRADAS[Data pagamento],AK649,ENTRADAS[Conta bancária],$AJ$2)),
IF($AJ$2="",
SUMIFS(ENTRADAS[Valor],ENTRADAS[Status],"Concluído",ENTRADAS[Data pagamento],AK649)+SUMIFS(ENTRADAS[Valor],ENTRADAS[Status],"&lt;&gt;"&amp;"Concluído",ENTRADAS[Data vencimento],AK649),
SUMIFS(ENTRADAS[Valor],ENTRADAS[Status],"Concluído",ENTRADAS[Data pagamento],AK649,ENTRADAS[Conta bancária],$AJ$2)+SUMIFS(ENTRADAS[Valor],ENTRADAS[Status],"&lt;&gt;"&amp;"Concluído",ENTRADAS[Data vencimento],AK649,ENTRADAS[Conta bancária],$AJ$2)))</f>
        <v>0</v>
      </c>
      <c r="AO649">
        <f ca="1">IF($AI$3=1,
IF($AJ$2="",
SUMIFS(SAÍDAS[Valor],SAÍDAS[Status],"Concluído",SAÍDAS[Data pagamento],AK649),
SUMIFS(SAÍDAS[Valor],SAÍDAS[Status],"Concluído",SAÍDAS[Data pagamento],AK649,SAÍDAS[Conta bancária],$AJ$2)),
IF($AJ$2="",
SUMIFS(SAÍDAS[Valor],SAÍDAS[Status],"Concluído",SAÍDAS[Data pagamento],AK649)+SUMIFS(SAÍDAS[Valor],SAÍDAS[Status],"&lt;&gt;"&amp;"Concluído",SAÍDAS[Data vencimento],AK649),
SUMIFS(SAÍDAS[Valor],SAÍDAS[Status],"Concluído",SAÍDAS[Data pagamento],AK649,SAÍDAS[Conta bancária],$AJ$2)+SUMIFS(SAÍDAS[Valor],SAÍDAS[Status],"&lt;&gt;"&amp;"Concluído",SAÍDAS[Data vencimento],AK649,SAÍDAS[Conta bancária],$AJ$2)))</f>
        <v>0</v>
      </c>
      <c r="AP649">
        <f t="shared" ca="1" si="75"/>
        <v>0</v>
      </c>
    </row>
    <row r="650" spans="34:42" x14ac:dyDescent="0.3">
      <c r="AH650" t="str">
        <f t="shared" ca="1" si="71"/>
        <v>out</v>
      </c>
      <c r="AI650">
        <f t="shared" ca="1" si="72"/>
        <v>1901</v>
      </c>
      <c r="AJ650" t="str">
        <f t="shared" ca="1" si="73"/>
        <v>out1901</v>
      </c>
      <c r="AK650" s="97">
        <f t="shared" ca="1" si="76"/>
        <v>644</v>
      </c>
      <c r="AL650" t="str">
        <f t="shared" ca="1" si="74"/>
        <v>sáb</v>
      </c>
      <c r="AM650">
        <f ca="1">IF($AJ$2="",SUMIFS(BANCOS!$C$4:$C$13,BANCOS!$D$4:$D$13,AK650),SUMIFS(BANCOS!$C$4:$C$13,BANCOS!$D$4:$D$13,AK650,BANCOS!$B$4:$B$13,$AJ$2))+AP649</f>
        <v>0</v>
      </c>
      <c r="AN650">
        <f ca="1">IF($AI$3=1,
IF($AJ$2="",
SUMIFS(ENTRADAS[Valor],ENTRADAS[Status],"Concluído",ENTRADAS[Data pagamento],AK650),
SUMIFS(ENTRADAS[Valor],ENTRADAS[Status],"Concluído",ENTRADAS[Data pagamento],AK650,ENTRADAS[Conta bancária],$AJ$2)),
IF($AJ$2="",
SUMIFS(ENTRADAS[Valor],ENTRADAS[Status],"Concluído",ENTRADAS[Data pagamento],AK650)+SUMIFS(ENTRADAS[Valor],ENTRADAS[Status],"&lt;&gt;"&amp;"Concluído",ENTRADAS[Data vencimento],AK650),
SUMIFS(ENTRADAS[Valor],ENTRADAS[Status],"Concluído",ENTRADAS[Data pagamento],AK650,ENTRADAS[Conta bancária],$AJ$2)+SUMIFS(ENTRADAS[Valor],ENTRADAS[Status],"&lt;&gt;"&amp;"Concluído",ENTRADAS[Data vencimento],AK650,ENTRADAS[Conta bancária],$AJ$2)))</f>
        <v>0</v>
      </c>
      <c r="AO650">
        <f ca="1">IF($AI$3=1,
IF($AJ$2="",
SUMIFS(SAÍDAS[Valor],SAÍDAS[Status],"Concluído",SAÍDAS[Data pagamento],AK650),
SUMIFS(SAÍDAS[Valor],SAÍDAS[Status],"Concluído",SAÍDAS[Data pagamento],AK650,SAÍDAS[Conta bancária],$AJ$2)),
IF($AJ$2="",
SUMIFS(SAÍDAS[Valor],SAÍDAS[Status],"Concluído",SAÍDAS[Data pagamento],AK650)+SUMIFS(SAÍDAS[Valor],SAÍDAS[Status],"&lt;&gt;"&amp;"Concluído",SAÍDAS[Data vencimento],AK650),
SUMIFS(SAÍDAS[Valor],SAÍDAS[Status],"Concluído",SAÍDAS[Data pagamento],AK650,SAÍDAS[Conta bancária],$AJ$2)+SUMIFS(SAÍDAS[Valor],SAÍDAS[Status],"&lt;&gt;"&amp;"Concluído",SAÍDAS[Data vencimento],AK650,SAÍDAS[Conta bancária],$AJ$2)))</f>
        <v>0</v>
      </c>
      <c r="AP650">
        <f t="shared" ca="1" si="75"/>
        <v>0</v>
      </c>
    </row>
    <row r="651" spans="34:42" x14ac:dyDescent="0.3">
      <c r="AH651" t="str">
        <f t="shared" ca="1" si="71"/>
        <v>out</v>
      </c>
      <c r="AI651">
        <f t="shared" ca="1" si="72"/>
        <v>1901</v>
      </c>
      <c r="AJ651" t="str">
        <f t="shared" ca="1" si="73"/>
        <v>out1901</v>
      </c>
      <c r="AK651" s="97">
        <f t="shared" ca="1" si="76"/>
        <v>645</v>
      </c>
      <c r="AL651" t="str">
        <f t="shared" ca="1" si="74"/>
        <v>dom</v>
      </c>
      <c r="AM651">
        <f ca="1">IF($AJ$2="",SUMIFS(BANCOS!$C$4:$C$13,BANCOS!$D$4:$D$13,AK651),SUMIFS(BANCOS!$C$4:$C$13,BANCOS!$D$4:$D$13,AK651,BANCOS!$B$4:$B$13,$AJ$2))+AP650</f>
        <v>0</v>
      </c>
      <c r="AN651">
        <f ca="1">IF($AI$3=1,
IF($AJ$2="",
SUMIFS(ENTRADAS[Valor],ENTRADAS[Status],"Concluído",ENTRADAS[Data pagamento],AK651),
SUMIFS(ENTRADAS[Valor],ENTRADAS[Status],"Concluído",ENTRADAS[Data pagamento],AK651,ENTRADAS[Conta bancária],$AJ$2)),
IF($AJ$2="",
SUMIFS(ENTRADAS[Valor],ENTRADAS[Status],"Concluído",ENTRADAS[Data pagamento],AK651)+SUMIFS(ENTRADAS[Valor],ENTRADAS[Status],"&lt;&gt;"&amp;"Concluído",ENTRADAS[Data vencimento],AK651),
SUMIFS(ENTRADAS[Valor],ENTRADAS[Status],"Concluído",ENTRADAS[Data pagamento],AK651,ENTRADAS[Conta bancária],$AJ$2)+SUMIFS(ENTRADAS[Valor],ENTRADAS[Status],"&lt;&gt;"&amp;"Concluído",ENTRADAS[Data vencimento],AK651,ENTRADAS[Conta bancária],$AJ$2)))</f>
        <v>0</v>
      </c>
      <c r="AO651">
        <f ca="1">IF($AI$3=1,
IF($AJ$2="",
SUMIFS(SAÍDAS[Valor],SAÍDAS[Status],"Concluído",SAÍDAS[Data pagamento],AK651),
SUMIFS(SAÍDAS[Valor],SAÍDAS[Status],"Concluído",SAÍDAS[Data pagamento],AK651,SAÍDAS[Conta bancária],$AJ$2)),
IF($AJ$2="",
SUMIFS(SAÍDAS[Valor],SAÍDAS[Status],"Concluído",SAÍDAS[Data pagamento],AK651)+SUMIFS(SAÍDAS[Valor],SAÍDAS[Status],"&lt;&gt;"&amp;"Concluído",SAÍDAS[Data vencimento],AK651),
SUMIFS(SAÍDAS[Valor],SAÍDAS[Status],"Concluído",SAÍDAS[Data pagamento],AK651,SAÍDAS[Conta bancária],$AJ$2)+SUMIFS(SAÍDAS[Valor],SAÍDAS[Status],"&lt;&gt;"&amp;"Concluído",SAÍDAS[Data vencimento],AK651,SAÍDAS[Conta bancária],$AJ$2)))</f>
        <v>0</v>
      </c>
      <c r="AP651">
        <f t="shared" ca="1" si="75"/>
        <v>0</v>
      </c>
    </row>
    <row r="652" spans="34:42" x14ac:dyDescent="0.3">
      <c r="AH652" t="str">
        <f t="shared" ca="1" si="71"/>
        <v>out</v>
      </c>
      <c r="AI652">
        <f t="shared" ca="1" si="72"/>
        <v>1901</v>
      </c>
      <c r="AJ652" t="str">
        <f t="shared" ca="1" si="73"/>
        <v>out1901</v>
      </c>
      <c r="AK652" s="97">
        <f t="shared" ca="1" si="76"/>
        <v>646</v>
      </c>
      <c r="AL652" t="str">
        <f t="shared" ca="1" si="74"/>
        <v>seg</v>
      </c>
      <c r="AM652">
        <f ca="1">IF($AJ$2="",SUMIFS(BANCOS!$C$4:$C$13,BANCOS!$D$4:$D$13,AK652),SUMIFS(BANCOS!$C$4:$C$13,BANCOS!$D$4:$D$13,AK652,BANCOS!$B$4:$B$13,$AJ$2))+AP651</f>
        <v>0</v>
      </c>
      <c r="AN652">
        <f ca="1">IF($AI$3=1,
IF($AJ$2="",
SUMIFS(ENTRADAS[Valor],ENTRADAS[Status],"Concluído",ENTRADAS[Data pagamento],AK652),
SUMIFS(ENTRADAS[Valor],ENTRADAS[Status],"Concluído",ENTRADAS[Data pagamento],AK652,ENTRADAS[Conta bancária],$AJ$2)),
IF($AJ$2="",
SUMIFS(ENTRADAS[Valor],ENTRADAS[Status],"Concluído",ENTRADAS[Data pagamento],AK652)+SUMIFS(ENTRADAS[Valor],ENTRADAS[Status],"&lt;&gt;"&amp;"Concluído",ENTRADAS[Data vencimento],AK652),
SUMIFS(ENTRADAS[Valor],ENTRADAS[Status],"Concluído",ENTRADAS[Data pagamento],AK652,ENTRADAS[Conta bancária],$AJ$2)+SUMIFS(ENTRADAS[Valor],ENTRADAS[Status],"&lt;&gt;"&amp;"Concluído",ENTRADAS[Data vencimento],AK652,ENTRADAS[Conta bancária],$AJ$2)))</f>
        <v>0</v>
      </c>
      <c r="AO652">
        <f ca="1">IF($AI$3=1,
IF($AJ$2="",
SUMIFS(SAÍDAS[Valor],SAÍDAS[Status],"Concluído",SAÍDAS[Data pagamento],AK652),
SUMIFS(SAÍDAS[Valor],SAÍDAS[Status],"Concluído",SAÍDAS[Data pagamento],AK652,SAÍDAS[Conta bancária],$AJ$2)),
IF($AJ$2="",
SUMIFS(SAÍDAS[Valor],SAÍDAS[Status],"Concluído",SAÍDAS[Data pagamento],AK652)+SUMIFS(SAÍDAS[Valor],SAÍDAS[Status],"&lt;&gt;"&amp;"Concluído",SAÍDAS[Data vencimento],AK652),
SUMIFS(SAÍDAS[Valor],SAÍDAS[Status],"Concluído",SAÍDAS[Data pagamento],AK652,SAÍDAS[Conta bancária],$AJ$2)+SUMIFS(SAÍDAS[Valor],SAÍDAS[Status],"&lt;&gt;"&amp;"Concluído",SAÍDAS[Data vencimento],AK652,SAÍDAS[Conta bancária],$AJ$2)))</f>
        <v>0</v>
      </c>
      <c r="AP652">
        <f t="shared" ca="1" si="75"/>
        <v>0</v>
      </c>
    </row>
    <row r="653" spans="34:42" x14ac:dyDescent="0.3">
      <c r="AH653" t="str">
        <f t="shared" ca="1" si="71"/>
        <v>out</v>
      </c>
      <c r="AI653">
        <f t="shared" ca="1" si="72"/>
        <v>1901</v>
      </c>
      <c r="AJ653" t="str">
        <f t="shared" ca="1" si="73"/>
        <v>out1901</v>
      </c>
      <c r="AK653" s="97">
        <f t="shared" ca="1" si="76"/>
        <v>647</v>
      </c>
      <c r="AL653" t="str">
        <f t="shared" ca="1" si="74"/>
        <v>ter</v>
      </c>
      <c r="AM653">
        <f ca="1">IF($AJ$2="",SUMIFS(BANCOS!$C$4:$C$13,BANCOS!$D$4:$D$13,AK653),SUMIFS(BANCOS!$C$4:$C$13,BANCOS!$D$4:$D$13,AK653,BANCOS!$B$4:$B$13,$AJ$2))+AP652</f>
        <v>0</v>
      </c>
      <c r="AN653">
        <f ca="1">IF($AI$3=1,
IF($AJ$2="",
SUMIFS(ENTRADAS[Valor],ENTRADAS[Status],"Concluído",ENTRADAS[Data pagamento],AK653),
SUMIFS(ENTRADAS[Valor],ENTRADAS[Status],"Concluído",ENTRADAS[Data pagamento],AK653,ENTRADAS[Conta bancária],$AJ$2)),
IF($AJ$2="",
SUMIFS(ENTRADAS[Valor],ENTRADAS[Status],"Concluído",ENTRADAS[Data pagamento],AK653)+SUMIFS(ENTRADAS[Valor],ENTRADAS[Status],"&lt;&gt;"&amp;"Concluído",ENTRADAS[Data vencimento],AK653),
SUMIFS(ENTRADAS[Valor],ENTRADAS[Status],"Concluído",ENTRADAS[Data pagamento],AK653,ENTRADAS[Conta bancária],$AJ$2)+SUMIFS(ENTRADAS[Valor],ENTRADAS[Status],"&lt;&gt;"&amp;"Concluído",ENTRADAS[Data vencimento],AK653,ENTRADAS[Conta bancária],$AJ$2)))</f>
        <v>0</v>
      </c>
      <c r="AO653">
        <f ca="1">IF($AI$3=1,
IF($AJ$2="",
SUMIFS(SAÍDAS[Valor],SAÍDAS[Status],"Concluído",SAÍDAS[Data pagamento],AK653),
SUMIFS(SAÍDAS[Valor],SAÍDAS[Status],"Concluído",SAÍDAS[Data pagamento],AK653,SAÍDAS[Conta bancária],$AJ$2)),
IF($AJ$2="",
SUMIFS(SAÍDAS[Valor],SAÍDAS[Status],"Concluído",SAÍDAS[Data pagamento],AK653)+SUMIFS(SAÍDAS[Valor],SAÍDAS[Status],"&lt;&gt;"&amp;"Concluído",SAÍDAS[Data vencimento],AK653),
SUMIFS(SAÍDAS[Valor],SAÍDAS[Status],"Concluído",SAÍDAS[Data pagamento],AK653,SAÍDAS[Conta bancária],$AJ$2)+SUMIFS(SAÍDAS[Valor],SAÍDAS[Status],"&lt;&gt;"&amp;"Concluído",SAÍDAS[Data vencimento],AK653,SAÍDAS[Conta bancária],$AJ$2)))</f>
        <v>0</v>
      </c>
      <c r="AP653">
        <f t="shared" ca="1" si="75"/>
        <v>0</v>
      </c>
    </row>
    <row r="654" spans="34:42" x14ac:dyDescent="0.3">
      <c r="AH654" t="str">
        <f t="shared" ca="1" si="71"/>
        <v>out</v>
      </c>
      <c r="AI654">
        <f t="shared" ca="1" si="72"/>
        <v>1901</v>
      </c>
      <c r="AJ654" t="str">
        <f t="shared" ca="1" si="73"/>
        <v>out1901</v>
      </c>
      <c r="AK654" s="97">
        <f t="shared" ca="1" si="76"/>
        <v>648</v>
      </c>
      <c r="AL654" t="str">
        <f t="shared" ca="1" si="74"/>
        <v>qua</v>
      </c>
      <c r="AM654">
        <f ca="1">IF($AJ$2="",SUMIFS(BANCOS!$C$4:$C$13,BANCOS!$D$4:$D$13,AK654),SUMIFS(BANCOS!$C$4:$C$13,BANCOS!$D$4:$D$13,AK654,BANCOS!$B$4:$B$13,$AJ$2))+AP653</f>
        <v>0</v>
      </c>
      <c r="AN654">
        <f ca="1">IF($AI$3=1,
IF($AJ$2="",
SUMIFS(ENTRADAS[Valor],ENTRADAS[Status],"Concluído",ENTRADAS[Data pagamento],AK654),
SUMIFS(ENTRADAS[Valor],ENTRADAS[Status],"Concluído",ENTRADAS[Data pagamento],AK654,ENTRADAS[Conta bancária],$AJ$2)),
IF($AJ$2="",
SUMIFS(ENTRADAS[Valor],ENTRADAS[Status],"Concluído",ENTRADAS[Data pagamento],AK654)+SUMIFS(ENTRADAS[Valor],ENTRADAS[Status],"&lt;&gt;"&amp;"Concluído",ENTRADAS[Data vencimento],AK654),
SUMIFS(ENTRADAS[Valor],ENTRADAS[Status],"Concluído",ENTRADAS[Data pagamento],AK654,ENTRADAS[Conta bancária],$AJ$2)+SUMIFS(ENTRADAS[Valor],ENTRADAS[Status],"&lt;&gt;"&amp;"Concluído",ENTRADAS[Data vencimento],AK654,ENTRADAS[Conta bancária],$AJ$2)))</f>
        <v>0</v>
      </c>
      <c r="AO654">
        <f ca="1">IF($AI$3=1,
IF($AJ$2="",
SUMIFS(SAÍDAS[Valor],SAÍDAS[Status],"Concluído",SAÍDAS[Data pagamento],AK654),
SUMIFS(SAÍDAS[Valor],SAÍDAS[Status],"Concluído",SAÍDAS[Data pagamento],AK654,SAÍDAS[Conta bancária],$AJ$2)),
IF($AJ$2="",
SUMIFS(SAÍDAS[Valor],SAÍDAS[Status],"Concluído",SAÍDAS[Data pagamento],AK654)+SUMIFS(SAÍDAS[Valor],SAÍDAS[Status],"&lt;&gt;"&amp;"Concluído",SAÍDAS[Data vencimento],AK654),
SUMIFS(SAÍDAS[Valor],SAÍDAS[Status],"Concluído",SAÍDAS[Data pagamento],AK654,SAÍDAS[Conta bancária],$AJ$2)+SUMIFS(SAÍDAS[Valor],SAÍDAS[Status],"&lt;&gt;"&amp;"Concluído",SAÍDAS[Data vencimento],AK654,SAÍDAS[Conta bancária],$AJ$2)))</f>
        <v>0</v>
      </c>
      <c r="AP654">
        <f t="shared" ca="1" si="75"/>
        <v>0</v>
      </c>
    </row>
    <row r="655" spans="34:42" x14ac:dyDescent="0.3">
      <c r="AH655" t="str">
        <f t="shared" ca="1" si="71"/>
        <v>out</v>
      </c>
      <c r="AI655">
        <f t="shared" ca="1" si="72"/>
        <v>1901</v>
      </c>
      <c r="AJ655" t="str">
        <f t="shared" ca="1" si="73"/>
        <v>out1901</v>
      </c>
      <c r="AK655" s="97">
        <f t="shared" ca="1" si="76"/>
        <v>649</v>
      </c>
      <c r="AL655" t="str">
        <f t="shared" ca="1" si="74"/>
        <v>qui</v>
      </c>
      <c r="AM655">
        <f ca="1">IF($AJ$2="",SUMIFS(BANCOS!$C$4:$C$13,BANCOS!$D$4:$D$13,AK655),SUMIFS(BANCOS!$C$4:$C$13,BANCOS!$D$4:$D$13,AK655,BANCOS!$B$4:$B$13,$AJ$2))+AP654</f>
        <v>0</v>
      </c>
      <c r="AN655">
        <f ca="1">IF($AI$3=1,
IF($AJ$2="",
SUMIFS(ENTRADAS[Valor],ENTRADAS[Status],"Concluído",ENTRADAS[Data pagamento],AK655),
SUMIFS(ENTRADAS[Valor],ENTRADAS[Status],"Concluído",ENTRADAS[Data pagamento],AK655,ENTRADAS[Conta bancária],$AJ$2)),
IF($AJ$2="",
SUMIFS(ENTRADAS[Valor],ENTRADAS[Status],"Concluído",ENTRADAS[Data pagamento],AK655)+SUMIFS(ENTRADAS[Valor],ENTRADAS[Status],"&lt;&gt;"&amp;"Concluído",ENTRADAS[Data vencimento],AK655),
SUMIFS(ENTRADAS[Valor],ENTRADAS[Status],"Concluído",ENTRADAS[Data pagamento],AK655,ENTRADAS[Conta bancária],$AJ$2)+SUMIFS(ENTRADAS[Valor],ENTRADAS[Status],"&lt;&gt;"&amp;"Concluído",ENTRADAS[Data vencimento],AK655,ENTRADAS[Conta bancária],$AJ$2)))</f>
        <v>0</v>
      </c>
      <c r="AO655">
        <f ca="1">IF($AI$3=1,
IF($AJ$2="",
SUMIFS(SAÍDAS[Valor],SAÍDAS[Status],"Concluído",SAÍDAS[Data pagamento],AK655),
SUMIFS(SAÍDAS[Valor],SAÍDAS[Status],"Concluído",SAÍDAS[Data pagamento],AK655,SAÍDAS[Conta bancária],$AJ$2)),
IF($AJ$2="",
SUMIFS(SAÍDAS[Valor],SAÍDAS[Status],"Concluído",SAÍDAS[Data pagamento],AK655)+SUMIFS(SAÍDAS[Valor],SAÍDAS[Status],"&lt;&gt;"&amp;"Concluído",SAÍDAS[Data vencimento],AK655),
SUMIFS(SAÍDAS[Valor],SAÍDAS[Status],"Concluído",SAÍDAS[Data pagamento],AK655,SAÍDAS[Conta bancária],$AJ$2)+SUMIFS(SAÍDAS[Valor],SAÍDAS[Status],"&lt;&gt;"&amp;"Concluído",SAÍDAS[Data vencimento],AK655,SAÍDAS[Conta bancária],$AJ$2)))</f>
        <v>0</v>
      </c>
      <c r="AP655">
        <f t="shared" ca="1" si="75"/>
        <v>0</v>
      </c>
    </row>
    <row r="656" spans="34:42" x14ac:dyDescent="0.3">
      <c r="AH656" t="str">
        <f t="shared" ca="1" si="71"/>
        <v>out</v>
      </c>
      <c r="AI656">
        <f t="shared" ca="1" si="72"/>
        <v>1901</v>
      </c>
      <c r="AJ656" t="str">
        <f t="shared" ca="1" si="73"/>
        <v>out1901</v>
      </c>
      <c r="AK656" s="97">
        <f t="shared" ca="1" si="76"/>
        <v>650</v>
      </c>
      <c r="AL656" t="str">
        <f t="shared" ca="1" si="74"/>
        <v>sex</v>
      </c>
      <c r="AM656">
        <f ca="1">IF($AJ$2="",SUMIFS(BANCOS!$C$4:$C$13,BANCOS!$D$4:$D$13,AK656),SUMIFS(BANCOS!$C$4:$C$13,BANCOS!$D$4:$D$13,AK656,BANCOS!$B$4:$B$13,$AJ$2))+AP655</f>
        <v>0</v>
      </c>
      <c r="AN656">
        <f ca="1">IF($AI$3=1,
IF($AJ$2="",
SUMIFS(ENTRADAS[Valor],ENTRADAS[Status],"Concluído",ENTRADAS[Data pagamento],AK656),
SUMIFS(ENTRADAS[Valor],ENTRADAS[Status],"Concluído",ENTRADAS[Data pagamento],AK656,ENTRADAS[Conta bancária],$AJ$2)),
IF($AJ$2="",
SUMIFS(ENTRADAS[Valor],ENTRADAS[Status],"Concluído",ENTRADAS[Data pagamento],AK656)+SUMIFS(ENTRADAS[Valor],ENTRADAS[Status],"&lt;&gt;"&amp;"Concluído",ENTRADAS[Data vencimento],AK656),
SUMIFS(ENTRADAS[Valor],ENTRADAS[Status],"Concluído",ENTRADAS[Data pagamento],AK656,ENTRADAS[Conta bancária],$AJ$2)+SUMIFS(ENTRADAS[Valor],ENTRADAS[Status],"&lt;&gt;"&amp;"Concluído",ENTRADAS[Data vencimento],AK656,ENTRADAS[Conta bancária],$AJ$2)))</f>
        <v>0</v>
      </c>
      <c r="AO656">
        <f ca="1">IF($AI$3=1,
IF($AJ$2="",
SUMIFS(SAÍDAS[Valor],SAÍDAS[Status],"Concluído",SAÍDAS[Data pagamento],AK656),
SUMIFS(SAÍDAS[Valor],SAÍDAS[Status],"Concluído",SAÍDAS[Data pagamento],AK656,SAÍDAS[Conta bancária],$AJ$2)),
IF($AJ$2="",
SUMIFS(SAÍDAS[Valor],SAÍDAS[Status],"Concluído",SAÍDAS[Data pagamento],AK656)+SUMIFS(SAÍDAS[Valor],SAÍDAS[Status],"&lt;&gt;"&amp;"Concluído",SAÍDAS[Data vencimento],AK656),
SUMIFS(SAÍDAS[Valor],SAÍDAS[Status],"Concluído",SAÍDAS[Data pagamento],AK656,SAÍDAS[Conta bancária],$AJ$2)+SUMIFS(SAÍDAS[Valor],SAÍDAS[Status],"&lt;&gt;"&amp;"Concluído",SAÍDAS[Data vencimento],AK656,SAÍDAS[Conta bancária],$AJ$2)))</f>
        <v>0</v>
      </c>
      <c r="AP656">
        <f t="shared" ca="1" si="75"/>
        <v>0</v>
      </c>
    </row>
    <row r="657" spans="34:42" x14ac:dyDescent="0.3">
      <c r="AH657" t="str">
        <f t="shared" ca="1" si="71"/>
        <v>out</v>
      </c>
      <c r="AI657">
        <f t="shared" ca="1" si="72"/>
        <v>1901</v>
      </c>
      <c r="AJ657" t="str">
        <f t="shared" ca="1" si="73"/>
        <v>out1901</v>
      </c>
      <c r="AK657" s="97">
        <f t="shared" ca="1" si="76"/>
        <v>651</v>
      </c>
      <c r="AL657" t="str">
        <f t="shared" ca="1" si="74"/>
        <v>sáb</v>
      </c>
      <c r="AM657">
        <f ca="1">IF($AJ$2="",SUMIFS(BANCOS!$C$4:$C$13,BANCOS!$D$4:$D$13,AK657),SUMIFS(BANCOS!$C$4:$C$13,BANCOS!$D$4:$D$13,AK657,BANCOS!$B$4:$B$13,$AJ$2))+AP656</f>
        <v>0</v>
      </c>
      <c r="AN657">
        <f ca="1">IF($AI$3=1,
IF($AJ$2="",
SUMIFS(ENTRADAS[Valor],ENTRADAS[Status],"Concluído",ENTRADAS[Data pagamento],AK657),
SUMIFS(ENTRADAS[Valor],ENTRADAS[Status],"Concluído",ENTRADAS[Data pagamento],AK657,ENTRADAS[Conta bancária],$AJ$2)),
IF($AJ$2="",
SUMIFS(ENTRADAS[Valor],ENTRADAS[Status],"Concluído",ENTRADAS[Data pagamento],AK657)+SUMIFS(ENTRADAS[Valor],ENTRADAS[Status],"&lt;&gt;"&amp;"Concluído",ENTRADAS[Data vencimento],AK657),
SUMIFS(ENTRADAS[Valor],ENTRADAS[Status],"Concluído",ENTRADAS[Data pagamento],AK657,ENTRADAS[Conta bancária],$AJ$2)+SUMIFS(ENTRADAS[Valor],ENTRADAS[Status],"&lt;&gt;"&amp;"Concluído",ENTRADAS[Data vencimento],AK657,ENTRADAS[Conta bancária],$AJ$2)))</f>
        <v>0</v>
      </c>
      <c r="AO657">
        <f ca="1">IF($AI$3=1,
IF($AJ$2="",
SUMIFS(SAÍDAS[Valor],SAÍDAS[Status],"Concluído",SAÍDAS[Data pagamento],AK657),
SUMIFS(SAÍDAS[Valor],SAÍDAS[Status],"Concluído",SAÍDAS[Data pagamento],AK657,SAÍDAS[Conta bancária],$AJ$2)),
IF($AJ$2="",
SUMIFS(SAÍDAS[Valor],SAÍDAS[Status],"Concluído",SAÍDAS[Data pagamento],AK657)+SUMIFS(SAÍDAS[Valor],SAÍDAS[Status],"&lt;&gt;"&amp;"Concluído",SAÍDAS[Data vencimento],AK657),
SUMIFS(SAÍDAS[Valor],SAÍDAS[Status],"Concluído",SAÍDAS[Data pagamento],AK657,SAÍDAS[Conta bancária],$AJ$2)+SUMIFS(SAÍDAS[Valor],SAÍDAS[Status],"&lt;&gt;"&amp;"Concluído",SAÍDAS[Data vencimento],AK657,SAÍDAS[Conta bancária],$AJ$2)))</f>
        <v>0</v>
      </c>
      <c r="AP657">
        <f t="shared" ca="1" si="75"/>
        <v>0</v>
      </c>
    </row>
    <row r="658" spans="34:42" x14ac:dyDescent="0.3">
      <c r="AH658" t="str">
        <f t="shared" ca="1" si="71"/>
        <v>out</v>
      </c>
      <c r="AI658">
        <f t="shared" ca="1" si="72"/>
        <v>1901</v>
      </c>
      <c r="AJ658" t="str">
        <f t="shared" ca="1" si="73"/>
        <v>out1901</v>
      </c>
      <c r="AK658" s="97">
        <f t="shared" ca="1" si="76"/>
        <v>652</v>
      </c>
      <c r="AL658" t="str">
        <f t="shared" ca="1" si="74"/>
        <v>dom</v>
      </c>
      <c r="AM658">
        <f ca="1">IF($AJ$2="",SUMIFS(BANCOS!$C$4:$C$13,BANCOS!$D$4:$D$13,AK658),SUMIFS(BANCOS!$C$4:$C$13,BANCOS!$D$4:$D$13,AK658,BANCOS!$B$4:$B$13,$AJ$2))+AP657</f>
        <v>0</v>
      </c>
      <c r="AN658">
        <f ca="1">IF($AI$3=1,
IF($AJ$2="",
SUMIFS(ENTRADAS[Valor],ENTRADAS[Status],"Concluído",ENTRADAS[Data pagamento],AK658),
SUMIFS(ENTRADAS[Valor],ENTRADAS[Status],"Concluído",ENTRADAS[Data pagamento],AK658,ENTRADAS[Conta bancária],$AJ$2)),
IF($AJ$2="",
SUMIFS(ENTRADAS[Valor],ENTRADAS[Status],"Concluído",ENTRADAS[Data pagamento],AK658)+SUMIFS(ENTRADAS[Valor],ENTRADAS[Status],"&lt;&gt;"&amp;"Concluído",ENTRADAS[Data vencimento],AK658),
SUMIFS(ENTRADAS[Valor],ENTRADAS[Status],"Concluído",ENTRADAS[Data pagamento],AK658,ENTRADAS[Conta bancária],$AJ$2)+SUMIFS(ENTRADAS[Valor],ENTRADAS[Status],"&lt;&gt;"&amp;"Concluído",ENTRADAS[Data vencimento],AK658,ENTRADAS[Conta bancária],$AJ$2)))</f>
        <v>0</v>
      </c>
      <c r="AO658">
        <f ca="1">IF($AI$3=1,
IF($AJ$2="",
SUMIFS(SAÍDAS[Valor],SAÍDAS[Status],"Concluído",SAÍDAS[Data pagamento],AK658),
SUMIFS(SAÍDAS[Valor],SAÍDAS[Status],"Concluído",SAÍDAS[Data pagamento],AK658,SAÍDAS[Conta bancária],$AJ$2)),
IF($AJ$2="",
SUMIFS(SAÍDAS[Valor],SAÍDAS[Status],"Concluído",SAÍDAS[Data pagamento],AK658)+SUMIFS(SAÍDAS[Valor],SAÍDAS[Status],"&lt;&gt;"&amp;"Concluído",SAÍDAS[Data vencimento],AK658),
SUMIFS(SAÍDAS[Valor],SAÍDAS[Status],"Concluído",SAÍDAS[Data pagamento],AK658,SAÍDAS[Conta bancária],$AJ$2)+SUMIFS(SAÍDAS[Valor],SAÍDAS[Status],"&lt;&gt;"&amp;"Concluído",SAÍDAS[Data vencimento],AK658,SAÍDAS[Conta bancária],$AJ$2)))</f>
        <v>0</v>
      </c>
      <c r="AP658">
        <f t="shared" ca="1" si="75"/>
        <v>0</v>
      </c>
    </row>
    <row r="659" spans="34:42" x14ac:dyDescent="0.3">
      <c r="AH659" t="str">
        <f t="shared" ca="1" si="71"/>
        <v>out</v>
      </c>
      <c r="AI659">
        <f t="shared" ca="1" si="72"/>
        <v>1901</v>
      </c>
      <c r="AJ659" t="str">
        <f t="shared" ca="1" si="73"/>
        <v>out1901</v>
      </c>
      <c r="AK659" s="97">
        <f t="shared" ca="1" si="76"/>
        <v>653</v>
      </c>
      <c r="AL659" t="str">
        <f t="shared" ca="1" si="74"/>
        <v>seg</v>
      </c>
      <c r="AM659">
        <f ca="1">IF($AJ$2="",SUMIFS(BANCOS!$C$4:$C$13,BANCOS!$D$4:$D$13,AK659),SUMIFS(BANCOS!$C$4:$C$13,BANCOS!$D$4:$D$13,AK659,BANCOS!$B$4:$B$13,$AJ$2))+AP658</f>
        <v>0</v>
      </c>
      <c r="AN659">
        <f ca="1">IF($AI$3=1,
IF($AJ$2="",
SUMIFS(ENTRADAS[Valor],ENTRADAS[Status],"Concluído",ENTRADAS[Data pagamento],AK659),
SUMIFS(ENTRADAS[Valor],ENTRADAS[Status],"Concluído",ENTRADAS[Data pagamento],AK659,ENTRADAS[Conta bancária],$AJ$2)),
IF($AJ$2="",
SUMIFS(ENTRADAS[Valor],ENTRADAS[Status],"Concluído",ENTRADAS[Data pagamento],AK659)+SUMIFS(ENTRADAS[Valor],ENTRADAS[Status],"&lt;&gt;"&amp;"Concluído",ENTRADAS[Data vencimento],AK659),
SUMIFS(ENTRADAS[Valor],ENTRADAS[Status],"Concluído",ENTRADAS[Data pagamento],AK659,ENTRADAS[Conta bancária],$AJ$2)+SUMIFS(ENTRADAS[Valor],ENTRADAS[Status],"&lt;&gt;"&amp;"Concluído",ENTRADAS[Data vencimento],AK659,ENTRADAS[Conta bancária],$AJ$2)))</f>
        <v>0</v>
      </c>
      <c r="AO659">
        <f ca="1">IF($AI$3=1,
IF($AJ$2="",
SUMIFS(SAÍDAS[Valor],SAÍDAS[Status],"Concluído",SAÍDAS[Data pagamento],AK659),
SUMIFS(SAÍDAS[Valor],SAÍDAS[Status],"Concluído",SAÍDAS[Data pagamento],AK659,SAÍDAS[Conta bancária],$AJ$2)),
IF($AJ$2="",
SUMIFS(SAÍDAS[Valor],SAÍDAS[Status],"Concluído",SAÍDAS[Data pagamento],AK659)+SUMIFS(SAÍDAS[Valor],SAÍDAS[Status],"&lt;&gt;"&amp;"Concluído",SAÍDAS[Data vencimento],AK659),
SUMIFS(SAÍDAS[Valor],SAÍDAS[Status],"Concluído",SAÍDAS[Data pagamento],AK659,SAÍDAS[Conta bancária],$AJ$2)+SUMIFS(SAÍDAS[Valor],SAÍDAS[Status],"&lt;&gt;"&amp;"Concluído",SAÍDAS[Data vencimento],AK659,SAÍDAS[Conta bancária],$AJ$2)))</f>
        <v>0</v>
      </c>
      <c r="AP659">
        <f t="shared" ca="1" si="75"/>
        <v>0</v>
      </c>
    </row>
    <row r="660" spans="34:42" x14ac:dyDescent="0.3">
      <c r="AH660" t="str">
        <f t="shared" ca="1" si="71"/>
        <v>out</v>
      </c>
      <c r="AI660">
        <f t="shared" ca="1" si="72"/>
        <v>1901</v>
      </c>
      <c r="AJ660" t="str">
        <f t="shared" ca="1" si="73"/>
        <v>out1901</v>
      </c>
      <c r="AK660" s="97">
        <f t="shared" ca="1" si="76"/>
        <v>654</v>
      </c>
      <c r="AL660" t="str">
        <f t="shared" ca="1" si="74"/>
        <v>ter</v>
      </c>
      <c r="AM660">
        <f ca="1">IF($AJ$2="",SUMIFS(BANCOS!$C$4:$C$13,BANCOS!$D$4:$D$13,AK660),SUMIFS(BANCOS!$C$4:$C$13,BANCOS!$D$4:$D$13,AK660,BANCOS!$B$4:$B$13,$AJ$2))+AP659</f>
        <v>0</v>
      </c>
      <c r="AN660">
        <f ca="1">IF($AI$3=1,
IF($AJ$2="",
SUMIFS(ENTRADAS[Valor],ENTRADAS[Status],"Concluído",ENTRADAS[Data pagamento],AK660),
SUMIFS(ENTRADAS[Valor],ENTRADAS[Status],"Concluído",ENTRADAS[Data pagamento],AK660,ENTRADAS[Conta bancária],$AJ$2)),
IF($AJ$2="",
SUMIFS(ENTRADAS[Valor],ENTRADAS[Status],"Concluído",ENTRADAS[Data pagamento],AK660)+SUMIFS(ENTRADAS[Valor],ENTRADAS[Status],"&lt;&gt;"&amp;"Concluído",ENTRADAS[Data vencimento],AK660),
SUMIFS(ENTRADAS[Valor],ENTRADAS[Status],"Concluído",ENTRADAS[Data pagamento],AK660,ENTRADAS[Conta bancária],$AJ$2)+SUMIFS(ENTRADAS[Valor],ENTRADAS[Status],"&lt;&gt;"&amp;"Concluído",ENTRADAS[Data vencimento],AK660,ENTRADAS[Conta bancária],$AJ$2)))</f>
        <v>0</v>
      </c>
      <c r="AO660">
        <f ca="1">IF($AI$3=1,
IF($AJ$2="",
SUMIFS(SAÍDAS[Valor],SAÍDAS[Status],"Concluído",SAÍDAS[Data pagamento],AK660),
SUMIFS(SAÍDAS[Valor],SAÍDAS[Status],"Concluído",SAÍDAS[Data pagamento],AK660,SAÍDAS[Conta bancária],$AJ$2)),
IF($AJ$2="",
SUMIFS(SAÍDAS[Valor],SAÍDAS[Status],"Concluído",SAÍDAS[Data pagamento],AK660)+SUMIFS(SAÍDAS[Valor],SAÍDAS[Status],"&lt;&gt;"&amp;"Concluído",SAÍDAS[Data vencimento],AK660),
SUMIFS(SAÍDAS[Valor],SAÍDAS[Status],"Concluído",SAÍDAS[Data pagamento],AK660,SAÍDAS[Conta bancária],$AJ$2)+SUMIFS(SAÍDAS[Valor],SAÍDAS[Status],"&lt;&gt;"&amp;"Concluído",SAÍDAS[Data vencimento],AK660,SAÍDAS[Conta bancária],$AJ$2)))</f>
        <v>0</v>
      </c>
      <c r="AP660">
        <f t="shared" ca="1" si="75"/>
        <v>0</v>
      </c>
    </row>
    <row r="661" spans="34:42" x14ac:dyDescent="0.3">
      <c r="AH661" t="str">
        <f t="shared" ca="1" si="71"/>
        <v>out</v>
      </c>
      <c r="AI661">
        <f t="shared" ca="1" si="72"/>
        <v>1901</v>
      </c>
      <c r="AJ661" t="str">
        <f t="shared" ca="1" si="73"/>
        <v>out1901</v>
      </c>
      <c r="AK661" s="97">
        <f t="shared" ca="1" si="76"/>
        <v>655</v>
      </c>
      <c r="AL661" t="str">
        <f t="shared" ca="1" si="74"/>
        <v>qua</v>
      </c>
      <c r="AM661">
        <f ca="1">IF($AJ$2="",SUMIFS(BANCOS!$C$4:$C$13,BANCOS!$D$4:$D$13,AK661),SUMIFS(BANCOS!$C$4:$C$13,BANCOS!$D$4:$D$13,AK661,BANCOS!$B$4:$B$13,$AJ$2))+AP660</f>
        <v>0</v>
      </c>
      <c r="AN661">
        <f ca="1">IF($AI$3=1,
IF($AJ$2="",
SUMIFS(ENTRADAS[Valor],ENTRADAS[Status],"Concluído",ENTRADAS[Data pagamento],AK661),
SUMIFS(ENTRADAS[Valor],ENTRADAS[Status],"Concluído",ENTRADAS[Data pagamento],AK661,ENTRADAS[Conta bancária],$AJ$2)),
IF($AJ$2="",
SUMIFS(ENTRADAS[Valor],ENTRADAS[Status],"Concluído",ENTRADAS[Data pagamento],AK661)+SUMIFS(ENTRADAS[Valor],ENTRADAS[Status],"&lt;&gt;"&amp;"Concluído",ENTRADAS[Data vencimento],AK661),
SUMIFS(ENTRADAS[Valor],ENTRADAS[Status],"Concluído",ENTRADAS[Data pagamento],AK661,ENTRADAS[Conta bancária],$AJ$2)+SUMIFS(ENTRADAS[Valor],ENTRADAS[Status],"&lt;&gt;"&amp;"Concluído",ENTRADAS[Data vencimento],AK661,ENTRADAS[Conta bancária],$AJ$2)))</f>
        <v>0</v>
      </c>
      <c r="AO661">
        <f ca="1">IF($AI$3=1,
IF($AJ$2="",
SUMIFS(SAÍDAS[Valor],SAÍDAS[Status],"Concluído",SAÍDAS[Data pagamento],AK661),
SUMIFS(SAÍDAS[Valor],SAÍDAS[Status],"Concluído",SAÍDAS[Data pagamento],AK661,SAÍDAS[Conta bancária],$AJ$2)),
IF($AJ$2="",
SUMIFS(SAÍDAS[Valor],SAÍDAS[Status],"Concluído",SAÍDAS[Data pagamento],AK661)+SUMIFS(SAÍDAS[Valor],SAÍDAS[Status],"&lt;&gt;"&amp;"Concluído",SAÍDAS[Data vencimento],AK661),
SUMIFS(SAÍDAS[Valor],SAÍDAS[Status],"Concluído",SAÍDAS[Data pagamento],AK661,SAÍDAS[Conta bancária],$AJ$2)+SUMIFS(SAÍDAS[Valor],SAÍDAS[Status],"&lt;&gt;"&amp;"Concluído",SAÍDAS[Data vencimento],AK661,SAÍDAS[Conta bancária],$AJ$2)))</f>
        <v>0</v>
      </c>
      <c r="AP661">
        <f t="shared" ca="1" si="75"/>
        <v>0</v>
      </c>
    </row>
    <row r="662" spans="34:42" x14ac:dyDescent="0.3">
      <c r="AH662" t="str">
        <f t="shared" ca="1" si="71"/>
        <v>out</v>
      </c>
      <c r="AI662">
        <f t="shared" ca="1" si="72"/>
        <v>1901</v>
      </c>
      <c r="AJ662" t="str">
        <f t="shared" ca="1" si="73"/>
        <v>out1901</v>
      </c>
      <c r="AK662" s="97">
        <f t="shared" ca="1" si="76"/>
        <v>656</v>
      </c>
      <c r="AL662" t="str">
        <f t="shared" ca="1" si="74"/>
        <v>qui</v>
      </c>
      <c r="AM662">
        <f ca="1">IF($AJ$2="",SUMIFS(BANCOS!$C$4:$C$13,BANCOS!$D$4:$D$13,AK662),SUMIFS(BANCOS!$C$4:$C$13,BANCOS!$D$4:$D$13,AK662,BANCOS!$B$4:$B$13,$AJ$2))+AP661</f>
        <v>0</v>
      </c>
      <c r="AN662">
        <f ca="1">IF($AI$3=1,
IF($AJ$2="",
SUMIFS(ENTRADAS[Valor],ENTRADAS[Status],"Concluído",ENTRADAS[Data pagamento],AK662),
SUMIFS(ENTRADAS[Valor],ENTRADAS[Status],"Concluído",ENTRADAS[Data pagamento],AK662,ENTRADAS[Conta bancária],$AJ$2)),
IF($AJ$2="",
SUMIFS(ENTRADAS[Valor],ENTRADAS[Status],"Concluído",ENTRADAS[Data pagamento],AK662)+SUMIFS(ENTRADAS[Valor],ENTRADAS[Status],"&lt;&gt;"&amp;"Concluído",ENTRADAS[Data vencimento],AK662),
SUMIFS(ENTRADAS[Valor],ENTRADAS[Status],"Concluído",ENTRADAS[Data pagamento],AK662,ENTRADAS[Conta bancária],$AJ$2)+SUMIFS(ENTRADAS[Valor],ENTRADAS[Status],"&lt;&gt;"&amp;"Concluído",ENTRADAS[Data vencimento],AK662,ENTRADAS[Conta bancária],$AJ$2)))</f>
        <v>0</v>
      </c>
      <c r="AO662">
        <f ca="1">IF($AI$3=1,
IF($AJ$2="",
SUMIFS(SAÍDAS[Valor],SAÍDAS[Status],"Concluído",SAÍDAS[Data pagamento],AK662),
SUMIFS(SAÍDAS[Valor],SAÍDAS[Status],"Concluído",SAÍDAS[Data pagamento],AK662,SAÍDAS[Conta bancária],$AJ$2)),
IF($AJ$2="",
SUMIFS(SAÍDAS[Valor],SAÍDAS[Status],"Concluído",SAÍDAS[Data pagamento],AK662)+SUMIFS(SAÍDAS[Valor],SAÍDAS[Status],"&lt;&gt;"&amp;"Concluído",SAÍDAS[Data vencimento],AK662),
SUMIFS(SAÍDAS[Valor],SAÍDAS[Status],"Concluído",SAÍDAS[Data pagamento],AK662,SAÍDAS[Conta bancária],$AJ$2)+SUMIFS(SAÍDAS[Valor],SAÍDAS[Status],"&lt;&gt;"&amp;"Concluído",SAÍDAS[Data vencimento],AK662,SAÍDAS[Conta bancária],$AJ$2)))</f>
        <v>0</v>
      </c>
      <c r="AP662">
        <f t="shared" ca="1" si="75"/>
        <v>0</v>
      </c>
    </row>
    <row r="663" spans="34:42" x14ac:dyDescent="0.3">
      <c r="AH663" t="str">
        <f t="shared" ca="1" si="71"/>
        <v>out</v>
      </c>
      <c r="AI663">
        <f t="shared" ca="1" si="72"/>
        <v>1901</v>
      </c>
      <c r="AJ663" t="str">
        <f t="shared" ca="1" si="73"/>
        <v>out1901</v>
      </c>
      <c r="AK663" s="97">
        <f t="shared" ca="1" si="76"/>
        <v>657</v>
      </c>
      <c r="AL663" t="str">
        <f t="shared" ca="1" si="74"/>
        <v>sex</v>
      </c>
      <c r="AM663">
        <f ca="1">IF($AJ$2="",SUMIFS(BANCOS!$C$4:$C$13,BANCOS!$D$4:$D$13,AK663),SUMIFS(BANCOS!$C$4:$C$13,BANCOS!$D$4:$D$13,AK663,BANCOS!$B$4:$B$13,$AJ$2))+AP662</f>
        <v>0</v>
      </c>
      <c r="AN663">
        <f ca="1">IF($AI$3=1,
IF($AJ$2="",
SUMIFS(ENTRADAS[Valor],ENTRADAS[Status],"Concluído",ENTRADAS[Data pagamento],AK663),
SUMIFS(ENTRADAS[Valor],ENTRADAS[Status],"Concluído",ENTRADAS[Data pagamento],AK663,ENTRADAS[Conta bancária],$AJ$2)),
IF($AJ$2="",
SUMIFS(ENTRADAS[Valor],ENTRADAS[Status],"Concluído",ENTRADAS[Data pagamento],AK663)+SUMIFS(ENTRADAS[Valor],ENTRADAS[Status],"&lt;&gt;"&amp;"Concluído",ENTRADAS[Data vencimento],AK663),
SUMIFS(ENTRADAS[Valor],ENTRADAS[Status],"Concluído",ENTRADAS[Data pagamento],AK663,ENTRADAS[Conta bancária],$AJ$2)+SUMIFS(ENTRADAS[Valor],ENTRADAS[Status],"&lt;&gt;"&amp;"Concluído",ENTRADAS[Data vencimento],AK663,ENTRADAS[Conta bancária],$AJ$2)))</f>
        <v>0</v>
      </c>
      <c r="AO663">
        <f ca="1">IF($AI$3=1,
IF($AJ$2="",
SUMIFS(SAÍDAS[Valor],SAÍDAS[Status],"Concluído",SAÍDAS[Data pagamento],AK663),
SUMIFS(SAÍDAS[Valor],SAÍDAS[Status],"Concluído",SAÍDAS[Data pagamento],AK663,SAÍDAS[Conta bancária],$AJ$2)),
IF($AJ$2="",
SUMIFS(SAÍDAS[Valor],SAÍDAS[Status],"Concluído",SAÍDAS[Data pagamento],AK663)+SUMIFS(SAÍDAS[Valor],SAÍDAS[Status],"&lt;&gt;"&amp;"Concluído",SAÍDAS[Data vencimento],AK663),
SUMIFS(SAÍDAS[Valor],SAÍDAS[Status],"Concluído",SAÍDAS[Data pagamento],AK663,SAÍDAS[Conta bancária],$AJ$2)+SUMIFS(SAÍDAS[Valor],SAÍDAS[Status],"&lt;&gt;"&amp;"Concluído",SAÍDAS[Data vencimento],AK663,SAÍDAS[Conta bancária],$AJ$2)))</f>
        <v>0</v>
      </c>
      <c r="AP663">
        <f t="shared" ca="1" si="75"/>
        <v>0</v>
      </c>
    </row>
    <row r="664" spans="34:42" x14ac:dyDescent="0.3">
      <c r="AH664" t="str">
        <f t="shared" ca="1" si="71"/>
        <v>out</v>
      </c>
      <c r="AI664">
        <f t="shared" ca="1" si="72"/>
        <v>1901</v>
      </c>
      <c r="AJ664" t="str">
        <f t="shared" ca="1" si="73"/>
        <v>out1901</v>
      </c>
      <c r="AK664" s="97">
        <f t="shared" ca="1" si="76"/>
        <v>658</v>
      </c>
      <c r="AL664" t="str">
        <f t="shared" ca="1" si="74"/>
        <v>sáb</v>
      </c>
      <c r="AM664">
        <f ca="1">IF($AJ$2="",SUMIFS(BANCOS!$C$4:$C$13,BANCOS!$D$4:$D$13,AK664),SUMIFS(BANCOS!$C$4:$C$13,BANCOS!$D$4:$D$13,AK664,BANCOS!$B$4:$B$13,$AJ$2))+AP663</f>
        <v>0</v>
      </c>
      <c r="AN664">
        <f ca="1">IF($AI$3=1,
IF($AJ$2="",
SUMIFS(ENTRADAS[Valor],ENTRADAS[Status],"Concluído",ENTRADAS[Data pagamento],AK664),
SUMIFS(ENTRADAS[Valor],ENTRADAS[Status],"Concluído",ENTRADAS[Data pagamento],AK664,ENTRADAS[Conta bancária],$AJ$2)),
IF($AJ$2="",
SUMIFS(ENTRADAS[Valor],ENTRADAS[Status],"Concluído",ENTRADAS[Data pagamento],AK664)+SUMIFS(ENTRADAS[Valor],ENTRADAS[Status],"&lt;&gt;"&amp;"Concluído",ENTRADAS[Data vencimento],AK664),
SUMIFS(ENTRADAS[Valor],ENTRADAS[Status],"Concluído",ENTRADAS[Data pagamento],AK664,ENTRADAS[Conta bancária],$AJ$2)+SUMIFS(ENTRADAS[Valor],ENTRADAS[Status],"&lt;&gt;"&amp;"Concluído",ENTRADAS[Data vencimento],AK664,ENTRADAS[Conta bancária],$AJ$2)))</f>
        <v>0</v>
      </c>
      <c r="AO664">
        <f ca="1">IF($AI$3=1,
IF($AJ$2="",
SUMIFS(SAÍDAS[Valor],SAÍDAS[Status],"Concluído",SAÍDAS[Data pagamento],AK664),
SUMIFS(SAÍDAS[Valor],SAÍDAS[Status],"Concluído",SAÍDAS[Data pagamento],AK664,SAÍDAS[Conta bancária],$AJ$2)),
IF($AJ$2="",
SUMIFS(SAÍDAS[Valor],SAÍDAS[Status],"Concluído",SAÍDAS[Data pagamento],AK664)+SUMIFS(SAÍDAS[Valor],SAÍDAS[Status],"&lt;&gt;"&amp;"Concluído",SAÍDAS[Data vencimento],AK664),
SUMIFS(SAÍDAS[Valor],SAÍDAS[Status],"Concluído",SAÍDAS[Data pagamento],AK664,SAÍDAS[Conta bancária],$AJ$2)+SUMIFS(SAÍDAS[Valor],SAÍDAS[Status],"&lt;&gt;"&amp;"Concluído",SAÍDAS[Data vencimento],AK664,SAÍDAS[Conta bancária],$AJ$2)))</f>
        <v>0</v>
      </c>
      <c r="AP664">
        <f t="shared" ca="1" si="75"/>
        <v>0</v>
      </c>
    </row>
    <row r="665" spans="34:42" x14ac:dyDescent="0.3">
      <c r="AH665" t="str">
        <f t="shared" ca="1" si="71"/>
        <v>out</v>
      </c>
      <c r="AI665">
        <f t="shared" ca="1" si="72"/>
        <v>1901</v>
      </c>
      <c r="AJ665" t="str">
        <f t="shared" ca="1" si="73"/>
        <v>out1901</v>
      </c>
      <c r="AK665" s="97">
        <f t="shared" ca="1" si="76"/>
        <v>659</v>
      </c>
      <c r="AL665" t="str">
        <f t="shared" ca="1" si="74"/>
        <v>dom</v>
      </c>
      <c r="AM665">
        <f ca="1">IF($AJ$2="",SUMIFS(BANCOS!$C$4:$C$13,BANCOS!$D$4:$D$13,AK665),SUMIFS(BANCOS!$C$4:$C$13,BANCOS!$D$4:$D$13,AK665,BANCOS!$B$4:$B$13,$AJ$2))+AP664</f>
        <v>0</v>
      </c>
      <c r="AN665">
        <f ca="1">IF($AI$3=1,
IF($AJ$2="",
SUMIFS(ENTRADAS[Valor],ENTRADAS[Status],"Concluído",ENTRADAS[Data pagamento],AK665),
SUMIFS(ENTRADAS[Valor],ENTRADAS[Status],"Concluído",ENTRADAS[Data pagamento],AK665,ENTRADAS[Conta bancária],$AJ$2)),
IF($AJ$2="",
SUMIFS(ENTRADAS[Valor],ENTRADAS[Status],"Concluído",ENTRADAS[Data pagamento],AK665)+SUMIFS(ENTRADAS[Valor],ENTRADAS[Status],"&lt;&gt;"&amp;"Concluído",ENTRADAS[Data vencimento],AK665),
SUMIFS(ENTRADAS[Valor],ENTRADAS[Status],"Concluído",ENTRADAS[Data pagamento],AK665,ENTRADAS[Conta bancária],$AJ$2)+SUMIFS(ENTRADAS[Valor],ENTRADAS[Status],"&lt;&gt;"&amp;"Concluído",ENTRADAS[Data vencimento],AK665,ENTRADAS[Conta bancária],$AJ$2)))</f>
        <v>0</v>
      </c>
      <c r="AO665">
        <f ca="1">IF($AI$3=1,
IF($AJ$2="",
SUMIFS(SAÍDAS[Valor],SAÍDAS[Status],"Concluído",SAÍDAS[Data pagamento],AK665),
SUMIFS(SAÍDAS[Valor],SAÍDAS[Status],"Concluído",SAÍDAS[Data pagamento],AK665,SAÍDAS[Conta bancária],$AJ$2)),
IF($AJ$2="",
SUMIFS(SAÍDAS[Valor],SAÍDAS[Status],"Concluído",SAÍDAS[Data pagamento],AK665)+SUMIFS(SAÍDAS[Valor],SAÍDAS[Status],"&lt;&gt;"&amp;"Concluído",SAÍDAS[Data vencimento],AK665),
SUMIFS(SAÍDAS[Valor],SAÍDAS[Status],"Concluído",SAÍDAS[Data pagamento],AK665,SAÍDAS[Conta bancária],$AJ$2)+SUMIFS(SAÍDAS[Valor],SAÍDAS[Status],"&lt;&gt;"&amp;"Concluído",SAÍDAS[Data vencimento],AK665,SAÍDAS[Conta bancária],$AJ$2)))</f>
        <v>0</v>
      </c>
      <c r="AP665">
        <f t="shared" ca="1" si="75"/>
        <v>0</v>
      </c>
    </row>
    <row r="666" spans="34:42" x14ac:dyDescent="0.3">
      <c r="AH666" t="str">
        <f t="shared" ca="1" si="71"/>
        <v>out</v>
      </c>
      <c r="AI666">
        <f t="shared" ca="1" si="72"/>
        <v>1901</v>
      </c>
      <c r="AJ666" t="str">
        <f t="shared" ca="1" si="73"/>
        <v>out1901</v>
      </c>
      <c r="AK666" s="97">
        <f t="shared" ca="1" si="76"/>
        <v>660</v>
      </c>
      <c r="AL666" t="str">
        <f t="shared" ca="1" si="74"/>
        <v>seg</v>
      </c>
      <c r="AM666">
        <f ca="1">IF($AJ$2="",SUMIFS(BANCOS!$C$4:$C$13,BANCOS!$D$4:$D$13,AK666),SUMIFS(BANCOS!$C$4:$C$13,BANCOS!$D$4:$D$13,AK666,BANCOS!$B$4:$B$13,$AJ$2))+AP665</f>
        <v>0</v>
      </c>
      <c r="AN666">
        <f ca="1">IF($AI$3=1,
IF($AJ$2="",
SUMIFS(ENTRADAS[Valor],ENTRADAS[Status],"Concluído",ENTRADAS[Data pagamento],AK666),
SUMIFS(ENTRADAS[Valor],ENTRADAS[Status],"Concluído",ENTRADAS[Data pagamento],AK666,ENTRADAS[Conta bancária],$AJ$2)),
IF($AJ$2="",
SUMIFS(ENTRADAS[Valor],ENTRADAS[Status],"Concluído",ENTRADAS[Data pagamento],AK666)+SUMIFS(ENTRADAS[Valor],ENTRADAS[Status],"&lt;&gt;"&amp;"Concluído",ENTRADAS[Data vencimento],AK666),
SUMIFS(ENTRADAS[Valor],ENTRADAS[Status],"Concluído",ENTRADAS[Data pagamento],AK666,ENTRADAS[Conta bancária],$AJ$2)+SUMIFS(ENTRADAS[Valor],ENTRADAS[Status],"&lt;&gt;"&amp;"Concluído",ENTRADAS[Data vencimento],AK666,ENTRADAS[Conta bancária],$AJ$2)))</f>
        <v>0</v>
      </c>
      <c r="AO666">
        <f ca="1">IF($AI$3=1,
IF($AJ$2="",
SUMIFS(SAÍDAS[Valor],SAÍDAS[Status],"Concluído",SAÍDAS[Data pagamento],AK666),
SUMIFS(SAÍDAS[Valor],SAÍDAS[Status],"Concluído",SAÍDAS[Data pagamento],AK666,SAÍDAS[Conta bancária],$AJ$2)),
IF($AJ$2="",
SUMIFS(SAÍDAS[Valor],SAÍDAS[Status],"Concluído",SAÍDAS[Data pagamento],AK666)+SUMIFS(SAÍDAS[Valor],SAÍDAS[Status],"&lt;&gt;"&amp;"Concluído",SAÍDAS[Data vencimento],AK666),
SUMIFS(SAÍDAS[Valor],SAÍDAS[Status],"Concluído",SAÍDAS[Data pagamento],AK666,SAÍDAS[Conta bancária],$AJ$2)+SUMIFS(SAÍDAS[Valor],SAÍDAS[Status],"&lt;&gt;"&amp;"Concluído",SAÍDAS[Data vencimento],AK666,SAÍDAS[Conta bancária],$AJ$2)))</f>
        <v>0</v>
      </c>
      <c r="AP666">
        <f t="shared" ca="1" si="75"/>
        <v>0</v>
      </c>
    </row>
    <row r="667" spans="34:42" x14ac:dyDescent="0.3">
      <c r="AH667" t="str">
        <f t="shared" ca="1" si="71"/>
        <v>out</v>
      </c>
      <c r="AI667">
        <f t="shared" ca="1" si="72"/>
        <v>1901</v>
      </c>
      <c r="AJ667" t="str">
        <f t="shared" ca="1" si="73"/>
        <v>out1901</v>
      </c>
      <c r="AK667" s="97">
        <f t="shared" ca="1" si="76"/>
        <v>661</v>
      </c>
      <c r="AL667" t="str">
        <f t="shared" ca="1" si="74"/>
        <v>ter</v>
      </c>
      <c r="AM667">
        <f ca="1">IF($AJ$2="",SUMIFS(BANCOS!$C$4:$C$13,BANCOS!$D$4:$D$13,AK667),SUMIFS(BANCOS!$C$4:$C$13,BANCOS!$D$4:$D$13,AK667,BANCOS!$B$4:$B$13,$AJ$2))+AP666</f>
        <v>0</v>
      </c>
      <c r="AN667">
        <f ca="1">IF($AI$3=1,
IF($AJ$2="",
SUMIFS(ENTRADAS[Valor],ENTRADAS[Status],"Concluído",ENTRADAS[Data pagamento],AK667),
SUMIFS(ENTRADAS[Valor],ENTRADAS[Status],"Concluído",ENTRADAS[Data pagamento],AK667,ENTRADAS[Conta bancária],$AJ$2)),
IF($AJ$2="",
SUMIFS(ENTRADAS[Valor],ENTRADAS[Status],"Concluído",ENTRADAS[Data pagamento],AK667)+SUMIFS(ENTRADAS[Valor],ENTRADAS[Status],"&lt;&gt;"&amp;"Concluído",ENTRADAS[Data vencimento],AK667),
SUMIFS(ENTRADAS[Valor],ENTRADAS[Status],"Concluído",ENTRADAS[Data pagamento],AK667,ENTRADAS[Conta bancária],$AJ$2)+SUMIFS(ENTRADAS[Valor],ENTRADAS[Status],"&lt;&gt;"&amp;"Concluído",ENTRADAS[Data vencimento],AK667,ENTRADAS[Conta bancária],$AJ$2)))</f>
        <v>0</v>
      </c>
      <c r="AO667">
        <f ca="1">IF($AI$3=1,
IF($AJ$2="",
SUMIFS(SAÍDAS[Valor],SAÍDAS[Status],"Concluído",SAÍDAS[Data pagamento],AK667),
SUMIFS(SAÍDAS[Valor],SAÍDAS[Status],"Concluído",SAÍDAS[Data pagamento],AK667,SAÍDAS[Conta bancária],$AJ$2)),
IF($AJ$2="",
SUMIFS(SAÍDAS[Valor],SAÍDAS[Status],"Concluído",SAÍDAS[Data pagamento],AK667)+SUMIFS(SAÍDAS[Valor],SAÍDAS[Status],"&lt;&gt;"&amp;"Concluído",SAÍDAS[Data vencimento],AK667),
SUMIFS(SAÍDAS[Valor],SAÍDAS[Status],"Concluído",SAÍDAS[Data pagamento],AK667,SAÍDAS[Conta bancária],$AJ$2)+SUMIFS(SAÍDAS[Valor],SAÍDAS[Status],"&lt;&gt;"&amp;"Concluído",SAÍDAS[Data vencimento],AK667,SAÍDAS[Conta bancária],$AJ$2)))</f>
        <v>0</v>
      </c>
      <c r="AP667">
        <f t="shared" ca="1" si="75"/>
        <v>0</v>
      </c>
    </row>
    <row r="668" spans="34:42" x14ac:dyDescent="0.3">
      <c r="AH668" t="str">
        <f t="shared" ca="1" si="71"/>
        <v>out</v>
      </c>
      <c r="AI668">
        <f t="shared" ca="1" si="72"/>
        <v>1901</v>
      </c>
      <c r="AJ668" t="str">
        <f t="shared" ca="1" si="73"/>
        <v>out1901</v>
      </c>
      <c r="AK668" s="97">
        <f t="shared" ca="1" si="76"/>
        <v>662</v>
      </c>
      <c r="AL668" t="str">
        <f t="shared" ca="1" si="74"/>
        <v>qua</v>
      </c>
      <c r="AM668">
        <f ca="1">IF($AJ$2="",SUMIFS(BANCOS!$C$4:$C$13,BANCOS!$D$4:$D$13,AK668),SUMIFS(BANCOS!$C$4:$C$13,BANCOS!$D$4:$D$13,AK668,BANCOS!$B$4:$B$13,$AJ$2))+AP667</f>
        <v>0</v>
      </c>
      <c r="AN668">
        <f ca="1">IF($AI$3=1,
IF($AJ$2="",
SUMIFS(ENTRADAS[Valor],ENTRADAS[Status],"Concluído",ENTRADAS[Data pagamento],AK668),
SUMIFS(ENTRADAS[Valor],ENTRADAS[Status],"Concluído",ENTRADAS[Data pagamento],AK668,ENTRADAS[Conta bancária],$AJ$2)),
IF($AJ$2="",
SUMIFS(ENTRADAS[Valor],ENTRADAS[Status],"Concluído",ENTRADAS[Data pagamento],AK668)+SUMIFS(ENTRADAS[Valor],ENTRADAS[Status],"&lt;&gt;"&amp;"Concluído",ENTRADAS[Data vencimento],AK668),
SUMIFS(ENTRADAS[Valor],ENTRADAS[Status],"Concluído",ENTRADAS[Data pagamento],AK668,ENTRADAS[Conta bancária],$AJ$2)+SUMIFS(ENTRADAS[Valor],ENTRADAS[Status],"&lt;&gt;"&amp;"Concluído",ENTRADAS[Data vencimento],AK668,ENTRADAS[Conta bancária],$AJ$2)))</f>
        <v>0</v>
      </c>
      <c r="AO668">
        <f ca="1">IF($AI$3=1,
IF($AJ$2="",
SUMIFS(SAÍDAS[Valor],SAÍDAS[Status],"Concluído",SAÍDAS[Data pagamento],AK668),
SUMIFS(SAÍDAS[Valor],SAÍDAS[Status],"Concluído",SAÍDAS[Data pagamento],AK668,SAÍDAS[Conta bancária],$AJ$2)),
IF($AJ$2="",
SUMIFS(SAÍDAS[Valor],SAÍDAS[Status],"Concluído",SAÍDAS[Data pagamento],AK668)+SUMIFS(SAÍDAS[Valor],SAÍDAS[Status],"&lt;&gt;"&amp;"Concluído",SAÍDAS[Data vencimento],AK668),
SUMIFS(SAÍDAS[Valor],SAÍDAS[Status],"Concluído",SAÍDAS[Data pagamento],AK668,SAÍDAS[Conta bancária],$AJ$2)+SUMIFS(SAÍDAS[Valor],SAÍDAS[Status],"&lt;&gt;"&amp;"Concluído",SAÍDAS[Data vencimento],AK668,SAÍDAS[Conta bancária],$AJ$2)))</f>
        <v>0</v>
      </c>
      <c r="AP668">
        <f t="shared" ca="1" si="75"/>
        <v>0</v>
      </c>
    </row>
    <row r="669" spans="34:42" x14ac:dyDescent="0.3">
      <c r="AH669" t="str">
        <f t="shared" ca="1" si="71"/>
        <v>out</v>
      </c>
      <c r="AI669">
        <f t="shared" ca="1" si="72"/>
        <v>1901</v>
      </c>
      <c r="AJ669" t="str">
        <f t="shared" ca="1" si="73"/>
        <v>out1901</v>
      </c>
      <c r="AK669" s="97">
        <f t="shared" ca="1" si="76"/>
        <v>663</v>
      </c>
      <c r="AL669" t="str">
        <f t="shared" ca="1" si="74"/>
        <v>qui</v>
      </c>
      <c r="AM669">
        <f ca="1">IF($AJ$2="",SUMIFS(BANCOS!$C$4:$C$13,BANCOS!$D$4:$D$13,AK669),SUMIFS(BANCOS!$C$4:$C$13,BANCOS!$D$4:$D$13,AK669,BANCOS!$B$4:$B$13,$AJ$2))+AP668</f>
        <v>0</v>
      </c>
      <c r="AN669">
        <f ca="1">IF($AI$3=1,
IF($AJ$2="",
SUMIFS(ENTRADAS[Valor],ENTRADAS[Status],"Concluído",ENTRADAS[Data pagamento],AK669),
SUMIFS(ENTRADAS[Valor],ENTRADAS[Status],"Concluído",ENTRADAS[Data pagamento],AK669,ENTRADAS[Conta bancária],$AJ$2)),
IF($AJ$2="",
SUMIFS(ENTRADAS[Valor],ENTRADAS[Status],"Concluído",ENTRADAS[Data pagamento],AK669)+SUMIFS(ENTRADAS[Valor],ENTRADAS[Status],"&lt;&gt;"&amp;"Concluído",ENTRADAS[Data vencimento],AK669),
SUMIFS(ENTRADAS[Valor],ENTRADAS[Status],"Concluído",ENTRADAS[Data pagamento],AK669,ENTRADAS[Conta bancária],$AJ$2)+SUMIFS(ENTRADAS[Valor],ENTRADAS[Status],"&lt;&gt;"&amp;"Concluído",ENTRADAS[Data vencimento],AK669,ENTRADAS[Conta bancária],$AJ$2)))</f>
        <v>0</v>
      </c>
      <c r="AO669">
        <f ca="1">IF($AI$3=1,
IF($AJ$2="",
SUMIFS(SAÍDAS[Valor],SAÍDAS[Status],"Concluído",SAÍDAS[Data pagamento],AK669),
SUMIFS(SAÍDAS[Valor],SAÍDAS[Status],"Concluído",SAÍDAS[Data pagamento],AK669,SAÍDAS[Conta bancária],$AJ$2)),
IF($AJ$2="",
SUMIFS(SAÍDAS[Valor],SAÍDAS[Status],"Concluído",SAÍDAS[Data pagamento],AK669)+SUMIFS(SAÍDAS[Valor],SAÍDAS[Status],"&lt;&gt;"&amp;"Concluído",SAÍDAS[Data vencimento],AK669),
SUMIFS(SAÍDAS[Valor],SAÍDAS[Status],"Concluído",SAÍDAS[Data pagamento],AK669,SAÍDAS[Conta bancária],$AJ$2)+SUMIFS(SAÍDAS[Valor],SAÍDAS[Status],"&lt;&gt;"&amp;"Concluído",SAÍDAS[Data vencimento],AK669,SAÍDAS[Conta bancária],$AJ$2)))</f>
        <v>0</v>
      </c>
      <c r="AP669">
        <f t="shared" ca="1" si="75"/>
        <v>0</v>
      </c>
    </row>
    <row r="670" spans="34:42" x14ac:dyDescent="0.3">
      <c r="AH670" t="str">
        <f t="shared" ca="1" si="71"/>
        <v>out</v>
      </c>
      <c r="AI670">
        <f t="shared" ca="1" si="72"/>
        <v>1901</v>
      </c>
      <c r="AJ670" t="str">
        <f t="shared" ca="1" si="73"/>
        <v>out1901</v>
      </c>
      <c r="AK670" s="97">
        <f t="shared" ca="1" si="76"/>
        <v>664</v>
      </c>
      <c r="AL670" t="str">
        <f t="shared" ca="1" si="74"/>
        <v>sex</v>
      </c>
      <c r="AM670">
        <f ca="1">IF($AJ$2="",SUMIFS(BANCOS!$C$4:$C$13,BANCOS!$D$4:$D$13,AK670),SUMIFS(BANCOS!$C$4:$C$13,BANCOS!$D$4:$D$13,AK670,BANCOS!$B$4:$B$13,$AJ$2))+AP669</f>
        <v>0</v>
      </c>
      <c r="AN670">
        <f ca="1">IF($AI$3=1,
IF($AJ$2="",
SUMIFS(ENTRADAS[Valor],ENTRADAS[Status],"Concluído",ENTRADAS[Data pagamento],AK670),
SUMIFS(ENTRADAS[Valor],ENTRADAS[Status],"Concluído",ENTRADAS[Data pagamento],AK670,ENTRADAS[Conta bancária],$AJ$2)),
IF($AJ$2="",
SUMIFS(ENTRADAS[Valor],ENTRADAS[Status],"Concluído",ENTRADAS[Data pagamento],AK670)+SUMIFS(ENTRADAS[Valor],ENTRADAS[Status],"&lt;&gt;"&amp;"Concluído",ENTRADAS[Data vencimento],AK670),
SUMIFS(ENTRADAS[Valor],ENTRADAS[Status],"Concluído",ENTRADAS[Data pagamento],AK670,ENTRADAS[Conta bancária],$AJ$2)+SUMIFS(ENTRADAS[Valor],ENTRADAS[Status],"&lt;&gt;"&amp;"Concluído",ENTRADAS[Data vencimento],AK670,ENTRADAS[Conta bancária],$AJ$2)))</f>
        <v>0</v>
      </c>
      <c r="AO670">
        <f ca="1">IF($AI$3=1,
IF($AJ$2="",
SUMIFS(SAÍDAS[Valor],SAÍDAS[Status],"Concluído",SAÍDAS[Data pagamento],AK670),
SUMIFS(SAÍDAS[Valor],SAÍDAS[Status],"Concluído",SAÍDAS[Data pagamento],AK670,SAÍDAS[Conta bancária],$AJ$2)),
IF($AJ$2="",
SUMIFS(SAÍDAS[Valor],SAÍDAS[Status],"Concluído",SAÍDAS[Data pagamento],AK670)+SUMIFS(SAÍDAS[Valor],SAÍDAS[Status],"&lt;&gt;"&amp;"Concluído",SAÍDAS[Data vencimento],AK670),
SUMIFS(SAÍDAS[Valor],SAÍDAS[Status],"Concluído",SAÍDAS[Data pagamento],AK670,SAÍDAS[Conta bancária],$AJ$2)+SUMIFS(SAÍDAS[Valor],SAÍDAS[Status],"&lt;&gt;"&amp;"Concluído",SAÍDAS[Data vencimento],AK670,SAÍDAS[Conta bancária],$AJ$2)))</f>
        <v>0</v>
      </c>
      <c r="AP670">
        <f t="shared" ca="1" si="75"/>
        <v>0</v>
      </c>
    </row>
    <row r="671" spans="34:42" x14ac:dyDescent="0.3">
      <c r="AH671" t="str">
        <f t="shared" ca="1" si="71"/>
        <v>out</v>
      </c>
      <c r="AI671">
        <f t="shared" ca="1" si="72"/>
        <v>1901</v>
      </c>
      <c r="AJ671" t="str">
        <f t="shared" ca="1" si="73"/>
        <v>out1901</v>
      </c>
      <c r="AK671" s="97">
        <f t="shared" ca="1" si="76"/>
        <v>665</v>
      </c>
      <c r="AL671" t="str">
        <f t="shared" ca="1" si="74"/>
        <v>sáb</v>
      </c>
      <c r="AM671">
        <f ca="1">IF($AJ$2="",SUMIFS(BANCOS!$C$4:$C$13,BANCOS!$D$4:$D$13,AK671),SUMIFS(BANCOS!$C$4:$C$13,BANCOS!$D$4:$D$13,AK671,BANCOS!$B$4:$B$13,$AJ$2))+AP670</f>
        <v>0</v>
      </c>
      <c r="AN671">
        <f ca="1">IF($AI$3=1,
IF($AJ$2="",
SUMIFS(ENTRADAS[Valor],ENTRADAS[Status],"Concluído",ENTRADAS[Data pagamento],AK671),
SUMIFS(ENTRADAS[Valor],ENTRADAS[Status],"Concluído",ENTRADAS[Data pagamento],AK671,ENTRADAS[Conta bancária],$AJ$2)),
IF($AJ$2="",
SUMIFS(ENTRADAS[Valor],ENTRADAS[Status],"Concluído",ENTRADAS[Data pagamento],AK671)+SUMIFS(ENTRADAS[Valor],ENTRADAS[Status],"&lt;&gt;"&amp;"Concluído",ENTRADAS[Data vencimento],AK671),
SUMIFS(ENTRADAS[Valor],ENTRADAS[Status],"Concluído",ENTRADAS[Data pagamento],AK671,ENTRADAS[Conta bancária],$AJ$2)+SUMIFS(ENTRADAS[Valor],ENTRADAS[Status],"&lt;&gt;"&amp;"Concluído",ENTRADAS[Data vencimento],AK671,ENTRADAS[Conta bancária],$AJ$2)))</f>
        <v>0</v>
      </c>
      <c r="AO671">
        <f ca="1">IF($AI$3=1,
IF($AJ$2="",
SUMIFS(SAÍDAS[Valor],SAÍDAS[Status],"Concluído",SAÍDAS[Data pagamento],AK671),
SUMIFS(SAÍDAS[Valor],SAÍDAS[Status],"Concluído",SAÍDAS[Data pagamento],AK671,SAÍDAS[Conta bancária],$AJ$2)),
IF($AJ$2="",
SUMIFS(SAÍDAS[Valor],SAÍDAS[Status],"Concluído",SAÍDAS[Data pagamento],AK671)+SUMIFS(SAÍDAS[Valor],SAÍDAS[Status],"&lt;&gt;"&amp;"Concluído",SAÍDAS[Data vencimento],AK671),
SUMIFS(SAÍDAS[Valor],SAÍDAS[Status],"Concluído",SAÍDAS[Data pagamento],AK671,SAÍDAS[Conta bancária],$AJ$2)+SUMIFS(SAÍDAS[Valor],SAÍDAS[Status],"&lt;&gt;"&amp;"Concluído",SAÍDAS[Data vencimento],AK671,SAÍDAS[Conta bancária],$AJ$2)))</f>
        <v>0</v>
      </c>
      <c r="AP671">
        <f t="shared" ca="1" si="75"/>
        <v>0</v>
      </c>
    </row>
    <row r="672" spans="34:42" x14ac:dyDescent="0.3">
      <c r="AH672" t="str">
        <f t="shared" ca="1" si="71"/>
        <v>out</v>
      </c>
      <c r="AI672">
        <f t="shared" ca="1" si="72"/>
        <v>1901</v>
      </c>
      <c r="AJ672" t="str">
        <f t="shared" ca="1" si="73"/>
        <v>out1901</v>
      </c>
      <c r="AK672" s="97">
        <f t="shared" ca="1" si="76"/>
        <v>666</v>
      </c>
      <c r="AL672" t="str">
        <f t="shared" ca="1" si="74"/>
        <v>dom</v>
      </c>
      <c r="AM672">
        <f ca="1">IF($AJ$2="",SUMIFS(BANCOS!$C$4:$C$13,BANCOS!$D$4:$D$13,AK672),SUMIFS(BANCOS!$C$4:$C$13,BANCOS!$D$4:$D$13,AK672,BANCOS!$B$4:$B$13,$AJ$2))+AP671</f>
        <v>0</v>
      </c>
      <c r="AN672">
        <f ca="1">IF($AI$3=1,
IF($AJ$2="",
SUMIFS(ENTRADAS[Valor],ENTRADAS[Status],"Concluído",ENTRADAS[Data pagamento],AK672),
SUMIFS(ENTRADAS[Valor],ENTRADAS[Status],"Concluído",ENTRADAS[Data pagamento],AK672,ENTRADAS[Conta bancária],$AJ$2)),
IF($AJ$2="",
SUMIFS(ENTRADAS[Valor],ENTRADAS[Status],"Concluído",ENTRADAS[Data pagamento],AK672)+SUMIFS(ENTRADAS[Valor],ENTRADAS[Status],"&lt;&gt;"&amp;"Concluído",ENTRADAS[Data vencimento],AK672),
SUMIFS(ENTRADAS[Valor],ENTRADAS[Status],"Concluído",ENTRADAS[Data pagamento],AK672,ENTRADAS[Conta bancária],$AJ$2)+SUMIFS(ENTRADAS[Valor],ENTRADAS[Status],"&lt;&gt;"&amp;"Concluído",ENTRADAS[Data vencimento],AK672,ENTRADAS[Conta bancária],$AJ$2)))</f>
        <v>0</v>
      </c>
      <c r="AO672">
        <f ca="1">IF($AI$3=1,
IF($AJ$2="",
SUMIFS(SAÍDAS[Valor],SAÍDAS[Status],"Concluído",SAÍDAS[Data pagamento],AK672),
SUMIFS(SAÍDAS[Valor],SAÍDAS[Status],"Concluído",SAÍDAS[Data pagamento],AK672,SAÍDAS[Conta bancária],$AJ$2)),
IF($AJ$2="",
SUMIFS(SAÍDAS[Valor],SAÍDAS[Status],"Concluído",SAÍDAS[Data pagamento],AK672)+SUMIFS(SAÍDAS[Valor],SAÍDAS[Status],"&lt;&gt;"&amp;"Concluído",SAÍDAS[Data vencimento],AK672),
SUMIFS(SAÍDAS[Valor],SAÍDAS[Status],"Concluído",SAÍDAS[Data pagamento],AK672,SAÍDAS[Conta bancária],$AJ$2)+SUMIFS(SAÍDAS[Valor],SAÍDAS[Status],"&lt;&gt;"&amp;"Concluído",SAÍDAS[Data vencimento],AK672,SAÍDAS[Conta bancária],$AJ$2)))</f>
        <v>0</v>
      </c>
      <c r="AP672">
        <f t="shared" ca="1" si="75"/>
        <v>0</v>
      </c>
    </row>
    <row r="673" spans="34:42" x14ac:dyDescent="0.3">
      <c r="AH673" t="str">
        <f t="shared" ca="1" si="71"/>
        <v>out</v>
      </c>
      <c r="AI673">
        <f t="shared" ca="1" si="72"/>
        <v>1901</v>
      </c>
      <c r="AJ673" t="str">
        <f t="shared" ca="1" si="73"/>
        <v>out1901</v>
      </c>
      <c r="AK673" s="97">
        <f t="shared" ca="1" si="76"/>
        <v>667</v>
      </c>
      <c r="AL673" t="str">
        <f t="shared" ca="1" si="74"/>
        <v>seg</v>
      </c>
      <c r="AM673">
        <f ca="1">IF($AJ$2="",SUMIFS(BANCOS!$C$4:$C$13,BANCOS!$D$4:$D$13,AK673),SUMIFS(BANCOS!$C$4:$C$13,BANCOS!$D$4:$D$13,AK673,BANCOS!$B$4:$B$13,$AJ$2))+AP672</f>
        <v>0</v>
      </c>
      <c r="AN673">
        <f ca="1">IF($AI$3=1,
IF($AJ$2="",
SUMIFS(ENTRADAS[Valor],ENTRADAS[Status],"Concluído",ENTRADAS[Data pagamento],AK673),
SUMIFS(ENTRADAS[Valor],ENTRADAS[Status],"Concluído",ENTRADAS[Data pagamento],AK673,ENTRADAS[Conta bancária],$AJ$2)),
IF($AJ$2="",
SUMIFS(ENTRADAS[Valor],ENTRADAS[Status],"Concluído",ENTRADAS[Data pagamento],AK673)+SUMIFS(ENTRADAS[Valor],ENTRADAS[Status],"&lt;&gt;"&amp;"Concluído",ENTRADAS[Data vencimento],AK673),
SUMIFS(ENTRADAS[Valor],ENTRADAS[Status],"Concluído",ENTRADAS[Data pagamento],AK673,ENTRADAS[Conta bancária],$AJ$2)+SUMIFS(ENTRADAS[Valor],ENTRADAS[Status],"&lt;&gt;"&amp;"Concluído",ENTRADAS[Data vencimento],AK673,ENTRADAS[Conta bancária],$AJ$2)))</f>
        <v>0</v>
      </c>
      <c r="AO673">
        <f ca="1">IF($AI$3=1,
IF($AJ$2="",
SUMIFS(SAÍDAS[Valor],SAÍDAS[Status],"Concluído",SAÍDAS[Data pagamento],AK673),
SUMIFS(SAÍDAS[Valor],SAÍDAS[Status],"Concluído",SAÍDAS[Data pagamento],AK673,SAÍDAS[Conta bancária],$AJ$2)),
IF($AJ$2="",
SUMIFS(SAÍDAS[Valor],SAÍDAS[Status],"Concluído",SAÍDAS[Data pagamento],AK673)+SUMIFS(SAÍDAS[Valor],SAÍDAS[Status],"&lt;&gt;"&amp;"Concluído",SAÍDAS[Data vencimento],AK673),
SUMIFS(SAÍDAS[Valor],SAÍDAS[Status],"Concluído",SAÍDAS[Data pagamento],AK673,SAÍDAS[Conta bancária],$AJ$2)+SUMIFS(SAÍDAS[Valor],SAÍDAS[Status],"&lt;&gt;"&amp;"Concluído",SAÍDAS[Data vencimento],AK673,SAÍDAS[Conta bancária],$AJ$2)))</f>
        <v>0</v>
      </c>
      <c r="AP673">
        <f t="shared" ca="1" si="75"/>
        <v>0</v>
      </c>
    </row>
    <row r="674" spans="34:42" x14ac:dyDescent="0.3">
      <c r="AH674" t="str">
        <f t="shared" ca="1" si="71"/>
        <v>out</v>
      </c>
      <c r="AI674">
        <f t="shared" ca="1" si="72"/>
        <v>1901</v>
      </c>
      <c r="AJ674" t="str">
        <f t="shared" ca="1" si="73"/>
        <v>out1901</v>
      </c>
      <c r="AK674" s="97">
        <f t="shared" ca="1" si="76"/>
        <v>668</v>
      </c>
      <c r="AL674" t="str">
        <f t="shared" ca="1" si="74"/>
        <v>ter</v>
      </c>
      <c r="AM674">
        <f ca="1">IF($AJ$2="",SUMIFS(BANCOS!$C$4:$C$13,BANCOS!$D$4:$D$13,AK674),SUMIFS(BANCOS!$C$4:$C$13,BANCOS!$D$4:$D$13,AK674,BANCOS!$B$4:$B$13,$AJ$2))+AP673</f>
        <v>0</v>
      </c>
      <c r="AN674">
        <f ca="1">IF($AI$3=1,
IF($AJ$2="",
SUMIFS(ENTRADAS[Valor],ENTRADAS[Status],"Concluído",ENTRADAS[Data pagamento],AK674),
SUMIFS(ENTRADAS[Valor],ENTRADAS[Status],"Concluído",ENTRADAS[Data pagamento],AK674,ENTRADAS[Conta bancária],$AJ$2)),
IF($AJ$2="",
SUMIFS(ENTRADAS[Valor],ENTRADAS[Status],"Concluído",ENTRADAS[Data pagamento],AK674)+SUMIFS(ENTRADAS[Valor],ENTRADAS[Status],"&lt;&gt;"&amp;"Concluído",ENTRADAS[Data vencimento],AK674),
SUMIFS(ENTRADAS[Valor],ENTRADAS[Status],"Concluído",ENTRADAS[Data pagamento],AK674,ENTRADAS[Conta bancária],$AJ$2)+SUMIFS(ENTRADAS[Valor],ENTRADAS[Status],"&lt;&gt;"&amp;"Concluído",ENTRADAS[Data vencimento],AK674,ENTRADAS[Conta bancária],$AJ$2)))</f>
        <v>0</v>
      </c>
      <c r="AO674">
        <f ca="1">IF($AI$3=1,
IF($AJ$2="",
SUMIFS(SAÍDAS[Valor],SAÍDAS[Status],"Concluído",SAÍDAS[Data pagamento],AK674),
SUMIFS(SAÍDAS[Valor],SAÍDAS[Status],"Concluído",SAÍDAS[Data pagamento],AK674,SAÍDAS[Conta bancária],$AJ$2)),
IF($AJ$2="",
SUMIFS(SAÍDAS[Valor],SAÍDAS[Status],"Concluído",SAÍDAS[Data pagamento],AK674)+SUMIFS(SAÍDAS[Valor],SAÍDAS[Status],"&lt;&gt;"&amp;"Concluído",SAÍDAS[Data vencimento],AK674),
SUMIFS(SAÍDAS[Valor],SAÍDAS[Status],"Concluído",SAÍDAS[Data pagamento],AK674,SAÍDAS[Conta bancária],$AJ$2)+SUMIFS(SAÍDAS[Valor],SAÍDAS[Status],"&lt;&gt;"&amp;"Concluído",SAÍDAS[Data vencimento],AK674,SAÍDAS[Conta bancária],$AJ$2)))</f>
        <v>0</v>
      </c>
      <c r="AP674">
        <f t="shared" ca="1" si="75"/>
        <v>0</v>
      </c>
    </row>
    <row r="675" spans="34:42" x14ac:dyDescent="0.3">
      <c r="AH675" t="str">
        <f t="shared" ca="1" si="71"/>
        <v>out</v>
      </c>
      <c r="AI675">
        <f t="shared" ca="1" si="72"/>
        <v>1901</v>
      </c>
      <c r="AJ675" t="str">
        <f t="shared" ca="1" si="73"/>
        <v>out1901</v>
      </c>
      <c r="AK675" s="97">
        <f t="shared" ca="1" si="76"/>
        <v>669</v>
      </c>
      <c r="AL675" t="str">
        <f t="shared" ca="1" si="74"/>
        <v>qua</v>
      </c>
      <c r="AM675">
        <f ca="1">IF($AJ$2="",SUMIFS(BANCOS!$C$4:$C$13,BANCOS!$D$4:$D$13,AK675),SUMIFS(BANCOS!$C$4:$C$13,BANCOS!$D$4:$D$13,AK675,BANCOS!$B$4:$B$13,$AJ$2))+AP674</f>
        <v>0</v>
      </c>
      <c r="AN675">
        <f ca="1">IF($AI$3=1,
IF($AJ$2="",
SUMIFS(ENTRADAS[Valor],ENTRADAS[Status],"Concluído",ENTRADAS[Data pagamento],AK675),
SUMIFS(ENTRADAS[Valor],ENTRADAS[Status],"Concluído",ENTRADAS[Data pagamento],AK675,ENTRADAS[Conta bancária],$AJ$2)),
IF($AJ$2="",
SUMIFS(ENTRADAS[Valor],ENTRADAS[Status],"Concluído",ENTRADAS[Data pagamento],AK675)+SUMIFS(ENTRADAS[Valor],ENTRADAS[Status],"&lt;&gt;"&amp;"Concluído",ENTRADAS[Data vencimento],AK675),
SUMIFS(ENTRADAS[Valor],ENTRADAS[Status],"Concluído",ENTRADAS[Data pagamento],AK675,ENTRADAS[Conta bancária],$AJ$2)+SUMIFS(ENTRADAS[Valor],ENTRADAS[Status],"&lt;&gt;"&amp;"Concluído",ENTRADAS[Data vencimento],AK675,ENTRADAS[Conta bancária],$AJ$2)))</f>
        <v>0</v>
      </c>
      <c r="AO675">
        <f ca="1">IF($AI$3=1,
IF($AJ$2="",
SUMIFS(SAÍDAS[Valor],SAÍDAS[Status],"Concluído",SAÍDAS[Data pagamento],AK675),
SUMIFS(SAÍDAS[Valor],SAÍDAS[Status],"Concluído",SAÍDAS[Data pagamento],AK675,SAÍDAS[Conta bancária],$AJ$2)),
IF($AJ$2="",
SUMIFS(SAÍDAS[Valor],SAÍDAS[Status],"Concluído",SAÍDAS[Data pagamento],AK675)+SUMIFS(SAÍDAS[Valor],SAÍDAS[Status],"&lt;&gt;"&amp;"Concluído",SAÍDAS[Data vencimento],AK675),
SUMIFS(SAÍDAS[Valor],SAÍDAS[Status],"Concluído",SAÍDAS[Data pagamento],AK675,SAÍDAS[Conta bancária],$AJ$2)+SUMIFS(SAÍDAS[Valor],SAÍDAS[Status],"&lt;&gt;"&amp;"Concluído",SAÍDAS[Data vencimento],AK675,SAÍDAS[Conta bancária],$AJ$2)))</f>
        <v>0</v>
      </c>
      <c r="AP675">
        <f t="shared" ca="1" si="75"/>
        <v>0</v>
      </c>
    </row>
    <row r="676" spans="34:42" x14ac:dyDescent="0.3">
      <c r="AH676" t="str">
        <f t="shared" ca="1" si="71"/>
        <v>out</v>
      </c>
      <c r="AI676">
        <f t="shared" ca="1" si="72"/>
        <v>1901</v>
      </c>
      <c r="AJ676" t="str">
        <f t="shared" ca="1" si="73"/>
        <v>out1901</v>
      </c>
      <c r="AK676" s="97">
        <f t="shared" ca="1" si="76"/>
        <v>670</v>
      </c>
      <c r="AL676" t="str">
        <f t="shared" ca="1" si="74"/>
        <v>qui</v>
      </c>
      <c r="AM676">
        <f ca="1">IF($AJ$2="",SUMIFS(BANCOS!$C$4:$C$13,BANCOS!$D$4:$D$13,AK676),SUMIFS(BANCOS!$C$4:$C$13,BANCOS!$D$4:$D$13,AK676,BANCOS!$B$4:$B$13,$AJ$2))+AP675</f>
        <v>0</v>
      </c>
      <c r="AN676">
        <f ca="1">IF($AI$3=1,
IF($AJ$2="",
SUMIFS(ENTRADAS[Valor],ENTRADAS[Status],"Concluído",ENTRADAS[Data pagamento],AK676),
SUMIFS(ENTRADAS[Valor],ENTRADAS[Status],"Concluído",ENTRADAS[Data pagamento],AK676,ENTRADAS[Conta bancária],$AJ$2)),
IF($AJ$2="",
SUMIFS(ENTRADAS[Valor],ENTRADAS[Status],"Concluído",ENTRADAS[Data pagamento],AK676)+SUMIFS(ENTRADAS[Valor],ENTRADAS[Status],"&lt;&gt;"&amp;"Concluído",ENTRADAS[Data vencimento],AK676),
SUMIFS(ENTRADAS[Valor],ENTRADAS[Status],"Concluído",ENTRADAS[Data pagamento],AK676,ENTRADAS[Conta bancária],$AJ$2)+SUMIFS(ENTRADAS[Valor],ENTRADAS[Status],"&lt;&gt;"&amp;"Concluído",ENTRADAS[Data vencimento],AK676,ENTRADAS[Conta bancária],$AJ$2)))</f>
        <v>0</v>
      </c>
      <c r="AO676">
        <f ca="1">IF($AI$3=1,
IF($AJ$2="",
SUMIFS(SAÍDAS[Valor],SAÍDAS[Status],"Concluído",SAÍDAS[Data pagamento],AK676),
SUMIFS(SAÍDAS[Valor],SAÍDAS[Status],"Concluído",SAÍDAS[Data pagamento],AK676,SAÍDAS[Conta bancária],$AJ$2)),
IF($AJ$2="",
SUMIFS(SAÍDAS[Valor],SAÍDAS[Status],"Concluído",SAÍDAS[Data pagamento],AK676)+SUMIFS(SAÍDAS[Valor],SAÍDAS[Status],"&lt;&gt;"&amp;"Concluído",SAÍDAS[Data vencimento],AK676),
SUMIFS(SAÍDAS[Valor],SAÍDAS[Status],"Concluído",SAÍDAS[Data pagamento],AK676,SAÍDAS[Conta bancária],$AJ$2)+SUMIFS(SAÍDAS[Valor],SAÍDAS[Status],"&lt;&gt;"&amp;"Concluído",SAÍDAS[Data vencimento],AK676,SAÍDAS[Conta bancária],$AJ$2)))</f>
        <v>0</v>
      </c>
      <c r="AP676">
        <f t="shared" ca="1" si="75"/>
        <v>0</v>
      </c>
    </row>
    <row r="677" spans="34:42" x14ac:dyDescent="0.3">
      <c r="AH677" t="str">
        <f t="shared" ca="1" si="71"/>
        <v>nov</v>
      </c>
      <c r="AI677">
        <f t="shared" ca="1" si="72"/>
        <v>1901</v>
      </c>
      <c r="AJ677" t="str">
        <f t="shared" ca="1" si="73"/>
        <v>nov1901</v>
      </c>
      <c r="AK677" s="97">
        <f t="shared" ca="1" si="76"/>
        <v>671</v>
      </c>
      <c r="AL677" t="str">
        <f t="shared" ca="1" si="74"/>
        <v>sex</v>
      </c>
      <c r="AM677">
        <f ca="1">IF($AJ$2="",SUMIFS(BANCOS!$C$4:$C$13,BANCOS!$D$4:$D$13,AK677),SUMIFS(BANCOS!$C$4:$C$13,BANCOS!$D$4:$D$13,AK677,BANCOS!$B$4:$B$13,$AJ$2))+AP676</f>
        <v>0</v>
      </c>
      <c r="AN677">
        <f ca="1">IF($AI$3=1,
IF($AJ$2="",
SUMIFS(ENTRADAS[Valor],ENTRADAS[Status],"Concluído",ENTRADAS[Data pagamento],AK677),
SUMIFS(ENTRADAS[Valor],ENTRADAS[Status],"Concluído",ENTRADAS[Data pagamento],AK677,ENTRADAS[Conta bancária],$AJ$2)),
IF($AJ$2="",
SUMIFS(ENTRADAS[Valor],ENTRADAS[Status],"Concluído",ENTRADAS[Data pagamento],AK677)+SUMIFS(ENTRADAS[Valor],ENTRADAS[Status],"&lt;&gt;"&amp;"Concluído",ENTRADAS[Data vencimento],AK677),
SUMIFS(ENTRADAS[Valor],ENTRADAS[Status],"Concluído",ENTRADAS[Data pagamento],AK677,ENTRADAS[Conta bancária],$AJ$2)+SUMIFS(ENTRADAS[Valor],ENTRADAS[Status],"&lt;&gt;"&amp;"Concluído",ENTRADAS[Data vencimento],AK677,ENTRADAS[Conta bancária],$AJ$2)))</f>
        <v>0</v>
      </c>
      <c r="AO677">
        <f ca="1">IF($AI$3=1,
IF($AJ$2="",
SUMIFS(SAÍDAS[Valor],SAÍDAS[Status],"Concluído",SAÍDAS[Data pagamento],AK677),
SUMIFS(SAÍDAS[Valor],SAÍDAS[Status],"Concluído",SAÍDAS[Data pagamento],AK677,SAÍDAS[Conta bancária],$AJ$2)),
IF($AJ$2="",
SUMIFS(SAÍDAS[Valor],SAÍDAS[Status],"Concluído",SAÍDAS[Data pagamento],AK677)+SUMIFS(SAÍDAS[Valor],SAÍDAS[Status],"&lt;&gt;"&amp;"Concluído",SAÍDAS[Data vencimento],AK677),
SUMIFS(SAÍDAS[Valor],SAÍDAS[Status],"Concluído",SAÍDAS[Data pagamento],AK677,SAÍDAS[Conta bancária],$AJ$2)+SUMIFS(SAÍDAS[Valor],SAÍDAS[Status],"&lt;&gt;"&amp;"Concluído",SAÍDAS[Data vencimento],AK677,SAÍDAS[Conta bancária],$AJ$2)))</f>
        <v>0</v>
      </c>
      <c r="AP677">
        <f t="shared" ca="1" si="75"/>
        <v>0</v>
      </c>
    </row>
    <row r="678" spans="34:42" x14ac:dyDescent="0.3">
      <c r="AH678" t="str">
        <f t="shared" ca="1" si="71"/>
        <v>nov</v>
      </c>
      <c r="AI678">
        <f t="shared" ca="1" si="72"/>
        <v>1901</v>
      </c>
      <c r="AJ678" t="str">
        <f t="shared" ca="1" si="73"/>
        <v>nov1901</v>
      </c>
      <c r="AK678" s="97">
        <f t="shared" ca="1" si="76"/>
        <v>672</v>
      </c>
      <c r="AL678" t="str">
        <f t="shared" ca="1" si="74"/>
        <v>sáb</v>
      </c>
      <c r="AM678">
        <f ca="1">IF($AJ$2="",SUMIFS(BANCOS!$C$4:$C$13,BANCOS!$D$4:$D$13,AK678),SUMIFS(BANCOS!$C$4:$C$13,BANCOS!$D$4:$D$13,AK678,BANCOS!$B$4:$B$13,$AJ$2))+AP677</f>
        <v>0</v>
      </c>
      <c r="AN678">
        <f ca="1">IF($AI$3=1,
IF($AJ$2="",
SUMIFS(ENTRADAS[Valor],ENTRADAS[Status],"Concluído",ENTRADAS[Data pagamento],AK678),
SUMIFS(ENTRADAS[Valor],ENTRADAS[Status],"Concluído",ENTRADAS[Data pagamento],AK678,ENTRADAS[Conta bancária],$AJ$2)),
IF($AJ$2="",
SUMIFS(ENTRADAS[Valor],ENTRADAS[Status],"Concluído",ENTRADAS[Data pagamento],AK678)+SUMIFS(ENTRADAS[Valor],ENTRADAS[Status],"&lt;&gt;"&amp;"Concluído",ENTRADAS[Data vencimento],AK678),
SUMIFS(ENTRADAS[Valor],ENTRADAS[Status],"Concluído",ENTRADAS[Data pagamento],AK678,ENTRADAS[Conta bancária],$AJ$2)+SUMIFS(ENTRADAS[Valor],ENTRADAS[Status],"&lt;&gt;"&amp;"Concluído",ENTRADAS[Data vencimento],AK678,ENTRADAS[Conta bancária],$AJ$2)))</f>
        <v>0</v>
      </c>
      <c r="AO678">
        <f ca="1">IF($AI$3=1,
IF($AJ$2="",
SUMIFS(SAÍDAS[Valor],SAÍDAS[Status],"Concluído",SAÍDAS[Data pagamento],AK678),
SUMIFS(SAÍDAS[Valor],SAÍDAS[Status],"Concluído",SAÍDAS[Data pagamento],AK678,SAÍDAS[Conta bancária],$AJ$2)),
IF($AJ$2="",
SUMIFS(SAÍDAS[Valor],SAÍDAS[Status],"Concluído",SAÍDAS[Data pagamento],AK678)+SUMIFS(SAÍDAS[Valor],SAÍDAS[Status],"&lt;&gt;"&amp;"Concluído",SAÍDAS[Data vencimento],AK678),
SUMIFS(SAÍDAS[Valor],SAÍDAS[Status],"Concluído",SAÍDAS[Data pagamento],AK678,SAÍDAS[Conta bancária],$AJ$2)+SUMIFS(SAÍDAS[Valor],SAÍDAS[Status],"&lt;&gt;"&amp;"Concluído",SAÍDAS[Data vencimento],AK678,SAÍDAS[Conta bancária],$AJ$2)))</f>
        <v>0</v>
      </c>
      <c r="AP678">
        <f t="shared" ca="1" si="75"/>
        <v>0</v>
      </c>
    </row>
    <row r="679" spans="34:42" x14ac:dyDescent="0.3">
      <c r="AH679" t="str">
        <f t="shared" ca="1" si="71"/>
        <v>nov</v>
      </c>
      <c r="AI679">
        <f t="shared" ca="1" si="72"/>
        <v>1901</v>
      </c>
      <c r="AJ679" t="str">
        <f t="shared" ca="1" si="73"/>
        <v>nov1901</v>
      </c>
      <c r="AK679" s="97">
        <f t="shared" ca="1" si="76"/>
        <v>673</v>
      </c>
      <c r="AL679" t="str">
        <f t="shared" ca="1" si="74"/>
        <v>dom</v>
      </c>
      <c r="AM679">
        <f ca="1">IF($AJ$2="",SUMIFS(BANCOS!$C$4:$C$13,BANCOS!$D$4:$D$13,AK679),SUMIFS(BANCOS!$C$4:$C$13,BANCOS!$D$4:$D$13,AK679,BANCOS!$B$4:$B$13,$AJ$2))+AP678</f>
        <v>0</v>
      </c>
      <c r="AN679">
        <f ca="1">IF($AI$3=1,
IF($AJ$2="",
SUMIFS(ENTRADAS[Valor],ENTRADAS[Status],"Concluído",ENTRADAS[Data pagamento],AK679),
SUMIFS(ENTRADAS[Valor],ENTRADAS[Status],"Concluído",ENTRADAS[Data pagamento],AK679,ENTRADAS[Conta bancária],$AJ$2)),
IF($AJ$2="",
SUMIFS(ENTRADAS[Valor],ENTRADAS[Status],"Concluído",ENTRADAS[Data pagamento],AK679)+SUMIFS(ENTRADAS[Valor],ENTRADAS[Status],"&lt;&gt;"&amp;"Concluído",ENTRADAS[Data vencimento],AK679),
SUMIFS(ENTRADAS[Valor],ENTRADAS[Status],"Concluído",ENTRADAS[Data pagamento],AK679,ENTRADAS[Conta bancária],$AJ$2)+SUMIFS(ENTRADAS[Valor],ENTRADAS[Status],"&lt;&gt;"&amp;"Concluído",ENTRADAS[Data vencimento],AK679,ENTRADAS[Conta bancária],$AJ$2)))</f>
        <v>0</v>
      </c>
      <c r="AO679">
        <f ca="1">IF($AI$3=1,
IF($AJ$2="",
SUMIFS(SAÍDAS[Valor],SAÍDAS[Status],"Concluído",SAÍDAS[Data pagamento],AK679),
SUMIFS(SAÍDAS[Valor],SAÍDAS[Status],"Concluído",SAÍDAS[Data pagamento],AK679,SAÍDAS[Conta bancária],$AJ$2)),
IF($AJ$2="",
SUMIFS(SAÍDAS[Valor],SAÍDAS[Status],"Concluído",SAÍDAS[Data pagamento],AK679)+SUMIFS(SAÍDAS[Valor],SAÍDAS[Status],"&lt;&gt;"&amp;"Concluído",SAÍDAS[Data vencimento],AK679),
SUMIFS(SAÍDAS[Valor],SAÍDAS[Status],"Concluído",SAÍDAS[Data pagamento],AK679,SAÍDAS[Conta bancária],$AJ$2)+SUMIFS(SAÍDAS[Valor],SAÍDAS[Status],"&lt;&gt;"&amp;"Concluído",SAÍDAS[Data vencimento],AK679,SAÍDAS[Conta bancária],$AJ$2)))</f>
        <v>0</v>
      </c>
      <c r="AP679">
        <f t="shared" ca="1" si="75"/>
        <v>0</v>
      </c>
    </row>
    <row r="680" spans="34:42" x14ac:dyDescent="0.3">
      <c r="AH680" t="str">
        <f t="shared" ca="1" si="71"/>
        <v>nov</v>
      </c>
      <c r="AI680">
        <f t="shared" ca="1" si="72"/>
        <v>1901</v>
      </c>
      <c r="AJ680" t="str">
        <f t="shared" ca="1" si="73"/>
        <v>nov1901</v>
      </c>
      <c r="AK680" s="97">
        <f t="shared" ca="1" si="76"/>
        <v>674</v>
      </c>
      <c r="AL680" t="str">
        <f t="shared" ca="1" si="74"/>
        <v>seg</v>
      </c>
      <c r="AM680">
        <f ca="1">IF($AJ$2="",SUMIFS(BANCOS!$C$4:$C$13,BANCOS!$D$4:$D$13,AK680),SUMIFS(BANCOS!$C$4:$C$13,BANCOS!$D$4:$D$13,AK680,BANCOS!$B$4:$B$13,$AJ$2))+AP679</f>
        <v>0</v>
      </c>
      <c r="AN680">
        <f ca="1">IF($AI$3=1,
IF($AJ$2="",
SUMIFS(ENTRADAS[Valor],ENTRADAS[Status],"Concluído",ENTRADAS[Data pagamento],AK680),
SUMIFS(ENTRADAS[Valor],ENTRADAS[Status],"Concluído",ENTRADAS[Data pagamento],AK680,ENTRADAS[Conta bancária],$AJ$2)),
IF($AJ$2="",
SUMIFS(ENTRADAS[Valor],ENTRADAS[Status],"Concluído",ENTRADAS[Data pagamento],AK680)+SUMIFS(ENTRADAS[Valor],ENTRADAS[Status],"&lt;&gt;"&amp;"Concluído",ENTRADAS[Data vencimento],AK680),
SUMIFS(ENTRADAS[Valor],ENTRADAS[Status],"Concluído",ENTRADAS[Data pagamento],AK680,ENTRADAS[Conta bancária],$AJ$2)+SUMIFS(ENTRADAS[Valor],ENTRADAS[Status],"&lt;&gt;"&amp;"Concluído",ENTRADAS[Data vencimento],AK680,ENTRADAS[Conta bancária],$AJ$2)))</f>
        <v>0</v>
      </c>
      <c r="AO680">
        <f ca="1">IF($AI$3=1,
IF($AJ$2="",
SUMIFS(SAÍDAS[Valor],SAÍDAS[Status],"Concluído",SAÍDAS[Data pagamento],AK680),
SUMIFS(SAÍDAS[Valor],SAÍDAS[Status],"Concluído",SAÍDAS[Data pagamento],AK680,SAÍDAS[Conta bancária],$AJ$2)),
IF($AJ$2="",
SUMIFS(SAÍDAS[Valor],SAÍDAS[Status],"Concluído",SAÍDAS[Data pagamento],AK680)+SUMIFS(SAÍDAS[Valor],SAÍDAS[Status],"&lt;&gt;"&amp;"Concluído",SAÍDAS[Data vencimento],AK680),
SUMIFS(SAÍDAS[Valor],SAÍDAS[Status],"Concluído",SAÍDAS[Data pagamento],AK680,SAÍDAS[Conta bancária],$AJ$2)+SUMIFS(SAÍDAS[Valor],SAÍDAS[Status],"&lt;&gt;"&amp;"Concluído",SAÍDAS[Data vencimento],AK680,SAÍDAS[Conta bancária],$AJ$2)))</f>
        <v>0</v>
      </c>
      <c r="AP680">
        <f t="shared" ca="1" si="75"/>
        <v>0</v>
      </c>
    </row>
    <row r="681" spans="34:42" x14ac:dyDescent="0.3">
      <c r="AH681" t="str">
        <f t="shared" ca="1" si="71"/>
        <v>nov</v>
      </c>
      <c r="AI681">
        <f t="shared" ca="1" si="72"/>
        <v>1901</v>
      </c>
      <c r="AJ681" t="str">
        <f t="shared" ca="1" si="73"/>
        <v>nov1901</v>
      </c>
      <c r="AK681" s="97">
        <f t="shared" ca="1" si="76"/>
        <v>675</v>
      </c>
      <c r="AL681" t="str">
        <f t="shared" ca="1" si="74"/>
        <v>ter</v>
      </c>
      <c r="AM681">
        <f ca="1">IF($AJ$2="",SUMIFS(BANCOS!$C$4:$C$13,BANCOS!$D$4:$D$13,AK681),SUMIFS(BANCOS!$C$4:$C$13,BANCOS!$D$4:$D$13,AK681,BANCOS!$B$4:$B$13,$AJ$2))+AP680</f>
        <v>0</v>
      </c>
      <c r="AN681">
        <f ca="1">IF($AI$3=1,
IF($AJ$2="",
SUMIFS(ENTRADAS[Valor],ENTRADAS[Status],"Concluído",ENTRADAS[Data pagamento],AK681),
SUMIFS(ENTRADAS[Valor],ENTRADAS[Status],"Concluído",ENTRADAS[Data pagamento],AK681,ENTRADAS[Conta bancária],$AJ$2)),
IF($AJ$2="",
SUMIFS(ENTRADAS[Valor],ENTRADAS[Status],"Concluído",ENTRADAS[Data pagamento],AK681)+SUMIFS(ENTRADAS[Valor],ENTRADAS[Status],"&lt;&gt;"&amp;"Concluído",ENTRADAS[Data vencimento],AK681),
SUMIFS(ENTRADAS[Valor],ENTRADAS[Status],"Concluído",ENTRADAS[Data pagamento],AK681,ENTRADAS[Conta bancária],$AJ$2)+SUMIFS(ENTRADAS[Valor],ENTRADAS[Status],"&lt;&gt;"&amp;"Concluído",ENTRADAS[Data vencimento],AK681,ENTRADAS[Conta bancária],$AJ$2)))</f>
        <v>0</v>
      </c>
      <c r="AO681">
        <f ca="1">IF($AI$3=1,
IF($AJ$2="",
SUMIFS(SAÍDAS[Valor],SAÍDAS[Status],"Concluído",SAÍDAS[Data pagamento],AK681),
SUMIFS(SAÍDAS[Valor],SAÍDAS[Status],"Concluído",SAÍDAS[Data pagamento],AK681,SAÍDAS[Conta bancária],$AJ$2)),
IF($AJ$2="",
SUMIFS(SAÍDAS[Valor],SAÍDAS[Status],"Concluído",SAÍDAS[Data pagamento],AK681)+SUMIFS(SAÍDAS[Valor],SAÍDAS[Status],"&lt;&gt;"&amp;"Concluído",SAÍDAS[Data vencimento],AK681),
SUMIFS(SAÍDAS[Valor],SAÍDAS[Status],"Concluído",SAÍDAS[Data pagamento],AK681,SAÍDAS[Conta bancária],$AJ$2)+SUMIFS(SAÍDAS[Valor],SAÍDAS[Status],"&lt;&gt;"&amp;"Concluído",SAÍDAS[Data vencimento],AK681,SAÍDAS[Conta bancária],$AJ$2)))</f>
        <v>0</v>
      </c>
      <c r="AP681">
        <f t="shared" ca="1" si="75"/>
        <v>0</v>
      </c>
    </row>
    <row r="682" spans="34:42" x14ac:dyDescent="0.3">
      <c r="AH682" t="str">
        <f t="shared" ca="1" si="71"/>
        <v>nov</v>
      </c>
      <c r="AI682">
        <f t="shared" ca="1" si="72"/>
        <v>1901</v>
      </c>
      <c r="AJ682" t="str">
        <f t="shared" ca="1" si="73"/>
        <v>nov1901</v>
      </c>
      <c r="AK682" s="97">
        <f t="shared" ca="1" si="76"/>
        <v>676</v>
      </c>
      <c r="AL682" t="str">
        <f t="shared" ca="1" si="74"/>
        <v>qua</v>
      </c>
      <c r="AM682">
        <f ca="1">IF($AJ$2="",SUMIFS(BANCOS!$C$4:$C$13,BANCOS!$D$4:$D$13,AK682),SUMIFS(BANCOS!$C$4:$C$13,BANCOS!$D$4:$D$13,AK682,BANCOS!$B$4:$B$13,$AJ$2))+AP681</f>
        <v>0</v>
      </c>
      <c r="AN682">
        <f ca="1">IF($AI$3=1,
IF($AJ$2="",
SUMIFS(ENTRADAS[Valor],ENTRADAS[Status],"Concluído",ENTRADAS[Data pagamento],AK682),
SUMIFS(ENTRADAS[Valor],ENTRADAS[Status],"Concluído",ENTRADAS[Data pagamento],AK682,ENTRADAS[Conta bancária],$AJ$2)),
IF($AJ$2="",
SUMIFS(ENTRADAS[Valor],ENTRADAS[Status],"Concluído",ENTRADAS[Data pagamento],AK682)+SUMIFS(ENTRADAS[Valor],ENTRADAS[Status],"&lt;&gt;"&amp;"Concluído",ENTRADAS[Data vencimento],AK682),
SUMIFS(ENTRADAS[Valor],ENTRADAS[Status],"Concluído",ENTRADAS[Data pagamento],AK682,ENTRADAS[Conta bancária],$AJ$2)+SUMIFS(ENTRADAS[Valor],ENTRADAS[Status],"&lt;&gt;"&amp;"Concluído",ENTRADAS[Data vencimento],AK682,ENTRADAS[Conta bancária],$AJ$2)))</f>
        <v>0</v>
      </c>
      <c r="AO682">
        <f ca="1">IF($AI$3=1,
IF($AJ$2="",
SUMIFS(SAÍDAS[Valor],SAÍDAS[Status],"Concluído",SAÍDAS[Data pagamento],AK682),
SUMIFS(SAÍDAS[Valor],SAÍDAS[Status],"Concluído",SAÍDAS[Data pagamento],AK682,SAÍDAS[Conta bancária],$AJ$2)),
IF($AJ$2="",
SUMIFS(SAÍDAS[Valor],SAÍDAS[Status],"Concluído",SAÍDAS[Data pagamento],AK682)+SUMIFS(SAÍDAS[Valor],SAÍDAS[Status],"&lt;&gt;"&amp;"Concluído",SAÍDAS[Data vencimento],AK682),
SUMIFS(SAÍDAS[Valor],SAÍDAS[Status],"Concluído",SAÍDAS[Data pagamento],AK682,SAÍDAS[Conta bancária],$AJ$2)+SUMIFS(SAÍDAS[Valor],SAÍDAS[Status],"&lt;&gt;"&amp;"Concluído",SAÍDAS[Data vencimento],AK682,SAÍDAS[Conta bancária],$AJ$2)))</f>
        <v>0</v>
      </c>
      <c r="AP682">
        <f t="shared" ca="1" si="75"/>
        <v>0</v>
      </c>
    </row>
    <row r="683" spans="34:42" x14ac:dyDescent="0.3">
      <c r="AH683" t="str">
        <f t="shared" ca="1" si="71"/>
        <v>nov</v>
      </c>
      <c r="AI683">
        <f t="shared" ca="1" si="72"/>
        <v>1901</v>
      </c>
      <c r="AJ683" t="str">
        <f t="shared" ca="1" si="73"/>
        <v>nov1901</v>
      </c>
      <c r="AK683" s="97">
        <f t="shared" ca="1" si="76"/>
        <v>677</v>
      </c>
      <c r="AL683" t="str">
        <f t="shared" ca="1" si="74"/>
        <v>qui</v>
      </c>
      <c r="AM683">
        <f ca="1">IF($AJ$2="",SUMIFS(BANCOS!$C$4:$C$13,BANCOS!$D$4:$D$13,AK683),SUMIFS(BANCOS!$C$4:$C$13,BANCOS!$D$4:$D$13,AK683,BANCOS!$B$4:$B$13,$AJ$2))+AP682</f>
        <v>0</v>
      </c>
      <c r="AN683">
        <f ca="1">IF($AI$3=1,
IF($AJ$2="",
SUMIFS(ENTRADAS[Valor],ENTRADAS[Status],"Concluído",ENTRADAS[Data pagamento],AK683),
SUMIFS(ENTRADAS[Valor],ENTRADAS[Status],"Concluído",ENTRADAS[Data pagamento],AK683,ENTRADAS[Conta bancária],$AJ$2)),
IF($AJ$2="",
SUMIFS(ENTRADAS[Valor],ENTRADAS[Status],"Concluído",ENTRADAS[Data pagamento],AK683)+SUMIFS(ENTRADAS[Valor],ENTRADAS[Status],"&lt;&gt;"&amp;"Concluído",ENTRADAS[Data vencimento],AK683),
SUMIFS(ENTRADAS[Valor],ENTRADAS[Status],"Concluído",ENTRADAS[Data pagamento],AK683,ENTRADAS[Conta bancária],$AJ$2)+SUMIFS(ENTRADAS[Valor],ENTRADAS[Status],"&lt;&gt;"&amp;"Concluído",ENTRADAS[Data vencimento],AK683,ENTRADAS[Conta bancária],$AJ$2)))</f>
        <v>0</v>
      </c>
      <c r="AO683">
        <f ca="1">IF($AI$3=1,
IF($AJ$2="",
SUMIFS(SAÍDAS[Valor],SAÍDAS[Status],"Concluído",SAÍDAS[Data pagamento],AK683),
SUMIFS(SAÍDAS[Valor],SAÍDAS[Status],"Concluído",SAÍDAS[Data pagamento],AK683,SAÍDAS[Conta bancária],$AJ$2)),
IF($AJ$2="",
SUMIFS(SAÍDAS[Valor],SAÍDAS[Status],"Concluído",SAÍDAS[Data pagamento],AK683)+SUMIFS(SAÍDAS[Valor],SAÍDAS[Status],"&lt;&gt;"&amp;"Concluído",SAÍDAS[Data vencimento],AK683),
SUMIFS(SAÍDAS[Valor],SAÍDAS[Status],"Concluído",SAÍDAS[Data pagamento],AK683,SAÍDAS[Conta bancária],$AJ$2)+SUMIFS(SAÍDAS[Valor],SAÍDAS[Status],"&lt;&gt;"&amp;"Concluído",SAÍDAS[Data vencimento],AK683,SAÍDAS[Conta bancária],$AJ$2)))</f>
        <v>0</v>
      </c>
      <c r="AP683">
        <f t="shared" ca="1" si="75"/>
        <v>0</v>
      </c>
    </row>
    <row r="684" spans="34:42" x14ac:dyDescent="0.3">
      <c r="AH684" t="str">
        <f t="shared" ca="1" si="71"/>
        <v>nov</v>
      </c>
      <c r="AI684">
        <f t="shared" ca="1" si="72"/>
        <v>1901</v>
      </c>
      <c r="AJ684" t="str">
        <f t="shared" ca="1" si="73"/>
        <v>nov1901</v>
      </c>
      <c r="AK684" s="97">
        <f t="shared" ca="1" si="76"/>
        <v>678</v>
      </c>
      <c r="AL684" t="str">
        <f t="shared" ca="1" si="74"/>
        <v>sex</v>
      </c>
      <c r="AM684">
        <f ca="1">IF($AJ$2="",SUMIFS(BANCOS!$C$4:$C$13,BANCOS!$D$4:$D$13,AK684),SUMIFS(BANCOS!$C$4:$C$13,BANCOS!$D$4:$D$13,AK684,BANCOS!$B$4:$B$13,$AJ$2))+AP683</f>
        <v>0</v>
      </c>
      <c r="AN684">
        <f ca="1">IF($AI$3=1,
IF($AJ$2="",
SUMIFS(ENTRADAS[Valor],ENTRADAS[Status],"Concluído",ENTRADAS[Data pagamento],AK684),
SUMIFS(ENTRADAS[Valor],ENTRADAS[Status],"Concluído",ENTRADAS[Data pagamento],AK684,ENTRADAS[Conta bancária],$AJ$2)),
IF($AJ$2="",
SUMIFS(ENTRADAS[Valor],ENTRADAS[Status],"Concluído",ENTRADAS[Data pagamento],AK684)+SUMIFS(ENTRADAS[Valor],ENTRADAS[Status],"&lt;&gt;"&amp;"Concluído",ENTRADAS[Data vencimento],AK684),
SUMIFS(ENTRADAS[Valor],ENTRADAS[Status],"Concluído",ENTRADAS[Data pagamento],AK684,ENTRADAS[Conta bancária],$AJ$2)+SUMIFS(ENTRADAS[Valor],ENTRADAS[Status],"&lt;&gt;"&amp;"Concluído",ENTRADAS[Data vencimento],AK684,ENTRADAS[Conta bancária],$AJ$2)))</f>
        <v>0</v>
      </c>
      <c r="AO684">
        <f ca="1">IF($AI$3=1,
IF($AJ$2="",
SUMIFS(SAÍDAS[Valor],SAÍDAS[Status],"Concluído",SAÍDAS[Data pagamento],AK684),
SUMIFS(SAÍDAS[Valor],SAÍDAS[Status],"Concluído",SAÍDAS[Data pagamento],AK684,SAÍDAS[Conta bancária],$AJ$2)),
IF($AJ$2="",
SUMIFS(SAÍDAS[Valor],SAÍDAS[Status],"Concluído",SAÍDAS[Data pagamento],AK684)+SUMIFS(SAÍDAS[Valor],SAÍDAS[Status],"&lt;&gt;"&amp;"Concluído",SAÍDAS[Data vencimento],AK684),
SUMIFS(SAÍDAS[Valor],SAÍDAS[Status],"Concluído",SAÍDAS[Data pagamento],AK684,SAÍDAS[Conta bancária],$AJ$2)+SUMIFS(SAÍDAS[Valor],SAÍDAS[Status],"&lt;&gt;"&amp;"Concluído",SAÍDAS[Data vencimento],AK684,SAÍDAS[Conta bancária],$AJ$2)))</f>
        <v>0</v>
      </c>
      <c r="AP684">
        <f t="shared" ca="1" si="75"/>
        <v>0</v>
      </c>
    </row>
    <row r="685" spans="34:42" x14ac:dyDescent="0.3">
      <c r="AH685" t="str">
        <f t="shared" ca="1" si="71"/>
        <v>nov</v>
      </c>
      <c r="AI685">
        <f t="shared" ca="1" si="72"/>
        <v>1901</v>
      </c>
      <c r="AJ685" t="str">
        <f t="shared" ca="1" si="73"/>
        <v>nov1901</v>
      </c>
      <c r="AK685" s="97">
        <f t="shared" ca="1" si="76"/>
        <v>679</v>
      </c>
      <c r="AL685" t="str">
        <f t="shared" ca="1" si="74"/>
        <v>sáb</v>
      </c>
      <c r="AM685">
        <f ca="1">IF($AJ$2="",SUMIFS(BANCOS!$C$4:$C$13,BANCOS!$D$4:$D$13,AK685),SUMIFS(BANCOS!$C$4:$C$13,BANCOS!$D$4:$D$13,AK685,BANCOS!$B$4:$B$13,$AJ$2))+AP684</f>
        <v>0</v>
      </c>
      <c r="AN685">
        <f ca="1">IF($AI$3=1,
IF($AJ$2="",
SUMIFS(ENTRADAS[Valor],ENTRADAS[Status],"Concluído",ENTRADAS[Data pagamento],AK685),
SUMIFS(ENTRADAS[Valor],ENTRADAS[Status],"Concluído",ENTRADAS[Data pagamento],AK685,ENTRADAS[Conta bancária],$AJ$2)),
IF($AJ$2="",
SUMIFS(ENTRADAS[Valor],ENTRADAS[Status],"Concluído",ENTRADAS[Data pagamento],AK685)+SUMIFS(ENTRADAS[Valor],ENTRADAS[Status],"&lt;&gt;"&amp;"Concluído",ENTRADAS[Data vencimento],AK685),
SUMIFS(ENTRADAS[Valor],ENTRADAS[Status],"Concluído",ENTRADAS[Data pagamento],AK685,ENTRADAS[Conta bancária],$AJ$2)+SUMIFS(ENTRADAS[Valor],ENTRADAS[Status],"&lt;&gt;"&amp;"Concluído",ENTRADAS[Data vencimento],AK685,ENTRADAS[Conta bancária],$AJ$2)))</f>
        <v>0</v>
      </c>
      <c r="AO685">
        <f ca="1">IF($AI$3=1,
IF($AJ$2="",
SUMIFS(SAÍDAS[Valor],SAÍDAS[Status],"Concluído",SAÍDAS[Data pagamento],AK685),
SUMIFS(SAÍDAS[Valor],SAÍDAS[Status],"Concluído",SAÍDAS[Data pagamento],AK685,SAÍDAS[Conta bancária],$AJ$2)),
IF($AJ$2="",
SUMIFS(SAÍDAS[Valor],SAÍDAS[Status],"Concluído",SAÍDAS[Data pagamento],AK685)+SUMIFS(SAÍDAS[Valor],SAÍDAS[Status],"&lt;&gt;"&amp;"Concluído",SAÍDAS[Data vencimento],AK685),
SUMIFS(SAÍDAS[Valor],SAÍDAS[Status],"Concluído",SAÍDAS[Data pagamento],AK685,SAÍDAS[Conta bancária],$AJ$2)+SUMIFS(SAÍDAS[Valor],SAÍDAS[Status],"&lt;&gt;"&amp;"Concluído",SAÍDAS[Data vencimento],AK685,SAÍDAS[Conta bancária],$AJ$2)))</f>
        <v>0</v>
      </c>
      <c r="AP685">
        <f t="shared" ca="1" si="75"/>
        <v>0</v>
      </c>
    </row>
    <row r="686" spans="34:42" x14ac:dyDescent="0.3">
      <c r="AH686" t="str">
        <f t="shared" ca="1" si="71"/>
        <v>nov</v>
      </c>
      <c r="AI686">
        <f t="shared" ca="1" si="72"/>
        <v>1901</v>
      </c>
      <c r="AJ686" t="str">
        <f t="shared" ca="1" si="73"/>
        <v>nov1901</v>
      </c>
      <c r="AK686" s="97">
        <f t="shared" ca="1" si="76"/>
        <v>680</v>
      </c>
      <c r="AL686" t="str">
        <f t="shared" ca="1" si="74"/>
        <v>dom</v>
      </c>
      <c r="AM686">
        <f ca="1">IF($AJ$2="",SUMIFS(BANCOS!$C$4:$C$13,BANCOS!$D$4:$D$13,AK686),SUMIFS(BANCOS!$C$4:$C$13,BANCOS!$D$4:$D$13,AK686,BANCOS!$B$4:$B$13,$AJ$2))+AP685</f>
        <v>0</v>
      </c>
      <c r="AN686">
        <f ca="1">IF($AI$3=1,
IF($AJ$2="",
SUMIFS(ENTRADAS[Valor],ENTRADAS[Status],"Concluído",ENTRADAS[Data pagamento],AK686),
SUMIFS(ENTRADAS[Valor],ENTRADAS[Status],"Concluído",ENTRADAS[Data pagamento],AK686,ENTRADAS[Conta bancária],$AJ$2)),
IF($AJ$2="",
SUMIFS(ENTRADAS[Valor],ENTRADAS[Status],"Concluído",ENTRADAS[Data pagamento],AK686)+SUMIFS(ENTRADAS[Valor],ENTRADAS[Status],"&lt;&gt;"&amp;"Concluído",ENTRADAS[Data vencimento],AK686),
SUMIFS(ENTRADAS[Valor],ENTRADAS[Status],"Concluído",ENTRADAS[Data pagamento],AK686,ENTRADAS[Conta bancária],$AJ$2)+SUMIFS(ENTRADAS[Valor],ENTRADAS[Status],"&lt;&gt;"&amp;"Concluído",ENTRADAS[Data vencimento],AK686,ENTRADAS[Conta bancária],$AJ$2)))</f>
        <v>0</v>
      </c>
      <c r="AO686">
        <f ca="1">IF($AI$3=1,
IF($AJ$2="",
SUMIFS(SAÍDAS[Valor],SAÍDAS[Status],"Concluído",SAÍDAS[Data pagamento],AK686),
SUMIFS(SAÍDAS[Valor],SAÍDAS[Status],"Concluído",SAÍDAS[Data pagamento],AK686,SAÍDAS[Conta bancária],$AJ$2)),
IF($AJ$2="",
SUMIFS(SAÍDAS[Valor],SAÍDAS[Status],"Concluído",SAÍDAS[Data pagamento],AK686)+SUMIFS(SAÍDAS[Valor],SAÍDAS[Status],"&lt;&gt;"&amp;"Concluído",SAÍDAS[Data vencimento],AK686),
SUMIFS(SAÍDAS[Valor],SAÍDAS[Status],"Concluído",SAÍDAS[Data pagamento],AK686,SAÍDAS[Conta bancária],$AJ$2)+SUMIFS(SAÍDAS[Valor],SAÍDAS[Status],"&lt;&gt;"&amp;"Concluído",SAÍDAS[Data vencimento],AK686,SAÍDAS[Conta bancária],$AJ$2)))</f>
        <v>0</v>
      </c>
      <c r="AP686">
        <f t="shared" ca="1" si="75"/>
        <v>0</v>
      </c>
    </row>
    <row r="687" spans="34:42" x14ac:dyDescent="0.3">
      <c r="AH687" t="str">
        <f t="shared" ca="1" si="71"/>
        <v>nov</v>
      </c>
      <c r="AI687">
        <f t="shared" ca="1" si="72"/>
        <v>1901</v>
      </c>
      <c r="AJ687" t="str">
        <f t="shared" ca="1" si="73"/>
        <v>nov1901</v>
      </c>
      <c r="AK687" s="97">
        <f t="shared" ca="1" si="76"/>
        <v>681</v>
      </c>
      <c r="AL687" t="str">
        <f t="shared" ca="1" si="74"/>
        <v>seg</v>
      </c>
      <c r="AM687">
        <f ca="1">IF($AJ$2="",SUMIFS(BANCOS!$C$4:$C$13,BANCOS!$D$4:$D$13,AK687),SUMIFS(BANCOS!$C$4:$C$13,BANCOS!$D$4:$D$13,AK687,BANCOS!$B$4:$B$13,$AJ$2))+AP686</f>
        <v>0</v>
      </c>
      <c r="AN687">
        <f ca="1">IF($AI$3=1,
IF($AJ$2="",
SUMIFS(ENTRADAS[Valor],ENTRADAS[Status],"Concluído",ENTRADAS[Data pagamento],AK687),
SUMIFS(ENTRADAS[Valor],ENTRADAS[Status],"Concluído",ENTRADAS[Data pagamento],AK687,ENTRADAS[Conta bancária],$AJ$2)),
IF($AJ$2="",
SUMIFS(ENTRADAS[Valor],ENTRADAS[Status],"Concluído",ENTRADAS[Data pagamento],AK687)+SUMIFS(ENTRADAS[Valor],ENTRADAS[Status],"&lt;&gt;"&amp;"Concluído",ENTRADAS[Data vencimento],AK687),
SUMIFS(ENTRADAS[Valor],ENTRADAS[Status],"Concluído",ENTRADAS[Data pagamento],AK687,ENTRADAS[Conta bancária],$AJ$2)+SUMIFS(ENTRADAS[Valor],ENTRADAS[Status],"&lt;&gt;"&amp;"Concluído",ENTRADAS[Data vencimento],AK687,ENTRADAS[Conta bancária],$AJ$2)))</f>
        <v>0</v>
      </c>
      <c r="AO687">
        <f ca="1">IF($AI$3=1,
IF($AJ$2="",
SUMIFS(SAÍDAS[Valor],SAÍDAS[Status],"Concluído",SAÍDAS[Data pagamento],AK687),
SUMIFS(SAÍDAS[Valor],SAÍDAS[Status],"Concluído",SAÍDAS[Data pagamento],AK687,SAÍDAS[Conta bancária],$AJ$2)),
IF($AJ$2="",
SUMIFS(SAÍDAS[Valor],SAÍDAS[Status],"Concluído",SAÍDAS[Data pagamento],AK687)+SUMIFS(SAÍDAS[Valor],SAÍDAS[Status],"&lt;&gt;"&amp;"Concluído",SAÍDAS[Data vencimento],AK687),
SUMIFS(SAÍDAS[Valor],SAÍDAS[Status],"Concluído",SAÍDAS[Data pagamento],AK687,SAÍDAS[Conta bancária],$AJ$2)+SUMIFS(SAÍDAS[Valor],SAÍDAS[Status],"&lt;&gt;"&amp;"Concluído",SAÍDAS[Data vencimento],AK687,SAÍDAS[Conta bancária],$AJ$2)))</f>
        <v>0</v>
      </c>
      <c r="AP687">
        <f t="shared" ca="1" si="75"/>
        <v>0</v>
      </c>
    </row>
    <row r="688" spans="34:42" x14ac:dyDescent="0.3">
      <c r="AH688" t="str">
        <f t="shared" ca="1" si="71"/>
        <v>nov</v>
      </c>
      <c r="AI688">
        <f t="shared" ca="1" si="72"/>
        <v>1901</v>
      </c>
      <c r="AJ688" t="str">
        <f t="shared" ca="1" si="73"/>
        <v>nov1901</v>
      </c>
      <c r="AK688" s="97">
        <f t="shared" ca="1" si="76"/>
        <v>682</v>
      </c>
      <c r="AL688" t="str">
        <f t="shared" ca="1" si="74"/>
        <v>ter</v>
      </c>
      <c r="AM688">
        <f ca="1">IF($AJ$2="",SUMIFS(BANCOS!$C$4:$C$13,BANCOS!$D$4:$D$13,AK688),SUMIFS(BANCOS!$C$4:$C$13,BANCOS!$D$4:$D$13,AK688,BANCOS!$B$4:$B$13,$AJ$2))+AP687</f>
        <v>0</v>
      </c>
      <c r="AN688">
        <f ca="1">IF($AI$3=1,
IF($AJ$2="",
SUMIFS(ENTRADAS[Valor],ENTRADAS[Status],"Concluído",ENTRADAS[Data pagamento],AK688),
SUMIFS(ENTRADAS[Valor],ENTRADAS[Status],"Concluído",ENTRADAS[Data pagamento],AK688,ENTRADAS[Conta bancária],$AJ$2)),
IF($AJ$2="",
SUMIFS(ENTRADAS[Valor],ENTRADAS[Status],"Concluído",ENTRADAS[Data pagamento],AK688)+SUMIFS(ENTRADAS[Valor],ENTRADAS[Status],"&lt;&gt;"&amp;"Concluído",ENTRADAS[Data vencimento],AK688),
SUMIFS(ENTRADAS[Valor],ENTRADAS[Status],"Concluído",ENTRADAS[Data pagamento],AK688,ENTRADAS[Conta bancária],$AJ$2)+SUMIFS(ENTRADAS[Valor],ENTRADAS[Status],"&lt;&gt;"&amp;"Concluído",ENTRADAS[Data vencimento],AK688,ENTRADAS[Conta bancária],$AJ$2)))</f>
        <v>0</v>
      </c>
      <c r="AO688">
        <f ca="1">IF($AI$3=1,
IF($AJ$2="",
SUMIFS(SAÍDAS[Valor],SAÍDAS[Status],"Concluído",SAÍDAS[Data pagamento],AK688),
SUMIFS(SAÍDAS[Valor],SAÍDAS[Status],"Concluído",SAÍDAS[Data pagamento],AK688,SAÍDAS[Conta bancária],$AJ$2)),
IF($AJ$2="",
SUMIFS(SAÍDAS[Valor],SAÍDAS[Status],"Concluído",SAÍDAS[Data pagamento],AK688)+SUMIFS(SAÍDAS[Valor],SAÍDAS[Status],"&lt;&gt;"&amp;"Concluído",SAÍDAS[Data vencimento],AK688),
SUMIFS(SAÍDAS[Valor],SAÍDAS[Status],"Concluído",SAÍDAS[Data pagamento],AK688,SAÍDAS[Conta bancária],$AJ$2)+SUMIFS(SAÍDAS[Valor],SAÍDAS[Status],"&lt;&gt;"&amp;"Concluído",SAÍDAS[Data vencimento],AK688,SAÍDAS[Conta bancária],$AJ$2)))</f>
        <v>0</v>
      </c>
      <c r="AP688">
        <f t="shared" ca="1" si="75"/>
        <v>0</v>
      </c>
    </row>
    <row r="689" spans="34:42" x14ac:dyDescent="0.3">
      <c r="AH689" t="str">
        <f t="shared" ca="1" si="71"/>
        <v>nov</v>
      </c>
      <c r="AI689">
        <f t="shared" ca="1" si="72"/>
        <v>1901</v>
      </c>
      <c r="AJ689" t="str">
        <f t="shared" ca="1" si="73"/>
        <v>nov1901</v>
      </c>
      <c r="AK689" s="97">
        <f t="shared" ca="1" si="76"/>
        <v>683</v>
      </c>
      <c r="AL689" t="str">
        <f t="shared" ca="1" si="74"/>
        <v>qua</v>
      </c>
      <c r="AM689">
        <f ca="1">IF($AJ$2="",SUMIFS(BANCOS!$C$4:$C$13,BANCOS!$D$4:$D$13,AK689),SUMIFS(BANCOS!$C$4:$C$13,BANCOS!$D$4:$D$13,AK689,BANCOS!$B$4:$B$13,$AJ$2))+AP688</f>
        <v>0</v>
      </c>
      <c r="AN689">
        <f ca="1">IF($AI$3=1,
IF($AJ$2="",
SUMIFS(ENTRADAS[Valor],ENTRADAS[Status],"Concluído",ENTRADAS[Data pagamento],AK689),
SUMIFS(ENTRADAS[Valor],ENTRADAS[Status],"Concluído",ENTRADAS[Data pagamento],AK689,ENTRADAS[Conta bancária],$AJ$2)),
IF($AJ$2="",
SUMIFS(ENTRADAS[Valor],ENTRADAS[Status],"Concluído",ENTRADAS[Data pagamento],AK689)+SUMIFS(ENTRADAS[Valor],ENTRADAS[Status],"&lt;&gt;"&amp;"Concluído",ENTRADAS[Data vencimento],AK689),
SUMIFS(ENTRADAS[Valor],ENTRADAS[Status],"Concluído",ENTRADAS[Data pagamento],AK689,ENTRADAS[Conta bancária],$AJ$2)+SUMIFS(ENTRADAS[Valor],ENTRADAS[Status],"&lt;&gt;"&amp;"Concluído",ENTRADAS[Data vencimento],AK689,ENTRADAS[Conta bancária],$AJ$2)))</f>
        <v>0</v>
      </c>
      <c r="AO689">
        <f ca="1">IF($AI$3=1,
IF($AJ$2="",
SUMIFS(SAÍDAS[Valor],SAÍDAS[Status],"Concluído",SAÍDAS[Data pagamento],AK689),
SUMIFS(SAÍDAS[Valor],SAÍDAS[Status],"Concluído",SAÍDAS[Data pagamento],AK689,SAÍDAS[Conta bancária],$AJ$2)),
IF($AJ$2="",
SUMIFS(SAÍDAS[Valor],SAÍDAS[Status],"Concluído",SAÍDAS[Data pagamento],AK689)+SUMIFS(SAÍDAS[Valor],SAÍDAS[Status],"&lt;&gt;"&amp;"Concluído",SAÍDAS[Data vencimento],AK689),
SUMIFS(SAÍDAS[Valor],SAÍDAS[Status],"Concluído",SAÍDAS[Data pagamento],AK689,SAÍDAS[Conta bancária],$AJ$2)+SUMIFS(SAÍDAS[Valor],SAÍDAS[Status],"&lt;&gt;"&amp;"Concluído",SAÍDAS[Data vencimento],AK689,SAÍDAS[Conta bancária],$AJ$2)))</f>
        <v>0</v>
      </c>
      <c r="AP689">
        <f t="shared" ca="1" si="75"/>
        <v>0</v>
      </c>
    </row>
    <row r="690" spans="34:42" x14ac:dyDescent="0.3">
      <c r="AH690" t="str">
        <f t="shared" ca="1" si="71"/>
        <v>nov</v>
      </c>
      <c r="AI690">
        <f t="shared" ca="1" si="72"/>
        <v>1901</v>
      </c>
      <c r="AJ690" t="str">
        <f t="shared" ca="1" si="73"/>
        <v>nov1901</v>
      </c>
      <c r="AK690" s="97">
        <f t="shared" ca="1" si="76"/>
        <v>684</v>
      </c>
      <c r="AL690" t="str">
        <f t="shared" ca="1" si="74"/>
        <v>qui</v>
      </c>
      <c r="AM690">
        <f ca="1">IF($AJ$2="",SUMIFS(BANCOS!$C$4:$C$13,BANCOS!$D$4:$D$13,AK690),SUMIFS(BANCOS!$C$4:$C$13,BANCOS!$D$4:$D$13,AK690,BANCOS!$B$4:$B$13,$AJ$2))+AP689</f>
        <v>0</v>
      </c>
      <c r="AN690">
        <f ca="1">IF($AI$3=1,
IF($AJ$2="",
SUMIFS(ENTRADAS[Valor],ENTRADAS[Status],"Concluído",ENTRADAS[Data pagamento],AK690),
SUMIFS(ENTRADAS[Valor],ENTRADAS[Status],"Concluído",ENTRADAS[Data pagamento],AK690,ENTRADAS[Conta bancária],$AJ$2)),
IF($AJ$2="",
SUMIFS(ENTRADAS[Valor],ENTRADAS[Status],"Concluído",ENTRADAS[Data pagamento],AK690)+SUMIFS(ENTRADAS[Valor],ENTRADAS[Status],"&lt;&gt;"&amp;"Concluído",ENTRADAS[Data vencimento],AK690),
SUMIFS(ENTRADAS[Valor],ENTRADAS[Status],"Concluído",ENTRADAS[Data pagamento],AK690,ENTRADAS[Conta bancária],$AJ$2)+SUMIFS(ENTRADAS[Valor],ENTRADAS[Status],"&lt;&gt;"&amp;"Concluído",ENTRADAS[Data vencimento],AK690,ENTRADAS[Conta bancária],$AJ$2)))</f>
        <v>0</v>
      </c>
      <c r="AO690">
        <f ca="1">IF($AI$3=1,
IF($AJ$2="",
SUMIFS(SAÍDAS[Valor],SAÍDAS[Status],"Concluído",SAÍDAS[Data pagamento],AK690),
SUMIFS(SAÍDAS[Valor],SAÍDAS[Status],"Concluído",SAÍDAS[Data pagamento],AK690,SAÍDAS[Conta bancária],$AJ$2)),
IF($AJ$2="",
SUMIFS(SAÍDAS[Valor],SAÍDAS[Status],"Concluído",SAÍDAS[Data pagamento],AK690)+SUMIFS(SAÍDAS[Valor],SAÍDAS[Status],"&lt;&gt;"&amp;"Concluído",SAÍDAS[Data vencimento],AK690),
SUMIFS(SAÍDAS[Valor],SAÍDAS[Status],"Concluído",SAÍDAS[Data pagamento],AK690,SAÍDAS[Conta bancária],$AJ$2)+SUMIFS(SAÍDAS[Valor],SAÍDAS[Status],"&lt;&gt;"&amp;"Concluído",SAÍDAS[Data vencimento],AK690,SAÍDAS[Conta bancária],$AJ$2)))</f>
        <v>0</v>
      </c>
      <c r="AP690">
        <f t="shared" ca="1" si="75"/>
        <v>0</v>
      </c>
    </row>
    <row r="691" spans="34:42" x14ac:dyDescent="0.3">
      <c r="AH691" t="str">
        <f t="shared" ca="1" si="71"/>
        <v>nov</v>
      </c>
      <c r="AI691">
        <f t="shared" ca="1" si="72"/>
        <v>1901</v>
      </c>
      <c r="AJ691" t="str">
        <f t="shared" ca="1" si="73"/>
        <v>nov1901</v>
      </c>
      <c r="AK691" s="97">
        <f t="shared" ca="1" si="76"/>
        <v>685</v>
      </c>
      <c r="AL691" t="str">
        <f t="shared" ca="1" si="74"/>
        <v>sex</v>
      </c>
      <c r="AM691">
        <f ca="1">IF($AJ$2="",SUMIFS(BANCOS!$C$4:$C$13,BANCOS!$D$4:$D$13,AK691),SUMIFS(BANCOS!$C$4:$C$13,BANCOS!$D$4:$D$13,AK691,BANCOS!$B$4:$B$13,$AJ$2))+AP690</f>
        <v>0</v>
      </c>
      <c r="AN691">
        <f ca="1">IF($AI$3=1,
IF($AJ$2="",
SUMIFS(ENTRADAS[Valor],ENTRADAS[Status],"Concluído",ENTRADAS[Data pagamento],AK691),
SUMIFS(ENTRADAS[Valor],ENTRADAS[Status],"Concluído",ENTRADAS[Data pagamento],AK691,ENTRADAS[Conta bancária],$AJ$2)),
IF($AJ$2="",
SUMIFS(ENTRADAS[Valor],ENTRADAS[Status],"Concluído",ENTRADAS[Data pagamento],AK691)+SUMIFS(ENTRADAS[Valor],ENTRADAS[Status],"&lt;&gt;"&amp;"Concluído",ENTRADAS[Data vencimento],AK691),
SUMIFS(ENTRADAS[Valor],ENTRADAS[Status],"Concluído",ENTRADAS[Data pagamento],AK691,ENTRADAS[Conta bancária],$AJ$2)+SUMIFS(ENTRADAS[Valor],ENTRADAS[Status],"&lt;&gt;"&amp;"Concluído",ENTRADAS[Data vencimento],AK691,ENTRADAS[Conta bancária],$AJ$2)))</f>
        <v>0</v>
      </c>
      <c r="AO691">
        <f ca="1">IF($AI$3=1,
IF($AJ$2="",
SUMIFS(SAÍDAS[Valor],SAÍDAS[Status],"Concluído",SAÍDAS[Data pagamento],AK691),
SUMIFS(SAÍDAS[Valor],SAÍDAS[Status],"Concluído",SAÍDAS[Data pagamento],AK691,SAÍDAS[Conta bancária],$AJ$2)),
IF($AJ$2="",
SUMIFS(SAÍDAS[Valor],SAÍDAS[Status],"Concluído",SAÍDAS[Data pagamento],AK691)+SUMIFS(SAÍDAS[Valor],SAÍDAS[Status],"&lt;&gt;"&amp;"Concluído",SAÍDAS[Data vencimento],AK691),
SUMIFS(SAÍDAS[Valor],SAÍDAS[Status],"Concluído",SAÍDAS[Data pagamento],AK691,SAÍDAS[Conta bancária],$AJ$2)+SUMIFS(SAÍDAS[Valor],SAÍDAS[Status],"&lt;&gt;"&amp;"Concluído",SAÍDAS[Data vencimento],AK691,SAÍDAS[Conta bancária],$AJ$2)))</f>
        <v>0</v>
      </c>
      <c r="AP691">
        <f t="shared" ca="1" si="75"/>
        <v>0</v>
      </c>
    </row>
    <row r="692" spans="34:42" x14ac:dyDescent="0.3">
      <c r="AH692" t="str">
        <f t="shared" ca="1" si="71"/>
        <v>nov</v>
      </c>
      <c r="AI692">
        <f t="shared" ca="1" si="72"/>
        <v>1901</v>
      </c>
      <c r="AJ692" t="str">
        <f t="shared" ca="1" si="73"/>
        <v>nov1901</v>
      </c>
      <c r="AK692" s="97">
        <f t="shared" ca="1" si="76"/>
        <v>686</v>
      </c>
      <c r="AL692" t="str">
        <f t="shared" ca="1" si="74"/>
        <v>sáb</v>
      </c>
      <c r="AM692">
        <f ca="1">IF($AJ$2="",SUMIFS(BANCOS!$C$4:$C$13,BANCOS!$D$4:$D$13,AK692),SUMIFS(BANCOS!$C$4:$C$13,BANCOS!$D$4:$D$13,AK692,BANCOS!$B$4:$B$13,$AJ$2))+AP691</f>
        <v>0</v>
      </c>
      <c r="AN692">
        <f ca="1">IF($AI$3=1,
IF($AJ$2="",
SUMIFS(ENTRADAS[Valor],ENTRADAS[Status],"Concluído",ENTRADAS[Data pagamento],AK692),
SUMIFS(ENTRADAS[Valor],ENTRADAS[Status],"Concluído",ENTRADAS[Data pagamento],AK692,ENTRADAS[Conta bancária],$AJ$2)),
IF($AJ$2="",
SUMIFS(ENTRADAS[Valor],ENTRADAS[Status],"Concluído",ENTRADAS[Data pagamento],AK692)+SUMIFS(ENTRADAS[Valor],ENTRADAS[Status],"&lt;&gt;"&amp;"Concluído",ENTRADAS[Data vencimento],AK692),
SUMIFS(ENTRADAS[Valor],ENTRADAS[Status],"Concluído",ENTRADAS[Data pagamento],AK692,ENTRADAS[Conta bancária],$AJ$2)+SUMIFS(ENTRADAS[Valor],ENTRADAS[Status],"&lt;&gt;"&amp;"Concluído",ENTRADAS[Data vencimento],AK692,ENTRADAS[Conta bancária],$AJ$2)))</f>
        <v>0</v>
      </c>
      <c r="AO692">
        <f ca="1">IF($AI$3=1,
IF($AJ$2="",
SUMIFS(SAÍDAS[Valor],SAÍDAS[Status],"Concluído",SAÍDAS[Data pagamento],AK692),
SUMIFS(SAÍDAS[Valor],SAÍDAS[Status],"Concluído",SAÍDAS[Data pagamento],AK692,SAÍDAS[Conta bancária],$AJ$2)),
IF($AJ$2="",
SUMIFS(SAÍDAS[Valor],SAÍDAS[Status],"Concluído",SAÍDAS[Data pagamento],AK692)+SUMIFS(SAÍDAS[Valor],SAÍDAS[Status],"&lt;&gt;"&amp;"Concluído",SAÍDAS[Data vencimento],AK692),
SUMIFS(SAÍDAS[Valor],SAÍDAS[Status],"Concluído",SAÍDAS[Data pagamento],AK692,SAÍDAS[Conta bancária],$AJ$2)+SUMIFS(SAÍDAS[Valor],SAÍDAS[Status],"&lt;&gt;"&amp;"Concluído",SAÍDAS[Data vencimento],AK692,SAÍDAS[Conta bancária],$AJ$2)))</f>
        <v>0</v>
      </c>
      <c r="AP692">
        <f t="shared" ca="1" si="75"/>
        <v>0</v>
      </c>
    </row>
    <row r="693" spans="34:42" x14ac:dyDescent="0.3">
      <c r="AH693" t="str">
        <f t="shared" ca="1" si="71"/>
        <v>nov</v>
      </c>
      <c r="AI693">
        <f t="shared" ca="1" si="72"/>
        <v>1901</v>
      </c>
      <c r="AJ693" t="str">
        <f t="shared" ca="1" si="73"/>
        <v>nov1901</v>
      </c>
      <c r="AK693" s="97">
        <f t="shared" ca="1" si="76"/>
        <v>687</v>
      </c>
      <c r="AL693" t="str">
        <f t="shared" ca="1" si="74"/>
        <v>dom</v>
      </c>
      <c r="AM693">
        <f ca="1">IF($AJ$2="",SUMIFS(BANCOS!$C$4:$C$13,BANCOS!$D$4:$D$13,AK693),SUMIFS(BANCOS!$C$4:$C$13,BANCOS!$D$4:$D$13,AK693,BANCOS!$B$4:$B$13,$AJ$2))+AP692</f>
        <v>0</v>
      </c>
      <c r="AN693">
        <f ca="1">IF($AI$3=1,
IF($AJ$2="",
SUMIFS(ENTRADAS[Valor],ENTRADAS[Status],"Concluído",ENTRADAS[Data pagamento],AK693),
SUMIFS(ENTRADAS[Valor],ENTRADAS[Status],"Concluído",ENTRADAS[Data pagamento],AK693,ENTRADAS[Conta bancária],$AJ$2)),
IF($AJ$2="",
SUMIFS(ENTRADAS[Valor],ENTRADAS[Status],"Concluído",ENTRADAS[Data pagamento],AK693)+SUMIFS(ENTRADAS[Valor],ENTRADAS[Status],"&lt;&gt;"&amp;"Concluído",ENTRADAS[Data vencimento],AK693),
SUMIFS(ENTRADAS[Valor],ENTRADAS[Status],"Concluído",ENTRADAS[Data pagamento],AK693,ENTRADAS[Conta bancária],$AJ$2)+SUMIFS(ENTRADAS[Valor],ENTRADAS[Status],"&lt;&gt;"&amp;"Concluído",ENTRADAS[Data vencimento],AK693,ENTRADAS[Conta bancária],$AJ$2)))</f>
        <v>0</v>
      </c>
      <c r="AO693">
        <f ca="1">IF($AI$3=1,
IF($AJ$2="",
SUMIFS(SAÍDAS[Valor],SAÍDAS[Status],"Concluído",SAÍDAS[Data pagamento],AK693),
SUMIFS(SAÍDAS[Valor],SAÍDAS[Status],"Concluído",SAÍDAS[Data pagamento],AK693,SAÍDAS[Conta bancária],$AJ$2)),
IF($AJ$2="",
SUMIFS(SAÍDAS[Valor],SAÍDAS[Status],"Concluído",SAÍDAS[Data pagamento],AK693)+SUMIFS(SAÍDAS[Valor],SAÍDAS[Status],"&lt;&gt;"&amp;"Concluído",SAÍDAS[Data vencimento],AK693),
SUMIFS(SAÍDAS[Valor],SAÍDAS[Status],"Concluído",SAÍDAS[Data pagamento],AK693,SAÍDAS[Conta bancária],$AJ$2)+SUMIFS(SAÍDAS[Valor],SAÍDAS[Status],"&lt;&gt;"&amp;"Concluído",SAÍDAS[Data vencimento],AK693,SAÍDAS[Conta bancária],$AJ$2)))</f>
        <v>0</v>
      </c>
      <c r="AP693">
        <f t="shared" ca="1" si="75"/>
        <v>0</v>
      </c>
    </row>
    <row r="694" spans="34:42" x14ac:dyDescent="0.3">
      <c r="AH694" t="str">
        <f t="shared" ca="1" si="71"/>
        <v>nov</v>
      </c>
      <c r="AI694">
        <f t="shared" ca="1" si="72"/>
        <v>1901</v>
      </c>
      <c r="AJ694" t="str">
        <f t="shared" ca="1" si="73"/>
        <v>nov1901</v>
      </c>
      <c r="AK694" s="97">
        <f t="shared" ca="1" si="76"/>
        <v>688</v>
      </c>
      <c r="AL694" t="str">
        <f t="shared" ca="1" si="74"/>
        <v>seg</v>
      </c>
      <c r="AM694">
        <f ca="1">IF($AJ$2="",SUMIFS(BANCOS!$C$4:$C$13,BANCOS!$D$4:$D$13,AK694),SUMIFS(BANCOS!$C$4:$C$13,BANCOS!$D$4:$D$13,AK694,BANCOS!$B$4:$B$13,$AJ$2))+AP693</f>
        <v>0</v>
      </c>
      <c r="AN694">
        <f ca="1">IF($AI$3=1,
IF($AJ$2="",
SUMIFS(ENTRADAS[Valor],ENTRADAS[Status],"Concluído",ENTRADAS[Data pagamento],AK694),
SUMIFS(ENTRADAS[Valor],ENTRADAS[Status],"Concluído",ENTRADAS[Data pagamento],AK694,ENTRADAS[Conta bancária],$AJ$2)),
IF($AJ$2="",
SUMIFS(ENTRADAS[Valor],ENTRADAS[Status],"Concluído",ENTRADAS[Data pagamento],AK694)+SUMIFS(ENTRADAS[Valor],ENTRADAS[Status],"&lt;&gt;"&amp;"Concluído",ENTRADAS[Data vencimento],AK694),
SUMIFS(ENTRADAS[Valor],ENTRADAS[Status],"Concluído",ENTRADAS[Data pagamento],AK694,ENTRADAS[Conta bancária],$AJ$2)+SUMIFS(ENTRADAS[Valor],ENTRADAS[Status],"&lt;&gt;"&amp;"Concluído",ENTRADAS[Data vencimento],AK694,ENTRADAS[Conta bancária],$AJ$2)))</f>
        <v>0</v>
      </c>
      <c r="AO694">
        <f ca="1">IF($AI$3=1,
IF($AJ$2="",
SUMIFS(SAÍDAS[Valor],SAÍDAS[Status],"Concluído",SAÍDAS[Data pagamento],AK694),
SUMIFS(SAÍDAS[Valor],SAÍDAS[Status],"Concluído",SAÍDAS[Data pagamento],AK694,SAÍDAS[Conta bancária],$AJ$2)),
IF($AJ$2="",
SUMIFS(SAÍDAS[Valor],SAÍDAS[Status],"Concluído",SAÍDAS[Data pagamento],AK694)+SUMIFS(SAÍDAS[Valor],SAÍDAS[Status],"&lt;&gt;"&amp;"Concluído",SAÍDAS[Data vencimento],AK694),
SUMIFS(SAÍDAS[Valor],SAÍDAS[Status],"Concluído",SAÍDAS[Data pagamento],AK694,SAÍDAS[Conta bancária],$AJ$2)+SUMIFS(SAÍDAS[Valor],SAÍDAS[Status],"&lt;&gt;"&amp;"Concluído",SAÍDAS[Data vencimento],AK694,SAÍDAS[Conta bancária],$AJ$2)))</f>
        <v>0</v>
      </c>
      <c r="AP694">
        <f t="shared" ca="1" si="75"/>
        <v>0</v>
      </c>
    </row>
    <row r="695" spans="34:42" x14ac:dyDescent="0.3">
      <c r="AH695" t="str">
        <f t="shared" ca="1" si="71"/>
        <v>nov</v>
      </c>
      <c r="AI695">
        <f t="shared" ca="1" si="72"/>
        <v>1901</v>
      </c>
      <c r="AJ695" t="str">
        <f t="shared" ca="1" si="73"/>
        <v>nov1901</v>
      </c>
      <c r="AK695" s="97">
        <f t="shared" ca="1" si="76"/>
        <v>689</v>
      </c>
      <c r="AL695" t="str">
        <f t="shared" ca="1" si="74"/>
        <v>ter</v>
      </c>
      <c r="AM695">
        <f ca="1">IF($AJ$2="",SUMIFS(BANCOS!$C$4:$C$13,BANCOS!$D$4:$D$13,AK695),SUMIFS(BANCOS!$C$4:$C$13,BANCOS!$D$4:$D$13,AK695,BANCOS!$B$4:$B$13,$AJ$2))+AP694</f>
        <v>0</v>
      </c>
      <c r="AN695">
        <f ca="1">IF($AI$3=1,
IF($AJ$2="",
SUMIFS(ENTRADAS[Valor],ENTRADAS[Status],"Concluído",ENTRADAS[Data pagamento],AK695),
SUMIFS(ENTRADAS[Valor],ENTRADAS[Status],"Concluído",ENTRADAS[Data pagamento],AK695,ENTRADAS[Conta bancária],$AJ$2)),
IF($AJ$2="",
SUMIFS(ENTRADAS[Valor],ENTRADAS[Status],"Concluído",ENTRADAS[Data pagamento],AK695)+SUMIFS(ENTRADAS[Valor],ENTRADAS[Status],"&lt;&gt;"&amp;"Concluído",ENTRADAS[Data vencimento],AK695),
SUMIFS(ENTRADAS[Valor],ENTRADAS[Status],"Concluído",ENTRADAS[Data pagamento],AK695,ENTRADAS[Conta bancária],$AJ$2)+SUMIFS(ENTRADAS[Valor],ENTRADAS[Status],"&lt;&gt;"&amp;"Concluído",ENTRADAS[Data vencimento],AK695,ENTRADAS[Conta bancária],$AJ$2)))</f>
        <v>0</v>
      </c>
      <c r="AO695">
        <f ca="1">IF($AI$3=1,
IF($AJ$2="",
SUMIFS(SAÍDAS[Valor],SAÍDAS[Status],"Concluído",SAÍDAS[Data pagamento],AK695),
SUMIFS(SAÍDAS[Valor],SAÍDAS[Status],"Concluído",SAÍDAS[Data pagamento],AK695,SAÍDAS[Conta bancária],$AJ$2)),
IF($AJ$2="",
SUMIFS(SAÍDAS[Valor],SAÍDAS[Status],"Concluído",SAÍDAS[Data pagamento],AK695)+SUMIFS(SAÍDAS[Valor],SAÍDAS[Status],"&lt;&gt;"&amp;"Concluído",SAÍDAS[Data vencimento],AK695),
SUMIFS(SAÍDAS[Valor],SAÍDAS[Status],"Concluído",SAÍDAS[Data pagamento],AK695,SAÍDAS[Conta bancária],$AJ$2)+SUMIFS(SAÍDAS[Valor],SAÍDAS[Status],"&lt;&gt;"&amp;"Concluído",SAÍDAS[Data vencimento],AK695,SAÍDAS[Conta bancária],$AJ$2)))</f>
        <v>0</v>
      </c>
      <c r="AP695">
        <f t="shared" ca="1" si="75"/>
        <v>0</v>
      </c>
    </row>
    <row r="696" spans="34:42" x14ac:dyDescent="0.3">
      <c r="AH696" t="str">
        <f t="shared" ref="AH696:AH759" ca="1" si="77">TEXT(AK696,"MMM")</f>
        <v>nov</v>
      </c>
      <c r="AI696">
        <f t="shared" ref="AI696:AI759" ca="1" si="78">YEAR(AK696)</f>
        <v>1901</v>
      </c>
      <c r="AJ696" t="str">
        <f t="shared" ref="AJ696:AJ759" ca="1" si="79">AH696&amp;AI696</f>
        <v>nov1901</v>
      </c>
      <c r="AK696" s="97">
        <f t="shared" ca="1" si="76"/>
        <v>690</v>
      </c>
      <c r="AL696" t="str">
        <f t="shared" ref="AL696:AL759" ca="1" si="80">TEXT(AK696,"DDD")</f>
        <v>qua</v>
      </c>
      <c r="AM696">
        <f ca="1">IF($AJ$2="",SUMIFS(BANCOS!$C$4:$C$13,BANCOS!$D$4:$D$13,AK696),SUMIFS(BANCOS!$C$4:$C$13,BANCOS!$D$4:$D$13,AK696,BANCOS!$B$4:$B$13,$AJ$2))+AP695</f>
        <v>0</v>
      </c>
      <c r="AN696">
        <f ca="1">IF($AI$3=1,
IF($AJ$2="",
SUMIFS(ENTRADAS[Valor],ENTRADAS[Status],"Concluído",ENTRADAS[Data pagamento],AK696),
SUMIFS(ENTRADAS[Valor],ENTRADAS[Status],"Concluído",ENTRADAS[Data pagamento],AK696,ENTRADAS[Conta bancária],$AJ$2)),
IF($AJ$2="",
SUMIFS(ENTRADAS[Valor],ENTRADAS[Status],"Concluído",ENTRADAS[Data pagamento],AK696)+SUMIFS(ENTRADAS[Valor],ENTRADAS[Status],"&lt;&gt;"&amp;"Concluído",ENTRADAS[Data vencimento],AK696),
SUMIFS(ENTRADAS[Valor],ENTRADAS[Status],"Concluído",ENTRADAS[Data pagamento],AK696,ENTRADAS[Conta bancária],$AJ$2)+SUMIFS(ENTRADAS[Valor],ENTRADAS[Status],"&lt;&gt;"&amp;"Concluído",ENTRADAS[Data vencimento],AK696,ENTRADAS[Conta bancária],$AJ$2)))</f>
        <v>0</v>
      </c>
      <c r="AO696">
        <f ca="1">IF($AI$3=1,
IF($AJ$2="",
SUMIFS(SAÍDAS[Valor],SAÍDAS[Status],"Concluído",SAÍDAS[Data pagamento],AK696),
SUMIFS(SAÍDAS[Valor],SAÍDAS[Status],"Concluído",SAÍDAS[Data pagamento],AK696,SAÍDAS[Conta bancária],$AJ$2)),
IF($AJ$2="",
SUMIFS(SAÍDAS[Valor],SAÍDAS[Status],"Concluído",SAÍDAS[Data pagamento],AK696)+SUMIFS(SAÍDAS[Valor],SAÍDAS[Status],"&lt;&gt;"&amp;"Concluído",SAÍDAS[Data vencimento],AK696),
SUMIFS(SAÍDAS[Valor],SAÍDAS[Status],"Concluído",SAÍDAS[Data pagamento],AK696,SAÍDAS[Conta bancária],$AJ$2)+SUMIFS(SAÍDAS[Valor],SAÍDAS[Status],"&lt;&gt;"&amp;"Concluído",SAÍDAS[Data vencimento],AK696,SAÍDAS[Conta bancária],$AJ$2)))</f>
        <v>0</v>
      </c>
      <c r="AP696">
        <f t="shared" ref="AP696:AP759" ca="1" si="81">AM696+AN696-AO696</f>
        <v>0</v>
      </c>
    </row>
    <row r="697" spans="34:42" x14ac:dyDescent="0.3">
      <c r="AH697" t="str">
        <f t="shared" ca="1" si="77"/>
        <v>nov</v>
      </c>
      <c r="AI697">
        <f t="shared" ca="1" si="78"/>
        <v>1901</v>
      </c>
      <c r="AJ697" t="str">
        <f t="shared" ca="1" si="79"/>
        <v>nov1901</v>
      </c>
      <c r="AK697" s="97">
        <f t="shared" ca="1" si="76"/>
        <v>691</v>
      </c>
      <c r="AL697" t="str">
        <f t="shared" ca="1" si="80"/>
        <v>qui</v>
      </c>
      <c r="AM697">
        <f ca="1">IF($AJ$2="",SUMIFS(BANCOS!$C$4:$C$13,BANCOS!$D$4:$D$13,AK697),SUMIFS(BANCOS!$C$4:$C$13,BANCOS!$D$4:$D$13,AK697,BANCOS!$B$4:$B$13,$AJ$2))+AP696</f>
        <v>0</v>
      </c>
      <c r="AN697">
        <f ca="1">IF($AI$3=1,
IF($AJ$2="",
SUMIFS(ENTRADAS[Valor],ENTRADAS[Status],"Concluído",ENTRADAS[Data pagamento],AK697),
SUMIFS(ENTRADAS[Valor],ENTRADAS[Status],"Concluído",ENTRADAS[Data pagamento],AK697,ENTRADAS[Conta bancária],$AJ$2)),
IF($AJ$2="",
SUMIFS(ENTRADAS[Valor],ENTRADAS[Status],"Concluído",ENTRADAS[Data pagamento],AK697)+SUMIFS(ENTRADAS[Valor],ENTRADAS[Status],"&lt;&gt;"&amp;"Concluído",ENTRADAS[Data vencimento],AK697),
SUMIFS(ENTRADAS[Valor],ENTRADAS[Status],"Concluído",ENTRADAS[Data pagamento],AK697,ENTRADAS[Conta bancária],$AJ$2)+SUMIFS(ENTRADAS[Valor],ENTRADAS[Status],"&lt;&gt;"&amp;"Concluído",ENTRADAS[Data vencimento],AK697,ENTRADAS[Conta bancária],$AJ$2)))</f>
        <v>0</v>
      </c>
      <c r="AO697">
        <f ca="1">IF($AI$3=1,
IF($AJ$2="",
SUMIFS(SAÍDAS[Valor],SAÍDAS[Status],"Concluído",SAÍDAS[Data pagamento],AK697),
SUMIFS(SAÍDAS[Valor],SAÍDAS[Status],"Concluído",SAÍDAS[Data pagamento],AK697,SAÍDAS[Conta bancária],$AJ$2)),
IF($AJ$2="",
SUMIFS(SAÍDAS[Valor],SAÍDAS[Status],"Concluído",SAÍDAS[Data pagamento],AK697)+SUMIFS(SAÍDAS[Valor],SAÍDAS[Status],"&lt;&gt;"&amp;"Concluído",SAÍDAS[Data vencimento],AK697),
SUMIFS(SAÍDAS[Valor],SAÍDAS[Status],"Concluído",SAÍDAS[Data pagamento],AK697,SAÍDAS[Conta bancária],$AJ$2)+SUMIFS(SAÍDAS[Valor],SAÍDAS[Status],"&lt;&gt;"&amp;"Concluído",SAÍDAS[Data vencimento],AK697,SAÍDAS[Conta bancária],$AJ$2)))</f>
        <v>0</v>
      </c>
      <c r="AP697">
        <f t="shared" ca="1" si="81"/>
        <v>0</v>
      </c>
    </row>
    <row r="698" spans="34:42" x14ac:dyDescent="0.3">
      <c r="AH698" t="str">
        <f t="shared" ca="1" si="77"/>
        <v>nov</v>
      </c>
      <c r="AI698">
        <f t="shared" ca="1" si="78"/>
        <v>1901</v>
      </c>
      <c r="AJ698" t="str">
        <f t="shared" ca="1" si="79"/>
        <v>nov1901</v>
      </c>
      <c r="AK698" s="97">
        <f t="shared" ca="1" si="76"/>
        <v>692</v>
      </c>
      <c r="AL698" t="str">
        <f t="shared" ca="1" si="80"/>
        <v>sex</v>
      </c>
      <c r="AM698">
        <f ca="1">IF($AJ$2="",SUMIFS(BANCOS!$C$4:$C$13,BANCOS!$D$4:$D$13,AK698),SUMIFS(BANCOS!$C$4:$C$13,BANCOS!$D$4:$D$13,AK698,BANCOS!$B$4:$B$13,$AJ$2))+AP697</f>
        <v>0</v>
      </c>
      <c r="AN698">
        <f ca="1">IF($AI$3=1,
IF($AJ$2="",
SUMIFS(ENTRADAS[Valor],ENTRADAS[Status],"Concluído",ENTRADAS[Data pagamento],AK698),
SUMIFS(ENTRADAS[Valor],ENTRADAS[Status],"Concluído",ENTRADAS[Data pagamento],AK698,ENTRADAS[Conta bancária],$AJ$2)),
IF($AJ$2="",
SUMIFS(ENTRADAS[Valor],ENTRADAS[Status],"Concluído",ENTRADAS[Data pagamento],AK698)+SUMIFS(ENTRADAS[Valor],ENTRADAS[Status],"&lt;&gt;"&amp;"Concluído",ENTRADAS[Data vencimento],AK698),
SUMIFS(ENTRADAS[Valor],ENTRADAS[Status],"Concluído",ENTRADAS[Data pagamento],AK698,ENTRADAS[Conta bancária],$AJ$2)+SUMIFS(ENTRADAS[Valor],ENTRADAS[Status],"&lt;&gt;"&amp;"Concluído",ENTRADAS[Data vencimento],AK698,ENTRADAS[Conta bancária],$AJ$2)))</f>
        <v>0</v>
      </c>
      <c r="AO698">
        <f ca="1">IF($AI$3=1,
IF($AJ$2="",
SUMIFS(SAÍDAS[Valor],SAÍDAS[Status],"Concluído",SAÍDAS[Data pagamento],AK698),
SUMIFS(SAÍDAS[Valor],SAÍDAS[Status],"Concluído",SAÍDAS[Data pagamento],AK698,SAÍDAS[Conta bancária],$AJ$2)),
IF($AJ$2="",
SUMIFS(SAÍDAS[Valor],SAÍDAS[Status],"Concluído",SAÍDAS[Data pagamento],AK698)+SUMIFS(SAÍDAS[Valor],SAÍDAS[Status],"&lt;&gt;"&amp;"Concluído",SAÍDAS[Data vencimento],AK698),
SUMIFS(SAÍDAS[Valor],SAÍDAS[Status],"Concluído",SAÍDAS[Data pagamento],AK698,SAÍDAS[Conta bancária],$AJ$2)+SUMIFS(SAÍDAS[Valor],SAÍDAS[Status],"&lt;&gt;"&amp;"Concluído",SAÍDAS[Data vencimento],AK698,SAÍDAS[Conta bancária],$AJ$2)))</f>
        <v>0</v>
      </c>
      <c r="AP698">
        <f t="shared" ca="1" si="81"/>
        <v>0</v>
      </c>
    </row>
    <row r="699" spans="34:42" x14ac:dyDescent="0.3">
      <c r="AH699" t="str">
        <f t="shared" ca="1" si="77"/>
        <v>nov</v>
      </c>
      <c r="AI699">
        <f t="shared" ca="1" si="78"/>
        <v>1901</v>
      </c>
      <c r="AJ699" t="str">
        <f t="shared" ca="1" si="79"/>
        <v>nov1901</v>
      </c>
      <c r="AK699" s="97">
        <f t="shared" ca="1" si="76"/>
        <v>693</v>
      </c>
      <c r="AL699" t="str">
        <f t="shared" ca="1" si="80"/>
        <v>sáb</v>
      </c>
      <c r="AM699">
        <f ca="1">IF($AJ$2="",SUMIFS(BANCOS!$C$4:$C$13,BANCOS!$D$4:$D$13,AK699),SUMIFS(BANCOS!$C$4:$C$13,BANCOS!$D$4:$D$13,AK699,BANCOS!$B$4:$B$13,$AJ$2))+AP698</f>
        <v>0</v>
      </c>
      <c r="AN699">
        <f ca="1">IF($AI$3=1,
IF($AJ$2="",
SUMIFS(ENTRADAS[Valor],ENTRADAS[Status],"Concluído",ENTRADAS[Data pagamento],AK699),
SUMIFS(ENTRADAS[Valor],ENTRADAS[Status],"Concluído",ENTRADAS[Data pagamento],AK699,ENTRADAS[Conta bancária],$AJ$2)),
IF($AJ$2="",
SUMIFS(ENTRADAS[Valor],ENTRADAS[Status],"Concluído",ENTRADAS[Data pagamento],AK699)+SUMIFS(ENTRADAS[Valor],ENTRADAS[Status],"&lt;&gt;"&amp;"Concluído",ENTRADAS[Data vencimento],AK699),
SUMIFS(ENTRADAS[Valor],ENTRADAS[Status],"Concluído",ENTRADAS[Data pagamento],AK699,ENTRADAS[Conta bancária],$AJ$2)+SUMIFS(ENTRADAS[Valor],ENTRADAS[Status],"&lt;&gt;"&amp;"Concluído",ENTRADAS[Data vencimento],AK699,ENTRADAS[Conta bancária],$AJ$2)))</f>
        <v>0</v>
      </c>
      <c r="AO699">
        <f ca="1">IF($AI$3=1,
IF($AJ$2="",
SUMIFS(SAÍDAS[Valor],SAÍDAS[Status],"Concluído",SAÍDAS[Data pagamento],AK699),
SUMIFS(SAÍDAS[Valor],SAÍDAS[Status],"Concluído",SAÍDAS[Data pagamento],AK699,SAÍDAS[Conta bancária],$AJ$2)),
IF($AJ$2="",
SUMIFS(SAÍDAS[Valor],SAÍDAS[Status],"Concluído",SAÍDAS[Data pagamento],AK699)+SUMIFS(SAÍDAS[Valor],SAÍDAS[Status],"&lt;&gt;"&amp;"Concluído",SAÍDAS[Data vencimento],AK699),
SUMIFS(SAÍDAS[Valor],SAÍDAS[Status],"Concluído",SAÍDAS[Data pagamento],AK699,SAÍDAS[Conta bancária],$AJ$2)+SUMIFS(SAÍDAS[Valor],SAÍDAS[Status],"&lt;&gt;"&amp;"Concluído",SAÍDAS[Data vencimento],AK699,SAÍDAS[Conta bancária],$AJ$2)))</f>
        <v>0</v>
      </c>
      <c r="AP699">
        <f t="shared" ca="1" si="81"/>
        <v>0</v>
      </c>
    </row>
    <row r="700" spans="34:42" x14ac:dyDescent="0.3">
      <c r="AH700" t="str">
        <f t="shared" ca="1" si="77"/>
        <v>nov</v>
      </c>
      <c r="AI700">
        <f t="shared" ca="1" si="78"/>
        <v>1901</v>
      </c>
      <c r="AJ700" t="str">
        <f t="shared" ca="1" si="79"/>
        <v>nov1901</v>
      </c>
      <c r="AK700" s="97">
        <f t="shared" ca="1" si="76"/>
        <v>694</v>
      </c>
      <c r="AL700" t="str">
        <f t="shared" ca="1" si="80"/>
        <v>dom</v>
      </c>
      <c r="AM700">
        <f ca="1">IF($AJ$2="",SUMIFS(BANCOS!$C$4:$C$13,BANCOS!$D$4:$D$13,AK700),SUMIFS(BANCOS!$C$4:$C$13,BANCOS!$D$4:$D$13,AK700,BANCOS!$B$4:$B$13,$AJ$2))+AP699</f>
        <v>0</v>
      </c>
      <c r="AN700">
        <f ca="1">IF($AI$3=1,
IF($AJ$2="",
SUMIFS(ENTRADAS[Valor],ENTRADAS[Status],"Concluído",ENTRADAS[Data pagamento],AK700),
SUMIFS(ENTRADAS[Valor],ENTRADAS[Status],"Concluído",ENTRADAS[Data pagamento],AK700,ENTRADAS[Conta bancária],$AJ$2)),
IF($AJ$2="",
SUMIFS(ENTRADAS[Valor],ENTRADAS[Status],"Concluído",ENTRADAS[Data pagamento],AK700)+SUMIFS(ENTRADAS[Valor],ENTRADAS[Status],"&lt;&gt;"&amp;"Concluído",ENTRADAS[Data vencimento],AK700),
SUMIFS(ENTRADAS[Valor],ENTRADAS[Status],"Concluído",ENTRADAS[Data pagamento],AK700,ENTRADAS[Conta bancária],$AJ$2)+SUMIFS(ENTRADAS[Valor],ENTRADAS[Status],"&lt;&gt;"&amp;"Concluído",ENTRADAS[Data vencimento],AK700,ENTRADAS[Conta bancária],$AJ$2)))</f>
        <v>0</v>
      </c>
      <c r="AO700">
        <f ca="1">IF($AI$3=1,
IF($AJ$2="",
SUMIFS(SAÍDAS[Valor],SAÍDAS[Status],"Concluído",SAÍDAS[Data pagamento],AK700),
SUMIFS(SAÍDAS[Valor],SAÍDAS[Status],"Concluído",SAÍDAS[Data pagamento],AK700,SAÍDAS[Conta bancária],$AJ$2)),
IF($AJ$2="",
SUMIFS(SAÍDAS[Valor],SAÍDAS[Status],"Concluído",SAÍDAS[Data pagamento],AK700)+SUMIFS(SAÍDAS[Valor],SAÍDAS[Status],"&lt;&gt;"&amp;"Concluído",SAÍDAS[Data vencimento],AK700),
SUMIFS(SAÍDAS[Valor],SAÍDAS[Status],"Concluído",SAÍDAS[Data pagamento],AK700,SAÍDAS[Conta bancária],$AJ$2)+SUMIFS(SAÍDAS[Valor],SAÍDAS[Status],"&lt;&gt;"&amp;"Concluído",SAÍDAS[Data vencimento],AK700,SAÍDAS[Conta bancária],$AJ$2)))</f>
        <v>0</v>
      </c>
      <c r="AP700">
        <f t="shared" ca="1" si="81"/>
        <v>0</v>
      </c>
    </row>
    <row r="701" spans="34:42" x14ac:dyDescent="0.3">
      <c r="AH701" t="str">
        <f t="shared" ca="1" si="77"/>
        <v>nov</v>
      </c>
      <c r="AI701">
        <f t="shared" ca="1" si="78"/>
        <v>1901</v>
      </c>
      <c r="AJ701" t="str">
        <f t="shared" ca="1" si="79"/>
        <v>nov1901</v>
      </c>
      <c r="AK701" s="97">
        <f t="shared" ca="1" si="76"/>
        <v>695</v>
      </c>
      <c r="AL701" t="str">
        <f t="shared" ca="1" si="80"/>
        <v>seg</v>
      </c>
      <c r="AM701">
        <f ca="1">IF($AJ$2="",SUMIFS(BANCOS!$C$4:$C$13,BANCOS!$D$4:$D$13,AK701),SUMIFS(BANCOS!$C$4:$C$13,BANCOS!$D$4:$D$13,AK701,BANCOS!$B$4:$B$13,$AJ$2))+AP700</f>
        <v>0</v>
      </c>
      <c r="AN701">
        <f ca="1">IF($AI$3=1,
IF($AJ$2="",
SUMIFS(ENTRADAS[Valor],ENTRADAS[Status],"Concluído",ENTRADAS[Data pagamento],AK701),
SUMIFS(ENTRADAS[Valor],ENTRADAS[Status],"Concluído",ENTRADAS[Data pagamento],AK701,ENTRADAS[Conta bancária],$AJ$2)),
IF($AJ$2="",
SUMIFS(ENTRADAS[Valor],ENTRADAS[Status],"Concluído",ENTRADAS[Data pagamento],AK701)+SUMIFS(ENTRADAS[Valor],ENTRADAS[Status],"&lt;&gt;"&amp;"Concluído",ENTRADAS[Data vencimento],AK701),
SUMIFS(ENTRADAS[Valor],ENTRADAS[Status],"Concluído",ENTRADAS[Data pagamento],AK701,ENTRADAS[Conta bancária],$AJ$2)+SUMIFS(ENTRADAS[Valor],ENTRADAS[Status],"&lt;&gt;"&amp;"Concluído",ENTRADAS[Data vencimento],AK701,ENTRADAS[Conta bancária],$AJ$2)))</f>
        <v>0</v>
      </c>
      <c r="AO701">
        <f ca="1">IF($AI$3=1,
IF($AJ$2="",
SUMIFS(SAÍDAS[Valor],SAÍDAS[Status],"Concluído",SAÍDAS[Data pagamento],AK701),
SUMIFS(SAÍDAS[Valor],SAÍDAS[Status],"Concluído",SAÍDAS[Data pagamento],AK701,SAÍDAS[Conta bancária],$AJ$2)),
IF($AJ$2="",
SUMIFS(SAÍDAS[Valor],SAÍDAS[Status],"Concluído",SAÍDAS[Data pagamento],AK701)+SUMIFS(SAÍDAS[Valor],SAÍDAS[Status],"&lt;&gt;"&amp;"Concluído",SAÍDAS[Data vencimento],AK701),
SUMIFS(SAÍDAS[Valor],SAÍDAS[Status],"Concluído",SAÍDAS[Data pagamento],AK701,SAÍDAS[Conta bancária],$AJ$2)+SUMIFS(SAÍDAS[Valor],SAÍDAS[Status],"&lt;&gt;"&amp;"Concluído",SAÍDAS[Data vencimento],AK701,SAÍDAS[Conta bancária],$AJ$2)))</f>
        <v>0</v>
      </c>
      <c r="AP701">
        <f t="shared" ca="1" si="81"/>
        <v>0</v>
      </c>
    </row>
    <row r="702" spans="34:42" x14ac:dyDescent="0.3">
      <c r="AH702" t="str">
        <f t="shared" ca="1" si="77"/>
        <v>nov</v>
      </c>
      <c r="AI702">
        <f t="shared" ca="1" si="78"/>
        <v>1901</v>
      </c>
      <c r="AJ702" t="str">
        <f t="shared" ca="1" si="79"/>
        <v>nov1901</v>
      </c>
      <c r="AK702" s="97">
        <f t="shared" ca="1" si="76"/>
        <v>696</v>
      </c>
      <c r="AL702" t="str">
        <f t="shared" ca="1" si="80"/>
        <v>ter</v>
      </c>
      <c r="AM702">
        <f ca="1">IF($AJ$2="",SUMIFS(BANCOS!$C$4:$C$13,BANCOS!$D$4:$D$13,AK702),SUMIFS(BANCOS!$C$4:$C$13,BANCOS!$D$4:$D$13,AK702,BANCOS!$B$4:$B$13,$AJ$2))+AP701</f>
        <v>0</v>
      </c>
      <c r="AN702">
        <f ca="1">IF($AI$3=1,
IF($AJ$2="",
SUMIFS(ENTRADAS[Valor],ENTRADAS[Status],"Concluído",ENTRADAS[Data pagamento],AK702),
SUMIFS(ENTRADAS[Valor],ENTRADAS[Status],"Concluído",ENTRADAS[Data pagamento],AK702,ENTRADAS[Conta bancária],$AJ$2)),
IF($AJ$2="",
SUMIFS(ENTRADAS[Valor],ENTRADAS[Status],"Concluído",ENTRADAS[Data pagamento],AK702)+SUMIFS(ENTRADAS[Valor],ENTRADAS[Status],"&lt;&gt;"&amp;"Concluído",ENTRADAS[Data vencimento],AK702),
SUMIFS(ENTRADAS[Valor],ENTRADAS[Status],"Concluído",ENTRADAS[Data pagamento],AK702,ENTRADAS[Conta bancária],$AJ$2)+SUMIFS(ENTRADAS[Valor],ENTRADAS[Status],"&lt;&gt;"&amp;"Concluído",ENTRADAS[Data vencimento],AK702,ENTRADAS[Conta bancária],$AJ$2)))</f>
        <v>0</v>
      </c>
      <c r="AO702">
        <f ca="1">IF($AI$3=1,
IF($AJ$2="",
SUMIFS(SAÍDAS[Valor],SAÍDAS[Status],"Concluído",SAÍDAS[Data pagamento],AK702),
SUMIFS(SAÍDAS[Valor],SAÍDAS[Status],"Concluído",SAÍDAS[Data pagamento],AK702,SAÍDAS[Conta bancária],$AJ$2)),
IF($AJ$2="",
SUMIFS(SAÍDAS[Valor],SAÍDAS[Status],"Concluído",SAÍDAS[Data pagamento],AK702)+SUMIFS(SAÍDAS[Valor],SAÍDAS[Status],"&lt;&gt;"&amp;"Concluído",SAÍDAS[Data vencimento],AK702),
SUMIFS(SAÍDAS[Valor],SAÍDAS[Status],"Concluído",SAÍDAS[Data pagamento],AK702,SAÍDAS[Conta bancária],$AJ$2)+SUMIFS(SAÍDAS[Valor],SAÍDAS[Status],"&lt;&gt;"&amp;"Concluído",SAÍDAS[Data vencimento],AK702,SAÍDAS[Conta bancária],$AJ$2)))</f>
        <v>0</v>
      </c>
      <c r="AP702">
        <f t="shared" ca="1" si="81"/>
        <v>0</v>
      </c>
    </row>
    <row r="703" spans="34:42" x14ac:dyDescent="0.3">
      <c r="AH703" t="str">
        <f t="shared" ca="1" si="77"/>
        <v>nov</v>
      </c>
      <c r="AI703">
        <f t="shared" ca="1" si="78"/>
        <v>1901</v>
      </c>
      <c r="AJ703" t="str">
        <f t="shared" ca="1" si="79"/>
        <v>nov1901</v>
      </c>
      <c r="AK703" s="97">
        <f t="shared" ca="1" si="76"/>
        <v>697</v>
      </c>
      <c r="AL703" t="str">
        <f t="shared" ca="1" si="80"/>
        <v>qua</v>
      </c>
      <c r="AM703">
        <f ca="1">IF($AJ$2="",SUMIFS(BANCOS!$C$4:$C$13,BANCOS!$D$4:$D$13,AK703),SUMIFS(BANCOS!$C$4:$C$13,BANCOS!$D$4:$D$13,AK703,BANCOS!$B$4:$B$13,$AJ$2))+AP702</f>
        <v>0</v>
      </c>
      <c r="AN703">
        <f ca="1">IF($AI$3=1,
IF($AJ$2="",
SUMIFS(ENTRADAS[Valor],ENTRADAS[Status],"Concluído",ENTRADAS[Data pagamento],AK703),
SUMIFS(ENTRADAS[Valor],ENTRADAS[Status],"Concluído",ENTRADAS[Data pagamento],AK703,ENTRADAS[Conta bancária],$AJ$2)),
IF($AJ$2="",
SUMIFS(ENTRADAS[Valor],ENTRADAS[Status],"Concluído",ENTRADAS[Data pagamento],AK703)+SUMIFS(ENTRADAS[Valor],ENTRADAS[Status],"&lt;&gt;"&amp;"Concluído",ENTRADAS[Data vencimento],AK703),
SUMIFS(ENTRADAS[Valor],ENTRADAS[Status],"Concluído",ENTRADAS[Data pagamento],AK703,ENTRADAS[Conta bancária],$AJ$2)+SUMIFS(ENTRADAS[Valor],ENTRADAS[Status],"&lt;&gt;"&amp;"Concluído",ENTRADAS[Data vencimento],AK703,ENTRADAS[Conta bancária],$AJ$2)))</f>
        <v>0</v>
      </c>
      <c r="AO703">
        <f ca="1">IF($AI$3=1,
IF($AJ$2="",
SUMIFS(SAÍDAS[Valor],SAÍDAS[Status],"Concluído",SAÍDAS[Data pagamento],AK703),
SUMIFS(SAÍDAS[Valor],SAÍDAS[Status],"Concluído",SAÍDAS[Data pagamento],AK703,SAÍDAS[Conta bancária],$AJ$2)),
IF($AJ$2="",
SUMIFS(SAÍDAS[Valor],SAÍDAS[Status],"Concluído",SAÍDAS[Data pagamento],AK703)+SUMIFS(SAÍDAS[Valor],SAÍDAS[Status],"&lt;&gt;"&amp;"Concluído",SAÍDAS[Data vencimento],AK703),
SUMIFS(SAÍDAS[Valor],SAÍDAS[Status],"Concluído",SAÍDAS[Data pagamento],AK703,SAÍDAS[Conta bancária],$AJ$2)+SUMIFS(SAÍDAS[Valor],SAÍDAS[Status],"&lt;&gt;"&amp;"Concluído",SAÍDAS[Data vencimento],AK703,SAÍDAS[Conta bancária],$AJ$2)))</f>
        <v>0</v>
      </c>
      <c r="AP703">
        <f t="shared" ca="1" si="81"/>
        <v>0</v>
      </c>
    </row>
    <row r="704" spans="34:42" x14ac:dyDescent="0.3">
      <c r="AH704" t="str">
        <f t="shared" ca="1" si="77"/>
        <v>nov</v>
      </c>
      <c r="AI704">
        <f t="shared" ca="1" si="78"/>
        <v>1901</v>
      </c>
      <c r="AJ704" t="str">
        <f t="shared" ca="1" si="79"/>
        <v>nov1901</v>
      </c>
      <c r="AK704" s="97">
        <f t="shared" ca="1" si="76"/>
        <v>698</v>
      </c>
      <c r="AL704" t="str">
        <f t="shared" ca="1" si="80"/>
        <v>qui</v>
      </c>
      <c r="AM704">
        <f ca="1">IF($AJ$2="",SUMIFS(BANCOS!$C$4:$C$13,BANCOS!$D$4:$D$13,AK704),SUMIFS(BANCOS!$C$4:$C$13,BANCOS!$D$4:$D$13,AK704,BANCOS!$B$4:$B$13,$AJ$2))+AP703</f>
        <v>0</v>
      </c>
      <c r="AN704">
        <f ca="1">IF($AI$3=1,
IF($AJ$2="",
SUMIFS(ENTRADAS[Valor],ENTRADAS[Status],"Concluído",ENTRADAS[Data pagamento],AK704),
SUMIFS(ENTRADAS[Valor],ENTRADAS[Status],"Concluído",ENTRADAS[Data pagamento],AK704,ENTRADAS[Conta bancária],$AJ$2)),
IF($AJ$2="",
SUMIFS(ENTRADAS[Valor],ENTRADAS[Status],"Concluído",ENTRADAS[Data pagamento],AK704)+SUMIFS(ENTRADAS[Valor],ENTRADAS[Status],"&lt;&gt;"&amp;"Concluído",ENTRADAS[Data vencimento],AK704),
SUMIFS(ENTRADAS[Valor],ENTRADAS[Status],"Concluído",ENTRADAS[Data pagamento],AK704,ENTRADAS[Conta bancária],$AJ$2)+SUMIFS(ENTRADAS[Valor],ENTRADAS[Status],"&lt;&gt;"&amp;"Concluído",ENTRADAS[Data vencimento],AK704,ENTRADAS[Conta bancária],$AJ$2)))</f>
        <v>0</v>
      </c>
      <c r="AO704">
        <f ca="1">IF($AI$3=1,
IF($AJ$2="",
SUMIFS(SAÍDAS[Valor],SAÍDAS[Status],"Concluído",SAÍDAS[Data pagamento],AK704),
SUMIFS(SAÍDAS[Valor],SAÍDAS[Status],"Concluído",SAÍDAS[Data pagamento],AK704,SAÍDAS[Conta bancária],$AJ$2)),
IF($AJ$2="",
SUMIFS(SAÍDAS[Valor],SAÍDAS[Status],"Concluído",SAÍDAS[Data pagamento],AK704)+SUMIFS(SAÍDAS[Valor],SAÍDAS[Status],"&lt;&gt;"&amp;"Concluído",SAÍDAS[Data vencimento],AK704),
SUMIFS(SAÍDAS[Valor],SAÍDAS[Status],"Concluído",SAÍDAS[Data pagamento],AK704,SAÍDAS[Conta bancária],$AJ$2)+SUMIFS(SAÍDAS[Valor],SAÍDAS[Status],"&lt;&gt;"&amp;"Concluído",SAÍDAS[Data vencimento],AK704,SAÍDAS[Conta bancária],$AJ$2)))</f>
        <v>0</v>
      </c>
      <c r="AP704">
        <f t="shared" ca="1" si="81"/>
        <v>0</v>
      </c>
    </row>
    <row r="705" spans="34:42" x14ac:dyDescent="0.3">
      <c r="AH705" t="str">
        <f t="shared" ca="1" si="77"/>
        <v>nov</v>
      </c>
      <c r="AI705">
        <f t="shared" ca="1" si="78"/>
        <v>1901</v>
      </c>
      <c r="AJ705" t="str">
        <f t="shared" ca="1" si="79"/>
        <v>nov1901</v>
      </c>
      <c r="AK705" s="97">
        <f t="shared" ca="1" si="76"/>
        <v>699</v>
      </c>
      <c r="AL705" t="str">
        <f t="shared" ca="1" si="80"/>
        <v>sex</v>
      </c>
      <c r="AM705">
        <f ca="1">IF($AJ$2="",SUMIFS(BANCOS!$C$4:$C$13,BANCOS!$D$4:$D$13,AK705),SUMIFS(BANCOS!$C$4:$C$13,BANCOS!$D$4:$D$13,AK705,BANCOS!$B$4:$B$13,$AJ$2))+AP704</f>
        <v>0</v>
      </c>
      <c r="AN705">
        <f ca="1">IF($AI$3=1,
IF($AJ$2="",
SUMIFS(ENTRADAS[Valor],ENTRADAS[Status],"Concluído",ENTRADAS[Data pagamento],AK705),
SUMIFS(ENTRADAS[Valor],ENTRADAS[Status],"Concluído",ENTRADAS[Data pagamento],AK705,ENTRADAS[Conta bancária],$AJ$2)),
IF($AJ$2="",
SUMIFS(ENTRADAS[Valor],ENTRADAS[Status],"Concluído",ENTRADAS[Data pagamento],AK705)+SUMIFS(ENTRADAS[Valor],ENTRADAS[Status],"&lt;&gt;"&amp;"Concluído",ENTRADAS[Data vencimento],AK705),
SUMIFS(ENTRADAS[Valor],ENTRADAS[Status],"Concluído",ENTRADAS[Data pagamento],AK705,ENTRADAS[Conta bancária],$AJ$2)+SUMIFS(ENTRADAS[Valor],ENTRADAS[Status],"&lt;&gt;"&amp;"Concluído",ENTRADAS[Data vencimento],AK705,ENTRADAS[Conta bancária],$AJ$2)))</f>
        <v>0</v>
      </c>
      <c r="AO705">
        <f ca="1">IF($AI$3=1,
IF($AJ$2="",
SUMIFS(SAÍDAS[Valor],SAÍDAS[Status],"Concluído",SAÍDAS[Data pagamento],AK705),
SUMIFS(SAÍDAS[Valor],SAÍDAS[Status],"Concluído",SAÍDAS[Data pagamento],AK705,SAÍDAS[Conta bancária],$AJ$2)),
IF($AJ$2="",
SUMIFS(SAÍDAS[Valor],SAÍDAS[Status],"Concluído",SAÍDAS[Data pagamento],AK705)+SUMIFS(SAÍDAS[Valor],SAÍDAS[Status],"&lt;&gt;"&amp;"Concluído",SAÍDAS[Data vencimento],AK705),
SUMIFS(SAÍDAS[Valor],SAÍDAS[Status],"Concluído",SAÍDAS[Data pagamento],AK705,SAÍDAS[Conta bancária],$AJ$2)+SUMIFS(SAÍDAS[Valor],SAÍDAS[Status],"&lt;&gt;"&amp;"Concluído",SAÍDAS[Data vencimento],AK705,SAÍDAS[Conta bancária],$AJ$2)))</f>
        <v>0</v>
      </c>
      <c r="AP705">
        <f t="shared" ca="1" si="81"/>
        <v>0</v>
      </c>
    </row>
    <row r="706" spans="34:42" x14ac:dyDescent="0.3">
      <c r="AH706" t="str">
        <f t="shared" ca="1" si="77"/>
        <v>nov</v>
      </c>
      <c r="AI706">
        <f t="shared" ca="1" si="78"/>
        <v>1901</v>
      </c>
      <c r="AJ706" t="str">
        <f t="shared" ca="1" si="79"/>
        <v>nov1901</v>
      </c>
      <c r="AK706" s="97">
        <f t="shared" ca="1" si="76"/>
        <v>700</v>
      </c>
      <c r="AL706" t="str">
        <f t="shared" ca="1" si="80"/>
        <v>sáb</v>
      </c>
      <c r="AM706">
        <f ca="1">IF($AJ$2="",SUMIFS(BANCOS!$C$4:$C$13,BANCOS!$D$4:$D$13,AK706),SUMIFS(BANCOS!$C$4:$C$13,BANCOS!$D$4:$D$13,AK706,BANCOS!$B$4:$B$13,$AJ$2))+AP705</f>
        <v>0</v>
      </c>
      <c r="AN706">
        <f ca="1">IF($AI$3=1,
IF($AJ$2="",
SUMIFS(ENTRADAS[Valor],ENTRADAS[Status],"Concluído",ENTRADAS[Data pagamento],AK706),
SUMIFS(ENTRADAS[Valor],ENTRADAS[Status],"Concluído",ENTRADAS[Data pagamento],AK706,ENTRADAS[Conta bancária],$AJ$2)),
IF($AJ$2="",
SUMIFS(ENTRADAS[Valor],ENTRADAS[Status],"Concluído",ENTRADAS[Data pagamento],AK706)+SUMIFS(ENTRADAS[Valor],ENTRADAS[Status],"&lt;&gt;"&amp;"Concluído",ENTRADAS[Data vencimento],AK706),
SUMIFS(ENTRADAS[Valor],ENTRADAS[Status],"Concluído",ENTRADAS[Data pagamento],AK706,ENTRADAS[Conta bancária],$AJ$2)+SUMIFS(ENTRADAS[Valor],ENTRADAS[Status],"&lt;&gt;"&amp;"Concluído",ENTRADAS[Data vencimento],AK706,ENTRADAS[Conta bancária],$AJ$2)))</f>
        <v>0</v>
      </c>
      <c r="AO706">
        <f ca="1">IF($AI$3=1,
IF($AJ$2="",
SUMIFS(SAÍDAS[Valor],SAÍDAS[Status],"Concluído",SAÍDAS[Data pagamento],AK706),
SUMIFS(SAÍDAS[Valor],SAÍDAS[Status],"Concluído",SAÍDAS[Data pagamento],AK706,SAÍDAS[Conta bancária],$AJ$2)),
IF($AJ$2="",
SUMIFS(SAÍDAS[Valor],SAÍDAS[Status],"Concluído",SAÍDAS[Data pagamento],AK706)+SUMIFS(SAÍDAS[Valor],SAÍDAS[Status],"&lt;&gt;"&amp;"Concluído",SAÍDAS[Data vencimento],AK706),
SUMIFS(SAÍDAS[Valor],SAÍDAS[Status],"Concluído",SAÍDAS[Data pagamento],AK706,SAÍDAS[Conta bancária],$AJ$2)+SUMIFS(SAÍDAS[Valor],SAÍDAS[Status],"&lt;&gt;"&amp;"Concluído",SAÍDAS[Data vencimento],AK706,SAÍDAS[Conta bancária],$AJ$2)))</f>
        <v>0</v>
      </c>
      <c r="AP706">
        <f t="shared" ca="1" si="81"/>
        <v>0</v>
      </c>
    </row>
    <row r="707" spans="34:42" x14ac:dyDescent="0.3">
      <c r="AH707" t="str">
        <f t="shared" ca="1" si="77"/>
        <v>dez</v>
      </c>
      <c r="AI707">
        <f t="shared" ca="1" si="78"/>
        <v>1901</v>
      </c>
      <c r="AJ707" t="str">
        <f t="shared" ca="1" si="79"/>
        <v>dez1901</v>
      </c>
      <c r="AK707" s="97">
        <f t="shared" ca="1" si="76"/>
        <v>701</v>
      </c>
      <c r="AL707" t="str">
        <f t="shared" ca="1" si="80"/>
        <v>dom</v>
      </c>
      <c r="AM707">
        <f ca="1">IF($AJ$2="",SUMIFS(BANCOS!$C$4:$C$13,BANCOS!$D$4:$D$13,AK707),SUMIFS(BANCOS!$C$4:$C$13,BANCOS!$D$4:$D$13,AK707,BANCOS!$B$4:$B$13,$AJ$2))+AP706</f>
        <v>0</v>
      </c>
      <c r="AN707">
        <f ca="1">IF($AI$3=1,
IF($AJ$2="",
SUMIFS(ENTRADAS[Valor],ENTRADAS[Status],"Concluído",ENTRADAS[Data pagamento],AK707),
SUMIFS(ENTRADAS[Valor],ENTRADAS[Status],"Concluído",ENTRADAS[Data pagamento],AK707,ENTRADAS[Conta bancária],$AJ$2)),
IF($AJ$2="",
SUMIFS(ENTRADAS[Valor],ENTRADAS[Status],"Concluído",ENTRADAS[Data pagamento],AK707)+SUMIFS(ENTRADAS[Valor],ENTRADAS[Status],"&lt;&gt;"&amp;"Concluído",ENTRADAS[Data vencimento],AK707),
SUMIFS(ENTRADAS[Valor],ENTRADAS[Status],"Concluído",ENTRADAS[Data pagamento],AK707,ENTRADAS[Conta bancária],$AJ$2)+SUMIFS(ENTRADAS[Valor],ENTRADAS[Status],"&lt;&gt;"&amp;"Concluído",ENTRADAS[Data vencimento],AK707,ENTRADAS[Conta bancária],$AJ$2)))</f>
        <v>0</v>
      </c>
      <c r="AO707">
        <f ca="1">IF($AI$3=1,
IF($AJ$2="",
SUMIFS(SAÍDAS[Valor],SAÍDAS[Status],"Concluído",SAÍDAS[Data pagamento],AK707),
SUMIFS(SAÍDAS[Valor],SAÍDAS[Status],"Concluído",SAÍDAS[Data pagamento],AK707,SAÍDAS[Conta bancária],$AJ$2)),
IF($AJ$2="",
SUMIFS(SAÍDAS[Valor],SAÍDAS[Status],"Concluído",SAÍDAS[Data pagamento],AK707)+SUMIFS(SAÍDAS[Valor],SAÍDAS[Status],"&lt;&gt;"&amp;"Concluído",SAÍDAS[Data vencimento],AK707),
SUMIFS(SAÍDAS[Valor],SAÍDAS[Status],"Concluído",SAÍDAS[Data pagamento],AK707,SAÍDAS[Conta bancária],$AJ$2)+SUMIFS(SAÍDAS[Valor],SAÍDAS[Status],"&lt;&gt;"&amp;"Concluído",SAÍDAS[Data vencimento],AK707,SAÍDAS[Conta bancária],$AJ$2)))</f>
        <v>0</v>
      </c>
      <c r="AP707">
        <f t="shared" ca="1" si="81"/>
        <v>0</v>
      </c>
    </row>
    <row r="708" spans="34:42" x14ac:dyDescent="0.3">
      <c r="AH708" t="str">
        <f t="shared" ca="1" si="77"/>
        <v>dez</v>
      </c>
      <c r="AI708">
        <f t="shared" ca="1" si="78"/>
        <v>1901</v>
      </c>
      <c r="AJ708" t="str">
        <f t="shared" ca="1" si="79"/>
        <v>dez1901</v>
      </c>
      <c r="AK708" s="97">
        <f t="shared" ca="1" si="76"/>
        <v>702</v>
      </c>
      <c r="AL708" t="str">
        <f t="shared" ca="1" si="80"/>
        <v>seg</v>
      </c>
      <c r="AM708">
        <f ca="1">IF($AJ$2="",SUMIFS(BANCOS!$C$4:$C$13,BANCOS!$D$4:$D$13,AK708),SUMIFS(BANCOS!$C$4:$C$13,BANCOS!$D$4:$D$13,AK708,BANCOS!$B$4:$B$13,$AJ$2))+AP707</f>
        <v>0</v>
      </c>
      <c r="AN708">
        <f ca="1">IF($AI$3=1,
IF($AJ$2="",
SUMIFS(ENTRADAS[Valor],ENTRADAS[Status],"Concluído",ENTRADAS[Data pagamento],AK708),
SUMIFS(ENTRADAS[Valor],ENTRADAS[Status],"Concluído",ENTRADAS[Data pagamento],AK708,ENTRADAS[Conta bancária],$AJ$2)),
IF($AJ$2="",
SUMIFS(ENTRADAS[Valor],ENTRADAS[Status],"Concluído",ENTRADAS[Data pagamento],AK708)+SUMIFS(ENTRADAS[Valor],ENTRADAS[Status],"&lt;&gt;"&amp;"Concluído",ENTRADAS[Data vencimento],AK708),
SUMIFS(ENTRADAS[Valor],ENTRADAS[Status],"Concluído",ENTRADAS[Data pagamento],AK708,ENTRADAS[Conta bancária],$AJ$2)+SUMIFS(ENTRADAS[Valor],ENTRADAS[Status],"&lt;&gt;"&amp;"Concluído",ENTRADAS[Data vencimento],AK708,ENTRADAS[Conta bancária],$AJ$2)))</f>
        <v>0</v>
      </c>
      <c r="AO708">
        <f ca="1">IF($AI$3=1,
IF($AJ$2="",
SUMIFS(SAÍDAS[Valor],SAÍDAS[Status],"Concluído",SAÍDAS[Data pagamento],AK708),
SUMIFS(SAÍDAS[Valor],SAÍDAS[Status],"Concluído",SAÍDAS[Data pagamento],AK708,SAÍDAS[Conta bancária],$AJ$2)),
IF($AJ$2="",
SUMIFS(SAÍDAS[Valor],SAÍDAS[Status],"Concluído",SAÍDAS[Data pagamento],AK708)+SUMIFS(SAÍDAS[Valor],SAÍDAS[Status],"&lt;&gt;"&amp;"Concluído",SAÍDAS[Data vencimento],AK708),
SUMIFS(SAÍDAS[Valor],SAÍDAS[Status],"Concluído",SAÍDAS[Data pagamento],AK708,SAÍDAS[Conta bancária],$AJ$2)+SUMIFS(SAÍDAS[Valor],SAÍDAS[Status],"&lt;&gt;"&amp;"Concluído",SAÍDAS[Data vencimento],AK708,SAÍDAS[Conta bancária],$AJ$2)))</f>
        <v>0</v>
      </c>
      <c r="AP708">
        <f t="shared" ca="1" si="81"/>
        <v>0</v>
      </c>
    </row>
    <row r="709" spans="34:42" x14ac:dyDescent="0.3">
      <c r="AH709" t="str">
        <f t="shared" ca="1" si="77"/>
        <v>dez</v>
      </c>
      <c r="AI709">
        <f t="shared" ca="1" si="78"/>
        <v>1901</v>
      </c>
      <c r="AJ709" t="str">
        <f t="shared" ca="1" si="79"/>
        <v>dez1901</v>
      </c>
      <c r="AK709" s="97">
        <f t="shared" ca="1" si="76"/>
        <v>703</v>
      </c>
      <c r="AL709" t="str">
        <f t="shared" ca="1" si="80"/>
        <v>ter</v>
      </c>
      <c r="AM709">
        <f ca="1">IF($AJ$2="",SUMIFS(BANCOS!$C$4:$C$13,BANCOS!$D$4:$D$13,AK709),SUMIFS(BANCOS!$C$4:$C$13,BANCOS!$D$4:$D$13,AK709,BANCOS!$B$4:$B$13,$AJ$2))+AP708</f>
        <v>0</v>
      </c>
      <c r="AN709">
        <f ca="1">IF($AI$3=1,
IF($AJ$2="",
SUMIFS(ENTRADAS[Valor],ENTRADAS[Status],"Concluído",ENTRADAS[Data pagamento],AK709),
SUMIFS(ENTRADAS[Valor],ENTRADAS[Status],"Concluído",ENTRADAS[Data pagamento],AK709,ENTRADAS[Conta bancária],$AJ$2)),
IF($AJ$2="",
SUMIFS(ENTRADAS[Valor],ENTRADAS[Status],"Concluído",ENTRADAS[Data pagamento],AK709)+SUMIFS(ENTRADAS[Valor],ENTRADAS[Status],"&lt;&gt;"&amp;"Concluído",ENTRADAS[Data vencimento],AK709),
SUMIFS(ENTRADAS[Valor],ENTRADAS[Status],"Concluído",ENTRADAS[Data pagamento],AK709,ENTRADAS[Conta bancária],$AJ$2)+SUMIFS(ENTRADAS[Valor],ENTRADAS[Status],"&lt;&gt;"&amp;"Concluído",ENTRADAS[Data vencimento],AK709,ENTRADAS[Conta bancária],$AJ$2)))</f>
        <v>0</v>
      </c>
      <c r="AO709">
        <f ca="1">IF($AI$3=1,
IF($AJ$2="",
SUMIFS(SAÍDAS[Valor],SAÍDAS[Status],"Concluído",SAÍDAS[Data pagamento],AK709),
SUMIFS(SAÍDAS[Valor],SAÍDAS[Status],"Concluído",SAÍDAS[Data pagamento],AK709,SAÍDAS[Conta bancária],$AJ$2)),
IF($AJ$2="",
SUMIFS(SAÍDAS[Valor],SAÍDAS[Status],"Concluído",SAÍDAS[Data pagamento],AK709)+SUMIFS(SAÍDAS[Valor],SAÍDAS[Status],"&lt;&gt;"&amp;"Concluído",SAÍDAS[Data vencimento],AK709),
SUMIFS(SAÍDAS[Valor],SAÍDAS[Status],"Concluído",SAÍDAS[Data pagamento],AK709,SAÍDAS[Conta bancária],$AJ$2)+SUMIFS(SAÍDAS[Valor],SAÍDAS[Status],"&lt;&gt;"&amp;"Concluído",SAÍDAS[Data vencimento],AK709,SAÍDAS[Conta bancária],$AJ$2)))</f>
        <v>0</v>
      </c>
      <c r="AP709">
        <f t="shared" ca="1" si="81"/>
        <v>0</v>
      </c>
    </row>
    <row r="710" spans="34:42" x14ac:dyDescent="0.3">
      <c r="AH710" t="str">
        <f t="shared" ca="1" si="77"/>
        <v>dez</v>
      </c>
      <c r="AI710">
        <f t="shared" ca="1" si="78"/>
        <v>1901</v>
      </c>
      <c r="AJ710" t="str">
        <f t="shared" ca="1" si="79"/>
        <v>dez1901</v>
      </c>
      <c r="AK710" s="97">
        <f t="shared" ca="1" si="76"/>
        <v>704</v>
      </c>
      <c r="AL710" t="str">
        <f t="shared" ca="1" si="80"/>
        <v>qua</v>
      </c>
      <c r="AM710">
        <f ca="1">IF($AJ$2="",SUMIFS(BANCOS!$C$4:$C$13,BANCOS!$D$4:$D$13,AK710),SUMIFS(BANCOS!$C$4:$C$13,BANCOS!$D$4:$D$13,AK710,BANCOS!$B$4:$B$13,$AJ$2))+AP709</f>
        <v>0</v>
      </c>
      <c r="AN710">
        <f ca="1">IF($AI$3=1,
IF($AJ$2="",
SUMIFS(ENTRADAS[Valor],ENTRADAS[Status],"Concluído",ENTRADAS[Data pagamento],AK710),
SUMIFS(ENTRADAS[Valor],ENTRADAS[Status],"Concluído",ENTRADAS[Data pagamento],AK710,ENTRADAS[Conta bancária],$AJ$2)),
IF($AJ$2="",
SUMIFS(ENTRADAS[Valor],ENTRADAS[Status],"Concluído",ENTRADAS[Data pagamento],AK710)+SUMIFS(ENTRADAS[Valor],ENTRADAS[Status],"&lt;&gt;"&amp;"Concluído",ENTRADAS[Data vencimento],AK710),
SUMIFS(ENTRADAS[Valor],ENTRADAS[Status],"Concluído",ENTRADAS[Data pagamento],AK710,ENTRADAS[Conta bancária],$AJ$2)+SUMIFS(ENTRADAS[Valor],ENTRADAS[Status],"&lt;&gt;"&amp;"Concluído",ENTRADAS[Data vencimento],AK710,ENTRADAS[Conta bancária],$AJ$2)))</f>
        <v>0</v>
      </c>
      <c r="AO710">
        <f ca="1">IF($AI$3=1,
IF($AJ$2="",
SUMIFS(SAÍDAS[Valor],SAÍDAS[Status],"Concluído",SAÍDAS[Data pagamento],AK710),
SUMIFS(SAÍDAS[Valor],SAÍDAS[Status],"Concluído",SAÍDAS[Data pagamento],AK710,SAÍDAS[Conta bancária],$AJ$2)),
IF($AJ$2="",
SUMIFS(SAÍDAS[Valor],SAÍDAS[Status],"Concluído",SAÍDAS[Data pagamento],AK710)+SUMIFS(SAÍDAS[Valor],SAÍDAS[Status],"&lt;&gt;"&amp;"Concluído",SAÍDAS[Data vencimento],AK710),
SUMIFS(SAÍDAS[Valor],SAÍDAS[Status],"Concluído",SAÍDAS[Data pagamento],AK710,SAÍDAS[Conta bancária],$AJ$2)+SUMIFS(SAÍDAS[Valor],SAÍDAS[Status],"&lt;&gt;"&amp;"Concluído",SAÍDAS[Data vencimento],AK710,SAÍDAS[Conta bancária],$AJ$2)))</f>
        <v>0</v>
      </c>
      <c r="AP710">
        <f t="shared" ca="1" si="81"/>
        <v>0</v>
      </c>
    </row>
    <row r="711" spans="34:42" x14ac:dyDescent="0.3">
      <c r="AH711" t="str">
        <f t="shared" ca="1" si="77"/>
        <v>dez</v>
      </c>
      <c r="AI711">
        <f t="shared" ca="1" si="78"/>
        <v>1901</v>
      </c>
      <c r="AJ711" t="str">
        <f t="shared" ca="1" si="79"/>
        <v>dez1901</v>
      </c>
      <c r="AK711" s="97">
        <f t="shared" ca="1" si="76"/>
        <v>705</v>
      </c>
      <c r="AL711" t="str">
        <f t="shared" ca="1" si="80"/>
        <v>qui</v>
      </c>
      <c r="AM711">
        <f ca="1">IF($AJ$2="",SUMIFS(BANCOS!$C$4:$C$13,BANCOS!$D$4:$D$13,AK711),SUMIFS(BANCOS!$C$4:$C$13,BANCOS!$D$4:$D$13,AK711,BANCOS!$B$4:$B$13,$AJ$2))+AP710</f>
        <v>0</v>
      </c>
      <c r="AN711">
        <f ca="1">IF($AI$3=1,
IF($AJ$2="",
SUMIFS(ENTRADAS[Valor],ENTRADAS[Status],"Concluído",ENTRADAS[Data pagamento],AK711),
SUMIFS(ENTRADAS[Valor],ENTRADAS[Status],"Concluído",ENTRADAS[Data pagamento],AK711,ENTRADAS[Conta bancária],$AJ$2)),
IF($AJ$2="",
SUMIFS(ENTRADAS[Valor],ENTRADAS[Status],"Concluído",ENTRADAS[Data pagamento],AK711)+SUMIFS(ENTRADAS[Valor],ENTRADAS[Status],"&lt;&gt;"&amp;"Concluído",ENTRADAS[Data vencimento],AK711),
SUMIFS(ENTRADAS[Valor],ENTRADAS[Status],"Concluído",ENTRADAS[Data pagamento],AK711,ENTRADAS[Conta bancária],$AJ$2)+SUMIFS(ENTRADAS[Valor],ENTRADAS[Status],"&lt;&gt;"&amp;"Concluído",ENTRADAS[Data vencimento],AK711,ENTRADAS[Conta bancária],$AJ$2)))</f>
        <v>0</v>
      </c>
      <c r="AO711">
        <f ca="1">IF($AI$3=1,
IF($AJ$2="",
SUMIFS(SAÍDAS[Valor],SAÍDAS[Status],"Concluído",SAÍDAS[Data pagamento],AK711),
SUMIFS(SAÍDAS[Valor],SAÍDAS[Status],"Concluído",SAÍDAS[Data pagamento],AK711,SAÍDAS[Conta bancária],$AJ$2)),
IF($AJ$2="",
SUMIFS(SAÍDAS[Valor],SAÍDAS[Status],"Concluído",SAÍDAS[Data pagamento],AK711)+SUMIFS(SAÍDAS[Valor],SAÍDAS[Status],"&lt;&gt;"&amp;"Concluído",SAÍDAS[Data vencimento],AK711),
SUMIFS(SAÍDAS[Valor],SAÍDAS[Status],"Concluído",SAÍDAS[Data pagamento],AK711,SAÍDAS[Conta bancária],$AJ$2)+SUMIFS(SAÍDAS[Valor],SAÍDAS[Status],"&lt;&gt;"&amp;"Concluído",SAÍDAS[Data vencimento],AK711,SAÍDAS[Conta bancária],$AJ$2)))</f>
        <v>0</v>
      </c>
      <c r="AP711">
        <f t="shared" ca="1" si="81"/>
        <v>0</v>
      </c>
    </row>
    <row r="712" spans="34:42" x14ac:dyDescent="0.3">
      <c r="AH712" t="str">
        <f t="shared" ca="1" si="77"/>
        <v>dez</v>
      </c>
      <c r="AI712">
        <f t="shared" ca="1" si="78"/>
        <v>1901</v>
      </c>
      <c r="AJ712" t="str">
        <f t="shared" ca="1" si="79"/>
        <v>dez1901</v>
      </c>
      <c r="AK712" s="97">
        <f t="shared" ref="AK712:AK775" ca="1" si="82">AK711+1</f>
        <v>706</v>
      </c>
      <c r="AL712" t="str">
        <f t="shared" ca="1" si="80"/>
        <v>sex</v>
      </c>
      <c r="AM712">
        <f ca="1">IF($AJ$2="",SUMIFS(BANCOS!$C$4:$C$13,BANCOS!$D$4:$D$13,AK712),SUMIFS(BANCOS!$C$4:$C$13,BANCOS!$D$4:$D$13,AK712,BANCOS!$B$4:$B$13,$AJ$2))+AP711</f>
        <v>0</v>
      </c>
      <c r="AN712">
        <f ca="1">IF($AI$3=1,
IF($AJ$2="",
SUMIFS(ENTRADAS[Valor],ENTRADAS[Status],"Concluído",ENTRADAS[Data pagamento],AK712),
SUMIFS(ENTRADAS[Valor],ENTRADAS[Status],"Concluído",ENTRADAS[Data pagamento],AK712,ENTRADAS[Conta bancária],$AJ$2)),
IF($AJ$2="",
SUMIFS(ENTRADAS[Valor],ENTRADAS[Status],"Concluído",ENTRADAS[Data pagamento],AK712)+SUMIFS(ENTRADAS[Valor],ENTRADAS[Status],"&lt;&gt;"&amp;"Concluído",ENTRADAS[Data vencimento],AK712),
SUMIFS(ENTRADAS[Valor],ENTRADAS[Status],"Concluído",ENTRADAS[Data pagamento],AK712,ENTRADAS[Conta bancária],$AJ$2)+SUMIFS(ENTRADAS[Valor],ENTRADAS[Status],"&lt;&gt;"&amp;"Concluído",ENTRADAS[Data vencimento],AK712,ENTRADAS[Conta bancária],$AJ$2)))</f>
        <v>0</v>
      </c>
      <c r="AO712">
        <f ca="1">IF($AI$3=1,
IF($AJ$2="",
SUMIFS(SAÍDAS[Valor],SAÍDAS[Status],"Concluído",SAÍDAS[Data pagamento],AK712),
SUMIFS(SAÍDAS[Valor],SAÍDAS[Status],"Concluído",SAÍDAS[Data pagamento],AK712,SAÍDAS[Conta bancária],$AJ$2)),
IF($AJ$2="",
SUMIFS(SAÍDAS[Valor],SAÍDAS[Status],"Concluído",SAÍDAS[Data pagamento],AK712)+SUMIFS(SAÍDAS[Valor],SAÍDAS[Status],"&lt;&gt;"&amp;"Concluído",SAÍDAS[Data vencimento],AK712),
SUMIFS(SAÍDAS[Valor],SAÍDAS[Status],"Concluído",SAÍDAS[Data pagamento],AK712,SAÍDAS[Conta bancária],$AJ$2)+SUMIFS(SAÍDAS[Valor],SAÍDAS[Status],"&lt;&gt;"&amp;"Concluído",SAÍDAS[Data vencimento],AK712,SAÍDAS[Conta bancária],$AJ$2)))</f>
        <v>0</v>
      </c>
      <c r="AP712">
        <f t="shared" ca="1" si="81"/>
        <v>0</v>
      </c>
    </row>
    <row r="713" spans="34:42" x14ac:dyDescent="0.3">
      <c r="AH713" t="str">
        <f t="shared" ca="1" si="77"/>
        <v>dez</v>
      </c>
      <c r="AI713">
        <f t="shared" ca="1" si="78"/>
        <v>1901</v>
      </c>
      <c r="AJ713" t="str">
        <f t="shared" ca="1" si="79"/>
        <v>dez1901</v>
      </c>
      <c r="AK713" s="97">
        <f t="shared" ca="1" si="82"/>
        <v>707</v>
      </c>
      <c r="AL713" t="str">
        <f t="shared" ca="1" si="80"/>
        <v>sáb</v>
      </c>
      <c r="AM713">
        <f ca="1">IF($AJ$2="",SUMIFS(BANCOS!$C$4:$C$13,BANCOS!$D$4:$D$13,AK713),SUMIFS(BANCOS!$C$4:$C$13,BANCOS!$D$4:$D$13,AK713,BANCOS!$B$4:$B$13,$AJ$2))+AP712</f>
        <v>0</v>
      </c>
      <c r="AN713">
        <f ca="1">IF($AI$3=1,
IF($AJ$2="",
SUMIFS(ENTRADAS[Valor],ENTRADAS[Status],"Concluído",ENTRADAS[Data pagamento],AK713),
SUMIFS(ENTRADAS[Valor],ENTRADAS[Status],"Concluído",ENTRADAS[Data pagamento],AK713,ENTRADAS[Conta bancária],$AJ$2)),
IF($AJ$2="",
SUMIFS(ENTRADAS[Valor],ENTRADAS[Status],"Concluído",ENTRADAS[Data pagamento],AK713)+SUMIFS(ENTRADAS[Valor],ENTRADAS[Status],"&lt;&gt;"&amp;"Concluído",ENTRADAS[Data vencimento],AK713),
SUMIFS(ENTRADAS[Valor],ENTRADAS[Status],"Concluído",ENTRADAS[Data pagamento],AK713,ENTRADAS[Conta bancária],$AJ$2)+SUMIFS(ENTRADAS[Valor],ENTRADAS[Status],"&lt;&gt;"&amp;"Concluído",ENTRADAS[Data vencimento],AK713,ENTRADAS[Conta bancária],$AJ$2)))</f>
        <v>0</v>
      </c>
      <c r="AO713">
        <f ca="1">IF($AI$3=1,
IF($AJ$2="",
SUMIFS(SAÍDAS[Valor],SAÍDAS[Status],"Concluído",SAÍDAS[Data pagamento],AK713),
SUMIFS(SAÍDAS[Valor],SAÍDAS[Status],"Concluído",SAÍDAS[Data pagamento],AK713,SAÍDAS[Conta bancária],$AJ$2)),
IF($AJ$2="",
SUMIFS(SAÍDAS[Valor],SAÍDAS[Status],"Concluído",SAÍDAS[Data pagamento],AK713)+SUMIFS(SAÍDAS[Valor],SAÍDAS[Status],"&lt;&gt;"&amp;"Concluído",SAÍDAS[Data vencimento],AK713),
SUMIFS(SAÍDAS[Valor],SAÍDAS[Status],"Concluído",SAÍDAS[Data pagamento],AK713,SAÍDAS[Conta bancária],$AJ$2)+SUMIFS(SAÍDAS[Valor],SAÍDAS[Status],"&lt;&gt;"&amp;"Concluído",SAÍDAS[Data vencimento],AK713,SAÍDAS[Conta bancária],$AJ$2)))</f>
        <v>0</v>
      </c>
      <c r="AP713">
        <f t="shared" ca="1" si="81"/>
        <v>0</v>
      </c>
    </row>
    <row r="714" spans="34:42" x14ac:dyDescent="0.3">
      <c r="AH714" t="str">
        <f t="shared" ca="1" si="77"/>
        <v>dez</v>
      </c>
      <c r="AI714">
        <f t="shared" ca="1" si="78"/>
        <v>1901</v>
      </c>
      <c r="AJ714" t="str">
        <f t="shared" ca="1" si="79"/>
        <v>dez1901</v>
      </c>
      <c r="AK714" s="97">
        <f t="shared" ca="1" si="82"/>
        <v>708</v>
      </c>
      <c r="AL714" t="str">
        <f t="shared" ca="1" si="80"/>
        <v>dom</v>
      </c>
      <c r="AM714">
        <f ca="1">IF($AJ$2="",SUMIFS(BANCOS!$C$4:$C$13,BANCOS!$D$4:$D$13,AK714),SUMIFS(BANCOS!$C$4:$C$13,BANCOS!$D$4:$D$13,AK714,BANCOS!$B$4:$B$13,$AJ$2))+AP713</f>
        <v>0</v>
      </c>
      <c r="AN714">
        <f ca="1">IF($AI$3=1,
IF($AJ$2="",
SUMIFS(ENTRADAS[Valor],ENTRADAS[Status],"Concluído",ENTRADAS[Data pagamento],AK714),
SUMIFS(ENTRADAS[Valor],ENTRADAS[Status],"Concluído",ENTRADAS[Data pagamento],AK714,ENTRADAS[Conta bancária],$AJ$2)),
IF($AJ$2="",
SUMIFS(ENTRADAS[Valor],ENTRADAS[Status],"Concluído",ENTRADAS[Data pagamento],AK714)+SUMIFS(ENTRADAS[Valor],ENTRADAS[Status],"&lt;&gt;"&amp;"Concluído",ENTRADAS[Data vencimento],AK714),
SUMIFS(ENTRADAS[Valor],ENTRADAS[Status],"Concluído",ENTRADAS[Data pagamento],AK714,ENTRADAS[Conta bancária],$AJ$2)+SUMIFS(ENTRADAS[Valor],ENTRADAS[Status],"&lt;&gt;"&amp;"Concluído",ENTRADAS[Data vencimento],AK714,ENTRADAS[Conta bancária],$AJ$2)))</f>
        <v>0</v>
      </c>
      <c r="AO714">
        <f ca="1">IF($AI$3=1,
IF($AJ$2="",
SUMIFS(SAÍDAS[Valor],SAÍDAS[Status],"Concluído",SAÍDAS[Data pagamento],AK714),
SUMIFS(SAÍDAS[Valor],SAÍDAS[Status],"Concluído",SAÍDAS[Data pagamento],AK714,SAÍDAS[Conta bancária],$AJ$2)),
IF($AJ$2="",
SUMIFS(SAÍDAS[Valor],SAÍDAS[Status],"Concluído",SAÍDAS[Data pagamento],AK714)+SUMIFS(SAÍDAS[Valor],SAÍDAS[Status],"&lt;&gt;"&amp;"Concluído",SAÍDAS[Data vencimento],AK714),
SUMIFS(SAÍDAS[Valor],SAÍDAS[Status],"Concluído",SAÍDAS[Data pagamento],AK714,SAÍDAS[Conta bancária],$AJ$2)+SUMIFS(SAÍDAS[Valor],SAÍDAS[Status],"&lt;&gt;"&amp;"Concluído",SAÍDAS[Data vencimento],AK714,SAÍDAS[Conta bancária],$AJ$2)))</f>
        <v>0</v>
      </c>
      <c r="AP714">
        <f t="shared" ca="1" si="81"/>
        <v>0</v>
      </c>
    </row>
    <row r="715" spans="34:42" x14ac:dyDescent="0.3">
      <c r="AH715" t="str">
        <f t="shared" ca="1" si="77"/>
        <v>dez</v>
      </c>
      <c r="AI715">
        <f t="shared" ca="1" si="78"/>
        <v>1901</v>
      </c>
      <c r="AJ715" t="str">
        <f t="shared" ca="1" si="79"/>
        <v>dez1901</v>
      </c>
      <c r="AK715" s="97">
        <f t="shared" ca="1" si="82"/>
        <v>709</v>
      </c>
      <c r="AL715" t="str">
        <f t="shared" ca="1" si="80"/>
        <v>seg</v>
      </c>
      <c r="AM715">
        <f ca="1">IF($AJ$2="",SUMIFS(BANCOS!$C$4:$C$13,BANCOS!$D$4:$D$13,AK715),SUMIFS(BANCOS!$C$4:$C$13,BANCOS!$D$4:$D$13,AK715,BANCOS!$B$4:$B$13,$AJ$2))+AP714</f>
        <v>0</v>
      </c>
      <c r="AN715">
        <f ca="1">IF($AI$3=1,
IF($AJ$2="",
SUMIFS(ENTRADAS[Valor],ENTRADAS[Status],"Concluído",ENTRADAS[Data pagamento],AK715),
SUMIFS(ENTRADAS[Valor],ENTRADAS[Status],"Concluído",ENTRADAS[Data pagamento],AK715,ENTRADAS[Conta bancária],$AJ$2)),
IF($AJ$2="",
SUMIFS(ENTRADAS[Valor],ENTRADAS[Status],"Concluído",ENTRADAS[Data pagamento],AK715)+SUMIFS(ENTRADAS[Valor],ENTRADAS[Status],"&lt;&gt;"&amp;"Concluído",ENTRADAS[Data vencimento],AK715),
SUMIFS(ENTRADAS[Valor],ENTRADAS[Status],"Concluído",ENTRADAS[Data pagamento],AK715,ENTRADAS[Conta bancária],$AJ$2)+SUMIFS(ENTRADAS[Valor],ENTRADAS[Status],"&lt;&gt;"&amp;"Concluído",ENTRADAS[Data vencimento],AK715,ENTRADAS[Conta bancária],$AJ$2)))</f>
        <v>0</v>
      </c>
      <c r="AO715">
        <f ca="1">IF($AI$3=1,
IF($AJ$2="",
SUMIFS(SAÍDAS[Valor],SAÍDAS[Status],"Concluído",SAÍDAS[Data pagamento],AK715),
SUMIFS(SAÍDAS[Valor],SAÍDAS[Status],"Concluído",SAÍDAS[Data pagamento],AK715,SAÍDAS[Conta bancária],$AJ$2)),
IF($AJ$2="",
SUMIFS(SAÍDAS[Valor],SAÍDAS[Status],"Concluído",SAÍDAS[Data pagamento],AK715)+SUMIFS(SAÍDAS[Valor],SAÍDAS[Status],"&lt;&gt;"&amp;"Concluído",SAÍDAS[Data vencimento],AK715),
SUMIFS(SAÍDAS[Valor],SAÍDAS[Status],"Concluído",SAÍDAS[Data pagamento],AK715,SAÍDAS[Conta bancária],$AJ$2)+SUMIFS(SAÍDAS[Valor],SAÍDAS[Status],"&lt;&gt;"&amp;"Concluído",SAÍDAS[Data vencimento],AK715,SAÍDAS[Conta bancária],$AJ$2)))</f>
        <v>0</v>
      </c>
      <c r="AP715">
        <f t="shared" ca="1" si="81"/>
        <v>0</v>
      </c>
    </row>
    <row r="716" spans="34:42" x14ac:dyDescent="0.3">
      <c r="AH716" t="str">
        <f t="shared" ca="1" si="77"/>
        <v>dez</v>
      </c>
      <c r="AI716">
        <f t="shared" ca="1" si="78"/>
        <v>1901</v>
      </c>
      <c r="AJ716" t="str">
        <f t="shared" ca="1" si="79"/>
        <v>dez1901</v>
      </c>
      <c r="AK716" s="97">
        <f t="shared" ca="1" si="82"/>
        <v>710</v>
      </c>
      <c r="AL716" t="str">
        <f t="shared" ca="1" si="80"/>
        <v>ter</v>
      </c>
      <c r="AM716">
        <f ca="1">IF($AJ$2="",SUMIFS(BANCOS!$C$4:$C$13,BANCOS!$D$4:$D$13,AK716),SUMIFS(BANCOS!$C$4:$C$13,BANCOS!$D$4:$D$13,AK716,BANCOS!$B$4:$B$13,$AJ$2))+AP715</f>
        <v>0</v>
      </c>
      <c r="AN716">
        <f ca="1">IF($AI$3=1,
IF($AJ$2="",
SUMIFS(ENTRADAS[Valor],ENTRADAS[Status],"Concluído",ENTRADAS[Data pagamento],AK716),
SUMIFS(ENTRADAS[Valor],ENTRADAS[Status],"Concluído",ENTRADAS[Data pagamento],AK716,ENTRADAS[Conta bancária],$AJ$2)),
IF($AJ$2="",
SUMIFS(ENTRADAS[Valor],ENTRADAS[Status],"Concluído",ENTRADAS[Data pagamento],AK716)+SUMIFS(ENTRADAS[Valor],ENTRADAS[Status],"&lt;&gt;"&amp;"Concluído",ENTRADAS[Data vencimento],AK716),
SUMIFS(ENTRADAS[Valor],ENTRADAS[Status],"Concluído",ENTRADAS[Data pagamento],AK716,ENTRADAS[Conta bancária],$AJ$2)+SUMIFS(ENTRADAS[Valor],ENTRADAS[Status],"&lt;&gt;"&amp;"Concluído",ENTRADAS[Data vencimento],AK716,ENTRADAS[Conta bancária],$AJ$2)))</f>
        <v>0</v>
      </c>
      <c r="AO716">
        <f ca="1">IF($AI$3=1,
IF($AJ$2="",
SUMIFS(SAÍDAS[Valor],SAÍDAS[Status],"Concluído",SAÍDAS[Data pagamento],AK716),
SUMIFS(SAÍDAS[Valor],SAÍDAS[Status],"Concluído",SAÍDAS[Data pagamento],AK716,SAÍDAS[Conta bancária],$AJ$2)),
IF($AJ$2="",
SUMIFS(SAÍDAS[Valor],SAÍDAS[Status],"Concluído",SAÍDAS[Data pagamento],AK716)+SUMIFS(SAÍDAS[Valor],SAÍDAS[Status],"&lt;&gt;"&amp;"Concluído",SAÍDAS[Data vencimento],AK716),
SUMIFS(SAÍDAS[Valor],SAÍDAS[Status],"Concluído",SAÍDAS[Data pagamento],AK716,SAÍDAS[Conta bancária],$AJ$2)+SUMIFS(SAÍDAS[Valor],SAÍDAS[Status],"&lt;&gt;"&amp;"Concluído",SAÍDAS[Data vencimento],AK716,SAÍDAS[Conta bancária],$AJ$2)))</f>
        <v>0</v>
      </c>
      <c r="AP716">
        <f t="shared" ca="1" si="81"/>
        <v>0</v>
      </c>
    </row>
    <row r="717" spans="34:42" x14ac:dyDescent="0.3">
      <c r="AH717" t="str">
        <f t="shared" ca="1" si="77"/>
        <v>dez</v>
      </c>
      <c r="AI717">
        <f t="shared" ca="1" si="78"/>
        <v>1901</v>
      </c>
      <c r="AJ717" t="str">
        <f t="shared" ca="1" si="79"/>
        <v>dez1901</v>
      </c>
      <c r="AK717" s="97">
        <f t="shared" ca="1" si="82"/>
        <v>711</v>
      </c>
      <c r="AL717" t="str">
        <f t="shared" ca="1" si="80"/>
        <v>qua</v>
      </c>
      <c r="AM717">
        <f ca="1">IF($AJ$2="",SUMIFS(BANCOS!$C$4:$C$13,BANCOS!$D$4:$D$13,AK717),SUMIFS(BANCOS!$C$4:$C$13,BANCOS!$D$4:$D$13,AK717,BANCOS!$B$4:$B$13,$AJ$2))+AP716</f>
        <v>0</v>
      </c>
      <c r="AN717">
        <f ca="1">IF($AI$3=1,
IF($AJ$2="",
SUMIFS(ENTRADAS[Valor],ENTRADAS[Status],"Concluído",ENTRADAS[Data pagamento],AK717),
SUMIFS(ENTRADAS[Valor],ENTRADAS[Status],"Concluído",ENTRADAS[Data pagamento],AK717,ENTRADAS[Conta bancária],$AJ$2)),
IF($AJ$2="",
SUMIFS(ENTRADAS[Valor],ENTRADAS[Status],"Concluído",ENTRADAS[Data pagamento],AK717)+SUMIFS(ENTRADAS[Valor],ENTRADAS[Status],"&lt;&gt;"&amp;"Concluído",ENTRADAS[Data vencimento],AK717),
SUMIFS(ENTRADAS[Valor],ENTRADAS[Status],"Concluído",ENTRADAS[Data pagamento],AK717,ENTRADAS[Conta bancária],$AJ$2)+SUMIFS(ENTRADAS[Valor],ENTRADAS[Status],"&lt;&gt;"&amp;"Concluído",ENTRADAS[Data vencimento],AK717,ENTRADAS[Conta bancária],$AJ$2)))</f>
        <v>0</v>
      </c>
      <c r="AO717">
        <f ca="1">IF($AI$3=1,
IF($AJ$2="",
SUMIFS(SAÍDAS[Valor],SAÍDAS[Status],"Concluído",SAÍDAS[Data pagamento],AK717),
SUMIFS(SAÍDAS[Valor],SAÍDAS[Status],"Concluído",SAÍDAS[Data pagamento],AK717,SAÍDAS[Conta bancária],$AJ$2)),
IF($AJ$2="",
SUMIFS(SAÍDAS[Valor],SAÍDAS[Status],"Concluído",SAÍDAS[Data pagamento],AK717)+SUMIFS(SAÍDAS[Valor],SAÍDAS[Status],"&lt;&gt;"&amp;"Concluído",SAÍDAS[Data vencimento],AK717),
SUMIFS(SAÍDAS[Valor],SAÍDAS[Status],"Concluído",SAÍDAS[Data pagamento],AK717,SAÍDAS[Conta bancária],$AJ$2)+SUMIFS(SAÍDAS[Valor],SAÍDAS[Status],"&lt;&gt;"&amp;"Concluído",SAÍDAS[Data vencimento],AK717,SAÍDAS[Conta bancária],$AJ$2)))</f>
        <v>0</v>
      </c>
      <c r="AP717">
        <f t="shared" ca="1" si="81"/>
        <v>0</v>
      </c>
    </row>
    <row r="718" spans="34:42" x14ac:dyDescent="0.3">
      <c r="AH718" t="str">
        <f t="shared" ca="1" si="77"/>
        <v>dez</v>
      </c>
      <c r="AI718">
        <f t="shared" ca="1" si="78"/>
        <v>1901</v>
      </c>
      <c r="AJ718" t="str">
        <f t="shared" ca="1" si="79"/>
        <v>dez1901</v>
      </c>
      <c r="AK718" s="97">
        <f t="shared" ca="1" si="82"/>
        <v>712</v>
      </c>
      <c r="AL718" t="str">
        <f t="shared" ca="1" si="80"/>
        <v>qui</v>
      </c>
      <c r="AM718">
        <f ca="1">IF($AJ$2="",SUMIFS(BANCOS!$C$4:$C$13,BANCOS!$D$4:$D$13,AK718),SUMIFS(BANCOS!$C$4:$C$13,BANCOS!$D$4:$D$13,AK718,BANCOS!$B$4:$B$13,$AJ$2))+AP717</f>
        <v>0</v>
      </c>
      <c r="AN718">
        <f ca="1">IF($AI$3=1,
IF($AJ$2="",
SUMIFS(ENTRADAS[Valor],ENTRADAS[Status],"Concluído",ENTRADAS[Data pagamento],AK718),
SUMIFS(ENTRADAS[Valor],ENTRADAS[Status],"Concluído",ENTRADAS[Data pagamento],AK718,ENTRADAS[Conta bancária],$AJ$2)),
IF($AJ$2="",
SUMIFS(ENTRADAS[Valor],ENTRADAS[Status],"Concluído",ENTRADAS[Data pagamento],AK718)+SUMIFS(ENTRADAS[Valor],ENTRADAS[Status],"&lt;&gt;"&amp;"Concluído",ENTRADAS[Data vencimento],AK718),
SUMIFS(ENTRADAS[Valor],ENTRADAS[Status],"Concluído",ENTRADAS[Data pagamento],AK718,ENTRADAS[Conta bancária],$AJ$2)+SUMIFS(ENTRADAS[Valor],ENTRADAS[Status],"&lt;&gt;"&amp;"Concluído",ENTRADAS[Data vencimento],AK718,ENTRADAS[Conta bancária],$AJ$2)))</f>
        <v>0</v>
      </c>
      <c r="AO718">
        <f ca="1">IF($AI$3=1,
IF($AJ$2="",
SUMIFS(SAÍDAS[Valor],SAÍDAS[Status],"Concluído",SAÍDAS[Data pagamento],AK718),
SUMIFS(SAÍDAS[Valor],SAÍDAS[Status],"Concluído",SAÍDAS[Data pagamento],AK718,SAÍDAS[Conta bancária],$AJ$2)),
IF($AJ$2="",
SUMIFS(SAÍDAS[Valor],SAÍDAS[Status],"Concluído",SAÍDAS[Data pagamento],AK718)+SUMIFS(SAÍDAS[Valor],SAÍDAS[Status],"&lt;&gt;"&amp;"Concluído",SAÍDAS[Data vencimento],AK718),
SUMIFS(SAÍDAS[Valor],SAÍDAS[Status],"Concluído",SAÍDAS[Data pagamento],AK718,SAÍDAS[Conta bancária],$AJ$2)+SUMIFS(SAÍDAS[Valor],SAÍDAS[Status],"&lt;&gt;"&amp;"Concluído",SAÍDAS[Data vencimento],AK718,SAÍDAS[Conta bancária],$AJ$2)))</f>
        <v>0</v>
      </c>
      <c r="AP718">
        <f t="shared" ca="1" si="81"/>
        <v>0</v>
      </c>
    </row>
    <row r="719" spans="34:42" x14ac:dyDescent="0.3">
      <c r="AH719" t="str">
        <f t="shared" ca="1" si="77"/>
        <v>dez</v>
      </c>
      <c r="AI719">
        <f t="shared" ca="1" si="78"/>
        <v>1901</v>
      </c>
      <c r="AJ719" t="str">
        <f t="shared" ca="1" si="79"/>
        <v>dez1901</v>
      </c>
      <c r="AK719" s="97">
        <f t="shared" ca="1" si="82"/>
        <v>713</v>
      </c>
      <c r="AL719" t="str">
        <f t="shared" ca="1" si="80"/>
        <v>sex</v>
      </c>
      <c r="AM719">
        <f ca="1">IF($AJ$2="",SUMIFS(BANCOS!$C$4:$C$13,BANCOS!$D$4:$D$13,AK719),SUMIFS(BANCOS!$C$4:$C$13,BANCOS!$D$4:$D$13,AK719,BANCOS!$B$4:$B$13,$AJ$2))+AP718</f>
        <v>0</v>
      </c>
      <c r="AN719">
        <f ca="1">IF($AI$3=1,
IF($AJ$2="",
SUMIFS(ENTRADAS[Valor],ENTRADAS[Status],"Concluído",ENTRADAS[Data pagamento],AK719),
SUMIFS(ENTRADAS[Valor],ENTRADAS[Status],"Concluído",ENTRADAS[Data pagamento],AK719,ENTRADAS[Conta bancária],$AJ$2)),
IF($AJ$2="",
SUMIFS(ENTRADAS[Valor],ENTRADAS[Status],"Concluído",ENTRADAS[Data pagamento],AK719)+SUMIFS(ENTRADAS[Valor],ENTRADAS[Status],"&lt;&gt;"&amp;"Concluído",ENTRADAS[Data vencimento],AK719),
SUMIFS(ENTRADAS[Valor],ENTRADAS[Status],"Concluído",ENTRADAS[Data pagamento],AK719,ENTRADAS[Conta bancária],$AJ$2)+SUMIFS(ENTRADAS[Valor],ENTRADAS[Status],"&lt;&gt;"&amp;"Concluído",ENTRADAS[Data vencimento],AK719,ENTRADAS[Conta bancária],$AJ$2)))</f>
        <v>0</v>
      </c>
      <c r="AO719">
        <f ca="1">IF($AI$3=1,
IF($AJ$2="",
SUMIFS(SAÍDAS[Valor],SAÍDAS[Status],"Concluído",SAÍDAS[Data pagamento],AK719),
SUMIFS(SAÍDAS[Valor],SAÍDAS[Status],"Concluído",SAÍDAS[Data pagamento],AK719,SAÍDAS[Conta bancária],$AJ$2)),
IF($AJ$2="",
SUMIFS(SAÍDAS[Valor],SAÍDAS[Status],"Concluído",SAÍDAS[Data pagamento],AK719)+SUMIFS(SAÍDAS[Valor],SAÍDAS[Status],"&lt;&gt;"&amp;"Concluído",SAÍDAS[Data vencimento],AK719),
SUMIFS(SAÍDAS[Valor],SAÍDAS[Status],"Concluído",SAÍDAS[Data pagamento],AK719,SAÍDAS[Conta bancária],$AJ$2)+SUMIFS(SAÍDAS[Valor],SAÍDAS[Status],"&lt;&gt;"&amp;"Concluído",SAÍDAS[Data vencimento],AK719,SAÍDAS[Conta bancária],$AJ$2)))</f>
        <v>0</v>
      </c>
      <c r="AP719">
        <f t="shared" ca="1" si="81"/>
        <v>0</v>
      </c>
    </row>
    <row r="720" spans="34:42" x14ac:dyDescent="0.3">
      <c r="AH720" t="str">
        <f t="shared" ca="1" si="77"/>
        <v>dez</v>
      </c>
      <c r="AI720">
        <f t="shared" ca="1" si="78"/>
        <v>1901</v>
      </c>
      <c r="AJ720" t="str">
        <f t="shared" ca="1" si="79"/>
        <v>dez1901</v>
      </c>
      <c r="AK720" s="97">
        <f t="shared" ca="1" si="82"/>
        <v>714</v>
      </c>
      <c r="AL720" t="str">
        <f t="shared" ca="1" si="80"/>
        <v>sáb</v>
      </c>
      <c r="AM720">
        <f ca="1">IF($AJ$2="",SUMIFS(BANCOS!$C$4:$C$13,BANCOS!$D$4:$D$13,AK720),SUMIFS(BANCOS!$C$4:$C$13,BANCOS!$D$4:$D$13,AK720,BANCOS!$B$4:$B$13,$AJ$2))+AP719</f>
        <v>0</v>
      </c>
      <c r="AN720">
        <f ca="1">IF($AI$3=1,
IF($AJ$2="",
SUMIFS(ENTRADAS[Valor],ENTRADAS[Status],"Concluído",ENTRADAS[Data pagamento],AK720),
SUMIFS(ENTRADAS[Valor],ENTRADAS[Status],"Concluído",ENTRADAS[Data pagamento],AK720,ENTRADAS[Conta bancária],$AJ$2)),
IF($AJ$2="",
SUMIFS(ENTRADAS[Valor],ENTRADAS[Status],"Concluído",ENTRADAS[Data pagamento],AK720)+SUMIFS(ENTRADAS[Valor],ENTRADAS[Status],"&lt;&gt;"&amp;"Concluído",ENTRADAS[Data vencimento],AK720),
SUMIFS(ENTRADAS[Valor],ENTRADAS[Status],"Concluído",ENTRADAS[Data pagamento],AK720,ENTRADAS[Conta bancária],$AJ$2)+SUMIFS(ENTRADAS[Valor],ENTRADAS[Status],"&lt;&gt;"&amp;"Concluído",ENTRADAS[Data vencimento],AK720,ENTRADAS[Conta bancária],$AJ$2)))</f>
        <v>0</v>
      </c>
      <c r="AO720">
        <f ca="1">IF($AI$3=1,
IF($AJ$2="",
SUMIFS(SAÍDAS[Valor],SAÍDAS[Status],"Concluído",SAÍDAS[Data pagamento],AK720),
SUMIFS(SAÍDAS[Valor],SAÍDAS[Status],"Concluído",SAÍDAS[Data pagamento],AK720,SAÍDAS[Conta bancária],$AJ$2)),
IF($AJ$2="",
SUMIFS(SAÍDAS[Valor],SAÍDAS[Status],"Concluído",SAÍDAS[Data pagamento],AK720)+SUMIFS(SAÍDAS[Valor],SAÍDAS[Status],"&lt;&gt;"&amp;"Concluído",SAÍDAS[Data vencimento],AK720),
SUMIFS(SAÍDAS[Valor],SAÍDAS[Status],"Concluído",SAÍDAS[Data pagamento],AK720,SAÍDAS[Conta bancária],$AJ$2)+SUMIFS(SAÍDAS[Valor],SAÍDAS[Status],"&lt;&gt;"&amp;"Concluído",SAÍDAS[Data vencimento],AK720,SAÍDAS[Conta bancária],$AJ$2)))</f>
        <v>0</v>
      </c>
      <c r="AP720">
        <f t="shared" ca="1" si="81"/>
        <v>0</v>
      </c>
    </row>
    <row r="721" spans="34:42" x14ac:dyDescent="0.3">
      <c r="AH721" t="str">
        <f t="shared" ca="1" si="77"/>
        <v>dez</v>
      </c>
      <c r="AI721">
        <f t="shared" ca="1" si="78"/>
        <v>1901</v>
      </c>
      <c r="AJ721" t="str">
        <f t="shared" ca="1" si="79"/>
        <v>dez1901</v>
      </c>
      <c r="AK721" s="97">
        <f t="shared" ca="1" si="82"/>
        <v>715</v>
      </c>
      <c r="AL721" t="str">
        <f t="shared" ca="1" si="80"/>
        <v>dom</v>
      </c>
      <c r="AM721">
        <f ca="1">IF($AJ$2="",SUMIFS(BANCOS!$C$4:$C$13,BANCOS!$D$4:$D$13,AK721),SUMIFS(BANCOS!$C$4:$C$13,BANCOS!$D$4:$D$13,AK721,BANCOS!$B$4:$B$13,$AJ$2))+AP720</f>
        <v>0</v>
      </c>
      <c r="AN721">
        <f ca="1">IF($AI$3=1,
IF($AJ$2="",
SUMIFS(ENTRADAS[Valor],ENTRADAS[Status],"Concluído",ENTRADAS[Data pagamento],AK721),
SUMIFS(ENTRADAS[Valor],ENTRADAS[Status],"Concluído",ENTRADAS[Data pagamento],AK721,ENTRADAS[Conta bancária],$AJ$2)),
IF($AJ$2="",
SUMIFS(ENTRADAS[Valor],ENTRADAS[Status],"Concluído",ENTRADAS[Data pagamento],AK721)+SUMIFS(ENTRADAS[Valor],ENTRADAS[Status],"&lt;&gt;"&amp;"Concluído",ENTRADAS[Data vencimento],AK721),
SUMIFS(ENTRADAS[Valor],ENTRADAS[Status],"Concluído",ENTRADAS[Data pagamento],AK721,ENTRADAS[Conta bancária],$AJ$2)+SUMIFS(ENTRADAS[Valor],ENTRADAS[Status],"&lt;&gt;"&amp;"Concluído",ENTRADAS[Data vencimento],AK721,ENTRADAS[Conta bancária],$AJ$2)))</f>
        <v>0</v>
      </c>
      <c r="AO721">
        <f ca="1">IF($AI$3=1,
IF($AJ$2="",
SUMIFS(SAÍDAS[Valor],SAÍDAS[Status],"Concluído",SAÍDAS[Data pagamento],AK721),
SUMIFS(SAÍDAS[Valor],SAÍDAS[Status],"Concluído",SAÍDAS[Data pagamento],AK721,SAÍDAS[Conta bancária],$AJ$2)),
IF($AJ$2="",
SUMIFS(SAÍDAS[Valor],SAÍDAS[Status],"Concluído",SAÍDAS[Data pagamento],AK721)+SUMIFS(SAÍDAS[Valor],SAÍDAS[Status],"&lt;&gt;"&amp;"Concluído",SAÍDAS[Data vencimento],AK721),
SUMIFS(SAÍDAS[Valor],SAÍDAS[Status],"Concluído",SAÍDAS[Data pagamento],AK721,SAÍDAS[Conta bancária],$AJ$2)+SUMIFS(SAÍDAS[Valor],SAÍDAS[Status],"&lt;&gt;"&amp;"Concluído",SAÍDAS[Data vencimento],AK721,SAÍDAS[Conta bancária],$AJ$2)))</f>
        <v>0</v>
      </c>
      <c r="AP721">
        <f t="shared" ca="1" si="81"/>
        <v>0</v>
      </c>
    </row>
    <row r="722" spans="34:42" x14ac:dyDescent="0.3">
      <c r="AH722" t="str">
        <f t="shared" ca="1" si="77"/>
        <v>dez</v>
      </c>
      <c r="AI722">
        <f t="shared" ca="1" si="78"/>
        <v>1901</v>
      </c>
      <c r="AJ722" t="str">
        <f t="shared" ca="1" si="79"/>
        <v>dez1901</v>
      </c>
      <c r="AK722" s="97">
        <f t="shared" ca="1" si="82"/>
        <v>716</v>
      </c>
      <c r="AL722" t="str">
        <f t="shared" ca="1" si="80"/>
        <v>seg</v>
      </c>
      <c r="AM722">
        <f ca="1">IF($AJ$2="",SUMIFS(BANCOS!$C$4:$C$13,BANCOS!$D$4:$D$13,AK722),SUMIFS(BANCOS!$C$4:$C$13,BANCOS!$D$4:$D$13,AK722,BANCOS!$B$4:$B$13,$AJ$2))+AP721</f>
        <v>0</v>
      </c>
      <c r="AN722">
        <f ca="1">IF($AI$3=1,
IF($AJ$2="",
SUMIFS(ENTRADAS[Valor],ENTRADAS[Status],"Concluído",ENTRADAS[Data pagamento],AK722),
SUMIFS(ENTRADAS[Valor],ENTRADAS[Status],"Concluído",ENTRADAS[Data pagamento],AK722,ENTRADAS[Conta bancária],$AJ$2)),
IF($AJ$2="",
SUMIFS(ENTRADAS[Valor],ENTRADAS[Status],"Concluído",ENTRADAS[Data pagamento],AK722)+SUMIFS(ENTRADAS[Valor],ENTRADAS[Status],"&lt;&gt;"&amp;"Concluído",ENTRADAS[Data vencimento],AK722),
SUMIFS(ENTRADAS[Valor],ENTRADAS[Status],"Concluído",ENTRADAS[Data pagamento],AK722,ENTRADAS[Conta bancária],$AJ$2)+SUMIFS(ENTRADAS[Valor],ENTRADAS[Status],"&lt;&gt;"&amp;"Concluído",ENTRADAS[Data vencimento],AK722,ENTRADAS[Conta bancária],$AJ$2)))</f>
        <v>0</v>
      </c>
      <c r="AO722">
        <f ca="1">IF($AI$3=1,
IF($AJ$2="",
SUMIFS(SAÍDAS[Valor],SAÍDAS[Status],"Concluído",SAÍDAS[Data pagamento],AK722),
SUMIFS(SAÍDAS[Valor],SAÍDAS[Status],"Concluído",SAÍDAS[Data pagamento],AK722,SAÍDAS[Conta bancária],$AJ$2)),
IF($AJ$2="",
SUMIFS(SAÍDAS[Valor],SAÍDAS[Status],"Concluído",SAÍDAS[Data pagamento],AK722)+SUMIFS(SAÍDAS[Valor],SAÍDAS[Status],"&lt;&gt;"&amp;"Concluído",SAÍDAS[Data vencimento],AK722),
SUMIFS(SAÍDAS[Valor],SAÍDAS[Status],"Concluído",SAÍDAS[Data pagamento],AK722,SAÍDAS[Conta bancária],$AJ$2)+SUMIFS(SAÍDAS[Valor],SAÍDAS[Status],"&lt;&gt;"&amp;"Concluído",SAÍDAS[Data vencimento],AK722,SAÍDAS[Conta bancária],$AJ$2)))</f>
        <v>0</v>
      </c>
      <c r="AP722">
        <f t="shared" ca="1" si="81"/>
        <v>0</v>
      </c>
    </row>
    <row r="723" spans="34:42" x14ac:dyDescent="0.3">
      <c r="AH723" t="str">
        <f t="shared" ca="1" si="77"/>
        <v>dez</v>
      </c>
      <c r="AI723">
        <f t="shared" ca="1" si="78"/>
        <v>1901</v>
      </c>
      <c r="AJ723" t="str">
        <f t="shared" ca="1" si="79"/>
        <v>dez1901</v>
      </c>
      <c r="AK723" s="97">
        <f t="shared" ca="1" si="82"/>
        <v>717</v>
      </c>
      <c r="AL723" t="str">
        <f t="shared" ca="1" si="80"/>
        <v>ter</v>
      </c>
      <c r="AM723">
        <f ca="1">IF($AJ$2="",SUMIFS(BANCOS!$C$4:$C$13,BANCOS!$D$4:$D$13,AK723),SUMIFS(BANCOS!$C$4:$C$13,BANCOS!$D$4:$D$13,AK723,BANCOS!$B$4:$B$13,$AJ$2))+AP722</f>
        <v>0</v>
      </c>
      <c r="AN723">
        <f ca="1">IF($AI$3=1,
IF($AJ$2="",
SUMIFS(ENTRADAS[Valor],ENTRADAS[Status],"Concluído",ENTRADAS[Data pagamento],AK723),
SUMIFS(ENTRADAS[Valor],ENTRADAS[Status],"Concluído",ENTRADAS[Data pagamento],AK723,ENTRADAS[Conta bancária],$AJ$2)),
IF($AJ$2="",
SUMIFS(ENTRADAS[Valor],ENTRADAS[Status],"Concluído",ENTRADAS[Data pagamento],AK723)+SUMIFS(ENTRADAS[Valor],ENTRADAS[Status],"&lt;&gt;"&amp;"Concluído",ENTRADAS[Data vencimento],AK723),
SUMIFS(ENTRADAS[Valor],ENTRADAS[Status],"Concluído",ENTRADAS[Data pagamento],AK723,ENTRADAS[Conta bancária],$AJ$2)+SUMIFS(ENTRADAS[Valor],ENTRADAS[Status],"&lt;&gt;"&amp;"Concluído",ENTRADAS[Data vencimento],AK723,ENTRADAS[Conta bancária],$AJ$2)))</f>
        <v>0</v>
      </c>
      <c r="AO723">
        <f ca="1">IF($AI$3=1,
IF($AJ$2="",
SUMIFS(SAÍDAS[Valor],SAÍDAS[Status],"Concluído",SAÍDAS[Data pagamento],AK723),
SUMIFS(SAÍDAS[Valor],SAÍDAS[Status],"Concluído",SAÍDAS[Data pagamento],AK723,SAÍDAS[Conta bancária],$AJ$2)),
IF($AJ$2="",
SUMIFS(SAÍDAS[Valor],SAÍDAS[Status],"Concluído",SAÍDAS[Data pagamento],AK723)+SUMIFS(SAÍDAS[Valor],SAÍDAS[Status],"&lt;&gt;"&amp;"Concluído",SAÍDAS[Data vencimento],AK723),
SUMIFS(SAÍDAS[Valor],SAÍDAS[Status],"Concluído",SAÍDAS[Data pagamento],AK723,SAÍDAS[Conta bancária],$AJ$2)+SUMIFS(SAÍDAS[Valor],SAÍDAS[Status],"&lt;&gt;"&amp;"Concluído",SAÍDAS[Data vencimento],AK723,SAÍDAS[Conta bancária],$AJ$2)))</f>
        <v>0</v>
      </c>
      <c r="AP723">
        <f t="shared" ca="1" si="81"/>
        <v>0</v>
      </c>
    </row>
    <row r="724" spans="34:42" x14ac:dyDescent="0.3">
      <c r="AH724" t="str">
        <f t="shared" ca="1" si="77"/>
        <v>dez</v>
      </c>
      <c r="AI724">
        <f t="shared" ca="1" si="78"/>
        <v>1901</v>
      </c>
      <c r="AJ724" t="str">
        <f t="shared" ca="1" si="79"/>
        <v>dez1901</v>
      </c>
      <c r="AK724" s="97">
        <f t="shared" ca="1" si="82"/>
        <v>718</v>
      </c>
      <c r="AL724" t="str">
        <f t="shared" ca="1" si="80"/>
        <v>qua</v>
      </c>
      <c r="AM724">
        <f ca="1">IF($AJ$2="",SUMIFS(BANCOS!$C$4:$C$13,BANCOS!$D$4:$D$13,AK724),SUMIFS(BANCOS!$C$4:$C$13,BANCOS!$D$4:$D$13,AK724,BANCOS!$B$4:$B$13,$AJ$2))+AP723</f>
        <v>0</v>
      </c>
      <c r="AN724">
        <f ca="1">IF($AI$3=1,
IF($AJ$2="",
SUMIFS(ENTRADAS[Valor],ENTRADAS[Status],"Concluído",ENTRADAS[Data pagamento],AK724),
SUMIFS(ENTRADAS[Valor],ENTRADAS[Status],"Concluído",ENTRADAS[Data pagamento],AK724,ENTRADAS[Conta bancária],$AJ$2)),
IF($AJ$2="",
SUMIFS(ENTRADAS[Valor],ENTRADAS[Status],"Concluído",ENTRADAS[Data pagamento],AK724)+SUMIFS(ENTRADAS[Valor],ENTRADAS[Status],"&lt;&gt;"&amp;"Concluído",ENTRADAS[Data vencimento],AK724),
SUMIFS(ENTRADAS[Valor],ENTRADAS[Status],"Concluído",ENTRADAS[Data pagamento],AK724,ENTRADAS[Conta bancária],$AJ$2)+SUMIFS(ENTRADAS[Valor],ENTRADAS[Status],"&lt;&gt;"&amp;"Concluído",ENTRADAS[Data vencimento],AK724,ENTRADAS[Conta bancária],$AJ$2)))</f>
        <v>0</v>
      </c>
      <c r="AO724">
        <f ca="1">IF($AI$3=1,
IF($AJ$2="",
SUMIFS(SAÍDAS[Valor],SAÍDAS[Status],"Concluído",SAÍDAS[Data pagamento],AK724),
SUMIFS(SAÍDAS[Valor],SAÍDAS[Status],"Concluído",SAÍDAS[Data pagamento],AK724,SAÍDAS[Conta bancária],$AJ$2)),
IF($AJ$2="",
SUMIFS(SAÍDAS[Valor],SAÍDAS[Status],"Concluído",SAÍDAS[Data pagamento],AK724)+SUMIFS(SAÍDAS[Valor],SAÍDAS[Status],"&lt;&gt;"&amp;"Concluído",SAÍDAS[Data vencimento],AK724),
SUMIFS(SAÍDAS[Valor],SAÍDAS[Status],"Concluído",SAÍDAS[Data pagamento],AK724,SAÍDAS[Conta bancária],$AJ$2)+SUMIFS(SAÍDAS[Valor],SAÍDAS[Status],"&lt;&gt;"&amp;"Concluído",SAÍDAS[Data vencimento],AK724,SAÍDAS[Conta bancária],$AJ$2)))</f>
        <v>0</v>
      </c>
      <c r="AP724">
        <f t="shared" ca="1" si="81"/>
        <v>0</v>
      </c>
    </row>
    <row r="725" spans="34:42" x14ac:dyDescent="0.3">
      <c r="AH725" t="str">
        <f t="shared" ca="1" si="77"/>
        <v>dez</v>
      </c>
      <c r="AI725">
        <f t="shared" ca="1" si="78"/>
        <v>1901</v>
      </c>
      <c r="AJ725" t="str">
        <f t="shared" ca="1" si="79"/>
        <v>dez1901</v>
      </c>
      <c r="AK725" s="97">
        <f t="shared" ca="1" si="82"/>
        <v>719</v>
      </c>
      <c r="AL725" t="str">
        <f t="shared" ca="1" si="80"/>
        <v>qui</v>
      </c>
      <c r="AM725">
        <f ca="1">IF($AJ$2="",SUMIFS(BANCOS!$C$4:$C$13,BANCOS!$D$4:$D$13,AK725),SUMIFS(BANCOS!$C$4:$C$13,BANCOS!$D$4:$D$13,AK725,BANCOS!$B$4:$B$13,$AJ$2))+AP724</f>
        <v>0</v>
      </c>
      <c r="AN725">
        <f ca="1">IF($AI$3=1,
IF($AJ$2="",
SUMIFS(ENTRADAS[Valor],ENTRADAS[Status],"Concluído",ENTRADAS[Data pagamento],AK725),
SUMIFS(ENTRADAS[Valor],ENTRADAS[Status],"Concluído",ENTRADAS[Data pagamento],AK725,ENTRADAS[Conta bancária],$AJ$2)),
IF($AJ$2="",
SUMIFS(ENTRADAS[Valor],ENTRADAS[Status],"Concluído",ENTRADAS[Data pagamento],AK725)+SUMIFS(ENTRADAS[Valor],ENTRADAS[Status],"&lt;&gt;"&amp;"Concluído",ENTRADAS[Data vencimento],AK725),
SUMIFS(ENTRADAS[Valor],ENTRADAS[Status],"Concluído",ENTRADAS[Data pagamento],AK725,ENTRADAS[Conta bancária],$AJ$2)+SUMIFS(ENTRADAS[Valor],ENTRADAS[Status],"&lt;&gt;"&amp;"Concluído",ENTRADAS[Data vencimento],AK725,ENTRADAS[Conta bancária],$AJ$2)))</f>
        <v>0</v>
      </c>
      <c r="AO725">
        <f ca="1">IF($AI$3=1,
IF($AJ$2="",
SUMIFS(SAÍDAS[Valor],SAÍDAS[Status],"Concluído",SAÍDAS[Data pagamento],AK725),
SUMIFS(SAÍDAS[Valor],SAÍDAS[Status],"Concluído",SAÍDAS[Data pagamento],AK725,SAÍDAS[Conta bancária],$AJ$2)),
IF($AJ$2="",
SUMIFS(SAÍDAS[Valor],SAÍDAS[Status],"Concluído",SAÍDAS[Data pagamento],AK725)+SUMIFS(SAÍDAS[Valor],SAÍDAS[Status],"&lt;&gt;"&amp;"Concluído",SAÍDAS[Data vencimento],AK725),
SUMIFS(SAÍDAS[Valor],SAÍDAS[Status],"Concluído",SAÍDAS[Data pagamento],AK725,SAÍDAS[Conta bancária],$AJ$2)+SUMIFS(SAÍDAS[Valor],SAÍDAS[Status],"&lt;&gt;"&amp;"Concluído",SAÍDAS[Data vencimento],AK725,SAÍDAS[Conta bancária],$AJ$2)))</f>
        <v>0</v>
      </c>
      <c r="AP725">
        <f t="shared" ca="1" si="81"/>
        <v>0</v>
      </c>
    </row>
    <row r="726" spans="34:42" x14ac:dyDescent="0.3">
      <c r="AH726" t="str">
        <f t="shared" ca="1" si="77"/>
        <v>dez</v>
      </c>
      <c r="AI726">
        <f t="shared" ca="1" si="78"/>
        <v>1901</v>
      </c>
      <c r="AJ726" t="str">
        <f t="shared" ca="1" si="79"/>
        <v>dez1901</v>
      </c>
      <c r="AK726" s="97">
        <f t="shared" ca="1" si="82"/>
        <v>720</v>
      </c>
      <c r="AL726" t="str">
        <f t="shared" ca="1" si="80"/>
        <v>sex</v>
      </c>
      <c r="AM726">
        <f ca="1">IF($AJ$2="",SUMIFS(BANCOS!$C$4:$C$13,BANCOS!$D$4:$D$13,AK726),SUMIFS(BANCOS!$C$4:$C$13,BANCOS!$D$4:$D$13,AK726,BANCOS!$B$4:$B$13,$AJ$2))+AP725</f>
        <v>0</v>
      </c>
      <c r="AN726">
        <f ca="1">IF($AI$3=1,
IF($AJ$2="",
SUMIFS(ENTRADAS[Valor],ENTRADAS[Status],"Concluído",ENTRADAS[Data pagamento],AK726),
SUMIFS(ENTRADAS[Valor],ENTRADAS[Status],"Concluído",ENTRADAS[Data pagamento],AK726,ENTRADAS[Conta bancária],$AJ$2)),
IF($AJ$2="",
SUMIFS(ENTRADAS[Valor],ENTRADAS[Status],"Concluído",ENTRADAS[Data pagamento],AK726)+SUMIFS(ENTRADAS[Valor],ENTRADAS[Status],"&lt;&gt;"&amp;"Concluído",ENTRADAS[Data vencimento],AK726),
SUMIFS(ENTRADAS[Valor],ENTRADAS[Status],"Concluído",ENTRADAS[Data pagamento],AK726,ENTRADAS[Conta bancária],$AJ$2)+SUMIFS(ENTRADAS[Valor],ENTRADAS[Status],"&lt;&gt;"&amp;"Concluído",ENTRADAS[Data vencimento],AK726,ENTRADAS[Conta bancária],$AJ$2)))</f>
        <v>0</v>
      </c>
      <c r="AO726">
        <f ca="1">IF($AI$3=1,
IF($AJ$2="",
SUMIFS(SAÍDAS[Valor],SAÍDAS[Status],"Concluído",SAÍDAS[Data pagamento],AK726),
SUMIFS(SAÍDAS[Valor],SAÍDAS[Status],"Concluído",SAÍDAS[Data pagamento],AK726,SAÍDAS[Conta bancária],$AJ$2)),
IF($AJ$2="",
SUMIFS(SAÍDAS[Valor],SAÍDAS[Status],"Concluído",SAÍDAS[Data pagamento],AK726)+SUMIFS(SAÍDAS[Valor],SAÍDAS[Status],"&lt;&gt;"&amp;"Concluído",SAÍDAS[Data vencimento],AK726),
SUMIFS(SAÍDAS[Valor],SAÍDAS[Status],"Concluído",SAÍDAS[Data pagamento],AK726,SAÍDAS[Conta bancária],$AJ$2)+SUMIFS(SAÍDAS[Valor],SAÍDAS[Status],"&lt;&gt;"&amp;"Concluído",SAÍDAS[Data vencimento],AK726,SAÍDAS[Conta bancária],$AJ$2)))</f>
        <v>0</v>
      </c>
      <c r="AP726">
        <f t="shared" ca="1" si="81"/>
        <v>0</v>
      </c>
    </row>
    <row r="727" spans="34:42" x14ac:dyDescent="0.3">
      <c r="AH727" t="str">
        <f t="shared" ca="1" si="77"/>
        <v>dez</v>
      </c>
      <c r="AI727">
        <f t="shared" ca="1" si="78"/>
        <v>1901</v>
      </c>
      <c r="AJ727" t="str">
        <f t="shared" ca="1" si="79"/>
        <v>dez1901</v>
      </c>
      <c r="AK727" s="97">
        <f t="shared" ca="1" si="82"/>
        <v>721</v>
      </c>
      <c r="AL727" t="str">
        <f t="shared" ca="1" si="80"/>
        <v>sáb</v>
      </c>
      <c r="AM727">
        <f ca="1">IF($AJ$2="",SUMIFS(BANCOS!$C$4:$C$13,BANCOS!$D$4:$D$13,AK727),SUMIFS(BANCOS!$C$4:$C$13,BANCOS!$D$4:$D$13,AK727,BANCOS!$B$4:$B$13,$AJ$2))+AP726</f>
        <v>0</v>
      </c>
      <c r="AN727">
        <f ca="1">IF($AI$3=1,
IF($AJ$2="",
SUMIFS(ENTRADAS[Valor],ENTRADAS[Status],"Concluído",ENTRADAS[Data pagamento],AK727),
SUMIFS(ENTRADAS[Valor],ENTRADAS[Status],"Concluído",ENTRADAS[Data pagamento],AK727,ENTRADAS[Conta bancária],$AJ$2)),
IF($AJ$2="",
SUMIFS(ENTRADAS[Valor],ENTRADAS[Status],"Concluído",ENTRADAS[Data pagamento],AK727)+SUMIFS(ENTRADAS[Valor],ENTRADAS[Status],"&lt;&gt;"&amp;"Concluído",ENTRADAS[Data vencimento],AK727),
SUMIFS(ENTRADAS[Valor],ENTRADAS[Status],"Concluído",ENTRADAS[Data pagamento],AK727,ENTRADAS[Conta bancária],$AJ$2)+SUMIFS(ENTRADAS[Valor],ENTRADAS[Status],"&lt;&gt;"&amp;"Concluído",ENTRADAS[Data vencimento],AK727,ENTRADAS[Conta bancária],$AJ$2)))</f>
        <v>0</v>
      </c>
      <c r="AO727">
        <f ca="1">IF($AI$3=1,
IF($AJ$2="",
SUMIFS(SAÍDAS[Valor],SAÍDAS[Status],"Concluído",SAÍDAS[Data pagamento],AK727),
SUMIFS(SAÍDAS[Valor],SAÍDAS[Status],"Concluído",SAÍDAS[Data pagamento],AK727,SAÍDAS[Conta bancária],$AJ$2)),
IF($AJ$2="",
SUMIFS(SAÍDAS[Valor],SAÍDAS[Status],"Concluído",SAÍDAS[Data pagamento],AK727)+SUMIFS(SAÍDAS[Valor],SAÍDAS[Status],"&lt;&gt;"&amp;"Concluído",SAÍDAS[Data vencimento],AK727),
SUMIFS(SAÍDAS[Valor],SAÍDAS[Status],"Concluído",SAÍDAS[Data pagamento],AK727,SAÍDAS[Conta bancária],$AJ$2)+SUMIFS(SAÍDAS[Valor],SAÍDAS[Status],"&lt;&gt;"&amp;"Concluído",SAÍDAS[Data vencimento],AK727,SAÍDAS[Conta bancária],$AJ$2)))</f>
        <v>0</v>
      </c>
      <c r="AP727">
        <f t="shared" ca="1" si="81"/>
        <v>0</v>
      </c>
    </row>
    <row r="728" spans="34:42" x14ac:dyDescent="0.3">
      <c r="AH728" t="str">
        <f t="shared" ca="1" si="77"/>
        <v>dez</v>
      </c>
      <c r="AI728">
        <f t="shared" ca="1" si="78"/>
        <v>1901</v>
      </c>
      <c r="AJ728" t="str">
        <f t="shared" ca="1" si="79"/>
        <v>dez1901</v>
      </c>
      <c r="AK728" s="97">
        <f t="shared" ca="1" si="82"/>
        <v>722</v>
      </c>
      <c r="AL728" t="str">
        <f t="shared" ca="1" si="80"/>
        <v>dom</v>
      </c>
      <c r="AM728">
        <f ca="1">IF($AJ$2="",SUMIFS(BANCOS!$C$4:$C$13,BANCOS!$D$4:$D$13,AK728),SUMIFS(BANCOS!$C$4:$C$13,BANCOS!$D$4:$D$13,AK728,BANCOS!$B$4:$B$13,$AJ$2))+AP727</f>
        <v>0</v>
      </c>
      <c r="AN728">
        <f ca="1">IF($AI$3=1,
IF($AJ$2="",
SUMIFS(ENTRADAS[Valor],ENTRADAS[Status],"Concluído",ENTRADAS[Data pagamento],AK728),
SUMIFS(ENTRADAS[Valor],ENTRADAS[Status],"Concluído",ENTRADAS[Data pagamento],AK728,ENTRADAS[Conta bancária],$AJ$2)),
IF($AJ$2="",
SUMIFS(ENTRADAS[Valor],ENTRADAS[Status],"Concluído",ENTRADAS[Data pagamento],AK728)+SUMIFS(ENTRADAS[Valor],ENTRADAS[Status],"&lt;&gt;"&amp;"Concluído",ENTRADAS[Data vencimento],AK728),
SUMIFS(ENTRADAS[Valor],ENTRADAS[Status],"Concluído",ENTRADAS[Data pagamento],AK728,ENTRADAS[Conta bancária],$AJ$2)+SUMIFS(ENTRADAS[Valor],ENTRADAS[Status],"&lt;&gt;"&amp;"Concluído",ENTRADAS[Data vencimento],AK728,ENTRADAS[Conta bancária],$AJ$2)))</f>
        <v>0</v>
      </c>
      <c r="AO728">
        <f ca="1">IF($AI$3=1,
IF($AJ$2="",
SUMIFS(SAÍDAS[Valor],SAÍDAS[Status],"Concluído",SAÍDAS[Data pagamento],AK728),
SUMIFS(SAÍDAS[Valor],SAÍDAS[Status],"Concluído",SAÍDAS[Data pagamento],AK728,SAÍDAS[Conta bancária],$AJ$2)),
IF($AJ$2="",
SUMIFS(SAÍDAS[Valor],SAÍDAS[Status],"Concluído",SAÍDAS[Data pagamento],AK728)+SUMIFS(SAÍDAS[Valor],SAÍDAS[Status],"&lt;&gt;"&amp;"Concluído",SAÍDAS[Data vencimento],AK728),
SUMIFS(SAÍDAS[Valor],SAÍDAS[Status],"Concluído",SAÍDAS[Data pagamento],AK728,SAÍDAS[Conta bancária],$AJ$2)+SUMIFS(SAÍDAS[Valor],SAÍDAS[Status],"&lt;&gt;"&amp;"Concluído",SAÍDAS[Data vencimento],AK728,SAÍDAS[Conta bancária],$AJ$2)))</f>
        <v>0</v>
      </c>
      <c r="AP728">
        <f t="shared" ca="1" si="81"/>
        <v>0</v>
      </c>
    </row>
    <row r="729" spans="34:42" x14ac:dyDescent="0.3">
      <c r="AH729" t="str">
        <f t="shared" ca="1" si="77"/>
        <v>dez</v>
      </c>
      <c r="AI729">
        <f t="shared" ca="1" si="78"/>
        <v>1901</v>
      </c>
      <c r="AJ729" t="str">
        <f t="shared" ca="1" si="79"/>
        <v>dez1901</v>
      </c>
      <c r="AK729" s="97">
        <f t="shared" ca="1" si="82"/>
        <v>723</v>
      </c>
      <c r="AL729" t="str">
        <f t="shared" ca="1" si="80"/>
        <v>seg</v>
      </c>
      <c r="AM729">
        <f ca="1">IF($AJ$2="",SUMIFS(BANCOS!$C$4:$C$13,BANCOS!$D$4:$D$13,AK729),SUMIFS(BANCOS!$C$4:$C$13,BANCOS!$D$4:$D$13,AK729,BANCOS!$B$4:$B$13,$AJ$2))+AP728</f>
        <v>0</v>
      </c>
      <c r="AN729">
        <f ca="1">IF($AI$3=1,
IF($AJ$2="",
SUMIFS(ENTRADAS[Valor],ENTRADAS[Status],"Concluído",ENTRADAS[Data pagamento],AK729),
SUMIFS(ENTRADAS[Valor],ENTRADAS[Status],"Concluído",ENTRADAS[Data pagamento],AK729,ENTRADAS[Conta bancária],$AJ$2)),
IF($AJ$2="",
SUMIFS(ENTRADAS[Valor],ENTRADAS[Status],"Concluído",ENTRADAS[Data pagamento],AK729)+SUMIFS(ENTRADAS[Valor],ENTRADAS[Status],"&lt;&gt;"&amp;"Concluído",ENTRADAS[Data vencimento],AK729),
SUMIFS(ENTRADAS[Valor],ENTRADAS[Status],"Concluído",ENTRADAS[Data pagamento],AK729,ENTRADAS[Conta bancária],$AJ$2)+SUMIFS(ENTRADAS[Valor],ENTRADAS[Status],"&lt;&gt;"&amp;"Concluído",ENTRADAS[Data vencimento],AK729,ENTRADAS[Conta bancária],$AJ$2)))</f>
        <v>0</v>
      </c>
      <c r="AO729">
        <f ca="1">IF($AI$3=1,
IF($AJ$2="",
SUMIFS(SAÍDAS[Valor],SAÍDAS[Status],"Concluído",SAÍDAS[Data pagamento],AK729),
SUMIFS(SAÍDAS[Valor],SAÍDAS[Status],"Concluído",SAÍDAS[Data pagamento],AK729,SAÍDAS[Conta bancária],$AJ$2)),
IF($AJ$2="",
SUMIFS(SAÍDAS[Valor],SAÍDAS[Status],"Concluído",SAÍDAS[Data pagamento],AK729)+SUMIFS(SAÍDAS[Valor],SAÍDAS[Status],"&lt;&gt;"&amp;"Concluído",SAÍDAS[Data vencimento],AK729),
SUMIFS(SAÍDAS[Valor],SAÍDAS[Status],"Concluído",SAÍDAS[Data pagamento],AK729,SAÍDAS[Conta bancária],$AJ$2)+SUMIFS(SAÍDAS[Valor],SAÍDAS[Status],"&lt;&gt;"&amp;"Concluído",SAÍDAS[Data vencimento],AK729,SAÍDAS[Conta bancária],$AJ$2)))</f>
        <v>0</v>
      </c>
      <c r="AP729">
        <f t="shared" ca="1" si="81"/>
        <v>0</v>
      </c>
    </row>
    <row r="730" spans="34:42" x14ac:dyDescent="0.3">
      <c r="AH730" t="str">
        <f t="shared" ca="1" si="77"/>
        <v>dez</v>
      </c>
      <c r="AI730">
        <f t="shared" ca="1" si="78"/>
        <v>1901</v>
      </c>
      <c r="AJ730" t="str">
        <f t="shared" ca="1" si="79"/>
        <v>dez1901</v>
      </c>
      <c r="AK730" s="97">
        <f t="shared" ca="1" si="82"/>
        <v>724</v>
      </c>
      <c r="AL730" t="str">
        <f t="shared" ca="1" si="80"/>
        <v>ter</v>
      </c>
      <c r="AM730">
        <f ca="1">IF($AJ$2="",SUMIFS(BANCOS!$C$4:$C$13,BANCOS!$D$4:$D$13,AK730),SUMIFS(BANCOS!$C$4:$C$13,BANCOS!$D$4:$D$13,AK730,BANCOS!$B$4:$B$13,$AJ$2))+AP729</f>
        <v>0</v>
      </c>
      <c r="AN730">
        <f ca="1">IF($AI$3=1,
IF($AJ$2="",
SUMIFS(ENTRADAS[Valor],ENTRADAS[Status],"Concluído",ENTRADAS[Data pagamento],AK730),
SUMIFS(ENTRADAS[Valor],ENTRADAS[Status],"Concluído",ENTRADAS[Data pagamento],AK730,ENTRADAS[Conta bancária],$AJ$2)),
IF($AJ$2="",
SUMIFS(ENTRADAS[Valor],ENTRADAS[Status],"Concluído",ENTRADAS[Data pagamento],AK730)+SUMIFS(ENTRADAS[Valor],ENTRADAS[Status],"&lt;&gt;"&amp;"Concluído",ENTRADAS[Data vencimento],AK730),
SUMIFS(ENTRADAS[Valor],ENTRADAS[Status],"Concluído",ENTRADAS[Data pagamento],AK730,ENTRADAS[Conta bancária],$AJ$2)+SUMIFS(ENTRADAS[Valor],ENTRADAS[Status],"&lt;&gt;"&amp;"Concluído",ENTRADAS[Data vencimento],AK730,ENTRADAS[Conta bancária],$AJ$2)))</f>
        <v>0</v>
      </c>
      <c r="AO730">
        <f ca="1">IF($AI$3=1,
IF($AJ$2="",
SUMIFS(SAÍDAS[Valor],SAÍDAS[Status],"Concluído",SAÍDAS[Data pagamento],AK730),
SUMIFS(SAÍDAS[Valor],SAÍDAS[Status],"Concluído",SAÍDAS[Data pagamento],AK730,SAÍDAS[Conta bancária],$AJ$2)),
IF($AJ$2="",
SUMIFS(SAÍDAS[Valor],SAÍDAS[Status],"Concluído",SAÍDAS[Data pagamento],AK730)+SUMIFS(SAÍDAS[Valor],SAÍDAS[Status],"&lt;&gt;"&amp;"Concluído",SAÍDAS[Data vencimento],AK730),
SUMIFS(SAÍDAS[Valor],SAÍDAS[Status],"Concluído",SAÍDAS[Data pagamento],AK730,SAÍDAS[Conta bancária],$AJ$2)+SUMIFS(SAÍDAS[Valor],SAÍDAS[Status],"&lt;&gt;"&amp;"Concluído",SAÍDAS[Data vencimento],AK730,SAÍDAS[Conta bancária],$AJ$2)))</f>
        <v>0</v>
      </c>
      <c r="AP730">
        <f t="shared" ca="1" si="81"/>
        <v>0</v>
      </c>
    </row>
    <row r="731" spans="34:42" x14ac:dyDescent="0.3">
      <c r="AH731" t="str">
        <f t="shared" ca="1" si="77"/>
        <v>dez</v>
      </c>
      <c r="AI731">
        <f t="shared" ca="1" si="78"/>
        <v>1901</v>
      </c>
      <c r="AJ731" t="str">
        <f t="shared" ca="1" si="79"/>
        <v>dez1901</v>
      </c>
      <c r="AK731" s="97">
        <f t="shared" ca="1" si="82"/>
        <v>725</v>
      </c>
      <c r="AL731" t="str">
        <f t="shared" ca="1" si="80"/>
        <v>qua</v>
      </c>
      <c r="AM731">
        <f ca="1">IF($AJ$2="",SUMIFS(BANCOS!$C$4:$C$13,BANCOS!$D$4:$D$13,AK731),SUMIFS(BANCOS!$C$4:$C$13,BANCOS!$D$4:$D$13,AK731,BANCOS!$B$4:$B$13,$AJ$2))+AP730</f>
        <v>0</v>
      </c>
      <c r="AN731">
        <f ca="1">IF($AI$3=1,
IF($AJ$2="",
SUMIFS(ENTRADAS[Valor],ENTRADAS[Status],"Concluído",ENTRADAS[Data pagamento],AK731),
SUMIFS(ENTRADAS[Valor],ENTRADAS[Status],"Concluído",ENTRADAS[Data pagamento],AK731,ENTRADAS[Conta bancária],$AJ$2)),
IF($AJ$2="",
SUMIFS(ENTRADAS[Valor],ENTRADAS[Status],"Concluído",ENTRADAS[Data pagamento],AK731)+SUMIFS(ENTRADAS[Valor],ENTRADAS[Status],"&lt;&gt;"&amp;"Concluído",ENTRADAS[Data vencimento],AK731),
SUMIFS(ENTRADAS[Valor],ENTRADAS[Status],"Concluído",ENTRADAS[Data pagamento],AK731,ENTRADAS[Conta bancária],$AJ$2)+SUMIFS(ENTRADAS[Valor],ENTRADAS[Status],"&lt;&gt;"&amp;"Concluído",ENTRADAS[Data vencimento],AK731,ENTRADAS[Conta bancária],$AJ$2)))</f>
        <v>0</v>
      </c>
      <c r="AO731">
        <f ca="1">IF($AI$3=1,
IF($AJ$2="",
SUMIFS(SAÍDAS[Valor],SAÍDAS[Status],"Concluído",SAÍDAS[Data pagamento],AK731),
SUMIFS(SAÍDAS[Valor],SAÍDAS[Status],"Concluído",SAÍDAS[Data pagamento],AK731,SAÍDAS[Conta bancária],$AJ$2)),
IF($AJ$2="",
SUMIFS(SAÍDAS[Valor],SAÍDAS[Status],"Concluído",SAÍDAS[Data pagamento],AK731)+SUMIFS(SAÍDAS[Valor],SAÍDAS[Status],"&lt;&gt;"&amp;"Concluído",SAÍDAS[Data vencimento],AK731),
SUMIFS(SAÍDAS[Valor],SAÍDAS[Status],"Concluído",SAÍDAS[Data pagamento],AK731,SAÍDAS[Conta bancária],$AJ$2)+SUMIFS(SAÍDAS[Valor],SAÍDAS[Status],"&lt;&gt;"&amp;"Concluído",SAÍDAS[Data vencimento],AK731,SAÍDAS[Conta bancária],$AJ$2)))</f>
        <v>0</v>
      </c>
      <c r="AP731">
        <f t="shared" ca="1" si="81"/>
        <v>0</v>
      </c>
    </row>
    <row r="732" spans="34:42" x14ac:dyDescent="0.3">
      <c r="AH732" t="str">
        <f t="shared" ca="1" si="77"/>
        <v>dez</v>
      </c>
      <c r="AI732">
        <f t="shared" ca="1" si="78"/>
        <v>1901</v>
      </c>
      <c r="AJ732" t="str">
        <f t="shared" ca="1" si="79"/>
        <v>dez1901</v>
      </c>
      <c r="AK732" s="97">
        <f t="shared" ca="1" si="82"/>
        <v>726</v>
      </c>
      <c r="AL732" t="str">
        <f t="shared" ca="1" si="80"/>
        <v>qui</v>
      </c>
      <c r="AM732">
        <f ca="1">IF($AJ$2="",SUMIFS(BANCOS!$C$4:$C$13,BANCOS!$D$4:$D$13,AK732),SUMIFS(BANCOS!$C$4:$C$13,BANCOS!$D$4:$D$13,AK732,BANCOS!$B$4:$B$13,$AJ$2))+AP731</f>
        <v>0</v>
      </c>
      <c r="AN732">
        <f ca="1">IF($AI$3=1,
IF($AJ$2="",
SUMIFS(ENTRADAS[Valor],ENTRADAS[Status],"Concluído",ENTRADAS[Data pagamento],AK732),
SUMIFS(ENTRADAS[Valor],ENTRADAS[Status],"Concluído",ENTRADAS[Data pagamento],AK732,ENTRADAS[Conta bancária],$AJ$2)),
IF($AJ$2="",
SUMIFS(ENTRADAS[Valor],ENTRADAS[Status],"Concluído",ENTRADAS[Data pagamento],AK732)+SUMIFS(ENTRADAS[Valor],ENTRADAS[Status],"&lt;&gt;"&amp;"Concluído",ENTRADAS[Data vencimento],AK732),
SUMIFS(ENTRADAS[Valor],ENTRADAS[Status],"Concluído",ENTRADAS[Data pagamento],AK732,ENTRADAS[Conta bancária],$AJ$2)+SUMIFS(ENTRADAS[Valor],ENTRADAS[Status],"&lt;&gt;"&amp;"Concluído",ENTRADAS[Data vencimento],AK732,ENTRADAS[Conta bancária],$AJ$2)))</f>
        <v>0</v>
      </c>
      <c r="AO732">
        <f ca="1">IF($AI$3=1,
IF($AJ$2="",
SUMIFS(SAÍDAS[Valor],SAÍDAS[Status],"Concluído",SAÍDAS[Data pagamento],AK732),
SUMIFS(SAÍDAS[Valor],SAÍDAS[Status],"Concluído",SAÍDAS[Data pagamento],AK732,SAÍDAS[Conta bancária],$AJ$2)),
IF($AJ$2="",
SUMIFS(SAÍDAS[Valor],SAÍDAS[Status],"Concluído",SAÍDAS[Data pagamento],AK732)+SUMIFS(SAÍDAS[Valor],SAÍDAS[Status],"&lt;&gt;"&amp;"Concluído",SAÍDAS[Data vencimento],AK732),
SUMIFS(SAÍDAS[Valor],SAÍDAS[Status],"Concluído",SAÍDAS[Data pagamento],AK732,SAÍDAS[Conta bancária],$AJ$2)+SUMIFS(SAÍDAS[Valor],SAÍDAS[Status],"&lt;&gt;"&amp;"Concluído",SAÍDAS[Data vencimento],AK732,SAÍDAS[Conta bancária],$AJ$2)))</f>
        <v>0</v>
      </c>
      <c r="AP732">
        <f t="shared" ca="1" si="81"/>
        <v>0</v>
      </c>
    </row>
    <row r="733" spans="34:42" x14ac:dyDescent="0.3">
      <c r="AH733" t="str">
        <f t="shared" ca="1" si="77"/>
        <v>dez</v>
      </c>
      <c r="AI733">
        <f t="shared" ca="1" si="78"/>
        <v>1901</v>
      </c>
      <c r="AJ733" t="str">
        <f t="shared" ca="1" si="79"/>
        <v>dez1901</v>
      </c>
      <c r="AK733" s="97">
        <f t="shared" ca="1" si="82"/>
        <v>727</v>
      </c>
      <c r="AL733" t="str">
        <f t="shared" ca="1" si="80"/>
        <v>sex</v>
      </c>
      <c r="AM733">
        <f ca="1">IF($AJ$2="",SUMIFS(BANCOS!$C$4:$C$13,BANCOS!$D$4:$D$13,AK733),SUMIFS(BANCOS!$C$4:$C$13,BANCOS!$D$4:$D$13,AK733,BANCOS!$B$4:$B$13,$AJ$2))+AP732</f>
        <v>0</v>
      </c>
      <c r="AN733">
        <f ca="1">IF($AI$3=1,
IF($AJ$2="",
SUMIFS(ENTRADAS[Valor],ENTRADAS[Status],"Concluído",ENTRADAS[Data pagamento],AK733),
SUMIFS(ENTRADAS[Valor],ENTRADAS[Status],"Concluído",ENTRADAS[Data pagamento],AK733,ENTRADAS[Conta bancária],$AJ$2)),
IF($AJ$2="",
SUMIFS(ENTRADAS[Valor],ENTRADAS[Status],"Concluído",ENTRADAS[Data pagamento],AK733)+SUMIFS(ENTRADAS[Valor],ENTRADAS[Status],"&lt;&gt;"&amp;"Concluído",ENTRADAS[Data vencimento],AK733),
SUMIFS(ENTRADAS[Valor],ENTRADAS[Status],"Concluído",ENTRADAS[Data pagamento],AK733,ENTRADAS[Conta bancária],$AJ$2)+SUMIFS(ENTRADAS[Valor],ENTRADAS[Status],"&lt;&gt;"&amp;"Concluído",ENTRADAS[Data vencimento],AK733,ENTRADAS[Conta bancária],$AJ$2)))</f>
        <v>0</v>
      </c>
      <c r="AO733">
        <f ca="1">IF($AI$3=1,
IF($AJ$2="",
SUMIFS(SAÍDAS[Valor],SAÍDAS[Status],"Concluído",SAÍDAS[Data pagamento],AK733),
SUMIFS(SAÍDAS[Valor],SAÍDAS[Status],"Concluído",SAÍDAS[Data pagamento],AK733,SAÍDAS[Conta bancária],$AJ$2)),
IF($AJ$2="",
SUMIFS(SAÍDAS[Valor],SAÍDAS[Status],"Concluído",SAÍDAS[Data pagamento],AK733)+SUMIFS(SAÍDAS[Valor],SAÍDAS[Status],"&lt;&gt;"&amp;"Concluído",SAÍDAS[Data vencimento],AK733),
SUMIFS(SAÍDAS[Valor],SAÍDAS[Status],"Concluído",SAÍDAS[Data pagamento],AK733,SAÍDAS[Conta bancária],$AJ$2)+SUMIFS(SAÍDAS[Valor],SAÍDAS[Status],"&lt;&gt;"&amp;"Concluído",SAÍDAS[Data vencimento],AK733,SAÍDAS[Conta bancária],$AJ$2)))</f>
        <v>0</v>
      </c>
      <c r="AP733">
        <f t="shared" ca="1" si="81"/>
        <v>0</v>
      </c>
    </row>
    <row r="734" spans="34:42" x14ac:dyDescent="0.3">
      <c r="AH734" t="str">
        <f t="shared" ca="1" si="77"/>
        <v>dez</v>
      </c>
      <c r="AI734">
        <f t="shared" ca="1" si="78"/>
        <v>1901</v>
      </c>
      <c r="AJ734" t="str">
        <f t="shared" ca="1" si="79"/>
        <v>dez1901</v>
      </c>
      <c r="AK734" s="97">
        <f t="shared" ca="1" si="82"/>
        <v>728</v>
      </c>
      <c r="AL734" t="str">
        <f t="shared" ca="1" si="80"/>
        <v>sáb</v>
      </c>
      <c r="AM734">
        <f ca="1">IF($AJ$2="",SUMIFS(BANCOS!$C$4:$C$13,BANCOS!$D$4:$D$13,AK734),SUMIFS(BANCOS!$C$4:$C$13,BANCOS!$D$4:$D$13,AK734,BANCOS!$B$4:$B$13,$AJ$2))+AP733</f>
        <v>0</v>
      </c>
      <c r="AN734">
        <f ca="1">IF($AI$3=1,
IF($AJ$2="",
SUMIFS(ENTRADAS[Valor],ENTRADAS[Status],"Concluído",ENTRADAS[Data pagamento],AK734),
SUMIFS(ENTRADAS[Valor],ENTRADAS[Status],"Concluído",ENTRADAS[Data pagamento],AK734,ENTRADAS[Conta bancária],$AJ$2)),
IF($AJ$2="",
SUMIFS(ENTRADAS[Valor],ENTRADAS[Status],"Concluído",ENTRADAS[Data pagamento],AK734)+SUMIFS(ENTRADAS[Valor],ENTRADAS[Status],"&lt;&gt;"&amp;"Concluído",ENTRADAS[Data vencimento],AK734),
SUMIFS(ENTRADAS[Valor],ENTRADAS[Status],"Concluído",ENTRADAS[Data pagamento],AK734,ENTRADAS[Conta bancária],$AJ$2)+SUMIFS(ENTRADAS[Valor],ENTRADAS[Status],"&lt;&gt;"&amp;"Concluído",ENTRADAS[Data vencimento],AK734,ENTRADAS[Conta bancária],$AJ$2)))</f>
        <v>0</v>
      </c>
      <c r="AO734">
        <f ca="1">IF($AI$3=1,
IF($AJ$2="",
SUMIFS(SAÍDAS[Valor],SAÍDAS[Status],"Concluído",SAÍDAS[Data pagamento],AK734),
SUMIFS(SAÍDAS[Valor],SAÍDAS[Status],"Concluído",SAÍDAS[Data pagamento],AK734,SAÍDAS[Conta bancária],$AJ$2)),
IF($AJ$2="",
SUMIFS(SAÍDAS[Valor],SAÍDAS[Status],"Concluído",SAÍDAS[Data pagamento],AK734)+SUMIFS(SAÍDAS[Valor],SAÍDAS[Status],"&lt;&gt;"&amp;"Concluído",SAÍDAS[Data vencimento],AK734),
SUMIFS(SAÍDAS[Valor],SAÍDAS[Status],"Concluído",SAÍDAS[Data pagamento],AK734,SAÍDAS[Conta bancária],$AJ$2)+SUMIFS(SAÍDAS[Valor],SAÍDAS[Status],"&lt;&gt;"&amp;"Concluído",SAÍDAS[Data vencimento],AK734,SAÍDAS[Conta bancária],$AJ$2)))</f>
        <v>0</v>
      </c>
      <c r="AP734">
        <f t="shared" ca="1" si="81"/>
        <v>0</v>
      </c>
    </row>
    <row r="735" spans="34:42" x14ac:dyDescent="0.3">
      <c r="AH735" t="str">
        <f t="shared" ca="1" si="77"/>
        <v>dez</v>
      </c>
      <c r="AI735">
        <f t="shared" ca="1" si="78"/>
        <v>1901</v>
      </c>
      <c r="AJ735" t="str">
        <f t="shared" ca="1" si="79"/>
        <v>dez1901</v>
      </c>
      <c r="AK735" s="97">
        <f t="shared" ca="1" si="82"/>
        <v>729</v>
      </c>
      <c r="AL735" t="str">
        <f t="shared" ca="1" si="80"/>
        <v>dom</v>
      </c>
      <c r="AM735">
        <f ca="1">IF($AJ$2="",SUMIFS(BANCOS!$C$4:$C$13,BANCOS!$D$4:$D$13,AK735),SUMIFS(BANCOS!$C$4:$C$13,BANCOS!$D$4:$D$13,AK735,BANCOS!$B$4:$B$13,$AJ$2))+AP734</f>
        <v>0</v>
      </c>
      <c r="AN735">
        <f ca="1">IF($AI$3=1,
IF($AJ$2="",
SUMIFS(ENTRADAS[Valor],ENTRADAS[Status],"Concluído",ENTRADAS[Data pagamento],AK735),
SUMIFS(ENTRADAS[Valor],ENTRADAS[Status],"Concluído",ENTRADAS[Data pagamento],AK735,ENTRADAS[Conta bancária],$AJ$2)),
IF($AJ$2="",
SUMIFS(ENTRADAS[Valor],ENTRADAS[Status],"Concluído",ENTRADAS[Data pagamento],AK735)+SUMIFS(ENTRADAS[Valor],ENTRADAS[Status],"&lt;&gt;"&amp;"Concluído",ENTRADAS[Data vencimento],AK735),
SUMIFS(ENTRADAS[Valor],ENTRADAS[Status],"Concluído",ENTRADAS[Data pagamento],AK735,ENTRADAS[Conta bancária],$AJ$2)+SUMIFS(ENTRADAS[Valor],ENTRADAS[Status],"&lt;&gt;"&amp;"Concluído",ENTRADAS[Data vencimento],AK735,ENTRADAS[Conta bancária],$AJ$2)))</f>
        <v>0</v>
      </c>
      <c r="AO735">
        <f ca="1">IF($AI$3=1,
IF($AJ$2="",
SUMIFS(SAÍDAS[Valor],SAÍDAS[Status],"Concluído",SAÍDAS[Data pagamento],AK735),
SUMIFS(SAÍDAS[Valor],SAÍDAS[Status],"Concluído",SAÍDAS[Data pagamento],AK735,SAÍDAS[Conta bancária],$AJ$2)),
IF($AJ$2="",
SUMIFS(SAÍDAS[Valor],SAÍDAS[Status],"Concluído",SAÍDAS[Data pagamento],AK735)+SUMIFS(SAÍDAS[Valor],SAÍDAS[Status],"&lt;&gt;"&amp;"Concluído",SAÍDAS[Data vencimento],AK735),
SUMIFS(SAÍDAS[Valor],SAÍDAS[Status],"Concluído",SAÍDAS[Data pagamento],AK735,SAÍDAS[Conta bancária],$AJ$2)+SUMIFS(SAÍDAS[Valor],SAÍDAS[Status],"&lt;&gt;"&amp;"Concluído",SAÍDAS[Data vencimento],AK735,SAÍDAS[Conta bancária],$AJ$2)))</f>
        <v>0</v>
      </c>
      <c r="AP735">
        <f t="shared" ca="1" si="81"/>
        <v>0</v>
      </c>
    </row>
    <row r="736" spans="34:42" x14ac:dyDescent="0.3">
      <c r="AH736" t="str">
        <f t="shared" ca="1" si="77"/>
        <v>dez</v>
      </c>
      <c r="AI736">
        <f t="shared" ca="1" si="78"/>
        <v>1901</v>
      </c>
      <c r="AJ736" t="str">
        <f t="shared" ca="1" si="79"/>
        <v>dez1901</v>
      </c>
      <c r="AK736" s="97">
        <f t="shared" ca="1" si="82"/>
        <v>730</v>
      </c>
      <c r="AL736" t="str">
        <f t="shared" ca="1" si="80"/>
        <v>seg</v>
      </c>
      <c r="AM736">
        <f ca="1">IF($AJ$2="",SUMIFS(BANCOS!$C$4:$C$13,BANCOS!$D$4:$D$13,AK736),SUMIFS(BANCOS!$C$4:$C$13,BANCOS!$D$4:$D$13,AK736,BANCOS!$B$4:$B$13,$AJ$2))+AP735</f>
        <v>0</v>
      </c>
      <c r="AN736">
        <f ca="1">IF($AI$3=1,
IF($AJ$2="",
SUMIFS(ENTRADAS[Valor],ENTRADAS[Status],"Concluído",ENTRADAS[Data pagamento],AK736),
SUMIFS(ENTRADAS[Valor],ENTRADAS[Status],"Concluído",ENTRADAS[Data pagamento],AK736,ENTRADAS[Conta bancária],$AJ$2)),
IF($AJ$2="",
SUMIFS(ENTRADAS[Valor],ENTRADAS[Status],"Concluído",ENTRADAS[Data pagamento],AK736)+SUMIFS(ENTRADAS[Valor],ENTRADAS[Status],"&lt;&gt;"&amp;"Concluído",ENTRADAS[Data vencimento],AK736),
SUMIFS(ENTRADAS[Valor],ENTRADAS[Status],"Concluído",ENTRADAS[Data pagamento],AK736,ENTRADAS[Conta bancária],$AJ$2)+SUMIFS(ENTRADAS[Valor],ENTRADAS[Status],"&lt;&gt;"&amp;"Concluído",ENTRADAS[Data vencimento],AK736,ENTRADAS[Conta bancária],$AJ$2)))</f>
        <v>0</v>
      </c>
      <c r="AO736">
        <f ca="1">IF($AI$3=1,
IF($AJ$2="",
SUMIFS(SAÍDAS[Valor],SAÍDAS[Status],"Concluído",SAÍDAS[Data pagamento],AK736),
SUMIFS(SAÍDAS[Valor],SAÍDAS[Status],"Concluído",SAÍDAS[Data pagamento],AK736,SAÍDAS[Conta bancária],$AJ$2)),
IF($AJ$2="",
SUMIFS(SAÍDAS[Valor],SAÍDAS[Status],"Concluído",SAÍDAS[Data pagamento],AK736)+SUMIFS(SAÍDAS[Valor],SAÍDAS[Status],"&lt;&gt;"&amp;"Concluído",SAÍDAS[Data vencimento],AK736),
SUMIFS(SAÍDAS[Valor],SAÍDAS[Status],"Concluído",SAÍDAS[Data pagamento],AK736,SAÍDAS[Conta bancária],$AJ$2)+SUMIFS(SAÍDAS[Valor],SAÍDAS[Status],"&lt;&gt;"&amp;"Concluído",SAÍDAS[Data vencimento],AK736,SAÍDAS[Conta bancária],$AJ$2)))</f>
        <v>0</v>
      </c>
      <c r="AP736">
        <f t="shared" ca="1" si="81"/>
        <v>0</v>
      </c>
    </row>
    <row r="737" spans="34:42" x14ac:dyDescent="0.3">
      <c r="AH737" t="str">
        <f t="shared" ca="1" si="77"/>
        <v>dez</v>
      </c>
      <c r="AI737">
        <f t="shared" ca="1" si="78"/>
        <v>1901</v>
      </c>
      <c r="AJ737" t="str">
        <f t="shared" ca="1" si="79"/>
        <v>dez1901</v>
      </c>
      <c r="AK737" s="97">
        <f t="shared" ca="1" si="82"/>
        <v>731</v>
      </c>
      <c r="AL737" t="str">
        <f t="shared" ca="1" si="80"/>
        <v>ter</v>
      </c>
      <c r="AM737">
        <f ca="1">IF($AJ$2="",SUMIFS(BANCOS!$C$4:$C$13,BANCOS!$D$4:$D$13,AK737),SUMIFS(BANCOS!$C$4:$C$13,BANCOS!$D$4:$D$13,AK737,BANCOS!$B$4:$B$13,$AJ$2))+AP736</f>
        <v>0</v>
      </c>
      <c r="AN737">
        <f ca="1">IF($AI$3=1,
IF($AJ$2="",
SUMIFS(ENTRADAS[Valor],ENTRADAS[Status],"Concluído",ENTRADAS[Data pagamento],AK737),
SUMIFS(ENTRADAS[Valor],ENTRADAS[Status],"Concluído",ENTRADAS[Data pagamento],AK737,ENTRADAS[Conta bancária],$AJ$2)),
IF($AJ$2="",
SUMIFS(ENTRADAS[Valor],ENTRADAS[Status],"Concluído",ENTRADAS[Data pagamento],AK737)+SUMIFS(ENTRADAS[Valor],ENTRADAS[Status],"&lt;&gt;"&amp;"Concluído",ENTRADAS[Data vencimento],AK737),
SUMIFS(ENTRADAS[Valor],ENTRADAS[Status],"Concluído",ENTRADAS[Data pagamento],AK737,ENTRADAS[Conta bancária],$AJ$2)+SUMIFS(ENTRADAS[Valor],ENTRADAS[Status],"&lt;&gt;"&amp;"Concluído",ENTRADAS[Data vencimento],AK737,ENTRADAS[Conta bancária],$AJ$2)))</f>
        <v>0</v>
      </c>
      <c r="AO737">
        <f ca="1">IF($AI$3=1,
IF($AJ$2="",
SUMIFS(SAÍDAS[Valor],SAÍDAS[Status],"Concluído",SAÍDAS[Data pagamento],AK737),
SUMIFS(SAÍDAS[Valor],SAÍDAS[Status],"Concluído",SAÍDAS[Data pagamento],AK737,SAÍDAS[Conta bancária],$AJ$2)),
IF($AJ$2="",
SUMIFS(SAÍDAS[Valor],SAÍDAS[Status],"Concluído",SAÍDAS[Data pagamento],AK737)+SUMIFS(SAÍDAS[Valor],SAÍDAS[Status],"&lt;&gt;"&amp;"Concluído",SAÍDAS[Data vencimento],AK737),
SUMIFS(SAÍDAS[Valor],SAÍDAS[Status],"Concluído",SAÍDAS[Data pagamento],AK737,SAÍDAS[Conta bancária],$AJ$2)+SUMIFS(SAÍDAS[Valor],SAÍDAS[Status],"&lt;&gt;"&amp;"Concluído",SAÍDAS[Data vencimento],AK737,SAÍDAS[Conta bancária],$AJ$2)))</f>
        <v>0</v>
      </c>
      <c r="AP737">
        <f t="shared" ca="1" si="81"/>
        <v>0</v>
      </c>
    </row>
    <row r="738" spans="34:42" x14ac:dyDescent="0.3">
      <c r="AH738" t="str">
        <f t="shared" ca="1" si="77"/>
        <v>jan</v>
      </c>
      <c r="AI738">
        <f t="shared" ca="1" si="78"/>
        <v>1902</v>
      </c>
      <c r="AJ738" t="str">
        <f t="shared" ca="1" si="79"/>
        <v>jan1902</v>
      </c>
      <c r="AK738" s="97">
        <f t="shared" ca="1" si="82"/>
        <v>732</v>
      </c>
      <c r="AL738" t="str">
        <f t="shared" ca="1" si="80"/>
        <v>qua</v>
      </c>
      <c r="AM738">
        <f ca="1">IF($AJ$2="",SUMIFS(BANCOS!$C$4:$C$13,BANCOS!$D$4:$D$13,AK738),SUMIFS(BANCOS!$C$4:$C$13,BANCOS!$D$4:$D$13,AK738,BANCOS!$B$4:$B$13,$AJ$2))+AP737</f>
        <v>0</v>
      </c>
      <c r="AN738">
        <f ca="1">IF($AI$3=1,
IF($AJ$2="",
SUMIFS(ENTRADAS[Valor],ENTRADAS[Status],"Concluído",ENTRADAS[Data pagamento],AK738),
SUMIFS(ENTRADAS[Valor],ENTRADAS[Status],"Concluído",ENTRADAS[Data pagamento],AK738,ENTRADAS[Conta bancária],$AJ$2)),
IF($AJ$2="",
SUMIFS(ENTRADAS[Valor],ENTRADAS[Status],"Concluído",ENTRADAS[Data pagamento],AK738)+SUMIFS(ENTRADAS[Valor],ENTRADAS[Status],"&lt;&gt;"&amp;"Concluído",ENTRADAS[Data vencimento],AK738),
SUMIFS(ENTRADAS[Valor],ENTRADAS[Status],"Concluído",ENTRADAS[Data pagamento],AK738,ENTRADAS[Conta bancária],$AJ$2)+SUMIFS(ENTRADAS[Valor],ENTRADAS[Status],"&lt;&gt;"&amp;"Concluído",ENTRADAS[Data vencimento],AK738,ENTRADAS[Conta bancária],$AJ$2)))</f>
        <v>0</v>
      </c>
      <c r="AO738">
        <f ca="1">IF($AI$3=1,
IF($AJ$2="",
SUMIFS(SAÍDAS[Valor],SAÍDAS[Status],"Concluído",SAÍDAS[Data pagamento],AK738),
SUMIFS(SAÍDAS[Valor],SAÍDAS[Status],"Concluído",SAÍDAS[Data pagamento],AK738,SAÍDAS[Conta bancária],$AJ$2)),
IF($AJ$2="",
SUMIFS(SAÍDAS[Valor],SAÍDAS[Status],"Concluído",SAÍDAS[Data pagamento],AK738)+SUMIFS(SAÍDAS[Valor],SAÍDAS[Status],"&lt;&gt;"&amp;"Concluído",SAÍDAS[Data vencimento],AK738),
SUMIFS(SAÍDAS[Valor],SAÍDAS[Status],"Concluído",SAÍDAS[Data pagamento],AK738,SAÍDAS[Conta bancária],$AJ$2)+SUMIFS(SAÍDAS[Valor],SAÍDAS[Status],"&lt;&gt;"&amp;"Concluído",SAÍDAS[Data vencimento],AK738,SAÍDAS[Conta bancária],$AJ$2)))</f>
        <v>0</v>
      </c>
      <c r="AP738">
        <f t="shared" ca="1" si="81"/>
        <v>0</v>
      </c>
    </row>
    <row r="739" spans="34:42" x14ac:dyDescent="0.3">
      <c r="AH739" t="str">
        <f t="shared" ca="1" si="77"/>
        <v>jan</v>
      </c>
      <c r="AI739">
        <f t="shared" ca="1" si="78"/>
        <v>1902</v>
      </c>
      <c r="AJ739" t="str">
        <f t="shared" ca="1" si="79"/>
        <v>jan1902</v>
      </c>
      <c r="AK739" s="97">
        <f t="shared" ca="1" si="82"/>
        <v>733</v>
      </c>
      <c r="AL739" t="str">
        <f t="shared" ca="1" si="80"/>
        <v>qui</v>
      </c>
      <c r="AM739">
        <f ca="1">IF($AJ$2="",SUMIFS(BANCOS!$C$4:$C$13,BANCOS!$D$4:$D$13,AK739),SUMIFS(BANCOS!$C$4:$C$13,BANCOS!$D$4:$D$13,AK739,BANCOS!$B$4:$B$13,$AJ$2))+AP738</f>
        <v>0</v>
      </c>
      <c r="AN739">
        <f ca="1">IF($AI$3=1,
IF($AJ$2="",
SUMIFS(ENTRADAS[Valor],ENTRADAS[Status],"Concluído",ENTRADAS[Data pagamento],AK739),
SUMIFS(ENTRADAS[Valor],ENTRADAS[Status],"Concluído",ENTRADAS[Data pagamento],AK739,ENTRADAS[Conta bancária],$AJ$2)),
IF($AJ$2="",
SUMIFS(ENTRADAS[Valor],ENTRADAS[Status],"Concluído",ENTRADAS[Data pagamento],AK739)+SUMIFS(ENTRADAS[Valor],ENTRADAS[Status],"&lt;&gt;"&amp;"Concluído",ENTRADAS[Data vencimento],AK739),
SUMIFS(ENTRADAS[Valor],ENTRADAS[Status],"Concluído",ENTRADAS[Data pagamento],AK739,ENTRADAS[Conta bancária],$AJ$2)+SUMIFS(ENTRADAS[Valor],ENTRADAS[Status],"&lt;&gt;"&amp;"Concluído",ENTRADAS[Data vencimento],AK739,ENTRADAS[Conta bancária],$AJ$2)))</f>
        <v>0</v>
      </c>
      <c r="AO739">
        <f ca="1">IF($AI$3=1,
IF($AJ$2="",
SUMIFS(SAÍDAS[Valor],SAÍDAS[Status],"Concluído",SAÍDAS[Data pagamento],AK739),
SUMIFS(SAÍDAS[Valor],SAÍDAS[Status],"Concluído",SAÍDAS[Data pagamento],AK739,SAÍDAS[Conta bancária],$AJ$2)),
IF($AJ$2="",
SUMIFS(SAÍDAS[Valor],SAÍDAS[Status],"Concluído",SAÍDAS[Data pagamento],AK739)+SUMIFS(SAÍDAS[Valor],SAÍDAS[Status],"&lt;&gt;"&amp;"Concluído",SAÍDAS[Data vencimento],AK739),
SUMIFS(SAÍDAS[Valor],SAÍDAS[Status],"Concluído",SAÍDAS[Data pagamento],AK739,SAÍDAS[Conta bancária],$AJ$2)+SUMIFS(SAÍDAS[Valor],SAÍDAS[Status],"&lt;&gt;"&amp;"Concluído",SAÍDAS[Data vencimento],AK739,SAÍDAS[Conta bancária],$AJ$2)))</f>
        <v>0</v>
      </c>
      <c r="AP739">
        <f t="shared" ca="1" si="81"/>
        <v>0</v>
      </c>
    </row>
    <row r="740" spans="34:42" x14ac:dyDescent="0.3">
      <c r="AH740" t="str">
        <f t="shared" ca="1" si="77"/>
        <v>jan</v>
      </c>
      <c r="AI740">
        <f t="shared" ca="1" si="78"/>
        <v>1902</v>
      </c>
      <c r="AJ740" t="str">
        <f t="shared" ca="1" si="79"/>
        <v>jan1902</v>
      </c>
      <c r="AK740" s="97">
        <f t="shared" ca="1" si="82"/>
        <v>734</v>
      </c>
      <c r="AL740" t="str">
        <f t="shared" ca="1" si="80"/>
        <v>sex</v>
      </c>
      <c r="AM740">
        <f ca="1">IF($AJ$2="",SUMIFS(BANCOS!$C$4:$C$13,BANCOS!$D$4:$D$13,AK740),SUMIFS(BANCOS!$C$4:$C$13,BANCOS!$D$4:$D$13,AK740,BANCOS!$B$4:$B$13,$AJ$2))+AP739</f>
        <v>0</v>
      </c>
      <c r="AN740">
        <f ca="1">IF($AI$3=1,
IF($AJ$2="",
SUMIFS(ENTRADAS[Valor],ENTRADAS[Status],"Concluído",ENTRADAS[Data pagamento],AK740),
SUMIFS(ENTRADAS[Valor],ENTRADAS[Status],"Concluído",ENTRADAS[Data pagamento],AK740,ENTRADAS[Conta bancária],$AJ$2)),
IF($AJ$2="",
SUMIFS(ENTRADAS[Valor],ENTRADAS[Status],"Concluído",ENTRADAS[Data pagamento],AK740)+SUMIFS(ENTRADAS[Valor],ENTRADAS[Status],"&lt;&gt;"&amp;"Concluído",ENTRADAS[Data vencimento],AK740),
SUMIFS(ENTRADAS[Valor],ENTRADAS[Status],"Concluído",ENTRADAS[Data pagamento],AK740,ENTRADAS[Conta bancária],$AJ$2)+SUMIFS(ENTRADAS[Valor],ENTRADAS[Status],"&lt;&gt;"&amp;"Concluído",ENTRADAS[Data vencimento],AK740,ENTRADAS[Conta bancária],$AJ$2)))</f>
        <v>0</v>
      </c>
      <c r="AO740">
        <f ca="1">IF($AI$3=1,
IF($AJ$2="",
SUMIFS(SAÍDAS[Valor],SAÍDAS[Status],"Concluído",SAÍDAS[Data pagamento],AK740),
SUMIFS(SAÍDAS[Valor],SAÍDAS[Status],"Concluído",SAÍDAS[Data pagamento],AK740,SAÍDAS[Conta bancária],$AJ$2)),
IF($AJ$2="",
SUMIFS(SAÍDAS[Valor],SAÍDAS[Status],"Concluído",SAÍDAS[Data pagamento],AK740)+SUMIFS(SAÍDAS[Valor],SAÍDAS[Status],"&lt;&gt;"&amp;"Concluído",SAÍDAS[Data vencimento],AK740),
SUMIFS(SAÍDAS[Valor],SAÍDAS[Status],"Concluído",SAÍDAS[Data pagamento],AK740,SAÍDAS[Conta bancária],$AJ$2)+SUMIFS(SAÍDAS[Valor],SAÍDAS[Status],"&lt;&gt;"&amp;"Concluído",SAÍDAS[Data vencimento],AK740,SAÍDAS[Conta bancária],$AJ$2)))</f>
        <v>0</v>
      </c>
      <c r="AP740">
        <f t="shared" ca="1" si="81"/>
        <v>0</v>
      </c>
    </row>
    <row r="741" spans="34:42" x14ac:dyDescent="0.3">
      <c r="AH741" t="str">
        <f t="shared" ca="1" si="77"/>
        <v>jan</v>
      </c>
      <c r="AI741">
        <f t="shared" ca="1" si="78"/>
        <v>1902</v>
      </c>
      <c r="AJ741" t="str">
        <f t="shared" ca="1" si="79"/>
        <v>jan1902</v>
      </c>
      <c r="AK741" s="97">
        <f t="shared" ca="1" si="82"/>
        <v>735</v>
      </c>
      <c r="AL741" t="str">
        <f t="shared" ca="1" si="80"/>
        <v>sáb</v>
      </c>
      <c r="AM741">
        <f ca="1">IF($AJ$2="",SUMIFS(BANCOS!$C$4:$C$13,BANCOS!$D$4:$D$13,AK741),SUMIFS(BANCOS!$C$4:$C$13,BANCOS!$D$4:$D$13,AK741,BANCOS!$B$4:$B$13,$AJ$2))+AP740</f>
        <v>0</v>
      </c>
      <c r="AN741">
        <f ca="1">IF($AI$3=1,
IF($AJ$2="",
SUMIFS(ENTRADAS[Valor],ENTRADAS[Status],"Concluído",ENTRADAS[Data pagamento],AK741),
SUMIFS(ENTRADAS[Valor],ENTRADAS[Status],"Concluído",ENTRADAS[Data pagamento],AK741,ENTRADAS[Conta bancária],$AJ$2)),
IF($AJ$2="",
SUMIFS(ENTRADAS[Valor],ENTRADAS[Status],"Concluído",ENTRADAS[Data pagamento],AK741)+SUMIFS(ENTRADAS[Valor],ENTRADAS[Status],"&lt;&gt;"&amp;"Concluído",ENTRADAS[Data vencimento],AK741),
SUMIFS(ENTRADAS[Valor],ENTRADAS[Status],"Concluído",ENTRADAS[Data pagamento],AK741,ENTRADAS[Conta bancária],$AJ$2)+SUMIFS(ENTRADAS[Valor],ENTRADAS[Status],"&lt;&gt;"&amp;"Concluído",ENTRADAS[Data vencimento],AK741,ENTRADAS[Conta bancária],$AJ$2)))</f>
        <v>0</v>
      </c>
      <c r="AO741">
        <f ca="1">IF($AI$3=1,
IF($AJ$2="",
SUMIFS(SAÍDAS[Valor],SAÍDAS[Status],"Concluído",SAÍDAS[Data pagamento],AK741),
SUMIFS(SAÍDAS[Valor],SAÍDAS[Status],"Concluído",SAÍDAS[Data pagamento],AK741,SAÍDAS[Conta bancária],$AJ$2)),
IF($AJ$2="",
SUMIFS(SAÍDAS[Valor],SAÍDAS[Status],"Concluído",SAÍDAS[Data pagamento],AK741)+SUMIFS(SAÍDAS[Valor],SAÍDAS[Status],"&lt;&gt;"&amp;"Concluído",SAÍDAS[Data vencimento],AK741),
SUMIFS(SAÍDAS[Valor],SAÍDAS[Status],"Concluído",SAÍDAS[Data pagamento],AK741,SAÍDAS[Conta bancária],$AJ$2)+SUMIFS(SAÍDAS[Valor],SAÍDAS[Status],"&lt;&gt;"&amp;"Concluído",SAÍDAS[Data vencimento],AK741,SAÍDAS[Conta bancária],$AJ$2)))</f>
        <v>0</v>
      </c>
      <c r="AP741">
        <f t="shared" ca="1" si="81"/>
        <v>0</v>
      </c>
    </row>
    <row r="742" spans="34:42" x14ac:dyDescent="0.3">
      <c r="AH742" t="str">
        <f t="shared" ca="1" si="77"/>
        <v>jan</v>
      </c>
      <c r="AI742">
        <f t="shared" ca="1" si="78"/>
        <v>1902</v>
      </c>
      <c r="AJ742" t="str">
        <f t="shared" ca="1" si="79"/>
        <v>jan1902</v>
      </c>
      <c r="AK742" s="97">
        <f t="shared" ca="1" si="82"/>
        <v>736</v>
      </c>
      <c r="AL742" t="str">
        <f t="shared" ca="1" si="80"/>
        <v>dom</v>
      </c>
      <c r="AM742">
        <f ca="1">IF($AJ$2="",SUMIFS(BANCOS!$C$4:$C$13,BANCOS!$D$4:$D$13,AK742),SUMIFS(BANCOS!$C$4:$C$13,BANCOS!$D$4:$D$13,AK742,BANCOS!$B$4:$B$13,$AJ$2))+AP741</f>
        <v>0</v>
      </c>
      <c r="AN742">
        <f ca="1">IF($AI$3=1,
IF($AJ$2="",
SUMIFS(ENTRADAS[Valor],ENTRADAS[Status],"Concluído",ENTRADAS[Data pagamento],AK742),
SUMIFS(ENTRADAS[Valor],ENTRADAS[Status],"Concluído",ENTRADAS[Data pagamento],AK742,ENTRADAS[Conta bancária],$AJ$2)),
IF($AJ$2="",
SUMIFS(ENTRADAS[Valor],ENTRADAS[Status],"Concluído",ENTRADAS[Data pagamento],AK742)+SUMIFS(ENTRADAS[Valor],ENTRADAS[Status],"&lt;&gt;"&amp;"Concluído",ENTRADAS[Data vencimento],AK742),
SUMIFS(ENTRADAS[Valor],ENTRADAS[Status],"Concluído",ENTRADAS[Data pagamento],AK742,ENTRADAS[Conta bancária],$AJ$2)+SUMIFS(ENTRADAS[Valor],ENTRADAS[Status],"&lt;&gt;"&amp;"Concluído",ENTRADAS[Data vencimento],AK742,ENTRADAS[Conta bancária],$AJ$2)))</f>
        <v>0</v>
      </c>
      <c r="AO742">
        <f ca="1">IF($AI$3=1,
IF($AJ$2="",
SUMIFS(SAÍDAS[Valor],SAÍDAS[Status],"Concluído",SAÍDAS[Data pagamento],AK742),
SUMIFS(SAÍDAS[Valor],SAÍDAS[Status],"Concluído",SAÍDAS[Data pagamento],AK742,SAÍDAS[Conta bancária],$AJ$2)),
IF($AJ$2="",
SUMIFS(SAÍDAS[Valor],SAÍDAS[Status],"Concluído",SAÍDAS[Data pagamento],AK742)+SUMIFS(SAÍDAS[Valor],SAÍDAS[Status],"&lt;&gt;"&amp;"Concluído",SAÍDAS[Data vencimento],AK742),
SUMIFS(SAÍDAS[Valor],SAÍDAS[Status],"Concluído",SAÍDAS[Data pagamento],AK742,SAÍDAS[Conta bancária],$AJ$2)+SUMIFS(SAÍDAS[Valor],SAÍDAS[Status],"&lt;&gt;"&amp;"Concluído",SAÍDAS[Data vencimento],AK742,SAÍDAS[Conta bancária],$AJ$2)))</f>
        <v>0</v>
      </c>
      <c r="AP742">
        <f t="shared" ca="1" si="81"/>
        <v>0</v>
      </c>
    </row>
    <row r="743" spans="34:42" x14ac:dyDescent="0.3">
      <c r="AH743" t="str">
        <f t="shared" ca="1" si="77"/>
        <v>jan</v>
      </c>
      <c r="AI743">
        <f t="shared" ca="1" si="78"/>
        <v>1902</v>
      </c>
      <c r="AJ743" t="str">
        <f t="shared" ca="1" si="79"/>
        <v>jan1902</v>
      </c>
      <c r="AK743" s="97">
        <f t="shared" ca="1" si="82"/>
        <v>737</v>
      </c>
      <c r="AL743" t="str">
        <f t="shared" ca="1" si="80"/>
        <v>seg</v>
      </c>
      <c r="AM743">
        <f ca="1">IF($AJ$2="",SUMIFS(BANCOS!$C$4:$C$13,BANCOS!$D$4:$D$13,AK743),SUMIFS(BANCOS!$C$4:$C$13,BANCOS!$D$4:$D$13,AK743,BANCOS!$B$4:$B$13,$AJ$2))+AP742</f>
        <v>0</v>
      </c>
      <c r="AN743">
        <f ca="1">IF($AI$3=1,
IF($AJ$2="",
SUMIFS(ENTRADAS[Valor],ENTRADAS[Status],"Concluído",ENTRADAS[Data pagamento],AK743),
SUMIFS(ENTRADAS[Valor],ENTRADAS[Status],"Concluído",ENTRADAS[Data pagamento],AK743,ENTRADAS[Conta bancária],$AJ$2)),
IF($AJ$2="",
SUMIFS(ENTRADAS[Valor],ENTRADAS[Status],"Concluído",ENTRADAS[Data pagamento],AK743)+SUMIFS(ENTRADAS[Valor],ENTRADAS[Status],"&lt;&gt;"&amp;"Concluído",ENTRADAS[Data vencimento],AK743),
SUMIFS(ENTRADAS[Valor],ENTRADAS[Status],"Concluído",ENTRADAS[Data pagamento],AK743,ENTRADAS[Conta bancária],$AJ$2)+SUMIFS(ENTRADAS[Valor],ENTRADAS[Status],"&lt;&gt;"&amp;"Concluído",ENTRADAS[Data vencimento],AK743,ENTRADAS[Conta bancária],$AJ$2)))</f>
        <v>0</v>
      </c>
      <c r="AO743">
        <f ca="1">IF($AI$3=1,
IF($AJ$2="",
SUMIFS(SAÍDAS[Valor],SAÍDAS[Status],"Concluído",SAÍDAS[Data pagamento],AK743),
SUMIFS(SAÍDAS[Valor],SAÍDAS[Status],"Concluído",SAÍDAS[Data pagamento],AK743,SAÍDAS[Conta bancária],$AJ$2)),
IF($AJ$2="",
SUMIFS(SAÍDAS[Valor],SAÍDAS[Status],"Concluído",SAÍDAS[Data pagamento],AK743)+SUMIFS(SAÍDAS[Valor],SAÍDAS[Status],"&lt;&gt;"&amp;"Concluído",SAÍDAS[Data vencimento],AK743),
SUMIFS(SAÍDAS[Valor],SAÍDAS[Status],"Concluído",SAÍDAS[Data pagamento],AK743,SAÍDAS[Conta bancária],$AJ$2)+SUMIFS(SAÍDAS[Valor],SAÍDAS[Status],"&lt;&gt;"&amp;"Concluído",SAÍDAS[Data vencimento],AK743,SAÍDAS[Conta bancária],$AJ$2)))</f>
        <v>0</v>
      </c>
      <c r="AP743">
        <f t="shared" ca="1" si="81"/>
        <v>0</v>
      </c>
    </row>
    <row r="744" spans="34:42" x14ac:dyDescent="0.3">
      <c r="AH744" t="str">
        <f t="shared" ca="1" si="77"/>
        <v>jan</v>
      </c>
      <c r="AI744">
        <f t="shared" ca="1" si="78"/>
        <v>1902</v>
      </c>
      <c r="AJ744" t="str">
        <f t="shared" ca="1" si="79"/>
        <v>jan1902</v>
      </c>
      <c r="AK744" s="97">
        <f t="shared" ca="1" si="82"/>
        <v>738</v>
      </c>
      <c r="AL744" t="str">
        <f t="shared" ca="1" si="80"/>
        <v>ter</v>
      </c>
      <c r="AM744">
        <f ca="1">IF($AJ$2="",SUMIFS(BANCOS!$C$4:$C$13,BANCOS!$D$4:$D$13,AK744),SUMIFS(BANCOS!$C$4:$C$13,BANCOS!$D$4:$D$13,AK744,BANCOS!$B$4:$B$13,$AJ$2))+AP743</f>
        <v>0</v>
      </c>
      <c r="AN744">
        <f ca="1">IF($AI$3=1,
IF($AJ$2="",
SUMIFS(ENTRADAS[Valor],ENTRADAS[Status],"Concluído",ENTRADAS[Data pagamento],AK744),
SUMIFS(ENTRADAS[Valor],ENTRADAS[Status],"Concluído",ENTRADAS[Data pagamento],AK744,ENTRADAS[Conta bancária],$AJ$2)),
IF($AJ$2="",
SUMIFS(ENTRADAS[Valor],ENTRADAS[Status],"Concluído",ENTRADAS[Data pagamento],AK744)+SUMIFS(ENTRADAS[Valor],ENTRADAS[Status],"&lt;&gt;"&amp;"Concluído",ENTRADAS[Data vencimento],AK744),
SUMIFS(ENTRADAS[Valor],ENTRADAS[Status],"Concluído",ENTRADAS[Data pagamento],AK744,ENTRADAS[Conta bancária],$AJ$2)+SUMIFS(ENTRADAS[Valor],ENTRADAS[Status],"&lt;&gt;"&amp;"Concluído",ENTRADAS[Data vencimento],AK744,ENTRADAS[Conta bancária],$AJ$2)))</f>
        <v>0</v>
      </c>
      <c r="AO744">
        <f ca="1">IF($AI$3=1,
IF($AJ$2="",
SUMIFS(SAÍDAS[Valor],SAÍDAS[Status],"Concluído",SAÍDAS[Data pagamento],AK744),
SUMIFS(SAÍDAS[Valor],SAÍDAS[Status],"Concluído",SAÍDAS[Data pagamento],AK744,SAÍDAS[Conta bancária],$AJ$2)),
IF($AJ$2="",
SUMIFS(SAÍDAS[Valor],SAÍDAS[Status],"Concluído",SAÍDAS[Data pagamento],AK744)+SUMIFS(SAÍDAS[Valor],SAÍDAS[Status],"&lt;&gt;"&amp;"Concluído",SAÍDAS[Data vencimento],AK744),
SUMIFS(SAÍDAS[Valor],SAÍDAS[Status],"Concluído",SAÍDAS[Data pagamento],AK744,SAÍDAS[Conta bancária],$AJ$2)+SUMIFS(SAÍDAS[Valor],SAÍDAS[Status],"&lt;&gt;"&amp;"Concluído",SAÍDAS[Data vencimento],AK744,SAÍDAS[Conta bancária],$AJ$2)))</f>
        <v>0</v>
      </c>
      <c r="AP744">
        <f t="shared" ca="1" si="81"/>
        <v>0</v>
      </c>
    </row>
    <row r="745" spans="34:42" x14ac:dyDescent="0.3">
      <c r="AH745" t="str">
        <f t="shared" ca="1" si="77"/>
        <v>jan</v>
      </c>
      <c r="AI745">
        <f t="shared" ca="1" si="78"/>
        <v>1902</v>
      </c>
      <c r="AJ745" t="str">
        <f t="shared" ca="1" si="79"/>
        <v>jan1902</v>
      </c>
      <c r="AK745" s="97">
        <f t="shared" ca="1" si="82"/>
        <v>739</v>
      </c>
      <c r="AL745" t="str">
        <f t="shared" ca="1" si="80"/>
        <v>qua</v>
      </c>
      <c r="AM745">
        <f ca="1">IF($AJ$2="",SUMIFS(BANCOS!$C$4:$C$13,BANCOS!$D$4:$D$13,AK745),SUMIFS(BANCOS!$C$4:$C$13,BANCOS!$D$4:$D$13,AK745,BANCOS!$B$4:$B$13,$AJ$2))+AP744</f>
        <v>0</v>
      </c>
      <c r="AN745">
        <f ca="1">IF($AI$3=1,
IF($AJ$2="",
SUMIFS(ENTRADAS[Valor],ENTRADAS[Status],"Concluído",ENTRADAS[Data pagamento],AK745),
SUMIFS(ENTRADAS[Valor],ENTRADAS[Status],"Concluído",ENTRADAS[Data pagamento],AK745,ENTRADAS[Conta bancária],$AJ$2)),
IF($AJ$2="",
SUMIFS(ENTRADAS[Valor],ENTRADAS[Status],"Concluído",ENTRADAS[Data pagamento],AK745)+SUMIFS(ENTRADAS[Valor],ENTRADAS[Status],"&lt;&gt;"&amp;"Concluído",ENTRADAS[Data vencimento],AK745),
SUMIFS(ENTRADAS[Valor],ENTRADAS[Status],"Concluído",ENTRADAS[Data pagamento],AK745,ENTRADAS[Conta bancária],$AJ$2)+SUMIFS(ENTRADAS[Valor],ENTRADAS[Status],"&lt;&gt;"&amp;"Concluído",ENTRADAS[Data vencimento],AK745,ENTRADAS[Conta bancária],$AJ$2)))</f>
        <v>0</v>
      </c>
      <c r="AO745">
        <f ca="1">IF($AI$3=1,
IF($AJ$2="",
SUMIFS(SAÍDAS[Valor],SAÍDAS[Status],"Concluído",SAÍDAS[Data pagamento],AK745),
SUMIFS(SAÍDAS[Valor],SAÍDAS[Status],"Concluído",SAÍDAS[Data pagamento],AK745,SAÍDAS[Conta bancária],$AJ$2)),
IF($AJ$2="",
SUMIFS(SAÍDAS[Valor],SAÍDAS[Status],"Concluído",SAÍDAS[Data pagamento],AK745)+SUMIFS(SAÍDAS[Valor],SAÍDAS[Status],"&lt;&gt;"&amp;"Concluído",SAÍDAS[Data vencimento],AK745),
SUMIFS(SAÍDAS[Valor],SAÍDAS[Status],"Concluído",SAÍDAS[Data pagamento],AK745,SAÍDAS[Conta bancária],$AJ$2)+SUMIFS(SAÍDAS[Valor],SAÍDAS[Status],"&lt;&gt;"&amp;"Concluído",SAÍDAS[Data vencimento],AK745,SAÍDAS[Conta bancária],$AJ$2)))</f>
        <v>0</v>
      </c>
      <c r="AP745">
        <f t="shared" ca="1" si="81"/>
        <v>0</v>
      </c>
    </row>
    <row r="746" spans="34:42" x14ac:dyDescent="0.3">
      <c r="AH746" t="str">
        <f t="shared" ca="1" si="77"/>
        <v>jan</v>
      </c>
      <c r="AI746">
        <f t="shared" ca="1" si="78"/>
        <v>1902</v>
      </c>
      <c r="AJ746" t="str">
        <f t="shared" ca="1" si="79"/>
        <v>jan1902</v>
      </c>
      <c r="AK746" s="97">
        <f t="shared" ca="1" si="82"/>
        <v>740</v>
      </c>
      <c r="AL746" t="str">
        <f t="shared" ca="1" si="80"/>
        <v>qui</v>
      </c>
      <c r="AM746">
        <f ca="1">IF($AJ$2="",SUMIFS(BANCOS!$C$4:$C$13,BANCOS!$D$4:$D$13,AK746),SUMIFS(BANCOS!$C$4:$C$13,BANCOS!$D$4:$D$13,AK746,BANCOS!$B$4:$B$13,$AJ$2))+AP745</f>
        <v>0</v>
      </c>
      <c r="AN746">
        <f ca="1">IF($AI$3=1,
IF($AJ$2="",
SUMIFS(ENTRADAS[Valor],ENTRADAS[Status],"Concluído",ENTRADAS[Data pagamento],AK746),
SUMIFS(ENTRADAS[Valor],ENTRADAS[Status],"Concluído",ENTRADAS[Data pagamento],AK746,ENTRADAS[Conta bancária],$AJ$2)),
IF($AJ$2="",
SUMIFS(ENTRADAS[Valor],ENTRADAS[Status],"Concluído",ENTRADAS[Data pagamento],AK746)+SUMIFS(ENTRADAS[Valor],ENTRADAS[Status],"&lt;&gt;"&amp;"Concluído",ENTRADAS[Data vencimento],AK746),
SUMIFS(ENTRADAS[Valor],ENTRADAS[Status],"Concluído",ENTRADAS[Data pagamento],AK746,ENTRADAS[Conta bancária],$AJ$2)+SUMIFS(ENTRADAS[Valor],ENTRADAS[Status],"&lt;&gt;"&amp;"Concluído",ENTRADAS[Data vencimento],AK746,ENTRADAS[Conta bancária],$AJ$2)))</f>
        <v>0</v>
      </c>
      <c r="AO746">
        <f ca="1">IF($AI$3=1,
IF($AJ$2="",
SUMIFS(SAÍDAS[Valor],SAÍDAS[Status],"Concluído",SAÍDAS[Data pagamento],AK746),
SUMIFS(SAÍDAS[Valor],SAÍDAS[Status],"Concluído",SAÍDAS[Data pagamento],AK746,SAÍDAS[Conta bancária],$AJ$2)),
IF($AJ$2="",
SUMIFS(SAÍDAS[Valor],SAÍDAS[Status],"Concluído",SAÍDAS[Data pagamento],AK746)+SUMIFS(SAÍDAS[Valor],SAÍDAS[Status],"&lt;&gt;"&amp;"Concluído",SAÍDAS[Data vencimento],AK746),
SUMIFS(SAÍDAS[Valor],SAÍDAS[Status],"Concluído",SAÍDAS[Data pagamento],AK746,SAÍDAS[Conta bancária],$AJ$2)+SUMIFS(SAÍDAS[Valor],SAÍDAS[Status],"&lt;&gt;"&amp;"Concluído",SAÍDAS[Data vencimento],AK746,SAÍDAS[Conta bancária],$AJ$2)))</f>
        <v>0</v>
      </c>
      <c r="AP746">
        <f t="shared" ca="1" si="81"/>
        <v>0</v>
      </c>
    </row>
    <row r="747" spans="34:42" x14ac:dyDescent="0.3">
      <c r="AH747" t="str">
        <f t="shared" ca="1" si="77"/>
        <v>jan</v>
      </c>
      <c r="AI747">
        <f t="shared" ca="1" si="78"/>
        <v>1902</v>
      </c>
      <c r="AJ747" t="str">
        <f t="shared" ca="1" si="79"/>
        <v>jan1902</v>
      </c>
      <c r="AK747" s="97">
        <f t="shared" ca="1" si="82"/>
        <v>741</v>
      </c>
      <c r="AL747" t="str">
        <f t="shared" ca="1" si="80"/>
        <v>sex</v>
      </c>
      <c r="AM747">
        <f ca="1">IF($AJ$2="",SUMIFS(BANCOS!$C$4:$C$13,BANCOS!$D$4:$D$13,AK747),SUMIFS(BANCOS!$C$4:$C$13,BANCOS!$D$4:$D$13,AK747,BANCOS!$B$4:$B$13,$AJ$2))+AP746</f>
        <v>0</v>
      </c>
      <c r="AN747">
        <f ca="1">IF($AI$3=1,
IF($AJ$2="",
SUMIFS(ENTRADAS[Valor],ENTRADAS[Status],"Concluído",ENTRADAS[Data pagamento],AK747),
SUMIFS(ENTRADAS[Valor],ENTRADAS[Status],"Concluído",ENTRADAS[Data pagamento],AK747,ENTRADAS[Conta bancária],$AJ$2)),
IF($AJ$2="",
SUMIFS(ENTRADAS[Valor],ENTRADAS[Status],"Concluído",ENTRADAS[Data pagamento],AK747)+SUMIFS(ENTRADAS[Valor],ENTRADAS[Status],"&lt;&gt;"&amp;"Concluído",ENTRADAS[Data vencimento],AK747),
SUMIFS(ENTRADAS[Valor],ENTRADAS[Status],"Concluído",ENTRADAS[Data pagamento],AK747,ENTRADAS[Conta bancária],$AJ$2)+SUMIFS(ENTRADAS[Valor],ENTRADAS[Status],"&lt;&gt;"&amp;"Concluído",ENTRADAS[Data vencimento],AK747,ENTRADAS[Conta bancária],$AJ$2)))</f>
        <v>0</v>
      </c>
      <c r="AO747">
        <f ca="1">IF($AI$3=1,
IF($AJ$2="",
SUMIFS(SAÍDAS[Valor],SAÍDAS[Status],"Concluído",SAÍDAS[Data pagamento],AK747),
SUMIFS(SAÍDAS[Valor],SAÍDAS[Status],"Concluído",SAÍDAS[Data pagamento],AK747,SAÍDAS[Conta bancária],$AJ$2)),
IF($AJ$2="",
SUMIFS(SAÍDAS[Valor],SAÍDAS[Status],"Concluído",SAÍDAS[Data pagamento],AK747)+SUMIFS(SAÍDAS[Valor],SAÍDAS[Status],"&lt;&gt;"&amp;"Concluído",SAÍDAS[Data vencimento],AK747),
SUMIFS(SAÍDAS[Valor],SAÍDAS[Status],"Concluído",SAÍDAS[Data pagamento],AK747,SAÍDAS[Conta bancária],$AJ$2)+SUMIFS(SAÍDAS[Valor],SAÍDAS[Status],"&lt;&gt;"&amp;"Concluído",SAÍDAS[Data vencimento],AK747,SAÍDAS[Conta bancária],$AJ$2)))</f>
        <v>0</v>
      </c>
      <c r="AP747">
        <f t="shared" ca="1" si="81"/>
        <v>0</v>
      </c>
    </row>
    <row r="748" spans="34:42" x14ac:dyDescent="0.3">
      <c r="AH748" t="str">
        <f t="shared" ca="1" si="77"/>
        <v>jan</v>
      </c>
      <c r="AI748">
        <f t="shared" ca="1" si="78"/>
        <v>1902</v>
      </c>
      <c r="AJ748" t="str">
        <f t="shared" ca="1" si="79"/>
        <v>jan1902</v>
      </c>
      <c r="AK748" s="97">
        <f t="shared" ca="1" si="82"/>
        <v>742</v>
      </c>
      <c r="AL748" t="str">
        <f t="shared" ca="1" si="80"/>
        <v>sáb</v>
      </c>
      <c r="AM748">
        <f ca="1">IF($AJ$2="",SUMIFS(BANCOS!$C$4:$C$13,BANCOS!$D$4:$D$13,AK748),SUMIFS(BANCOS!$C$4:$C$13,BANCOS!$D$4:$D$13,AK748,BANCOS!$B$4:$B$13,$AJ$2))+AP747</f>
        <v>0</v>
      </c>
      <c r="AN748">
        <f ca="1">IF($AI$3=1,
IF($AJ$2="",
SUMIFS(ENTRADAS[Valor],ENTRADAS[Status],"Concluído",ENTRADAS[Data pagamento],AK748),
SUMIFS(ENTRADAS[Valor],ENTRADAS[Status],"Concluído",ENTRADAS[Data pagamento],AK748,ENTRADAS[Conta bancária],$AJ$2)),
IF($AJ$2="",
SUMIFS(ENTRADAS[Valor],ENTRADAS[Status],"Concluído",ENTRADAS[Data pagamento],AK748)+SUMIFS(ENTRADAS[Valor],ENTRADAS[Status],"&lt;&gt;"&amp;"Concluído",ENTRADAS[Data vencimento],AK748),
SUMIFS(ENTRADAS[Valor],ENTRADAS[Status],"Concluído",ENTRADAS[Data pagamento],AK748,ENTRADAS[Conta bancária],$AJ$2)+SUMIFS(ENTRADAS[Valor],ENTRADAS[Status],"&lt;&gt;"&amp;"Concluído",ENTRADAS[Data vencimento],AK748,ENTRADAS[Conta bancária],$AJ$2)))</f>
        <v>0</v>
      </c>
      <c r="AO748">
        <f ca="1">IF($AI$3=1,
IF($AJ$2="",
SUMIFS(SAÍDAS[Valor],SAÍDAS[Status],"Concluído",SAÍDAS[Data pagamento],AK748),
SUMIFS(SAÍDAS[Valor],SAÍDAS[Status],"Concluído",SAÍDAS[Data pagamento],AK748,SAÍDAS[Conta bancária],$AJ$2)),
IF($AJ$2="",
SUMIFS(SAÍDAS[Valor],SAÍDAS[Status],"Concluído",SAÍDAS[Data pagamento],AK748)+SUMIFS(SAÍDAS[Valor],SAÍDAS[Status],"&lt;&gt;"&amp;"Concluído",SAÍDAS[Data vencimento],AK748),
SUMIFS(SAÍDAS[Valor],SAÍDAS[Status],"Concluído",SAÍDAS[Data pagamento],AK748,SAÍDAS[Conta bancária],$AJ$2)+SUMIFS(SAÍDAS[Valor],SAÍDAS[Status],"&lt;&gt;"&amp;"Concluído",SAÍDAS[Data vencimento],AK748,SAÍDAS[Conta bancária],$AJ$2)))</f>
        <v>0</v>
      </c>
      <c r="AP748">
        <f t="shared" ca="1" si="81"/>
        <v>0</v>
      </c>
    </row>
    <row r="749" spans="34:42" x14ac:dyDescent="0.3">
      <c r="AH749" t="str">
        <f t="shared" ca="1" si="77"/>
        <v>jan</v>
      </c>
      <c r="AI749">
        <f t="shared" ca="1" si="78"/>
        <v>1902</v>
      </c>
      <c r="AJ749" t="str">
        <f t="shared" ca="1" si="79"/>
        <v>jan1902</v>
      </c>
      <c r="AK749" s="97">
        <f t="shared" ca="1" si="82"/>
        <v>743</v>
      </c>
      <c r="AL749" t="str">
        <f t="shared" ca="1" si="80"/>
        <v>dom</v>
      </c>
      <c r="AM749">
        <f ca="1">IF($AJ$2="",SUMIFS(BANCOS!$C$4:$C$13,BANCOS!$D$4:$D$13,AK749),SUMIFS(BANCOS!$C$4:$C$13,BANCOS!$D$4:$D$13,AK749,BANCOS!$B$4:$B$13,$AJ$2))+AP748</f>
        <v>0</v>
      </c>
      <c r="AN749">
        <f ca="1">IF($AI$3=1,
IF($AJ$2="",
SUMIFS(ENTRADAS[Valor],ENTRADAS[Status],"Concluído",ENTRADAS[Data pagamento],AK749),
SUMIFS(ENTRADAS[Valor],ENTRADAS[Status],"Concluído",ENTRADAS[Data pagamento],AK749,ENTRADAS[Conta bancária],$AJ$2)),
IF($AJ$2="",
SUMIFS(ENTRADAS[Valor],ENTRADAS[Status],"Concluído",ENTRADAS[Data pagamento],AK749)+SUMIFS(ENTRADAS[Valor],ENTRADAS[Status],"&lt;&gt;"&amp;"Concluído",ENTRADAS[Data vencimento],AK749),
SUMIFS(ENTRADAS[Valor],ENTRADAS[Status],"Concluído",ENTRADAS[Data pagamento],AK749,ENTRADAS[Conta bancária],$AJ$2)+SUMIFS(ENTRADAS[Valor],ENTRADAS[Status],"&lt;&gt;"&amp;"Concluído",ENTRADAS[Data vencimento],AK749,ENTRADAS[Conta bancária],$AJ$2)))</f>
        <v>0</v>
      </c>
      <c r="AO749">
        <f ca="1">IF($AI$3=1,
IF($AJ$2="",
SUMIFS(SAÍDAS[Valor],SAÍDAS[Status],"Concluído",SAÍDAS[Data pagamento],AK749),
SUMIFS(SAÍDAS[Valor],SAÍDAS[Status],"Concluído",SAÍDAS[Data pagamento],AK749,SAÍDAS[Conta bancária],$AJ$2)),
IF($AJ$2="",
SUMIFS(SAÍDAS[Valor],SAÍDAS[Status],"Concluído",SAÍDAS[Data pagamento],AK749)+SUMIFS(SAÍDAS[Valor],SAÍDAS[Status],"&lt;&gt;"&amp;"Concluído",SAÍDAS[Data vencimento],AK749),
SUMIFS(SAÍDAS[Valor],SAÍDAS[Status],"Concluído",SAÍDAS[Data pagamento],AK749,SAÍDAS[Conta bancária],$AJ$2)+SUMIFS(SAÍDAS[Valor],SAÍDAS[Status],"&lt;&gt;"&amp;"Concluído",SAÍDAS[Data vencimento],AK749,SAÍDAS[Conta bancária],$AJ$2)))</f>
        <v>0</v>
      </c>
      <c r="AP749">
        <f t="shared" ca="1" si="81"/>
        <v>0</v>
      </c>
    </row>
    <row r="750" spans="34:42" x14ac:dyDescent="0.3">
      <c r="AH750" t="str">
        <f t="shared" ca="1" si="77"/>
        <v>jan</v>
      </c>
      <c r="AI750">
        <f t="shared" ca="1" si="78"/>
        <v>1902</v>
      </c>
      <c r="AJ750" t="str">
        <f t="shared" ca="1" si="79"/>
        <v>jan1902</v>
      </c>
      <c r="AK750" s="97">
        <f t="shared" ca="1" si="82"/>
        <v>744</v>
      </c>
      <c r="AL750" t="str">
        <f t="shared" ca="1" si="80"/>
        <v>seg</v>
      </c>
      <c r="AM750">
        <f ca="1">IF($AJ$2="",SUMIFS(BANCOS!$C$4:$C$13,BANCOS!$D$4:$D$13,AK750),SUMIFS(BANCOS!$C$4:$C$13,BANCOS!$D$4:$D$13,AK750,BANCOS!$B$4:$B$13,$AJ$2))+AP749</f>
        <v>0</v>
      </c>
      <c r="AN750">
        <f ca="1">IF($AI$3=1,
IF($AJ$2="",
SUMIFS(ENTRADAS[Valor],ENTRADAS[Status],"Concluído",ENTRADAS[Data pagamento],AK750),
SUMIFS(ENTRADAS[Valor],ENTRADAS[Status],"Concluído",ENTRADAS[Data pagamento],AK750,ENTRADAS[Conta bancária],$AJ$2)),
IF($AJ$2="",
SUMIFS(ENTRADAS[Valor],ENTRADAS[Status],"Concluído",ENTRADAS[Data pagamento],AK750)+SUMIFS(ENTRADAS[Valor],ENTRADAS[Status],"&lt;&gt;"&amp;"Concluído",ENTRADAS[Data vencimento],AK750),
SUMIFS(ENTRADAS[Valor],ENTRADAS[Status],"Concluído",ENTRADAS[Data pagamento],AK750,ENTRADAS[Conta bancária],$AJ$2)+SUMIFS(ENTRADAS[Valor],ENTRADAS[Status],"&lt;&gt;"&amp;"Concluído",ENTRADAS[Data vencimento],AK750,ENTRADAS[Conta bancária],$AJ$2)))</f>
        <v>0</v>
      </c>
      <c r="AO750">
        <f ca="1">IF($AI$3=1,
IF($AJ$2="",
SUMIFS(SAÍDAS[Valor],SAÍDAS[Status],"Concluído",SAÍDAS[Data pagamento],AK750),
SUMIFS(SAÍDAS[Valor],SAÍDAS[Status],"Concluído",SAÍDAS[Data pagamento],AK750,SAÍDAS[Conta bancária],$AJ$2)),
IF($AJ$2="",
SUMIFS(SAÍDAS[Valor],SAÍDAS[Status],"Concluído",SAÍDAS[Data pagamento],AK750)+SUMIFS(SAÍDAS[Valor],SAÍDAS[Status],"&lt;&gt;"&amp;"Concluído",SAÍDAS[Data vencimento],AK750),
SUMIFS(SAÍDAS[Valor],SAÍDAS[Status],"Concluído",SAÍDAS[Data pagamento],AK750,SAÍDAS[Conta bancária],$AJ$2)+SUMIFS(SAÍDAS[Valor],SAÍDAS[Status],"&lt;&gt;"&amp;"Concluído",SAÍDAS[Data vencimento],AK750,SAÍDAS[Conta bancária],$AJ$2)))</f>
        <v>0</v>
      </c>
      <c r="AP750">
        <f t="shared" ca="1" si="81"/>
        <v>0</v>
      </c>
    </row>
    <row r="751" spans="34:42" x14ac:dyDescent="0.3">
      <c r="AH751" t="str">
        <f t="shared" ca="1" si="77"/>
        <v>jan</v>
      </c>
      <c r="AI751">
        <f t="shared" ca="1" si="78"/>
        <v>1902</v>
      </c>
      <c r="AJ751" t="str">
        <f t="shared" ca="1" si="79"/>
        <v>jan1902</v>
      </c>
      <c r="AK751" s="97">
        <f t="shared" ca="1" si="82"/>
        <v>745</v>
      </c>
      <c r="AL751" t="str">
        <f t="shared" ca="1" si="80"/>
        <v>ter</v>
      </c>
      <c r="AM751">
        <f ca="1">IF($AJ$2="",SUMIFS(BANCOS!$C$4:$C$13,BANCOS!$D$4:$D$13,AK751),SUMIFS(BANCOS!$C$4:$C$13,BANCOS!$D$4:$D$13,AK751,BANCOS!$B$4:$B$13,$AJ$2))+AP750</f>
        <v>0</v>
      </c>
      <c r="AN751">
        <f ca="1">IF($AI$3=1,
IF($AJ$2="",
SUMIFS(ENTRADAS[Valor],ENTRADAS[Status],"Concluído",ENTRADAS[Data pagamento],AK751),
SUMIFS(ENTRADAS[Valor],ENTRADAS[Status],"Concluído",ENTRADAS[Data pagamento],AK751,ENTRADAS[Conta bancária],$AJ$2)),
IF($AJ$2="",
SUMIFS(ENTRADAS[Valor],ENTRADAS[Status],"Concluído",ENTRADAS[Data pagamento],AK751)+SUMIFS(ENTRADAS[Valor],ENTRADAS[Status],"&lt;&gt;"&amp;"Concluído",ENTRADAS[Data vencimento],AK751),
SUMIFS(ENTRADAS[Valor],ENTRADAS[Status],"Concluído",ENTRADAS[Data pagamento],AK751,ENTRADAS[Conta bancária],$AJ$2)+SUMIFS(ENTRADAS[Valor],ENTRADAS[Status],"&lt;&gt;"&amp;"Concluído",ENTRADAS[Data vencimento],AK751,ENTRADAS[Conta bancária],$AJ$2)))</f>
        <v>0</v>
      </c>
      <c r="AO751">
        <f ca="1">IF($AI$3=1,
IF($AJ$2="",
SUMIFS(SAÍDAS[Valor],SAÍDAS[Status],"Concluído",SAÍDAS[Data pagamento],AK751),
SUMIFS(SAÍDAS[Valor],SAÍDAS[Status],"Concluído",SAÍDAS[Data pagamento],AK751,SAÍDAS[Conta bancária],$AJ$2)),
IF($AJ$2="",
SUMIFS(SAÍDAS[Valor],SAÍDAS[Status],"Concluído",SAÍDAS[Data pagamento],AK751)+SUMIFS(SAÍDAS[Valor],SAÍDAS[Status],"&lt;&gt;"&amp;"Concluído",SAÍDAS[Data vencimento],AK751),
SUMIFS(SAÍDAS[Valor],SAÍDAS[Status],"Concluído",SAÍDAS[Data pagamento],AK751,SAÍDAS[Conta bancária],$AJ$2)+SUMIFS(SAÍDAS[Valor],SAÍDAS[Status],"&lt;&gt;"&amp;"Concluído",SAÍDAS[Data vencimento],AK751,SAÍDAS[Conta bancária],$AJ$2)))</f>
        <v>0</v>
      </c>
      <c r="AP751">
        <f t="shared" ca="1" si="81"/>
        <v>0</v>
      </c>
    </row>
    <row r="752" spans="34:42" x14ac:dyDescent="0.3">
      <c r="AH752" t="str">
        <f t="shared" ca="1" si="77"/>
        <v>jan</v>
      </c>
      <c r="AI752">
        <f t="shared" ca="1" si="78"/>
        <v>1902</v>
      </c>
      <c r="AJ752" t="str">
        <f t="shared" ca="1" si="79"/>
        <v>jan1902</v>
      </c>
      <c r="AK752" s="97">
        <f t="shared" ca="1" si="82"/>
        <v>746</v>
      </c>
      <c r="AL752" t="str">
        <f t="shared" ca="1" si="80"/>
        <v>qua</v>
      </c>
      <c r="AM752">
        <f ca="1">IF($AJ$2="",SUMIFS(BANCOS!$C$4:$C$13,BANCOS!$D$4:$D$13,AK752),SUMIFS(BANCOS!$C$4:$C$13,BANCOS!$D$4:$D$13,AK752,BANCOS!$B$4:$B$13,$AJ$2))+AP751</f>
        <v>0</v>
      </c>
      <c r="AN752">
        <f ca="1">IF($AI$3=1,
IF($AJ$2="",
SUMIFS(ENTRADAS[Valor],ENTRADAS[Status],"Concluído",ENTRADAS[Data pagamento],AK752),
SUMIFS(ENTRADAS[Valor],ENTRADAS[Status],"Concluído",ENTRADAS[Data pagamento],AK752,ENTRADAS[Conta bancária],$AJ$2)),
IF($AJ$2="",
SUMIFS(ENTRADAS[Valor],ENTRADAS[Status],"Concluído",ENTRADAS[Data pagamento],AK752)+SUMIFS(ENTRADAS[Valor],ENTRADAS[Status],"&lt;&gt;"&amp;"Concluído",ENTRADAS[Data vencimento],AK752),
SUMIFS(ENTRADAS[Valor],ENTRADAS[Status],"Concluído",ENTRADAS[Data pagamento],AK752,ENTRADAS[Conta bancária],$AJ$2)+SUMIFS(ENTRADAS[Valor],ENTRADAS[Status],"&lt;&gt;"&amp;"Concluído",ENTRADAS[Data vencimento],AK752,ENTRADAS[Conta bancária],$AJ$2)))</f>
        <v>0</v>
      </c>
      <c r="AO752">
        <f ca="1">IF($AI$3=1,
IF($AJ$2="",
SUMIFS(SAÍDAS[Valor],SAÍDAS[Status],"Concluído",SAÍDAS[Data pagamento],AK752),
SUMIFS(SAÍDAS[Valor],SAÍDAS[Status],"Concluído",SAÍDAS[Data pagamento],AK752,SAÍDAS[Conta bancária],$AJ$2)),
IF($AJ$2="",
SUMIFS(SAÍDAS[Valor],SAÍDAS[Status],"Concluído",SAÍDAS[Data pagamento],AK752)+SUMIFS(SAÍDAS[Valor],SAÍDAS[Status],"&lt;&gt;"&amp;"Concluído",SAÍDAS[Data vencimento],AK752),
SUMIFS(SAÍDAS[Valor],SAÍDAS[Status],"Concluído",SAÍDAS[Data pagamento],AK752,SAÍDAS[Conta bancária],$AJ$2)+SUMIFS(SAÍDAS[Valor],SAÍDAS[Status],"&lt;&gt;"&amp;"Concluído",SAÍDAS[Data vencimento],AK752,SAÍDAS[Conta bancária],$AJ$2)))</f>
        <v>0</v>
      </c>
      <c r="AP752">
        <f t="shared" ca="1" si="81"/>
        <v>0</v>
      </c>
    </row>
    <row r="753" spans="34:42" x14ac:dyDescent="0.3">
      <c r="AH753" t="str">
        <f t="shared" ca="1" si="77"/>
        <v>jan</v>
      </c>
      <c r="AI753">
        <f t="shared" ca="1" si="78"/>
        <v>1902</v>
      </c>
      <c r="AJ753" t="str">
        <f t="shared" ca="1" si="79"/>
        <v>jan1902</v>
      </c>
      <c r="AK753" s="97">
        <f t="shared" ca="1" si="82"/>
        <v>747</v>
      </c>
      <c r="AL753" t="str">
        <f t="shared" ca="1" si="80"/>
        <v>qui</v>
      </c>
      <c r="AM753">
        <f ca="1">IF($AJ$2="",SUMIFS(BANCOS!$C$4:$C$13,BANCOS!$D$4:$D$13,AK753),SUMIFS(BANCOS!$C$4:$C$13,BANCOS!$D$4:$D$13,AK753,BANCOS!$B$4:$B$13,$AJ$2))+AP752</f>
        <v>0</v>
      </c>
      <c r="AN753">
        <f ca="1">IF($AI$3=1,
IF($AJ$2="",
SUMIFS(ENTRADAS[Valor],ENTRADAS[Status],"Concluído",ENTRADAS[Data pagamento],AK753),
SUMIFS(ENTRADAS[Valor],ENTRADAS[Status],"Concluído",ENTRADAS[Data pagamento],AK753,ENTRADAS[Conta bancária],$AJ$2)),
IF($AJ$2="",
SUMIFS(ENTRADAS[Valor],ENTRADAS[Status],"Concluído",ENTRADAS[Data pagamento],AK753)+SUMIFS(ENTRADAS[Valor],ENTRADAS[Status],"&lt;&gt;"&amp;"Concluído",ENTRADAS[Data vencimento],AK753),
SUMIFS(ENTRADAS[Valor],ENTRADAS[Status],"Concluído",ENTRADAS[Data pagamento],AK753,ENTRADAS[Conta bancária],$AJ$2)+SUMIFS(ENTRADAS[Valor],ENTRADAS[Status],"&lt;&gt;"&amp;"Concluído",ENTRADAS[Data vencimento],AK753,ENTRADAS[Conta bancária],$AJ$2)))</f>
        <v>0</v>
      </c>
      <c r="AO753">
        <f ca="1">IF($AI$3=1,
IF($AJ$2="",
SUMIFS(SAÍDAS[Valor],SAÍDAS[Status],"Concluído",SAÍDAS[Data pagamento],AK753),
SUMIFS(SAÍDAS[Valor],SAÍDAS[Status],"Concluído",SAÍDAS[Data pagamento],AK753,SAÍDAS[Conta bancária],$AJ$2)),
IF($AJ$2="",
SUMIFS(SAÍDAS[Valor],SAÍDAS[Status],"Concluído",SAÍDAS[Data pagamento],AK753)+SUMIFS(SAÍDAS[Valor],SAÍDAS[Status],"&lt;&gt;"&amp;"Concluído",SAÍDAS[Data vencimento],AK753),
SUMIFS(SAÍDAS[Valor],SAÍDAS[Status],"Concluído",SAÍDAS[Data pagamento],AK753,SAÍDAS[Conta bancária],$AJ$2)+SUMIFS(SAÍDAS[Valor],SAÍDAS[Status],"&lt;&gt;"&amp;"Concluído",SAÍDAS[Data vencimento],AK753,SAÍDAS[Conta bancária],$AJ$2)))</f>
        <v>0</v>
      </c>
      <c r="AP753">
        <f t="shared" ca="1" si="81"/>
        <v>0</v>
      </c>
    </row>
    <row r="754" spans="34:42" x14ac:dyDescent="0.3">
      <c r="AH754" t="str">
        <f t="shared" ca="1" si="77"/>
        <v>jan</v>
      </c>
      <c r="AI754">
        <f t="shared" ca="1" si="78"/>
        <v>1902</v>
      </c>
      <c r="AJ754" t="str">
        <f t="shared" ca="1" si="79"/>
        <v>jan1902</v>
      </c>
      <c r="AK754" s="97">
        <f t="shared" ca="1" si="82"/>
        <v>748</v>
      </c>
      <c r="AL754" t="str">
        <f t="shared" ca="1" si="80"/>
        <v>sex</v>
      </c>
      <c r="AM754">
        <f ca="1">IF($AJ$2="",SUMIFS(BANCOS!$C$4:$C$13,BANCOS!$D$4:$D$13,AK754),SUMIFS(BANCOS!$C$4:$C$13,BANCOS!$D$4:$D$13,AK754,BANCOS!$B$4:$B$13,$AJ$2))+AP753</f>
        <v>0</v>
      </c>
      <c r="AN754">
        <f ca="1">IF($AI$3=1,
IF($AJ$2="",
SUMIFS(ENTRADAS[Valor],ENTRADAS[Status],"Concluído",ENTRADAS[Data pagamento],AK754),
SUMIFS(ENTRADAS[Valor],ENTRADAS[Status],"Concluído",ENTRADAS[Data pagamento],AK754,ENTRADAS[Conta bancária],$AJ$2)),
IF($AJ$2="",
SUMIFS(ENTRADAS[Valor],ENTRADAS[Status],"Concluído",ENTRADAS[Data pagamento],AK754)+SUMIFS(ENTRADAS[Valor],ENTRADAS[Status],"&lt;&gt;"&amp;"Concluído",ENTRADAS[Data vencimento],AK754),
SUMIFS(ENTRADAS[Valor],ENTRADAS[Status],"Concluído",ENTRADAS[Data pagamento],AK754,ENTRADAS[Conta bancária],$AJ$2)+SUMIFS(ENTRADAS[Valor],ENTRADAS[Status],"&lt;&gt;"&amp;"Concluído",ENTRADAS[Data vencimento],AK754,ENTRADAS[Conta bancária],$AJ$2)))</f>
        <v>0</v>
      </c>
      <c r="AO754">
        <f ca="1">IF($AI$3=1,
IF($AJ$2="",
SUMIFS(SAÍDAS[Valor],SAÍDAS[Status],"Concluído",SAÍDAS[Data pagamento],AK754),
SUMIFS(SAÍDAS[Valor],SAÍDAS[Status],"Concluído",SAÍDAS[Data pagamento],AK754,SAÍDAS[Conta bancária],$AJ$2)),
IF($AJ$2="",
SUMIFS(SAÍDAS[Valor],SAÍDAS[Status],"Concluído",SAÍDAS[Data pagamento],AK754)+SUMIFS(SAÍDAS[Valor],SAÍDAS[Status],"&lt;&gt;"&amp;"Concluído",SAÍDAS[Data vencimento],AK754),
SUMIFS(SAÍDAS[Valor],SAÍDAS[Status],"Concluído",SAÍDAS[Data pagamento],AK754,SAÍDAS[Conta bancária],$AJ$2)+SUMIFS(SAÍDAS[Valor],SAÍDAS[Status],"&lt;&gt;"&amp;"Concluído",SAÍDAS[Data vencimento],AK754,SAÍDAS[Conta bancária],$AJ$2)))</f>
        <v>0</v>
      </c>
      <c r="AP754">
        <f t="shared" ca="1" si="81"/>
        <v>0</v>
      </c>
    </row>
    <row r="755" spans="34:42" x14ac:dyDescent="0.3">
      <c r="AH755" t="str">
        <f t="shared" ca="1" si="77"/>
        <v>jan</v>
      </c>
      <c r="AI755">
        <f t="shared" ca="1" si="78"/>
        <v>1902</v>
      </c>
      <c r="AJ755" t="str">
        <f t="shared" ca="1" si="79"/>
        <v>jan1902</v>
      </c>
      <c r="AK755" s="97">
        <f t="shared" ca="1" si="82"/>
        <v>749</v>
      </c>
      <c r="AL755" t="str">
        <f t="shared" ca="1" si="80"/>
        <v>sáb</v>
      </c>
      <c r="AM755">
        <f ca="1">IF($AJ$2="",SUMIFS(BANCOS!$C$4:$C$13,BANCOS!$D$4:$D$13,AK755),SUMIFS(BANCOS!$C$4:$C$13,BANCOS!$D$4:$D$13,AK755,BANCOS!$B$4:$B$13,$AJ$2))+AP754</f>
        <v>0</v>
      </c>
      <c r="AN755">
        <f ca="1">IF($AI$3=1,
IF($AJ$2="",
SUMIFS(ENTRADAS[Valor],ENTRADAS[Status],"Concluído",ENTRADAS[Data pagamento],AK755),
SUMIFS(ENTRADAS[Valor],ENTRADAS[Status],"Concluído",ENTRADAS[Data pagamento],AK755,ENTRADAS[Conta bancária],$AJ$2)),
IF($AJ$2="",
SUMIFS(ENTRADAS[Valor],ENTRADAS[Status],"Concluído",ENTRADAS[Data pagamento],AK755)+SUMIFS(ENTRADAS[Valor],ENTRADAS[Status],"&lt;&gt;"&amp;"Concluído",ENTRADAS[Data vencimento],AK755),
SUMIFS(ENTRADAS[Valor],ENTRADAS[Status],"Concluído",ENTRADAS[Data pagamento],AK755,ENTRADAS[Conta bancária],$AJ$2)+SUMIFS(ENTRADAS[Valor],ENTRADAS[Status],"&lt;&gt;"&amp;"Concluído",ENTRADAS[Data vencimento],AK755,ENTRADAS[Conta bancária],$AJ$2)))</f>
        <v>0</v>
      </c>
      <c r="AO755">
        <f ca="1">IF($AI$3=1,
IF($AJ$2="",
SUMIFS(SAÍDAS[Valor],SAÍDAS[Status],"Concluído",SAÍDAS[Data pagamento],AK755),
SUMIFS(SAÍDAS[Valor],SAÍDAS[Status],"Concluído",SAÍDAS[Data pagamento],AK755,SAÍDAS[Conta bancária],$AJ$2)),
IF($AJ$2="",
SUMIFS(SAÍDAS[Valor],SAÍDAS[Status],"Concluído",SAÍDAS[Data pagamento],AK755)+SUMIFS(SAÍDAS[Valor],SAÍDAS[Status],"&lt;&gt;"&amp;"Concluído",SAÍDAS[Data vencimento],AK755),
SUMIFS(SAÍDAS[Valor],SAÍDAS[Status],"Concluído",SAÍDAS[Data pagamento],AK755,SAÍDAS[Conta bancária],$AJ$2)+SUMIFS(SAÍDAS[Valor],SAÍDAS[Status],"&lt;&gt;"&amp;"Concluído",SAÍDAS[Data vencimento],AK755,SAÍDAS[Conta bancária],$AJ$2)))</f>
        <v>0</v>
      </c>
      <c r="AP755">
        <f t="shared" ca="1" si="81"/>
        <v>0</v>
      </c>
    </row>
    <row r="756" spans="34:42" x14ac:dyDescent="0.3">
      <c r="AH756" t="str">
        <f t="shared" ca="1" si="77"/>
        <v>jan</v>
      </c>
      <c r="AI756">
        <f t="shared" ca="1" si="78"/>
        <v>1902</v>
      </c>
      <c r="AJ756" t="str">
        <f t="shared" ca="1" si="79"/>
        <v>jan1902</v>
      </c>
      <c r="AK756" s="97">
        <f t="shared" ca="1" si="82"/>
        <v>750</v>
      </c>
      <c r="AL756" t="str">
        <f t="shared" ca="1" si="80"/>
        <v>dom</v>
      </c>
      <c r="AM756">
        <f ca="1">IF($AJ$2="",SUMIFS(BANCOS!$C$4:$C$13,BANCOS!$D$4:$D$13,AK756),SUMIFS(BANCOS!$C$4:$C$13,BANCOS!$D$4:$D$13,AK756,BANCOS!$B$4:$B$13,$AJ$2))+AP755</f>
        <v>0</v>
      </c>
      <c r="AN756">
        <f ca="1">IF($AI$3=1,
IF($AJ$2="",
SUMIFS(ENTRADAS[Valor],ENTRADAS[Status],"Concluído",ENTRADAS[Data pagamento],AK756),
SUMIFS(ENTRADAS[Valor],ENTRADAS[Status],"Concluído",ENTRADAS[Data pagamento],AK756,ENTRADAS[Conta bancária],$AJ$2)),
IF($AJ$2="",
SUMIFS(ENTRADAS[Valor],ENTRADAS[Status],"Concluído",ENTRADAS[Data pagamento],AK756)+SUMIFS(ENTRADAS[Valor],ENTRADAS[Status],"&lt;&gt;"&amp;"Concluído",ENTRADAS[Data vencimento],AK756),
SUMIFS(ENTRADAS[Valor],ENTRADAS[Status],"Concluído",ENTRADAS[Data pagamento],AK756,ENTRADAS[Conta bancária],$AJ$2)+SUMIFS(ENTRADAS[Valor],ENTRADAS[Status],"&lt;&gt;"&amp;"Concluído",ENTRADAS[Data vencimento],AK756,ENTRADAS[Conta bancária],$AJ$2)))</f>
        <v>0</v>
      </c>
      <c r="AO756">
        <f ca="1">IF($AI$3=1,
IF($AJ$2="",
SUMIFS(SAÍDAS[Valor],SAÍDAS[Status],"Concluído",SAÍDAS[Data pagamento],AK756),
SUMIFS(SAÍDAS[Valor],SAÍDAS[Status],"Concluído",SAÍDAS[Data pagamento],AK756,SAÍDAS[Conta bancária],$AJ$2)),
IF($AJ$2="",
SUMIFS(SAÍDAS[Valor],SAÍDAS[Status],"Concluído",SAÍDAS[Data pagamento],AK756)+SUMIFS(SAÍDAS[Valor],SAÍDAS[Status],"&lt;&gt;"&amp;"Concluído",SAÍDAS[Data vencimento],AK756),
SUMIFS(SAÍDAS[Valor],SAÍDAS[Status],"Concluído",SAÍDAS[Data pagamento],AK756,SAÍDAS[Conta bancária],$AJ$2)+SUMIFS(SAÍDAS[Valor],SAÍDAS[Status],"&lt;&gt;"&amp;"Concluído",SAÍDAS[Data vencimento],AK756,SAÍDAS[Conta bancária],$AJ$2)))</f>
        <v>0</v>
      </c>
      <c r="AP756">
        <f t="shared" ca="1" si="81"/>
        <v>0</v>
      </c>
    </row>
    <row r="757" spans="34:42" x14ac:dyDescent="0.3">
      <c r="AH757" t="str">
        <f t="shared" ca="1" si="77"/>
        <v>jan</v>
      </c>
      <c r="AI757">
        <f t="shared" ca="1" si="78"/>
        <v>1902</v>
      </c>
      <c r="AJ757" t="str">
        <f t="shared" ca="1" si="79"/>
        <v>jan1902</v>
      </c>
      <c r="AK757" s="97">
        <f t="shared" ca="1" si="82"/>
        <v>751</v>
      </c>
      <c r="AL757" t="str">
        <f t="shared" ca="1" si="80"/>
        <v>seg</v>
      </c>
      <c r="AM757">
        <f ca="1">IF($AJ$2="",SUMIFS(BANCOS!$C$4:$C$13,BANCOS!$D$4:$D$13,AK757),SUMIFS(BANCOS!$C$4:$C$13,BANCOS!$D$4:$D$13,AK757,BANCOS!$B$4:$B$13,$AJ$2))+AP756</f>
        <v>0</v>
      </c>
      <c r="AN757">
        <f ca="1">IF($AI$3=1,
IF($AJ$2="",
SUMIFS(ENTRADAS[Valor],ENTRADAS[Status],"Concluído",ENTRADAS[Data pagamento],AK757),
SUMIFS(ENTRADAS[Valor],ENTRADAS[Status],"Concluído",ENTRADAS[Data pagamento],AK757,ENTRADAS[Conta bancária],$AJ$2)),
IF($AJ$2="",
SUMIFS(ENTRADAS[Valor],ENTRADAS[Status],"Concluído",ENTRADAS[Data pagamento],AK757)+SUMIFS(ENTRADAS[Valor],ENTRADAS[Status],"&lt;&gt;"&amp;"Concluído",ENTRADAS[Data vencimento],AK757),
SUMIFS(ENTRADAS[Valor],ENTRADAS[Status],"Concluído",ENTRADAS[Data pagamento],AK757,ENTRADAS[Conta bancária],$AJ$2)+SUMIFS(ENTRADAS[Valor],ENTRADAS[Status],"&lt;&gt;"&amp;"Concluído",ENTRADAS[Data vencimento],AK757,ENTRADAS[Conta bancária],$AJ$2)))</f>
        <v>0</v>
      </c>
      <c r="AO757">
        <f ca="1">IF($AI$3=1,
IF($AJ$2="",
SUMIFS(SAÍDAS[Valor],SAÍDAS[Status],"Concluído",SAÍDAS[Data pagamento],AK757),
SUMIFS(SAÍDAS[Valor],SAÍDAS[Status],"Concluído",SAÍDAS[Data pagamento],AK757,SAÍDAS[Conta bancária],$AJ$2)),
IF($AJ$2="",
SUMIFS(SAÍDAS[Valor],SAÍDAS[Status],"Concluído",SAÍDAS[Data pagamento],AK757)+SUMIFS(SAÍDAS[Valor],SAÍDAS[Status],"&lt;&gt;"&amp;"Concluído",SAÍDAS[Data vencimento],AK757),
SUMIFS(SAÍDAS[Valor],SAÍDAS[Status],"Concluído",SAÍDAS[Data pagamento],AK757,SAÍDAS[Conta bancária],$AJ$2)+SUMIFS(SAÍDAS[Valor],SAÍDAS[Status],"&lt;&gt;"&amp;"Concluído",SAÍDAS[Data vencimento],AK757,SAÍDAS[Conta bancária],$AJ$2)))</f>
        <v>0</v>
      </c>
      <c r="AP757">
        <f t="shared" ca="1" si="81"/>
        <v>0</v>
      </c>
    </row>
    <row r="758" spans="34:42" x14ac:dyDescent="0.3">
      <c r="AH758" t="str">
        <f t="shared" ca="1" si="77"/>
        <v>jan</v>
      </c>
      <c r="AI758">
        <f t="shared" ca="1" si="78"/>
        <v>1902</v>
      </c>
      <c r="AJ758" t="str">
        <f t="shared" ca="1" si="79"/>
        <v>jan1902</v>
      </c>
      <c r="AK758" s="97">
        <f t="shared" ca="1" si="82"/>
        <v>752</v>
      </c>
      <c r="AL758" t="str">
        <f t="shared" ca="1" si="80"/>
        <v>ter</v>
      </c>
      <c r="AM758">
        <f ca="1">IF($AJ$2="",SUMIFS(BANCOS!$C$4:$C$13,BANCOS!$D$4:$D$13,AK758),SUMIFS(BANCOS!$C$4:$C$13,BANCOS!$D$4:$D$13,AK758,BANCOS!$B$4:$B$13,$AJ$2))+AP757</f>
        <v>0</v>
      </c>
      <c r="AN758">
        <f ca="1">IF($AI$3=1,
IF($AJ$2="",
SUMIFS(ENTRADAS[Valor],ENTRADAS[Status],"Concluído",ENTRADAS[Data pagamento],AK758),
SUMIFS(ENTRADAS[Valor],ENTRADAS[Status],"Concluído",ENTRADAS[Data pagamento],AK758,ENTRADAS[Conta bancária],$AJ$2)),
IF($AJ$2="",
SUMIFS(ENTRADAS[Valor],ENTRADAS[Status],"Concluído",ENTRADAS[Data pagamento],AK758)+SUMIFS(ENTRADAS[Valor],ENTRADAS[Status],"&lt;&gt;"&amp;"Concluído",ENTRADAS[Data vencimento],AK758),
SUMIFS(ENTRADAS[Valor],ENTRADAS[Status],"Concluído",ENTRADAS[Data pagamento],AK758,ENTRADAS[Conta bancária],$AJ$2)+SUMIFS(ENTRADAS[Valor],ENTRADAS[Status],"&lt;&gt;"&amp;"Concluído",ENTRADAS[Data vencimento],AK758,ENTRADAS[Conta bancária],$AJ$2)))</f>
        <v>0</v>
      </c>
      <c r="AO758">
        <f ca="1">IF($AI$3=1,
IF($AJ$2="",
SUMIFS(SAÍDAS[Valor],SAÍDAS[Status],"Concluído",SAÍDAS[Data pagamento],AK758),
SUMIFS(SAÍDAS[Valor],SAÍDAS[Status],"Concluído",SAÍDAS[Data pagamento],AK758,SAÍDAS[Conta bancária],$AJ$2)),
IF($AJ$2="",
SUMIFS(SAÍDAS[Valor],SAÍDAS[Status],"Concluído",SAÍDAS[Data pagamento],AK758)+SUMIFS(SAÍDAS[Valor],SAÍDAS[Status],"&lt;&gt;"&amp;"Concluído",SAÍDAS[Data vencimento],AK758),
SUMIFS(SAÍDAS[Valor],SAÍDAS[Status],"Concluído",SAÍDAS[Data pagamento],AK758,SAÍDAS[Conta bancária],$AJ$2)+SUMIFS(SAÍDAS[Valor],SAÍDAS[Status],"&lt;&gt;"&amp;"Concluído",SAÍDAS[Data vencimento],AK758,SAÍDAS[Conta bancária],$AJ$2)))</f>
        <v>0</v>
      </c>
      <c r="AP758">
        <f t="shared" ca="1" si="81"/>
        <v>0</v>
      </c>
    </row>
    <row r="759" spans="34:42" x14ac:dyDescent="0.3">
      <c r="AH759" t="str">
        <f t="shared" ca="1" si="77"/>
        <v>jan</v>
      </c>
      <c r="AI759">
        <f t="shared" ca="1" si="78"/>
        <v>1902</v>
      </c>
      <c r="AJ759" t="str">
        <f t="shared" ca="1" si="79"/>
        <v>jan1902</v>
      </c>
      <c r="AK759" s="97">
        <f t="shared" ca="1" si="82"/>
        <v>753</v>
      </c>
      <c r="AL759" t="str">
        <f t="shared" ca="1" si="80"/>
        <v>qua</v>
      </c>
      <c r="AM759">
        <f ca="1">IF($AJ$2="",SUMIFS(BANCOS!$C$4:$C$13,BANCOS!$D$4:$D$13,AK759),SUMIFS(BANCOS!$C$4:$C$13,BANCOS!$D$4:$D$13,AK759,BANCOS!$B$4:$B$13,$AJ$2))+AP758</f>
        <v>0</v>
      </c>
      <c r="AN759">
        <f ca="1">IF($AI$3=1,
IF($AJ$2="",
SUMIFS(ENTRADAS[Valor],ENTRADAS[Status],"Concluído",ENTRADAS[Data pagamento],AK759),
SUMIFS(ENTRADAS[Valor],ENTRADAS[Status],"Concluído",ENTRADAS[Data pagamento],AK759,ENTRADAS[Conta bancária],$AJ$2)),
IF($AJ$2="",
SUMIFS(ENTRADAS[Valor],ENTRADAS[Status],"Concluído",ENTRADAS[Data pagamento],AK759)+SUMIFS(ENTRADAS[Valor],ENTRADAS[Status],"&lt;&gt;"&amp;"Concluído",ENTRADAS[Data vencimento],AK759),
SUMIFS(ENTRADAS[Valor],ENTRADAS[Status],"Concluído",ENTRADAS[Data pagamento],AK759,ENTRADAS[Conta bancária],$AJ$2)+SUMIFS(ENTRADAS[Valor],ENTRADAS[Status],"&lt;&gt;"&amp;"Concluído",ENTRADAS[Data vencimento],AK759,ENTRADAS[Conta bancária],$AJ$2)))</f>
        <v>0</v>
      </c>
      <c r="AO759">
        <f ca="1">IF($AI$3=1,
IF($AJ$2="",
SUMIFS(SAÍDAS[Valor],SAÍDAS[Status],"Concluído",SAÍDAS[Data pagamento],AK759),
SUMIFS(SAÍDAS[Valor],SAÍDAS[Status],"Concluído",SAÍDAS[Data pagamento],AK759,SAÍDAS[Conta bancária],$AJ$2)),
IF($AJ$2="",
SUMIFS(SAÍDAS[Valor],SAÍDAS[Status],"Concluído",SAÍDAS[Data pagamento],AK759)+SUMIFS(SAÍDAS[Valor],SAÍDAS[Status],"&lt;&gt;"&amp;"Concluído",SAÍDAS[Data vencimento],AK759),
SUMIFS(SAÍDAS[Valor],SAÍDAS[Status],"Concluído",SAÍDAS[Data pagamento],AK759,SAÍDAS[Conta bancária],$AJ$2)+SUMIFS(SAÍDAS[Valor],SAÍDAS[Status],"&lt;&gt;"&amp;"Concluído",SAÍDAS[Data vencimento],AK759,SAÍDAS[Conta bancária],$AJ$2)))</f>
        <v>0</v>
      </c>
      <c r="AP759">
        <f t="shared" ca="1" si="81"/>
        <v>0</v>
      </c>
    </row>
    <row r="760" spans="34:42" x14ac:dyDescent="0.3">
      <c r="AH760" t="str">
        <f t="shared" ref="AH760:AH823" ca="1" si="83">TEXT(AK760,"MMM")</f>
        <v>jan</v>
      </c>
      <c r="AI760">
        <f t="shared" ref="AI760:AI823" ca="1" si="84">YEAR(AK760)</f>
        <v>1902</v>
      </c>
      <c r="AJ760" t="str">
        <f t="shared" ref="AJ760:AJ823" ca="1" si="85">AH760&amp;AI760</f>
        <v>jan1902</v>
      </c>
      <c r="AK760" s="97">
        <f t="shared" ca="1" si="82"/>
        <v>754</v>
      </c>
      <c r="AL760" t="str">
        <f t="shared" ref="AL760:AL823" ca="1" si="86">TEXT(AK760,"DDD")</f>
        <v>qui</v>
      </c>
      <c r="AM760">
        <f ca="1">IF($AJ$2="",SUMIFS(BANCOS!$C$4:$C$13,BANCOS!$D$4:$D$13,AK760),SUMIFS(BANCOS!$C$4:$C$13,BANCOS!$D$4:$D$13,AK760,BANCOS!$B$4:$B$13,$AJ$2))+AP759</f>
        <v>0</v>
      </c>
      <c r="AN760">
        <f ca="1">IF($AI$3=1,
IF($AJ$2="",
SUMIFS(ENTRADAS[Valor],ENTRADAS[Status],"Concluído",ENTRADAS[Data pagamento],AK760),
SUMIFS(ENTRADAS[Valor],ENTRADAS[Status],"Concluído",ENTRADAS[Data pagamento],AK760,ENTRADAS[Conta bancária],$AJ$2)),
IF($AJ$2="",
SUMIFS(ENTRADAS[Valor],ENTRADAS[Status],"Concluído",ENTRADAS[Data pagamento],AK760)+SUMIFS(ENTRADAS[Valor],ENTRADAS[Status],"&lt;&gt;"&amp;"Concluído",ENTRADAS[Data vencimento],AK760),
SUMIFS(ENTRADAS[Valor],ENTRADAS[Status],"Concluído",ENTRADAS[Data pagamento],AK760,ENTRADAS[Conta bancária],$AJ$2)+SUMIFS(ENTRADAS[Valor],ENTRADAS[Status],"&lt;&gt;"&amp;"Concluído",ENTRADAS[Data vencimento],AK760,ENTRADAS[Conta bancária],$AJ$2)))</f>
        <v>0</v>
      </c>
      <c r="AO760">
        <f ca="1">IF($AI$3=1,
IF($AJ$2="",
SUMIFS(SAÍDAS[Valor],SAÍDAS[Status],"Concluído",SAÍDAS[Data pagamento],AK760),
SUMIFS(SAÍDAS[Valor],SAÍDAS[Status],"Concluído",SAÍDAS[Data pagamento],AK760,SAÍDAS[Conta bancária],$AJ$2)),
IF($AJ$2="",
SUMIFS(SAÍDAS[Valor],SAÍDAS[Status],"Concluído",SAÍDAS[Data pagamento],AK760)+SUMIFS(SAÍDAS[Valor],SAÍDAS[Status],"&lt;&gt;"&amp;"Concluído",SAÍDAS[Data vencimento],AK760),
SUMIFS(SAÍDAS[Valor],SAÍDAS[Status],"Concluído",SAÍDAS[Data pagamento],AK760,SAÍDAS[Conta bancária],$AJ$2)+SUMIFS(SAÍDAS[Valor],SAÍDAS[Status],"&lt;&gt;"&amp;"Concluído",SAÍDAS[Data vencimento],AK760,SAÍDAS[Conta bancária],$AJ$2)))</f>
        <v>0</v>
      </c>
      <c r="AP760">
        <f t="shared" ref="AP760:AP823" ca="1" si="87">AM760+AN760-AO760</f>
        <v>0</v>
      </c>
    </row>
    <row r="761" spans="34:42" x14ac:dyDescent="0.3">
      <c r="AH761" t="str">
        <f t="shared" ca="1" si="83"/>
        <v>jan</v>
      </c>
      <c r="AI761">
        <f t="shared" ca="1" si="84"/>
        <v>1902</v>
      </c>
      <c r="AJ761" t="str">
        <f t="shared" ca="1" si="85"/>
        <v>jan1902</v>
      </c>
      <c r="AK761" s="97">
        <f t="shared" ca="1" si="82"/>
        <v>755</v>
      </c>
      <c r="AL761" t="str">
        <f t="shared" ca="1" si="86"/>
        <v>sex</v>
      </c>
      <c r="AM761">
        <f ca="1">IF($AJ$2="",SUMIFS(BANCOS!$C$4:$C$13,BANCOS!$D$4:$D$13,AK761),SUMIFS(BANCOS!$C$4:$C$13,BANCOS!$D$4:$D$13,AK761,BANCOS!$B$4:$B$13,$AJ$2))+AP760</f>
        <v>0</v>
      </c>
      <c r="AN761">
        <f ca="1">IF($AI$3=1,
IF($AJ$2="",
SUMIFS(ENTRADAS[Valor],ENTRADAS[Status],"Concluído",ENTRADAS[Data pagamento],AK761),
SUMIFS(ENTRADAS[Valor],ENTRADAS[Status],"Concluído",ENTRADAS[Data pagamento],AK761,ENTRADAS[Conta bancária],$AJ$2)),
IF($AJ$2="",
SUMIFS(ENTRADAS[Valor],ENTRADAS[Status],"Concluído",ENTRADAS[Data pagamento],AK761)+SUMIFS(ENTRADAS[Valor],ENTRADAS[Status],"&lt;&gt;"&amp;"Concluído",ENTRADAS[Data vencimento],AK761),
SUMIFS(ENTRADAS[Valor],ENTRADAS[Status],"Concluído",ENTRADAS[Data pagamento],AK761,ENTRADAS[Conta bancária],$AJ$2)+SUMIFS(ENTRADAS[Valor],ENTRADAS[Status],"&lt;&gt;"&amp;"Concluído",ENTRADAS[Data vencimento],AK761,ENTRADAS[Conta bancária],$AJ$2)))</f>
        <v>0</v>
      </c>
      <c r="AO761">
        <f ca="1">IF($AI$3=1,
IF($AJ$2="",
SUMIFS(SAÍDAS[Valor],SAÍDAS[Status],"Concluído",SAÍDAS[Data pagamento],AK761),
SUMIFS(SAÍDAS[Valor],SAÍDAS[Status],"Concluído",SAÍDAS[Data pagamento],AK761,SAÍDAS[Conta bancária],$AJ$2)),
IF($AJ$2="",
SUMIFS(SAÍDAS[Valor],SAÍDAS[Status],"Concluído",SAÍDAS[Data pagamento],AK761)+SUMIFS(SAÍDAS[Valor],SAÍDAS[Status],"&lt;&gt;"&amp;"Concluído",SAÍDAS[Data vencimento],AK761),
SUMIFS(SAÍDAS[Valor],SAÍDAS[Status],"Concluído",SAÍDAS[Data pagamento],AK761,SAÍDAS[Conta bancária],$AJ$2)+SUMIFS(SAÍDAS[Valor],SAÍDAS[Status],"&lt;&gt;"&amp;"Concluído",SAÍDAS[Data vencimento],AK761,SAÍDAS[Conta bancária],$AJ$2)))</f>
        <v>0</v>
      </c>
      <c r="AP761">
        <f t="shared" ca="1" si="87"/>
        <v>0</v>
      </c>
    </row>
    <row r="762" spans="34:42" x14ac:dyDescent="0.3">
      <c r="AH762" t="str">
        <f t="shared" ca="1" si="83"/>
        <v>jan</v>
      </c>
      <c r="AI762">
        <f t="shared" ca="1" si="84"/>
        <v>1902</v>
      </c>
      <c r="AJ762" t="str">
        <f t="shared" ca="1" si="85"/>
        <v>jan1902</v>
      </c>
      <c r="AK762" s="97">
        <f t="shared" ca="1" si="82"/>
        <v>756</v>
      </c>
      <c r="AL762" t="str">
        <f t="shared" ca="1" si="86"/>
        <v>sáb</v>
      </c>
      <c r="AM762">
        <f ca="1">IF($AJ$2="",SUMIFS(BANCOS!$C$4:$C$13,BANCOS!$D$4:$D$13,AK762),SUMIFS(BANCOS!$C$4:$C$13,BANCOS!$D$4:$D$13,AK762,BANCOS!$B$4:$B$13,$AJ$2))+AP761</f>
        <v>0</v>
      </c>
      <c r="AN762">
        <f ca="1">IF($AI$3=1,
IF($AJ$2="",
SUMIFS(ENTRADAS[Valor],ENTRADAS[Status],"Concluído",ENTRADAS[Data pagamento],AK762),
SUMIFS(ENTRADAS[Valor],ENTRADAS[Status],"Concluído",ENTRADAS[Data pagamento],AK762,ENTRADAS[Conta bancária],$AJ$2)),
IF($AJ$2="",
SUMIFS(ENTRADAS[Valor],ENTRADAS[Status],"Concluído",ENTRADAS[Data pagamento],AK762)+SUMIFS(ENTRADAS[Valor],ENTRADAS[Status],"&lt;&gt;"&amp;"Concluído",ENTRADAS[Data vencimento],AK762),
SUMIFS(ENTRADAS[Valor],ENTRADAS[Status],"Concluído",ENTRADAS[Data pagamento],AK762,ENTRADAS[Conta bancária],$AJ$2)+SUMIFS(ENTRADAS[Valor],ENTRADAS[Status],"&lt;&gt;"&amp;"Concluído",ENTRADAS[Data vencimento],AK762,ENTRADAS[Conta bancária],$AJ$2)))</f>
        <v>0</v>
      </c>
      <c r="AO762">
        <f ca="1">IF($AI$3=1,
IF($AJ$2="",
SUMIFS(SAÍDAS[Valor],SAÍDAS[Status],"Concluído",SAÍDAS[Data pagamento],AK762),
SUMIFS(SAÍDAS[Valor],SAÍDAS[Status],"Concluído",SAÍDAS[Data pagamento],AK762,SAÍDAS[Conta bancária],$AJ$2)),
IF($AJ$2="",
SUMIFS(SAÍDAS[Valor],SAÍDAS[Status],"Concluído",SAÍDAS[Data pagamento],AK762)+SUMIFS(SAÍDAS[Valor],SAÍDAS[Status],"&lt;&gt;"&amp;"Concluído",SAÍDAS[Data vencimento],AK762),
SUMIFS(SAÍDAS[Valor],SAÍDAS[Status],"Concluído",SAÍDAS[Data pagamento],AK762,SAÍDAS[Conta bancária],$AJ$2)+SUMIFS(SAÍDAS[Valor],SAÍDAS[Status],"&lt;&gt;"&amp;"Concluído",SAÍDAS[Data vencimento],AK762,SAÍDAS[Conta bancária],$AJ$2)))</f>
        <v>0</v>
      </c>
      <c r="AP762">
        <f t="shared" ca="1" si="87"/>
        <v>0</v>
      </c>
    </row>
    <row r="763" spans="34:42" x14ac:dyDescent="0.3">
      <c r="AH763" t="str">
        <f t="shared" ca="1" si="83"/>
        <v>jan</v>
      </c>
      <c r="AI763">
        <f t="shared" ca="1" si="84"/>
        <v>1902</v>
      </c>
      <c r="AJ763" t="str">
        <f t="shared" ca="1" si="85"/>
        <v>jan1902</v>
      </c>
      <c r="AK763" s="97">
        <f t="shared" ca="1" si="82"/>
        <v>757</v>
      </c>
      <c r="AL763" t="str">
        <f t="shared" ca="1" si="86"/>
        <v>dom</v>
      </c>
      <c r="AM763">
        <f ca="1">IF($AJ$2="",SUMIFS(BANCOS!$C$4:$C$13,BANCOS!$D$4:$D$13,AK763),SUMIFS(BANCOS!$C$4:$C$13,BANCOS!$D$4:$D$13,AK763,BANCOS!$B$4:$B$13,$AJ$2))+AP762</f>
        <v>0</v>
      </c>
      <c r="AN763">
        <f ca="1">IF($AI$3=1,
IF($AJ$2="",
SUMIFS(ENTRADAS[Valor],ENTRADAS[Status],"Concluído",ENTRADAS[Data pagamento],AK763),
SUMIFS(ENTRADAS[Valor],ENTRADAS[Status],"Concluído",ENTRADAS[Data pagamento],AK763,ENTRADAS[Conta bancária],$AJ$2)),
IF($AJ$2="",
SUMIFS(ENTRADAS[Valor],ENTRADAS[Status],"Concluído",ENTRADAS[Data pagamento],AK763)+SUMIFS(ENTRADAS[Valor],ENTRADAS[Status],"&lt;&gt;"&amp;"Concluído",ENTRADAS[Data vencimento],AK763),
SUMIFS(ENTRADAS[Valor],ENTRADAS[Status],"Concluído",ENTRADAS[Data pagamento],AK763,ENTRADAS[Conta bancária],$AJ$2)+SUMIFS(ENTRADAS[Valor],ENTRADAS[Status],"&lt;&gt;"&amp;"Concluído",ENTRADAS[Data vencimento],AK763,ENTRADAS[Conta bancária],$AJ$2)))</f>
        <v>0</v>
      </c>
      <c r="AO763">
        <f ca="1">IF($AI$3=1,
IF($AJ$2="",
SUMIFS(SAÍDAS[Valor],SAÍDAS[Status],"Concluído",SAÍDAS[Data pagamento],AK763),
SUMIFS(SAÍDAS[Valor],SAÍDAS[Status],"Concluído",SAÍDAS[Data pagamento],AK763,SAÍDAS[Conta bancária],$AJ$2)),
IF($AJ$2="",
SUMIFS(SAÍDAS[Valor],SAÍDAS[Status],"Concluído",SAÍDAS[Data pagamento],AK763)+SUMIFS(SAÍDAS[Valor],SAÍDAS[Status],"&lt;&gt;"&amp;"Concluído",SAÍDAS[Data vencimento],AK763),
SUMIFS(SAÍDAS[Valor],SAÍDAS[Status],"Concluído",SAÍDAS[Data pagamento],AK763,SAÍDAS[Conta bancária],$AJ$2)+SUMIFS(SAÍDAS[Valor],SAÍDAS[Status],"&lt;&gt;"&amp;"Concluído",SAÍDAS[Data vencimento],AK763,SAÍDAS[Conta bancária],$AJ$2)))</f>
        <v>0</v>
      </c>
      <c r="AP763">
        <f t="shared" ca="1" si="87"/>
        <v>0</v>
      </c>
    </row>
    <row r="764" spans="34:42" x14ac:dyDescent="0.3">
      <c r="AH764" t="str">
        <f t="shared" ca="1" si="83"/>
        <v>jan</v>
      </c>
      <c r="AI764">
        <f t="shared" ca="1" si="84"/>
        <v>1902</v>
      </c>
      <c r="AJ764" t="str">
        <f t="shared" ca="1" si="85"/>
        <v>jan1902</v>
      </c>
      <c r="AK764" s="97">
        <f t="shared" ca="1" si="82"/>
        <v>758</v>
      </c>
      <c r="AL764" t="str">
        <f t="shared" ca="1" si="86"/>
        <v>seg</v>
      </c>
      <c r="AM764">
        <f ca="1">IF($AJ$2="",SUMIFS(BANCOS!$C$4:$C$13,BANCOS!$D$4:$D$13,AK764),SUMIFS(BANCOS!$C$4:$C$13,BANCOS!$D$4:$D$13,AK764,BANCOS!$B$4:$B$13,$AJ$2))+AP763</f>
        <v>0</v>
      </c>
      <c r="AN764">
        <f ca="1">IF($AI$3=1,
IF($AJ$2="",
SUMIFS(ENTRADAS[Valor],ENTRADAS[Status],"Concluído",ENTRADAS[Data pagamento],AK764),
SUMIFS(ENTRADAS[Valor],ENTRADAS[Status],"Concluído",ENTRADAS[Data pagamento],AK764,ENTRADAS[Conta bancária],$AJ$2)),
IF($AJ$2="",
SUMIFS(ENTRADAS[Valor],ENTRADAS[Status],"Concluído",ENTRADAS[Data pagamento],AK764)+SUMIFS(ENTRADAS[Valor],ENTRADAS[Status],"&lt;&gt;"&amp;"Concluído",ENTRADAS[Data vencimento],AK764),
SUMIFS(ENTRADAS[Valor],ENTRADAS[Status],"Concluído",ENTRADAS[Data pagamento],AK764,ENTRADAS[Conta bancária],$AJ$2)+SUMIFS(ENTRADAS[Valor],ENTRADAS[Status],"&lt;&gt;"&amp;"Concluído",ENTRADAS[Data vencimento],AK764,ENTRADAS[Conta bancária],$AJ$2)))</f>
        <v>0</v>
      </c>
      <c r="AO764">
        <f ca="1">IF($AI$3=1,
IF($AJ$2="",
SUMIFS(SAÍDAS[Valor],SAÍDAS[Status],"Concluído",SAÍDAS[Data pagamento],AK764),
SUMIFS(SAÍDAS[Valor],SAÍDAS[Status],"Concluído",SAÍDAS[Data pagamento],AK764,SAÍDAS[Conta bancária],$AJ$2)),
IF($AJ$2="",
SUMIFS(SAÍDAS[Valor],SAÍDAS[Status],"Concluído",SAÍDAS[Data pagamento],AK764)+SUMIFS(SAÍDAS[Valor],SAÍDAS[Status],"&lt;&gt;"&amp;"Concluído",SAÍDAS[Data vencimento],AK764),
SUMIFS(SAÍDAS[Valor],SAÍDAS[Status],"Concluído",SAÍDAS[Data pagamento],AK764,SAÍDAS[Conta bancária],$AJ$2)+SUMIFS(SAÍDAS[Valor],SAÍDAS[Status],"&lt;&gt;"&amp;"Concluído",SAÍDAS[Data vencimento],AK764,SAÍDAS[Conta bancária],$AJ$2)))</f>
        <v>0</v>
      </c>
      <c r="AP764">
        <f t="shared" ca="1" si="87"/>
        <v>0</v>
      </c>
    </row>
    <row r="765" spans="34:42" x14ac:dyDescent="0.3">
      <c r="AH765" t="str">
        <f t="shared" ca="1" si="83"/>
        <v>jan</v>
      </c>
      <c r="AI765">
        <f t="shared" ca="1" si="84"/>
        <v>1902</v>
      </c>
      <c r="AJ765" t="str">
        <f t="shared" ca="1" si="85"/>
        <v>jan1902</v>
      </c>
      <c r="AK765" s="97">
        <f t="shared" ca="1" si="82"/>
        <v>759</v>
      </c>
      <c r="AL765" t="str">
        <f t="shared" ca="1" si="86"/>
        <v>ter</v>
      </c>
      <c r="AM765">
        <f ca="1">IF($AJ$2="",SUMIFS(BANCOS!$C$4:$C$13,BANCOS!$D$4:$D$13,AK765),SUMIFS(BANCOS!$C$4:$C$13,BANCOS!$D$4:$D$13,AK765,BANCOS!$B$4:$B$13,$AJ$2))+AP764</f>
        <v>0</v>
      </c>
      <c r="AN765">
        <f ca="1">IF($AI$3=1,
IF($AJ$2="",
SUMIFS(ENTRADAS[Valor],ENTRADAS[Status],"Concluído",ENTRADAS[Data pagamento],AK765),
SUMIFS(ENTRADAS[Valor],ENTRADAS[Status],"Concluído",ENTRADAS[Data pagamento],AK765,ENTRADAS[Conta bancária],$AJ$2)),
IF($AJ$2="",
SUMIFS(ENTRADAS[Valor],ENTRADAS[Status],"Concluído",ENTRADAS[Data pagamento],AK765)+SUMIFS(ENTRADAS[Valor],ENTRADAS[Status],"&lt;&gt;"&amp;"Concluído",ENTRADAS[Data vencimento],AK765),
SUMIFS(ENTRADAS[Valor],ENTRADAS[Status],"Concluído",ENTRADAS[Data pagamento],AK765,ENTRADAS[Conta bancária],$AJ$2)+SUMIFS(ENTRADAS[Valor],ENTRADAS[Status],"&lt;&gt;"&amp;"Concluído",ENTRADAS[Data vencimento],AK765,ENTRADAS[Conta bancária],$AJ$2)))</f>
        <v>0</v>
      </c>
      <c r="AO765">
        <f ca="1">IF($AI$3=1,
IF($AJ$2="",
SUMIFS(SAÍDAS[Valor],SAÍDAS[Status],"Concluído",SAÍDAS[Data pagamento],AK765),
SUMIFS(SAÍDAS[Valor],SAÍDAS[Status],"Concluído",SAÍDAS[Data pagamento],AK765,SAÍDAS[Conta bancária],$AJ$2)),
IF($AJ$2="",
SUMIFS(SAÍDAS[Valor],SAÍDAS[Status],"Concluído",SAÍDAS[Data pagamento],AK765)+SUMIFS(SAÍDAS[Valor],SAÍDAS[Status],"&lt;&gt;"&amp;"Concluído",SAÍDAS[Data vencimento],AK765),
SUMIFS(SAÍDAS[Valor],SAÍDAS[Status],"Concluído",SAÍDAS[Data pagamento],AK765,SAÍDAS[Conta bancária],$AJ$2)+SUMIFS(SAÍDAS[Valor],SAÍDAS[Status],"&lt;&gt;"&amp;"Concluído",SAÍDAS[Data vencimento],AK765,SAÍDAS[Conta bancária],$AJ$2)))</f>
        <v>0</v>
      </c>
      <c r="AP765">
        <f t="shared" ca="1" si="87"/>
        <v>0</v>
      </c>
    </row>
    <row r="766" spans="34:42" x14ac:dyDescent="0.3">
      <c r="AH766" t="str">
        <f t="shared" ca="1" si="83"/>
        <v>jan</v>
      </c>
      <c r="AI766">
        <f t="shared" ca="1" si="84"/>
        <v>1902</v>
      </c>
      <c r="AJ766" t="str">
        <f t="shared" ca="1" si="85"/>
        <v>jan1902</v>
      </c>
      <c r="AK766" s="97">
        <f t="shared" ca="1" si="82"/>
        <v>760</v>
      </c>
      <c r="AL766" t="str">
        <f t="shared" ca="1" si="86"/>
        <v>qua</v>
      </c>
      <c r="AM766">
        <f ca="1">IF($AJ$2="",SUMIFS(BANCOS!$C$4:$C$13,BANCOS!$D$4:$D$13,AK766),SUMIFS(BANCOS!$C$4:$C$13,BANCOS!$D$4:$D$13,AK766,BANCOS!$B$4:$B$13,$AJ$2))+AP765</f>
        <v>0</v>
      </c>
      <c r="AN766">
        <f ca="1">IF($AI$3=1,
IF($AJ$2="",
SUMIFS(ENTRADAS[Valor],ENTRADAS[Status],"Concluído",ENTRADAS[Data pagamento],AK766),
SUMIFS(ENTRADAS[Valor],ENTRADAS[Status],"Concluído",ENTRADAS[Data pagamento],AK766,ENTRADAS[Conta bancária],$AJ$2)),
IF($AJ$2="",
SUMIFS(ENTRADAS[Valor],ENTRADAS[Status],"Concluído",ENTRADAS[Data pagamento],AK766)+SUMIFS(ENTRADAS[Valor],ENTRADAS[Status],"&lt;&gt;"&amp;"Concluído",ENTRADAS[Data vencimento],AK766),
SUMIFS(ENTRADAS[Valor],ENTRADAS[Status],"Concluído",ENTRADAS[Data pagamento],AK766,ENTRADAS[Conta bancária],$AJ$2)+SUMIFS(ENTRADAS[Valor],ENTRADAS[Status],"&lt;&gt;"&amp;"Concluído",ENTRADAS[Data vencimento],AK766,ENTRADAS[Conta bancária],$AJ$2)))</f>
        <v>0</v>
      </c>
      <c r="AO766">
        <f ca="1">IF($AI$3=1,
IF($AJ$2="",
SUMIFS(SAÍDAS[Valor],SAÍDAS[Status],"Concluído",SAÍDAS[Data pagamento],AK766),
SUMIFS(SAÍDAS[Valor],SAÍDAS[Status],"Concluído",SAÍDAS[Data pagamento],AK766,SAÍDAS[Conta bancária],$AJ$2)),
IF($AJ$2="",
SUMIFS(SAÍDAS[Valor],SAÍDAS[Status],"Concluído",SAÍDAS[Data pagamento],AK766)+SUMIFS(SAÍDAS[Valor],SAÍDAS[Status],"&lt;&gt;"&amp;"Concluído",SAÍDAS[Data vencimento],AK766),
SUMIFS(SAÍDAS[Valor],SAÍDAS[Status],"Concluído",SAÍDAS[Data pagamento],AK766,SAÍDAS[Conta bancária],$AJ$2)+SUMIFS(SAÍDAS[Valor],SAÍDAS[Status],"&lt;&gt;"&amp;"Concluído",SAÍDAS[Data vencimento],AK766,SAÍDAS[Conta bancária],$AJ$2)))</f>
        <v>0</v>
      </c>
      <c r="AP766">
        <f t="shared" ca="1" si="87"/>
        <v>0</v>
      </c>
    </row>
    <row r="767" spans="34:42" x14ac:dyDescent="0.3">
      <c r="AH767" t="str">
        <f t="shared" ca="1" si="83"/>
        <v>jan</v>
      </c>
      <c r="AI767">
        <f t="shared" ca="1" si="84"/>
        <v>1902</v>
      </c>
      <c r="AJ767" t="str">
        <f t="shared" ca="1" si="85"/>
        <v>jan1902</v>
      </c>
      <c r="AK767" s="97">
        <f t="shared" ca="1" si="82"/>
        <v>761</v>
      </c>
      <c r="AL767" t="str">
        <f t="shared" ca="1" si="86"/>
        <v>qui</v>
      </c>
      <c r="AM767">
        <f ca="1">IF($AJ$2="",SUMIFS(BANCOS!$C$4:$C$13,BANCOS!$D$4:$D$13,AK767),SUMIFS(BANCOS!$C$4:$C$13,BANCOS!$D$4:$D$13,AK767,BANCOS!$B$4:$B$13,$AJ$2))+AP766</f>
        <v>0</v>
      </c>
      <c r="AN767">
        <f ca="1">IF($AI$3=1,
IF($AJ$2="",
SUMIFS(ENTRADAS[Valor],ENTRADAS[Status],"Concluído",ENTRADAS[Data pagamento],AK767),
SUMIFS(ENTRADAS[Valor],ENTRADAS[Status],"Concluído",ENTRADAS[Data pagamento],AK767,ENTRADAS[Conta bancária],$AJ$2)),
IF($AJ$2="",
SUMIFS(ENTRADAS[Valor],ENTRADAS[Status],"Concluído",ENTRADAS[Data pagamento],AK767)+SUMIFS(ENTRADAS[Valor],ENTRADAS[Status],"&lt;&gt;"&amp;"Concluído",ENTRADAS[Data vencimento],AK767),
SUMIFS(ENTRADAS[Valor],ENTRADAS[Status],"Concluído",ENTRADAS[Data pagamento],AK767,ENTRADAS[Conta bancária],$AJ$2)+SUMIFS(ENTRADAS[Valor],ENTRADAS[Status],"&lt;&gt;"&amp;"Concluído",ENTRADAS[Data vencimento],AK767,ENTRADAS[Conta bancária],$AJ$2)))</f>
        <v>0</v>
      </c>
      <c r="AO767">
        <f ca="1">IF($AI$3=1,
IF($AJ$2="",
SUMIFS(SAÍDAS[Valor],SAÍDAS[Status],"Concluído",SAÍDAS[Data pagamento],AK767),
SUMIFS(SAÍDAS[Valor],SAÍDAS[Status],"Concluído",SAÍDAS[Data pagamento],AK767,SAÍDAS[Conta bancária],$AJ$2)),
IF($AJ$2="",
SUMIFS(SAÍDAS[Valor],SAÍDAS[Status],"Concluído",SAÍDAS[Data pagamento],AK767)+SUMIFS(SAÍDAS[Valor],SAÍDAS[Status],"&lt;&gt;"&amp;"Concluído",SAÍDAS[Data vencimento],AK767),
SUMIFS(SAÍDAS[Valor],SAÍDAS[Status],"Concluído",SAÍDAS[Data pagamento],AK767,SAÍDAS[Conta bancária],$AJ$2)+SUMIFS(SAÍDAS[Valor],SAÍDAS[Status],"&lt;&gt;"&amp;"Concluído",SAÍDAS[Data vencimento],AK767,SAÍDAS[Conta bancária],$AJ$2)))</f>
        <v>0</v>
      </c>
      <c r="AP767">
        <f t="shared" ca="1" si="87"/>
        <v>0</v>
      </c>
    </row>
    <row r="768" spans="34:42" x14ac:dyDescent="0.3">
      <c r="AH768" t="str">
        <f t="shared" ca="1" si="83"/>
        <v>jan</v>
      </c>
      <c r="AI768">
        <f t="shared" ca="1" si="84"/>
        <v>1902</v>
      </c>
      <c r="AJ768" t="str">
        <f t="shared" ca="1" si="85"/>
        <v>jan1902</v>
      </c>
      <c r="AK768" s="97">
        <f t="shared" ca="1" si="82"/>
        <v>762</v>
      </c>
      <c r="AL768" t="str">
        <f t="shared" ca="1" si="86"/>
        <v>sex</v>
      </c>
      <c r="AM768">
        <f ca="1">IF($AJ$2="",SUMIFS(BANCOS!$C$4:$C$13,BANCOS!$D$4:$D$13,AK768),SUMIFS(BANCOS!$C$4:$C$13,BANCOS!$D$4:$D$13,AK768,BANCOS!$B$4:$B$13,$AJ$2))+AP767</f>
        <v>0</v>
      </c>
      <c r="AN768">
        <f ca="1">IF($AI$3=1,
IF($AJ$2="",
SUMIFS(ENTRADAS[Valor],ENTRADAS[Status],"Concluído",ENTRADAS[Data pagamento],AK768),
SUMIFS(ENTRADAS[Valor],ENTRADAS[Status],"Concluído",ENTRADAS[Data pagamento],AK768,ENTRADAS[Conta bancária],$AJ$2)),
IF($AJ$2="",
SUMIFS(ENTRADAS[Valor],ENTRADAS[Status],"Concluído",ENTRADAS[Data pagamento],AK768)+SUMIFS(ENTRADAS[Valor],ENTRADAS[Status],"&lt;&gt;"&amp;"Concluído",ENTRADAS[Data vencimento],AK768),
SUMIFS(ENTRADAS[Valor],ENTRADAS[Status],"Concluído",ENTRADAS[Data pagamento],AK768,ENTRADAS[Conta bancária],$AJ$2)+SUMIFS(ENTRADAS[Valor],ENTRADAS[Status],"&lt;&gt;"&amp;"Concluído",ENTRADAS[Data vencimento],AK768,ENTRADAS[Conta bancária],$AJ$2)))</f>
        <v>0</v>
      </c>
      <c r="AO768">
        <f ca="1">IF($AI$3=1,
IF($AJ$2="",
SUMIFS(SAÍDAS[Valor],SAÍDAS[Status],"Concluído",SAÍDAS[Data pagamento],AK768),
SUMIFS(SAÍDAS[Valor],SAÍDAS[Status],"Concluído",SAÍDAS[Data pagamento],AK768,SAÍDAS[Conta bancária],$AJ$2)),
IF($AJ$2="",
SUMIFS(SAÍDAS[Valor],SAÍDAS[Status],"Concluído",SAÍDAS[Data pagamento],AK768)+SUMIFS(SAÍDAS[Valor],SAÍDAS[Status],"&lt;&gt;"&amp;"Concluído",SAÍDAS[Data vencimento],AK768),
SUMIFS(SAÍDAS[Valor],SAÍDAS[Status],"Concluído",SAÍDAS[Data pagamento],AK768,SAÍDAS[Conta bancária],$AJ$2)+SUMIFS(SAÍDAS[Valor],SAÍDAS[Status],"&lt;&gt;"&amp;"Concluído",SAÍDAS[Data vencimento],AK768,SAÍDAS[Conta bancária],$AJ$2)))</f>
        <v>0</v>
      </c>
      <c r="AP768">
        <f t="shared" ca="1" si="87"/>
        <v>0</v>
      </c>
    </row>
    <row r="769" spans="34:42" x14ac:dyDescent="0.3">
      <c r="AH769" t="str">
        <f t="shared" ca="1" si="83"/>
        <v>fev</v>
      </c>
      <c r="AI769">
        <f t="shared" ca="1" si="84"/>
        <v>1902</v>
      </c>
      <c r="AJ769" t="str">
        <f t="shared" ca="1" si="85"/>
        <v>fev1902</v>
      </c>
      <c r="AK769" s="97">
        <f t="shared" ca="1" si="82"/>
        <v>763</v>
      </c>
      <c r="AL769" t="str">
        <f t="shared" ca="1" si="86"/>
        <v>sáb</v>
      </c>
      <c r="AM769">
        <f ca="1">IF($AJ$2="",SUMIFS(BANCOS!$C$4:$C$13,BANCOS!$D$4:$D$13,AK769),SUMIFS(BANCOS!$C$4:$C$13,BANCOS!$D$4:$D$13,AK769,BANCOS!$B$4:$B$13,$AJ$2))+AP768</f>
        <v>0</v>
      </c>
      <c r="AN769">
        <f ca="1">IF($AI$3=1,
IF($AJ$2="",
SUMIFS(ENTRADAS[Valor],ENTRADAS[Status],"Concluído",ENTRADAS[Data pagamento],AK769),
SUMIFS(ENTRADAS[Valor],ENTRADAS[Status],"Concluído",ENTRADAS[Data pagamento],AK769,ENTRADAS[Conta bancária],$AJ$2)),
IF($AJ$2="",
SUMIFS(ENTRADAS[Valor],ENTRADAS[Status],"Concluído",ENTRADAS[Data pagamento],AK769)+SUMIFS(ENTRADAS[Valor],ENTRADAS[Status],"&lt;&gt;"&amp;"Concluído",ENTRADAS[Data vencimento],AK769),
SUMIFS(ENTRADAS[Valor],ENTRADAS[Status],"Concluído",ENTRADAS[Data pagamento],AK769,ENTRADAS[Conta bancária],$AJ$2)+SUMIFS(ENTRADAS[Valor],ENTRADAS[Status],"&lt;&gt;"&amp;"Concluído",ENTRADAS[Data vencimento],AK769,ENTRADAS[Conta bancária],$AJ$2)))</f>
        <v>0</v>
      </c>
      <c r="AO769">
        <f ca="1">IF($AI$3=1,
IF($AJ$2="",
SUMIFS(SAÍDAS[Valor],SAÍDAS[Status],"Concluído",SAÍDAS[Data pagamento],AK769),
SUMIFS(SAÍDAS[Valor],SAÍDAS[Status],"Concluído",SAÍDAS[Data pagamento],AK769,SAÍDAS[Conta bancária],$AJ$2)),
IF($AJ$2="",
SUMIFS(SAÍDAS[Valor],SAÍDAS[Status],"Concluído",SAÍDAS[Data pagamento],AK769)+SUMIFS(SAÍDAS[Valor],SAÍDAS[Status],"&lt;&gt;"&amp;"Concluído",SAÍDAS[Data vencimento],AK769),
SUMIFS(SAÍDAS[Valor],SAÍDAS[Status],"Concluído",SAÍDAS[Data pagamento],AK769,SAÍDAS[Conta bancária],$AJ$2)+SUMIFS(SAÍDAS[Valor],SAÍDAS[Status],"&lt;&gt;"&amp;"Concluído",SAÍDAS[Data vencimento],AK769,SAÍDAS[Conta bancária],$AJ$2)))</f>
        <v>0</v>
      </c>
      <c r="AP769">
        <f t="shared" ca="1" si="87"/>
        <v>0</v>
      </c>
    </row>
    <row r="770" spans="34:42" x14ac:dyDescent="0.3">
      <c r="AH770" t="str">
        <f t="shared" ca="1" si="83"/>
        <v>fev</v>
      </c>
      <c r="AI770">
        <f t="shared" ca="1" si="84"/>
        <v>1902</v>
      </c>
      <c r="AJ770" t="str">
        <f t="shared" ca="1" si="85"/>
        <v>fev1902</v>
      </c>
      <c r="AK770" s="97">
        <f t="shared" ca="1" si="82"/>
        <v>764</v>
      </c>
      <c r="AL770" t="str">
        <f t="shared" ca="1" si="86"/>
        <v>dom</v>
      </c>
      <c r="AM770">
        <f ca="1">IF($AJ$2="",SUMIFS(BANCOS!$C$4:$C$13,BANCOS!$D$4:$D$13,AK770),SUMIFS(BANCOS!$C$4:$C$13,BANCOS!$D$4:$D$13,AK770,BANCOS!$B$4:$B$13,$AJ$2))+AP769</f>
        <v>0</v>
      </c>
      <c r="AN770">
        <f ca="1">IF($AI$3=1,
IF($AJ$2="",
SUMIFS(ENTRADAS[Valor],ENTRADAS[Status],"Concluído",ENTRADAS[Data pagamento],AK770),
SUMIFS(ENTRADAS[Valor],ENTRADAS[Status],"Concluído",ENTRADAS[Data pagamento],AK770,ENTRADAS[Conta bancária],$AJ$2)),
IF($AJ$2="",
SUMIFS(ENTRADAS[Valor],ENTRADAS[Status],"Concluído",ENTRADAS[Data pagamento],AK770)+SUMIFS(ENTRADAS[Valor],ENTRADAS[Status],"&lt;&gt;"&amp;"Concluído",ENTRADAS[Data vencimento],AK770),
SUMIFS(ENTRADAS[Valor],ENTRADAS[Status],"Concluído",ENTRADAS[Data pagamento],AK770,ENTRADAS[Conta bancária],$AJ$2)+SUMIFS(ENTRADAS[Valor],ENTRADAS[Status],"&lt;&gt;"&amp;"Concluído",ENTRADAS[Data vencimento],AK770,ENTRADAS[Conta bancária],$AJ$2)))</f>
        <v>0</v>
      </c>
      <c r="AO770">
        <f ca="1">IF($AI$3=1,
IF($AJ$2="",
SUMIFS(SAÍDAS[Valor],SAÍDAS[Status],"Concluído",SAÍDAS[Data pagamento],AK770),
SUMIFS(SAÍDAS[Valor],SAÍDAS[Status],"Concluído",SAÍDAS[Data pagamento],AK770,SAÍDAS[Conta bancária],$AJ$2)),
IF($AJ$2="",
SUMIFS(SAÍDAS[Valor],SAÍDAS[Status],"Concluído",SAÍDAS[Data pagamento],AK770)+SUMIFS(SAÍDAS[Valor],SAÍDAS[Status],"&lt;&gt;"&amp;"Concluído",SAÍDAS[Data vencimento],AK770),
SUMIFS(SAÍDAS[Valor],SAÍDAS[Status],"Concluído",SAÍDAS[Data pagamento],AK770,SAÍDAS[Conta bancária],$AJ$2)+SUMIFS(SAÍDAS[Valor],SAÍDAS[Status],"&lt;&gt;"&amp;"Concluído",SAÍDAS[Data vencimento],AK770,SAÍDAS[Conta bancária],$AJ$2)))</f>
        <v>0</v>
      </c>
      <c r="AP770">
        <f t="shared" ca="1" si="87"/>
        <v>0</v>
      </c>
    </row>
    <row r="771" spans="34:42" x14ac:dyDescent="0.3">
      <c r="AH771" t="str">
        <f t="shared" ca="1" si="83"/>
        <v>fev</v>
      </c>
      <c r="AI771">
        <f t="shared" ca="1" si="84"/>
        <v>1902</v>
      </c>
      <c r="AJ771" t="str">
        <f t="shared" ca="1" si="85"/>
        <v>fev1902</v>
      </c>
      <c r="AK771" s="97">
        <f t="shared" ca="1" si="82"/>
        <v>765</v>
      </c>
      <c r="AL771" t="str">
        <f t="shared" ca="1" si="86"/>
        <v>seg</v>
      </c>
      <c r="AM771">
        <f ca="1">IF($AJ$2="",SUMIFS(BANCOS!$C$4:$C$13,BANCOS!$D$4:$D$13,AK771),SUMIFS(BANCOS!$C$4:$C$13,BANCOS!$D$4:$D$13,AK771,BANCOS!$B$4:$B$13,$AJ$2))+AP770</f>
        <v>0</v>
      </c>
      <c r="AN771">
        <f ca="1">IF($AI$3=1,
IF($AJ$2="",
SUMIFS(ENTRADAS[Valor],ENTRADAS[Status],"Concluído",ENTRADAS[Data pagamento],AK771),
SUMIFS(ENTRADAS[Valor],ENTRADAS[Status],"Concluído",ENTRADAS[Data pagamento],AK771,ENTRADAS[Conta bancária],$AJ$2)),
IF($AJ$2="",
SUMIFS(ENTRADAS[Valor],ENTRADAS[Status],"Concluído",ENTRADAS[Data pagamento],AK771)+SUMIFS(ENTRADAS[Valor],ENTRADAS[Status],"&lt;&gt;"&amp;"Concluído",ENTRADAS[Data vencimento],AK771),
SUMIFS(ENTRADAS[Valor],ENTRADAS[Status],"Concluído",ENTRADAS[Data pagamento],AK771,ENTRADAS[Conta bancária],$AJ$2)+SUMIFS(ENTRADAS[Valor],ENTRADAS[Status],"&lt;&gt;"&amp;"Concluído",ENTRADAS[Data vencimento],AK771,ENTRADAS[Conta bancária],$AJ$2)))</f>
        <v>0</v>
      </c>
      <c r="AO771">
        <f ca="1">IF($AI$3=1,
IF($AJ$2="",
SUMIFS(SAÍDAS[Valor],SAÍDAS[Status],"Concluído",SAÍDAS[Data pagamento],AK771),
SUMIFS(SAÍDAS[Valor],SAÍDAS[Status],"Concluído",SAÍDAS[Data pagamento],AK771,SAÍDAS[Conta bancária],$AJ$2)),
IF($AJ$2="",
SUMIFS(SAÍDAS[Valor],SAÍDAS[Status],"Concluído",SAÍDAS[Data pagamento],AK771)+SUMIFS(SAÍDAS[Valor],SAÍDAS[Status],"&lt;&gt;"&amp;"Concluído",SAÍDAS[Data vencimento],AK771),
SUMIFS(SAÍDAS[Valor],SAÍDAS[Status],"Concluído",SAÍDAS[Data pagamento],AK771,SAÍDAS[Conta bancária],$AJ$2)+SUMIFS(SAÍDAS[Valor],SAÍDAS[Status],"&lt;&gt;"&amp;"Concluído",SAÍDAS[Data vencimento],AK771,SAÍDAS[Conta bancária],$AJ$2)))</f>
        <v>0</v>
      </c>
      <c r="AP771">
        <f t="shared" ca="1" si="87"/>
        <v>0</v>
      </c>
    </row>
    <row r="772" spans="34:42" x14ac:dyDescent="0.3">
      <c r="AH772" t="str">
        <f t="shared" ca="1" si="83"/>
        <v>fev</v>
      </c>
      <c r="AI772">
        <f t="shared" ca="1" si="84"/>
        <v>1902</v>
      </c>
      <c r="AJ772" t="str">
        <f t="shared" ca="1" si="85"/>
        <v>fev1902</v>
      </c>
      <c r="AK772" s="97">
        <f t="shared" ca="1" si="82"/>
        <v>766</v>
      </c>
      <c r="AL772" t="str">
        <f t="shared" ca="1" si="86"/>
        <v>ter</v>
      </c>
      <c r="AM772">
        <f ca="1">IF($AJ$2="",SUMIFS(BANCOS!$C$4:$C$13,BANCOS!$D$4:$D$13,AK772),SUMIFS(BANCOS!$C$4:$C$13,BANCOS!$D$4:$D$13,AK772,BANCOS!$B$4:$B$13,$AJ$2))+AP771</f>
        <v>0</v>
      </c>
      <c r="AN772">
        <f ca="1">IF($AI$3=1,
IF($AJ$2="",
SUMIFS(ENTRADAS[Valor],ENTRADAS[Status],"Concluído",ENTRADAS[Data pagamento],AK772),
SUMIFS(ENTRADAS[Valor],ENTRADAS[Status],"Concluído",ENTRADAS[Data pagamento],AK772,ENTRADAS[Conta bancária],$AJ$2)),
IF($AJ$2="",
SUMIFS(ENTRADAS[Valor],ENTRADAS[Status],"Concluído",ENTRADAS[Data pagamento],AK772)+SUMIFS(ENTRADAS[Valor],ENTRADAS[Status],"&lt;&gt;"&amp;"Concluído",ENTRADAS[Data vencimento],AK772),
SUMIFS(ENTRADAS[Valor],ENTRADAS[Status],"Concluído",ENTRADAS[Data pagamento],AK772,ENTRADAS[Conta bancária],$AJ$2)+SUMIFS(ENTRADAS[Valor],ENTRADAS[Status],"&lt;&gt;"&amp;"Concluído",ENTRADAS[Data vencimento],AK772,ENTRADAS[Conta bancária],$AJ$2)))</f>
        <v>0</v>
      </c>
      <c r="AO772">
        <f ca="1">IF($AI$3=1,
IF($AJ$2="",
SUMIFS(SAÍDAS[Valor],SAÍDAS[Status],"Concluído",SAÍDAS[Data pagamento],AK772),
SUMIFS(SAÍDAS[Valor],SAÍDAS[Status],"Concluído",SAÍDAS[Data pagamento],AK772,SAÍDAS[Conta bancária],$AJ$2)),
IF($AJ$2="",
SUMIFS(SAÍDAS[Valor],SAÍDAS[Status],"Concluído",SAÍDAS[Data pagamento],AK772)+SUMIFS(SAÍDAS[Valor],SAÍDAS[Status],"&lt;&gt;"&amp;"Concluído",SAÍDAS[Data vencimento],AK772),
SUMIFS(SAÍDAS[Valor],SAÍDAS[Status],"Concluído",SAÍDAS[Data pagamento],AK772,SAÍDAS[Conta bancária],$AJ$2)+SUMIFS(SAÍDAS[Valor],SAÍDAS[Status],"&lt;&gt;"&amp;"Concluído",SAÍDAS[Data vencimento],AK772,SAÍDAS[Conta bancária],$AJ$2)))</f>
        <v>0</v>
      </c>
      <c r="AP772">
        <f t="shared" ca="1" si="87"/>
        <v>0</v>
      </c>
    </row>
    <row r="773" spans="34:42" x14ac:dyDescent="0.3">
      <c r="AH773" t="str">
        <f t="shared" ca="1" si="83"/>
        <v>fev</v>
      </c>
      <c r="AI773">
        <f t="shared" ca="1" si="84"/>
        <v>1902</v>
      </c>
      <c r="AJ773" t="str">
        <f t="shared" ca="1" si="85"/>
        <v>fev1902</v>
      </c>
      <c r="AK773" s="97">
        <f t="shared" ca="1" si="82"/>
        <v>767</v>
      </c>
      <c r="AL773" t="str">
        <f t="shared" ca="1" si="86"/>
        <v>qua</v>
      </c>
      <c r="AM773">
        <f ca="1">IF($AJ$2="",SUMIFS(BANCOS!$C$4:$C$13,BANCOS!$D$4:$D$13,AK773),SUMIFS(BANCOS!$C$4:$C$13,BANCOS!$D$4:$D$13,AK773,BANCOS!$B$4:$B$13,$AJ$2))+AP772</f>
        <v>0</v>
      </c>
      <c r="AN773">
        <f ca="1">IF($AI$3=1,
IF($AJ$2="",
SUMIFS(ENTRADAS[Valor],ENTRADAS[Status],"Concluído",ENTRADAS[Data pagamento],AK773),
SUMIFS(ENTRADAS[Valor],ENTRADAS[Status],"Concluído",ENTRADAS[Data pagamento],AK773,ENTRADAS[Conta bancária],$AJ$2)),
IF($AJ$2="",
SUMIFS(ENTRADAS[Valor],ENTRADAS[Status],"Concluído",ENTRADAS[Data pagamento],AK773)+SUMIFS(ENTRADAS[Valor],ENTRADAS[Status],"&lt;&gt;"&amp;"Concluído",ENTRADAS[Data vencimento],AK773),
SUMIFS(ENTRADAS[Valor],ENTRADAS[Status],"Concluído",ENTRADAS[Data pagamento],AK773,ENTRADAS[Conta bancária],$AJ$2)+SUMIFS(ENTRADAS[Valor],ENTRADAS[Status],"&lt;&gt;"&amp;"Concluído",ENTRADAS[Data vencimento],AK773,ENTRADAS[Conta bancária],$AJ$2)))</f>
        <v>0</v>
      </c>
      <c r="AO773">
        <f ca="1">IF($AI$3=1,
IF($AJ$2="",
SUMIFS(SAÍDAS[Valor],SAÍDAS[Status],"Concluído",SAÍDAS[Data pagamento],AK773),
SUMIFS(SAÍDAS[Valor],SAÍDAS[Status],"Concluído",SAÍDAS[Data pagamento],AK773,SAÍDAS[Conta bancária],$AJ$2)),
IF($AJ$2="",
SUMIFS(SAÍDAS[Valor],SAÍDAS[Status],"Concluído",SAÍDAS[Data pagamento],AK773)+SUMIFS(SAÍDAS[Valor],SAÍDAS[Status],"&lt;&gt;"&amp;"Concluído",SAÍDAS[Data vencimento],AK773),
SUMIFS(SAÍDAS[Valor],SAÍDAS[Status],"Concluído",SAÍDAS[Data pagamento],AK773,SAÍDAS[Conta bancária],$AJ$2)+SUMIFS(SAÍDAS[Valor],SAÍDAS[Status],"&lt;&gt;"&amp;"Concluído",SAÍDAS[Data vencimento],AK773,SAÍDAS[Conta bancária],$AJ$2)))</f>
        <v>0</v>
      </c>
      <c r="AP773">
        <f t="shared" ca="1" si="87"/>
        <v>0</v>
      </c>
    </row>
    <row r="774" spans="34:42" x14ac:dyDescent="0.3">
      <c r="AH774" t="str">
        <f t="shared" ca="1" si="83"/>
        <v>fev</v>
      </c>
      <c r="AI774">
        <f t="shared" ca="1" si="84"/>
        <v>1902</v>
      </c>
      <c r="AJ774" t="str">
        <f t="shared" ca="1" si="85"/>
        <v>fev1902</v>
      </c>
      <c r="AK774" s="97">
        <f t="shared" ca="1" si="82"/>
        <v>768</v>
      </c>
      <c r="AL774" t="str">
        <f t="shared" ca="1" si="86"/>
        <v>qui</v>
      </c>
      <c r="AM774">
        <f ca="1">IF($AJ$2="",SUMIFS(BANCOS!$C$4:$C$13,BANCOS!$D$4:$D$13,AK774),SUMIFS(BANCOS!$C$4:$C$13,BANCOS!$D$4:$D$13,AK774,BANCOS!$B$4:$B$13,$AJ$2))+AP773</f>
        <v>0</v>
      </c>
      <c r="AN774">
        <f ca="1">IF($AI$3=1,
IF($AJ$2="",
SUMIFS(ENTRADAS[Valor],ENTRADAS[Status],"Concluído",ENTRADAS[Data pagamento],AK774),
SUMIFS(ENTRADAS[Valor],ENTRADAS[Status],"Concluído",ENTRADAS[Data pagamento],AK774,ENTRADAS[Conta bancária],$AJ$2)),
IF($AJ$2="",
SUMIFS(ENTRADAS[Valor],ENTRADAS[Status],"Concluído",ENTRADAS[Data pagamento],AK774)+SUMIFS(ENTRADAS[Valor],ENTRADAS[Status],"&lt;&gt;"&amp;"Concluído",ENTRADAS[Data vencimento],AK774),
SUMIFS(ENTRADAS[Valor],ENTRADAS[Status],"Concluído",ENTRADAS[Data pagamento],AK774,ENTRADAS[Conta bancária],$AJ$2)+SUMIFS(ENTRADAS[Valor],ENTRADAS[Status],"&lt;&gt;"&amp;"Concluído",ENTRADAS[Data vencimento],AK774,ENTRADAS[Conta bancária],$AJ$2)))</f>
        <v>0</v>
      </c>
      <c r="AO774">
        <f ca="1">IF($AI$3=1,
IF($AJ$2="",
SUMIFS(SAÍDAS[Valor],SAÍDAS[Status],"Concluído",SAÍDAS[Data pagamento],AK774),
SUMIFS(SAÍDAS[Valor],SAÍDAS[Status],"Concluído",SAÍDAS[Data pagamento],AK774,SAÍDAS[Conta bancária],$AJ$2)),
IF($AJ$2="",
SUMIFS(SAÍDAS[Valor],SAÍDAS[Status],"Concluído",SAÍDAS[Data pagamento],AK774)+SUMIFS(SAÍDAS[Valor],SAÍDAS[Status],"&lt;&gt;"&amp;"Concluído",SAÍDAS[Data vencimento],AK774),
SUMIFS(SAÍDAS[Valor],SAÍDAS[Status],"Concluído",SAÍDAS[Data pagamento],AK774,SAÍDAS[Conta bancária],$AJ$2)+SUMIFS(SAÍDAS[Valor],SAÍDAS[Status],"&lt;&gt;"&amp;"Concluído",SAÍDAS[Data vencimento],AK774,SAÍDAS[Conta bancária],$AJ$2)))</f>
        <v>0</v>
      </c>
      <c r="AP774">
        <f t="shared" ca="1" si="87"/>
        <v>0</v>
      </c>
    </row>
    <row r="775" spans="34:42" x14ac:dyDescent="0.3">
      <c r="AH775" t="str">
        <f t="shared" ca="1" si="83"/>
        <v>fev</v>
      </c>
      <c r="AI775">
        <f t="shared" ca="1" si="84"/>
        <v>1902</v>
      </c>
      <c r="AJ775" t="str">
        <f t="shared" ca="1" si="85"/>
        <v>fev1902</v>
      </c>
      <c r="AK775" s="97">
        <f t="shared" ca="1" si="82"/>
        <v>769</v>
      </c>
      <c r="AL775" t="str">
        <f t="shared" ca="1" si="86"/>
        <v>sex</v>
      </c>
      <c r="AM775">
        <f ca="1">IF($AJ$2="",SUMIFS(BANCOS!$C$4:$C$13,BANCOS!$D$4:$D$13,AK775),SUMIFS(BANCOS!$C$4:$C$13,BANCOS!$D$4:$D$13,AK775,BANCOS!$B$4:$B$13,$AJ$2))+AP774</f>
        <v>0</v>
      </c>
      <c r="AN775">
        <f ca="1">IF($AI$3=1,
IF($AJ$2="",
SUMIFS(ENTRADAS[Valor],ENTRADAS[Status],"Concluído",ENTRADAS[Data pagamento],AK775),
SUMIFS(ENTRADAS[Valor],ENTRADAS[Status],"Concluído",ENTRADAS[Data pagamento],AK775,ENTRADAS[Conta bancária],$AJ$2)),
IF($AJ$2="",
SUMIFS(ENTRADAS[Valor],ENTRADAS[Status],"Concluído",ENTRADAS[Data pagamento],AK775)+SUMIFS(ENTRADAS[Valor],ENTRADAS[Status],"&lt;&gt;"&amp;"Concluído",ENTRADAS[Data vencimento],AK775),
SUMIFS(ENTRADAS[Valor],ENTRADAS[Status],"Concluído",ENTRADAS[Data pagamento],AK775,ENTRADAS[Conta bancária],$AJ$2)+SUMIFS(ENTRADAS[Valor],ENTRADAS[Status],"&lt;&gt;"&amp;"Concluído",ENTRADAS[Data vencimento],AK775,ENTRADAS[Conta bancária],$AJ$2)))</f>
        <v>0</v>
      </c>
      <c r="AO775">
        <f ca="1">IF($AI$3=1,
IF($AJ$2="",
SUMIFS(SAÍDAS[Valor],SAÍDAS[Status],"Concluído",SAÍDAS[Data pagamento],AK775),
SUMIFS(SAÍDAS[Valor],SAÍDAS[Status],"Concluído",SAÍDAS[Data pagamento],AK775,SAÍDAS[Conta bancária],$AJ$2)),
IF($AJ$2="",
SUMIFS(SAÍDAS[Valor],SAÍDAS[Status],"Concluído",SAÍDAS[Data pagamento],AK775)+SUMIFS(SAÍDAS[Valor],SAÍDAS[Status],"&lt;&gt;"&amp;"Concluído",SAÍDAS[Data vencimento],AK775),
SUMIFS(SAÍDAS[Valor],SAÍDAS[Status],"Concluído",SAÍDAS[Data pagamento],AK775,SAÍDAS[Conta bancária],$AJ$2)+SUMIFS(SAÍDAS[Valor],SAÍDAS[Status],"&lt;&gt;"&amp;"Concluído",SAÍDAS[Data vencimento],AK775,SAÍDAS[Conta bancária],$AJ$2)))</f>
        <v>0</v>
      </c>
      <c r="AP775">
        <f t="shared" ca="1" si="87"/>
        <v>0</v>
      </c>
    </row>
    <row r="776" spans="34:42" x14ac:dyDescent="0.3">
      <c r="AH776" t="str">
        <f t="shared" ca="1" si="83"/>
        <v>fev</v>
      </c>
      <c r="AI776">
        <f t="shared" ca="1" si="84"/>
        <v>1902</v>
      </c>
      <c r="AJ776" t="str">
        <f t="shared" ca="1" si="85"/>
        <v>fev1902</v>
      </c>
      <c r="AK776" s="97">
        <f t="shared" ref="AK776:AK839" ca="1" si="88">AK775+1</f>
        <v>770</v>
      </c>
      <c r="AL776" t="str">
        <f t="shared" ca="1" si="86"/>
        <v>sáb</v>
      </c>
      <c r="AM776">
        <f ca="1">IF($AJ$2="",SUMIFS(BANCOS!$C$4:$C$13,BANCOS!$D$4:$D$13,AK776),SUMIFS(BANCOS!$C$4:$C$13,BANCOS!$D$4:$D$13,AK776,BANCOS!$B$4:$B$13,$AJ$2))+AP775</f>
        <v>0</v>
      </c>
      <c r="AN776">
        <f ca="1">IF($AI$3=1,
IF($AJ$2="",
SUMIFS(ENTRADAS[Valor],ENTRADAS[Status],"Concluído",ENTRADAS[Data pagamento],AK776),
SUMIFS(ENTRADAS[Valor],ENTRADAS[Status],"Concluído",ENTRADAS[Data pagamento],AK776,ENTRADAS[Conta bancária],$AJ$2)),
IF($AJ$2="",
SUMIFS(ENTRADAS[Valor],ENTRADAS[Status],"Concluído",ENTRADAS[Data pagamento],AK776)+SUMIFS(ENTRADAS[Valor],ENTRADAS[Status],"&lt;&gt;"&amp;"Concluído",ENTRADAS[Data vencimento],AK776),
SUMIFS(ENTRADAS[Valor],ENTRADAS[Status],"Concluído",ENTRADAS[Data pagamento],AK776,ENTRADAS[Conta bancária],$AJ$2)+SUMIFS(ENTRADAS[Valor],ENTRADAS[Status],"&lt;&gt;"&amp;"Concluído",ENTRADAS[Data vencimento],AK776,ENTRADAS[Conta bancária],$AJ$2)))</f>
        <v>0</v>
      </c>
      <c r="AO776">
        <f ca="1">IF($AI$3=1,
IF($AJ$2="",
SUMIFS(SAÍDAS[Valor],SAÍDAS[Status],"Concluído",SAÍDAS[Data pagamento],AK776),
SUMIFS(SAÍDAS[Valor],SAÍDAS[Status],"Concluído",SAÍDAS[Data pagamento],AK776,SAÍDAS[Conta bancária],$AJ$2)),
IF($AJ$2="",
SUMIFS(SAÍDAS[Valor],SAÍDAS[Status],"Concluído",SAÍDAS[Data pagamento],AK776)+SUMIFS(SAÍDAS[Valor],SAÍDAS[Status],"&lt;&gt;"&amp;"Concluído",SAÍDAS[Data vencimento],AK776),
SUMIFS(SAÍDAS[Valor],SAÍDAS[Status],"Concluído",SAÍDAS[Data pagamento],AK776,SAÍDAS[Conta bancária],$AJ$2)+SUMIFS(SAÍDAS[Valor],SAÍDAS[Status],"&lt;&gt;"&amp;"Concluído",SAÍDAS[Data vencimento],AK776,SAÍDAS[Conta bancária],$AJ$2)))</f>
        <v>0</v>
      </c>
      <c r="AP776">
        <f t="shared" ca="1" si="87"/>
        <v>0</v>
      </c>
    </row>
    <row r="777" spans="34:42" x14ac:dyDescent="0.3">
      <c r="AH777" t="str">
        <f t="shared" ca="1" si="83"/>
        <v>fev</v>
      </c>
      <c r="AI777">
        <f t="shared" ca="1" si="84"/>
        <v>1902</v>
      </c>
      <c r="AJ777" t="str">
        <f t="shared" ca="1" si="85"/>
        <v>fev1902</v>
      </c>
      <c r="AK777" s="97">
        <f t="shared" ca="1" si="88"/>
        <v>771</v>
      </c>
      <c r="AL777" t="str">
        <f t="shared" ca="1" si="86"/>
        <v>dom</v>
      </c>
      <c r="AM777">
        <f ca="1">IF($AJ$2="",SUMIFS(BANCOS!$C$4:$C$13,BANCOS!$D$4:$D$13,AK777),SUMIFS(BANCOS!$C$4:$C$13,BANCOS!$D$4:$D$13,AK777,BANCOS!$B$4:$B$13,$AJ$2))+AP776</f>
        <v>0</v>
      </c>
      <c r="AN777">
        <f ca="1">IF($AI$3=1,
IF($AJ$2="",
SUMIFS(ENTRADAS[Valor],ENTRADAS[Status],"Concluído",ENTRADAS[Data pagamento],AK777),
SUMIFS(ENTRADAS[Valor],ENTRADAS[Status],"Concluído",ENTRADAS[Data pagamento],AK777,ENTRADAS[Conta bancária],$AJ$2)),
IF($AJ$2="",
SUMIFS(ENTRADAS[Valor],ENTRADAS[Status],"Concluído",ENTRADAS[Data pagamento],AK777)+SUMIFS(ENTRADAS[Valor],ENTRADAS[Status],"&lt;&gt;"&amp;"Concluído",ENTRADAS[Data vencimento],AK777),
SUMIFS(ENTRADAS[Valor],ENTRADAS[Status],"Concluído",ENTRADAS[Data pagamento],AK777,ENTRADAS[Conta bancária],$AJ$2)+SUMIFS(ENTRADAS[Valor],ENTRADAS[Status],"&lt;&gt;"&amp;"Concluído",ENTRADAS[Data vencimento],AK777,ENTRADAS[Conta bancária],$AJ$2)))</f>
        <v>0</v>
      </c>
      <c r="AO777">
        <f ca="1">IF($AI$3=1,
IF($AJ$2="",
SUMIFS(SAÍDAS[Valor],SAÍDAS[Status],"Concluído",SAÍDAS[Data pagamento],AK777),
SUMIFS(SAÍDAS[Valor],SAÍDAS[Status],"Concluído",SAÍDAS[Data pagamento],AK777,SAÍDAS[Conta bancária],$AJ$2)),
IF($AJ$2="",
SUMIFS(SAÍDAS[Valor],SAÍDAS[Status],"Concluído",SAÍDAS[Data pagamento],AK777)+SUMIFS(SAÍDAS[Valor],SAÍDAS[Status],"&lt;&gt;"&amp;"Concluído",SAÍDAS[Data vencimento],AK777),
SUMIFS(SAÍDAS[Valor],SAÍDAS[Status],"Concluído",SAÍDAS[Data pagamento],AK777,SAÍDAS[Conta bancária],$AJ$2)+SUMIFS(SAÍDAS[Valor],SAÍDAS[Status],"&lt;&gt;"&amp;"Concluído",SAÍDAS[Data vencimento],AK777,SAÍDAS[Conta bancária],$AJ$2)))</f>
        <v>0</v>
      </c>
      <c r="AP777">
        <f t="shared" ca="1" si="87"/>
        <v>0</v>
      </c>
    </row>
    <row r="778" spans="34:42" x14ac:dyDescent="0.3">
      <c r="AH778" t="str">
        <f t="shared" ca="1" si="83"/>
        <v>fev</v>
      </c>
      <c r="AI778">
        <f t="shared" ca="1" si="84"/>
        <v>1902</v>
      </c>
      <c r="AJ778" t="str">
        <f t="shared" ca="1" si="85"/>
        <v>fev1902</v>
      </c>
      <c r="AK778" s="97">
        <f t="shared" ca="1" si="88"/>
        <v>772</v>
      </c>
      <c r="AL778" t="str">
        <f t="shared" ca="1" si="86"/>
        <v>seg</v>
      </c>
      <c r="AM778">
        <f ca="1">IF($AJ$2="",SUMIFS(BANCOS!$C$4:$C$13,BANCOS!$D$4:$D$13,AK778),SUMIFS(BANCOS!$C$4:$C$13,BANCOS!$D$4:$D$13,AK778,BANCOS!$B$4:$B$13,$AJ$2))+AP777</f>
        <v>0</v>
      </c>
      <c r="AN778">
        <f ca="1">IF($AI$3=1,
IF($AJ$2="",
SUMIFS(ENTRADAS[Valor],ENTRADAS[Status],"Concluído",ENTRADAS[Data pagamento],AK778),
SUMIFS(ENTRADAS[Valor],ENTRADAS[Status],"Concluído",ENTRADAS[Data pagamento],AK778,ENTRADAS[Conta bancária],$AJ$2)),
IF($AJ$2="",
SUMIFS(ENTRADAS[Valor],ENTRADAS[Status],"Concluído",ENTRADAS[Data pagamento],AK778)+SUMIFS(ENTRADAS[Valor],ENTRADAS[Status],"&lt;&gt;"&amp;"Concluído",ENTRADAS[Data vencimento],AK778),
SUMIFS(ENTRADAS[Valor],ENTRADAS[Status],"Concluído",ENTRADAS[Data pagamento],AK778,ENTRADAS[Conta bancária],$AJ$2)+SUMIFS(ENTRADAS[Valor],ENTRADAS[Status],"&lt;&gt;"&amp;"Concluído",ENTRADAS[Data vencimento],AK778,ENTRADAS[Conta bancária],$AJ$2)))</f>
        <v>0</v>
      </c>
      <c r="AO778">
        <f ca="1">IF($AI$3=1,
IF($AJ$2="",
SUMIFS(SAÍDAS[Valor],SAÍDAS[Status],"Concluído",SAÍDAS[Data pagamento],AK778),
SUMIFS(SAÍDAS[Valor],SAÍDAS[Status],"Concluído",SAÍDAS[Data pagamento],AK778,SAÍDAS[Conta bancária],$AJ$2)),
IF($AJ$2="",
SUMIFS(SAÍDAS[Valor],SAÍDAS[Status],"Concluído",SAÍDAS[Data pagamento],AK778)+SUMIFS(SAÍDAS[Valor],SAÍDAS[Status],"&lt;&gt;"&amp;"Concluído",SAÍDAS[Data vencimento],AK778),
SUMIFS(SAÍDAS[Valor],SAÍDAS[Status],"Concluído",SAÍDAS[Data pagamento],AK778,SAÍDAS[Conta bancária],$AJ$2)+SUMIFS(SAÍDAS[Valor],SAÍDAS[Status],"&lt;&gt;"&amp;"Concluído",SAÍDAS[Data vencimento],AK778,SAÍDAS[Conta bancária],$AJ$2)))</f>
        <v>0</v>
      </c>
      <c r="AP778">
        <f t="shared" ca="1" si="87"/>
        <v>0</v>
      </c>
    </row>
    <row r="779" spans="34:42" x14ac:dyDescent="0.3">
      <c r="AH779" t="str">
        <f t="shared" ca="1" si="83"/>
        <v>fev</v>
      </c>
      <c r="AI779">
        <f t="shared" ca="1" si="84"/>
        <v>1902</v>
      </c>
      <c r="AJ779" t="str">
        <f t="shared" ca="1" si="85"/>
        <v>fev1902</v>
      </c>
      <c r="AK779" s="97">
        <f t="shared" ca="1" si="88"/>
        <v>773</v>
      </c>
      <c r="AL779" t="str">
        <f t="shared" ca="1" si="86"/>
        <v>ter</v>
      </c>
      <c r="AM779">
        <f ca="1">IF($AJ$2="",SUMIFS(BANCOS!$C$4:$C$13,BANCOS!$D$4:$D$13,AK779),SUMIFS(BANCOS!$C$4:$C$13,BANCOS!$D$4:$D$13,AK779,BANCOS!$B$4:$B$13,$AJ$2))+AP778</f>
        <v>0</v>
      </c>
      <c r="AN779">
        <f ca="1">IF($AI$3=1,
IF($AJ$2="",
SUMIFS(ENTRADAS[Valor],ENTRADAS[Status],"Concluído",ENTRADAS[Data pagamento],AK779),
SUMIFS(ENTRADAS[Valor],ENTRADAS[Status],"Concluído",ENTRADAS[Data pagamento],AK779,ENTRADAS[Conta bancária],$AJ$2)),
IF($AJ$2="",
SUMIFS(ENTRADAS[Valor],ENTRADAS[Status],"Concluído",ENTRADAS[Data pagamento],AK779)+SUMIFS(ENTRADAS[Valor],ENTRADAS[Status],"&lt;&gt;"&amp;"Concluído",ENTRADAS[Data vencimento],AK779),
SUMIFS(ENTRADAS[Valor],ENTRADAS[Status],"Concluído",ENTRADAS[Data pagamento],AK779,ENTRADAS[Conta bancária],$AJ$2)+SUMIFS(ENTRADAS[Valor],ENTRADAS[Status],"&lt;&gt;"&amp;"Concluído",ENTRADAS[Data vencimento],AK779,ENTRADAS[Conta bancária],$AJ$2)))</f>
        <v>0</v>
      </c>
      <c r="AO779">
        <f ca="1">IF($AI$3=1,
IF($AJ$2="",
SUMIFS(SAÍDAS[Valor],SAÍDAS[Status],"Concluído",SAÍDAS[Data pagamento],AK779),
SUMIFS(SAÍDAS[Valor],SAÍDAS[Status],"Concluído",SAÍDAS[Data pagamento],AK779,SAÍDAS[Conta bancária],$AJ$2)),
IF($AJ$2="",
SUMIFS(SAÍDAS[Valor],SAÍDAS[Status],"Concluído",SAÍDAS[Data pagamento],AK779)+SUMIFS(SAÍDAS[Valor],SAÍDAS[Status],"&lt;&gt;"&amp;"Concluído",SAÍDAS[Data vencimento],AK779),
SUMIFS(SAÍDAS[Valor],SAÍDAS[Status],"Concluído",SAÍDAS[Data pagamento],AK779,SAÍDAS[Conta bancária],$AJ$2)+SUMIFS(SAÍDAS[Valor],SAÍDAS[Status],"&lt;&gt;"&amp;"Concluído",SAÍDAS[Data vencimento],AK779,SAÍDAS[Conta bancária],$AJ$2)))</f>
        <v>0</v>
      </c>
      <c r="AP779">
        <f t="shared" ca="1" si="87"/>
        <v>0</v>
      </c>
    </row>
    <row r="780" spans="34:42" x14ac:dyDescent="0.3">
      <c r="AH780" t="str">
        <f t="shared" ca="1" si="83"/>
        <v>fev</v>
      </c>
      <c r="AI780">
        <f t="shared" ca="1" si="84"/>
        <v>1902</v>
      </c>
      <c r="AJ780" t="str">
        <f t="shared" ca="1" si="85"/>
        <v>fev1902</v>
      </c>
      <c r="AK780" s="97">
        <f t="shared" ca="1" si="88"/>
        <v>774</v>
      </c>
      <c r="AL780" t="str">
        <f t="shared" ca="1" si="86"/>
        <v>qua</v>
      </c>
      <c r="AM780">
        <f ca="1">IF($AJ$2="",SUMIFS(BANCOS!$C$4:$C$13,BANCOS!$D$4:$D$13,AK780),SUMIFS(BANCOS!$C$4:$C$13,BANCOS!$D$4:$D$13,AK780,BANCOS!$B$4:$B$13,$AJ$2))+AP779</f>
        <v>0</v>
      </c>
      <c r="AN780">
        <f ca="1">IF($AI$3=1,
IF($AJ$2="",
SUMIFS(ENTRADAS[Valor],ENTRADAS[Status],"Concluído",ENTRADAS[Data pagamento],AK780),
SUMIFS(ENTRADAS[Valor],ENTRADAS[Status],"Concluído",ENTRADAS[Data pagamento],AK780,ENTRADAS[Conta bancária],$AJ$2)),
IF($AJ$2="",
SUMIFS(ENTRADAS[Valor],ENTRADAS[Status],"Concluído",ENTRADAS[Data pagamento],AK780)+SUMIFS(ENTRADAS[Valor],ENTRADAS[Status],"&lt;&gt;"&amp;"Concluído",ENTRADAS[Data vencimento],AK780),
SUMIFS(ENTRADAS[Valor],ENTRADAS[Status],"Concluído",ENTRADAS[Data pagamento],AK780,ENTRADAS[Conta bancária],$AJ$2)+SUMIFS(ENTRADAS[Valor],ENTRADAS[Status],"&lt;&gt;"&amp;"Concluído",ENTRADAS[Data vencimento],AK780,ENTRADAS[Conta bancária],$AJ$2)))</f>
        <v>0</v>
      </c>
      <c r="AO780">
        <f ca="1">IF($AI$3=1,
IF($AJ$2="",
SUMIFS(SAÍDAS[Valor],SAÍDAS[Status],"Concluído",SAÍDAS[Data pagamento],AK780),
SUMIFS(SAÍDAS[Valor],SAÍDAS[Status],"Concluído",SAÍDAS[Data pagamento],AK780,SAÍDAS[Conta bancária],$AJ$2)),
IF($AJ$2="",
SUMIFS(SAÍDAS[Valor],SAÍDAS[Status],"Concluído",SAÍDAS[Data pagamento],AK780)+SUMIFS(SAÍDAS[Valor],SAÍDAS[Status],"&lt;&gt;"&amp;"Concluído",SAÍDAS[Data vencimento],AK780),
SUMIFS(SAÍDAS[Valor],SAÍDAS[Status],"Concluído",SAÍDAS[Data pagamento],AK780,SAÍDAS[Conta bancária],$AJ$2)+SUMIFS(SAÍDAS[Valor],SAÍDAS[Status],"&lt;&gt;"&amp;"Concluído",SAÍDAS[Data vencimento],AK780,SAÍDAS[Conta bancária],$AJ$2)))</f>
        <v>0</v>
      </c>
      <c r="AP780">
        <f t="shared" ca="1" si="87"/>
        <v>0</v>
      </c>
    </row>
    <row r="781" spans="34:42" x14ac:dyDescent="0.3">
      <c r="AH781" t="str">
        <f t="shared" ca="1" si="83"/>
        <v>fev</v>
      </c>
      <c r="AI781">
        <f t="shared" ca="1" si="84"/>
        <v>1902</v>
      </c>
      <c r="AJ781" t="str">
        <f t="shared" ca="1" si="85"/>
        <v>fev1902</v>
      </c>
      <c r="AK781" s="97">
        <f t="shared" ca="1" si="88"/>
        <v>775</v>
      </c>
      <c r="AL781" t="str">
        <f t="shared" ca="1" si="86"/>
        <v>qui</v>
      </c>
      <c r="AM781">
        <f ca="1">IF($AJ$2="",SUMIFS(BANCOS!$C$4:$C$13,BANCOS!$D$4:$D$13,AK781),SUMIFS(BANCOS!$C$4:$C$13,BANCOS!$D$4:$D$13,AK781,BANCOS!$B$4:$B$13,$AJ$2))+AP780</f>
        <v>0</v>
      </c>
      <c r="AN781">
        <f ca="1">IF($AI$3=1,
IF($AJ$2="",
SUMIFS(ENTRADAS[Valor],ENTRADAS[Status],"Concluído",ENTRADAS[Data pagamento],AK781),
SUMIFS(ENTRADAS[Valor],ENTRADAS[Status],"Concluído",ENTRADAS[Data pagamento],AK781,ENTRADAS[Conta bancária],$AJ$2)),
IF($AJ$2="",
SUMIFS(ENTRADAS[Valor],ENTRADAS[Status],"Concluído",ENTRADAS[Data pagamento],AK781)+SUMIFS(ENTRADAS[Valor],ENTRADAS[Status],"&lt;&gt;"&amp;"Concluído",ENTRADAS[Data vencimento],AK781),
SUMIFS(ENTRADAS[Valor],ENTRADAS[Status],"Concluído",ENTRADAS[Data pagamento],AK781,ENTRADAS[Conta bancária],$AJ$2)+SUMIFS(ENTRADAS[Valor],ENTRADAS[Status],"&lt;&gt;"&amp;"Concluído",ENTRADAS[Data vencimento],AK781,ENTRADAS[Conta bancária],$AJ$2)))</f>
        <v>0</v>
      </c>
      <c r="AO781">
        <f ca="1">IF($AI$3=1,
IF($AJ$2="",
SUMIFS(SAÍDAS[Valor],SAÍDAS[Status],"Concluído",SAÍDAS[Data pagamento],AK781),
SUMIFS(SAÍDAS[Valor],SAÍDAS[Status],"Concluído",SAÍDAS[Data pagamento],AK781,SAÍDAS[Conta bancária],$AJ$2)),
IF($AJ$2="",
SUMIFS(SAÍDAS[Valor],SAÍDAS[Status],"Concluído",SAÍDAS[Data pagamento],AK781)+SUMIFS(SAÍDAS[Valor],SAÍDAS[Status],"&lt;&gt;"&amp;"Concluído",SAÍDAS[Data vencimento],AK781),
SUMIFS(SAÍDAS[Valor],SAÍDAS[Status],"Concluído",SAÍDAS[Data pagamento],AK781,SAÍDAS[Conta bancária],$AJ$2)+SUMIFS(SAÍDAS[Valor],SAÍDAS[Status],"&lt;&gt;"&amp;"Concluído",SAÍDAS[Data vencimento],AK781,SAÍDAS[Conta bancária],$AJ$2)))</f>
        <v>0</v>
      </c>
      <c r="AP781">
        <f t="shared" ca="1" si="87"/>
        <v>0</v>
      </c>
    </row>
    <row r="782" spans="34:42" x14ac:dyDescent="0.3">
      <c r="AH782" t="str">
        <f t="shared" ca="1" si="83"/>
        <v>fev</v>
      </c>
      <c r="AI782">
        <f t="shared" ca="1" si="84"/>
        <v>1902</v>
      </c>
      <c r="AJ782" t="str">
        <f t="shared" ca="1" si="85"/>
        <v>fev1902</v>
      </c>
      <c r="AK782" s="97">
        <f t="shared" ca="1" si="88"/>
        <v>776</v>
      </c>
      <c r="AL782" t="str">
        <f t="shared" ca="1" si="86"/>
        <v>sex</v>
      </c>
      <c r="AM782">
        <f ca="1">IF($AJ$2="",SUMIFS(BANCOS!$C$4:$C$13,BANCOS!$D$4:$D$13,AK782),SUMIFS(BANCOS!$C$4:$C$13,BANCOS!$D$4:$D$13,AK782,BANCOS!$B$4:$B$13,$AJ$2))+AP781</f>
        <v>0</v>
      </c>
      <c r="AN782">
        <f ca="1">IF($AI$3=1,
IF($AJ$2="",
SUMIFS(ENTRADAS[Valor],ENTRADAS[Status],"Concluído",ENTRADAS[Data pagamento],AK782),
SUMIFS(ENTRADAS[Valor],ENTRADAS[Status],"Concluído",ENTRADAS[Data pagamento],AK782,ENTRADAS[Conta bancária],$AJ$2)),
IF($AJ$2="",
SUMIFS(ENTRADAS[Valor],ENTRADAS[Status],"Concluído",ENTRADAS[Data pagamento],AK782)+SUMIFS(ENTRADAS[Valor],ENTRADAS[Status],"&lt;&gt;"&amp;"Concluído",ENTRADAS[Data vencimento],AK782),
SUMIFS(ENTRADAS[Valor],ENTRADAS[Status],"Concluído",ENTRADAS[Data pagamento],AK782,ENTRADAS[Conta bancária],$AJ$2)+SUMIFS(ENTRADAS[Valor],ENTRADAS[Status],"&lt;&gt;"&amp;"Concluído",ENTRADAS[Data vencimento],AK782,ENTRADAS[Conta bancária],$AJ$2)))</f>
        <v>0</v>
      </c>
      <c r="AO782">
        <f ca="1">IF($AI$3=1,
IF($AJ$2="",
SUMIFS(SAÍDAS[Valor],SAÍDAS[Status],"Concluído",SAÍDAS[Data pagamento],AK782),
SUMIFS(SAÍDAS[Valor],SAÍDAS[Status],"Concluído",SAÍDAS[Data pagamento],AK782,SAÍDAS[Conta bancária],$AJ$2)),
IF($AJ$2="",
SUMIFS(SAÍDAS[Valor],SAÍDAS[Status],"Concluído",SAÍDAS[Data pagamento],AK782)+SUMIFS(SAÍDAS[Valor],SAÍDAS[Status],"&lt;&gt;"&amp;"Concluído",SAÍDAS[Data vencimento],AK782),
SUMIFS(SAÍDAS[Valor],SAÍDAS[Status],"Concluído",SAÍDAS[Data pagamento],AK782,SAÍDAS[Conta bancária],$AJ$2)+SUMIFS(SAÍDAS[Valor],SAÍDAS[Status],"&lt;&gt;"&amp;"Concluído",SAÍDAS[Data vencimento],AK782,SAÍDAS[Conta bancária],$AJ$2)))</f>
        <v>0</v>
      </c>
      <c r="AP782">
        <f t="shared" ca="1" si="87"/>
        <v>0</v>
      </c>
    </row>
    <row r="783" spans="34:42" x14ac:dyDescent="0.3">
      <c r="AH783" t="str">
        <f t="shared" ca="1" si="83"/>
        <v>fev</v>
      </c>
      <c r="AI783">
        <f t="shared" ca="1" si="84"/>
        <v>1902</v>
      </c>
      <c r="AJ783" t="str">
        <f t="shared" ca="1" si="85"/>
        <v>fev1902</v>
      </c>
      <c r="AK783" s="97">
        <f t="shared" ca="1" si="88"/>
        <v>777</v>
      </c>
      <c r="AL783" t="str">
        <f t="shared" ca="1" si="86"/>
        <v>sáb</v>
      </c>
      <c r="AM783">
        <f ca="1">IF($AJ$2="",SUMIFS(BANCOS!$C$4:$C$13,BANCOS!$D$4:$D$13,AK783),SUMIFS(BANCOS!$C$4:$C$13,BANCOS!$D$4:$D$13,AK783,BANCOS!$B$4:$B$13,$AJ$2))+AP782</f>
        <v>0</v>
      </c>
      <c r="AN783">
        <f ca="1">IF($AI$3=1,
IF($AJ$2="",
SUMIFS(ENTRADAS[Valor],ENTRADAS[Status],"Concluído",ENTRADAS[Data pagamento],AK783),
SUMIFS(ENTRADAS[Valor],ENTRADAS[Status],"Concluído",ENTRADAS[Data pagamento],AK783,ENTRADAS[Conta bancária],$AJ$2)),
IF($AJ$2="",
SUMIFS(ENTRADAS[Valor],ENTRADAS[Status],"Concluído",ENTRADAS[Data pagamento],AK783)+SUMIFS(ENTRADAS[Valor],ENTRADAS[Status],"&lt;&gt;"&amp;"Concluído",ENTRADAS[Data vencimento],AK783),
SUMIFS(ENTRADAS[Valor],ENTRADAS[Status],"Concluído",ENTRADAS[Data pagamento],AK783,ENTRADAS[Conta bancária],$AJ$2)+SUMIFS(ENTRADAS[Valor],ENTRADAS[Status],"&lt;&gt;"&amp;"Concluído",ENTRADAS[Data vencimento],AK783,ENTRADAS[Conta bancária],$AJ$2)))</f>
        <v>0</v>
      </c>
      <c r="AO783">
        <f ca="1">IF($AI$3=1,
IF($AJ$2="",
SUMIFS(SAÍDAS[Valor],SAÍDAS[Status],"Concluído",SAÍDAS[Data pagamento],AK783),
SUMIFS(SAÍDAS[Valor],SAÍDAS[Status],"Concluído",SAÍDAS[Data pagamento],AK783,SAÍDAS[Conta bancária],$AJ$2)),
IF($AJ$2="",
SUMIFS(SAÍDAS[Valor],SAÍDAS[Status],"Concluído",SAÍDAS[Data pagamento],AK783)+SUMIFS(SAÍDAS[Valor],SAÍDAS[Status],"&lt;&gt;"&amp;"Concluído",SAÍDAS[Data vencimento],AK783),
SUMIFS(SAÍDAS[Valor],SAÍDAS[Status],"Concluído",SAÍDAS[Data pagamento],AK783,SAÍDAS[Conta bancária],$AJ$2)+SUMIFS(SAÍDAS[Valor],SAÍDAS[Status],"&lt;&gt;"&amp;"Concluído",SAÍDAS[Data vencimento],AK783,SAÍDAS[Conta bancária],$AJ$2)))</f>
        <v>0</v>
      </c>
      <c r="AP783">
        <f t="shared" ca="1" si="87"/>
        <v>0</v>
      </c>
    </row>
    <row r="784" spans="34:42" x14ac:dyDescent="0.3">
      <c r="AH784" t="str">
        <f t="shared" ca="1" si="83"/>
        <v>fev</v>
      </c>
      <c r="AI784">
        <f t="shared" ca="1" si="84"/>
        <v>1902</v>
      </c>
      <c r="AJ784" t="str">
        <f t="shared" ca="1" si="85"/>
        <v>fev1902</v>
      </c>
      <c r="AK784" s="97">
        <f t="shared" ca="1" si="88"/>
        <v>778</v>
      </c>
      <c r="AL784" t="str">
        <f t="shared" ca="1" si="86"/>
        <v>dom</v>
      </c>
      <c r="AM784">
        <f ca="1">IF($AJ$2="",SUMIFS(BANCOS!$C$4:$C$13,BANCOS!$D$4:$D$13,AK784),SUMIFS(BANCOS!$C$4:$C$13,BANCOS!$D$4:$D$13,AK784,BANCOS!$B$4:$B$13,$AJ$2))+AP783</f>
        <v>0</v>
      </c>
      <c r="AN784">
        <f ca="1">IF($AI$3=1,
IF($AJ$2="",
SUMIFS(ENTRADAS[Valor],ENTRADAS[Status],"Concluído",ENTRADAS[Data pagamento],AK784),
SUMIFS(ENTRADAS[Valor],ENTRADAS[Status],"Concluído",ENTRADAS[Data pagamento],AK784,ENTRADAS[Conta bancária],$AJ$2)),
IF($AJ$2="",
SUMIFS(ENTRADAS[Valor],ENTRADAS[Status],"Concluído",ENTRADAS[Data pagamento],AK784)+SUMIFS(ENTRADAS[Valor],ENTRADAS[Status],"&lt;&gt;"&amp;"Concluído",ENTRADAS[Data vencimento],AK784),
SUMIFS(ENTRADAS[Valor],ENTRADAS[Status],"Concluído",ENTRADAS[Data pagamento],AK784,ENTRADAS[Conta bancária],$AJ$2)+SUMIFS(ENTRADAS[Valor],ENTRADAS[Status],"&lt;&gt;"&amp;"Concluído",ENTRADAS[Data vencimento],AK784,ENTRADAS[Conta bancária],$AJ$2)))</f>
        <v>0</v>
      </c>
      <c r="AO784">
        <f ca="1">IF($AI$3=1,
IF($AJ$2="",
SUMIFS(SAÍDAS[Valor],SAÍDAS[Status],"Concluído",SAÍDAS[Data pagamento],AK784),
SUMIFS(SAÍDAS[Valor],SAÍDAS[Status],"Concluído",SAÍDAS[Data pagamento],AK784,SAÍDAS[Conta bancária],$AJ$2)),
IF($AJ$2="",
SUMIFS(SAÍDAS[Valor],SAÍDAS[Status],"Concluído",SAÍDAS[Data pagamento],AK784)+SUMIFS(SAÍDAS[Valor],SAÍDAS[Status],"&lt;&gt;"&amp;"Concluído",SAÍDAS[Data vencimento],AK784),
SUMIFS(SAÍDAS[Valor],SAÍDAS[Status],"Concluído",SAÍDAS[Data pagamento],AK784,SAÍDAS[Conta bancária],$AJ$2)+SUMIFS(SAÍDAS[Valor],SAÍDAS[Status],"&lt;&gt;"&amp;"Concluído",SAÍDAS[Data vencimento],AK784,SAÍDAS[Conta bancária],$AJ$2)))</f>
        <v>0</v>
      </c>
      <c r="AP784">
        <f t="shared" ca="1" si="87"/>
        <v>0</v>
      </c>
    </row>
    <row r="785" spans="34:42" x14ac:dyDescent="0.3">
      <c r="AH785" t="str">
        <f t="shared" ca="1" si="83"/>
        <v>fev</v>
      </c>
      <c r="AI785">
        <f t="shared" ca="1" si="84"/>
        <v>1902</v>
      </c>
      <c r="AJ785" t="str">
        <f t="shared" ca="1" si="85"/>
        <v>fev1902</v>
      </c>
      <c r="AK785" s="97">
        <f t="shared" ca="1" si="88"/>
        <v>779</v>
      </c>
      <c r="AL785" t="str">
        <f t="shared" ca="1" si="86"/>
        <v>seg</v>
      </c>
      <c r="AM785">
        <f ca="1">IF($AJ$2="",SUMIFS(BANCOS!$C$4:$C$13,BANCOS!$D$4:$D$13,AK785),SUMIFS(BANCOS!$C$4:$C$13,BANCOS!$D$4:$D$13,AK785,BANCOS!$B$4:$B$13,$AJ$2))+AP784</f>
        <v>0</v>
      </c>
      <c r="AN785">
        <f ca="1">IF($AI$3=1,
IF($AJ$2="",
SUMIFS(ENTRADAS[Valor],ENTRADAS[Status],"Concluído",ENTRADAS[Data pagamento],AK785),
SUMIFS(ENTRADAS[Valor],ENTRADAS[Status],"Concluído",ENTRADAS[Data pagamento],AK785,ENTRADAS[Conta bancária],$AJ$2)),
IF($AJ$2="",
SUMIFS(ENTRADAS[Valor],ENTRADAS[Status],"Concluído",ENTRADAS[Data pagamento],AK785)+SUMIFS(ENTRADAS[Valor],ENTRADAS[Status],"&lt;&gt;"&amp;"Concluído",ENTRADAS[Data vencimento],AK785),
SUMIFS(ENTRADAS[Valor],ENTRADAS[Status],"Concluído",ENTRADAS[Data pagamento],AK785,ENTRADAS[Conta bancária],$AJ$2)+SUMIFS(ENTRADAS[Valor],ENTRADAS[Status],"&lt;&gt;"&amp;"Concluído",ENTRADAS[Data vencimento],AK785,ENTRADAS[Conta bancária],$AJ$2)))</f>
        <v>0</v>
      </c>
      <c r="AO785">
        <f ca="1">IF($AI$3=1,
IF($AJ$2="",
SUMIFS(SAÍDAS[Valor],SAÍDAS[Status],"Concluído",SAÍDAS[Data pagamento],AK785),
SUMIFS(SAÍDAS[Valor],SAÍDAS[Status],"Concluído",SAÍDAS[Data pagamento],AK785,SAÍDAS[Conta bancária],$AJ$2)),
IF($AJ$2="",
SUMIFS(SAÍDAS[Valor],SAÍDAS[Status],"Concluído",SAÍDAS[Data pagamento],AK785)+SUMIFS(SAÍDAS[Valor],SAÍDAS[Status],"&lt;&gt;"&amp;"Concluído",SAÍDAS[Data vencimento],AK785),
SUMIFS(SAÍDAS[Valor],SAÍDAS[Status],"Concluído",SAÍDAS[Data pagamento],AK785,SAÍDAS[Conta bancária],$AJ$2)+SUMIFS(SAÍDAS[Valor],SAÍDAS[Status],"&lt;&gt;"&amp;"Concluído",SAÍDAS[Data vencimento],AK785,SAÍDAS[Conta bancária],$AJ$2)))</f>
        <v>0</v>
      </c>
      <c r="AP785">
        <f t="shared" ca="1" si="87"/>
        <v>0</v>
      </c>
    </row>
    <row r="786" spans="34:42" x14ac:dyDescent="0.3">
      <c r="AH786" t="str">
        <f t="shared" ca="1" si="83"/>
        <v>fev</v>
      </c>
      <c r="AI786">
        <f t="shared" ca="1" si="84"/>
        <v>1902</v>
      </c>
      <c r="AJ786" t="str">
        <f t="shared" ca="1" si="85"/>
        <v>fev1902</v>
      </c>
      <c r="AK786" s="97">
        <f t="shared" ca="1" si="88"/>
        <v>780</v>
      </c>
      <c r="AL786" t="str">
        <f t="shared" ca="1" si="86"/>
        <v>ter</v>
      </c>
      <c r="AM786">
        <f ca="1">IF($AJ$2="",SUMIFS(BANCOS!$C$4:$C$13,BANCOS!$D$4:$D$13,AK786),SUMIFS(BANCOS!$C$4:$C$13,BANCOS!$D$4:$D$13,AK786,BANCOS!$B$4:$B$13,$AJ$2))+AP785</f>
        <v>0</v>
      </c>
      <c r="AN786">
        <f ca="1">IF($AI$3=1,
IF($AJ$2="",
SUMIFS(ENTRADAS[Valor],ENTRADAS[Status],"Concluído",ENTRADAS[Data pagamento],AK786),
SUMIFS(ENTRADAS[Valor],ENTRADAS[Status],"Concluído",ENTRADAS[Data pagamento],AK786,ENTRADAS[Conta bancária],$AJ$2)),
IF($AJ$2="",
SUMIFS(ENTRADAS[Valor],ENTRADAS[Status],"Concluído",ENTRADAS[Data pagamento],AK786)+SUMIFS(ENTRADAS[Valor],ENTRADAS[Status],"&lt;&gt;"&amp;"Concluído",ENTRADAS[Data vencimento],AK786),
SUMIFS(ENTRADAS[Valor],ENTRADAS[Status],"Concluído",ENTRADAS[Data pagamento],AK786,ENTRADAS[Conta bancária],$AJ$2)+SUMIFS(ENTRADAS[Valor],ENTRADAS[Status],"&lt;&gt;"&amp;"Concluído",ENTRADAS[Data vencimento],AK786,ENTRADAS[Conta bancária],$AJ$2)))</f>
        <v>0</v>
      </c>
      <c r="AO786">
        <f ca="1">IF($AI$3=1,
IF($AJ$2="",
SUMIFS(SAÍDAS[Valor],SAÍDAS[Status],"Concluído",SAÍDAS[Data pagamento],AK786),
SUMIFS(SAÍDAS[Valor],SAÍDAS[Status],"Concluído",SAÍDAS[Data pagamento],AK786,SAÍDAS[Conta bancária],$AJ$2)),
IF($AJ$2="",
SUMIFS(SAÍDAS[Valor],SAÍDAS[Status],"Concluído",SAÍDAS[Data pagamento],AK786)+SUMIFS(SAÍDAS[Valor],SAÍDAS[Status],"&lt;&gt;"&amp;"Concluído",SAÍDAS[Data vencimento],AK786),
SUMIFS(SAÍDAS[Valor],SAÍDAS[Status],"Concluído",SAÍDAS[Data pagamento],AK786,SAÍDAS[Conta bancária],$AJ$2)+SUMIFS(SAÍDAS[Valor],SAÍDAS[Status],"&lt;&gt;"&amp;"Concluído",SAÍDAS[Data vencimento],AK786,SAÍDAS[Conta bancária],$AJ$2)))</f>
        <v>0</v>
      </c>
      <c r="AP786">
        <f t="shared" ca="1" si="87"/>
        <v>0</v>
      </c>
    </row>
    <row r="787" spans="34:42" x14ac:dyDescent="0.3">
      <c r="AH787" t="str">
        <f t="shared" ca="1" si="83"/>
        <v>fev</v>
      </c>
      <c r="AI787">
        <f t="shared" ca="1" si="84"/>
        <v>1902</v>
      </c>
      <c r="AJ787" t="str">
        <f t="shared" ca="1" si="85"/>
        <v>fev1902</v>
      </c>
      <c r="AK787" s="97">
        <f t="shared" ca="1" si="88"/>
        <v>781</v>
      </c>
      <c r="AL787" t="str">
        <f t="shared" ca="1" si="86"/>
        <v>qua</v>
      </c>
      <c r="AM787">
        <f ca="1">IF($AJ$2="",SUMIFS(BANCOS!$C$4:$C$13,BANCOS!$D$4:$D$13,AK787),SUMIFS(BANCOS!$C$4:$C$13,BANCOS!$D$4:$D$13,AK787,BANCOS!$B$4:$B$13,$AJ$2))+AP786</f>
        <v>0</v>
      </c>
      <c r="AN787">
        <f ca="1">IF($AI$3=1,
IF($AJ$2="",
SUMIFS(ENTRADAS[Valor],ENTRADAS[Status],"Concluído",ENTRADAS[Data pagamento],AK787),
SUMIFS(ENTRADAS[Valor],ENTRADAS[Status],"Concluído",ENTRADAS[Data pagamento],AK787,ENTRADAS[Conta bancária],$AJ$2)),
IF($AJ$2="",
SUMIFS(ENTRADAS[Valor],ENTRADAS[Status],"Concluído",ENTRADAS[Data pagamento],AK787)+SUMIFS(ENTRADAS[Valor],ENTRADAS[Status],"&lt;&gt;"&amp;"Concluído",ENTRADAS[Data vencimento],AK787),
SUMIFS(ENTRADAS[Valor],ENTRADAS[Status],"Concluído",ENTRADAS[Data pagamento],AK787,ENTRADAS[Conta bancária],$AJ$2)+SUMIFS(ENTRADAS[Valor],ENTRADAS[Status],"&lt;&gt;"&amp;"Concluído",ENTRADAS[Data vencimento],AK787,ENTRADAS[Conta bancária],$AJ$2)))</f>
        <v>0</v>
      </c>
      <c r="AO787">
        <f ca="1">IF($AI$3=1,
IF($AJ$2="",
SUMIFS(SAÍDAS[Valor],SAÍDAS[Status],"Concluído",SAÍDAS[Data pagamento],AK787),
SUMIFS(SAÍDAS[Valor],SAÍDAS[Status],"Concluído",SAÍDAS[Data pagamento],AK787,SAÍDAS[Conta bancária],$AJ$2)),
IF($AJ$2="",
SUMIFS(SAÍDAS[Valor],SAÍDAS[Status],"Concluído",SAÍDAS[Data pagamento],AK787)+SUMIFS(SAÍDAS[Valor],SAÍDAS[Status],"&lt;&gt;"&amp;"Concluído",SAÍDAS[Data vencimento],AK787),
SUMIFS(SAÍDAS[Valor],SAÍDAS[Status],"Concluído",SAÍDAS[Data pagamento],AK787,SAÍDAS[Conta bancária],$AJ$2)+SUMIFS(SAÍDAS[Valor],SAÍDAS[Status],"&lt;&gt;"&amp;"Concluído",SAÍDAS[Data vencimento],AK787,SAÍDAS[Conta bancária],$AJ$2)))</f>
        <v>0</v>
      </c>
      <c r="AP787">
        <f t="shared" ca="1" si="87"/>
        <v>0</v>
      </c>
    </row>
    <row r="788" spans="34:42" x14ac:dyDescent="0.3">
      <c r="AH788" t="str">
        <f t="shared" ca="1" si="83"/>
        <v>fev</v>
      </c>
      <c r="AI788">
        <f t="shared" ca="1" si="84"/>
        <v>1902</v>
      </c>
      <c r="AJ788" t="str">
        <f t="shared" ca="1" si="85"/>
        <v>fev1902</v>
      </c>
      <c r="AK788" s="97">
        <f t="shared" ca="1" si="88"/>
        <v>782</v>
      </c>
      <c r="AL788" t="str">
        <f t="shared" ca="1" si="86"/>
        <v>qui</v>
      </c>
      <c r="AM788">
        <f ca="1">IF($AJ$2="",SUMIFS(BANCOS!$C$4:$C$13,BANCOS!$D$4:$D$13,AK788),SUMIFS(BANCOS!$C$4:$C$13,BANCOS!$D$4:$D$13,AK788,BANCOS!$B$4:$B$13,$AJ$2))+AP787</f>
        <v>0</v>
      </c>
      <c r="AN788">
        <f ca="1">IF($AI$3=1,
IF($AJ$2="",
SUMIFS(ENTRADAS[Valor],ENTRADAS[Status],"Concluído",ENTRADAS[Data pagamento],AK788),
SUMIFS(ENTRADAS[Valor],ENTRADAS[Status],"Concluído",ENTRADAS[Data pagamento],AK788,ENTRADAS[Conta bancária],$AJ$2)),
IF($AJ$2="",
SUMIFS(ENTRADAS[Valor],ENTRADAS[Status],"Concluído",ENTRADAS[Data pagamento],AK788)+SUMIFS(ENTRADAS[Valor],ENTRADAS[Status],"&lt;&gt;"&amp;"Concluído",ENTRADAS[Data vencimento],AK788),
SUMIFS(ENTRADAS[Valor],ENTRADAS[Status],"Concluído",ENTRADAS[Data pagamento],AK788,ENTRADAS[Conta bancária],$AJ$2)+SUMIFS(ENTRADAS[Valor],ENTRADAS[Status],"&lt;&gt;"&amp;"Concluído",ENTRADAS[Data vencimento],AK788,ENTRADAS[Conta bancária],$AJ$2)))</f>
        <v>0</v>
      </c>
      <c r="AO788">
        <f ca="1">IF($AI$3=1,
IF($AJ$2="",
SUMIFS(SAÍDAS[Valor],SAÍDAS[Status],"Concluído",SAÍDAS[Data pagamento],AK788),
SUMIFS(SAÍDAS[Valor],SAÍDAS[Status],"Concluído",SAÍDAS[Data pagamento],AK788,SAÍDAS[Conta bancária],$AJ$2)),
IF($AJ$2="",
SUMIFS(SAÍDAS[Valor],SAÍDAS[Status],"Concluído",SAÍDAS[Data pagamento],AK788)+SUMIFS(SAÍDAS[Valor],SAÍDAS[Status],"&lt;&gt;"&amp;"Concluído",SAÍDAS[Data vencimento],AK788),
SUMIFS(SAÍDAS[Valor],SAÍDAS[Status],"Concluído",SAÍDAS[Data pagamento],AK788,SAÍDAS[Conta bancária],$AJ$2)+SUMIFS(SAÍDAS[Valor],SAÍDAS[Status],"&lt;&gt;"&amp;"Concluído",SAÍDAS[Data vencimento],AK788,SAÍDAS[Conta bancária],$AJ$2)))</f>
        <v>0</v>
      </c>
      <c r="AP788">
        <f t="shared" ca="1" si="87"/>
        <v>0</v>
      </c>
    </row>
    <row r="789" spans="34:42" x14ac:dyDescent="0.3">
      <c r="AH789" t="str">
        <f t="shared" ca="1" si="83"/>
        <v>fev</v>
      </c>
      <c r="AI789">
        <f t="shared" ca="1" si="84"/>
        <v>1902</v>
      </c>
      <c r="AJ789" t="str">
        <f t="shared" ca="1" si="85"/>
        <v>fev1902</v>
      </c>
      <c r="AK789" s="97">
        <f t="shared" ca="1" si="88"/>
        <v>783</v>
      </c>
      <c r="AL789" t="str">
        <f t="shared" ca="1" si="86"/>
        <v>sex</v>
      </c>
      <c r="AM789">
        <f ca="1">IF($AJ$2="",SUMIFS(BANCOS!$C$4:$C$13,BANCOS!$D$4:$D$13,AK789),SUMIFS(BANCOS!$C$4:$C$13,BANCOS!$D$4:$D$13,AK789,BANCOS!$B$4:$B$13,$AJ$2))+AP788</f>
        <v>0</v>
      </c>
      <c r="AN789">
        <f ca="1">IF($AI$3=1,
IF($AJ$2="",
SUMIFS(ENTRADAS[Valor],ENTRADAS[Status],"Concluído",ENTRADAS[Data pagamento],AK789),
SUMIFS(ENTRADAS[Valor],ENTRADAS[Status],"Concluído",ENTRADAS[Data pagamento],AK789,ENTRADAS[Conta bancária],$AJ$2)),
IF($AJ$2="",
SUMIFS(ENTRADAS[Valor],ENTRADAS[Status],"Concluído",ENTRADAS[Data pagamento],AK789)+SUMIFS(ENTRADAS[Valor],ENTRADAS[Status],"&lt;&gt;"&amp;"Concluído",ENTRADAS[Data vencimento],AK789),
SUMIFS(ENTRADAS[Valor],ENTRADAS[Status],"Concluído",ENTRADAS[Data pagamento],AK789,ENTRADAS[Conta bancária],$AJ$2)+SUMIFS(ENTRADAS[Valor],ENTRADAS[Status],"&lt;&gt;"&amp;"Concluído",ENTRADAS[Data vencimento],AK789,ENTRADAS[Conta bancária],$AJ$2)))</f>
        <v>0</v>
      </c>
      <c r="AO789">
        <f ca="1">IF($AI$3=1,
IF($AJ$2="",
SUMIFS(SAÍDAS[Valor],SAÍDAS[Status],"Concluído",SAÍDAS[Data pagamento],AK789),
SUMIFS(SAÍDAS[Valor],SAÍDAS[Status],"Concluído",SAÍDAS[Data pagamento],AK789,SAÍDAS[Conta bancária],$AJ$2)),
IF($AJ$2="",
SUMIFS(SAÍDAS[Valor],SAÍDAS[Status],"Concluído",SAÍDAS[Data pagamento],AK789)+SUMIFS(SAÍDAS[Valor],SAÍDAS[Status],"&lt;&gt;"&amp;"Concluído",SAÍDAS[Data vencimento],AK789),
SUMIFS(SAÍDAS[Valor],SAÍDAS[Status],"Concluído",SAÍDAS[Data pagamento],AK789,SAÍDAS[Conta bancária],$AJ$2)+SUMIFS(SAÍDAS[Valor],SAÍDAS[Status],"&lt;&gt;"&amp;"Concluído",SAÍDAS[Data vencimento],AK789,SAÍDAS[Conta bancária],$AJ$2)))</f>
        <v>0</v>
      </c>
      <c r="AP789">
        <f t="shared" ca="1" si="87"/>
        <v>0</v>
      </c>
    </row>
    <row r="790" spans="34:42" x14ac:dyDescent="0.3">
      <c r="AH790" t="str">
        <f t="shared" ca="1" si="83"/>
        <v>fev</v>
      </c>
      <c r="AI790">
        <f t="shared" ca="1" si="84"/>
        <v>1902</v>
      </c>
      <c r="AJ790" t="str">
        <f t="shared" ca="1" si="85"/>
        <v>fev1902</v>
      </c>
      <c r="AK790" s="97">
        <f t="shared" ca="1" si="88"/>
        <v>784</v>
      </c>
      <c r="AL790" t="str">
        <f t="shared" ca="1" si="86"/>
        <v>sáb</v>
      </c>
      <c r="AM790">
        <f ca="1">IF($AJ$2="",SUMIFS(BANCOS!$C$4:$C$13,BANCOS!$D$4:$D$13,AK790),SUMIFS(BANCOS!$C$4:$C$13,BANCOS!$D$4:$D$13,AK790,BANCOS!$B$4:$B$13,$AJ$2))+AP789</f>
        <v>0</v>
      </c>
      <c r="AN790">
        <f ca="1">IF($AI$3=1,
IF($AJ$2="",
SUMIFS(ENTRADAS[Valor],ENTRADAS[Status],"Concluído",ENTRADAS[Data pagamento],AK790),
SUMIFS(ENTRADAS[Valor],ENTRADAS[Status],"Concluído",ENTRADAS[Data pagamento],AK790,ENTRADAS[Conta bancária],$AJ$2)),
IF($AJ$2="",
SUMIFS(ENTRADAS[Valor],ENTRADAS[Status],"Concluído",ENTRADAS[Data pagamento],AK790)+SUMIFS(ENTRADAS[Valor],ENTRADAS[Status],"&lt;&gt;"&amp;"Concluído",ENTRADAS[Data vencimento],AK790),
SUMIFS(ENTRADAS[Valor],ENTRADAS[Status],"Concluído",ENTRADAS[Data pagamento],AK790,ENTRADAS[Conta bancária],$AJ$2)+SUMIFS(ENTRADAS[Valor],ENTRADAS[Status],"&lt;&gt;"&amp;"Concluído",ENTRADAS[Data vencimento],AK790,ENTRADAS[Conta bancária],$AJ$2)))</f>
        <v>0</v>
      </c>
      <c r="AO790">
        <f ca="1">IF($AI$3=1,
IF($AJ$2="",
SUMIFS(SAÍDAS[Valor],SAÍDAS[Status],"Concluído",SAÍDAS[Data pagamento],AK790),
SUMIFS(SAÍDAS[Valor],SAÍDAS[Status],"Concluído",SAÍDAS[Data pagamento],AK790,SAÍDAS[Conta bancária],$AJ$2)),
IF($AJ$2="",
SUMIFS(SAÍDAS[Valor],SAÍDAS[Status],"Concluído",SAÍDAS[Data pagamento],AK790)+SUMIFS(SAÍDAS[Valor],SAÍDAS[Status],"&lt;&gt;"&amp;"Concluído",SAÍDAS[Data vencimento],AK790),
SUMIFS(SAÍDAS[Valor],SAÍDAS[Status],"Concluído",SAÍDAS[Data pagamento],AK790,SAÍDAS[Conta bancária],$AJ$2)+SUMIFS(SAÍDAS[Valor],SAÍDAS[Status],"&lt;&gt;"&amp;"Concluído",SAÍDAS[Data vencimento],AK790,SAÍDAS[Conta bancária],$AJ$2)))</f>
        <v>0</v>
      </c>
      <c r="AP790">
        <f t="shared" ca="1" si="87"/>
        <v>0</v>
      </c>
    </row>
    <row r="791" spans="34:42" x14ac:dyDescent="0.3">
      <c r="AH791" t="str">
        <f t="shared" ca="1" si="83"/>
        <v>fev</v>
      </c>
      <c r="AI791">
        <f t="shared" ca="1" si="84"/>
        <v>1902</v>
      </c>
      <c r="AJ791" t="str">
        <f t="shared" ca="1" si="85"/>
        <v>fev1902</v>
      </c>
      <c r="AK791" s="97">
        <f t="shared" ca="1" si="88"/>
        <v>785</v>
      </c>
      <c r="AL791" t="str">
        <f t="shared" ca="1" si="86"/>
        <v>dom</v>
      </c>
      <c r="AM791">
        <f ca="1">IF($AJ$2="",SUMIFS(BANCOS!$C$4:$C$13,BANCOS!$D$4:$D$13,AK791),SUMIFS(BANCOS!$C$4:$C$13,BANCOS!$D$4:$D$13,AK791,BANCOS!$B$4:$B$13,$AJ$2))+AP790</f>
        <v>0</v>
      </c>
      <c r="AN791">
        <f ca="1">IF($AI$3=1,
IF($AJ$2="",
SUMIFS(ENTRADAS[Valor],ENTRADAS[Status],"Concluído",ENTRADAS[Data pagamento],AK791),
SUMIFS(ENTRADAS[Valor],ENTRADAS[Status],"Concluído",ENTRADAS[Data pagamento],AK791,ENTRADAS[Conta bancária],$AJ$2)),
IF($AJ$2="",
SUMIFS(ENTRADAS[Valor],ENTRADAS[Status],"Concluído",ENTRADAS[Data pagamento],AK791)+SUMIFS(ENTRADAS[Valor],ENTRADAS[Status],"&lt;&gt;"&amp;"Concluído",ENTRADAS[Data vencimento],AK791),
SUMIFS(ENTRADAS[Valor],ENTRADAS[Status],"Concluído",ENTRADAS[Data pagamento],AK791,ENTRADAS[Conta bancária],$AJ$2)+SUMIFS(ENTRADAS[Valor],ENTRADAS[Status],"&lt;&gt;"&amp;"Concluído",ENTRADAS[Data vencimento],AK791,ENTRADAS[Conta bancária],$AJ$2)))</f>
        <v>0</v>
      </c>
      <c r="AO791">
        <f ca="1">IF($AI$3=1,
IF($AJ$2="",
SUMIFS(SAÍDAS[Valor],SAÍDAS[Status],"Concluído",SAÍDAS[Data pagamento],AK791),
SUMIFS(SAÍDAS[Valor],SAÍDAS[Status],"Concluído",SAÍDAS[Data pagamento],AK791,SAÍDAS[Conta bancária],$AJ$2)),
IF($AJ$2="",
SUMIFS(SAÍDAS[Valor],SAÍDAS[Status],"Concluído",SAÍDAS[Data pagamento],AK791)+SUMIFS(SAÍDAS[Valor],SAÍDAS[Status],"&lt;&gt;"&amp;"Concluído",SAÍDAS[Data vencimento],AK791),
SUMIFS(SAÍDAS[Valor],SAÍDAS[Status],"Concluído",SAÍDAS[Data pagamento],AK791,SAÍDAS[Conta bancária],$AJ$2)+SUMIFS(SAÍDAS[Valor],SAÍDAS[Status],"&lt;&gt;"&amp;"Concluído",SAÍDAS[Data vencimento],AK791,SAÍDAS[Conta bancária],$AJ$2)))</f>
        <v>0</v>
      </c>
      <c r="AP791">
        <f t="shared" ca="1" si="87"/>
        <v>0</v>
      </c>
    </row>
    <row r="792" spans="34:42" x14ac:dyDescent="0.3">
      <c r="AH792" t="str">
        <f t="shared" ca="1" si="83"/>
        <v>fev</v>
      </c>
      <c r="AI792">
        <f t="shared" ca="1" si="84"/>
        <v>1902</v>
      </c>
      <c r="AJ792" t="str">
        <f t="shared" ca="1" si="85"/>
        <v>fev1902</v>
      </c>
      <c r="AK792" s="97">
        <f t="shared" ca="1" si="88"/>
        <v>786</v>
      </c>
      <c r="AL792" t="str">
        <f t="shared" ca="1" si="86"/>
        <v>seg</v>
      </c>
      <c r="AM792">
        <f ca="1">IF($AJ$2="",SUMIFS(BANCOS!$C$4:$C$13,BANCOS!$D$4:$D$13,AK792),SUMIFS(BANCOS!$C$4:$C$13,BANCOS!$D$4:$D$13,AK792,BANCOS!$B$4:$B$13,$AJ$2))+AP791</f>
        <v>0</v>
      </c>
      <c r="AN792">
        <f ca="1">IF($AI$3=1,
IF($AJ$2="",
SUMIFS(ENTRADAS[Valor],ENTRADAS[Status],"Concluído",ENTRADAS[Data pagamento],AK792),
SUMIFS(ENTRADAS[Valor],ENTRADAS[Status],"Concluído",ENTRADAS[Data pagamento],AK792,ENTRADAS[Conta bancária],$AJ$2)),
IF($AJ$2="",
SUMIFS(ENTRADAS[Valor],ENTRADAS[Status],"Concluído",ENTRADAS[Data pagamento],AK792)+SUMIFS(ENTRADAS[Valor],ENTRADAS[Status],"&lt;&gt;"&amp;"Concluído",ENTRADAS[Data vencimento],AK792),
SUMIFS(ENTRADAS[Valor],ENTRADAS[Status],"Concluído",ENTRADAS[Data pagamento],AK792,ENTRADAS[Conta bancária],$AJ$2)+SUMIFS(ENTRADAS[Valor],ENTRADAS[Status],"&lt;&gt;"&amp;"Concluído",ENTRADAS[Data vencimento],AK792,ENTRADAS[Conta bancária],$AJ$2)))</f>
        <v>0</v>
      </c>
      <c r="AO792">
        <f ca="1">IF($AI$3=1,
IF($AJ$2="",
SUMIFS(SAÍDAS[Valor],SAÍDAS[Status],"Concluído",SAÍDAS[Data pagamento],AK792),
SUMIFS(SAÍDAS[Valor],SAÍDAS[Status],"Concluído",SAÍDAS[Data pagamento],AK792,SAÍDAS[Conta bancária],$AJ$2)),
IF($AJ$2="",
SUMIFS(SAÍDAS[Valor],SAÍDAS[Status],"Concluído",SAÍDAS[Data pagamento],AK792)+SUMIFS(SAÍDAS[Valor],SAÍDAS[Status],"&lt;&gt;"&amp;"Concluído",SAÍDAS[Data vencimento],AK792),
SUMIFS(SAÍDAS[Valor],SAÍDAS[Status],"Concluído",SAÍDAS[Data pagamento],AK792,SAÍDAS[Conta bancária],$AJ$2)+SUMIFS(SAÍDAS[Valor],SAÍDAS[Status],"&lt;&gt;"&amp;"Concluído",SAÍDAS[Data vencimento],AK792,SAÍDAS[Conta bancária],$AJ$2)))</f>
        <v>0</v>
      </c>
      <c r="AP792">
        <f t="shared" ca="1" si="87"/>
        <v>0</v>
      </c>
    </row>
    <row r="793" spans="34:42" x14ac:dyDescent="0.3">
      <c r="AH793" t="str">
        <f t="shared" ca="1" si="83"/>
        <v>fev</v>
      </c>
      <c r="AI793">
        <f t="shared" ca="1" si="84"/>
        <v>1902</v>
      </c>
      <c r="AJ793" t="str">
        <f t="shared" ca="1" si="85"/>
        <v>fev1902</v>
      </c>
      <c r="AK793" s="97">
        <f t="shared" ca="1" si="88"/>
        <v>787</v>
      </c>
      <c r="AL793" t="str">
        <f t="shared" ca="1" si="86"/>
        <v>ter</v>
      </c>
      <c r="AM793">
        <f ca="1">IF($AJ$2="",SUMIFS(BANCOS!$C$4:$C$13,BANCOS!$D$4:$D$13,AK793),SUMIFS(BANCOS!$C$4:$C$13,BANCOS!$D$4:$D$13,AK793,BANCOS!$B$4:$B$13,$AJ$2))+AP792</f>
        <v>0</v>
      </c>
      <c r="AN793">
        <f ca="1">IF($AI$3=1,
IF($AJ$2="",
SUMIFS(ENTRADAS[Valor],ENTRADAS[Status],"Concluído",ENTRADAS[Data pagamento],AK793),
SUMIFS(ENTRADAS[Valor],ENTRADAS[Status],"Concluído",ENTRADAS[Data pagamento],AK793,ENTRADAS[Conta bancária],$AJ$2)),
IF($AJ$2="",
SUMIFS(ENTRADAS[Valor],ENTRADAS[Status],"Concluído",ENTRADAS[Data pagamento],AK793)+SUMIFS(ENTRADAS[Valor],ENTRADAS[Status],"&lt;&gt;"&amp;"Concluído",ENTRADAS[Data vencimento],AK793),
SUMIFS(ENTRADAS[Valor],ENTRADAS[Status],"Concluído",ENTRADAS[Data pagamento],AK793,ENTRADAS[Conta bancária],$AJ$2)+SUMIFS(ENTRADAS[Valor],ENTRADAS[Status],"&lt;&gt;"&amp;"Concluído",ENTRADAS[Data vencimento],AK793,ENTRADAS[Conta bancária],$AJ$2)))</f>
        <v>0</v>
      </c>
      <c r="AO793">
        <f ca="1">IF($AI$3=1,
IF($AJ$2="",
SUMIFS(SAÍDAS[Valor],SAÍDAS[Status],"Concluído",SAÍDAS[Data pagamento],AK793),
SUMIFS(SAÍDAS[Valor],SAÍDAS[Status],"Concluído",SAÍDAS[Data pagamento],AK793,SAÍDAS[Conta bancária],$AJ$2)),
IF($AJ$2="",
SUMIFS(SAÍDAS[Valor],SAÍDAS[Status],"Concluído",SAÍDAS[Data pagamento],AK793)+SUMIFS(SAÍDAS[Valor],SAÍDAS[Status],"&lt;&gt;"&amp;"Concluído",SAÍDAS[Data vencimento],AK793),
SUMIFS(SAÍDAS[Valor],SAÍDAS[Status],"Concluído",SAÍDAS[Data pagamento],AK793,SAÍDAS[Conta bancária],$AJ$2)+SUMIFS(SAÍDAS[Valor],SAÍDAS[Status],"&lt;&gt;"&amp;"Concluído",SAÍDAS[Data vencimento],AK793,SAÍDAS[Conta bancária],$AJ$2)))</f>
        <v>0</v>
      </c>
      <c r="AP793">
        <f t="shared" ca="1" si="87"/>
        <v>0</v>
      </c>
    </row>
    <row r="794" spans="34:42" x14ac:dyDescent="0.3">
      <c r="AH794" t="str">
        <f t="shared" ca="1" si="83"/>
        <v>fev</v>
      </c>
      <c r="AI794">
        <f t="shared" ca="1" si="84"/>
        <v>1902</v>
      </c>
      <c r="AJ794" t="str">
        <f t="shared" ca="1" si="85"/>
        <v>fev1902</v>
      </c>
      <c r="AK794" s="97">
        <f t="shared" ca="1" si="88"/>
        <v>788</v>
      </c>
      <c r="AL794" t="str">
        <f t="shared" ca="1" si="86"/>
        <v>qua</v>
      </c>
      <c r="AM794">
        <f ca="1">IF($AJ$2="",SUMIFS(BANCOS!$C$4:$C$13,BANCOS!$D$4:$D$13,AK794),SUMIFS(BANCOS!$C$4:$C$13,BANCOS!$D$4:$D$13,AK794,BANCOS!$B$4:$B$13,$AJ$2))+AP793</f>
        <v>0</v>
      </c>
      <c r="AN794">
        <f ca="1">IF($AI$3=1,
IF($AJ$2="",
SUMIFS(ENTRADAS[Valor],ENTRADAS[Status],"Concluído",ENTRADAS[Data pagamento],AK794),
SUMIFS(ENTRADAS[Valor],ENTRADAS[Status],"Concluído",ENTRADAS[Data pagamento],AK794,ENTRADAS[Conta bancária],$AJ$2)),
IF($AJ$2="",
SUMIFS(ENTRADAS[Valor],ENTRADAS[Status],"Concluído",ENTRADAS[Data pagamento],AK794)+SUMIFS(ENTRADAS[Valor],ENTRADAS[Status],"&lt;&gt;"&amp;"Concluído",ENTRADAS[Data vencimento],AK794),
SUMIFS(ENTRADAS[Valor],ENTRADAS[Status],"Concluído",ENTRADAS[Data pagamento],AK794,ENTRADAS[Conta bancária],$AJ$2)+SUMIFS(ENTRADAS[Valor],ENTRADAS[Status],"&lt;&gt;"&amp;"Concluído",ENTRADAS[Data vencimento],AK794,ENTRADAS[Conta bancária],$AJ$2)))</f>
        <v>0</v>
      </c>
      <c r="AO794">
        <f ca="1">IF($AI$3=1,
IF($AJ$2="",
SUMIFS(SAÍDAS[Valor],SAÍDAS[Status],"Concluído",SAÍDAS[Data pagamento],AK794),
SUMIFS(SAÍDAS[Valor],SAÍDAS[Status],"Concluído",SAÍDAS[Data pagamento],AK794,SAÍDAS[Conta bancária],$AJ$2)),
IF($AJ$2="",
SUMIFS(SAÍDAS[Valor],SAÍDAS[Status],"Concluído",SAÍDAS[Data pagamento],AK794)+SUMIFS(SAÍDAS[Valor],SAÍDAS[Status],"&lt;&gt;"&amp;"Concluído",SAÍDAS[Data vencimento],AK794),
SUMIFS(SAÍDAS[Valor],SAÍDAS[Status],"Concluído",SAÍDAS[Data pagamento],AK794,SAÍDAS[Conta bancária],$AJ$2)+SUMIFS(SAÍDAS[Valor],SAÍDAS[Status],"&lt;&gt;"&amp;"Concluído",SAÍDAS[Data vencimento],AK794,SAÍDAS[Conta bancária],$AJ$2)))</f>
        <v>0</v>
      </c>
      <c r="AP794">
        <f t="shared" ca="1" si="87"/>
        <v>0</v>
      </c>
    </row>
    <row r="795" spans="34:42" x14ac:dyDescent="0.3">
      <c r="AH795" t="str">
        <f t="shared" ca="1" si="83"/>
        <v>fev</v>
      </c>
      <c r="AI795">
        <f t="shared" ca="1" si="84"/>
        <v>1902</v>
      </c>
      <c r="AJ795" t="str">
        <f t="shared" ca="1" si="85"/>
        <v>fev1902</v>
      </c>
      <c r="AK795" s="97">
        <f t="shared" ca="1" si="88"/>
        <v>789</v>
      </c>
      <c r="AL795" t="str">
        <f t="shared" ca="1" si="86"/>
        <v>qui</v>
      </c>
      <c r="AM795">
        <f ca="1">IF($AJ$2="",SUMIFS(BANCOS!$C$4:$C$13,BANCOS!$D$4:$D$13,AK795),SUMIFS(BANCOS!$C$4:$C$13,BANCOS!$D$4:$D$13,AK795,BANCOS!$B$4:$B$13,$AJ$2))+AP794</f>
        <v>0</v>
      </c>
      <c r="AN795">
        <f ca="1">IF($AI$3=1,
IF($AJ$2="",
SUMIFS(ENTRADAS[Valor],ENTRADAS[Status],"Concluído",ENTRADAS[Data pagamento],AK795),
SUMIFS(ENTRADAS[Valor],ENTRADAS[Status],"Concluído",ENTRADAS[Data pagamento],AK795,ENTRADAS[Conta bancária],$AJ$2)),
IF($AJ$2="",
SUMIFS(ENTRADAS[Valor],ENTRADAS[Status],"Concluído",ENTRADAS[Data pagamento],AK795)+SUMIFS(ENTRADAS[Valor],ENTRADAS[Status],"&lt;&gt;"&amp;"Concluído",ENTRADAS[Data vencimento],AK795),
SUMIFS(ENTRADAS[Valor],ENTRADAS[Status],"Concluído",ENTRADAS[Data pagamento],AK795,ENTRADAS[Conta bancária],$AJ$2)+SUMIFS(ENTRADAS[Valor],ENTRADAS[Status],"&lt;&gt;"&amp;"Concluído",ENTRADAS[Data vencimento],AK795,ENTRADAS[Conta bancária],$AJ$2)))</f>
        <v>0</v>
      </c>
      <c r="AO795">
        <f ca="1">IF($AI$3=1,
IF($AJ$2="",
SUMIFS(SAÍDAS[Valor],SAÍDAS[Status],"Concluído",SAÍDAS[Data pagamento],AK795),
SUMIFS(SAÍDAS[Valor],SAÍDAS[Status],"Concluído",SAÍDAS[Data pagamento],AK795,SAÍDAS[Conta bancária],$AJ$2)),
IF($AJ$2="",
SUMIFS(SAÍDAS[Valor],SAÍDAS[Status],"Concluído",SAÍDAS[Data pagamento],AK795)+SUMIFS(SAÍDAS[Valor],SAÍDAS[Status],"&lt;&gt;"&amp;"Concluído",SAÍDAS[Data vencimento],AK795),
SUMIFS(SAÍDAS[Valor],SAÍDAS[Status],"Concluído",SAÍDAS[Data pagamento],AK795,SAÍDAS[Conta bancária],$AJ$2)+SUMIFS(SAÍDAS[Valor],SAÍDAS[Status],"&lt;&gt;"&amp;"Concluído",SAÍDAS[Data vencimento],AK795,SAÍDAS[Conta bancária],$AJ$2)))</f>
        <v>0</v>
      </c>
      <c r="AP795">
        <f t="shared" ca="1" si="87"/>
        <v>0</v>
      </c>
    </row>
    <row r="796" spans="34:42" x14ac:dyDescent="0.3">
      <c r="AH796" t="str">
        <f t="shared" ca="1" si="83"/>
        <v>fev</v>
      </c>
      <c r="AI796">
        <f t="shared" ca="1" si="84"/>
        <v>1902</v>
      </c>
      <c r="AJ796" t="str">
        <f t="shared" ca="1" si="85"/>
        <v>fev1902</v>
      </c>
      <c r="AK796" s="97">
        <f t="shared" ca="1" si="88"/>
        <v>790</v>
      </c>
      <c r="AL796" t="str">
        <f t="shared" ca="1" si="86"/>
        <v>sex</v>
      </c>
      <c r="AM796">
        <f ca="1">IF($AJ$2="",SUMIFS(BANCOS!$C$4:$C$13,BANCOS!$D$4:$D$13,AK796),SUMIFS(BANCOS!$C$4:$C$13,BANCOS!$D$4:$D$13,AK796,BANCOS!$B$4:$B$13,$AJ$2))+AP795</f>
        <v>0</v>
      </c>
      <c r="AN796">
        <f ca="1">IF($AI$3=1,
IF($AJ$2="",
SUMIFS(ENTRADAS[Valor],ENTRADAS[Status],"Concluído",ENTRADAS[Data pagamento],AK796),
SUMIFS(ENTRADAS[Valor],ENTRADAS[Status],"Concluído",ENTRADAS[Data pagamento],AK796,ENTRADAS[Conta bancária],$AJ$2)),
IF($AJ$2="",
SUMIFS(ENTRADAS[Valor],ENTRADAS[Status],"Concluído",ENTRADAS[Data pagamento],AK796)+SUMIFS(ENTRADAS[Valor],ENTRADAS[Status],"&lt;&gt;"&amp;"Concluído",ENTRADAS[Data vencimento],AK796),
SUMIFS(ENTRADAS[Valor],ENTRADAS[Status],"Concluído",ENTRADAS[Data pagamento],AK796,ENTRADAS[Conta bancária],$AJ$2)+SUMIFS(ENTRADAS[Valor],ENTRADAS[Status],"&lt;&gt;"&amp;"Concluído",ENTRADAS[Data vencimento],AK796,ENTRADAS[Conta bancária],$AJ$2)))</f>
        <v>0</v>
      </c>
      <c r="AO796">
        <f ca="1">IF($AI$3=1,
IF($AJ$2="",
SUMIFS(SAÍDAS[Valor],SAÍDAS[Status],"Concluído",SAÍDAS[Data pagamento],AK796),
SUMIFS(SAÍDAS[Valor],SAÍDAS[Status],"Concluído",SAÍDAS[Data pagamento],AK796,SAÍDAS[Conta bancária],$AJ$2)),
IF($AJ$2="",
SUMIFS(SAÍDAS[Valor],SAÍDAS[Status],"Concluído",SAÍDAS[Data pagamento],AK796)+SUMIFS(SAÍDAS[Valor],SAÍDAS[Status],"&lt;&gt;"&amp;"Concluído",SAÍDAS[Data vencimento],AK796),
SUMIFS(SAÍDAS[Valor],SAÍDAS[Status],"Concluído",SAÍDAS[Data pagamento],AK796,SAÍDAS[Conta bancária],$AJ$2)+SUMIFS(SAÍDAS[Valor],SAÍDAS[Status],"&lt;&gt;"&amp;"Concluído",SAÍDAS[Data vencimento],AK796,SAÍDAS[Conta bancária],$AJ$2)))</f>
        <v>0</v>
      </c>
      <c r="AP796">
        <f t="shared" ca="1" si="87"/>
        <v>0</v>
      </c>
    </row>
    <row r="797" spans="34:42" x14ac:dyDescent="0.3">
      <c r="AH797" t="str">
        <f t="shared" ca="1" si="83"/>
        <v>mar</v>
      </c>
      <c r="AI797">
        <f t="shared" ca="1" si="84"/>
        <v>1902</v>
      </c>
      <c r="AJ797" t="str">
        <f t="shared" ca="1" si="85"/>
        <v>mar1902</v>
      </c>
      <c r="AK797" s="97">
        <f t="shared" ca="1" si="88"/>
        <v>791</v>
      </c>
      <c r="AL797" t="str">
        <f t="shared" ca="1" si="86"/>
        <v>sáb</v>
      </c>
      <c r="AM797">
        <f ca="1">IF($AJ$2="",SUMIFS(BANCOS!$C$4:$C$13,BANCOS!$D$4:$D$13,AK797),SUMIFS(BANCOS!$C$4:$C$13,BANCOS!$D$4:$D$13,AK797,BANCOS!$B$4:$B$13,$AJ$2))+AP796</f>
        <v>0</v>
      </c>
      <c r="AN797">
        <f ca="1">IF($AI$3=1,
IF($AJ$2="",
SUMIFS(ENTRADAS[Valor],ENTRADAS[Status],"Concluído",ENTRADAS[Data pagamento],AK797),
SUMIFS(ENTRADAS[Valor],ENTRADAS[Status],"Concluído",ENTRADAS[Data pagamento],AK797,ENTRADAS[Conta bancária],$AJ$2)),
IF($AJ$2="",
SUMIFS(ENTRADAS[Valor],ENTRADAS[Status],"Concluído",ENTRADAS[Data pagamento],AK797)+SUMIFS(ENTRADAS[Valor],ENTRADAS[Status],"&lt;&gt;"&amp;"Concluído",ENTRADAS[Data vencimento],AK797),
SUMIFS(ENTRADAS[Valor],ENTRADAS[Status],"Concluído",ENTRADAS[Data pagamento],AK797,ENTRADAS[Conta bancária],$AJ$2)+SUMIFS(ENTRADAS[Valor],ENTRADAS[Status],"&lt;&gt;"&amp;"Concluído",ENTRADAS[Data vencimento],AK797,ENTRADAS[Conta bancária],$AJ$2)))</f>
        <v>0</v>
      </c>
      <c r="AO797">
        <f ca="1">IF($AI$3=1,
IF($AJ$2="",
SUMIFS(SAÍDAS[Valor],SAÍDAS[Status],"Concluído",SAÍDAS[Data pagamento],AK797),
SUMIFS(SAÍDAS[Valor],SAÍDAS[Status],"Concluído",SAÍDAS[Data pagamento],AK797,SAÍDAS[Conta bancária],$AJ$2)),
IF($AJ$2="",
SUMIFS(SAÍDAS[Valor],SAÍDAS[Status],"Concluído",SAÍDAS[Data pagamento],AK797)+SUMIFS(SAÍDAS[Valor],SAÍDAS[Status],"&lt;&gt;"&amp;"Concluído",SAÍDAS[Data vencimento],AK797),
SUMIFS(SAÍDAS[Valor],SAÍDAS[Status],"Concluído",SAÍDAS[Data pagamento],AK797,SAÍDAS[Conta bancária],$AJ$2)+SUMIFS(SAÍDAS[Valor],SAÍDAS[Status],"&lt;&gt;"&amp;"Concluído",SAÍDAS[Data vencimento],AK797,SAÍDAS[Conta bancária],$AJ$2)))</f>
        <v>0</v>
      </c>
      <c r="AP797">
        <f t="shared" ca="1" si="87"/>
        <v>0</v>
      </c>
    </row>
    <row r="798" spans="34:42" x14ac:dyDescent="0.3">
      <c r="AH798" t="str">
        <f t="shared" ca="1" si="83"/>
        <v>mar</v>
      </c>
      <c r="AI798">
        <f t="shared" ca="1" si="84"/>
        <v>1902</v>
      </c>
      <c r="AJ798" t="str">
        <f t="shared" ca="1" si="85"/>
        <v>mar1902</v>
      </c>
      <c r="AK798" s="97">
        <f t="shared" ca="1" si="88"/>
        <v>792</v>
      </c>
      <c r="AL798" t="str">
        <f t="shared" ca="1" si="86"/>
        <v>dom</v>
      </c>
      <c r="AM798">
        <f ca="1">IF($AJ$2="",SUMIFS(BANCOS!$C$4:$C$13,BANCOS!$D$4:$D$13,AK798),SUMIFS(BANCOS!$C$4:$C$13,BANCOS!$D$4:$D$13,AK798,BANCOS!$B$4:$B$13,$AJ$2))+AP797</f>
        <v>0</v>
      </c>
      <c r="AN798">
        <f ca="1">IF($AI$3=1,
IF($AJ$2="",
SUMIFS(ENTRADAS[Valor],ENTRADAS[Status],"Concluído",ENTRADAS[Data pagamento],AK798),
SUMIFS(ENTRADAS[Valor],ENTRADAS[Status],"Concluído",ENTRADAS[Data pagamento],AK798,ENTRADAS[Conta bancária],$AJ$2)),
IF($AJ$2="",
SUMIFS(ENTRADAS[Valor],ENTRADAS[Status],"Concluído",ENTRADAS[Data pagamento],AK798)+SUMIFS(ENTRADAS[Valor],ENTRADAS[Status],"&lt;&gt;"&amp;"Concluído",ENTRADAS[Data vencimento],AK798),
SUMIFS(ENTRADAS[Valor],ENTRADAS[Status],"Concluído",ENTRADAS[Data pagamento],AK798,ENTRADAS[Conta bancária],$AJ$2)+SUMIFS(ENTRADAS[Valor],ENTRADAS[Status],"&lt;&gt;"&amp;"Concluído",ENTRADAS[Data vencimento],AK798,ENTRADAS[Conta bancária],$AJ$2)))</f>
        <v>0</v>
      </c>
      <c r="AO798">
        <f ca="1">IF($AI$3=1,
IF($AJ$2="",
SUMIFS(SAÍDAS[Valor],SAÍDAS[Status],"Concluído",SAÍDAS[Data pagamento],AK798),
SUMIFS(SAÍDAS[Valor],SAÍDAS[Status],"Concluído",SAÍDAS[Data pagamento],AK798,SAÍDAS[Conta bancária],$AJ$2)),
IF($AJ$2="",
SUMIFS(SAÍDAS[Valor],SAÍDAS[Status],"Concluído",SAÍDAS[Data pagamento],AK798)+SUMIFS(SAÍDAS[Valor],SAÍDAS[Status],"&lt;&gt;"&amp;"Concluído",SAÍDAS[Data vencimento],AK798),
SUMIFS(SAÍDAS[Valor],SAÍDAS[Status],"Concluído",SAÍDAS[Data pagamento],AK798,SAÍDAS[Conta bancária],$AJ$2)+SUMIFS(SAÍDAS[Valor],SAÍDAS[Status],"&lt;&gt;"&amp;"Concluído",SAÍDAS[Data vencimento],AK798,SAÍDAS[Conta bancária],$AJ$2)))</f>
        <v>0</v>
      </c>
      <c r="AP798">
        <f t="shared" ca="1" si="87"/>
        <v>0</v>
      </c>
    </row>
    <row r="799" spans="34:42" x14ac:dyDescent="0.3">
      <c r="AH799" t="str">
        <f t="shared" ca="1" si="83"/>
        <v>mar</v>
      </c>
      <c r="AI799">
        <f t="shared" ca="1" si="84"/>
        <v>1902</v>
      </c>
      <c r="AJ799" t="str">
        <f t="shared" ca="1" si="85"/>
        <v>mar1902</v>
      </c>
      <c r="AK799" s="97">
        <f t="shared" ca="1" si="88"/>
        <v>793</v>
      </c>
      <c r="AL799" t="str">
        <f t="shared" ca="1" si="86"/>
        <v>seg</v>
      </c>
      <c r="AM799">
        <f ca="1">IF($AJ$2="",SUMIFS(BANCOS!$C$4:$C$13,BANCOS!$D$4:$D$13,AK799),SUMIFS(BANCOS!$C$4:$C$13,BANCOS!$D$4:$D$13,AK799,BANCOS!$B$4:$B$13,$AJ$2))+AP798</f>
        <v>0</v>
      </c>
      <c r="AN799">
        <f ca="1">IF($AI$3=1,
IF($AJ$2="",
SUMIFS(ENTRADAS[Valor],ENTRADAS[Status],"Concluído",ENTRADAS[Data pagamento],AK799),
SUMIFS(ENTRADAS[Valor],ENTRADAS[Status],"Concluído",ENTRADAS[Data pagamento],AK799,ENTRADAS[Conta bancária],$AJ$2)),
IF($AJ$2="",
SUMIFS(ENTRADAS[Valor],ENTRADAS[Status],"Concluído",ENTRADAS[Data pagamento],AK799)+SUMIFS(ENTRADAS[Valor],ENTRADAS[Status],"&lt;&gt;"&amp;"Concluído",ENTRADAS[Data vencimento],AK799),
SUMIFS(ENTRADAS[Valor],ENTRADAS[Status],"Concluído",ENTRADAS[Data pagamento],AK799,ENTRADAS[Conta bancária],$AJ$2)+SUMIFS(ENTRADAS[Valor],ENTRADAS[Status],"&lt;&gt;"&amp;"Concluído",ENTRADAS[Data vencimento],AK799,ENTRADAS[Conta bancária],$AJ$2)))</f>
        <v>0</v>
      </c>
      <c r="AO799">
        <f ca="1">IF($AI$3=1,
IF($AJ$2="",
SUMIFS(SAÍDAS[Valor],SAÍDAS[Status],"Concluído",SAÍDAS[Data pagamento],AK799),
SUMIFS(SAÍDAS[Valor],SAÍDAS[Status],"Concluído",SAÍDAS[Data pagamento],AK799,SAÍDAS[Conta bancária],$AJ$2)),
IF($AJ$2="",
SUMIFS(SAÍDAS[Valor],SAÍDAS[Status],"Concluído",SAÍDAS[Data pagamento],AK799)+SUMIFS(SAÍDAS[Valor],SAÍDAS[Status],"&lt;&gt;"&amp;"Concluído",SAÍDAS[Data vencimento],AK799),
SUMIFS(SAÍDAS[Valor],SAÍDAS[Status],"Concluído",SAÍDAS[Data pagamento],AK799,SAÍDAS[Conta bancária],$AJ$2)+SUMIFS(SAÍDAS[Valor],SAÍDAS[Status],"&lt;&gt;"&amp;"Concluído",SAÍDAS[Data vencimento],AK799,SAÍDAS[Conta bancária],$AJ$2)))</f>
        <v>0</v>
      </c>
      <c r="AP799">
        <f t="shared" ca="1" si="87"/>
        <v>0</v>
      </c>
    </row>
    <row r="800" spans="34:42" x14ac:dyDescent="0.3">
      <c r="AH800" t="str">
        <f t="shared" ca="1" si="83"/>
        <v>mar</v>
      </c>
      <c r="AI800">
        <f t="shared" ca="1" si="84"/>
        <v>1902</v>
      </c>
      <c r="AJ800" t="str">
        <f t="shared" ca="1" si="85"/>
        <v>mar1902</v>
      </c>
      <c r="AK800" s="97">
        <f t="shared" ca="1" si="88"/>
        <v>794</v>
      </c>
      <c r="AL800" t="str">
        <f t="shared" ca="1" si="86"/>
        <v>ter</v>
      </c>
      <c r="AM800">
        <f ca="1">IF($AJ$2="",SUMIFS(BANCOS!$C$4:$C$13,BANCOS!$D$4:$D$13,AK800),SUMIFS(BANCOS!$C$4:$C$13,BANCOS!$D$4:$D$13,AK800,BANCOS!$B$4:$B$13,$AJ$2))+AP799</f>
        <v>0</v>
      </c>
      <c r="AN800">
        <f ca="1">IF($AI$3=1,
IF($AJ$2="",
SUMIFS(ENTRADAS[Valor],ENTRADAS[Status],"Concluído",ENTRADAS[Data pagamento],AK800),
SUMIFS(ENTRADAS[Valor],ENTRADAS[Status],"Concluído",ENTRADAS[Data pagamento],AK800,ENTRADAS[Conta bancária],$AJ$2)),
IF($AJ$2="",
SUMIFS(ENTRADAS[Valor],ENTRADAS[Status],"Concluído",ENTRADAS[Data pagamento],AK800)+SUMIFS(ENTRADAS[Valor],ENTRADAS[Status],"&lt;&gt;"&amp;"Concluído",ENTRADAS[Data vencimento],AK800),
SUMIFS(ENTRADAS[Valor],ENTRADAS[Status],"Concluído",ENTRADAS[Data pagamento],AK800,ENTRADAS[Conta bancária],$AJ$2)+SUMIFS(ENTRADAS[Valor],ENTRADAS[Status],"&lt;&gt;"&amp;"Concluído",ENTRADAS[Data vencimento],AK800,ENTRADAS[Conta bancária],$AJ$2)))</f>
        <v>0</v>
      </c>
      <c r="AO800">
        <f ca="1">IF($AI$3=1,
IF($AJ$2="",
SUMIFS(SAÍDAS[Valor],SAÍDAS[Status],"Concluído",SAÍDAS[Data pagamento],AK800),
SUMIFS(SAÍDAS[Valor],SAÍDAS[Status],"Concluído",SAÍDAS[Data pagamento],AK800,SAÍDAS[Conta bancária],$AJ$2)),
IF($AJ$2="",
SUMIFS(SAÍDAS[Valor],SAÍDAS[Status],"Concluído",SAÍDAS[Data pagamento],AK800)+SUMIFS(SAÍDAS[Valor],SAÍDAS[Status],"&lt;&gt;"&amp;"Concluído",SAÍDAS[Data vencimento],AK800),
SUMIFS(SAÍDAS[Valor],SAÍDAS[Status],"Concluído",SAÍDAS[Data pagamento],AK800,SAÍDAS[Conta bancária],$AJ$2)+SUMIFS(SAÍDAS[Valor],SAÍDAS[Status],"&lt;&gt;"&amp;"Concluído",SAÍDAS[Data vencimento],AK800,SAÍDAS[Conta bancária],$AJ$2)))</f>
        <v>0</v>
      </c>
      <c r="AP800">
        <f t="shared" ca="1" si="87"/>
        <v>0</v>
      </c>
    </row>
    <row r="801" spans="34:42" x14ac:dyDescent="0.3">
      <c r="AH801" t="str">
        <f t="shared" ca="1" si="83"/>
        <v>mar</v>
      </c>
      <c r="AI801">
        <f t="shared" ca="1" si="84"/>
        <v>1902</v>
      </c>
      <c r="AJ801" t="str">
        <f t="shared" ca="1" si="85"/>
        <v>mar1902</v>
      </c>
      <c r="AK801" s="97">
        <f t="shared" ca="1" si="88"/>
        <v>795</v>
      </c>
      <c r="AL801" t="str">
        <f t="shared" ca="1" si="86"/>
        <v>qua</v>
      </c>
      <c r="AM801">
        <f ca="1">IF($AJ$2="",SUMIFS(BANCOS!$C$4:$C$13,BANCOS!$D$4:$D$13,AK801),SUMIFS(BANCOS!$C$4:$C$13,BANCOS!$D$4:$D$13,AK801,BANCOS!$B$4:$B$13,$AJ$2))+AP800</f>
        <v>0</v>
      </c>
      <c r="AN801">
        <f ca="1">IF($AI$3=1,
IF($AJ$2="",
SUMIFS(ENTRADAS[Valor],ENTRADAS[Status],"Concluído",ENTRADAS[Data pagamento],AK801),
SUMIFS(ENTRADAS[Valor],ENTRADAS[Status],"Concluído",ENTRADAS[Data pagamento],AK801,ENTRADAS[Conta bancária],$AJ$2)),
IF($AJ$2="",
SUMIFS(ENTRADAS[Valor],ENTRADAS[Status],"Concluído",ENTRADAS[Data pagamento],AK801)+SUMIFS(ENTRADAS[Valor],ENTRADAS[Status],"&lt;&gt;"&amp;"Concluído",ENTRADAS[Data vencimento],AK801),
SUMIFS(ENTRADAS[Valor],ENTRADAS[Status],"Concluído",ENTRADAS[Data pagamento],AK801,ENTRADAS[Conta bancária],$AJ$2)+SUMIFS(ENTRADAS[Valor],ENTRADAS[Status],"&lt;&gt;"&amp;"Concluído",ENTRADAS[Data vencimento],AK801,ENTRADAS[Conta bancária],$AJ$2)))</f>
        <v>0</v>
      </c>
      <c r="AO801">
        <f ca="1">IF($AI$3=1,
IF($AJ$2="",
SUMIFS(SAÍDAS[Valor],SAÍDAS[Status],"Concluído",SAÍDAS[Data pagamento],AK801),
SUMIFS(SAÍDAS[Valor],SAÍDAS[Status],"Concluído",SAÍDAS[Data pagamento],AK801,SAÍDAS[Conta bancária],$AJ$2)),
IF($AJ$2="",
SUMIFS(SAÍDAS[Valor],SAÍDAS[Status],"Concluído",SAÍDAS[Data pagamento],AK801)+SUMIFS(SAÍDAS[Valor],SAÍDAS[Status],"&lt;&gt;"&amp;"Concluído",SAÍDAS[Data vencimento],AK801),
SUMIFS(SAÍDAS[Valor],SAÍDAS[Status],"Concluído",SAÍDAS[Data pagamento],AK801,SAÍDAS[Conta bancária],$AJ$2)+SUMIFS(SAÍDAS[Valor],SAÍDAS[Status],"&lt;&gt;"&amp;"Concluído",SAÍDAS[Data vencimento],AK801,SAÍDAS[Conta bancária],$AJ$2)))</f>
        <v>0</v>
      </c>
      <c r="AP801">
        <f t="shared" ca="1" si="87"/>
        <v>0</v>
      </c>
    </row>
    <row r="802" spans="34:42" x14ac:dyDescent="0.3">
      <c r="AH802" t="str">
        <f t="shared" ca="1" si="83"/>
        <v>mar</v>
      </c>
      <c r="AI802">
        <f t="shared" ca="1" si="84"/>
        <v>1902</v>
      </c>
      <c r="AJ802" t="str">
        <f t="shared" ca="1" si="85"/>
        <v>mar1902</v>
      </c>
      <c r="AK802" s="97">
        <f t="shared" ca="1" si="88"/>
        <v>796</v>
      </c>
      <c r="AL802" t="str">
        <f t="shared" ca="1" si="86"/>
        <v>qui</v>
      </c>
      <c r="AM802">
        <f ca="1">IF($AJ$2="",SUMIFS(BANCOS!$C$4:$C$13,BANCOS!$D$4:$D$13,AK802),SUMIFS(BANCOS!$C$4:$C$13,BANCOS!$D$4:$D$13,AK802,BANCOS!$B$4:$B$13,$AJ$2))+AP801</f>
        <v>0</v>
      </c>
      <c r="AN802">
        <f ca="1">IF($AI$3=1,
IF($AJ$2="",
SUMIFS(ENTRADAS[Valor],ENTRADAS[Status],"Concluído",ENTRADAS[Data pagamento],AK802),
SUMIFS(ENTRADAS[Valor],ENTRADAS[Status],"Concluído",ENTRADAS[Data pagamento],AK802,ENTRADAS[Conta bancária],$AJ$2)),
IF($AJ$2="",
SUMIFS(ENTRADAS[Valor],ENTRADAS[Status],"Concluído",ENTRADAS[Data pagamento],AK802)+SUMIFS(ENTRADAS[Valor],ENTRADAS[Status],"&lt;&gt;"&amp;"Concluído",ENTRADAS[Data vencimento],AK802),
SUMIFS(ENTRADAS[Valor],ENTRADAS[Status],"Concluído",ENTRADAS[Data pagamento],AK802,ENTRADAS[Conta bancária],$AJ$2)+SUMIFS(ENTRADAS[Valor],ENTRADAS[Status],"&lt;&gt;"&amp;"Concluído",ENTRADAS[Data vencimento],AK802,ENTRADAS[Conta bancária],$AJ$2)))</f>
        <v>0</v>
      </c>
      <c r="AO802">
        <f ca="1">IF($AI$3=1,
IF($AJ$2="",
SUMIFS(SAÍDAS[Valor],SAÍDAS[Status],"Concluído",SAÍDAS[Data pagamento],AK802),
SUMIFS(SAÍDAS[Valor],SAÍDAS[Status],"Concluído",SAÍDAS[Data pagamento],AK802,SAÍDAS[Conta bancária],$AJ$2)),
IF($AJ$2="",
SUMIFS(SAÍDAS[Valor],SAÍDAS[Status],"Concluído",SAÍDAS[Data pagamento],AK802)+SUMIFS(SAÍDAS[Valor],SAÍDAS[Status],"&lt;&gt;"&amp;"Concluído",SAÍDAS[Data vencimento],AK802),
SUMIFS(SAÍDAS[Valor],SAÍDAS[Status],"Concluído",SAÍDAS[Data pagamento],AK802,SAÍDAS[Conta bancária],$AJ$2)+SUMIFS(SAÍDAS[Valor],SAÍDAS[Status],"&lt;&gt;"&amp;"Concluído",SAÍDAS[Data vencimento],AK802,SAÍDAS[Conta bancária],$AJ$2)))</f>
        <v>0</v>
      </c>
      <c r="AP802">
        <f t="shared" ca="1" si="87"/>
        <v>0</v>
      </c>
    </row>
    <row r="803" spans="34:42" x14ac:dyDescent="0.3">
      <c r="AH803" t="str">
        <f t="shared" ca="1" si="83"/>
        <v>mar</v>
      </c>
      <c r="AI803">
        <f t="shared" ca="1" si="84"/>
        <v>1902</v>
      </c>
      <c r="AJ803" t="str">
        <f t="shared" ca="1" si="85"/>
        <v>mar1902</v>
      </c>
      <c r="AK803" s="97">
        <f t="shared" ca="1" si="88"/>
        <v>797</v>
      </c>
      <c r="AL803" t="str">
        <f t="shared" ca="1" si="86"/>
        <v>sex</v>
      </c>
      <c r="AM803">
        <f ca="1">IF($AJ$2="",SUMIFS(BANCOS!$C$4:$C$13,BANCOS!$D$4:$D$13,AK803),SUMIFS(BANCOS!$C$4:$C$13,BANCOS!$D$4:$D$13,AK803,BANCOS!$B$4:$B$13,$AJ$2))+AP802</f>
        <v>0</v>
      </c>
      <c r="AN803">
        <f ca="1">IF($AI$3=1,
IF($AJ$2="",
SUMIFS(ENTRADAS[Valor],ENTRADAS[Status],"Concluído",ENTRADAS[Data pagamento],AK803),
SUMIFS(ENTRADAS[Valor],ENTRADAS[Status],"Concluído",ENTRADAS[Data pagamento],AK803,ENTRADAS[Conta bancária],$AJ$2)),
IF($AJ$2="",
SUMIFS(ENTRADAS[Valor],ENTRADAS[Status],"Concluído",ENTRADAS[Data pagamento],AK803)+SUMIFS(ENTRADAS[Valor],ENTRADAS[Status],"&lt;&gt;"&amp;"Concluído",ENTRADAS[Data vencimento],AK803),
SUMIFS(ENTRADAS[Valor],ENTRADAS[Status],"Concluído",ENTRADAS[Data pagamento],AK803,ENTRADAS[Conta bancária],$AJ$2)+SUMIFS(ENTRADAS[Valor],ENTRADAS[Status],"&lt;&gt;"&amp;"Concluído",ENTRADAS[Data vencimento],AK803,ENTRADAS[Conta bancária],$AJ$2)))</f>
        <v>0</v>
      </c>
      <c r="AO803">
        <f ca="1">IF($AI$3=1,
IF($AJ$2="",
SUMIFS(SAÍDAS[Valor],SAÍDAS[Status],"Concluído",SAÍDAS[Data pagamento],AK803),
SUMIFS(SAÍDAS[Valor],SAÍDAS[Status],"Concluído",SAÍDAS[Data pagamento],AK803,SAÍDAS[Conta bancária],$AJ$2)),
IF($AJ$2="",
SUMIFS(SAÍDAS[Valor],SAÍDAS[Status],"Concluído",SAÍDAS[Data pagamento],AK803)+SUMIFS(SAÍDAS[Valor],SAÍDAS[Status],"&lt;&gt;"&amp;"Concluído",SAÍDAS[Data vencimento],AK803),
SUMIFS(SAÍDAS[Valor],SAÍDAS[Status],"Concluído",SAÍDAS[Data pagamento],AK803,SAÍDAS[Conta bancária],$AJ$2)+SUMIFS(SAÍDAS[Valor],SAÍDAS[Status],"&lt;&gt;"&amp;"Concluído",SAÍDAS[Data vencimento],AK803,SAÍDAS[Conta bancária],$AJ$2)))</f>
        <v>0</v>
      </c>
      <c r="AP803">
        <f t="shared" ca="1" si="87"/>
        <v>0</v>
      </c>
    </row>
    <row r="804" spans="34:42" x14ac:dyDescent="0.3">
      <c r="AH804" t="str">
        <f t="shared" ca="1" si="83"/>
        <v>mar</v>
      </c>
      <c r="AI804">
        <f t="shared" ca="1" si="84"/>
        <v>1902</v>
      </c>
      <c r="AJ804" t="str">
        <f t="shared" ca="1" si="85"/>
        <v>mar1902</v>
      </c>
      <c r="AK804" s="97">
        <f t="shared" ca="1" si="88"/>
        <v>798</v>
      </c>
      <c r="AL804" t="str">
        <f t="shared" ca="1" si="86"/>
        <v>sáb</v>
      </c>
      <c r="AM804">
        <f ca="1">IF($AJ$2="",SUMIFS(BANCOS!$C$4:$C$13,BANCOS!$D$4:$D$13,AK804),SUMIFS(BANCOS!$C$4:$C$13,BANCOS!$D$4:$D$13,AK804,BANCOS!$B$4:$B$13,$AJ$2))+AP803</f>
        <v>0</v>
      </c>
      <c r="AN804">
        <f ca="1">IF($AI$3=1,
IF($AJ$2="",
SUMIFS(ENTRADAS[Valor],ENTRADAS[Status],"Concluído",ENTRADAS[Data pagamento],AK804),
SUMIFS(ENTRADAS[Valor],ENTRADAS[Status],"Concluído",ENTRADAS[Data pagamento],AK804,ENTRADAS[Conta bancária],$AJ$2)),
IF($AJ$2="",
SUMIFS(ENTRADAS[Valor],ENTRADAS[Status],"Concluído",ENTRADAS[Data pagamento],AK804)+SUMIFS(ENTRADAS[Valor],ENTRADAS[Status],"&lt;&gt;"&amp;"Concluído",ENTRADAS[Data vencimento],AK804),
SUMIFS(ENTRADAS[Valor],ENTRADAS[Status],"Concluído",ENTRADAS[Data pagamento],AK804,ENTRADAS[Conta bancária],$AJ$2)+SUMIFS(ENTRADAS[Valor],ENTRADAS[Status],"&lt;&gt;"&amp;"Concluído",ENTRADAS[Data vencimento],AK804,ENTRADAS[Conta bancária],$AJ$2)))</f>
        <v>0</v>
      </c>
      <c r="AO804">
        <f ca="1">IF($AI$3=1,
IF($AJ$2="",
SUMIFS(SAÍDAS[Valor],SAÍDAS[Status],"Concluído",SAÍDAS[Data pagamento],AK804),
SUMIFS(SAÍDAS[Valor],SAÍDAS[Status],"Concluído",SAÍDAS[Data pagamento],AK804,SAÍDAS[Conta bancária],$AJ$2)),
IF($AJ$2="",
SUMIFS(SAÍDAS[Valor],SAÍDAS[Status],"Concluído",SAÍDAS[Data pagamento],AK804)+SUMIFS(SAÍDAS[Valor],SAÍDAS[Status],"&lt;&gt;"&amp;"Concluído",SAÍDAS[Data vencimento],AK804),
SUMIFS(SAÍDAS[Valor],SAÍDAS[Status],"Concluído",SAÍDAS[Data pagamento],AK804,SAÍDAS[Conta bancária],$AJ$2)+SUMIFS(SAÍDAS[Valor],SAÍDAS[Status],"&lt;&gt;"&amp;"Concluído",SAÍDAS[Data vencimento],AK804,SAÍDAS[Conta bancária],$AJ$2)))</f>
        <v>0</v>
      </c>
      <c r="AP804">
        <f t="shared" ca="1" si="87"/>
        <v>0</v>
      </c>
    </row>
    <row r="805" spans="34:42" x14ac:dyDescent="0.3">
      <c r="AH805" t="str">
        <f t="shared" ca="1" si="83"/>
        <v>mar</v>
      </c>
      <c r="AI805">
        <f t="shared" ca="1" si="84"/>
        <v>1902</v>
      </c>
      <c r="AJ805" t="str">
        <f t="shared" ca="1" si="85"/>
        <v>mar1902</v>
      </c>
      <c r="AK805" s="97">
        <f t="shared" ca="1" si="88"/>
        <v>799</v>
      </c>
      <c r="AL805" t="str">
        <f t="shared" ca="1" si="86"/>
        <v>dom</v>
      </c>
      <c r="AM805">
        <f ca="1">IF($AJ$2="",SUMIFS(BANCOS!$C$4:$C$13,BANCOS!$D$4:$D$13,AK805),SUMIFS(BANCOS!$C$4:$C$13,BANCOS!$D$4:$D$13,AK805,BANCOS!$B$4:$B$13,$AJ$2))+AP804</f>
        <v>0</v>
      </c>
      <c r="AN805">
        <f ca="1">IF($AI$3=1,
IF($AJ$2="",
SUMIFS(ENTRADAS[Valor],ENTRADAS[Status],"Concluído",ENTRADAS[Data pagamento],AK805),
SUMIFS(ENTRADAS[Valor],ENTRADAS[Status],"Concluído",ENTRADAS[Data pagamento],AK805,ENTRADAS[Conta bancária],$AJ$2)),
IF($AJ$2="",
SUMIFS(ENTRADAS[Valor],ENTRADAS[Status],"Concluído",ENTRADAS[Data pagamento],AK805)+SUMIFS(ENTRADAS[Valor],ENTRADAS[Status],"&lt;&gt;"&amp;"Concluído",ENTRADAS[Data vencimento],AK805),
SUMIFS(ENTRADAS[Valor],ENTRADAS[Status],"Concluído",ENTRADAS[Data pagamento],AK805,ENTRADAS[Conta bancária],$AJ$2)+SUMIFS(ENTRADAS[Valor],ENTRADAS[Status],"&lt;&gt;"&amp;"Concluído",ENTRADAS[Data vencimento],AK805,ENTRADAS[Conta bancária],$AJ$2)))</f>
        <v>0</v>
      </c>
      <c r="AO805">
        <f ca="1">IF($AI$3=1,
IF($AJ$2="",
SUMIFS(SAÍDAS[Valor],SAÍDAS[Status],"Concluído",SAÍDAS[Data pagamento],AK805),
SUMIFS(SAÍDAS[Valor],SAÍDAS[Status],"Concluído",SAÍDAS[Data pagamento],AK805,SAÍDAS[Conta bancária],$AJ$2)),
IF($AJ$2="",
SUMIFS(SAÍDAS[Valor],SAÍDAS[Status],"Concluído",SAÍDAS[Data pagamento],AK805)+SUMIFS(SAÍDAS[Valor],SAÍDAS[Status],"&lt;&gt;"&amp;"Concluído",SAÍDAS[Data vencimento],AK805),
SUMIFS(SAÍDAS[Valor],SAÍDAS[Status],"Concluído",SAÍDAS[Data pagamento],AK805,SAÍDAS[Conta bancária],$AJ$2)+SUMIFS(SAÍDAS[Valor],SAÍDAS[Status],"&lt;&gt;"&amp;"Concluído",SAÍDAS[Data vencimento],AK805,SAÍDAS[Conta bancária],$AJ$2)))</f>
        <v>0</v>
      </c>
      <c r="AP805">
        <f t="shared" ca="1" si="87"/>
        <v>0</v>
      </c>
    </row>
    <row r="806" spans="34:42" x14ac:dyDescent="0.3">
      <c r="AH806" t="str">
        <f t="shared" ca="1" si="83"/>
        <v>mar</v>
      </c>
      <c r="AI806">
        <f t="shared" ca="1" si="84"/>
        <v>1902</v>
      </c>
      <c r="AJ806" t="str">
        <f t="shared" ca="1" si="85"/>
        <v>mar1902</v>
      </c>
      <c r="AK806" s="97">
        <f t="shared" ca="1" si="88"/>
        <v>800</v>
      </c>
      <c r="AL806" t="str">
        <f t="shared" ca="1" si="86"/>
        <v>seg</v>
      </c>
      <c r="AM806">
        <f ca="1">IF($AJ$2="",SUMIFS(BANCOS!$C$4:$C$13,BANCOS!$D$4:$D$13,AK806),SUMIFS(BANCOS!$C$4:$C$13,BANCOS!$D$4:$D$13,AK806,BANCOS!$B$4:$B$13,$AJ$2))+AP805</f>
        <v>0</v>
      </c>
      <c r="AN806">
        <f ca="1">IF($AI$3=1,
IF($AJ$2="",
SUMIFS(ENTRADAS[Valor],ENTRADAS[Status],"Concluído",ENTRADAS[Data pagamento],AK806),
SUMIFS(ENTRADAS[Valor],ENTRADAS[Status],"Concluído",ENTRADAS[Data pagamento],AK806,ENTRADAS[Conta bancária],$AJ$2)),
IF($AJ$2="",
SUMIFS(ENTRADAS[Valor],ENTRADAS[Status],"Concluído",ENTRADAS[Data pagamento],AK806)+SUMIFS(ENTRADAS[Valor],ENTRADAS[Status],"&lt;&gt;"&amp;"Concluído",ENTRADAS[Data vencimento],AK806),
SUMIFS(ENTRADAS[Valor],ENTRADAS[Status],"Concluído",ENTRADAS[Data pagamento],AK806,ENTRADAS[Conta bancária],$AJ$2)+SUMIFS(ENTRADAS[Valor],ENTRADAS[Status],"&lt;&gt;"&amp;"Concluído",ENTRADAS[Data vencimento],AK806,ENTRADAS[Conta bancária],$AJ$2)))</f>
        <v>0</v>
      </c>
      <c r="AO806">
        <f ca="1">IF($AI$3=1,
IF($AJ$2="",
SUMIFS(SAÍDAS[Valor],SAÍDAS[Status],"Concluído",SAÍDAS[Data pagamento],AK806),
SUMIFS(SAÍDAS[Valor],SAÍDAS[Status],"Concluído",SAÍDAS[Data pagamento],AK806,SAÍDAS[Conta bancária],$AJ$2)),
IF($AJ$2="",
SUMIFS(SAÍDAS[Valor],SAÍDAS[Status],"Concluído",SAÍDAS[Data pagamento],AK806)+SUMIFS(SAÍDAS[Valor],SAÍDAS[Status],"&lt;&gt;"&amp;"Concluído",SAÍDAS[Data vencimento],AK806),
SUMIFS(SAÍDAS[Valor],SAÍDAS[Status],"Concluído",SAÍDAS[Data pagamento],AK806,SAÍDAS[Conta bancária],$AJ$2)+SUMIFS(SAÍDAS[Valor],SAÍDAS[Status],"&lt;&gt;"&amp;"Concluído",SAÍDAS[Data vencimento],AK806,SAÍDAS[Conta bancária],$AJ$2)))</f>
        <v>0</v>
      </c>
      <c r="AP806">
        <f t="shared" ca="1" si="87"/>
        <v>0</v>
      </c>
    </row>
    <row r="807" spans="34:42" x14ac:dyDescent="0.3">
      <c r="AH807" t="str">
        <f t="shared" ca="1" si="83"/>
        <v>mar</v>
      </c>
      <c r="AI807">
        <f t="shared" ca="1" si="84"/>
        <v>1902</v>
      </c>
      <c r="AJ807" t="str">
        <f t="shared" ca="1" si="85"/>
        <v>mar1902</v>
      </c>
      <c r="AK807" s="97">
        <f t="shared" ca="1" si="88"/>
        <v>801</v>
      </c>
      <c r="AL807" t="str">
        <f t="shared" ca="1" si="86"/>
        <v>ter</v>
      </c>
      <c r="AM807">
        <f ca="1">IF($AJ$2="",SUMIFS(BANCOS!$C$4:$C$13,BANCOS!$D$4:$D$13,AK807),SUMIFS(BANCOS!$C$4:$C$13,BANCOS!$D$4:$D$13,AK807,BANCOS!$B$4:$B$13,$AJ$2))+AP806</f>
        <v>0</v>
      </c>
      <c r="AN807">
        <f ca="1">IF($AI$3=1,
IF($AJ$2="",
SUMIFS(ENTRADAS[Valor],ENTRADAS[Status],"Concluído",ENTRADAS[Data pagamento],AK807),
SUMIFS(ENTRADAS[Valor],ENTRADAS[Status],"Concluído",ENTRADAS[Data pagamento],AK807,ENTRADAS[Conta bancária],$AJ$2)),
IF($AJ$2="",
SUMIFS(ENTRADAS[Valor],ENTRADAS[Status],"Concluído",ENTRADAS[Data pagamento],AK807)+SUMIFS(ENTRADAS[Valor],ENTRADAS[Status],"&lt;&gt;"&amp;"Concluído",ENTRADAS[Data vencimento],AK807),
SUMIFS(ENTRADAS[Valor],ENTRADAS[Status],"Concluído",ENTRADAS[Data pagamento],AK807,ENTRADAS[Conta bancária],$AJ$2)+SUMIFS(ENTRADAS[Valor],ENTRADAS[Status],"&lt;&gt;"&amp;"Concluído",ENTRADAS[Data vencimento],AK807,ENTRADAS[Conta bancária],$AJ$2)))</f>
        <v>0</v>
      </c>
      <c r="AO807">
        <f ca="1">IF($AI$3=1,
IF($AJ$2="",
SUMIFS(SAÍDAS[Valor],SAÍDAS[Status],"Concluído",SAÍDAS[Data pagamento],AK807),
SUMIFS(SAÍDAS[Valor],SAÍDAS[Status],"Concluído",SAÍDAS[Data pagamento],AK807,SAÍDAS[Conta bancária],$AJ$2)),
IF($AJ$2="",
SUMIFS(SAÍDAS[Valor],SAÍDAS[Status],"Concluído",SAÍDAS[Data pagamento],AK807)+SUMIFS(SAÍDAS[Valor],SAÍDAS[Status],"&lt;&gt;"&amp;"Concluído",SAÍDAS[Data vencimento],AK807),
SUMIFS(SAÍDAS[Valor],SAÍDAS[Status],"Concluído",SAÍDAS[Data pagamento],AK807,SAÍDAS[Conta bancária],$AJ$2)+SUMIFS(SAÍDAS[Valor],SAÍDAS[Status],"&lt;&gt;"&amp;"Concluído",SAÍDAS[Data vencimento],AK807,SAÍDAS[Conta bancária],$AJ$2)))</f>
        <v>0</v>
      </c>
      <c r="AP807">
        <f t="shared" ca="1" si="87"/>
        <v>0</v>
      </c>
    </row>
    <row r="808" spans="34:42" x14ac:dyDescent="0.3">
      <c r="AH808" t="str">
        <f t="shared" ca="1" si="83"/>
        <v>mar</v>
      </c>
      <c r="AI808">
        <f t="shared" ca="1" si="84"/>
        <v>1902</v>
      </c>
      <c r="AJ808" t="str">
        <f t="shared" ca="1" si="85"/>
        <v>mar1902</v>
      </c>
      <c r="AK808" s="97">
        <f t="shared" ca="1" si="88"/>
        <v>802</v>
      </c>
      <c r="AL808" t="str">
        <f t="shared" ca="1" si="86"/>
        <v>qua</v>
      </c>
      <c r="AM808">
        <f ca="1">IF($AJ$2="",SUMIFS(BANCOS!$C$4:$C$13,BANCOS!$D$4:$D$13,AK808),SUMIFS(BANCOS!$C$4:$C$13,BANCOS!$D$4:$D$13,AK808,BANCOS!$B$4:$B$13,$AJ$2))+AP807</f>
        <v>0</v>
      </c>
      <c r="AN808">
        <f ca="1">IF($AI$3=1,
IF($AJ$2="",
SUMIFS(ENTRADAS[Valor],ENTRADAS[Status],"Concluído",ENTRADAS[Data pagamento],AK808),
SUMIFS(ENTRADAS[Valor],ENTRADAS[Status],"Concluído",ENTRADAS[Data pagamento],AK808,ENTRADAS[Conta bancária],$AJ$2)),
IF($AJ$2="",
SUMIFS(ENTRADAS[Valor],ENTRADAS[Status],"Concluído",ENTRADAS[Data pagamento],AK808)+SUMIFS(ENTRADAS[Valor],ENTRADAS[Status],"&lt;&gt;"&amp;"Concluído",ENTRADAS[Data vencimento],AK808),
SUMIFS(ENTRADAS[Valor],ENTRADAS[Status],"Concluído",ENTRADAS[Data pagamento],AK808,ENTRADAS[Conta bancária],$AJ$2)+SUMIFS(ENTRADAS[Valor],ENTRADAS[Status],"&lt;&gt;"&amp;"Concluído",ENTRADAS[Data vencimento],AK808,ENTRADAS[Conta bancária],$AJ$2)))</f>
        <v>0</v>
      </c>
      <c r="AO808">
        <f ca="1">IF($AI$3=1,
IF($AJ$2="",
SUMIFS(SAÍDAS[Valor],SAÍDAS[Status],"Concluído",SAÍDAS[Data pagamento],AK808),
SUMIFS(SAÍDAS[Valor],SAÍDAS[Status],"Concluído",SAÍDAS[Data pagamento],AK808,SAÍDAS[Conta bancária],$AJ$2)),
IF($AJ$2="",
SUMIFS(SAÍDAS[Valor],SAÍDAS[Status],"Concluído",SAÍDAS[Data pagamento],AK808)+SUMIFS(SAÍDAS[Valor],SAÍDAS[Status],"&lt;&gt;"&amp;"Concluído",SAÍDAS[Data vencimento],AK808),
SUMIFS(SAÍDAS[Valor],SAÍDAS[Status],"Concluído",SAÍDAS[Data pagamento],AK808,SAÍDAS[Conta bancária],$AJ$2)+SUMIFS(SAÍDAS[Valor],SAÍDAS[Status],"&lt;&gt;"&amp;"Concluído",SAÍDAS[Data vencimento],AK808,SAÍDAS[Conta bancária],$AJ$2)))</f>
        <v>0</v>
      </c>
      <c r="AP808">
        <f t="shared" ca="1" si="87"/>
        <v>0</v>
      </c>
    </row>
    <row r="809" spans="34:42" x14ac:dyDescent="0.3">
      <c r="AH809" t="str">
        <f t="shared" ca="1" si="83"/>
        <v>mar</v>
      </c>
      <c r="AI809">
        <f t="shared" ca="1" si="84"/>
        <v>1902</v>
      </c>
      <c r="AJ809" t="str">
        <f t="shared" ca="1" si="85"/>
        <v>mar1902</v>
      </c>
      <c r="AK809" s="97">
        <f t="shared" ca="1" si="88"/>
        <v>803</v>
      </c>
      <c r="AL809" t="str">
        <f t="shared" ca="1" si="86"/>
        <v>qui</v>
      </c>
      <c r="AM809">
        <f ca="1">IF($AJ$2="",SUMIFS(BANCOS!$C$4:$C$13,BANCOS!$D$4:$D$13,AK809),SUMIFS(BANCOS!$C$4:$C$13,BANCOS!$D$4:$D$13,AK809,BANCOS!$B$4:$B$13,$AJ$2))+AP808</f>
        <v>0</v>
      </c>
      <c r="AN809">
        <f ca="1">IF($AI$3=1,
IF($AJ$2="",
SUMIFS(ENTRADAS[Valor],ENTRADAS[Status],"Concluído",ENTRADAS[Data pagamento],AK809),
SUMIFS(ENTRADAS[Valor],ENTRADAS[Status],"Concluído",ENTRADAS[Data pagamento],AK809,ENTRADAS[Conta bancária],$AJ$2)),
IF($AJ$2="",
SUMIFS(ENTRADAS[Valor],ENTRADAS[Status],"Concluído",ENTRADAS[Data pagamento],AK809)+SUMIFS(ENTRADAS[Valor],ENTRADAS[Status],"&lt;&gt;"&amp;"Concluído",ENTRADAS[Data vencimento],AK809),
SUMIFS(ENTRADAS[Valor],ENTRADAS[Status],"Concluído",ENTRADAS[Data pagamento],AK809,ENTRADAS[Conta bancária],$AJ$2)+SUMIFS(ENTRADAS[Valor],ENTRADAS[Status],"&lt;&gt;"&amp;"Concluído",ENTRADAS[Data vencimento],AK809,ENTRADAS[Conta bancária],$AJ$2)))</f>
        <v>0</v>
      </c>
      <c r="AO809">
        <f ca="1">IF($AI$3=1,
IF($AJ$2="",
SUMIFS(SAÍDAS[Valor],SAÍDAS[Status],"Concluído",SAÍDAS[Data pagamento],AK809),
SUMIFS(SAÍDAS[Valor],SAÍDAS[Status],"Concluído",SAÍDAS[Data pagamento],AK809,SAÍDAS[Conta bancária],$AJ$2)),
IF($AJ$2="",
SUMIFS(SAÍDAS[Valor],SAÍDAS[Status],"Concluído",SAÍDAS[Data pagamento],AK809)+SUMIFS(SAÍDAS[Valor],SAÍDAS[Status],"&lt;&gt;"&amp;"Concluído",SAÍDAS[Data vencimento],AK809),
SUMIFS(SAÍDAS[Valor],SAÍDAS[Status],"Concluído",SAÍDAS[Data pagamento],AK809,SAÍDAS[Conta bancária],$AJ$2)+SUMIFS(SAÍDAS[Valor],SAÍDAS[Status],"&lt;&gt;"&amp;"Concluído",SAÍDAS[Data vencimento],AK809,SAÍDAS[Conta bancária],$AJ$2)))</f>
        <v>0</v>
      </c>
      <c r="AP809">
        <f t="shared" ca="1" si="87"/>
        <v>0</v>
      </c>
    </row>
    <row r="810" spans="34:42" x14ac:dyDescent="0.3">
      <c r="AH810" t="str">
        <f t="shared" ca="1" si="83"/>
        <v>mar</v>
      </c>
      <c r="AI810">
        <f t="shared" ca="1" si="84"/>
        <v>1902</v>
      </c>
      <c r="AJ810" t="str">
        <f t="shared" ca="1" si="85"/>
        <v>mar1902</v>
      </c>
      <c r="AK810" s="97">
        <f t="shared" ca="1" si="88"/>
        <v>804</v>
      </c>
      <c r="AL810" t="str">
        <f t="shared" ca="1" si="86"/>
        <v>sex</v>
      </c>
      <c r="AM810">
        <f ca="1">IF($AJ$2="",SUMIFS(BANCOS!$C$4:$C$13,BANCOS!$D$4:$D$13,AK810),SUMIFS(BANCOS!$C$4:$C$13,BANCOS!$D$4:$D$13,AK810,BANCOS!$B$4:$B$13,$AJ$2))+AP809</f>
        <v>0</v>
      </c>
      <c r="AN810">
        <f ca="1">IF($AI$3=1,
IF($AJ$2="",
SUMIFS(ENTRADAS[Valor],ENTRADAS[Status],"Concluído",ENTRADAS[Data pagamento],AK810),
SUMIFS(ENTRADAS[Valor],ENTRADAS[Status],"Concluído",ENTRADAS[Data pagamento],AK810,ENTRADAS[Conta bancária],$AJ$2)),
IF($AJ$2="",
SUMIFS(ENTRADAS[Valor],ENTRADAS[Status],"Concluído",ENTRADAS[Data pagamento],AK810)+SUMIFS(ENTRADAS[Valor],ENTRADAS[Status],"&lt;&gt;"&amp;"Concluído",ENTRADAS[Data vencimento],AK810),
SUMIFS(ENTRADAS[Valor],ENTRADAS[Status],"Concluído",ENTRADAS[Data pagamento],AK810,ENTRADAS[Conta bancária],$AJ$2)+SUMIFS(ENTRADAS[Valor],ENTRADAS[Status],"&lt;&gt;"&amp;"Concluído",ENTRADAS[Data vencimento],AK810,ENTRADAS[Conta bancária],$AJ$2)))</f>
        <v>0</v>
      </c>
      <c r="AO810">
        <f ca="1">IF($AI$3=1,
IF($AJ$2="",
SUMIFS(SAÍDAS[Valor],SAÍDAS[Status],"Concluído",SAÍDAS[Data pagamento],AK810),
SUMIFS(SAÍDAS[Valor],SAÍDAS[Status],"Concluído",SAÍDAS[Data pagamento],AK810,SAÍDAS[Conta bancária],$AJ$2)),
IF($AJ$2="",
SUMIFS(SAÍDAS[Valor],SAÍDAS[Status],"Concluído",SAÍDAS[Data pagamento],AK810)+SUMIFS(SAÍDAS[Valor],SAÍDAS[Status],"&lt;&gt;"&amp;"Concluído",SAÍDAS[Data vencimento],AK810),
SUMIFS(SAÍDAS[Valor],SAÍDAS[Status],"Concluído",SAÍDAS[Data pagamento],AK810,SAÍDAS[Conta bancária],$AJ$2)+SUMIFS(SAÍDAS[Valor],SAÍDAS[Status],"&lt;&gt;"&amp;"Concluído",SAÍDAS[Data vencimento],AK810,SAÍDAS[Conta bancária],$AJ$2)))</f>
        <v>0</v>
      </c>
      <c r="AP810">
        <f t="shared" ca="1" si="87"/>
        <v>0</v>
      </c>
    </row>
    <row r="811" spans="34:42" x14ac:dyDescent="0.3">
      <c r="AH811" t="str">
        <f t="shared" ca="1" si="83"/>
        <v>mar</v>
      </c>
      <c r="AI811">
        <f t="shared" ca="1" si="84"/>
        <v>1902</v>
      </c>
      <c r="AJ811" t="str">
        <f t="shared" ca="1" si="85"/>
        <v>mar1902</v>
      </c>
      <c r="AK811" s="97">
        <f t="shared" ca="1" si="88"/>
        <v>805</v>
      </c>
      <c r="AL811" t="str">
        <f t="shared" ca="1" si="86"/>
        <v>sáb</v>
      </c>
      <c r="AM811">
        <f ca="1">IF($AJ$2="",SUMIFS(BANCOS!$C$4:$C$13,BANCOS!$D$4:$D$13,AK811),SUMIFS(BANCOS!$C$4:$C$13,BANCOS!$D$4:$D$13,AK811,BANCOS!$B$4:$B$13,$AJ$2))+AP810</f>
        <v>0</v>
      </c>
      <c r="AN811">
        <f ca="1">IF($AI$3=1,
IF($AJ$2="",
SUMIFS(ENTRADAS[Valor],ENTRADAS[Status],"Concluído",ENTRADAS[Data pagamento],AK811),
SUMIFS(ENTRADAS[Valor],ENTRADAS[Status],"Concluído",ENTRADAS[Data pagamento],AK811,ENTRADAS[Conta bancária],$AJ$2)),
IF($AJ$2="",
SUMIFS(ENTRADAS[Valor],ENTRADAS[Status],"Concluído",ENTRADAS[Data pagamento],AK811)+SUMIFS(ENTRADAS[Valor],ENTRADAS[Status],"&lt;&gt;"&amp;"Concluído",ENTRADAS[Data vencimento],AK811),
SUMIFS(ENTRADAS[Valor],ENTRADAS[Status],"Concluído",ENTRADAS[Data pagamento],AK811,ENTRADAS[Conta bancária],$AJ$2)+SUMIFS(ENTRADAS[Valor],ENTRADAS[Status],"&lt;&gt;"&amp;"Concluído",ENTRADAS[Data vencimento],AK811,ENTRADAS[Conta bancária],$AJ$2)))</f>
        <v>0</v>
      </c>
      <c r="AO811">
        <f ca="1">IF($AI$3=1,
IF($AJ$2="",
SUMIFS(SAÍDAS[Valor],SAÍDAS[Status],"Concluído",SAÍDAS[Data pagamento],AK811),
SUMIFS(SAÍDAS[Valor],SAÍDAS[Status],"Concluído",SAÍDAS[Data pagamento],AK811,SAÍDAS[Conta bancária],$AJ$2)),
IF($AJ$2="",
SUMIFS(SAÍDAS[Valor],SAÍDAS[Status],"Concluído",SAÍDAS[Data pagamento],AK811)+SUMIFS(SAÍDAS[Valor],SAÍDAS[Status],"&lt;&gt;"&amp;"Concluído",SAÍDAS[Data vencimento],AK811),
SUMIFS(SAÍDAS[Valor],SAÍDAS[Status],"Concluído",SAÍDAS[Data pagamento],AK811,SAÍDAS[Conta bancária],$AJ$2)+SUMIFS(SAÍDAS[Valor],SAÍDAS[Status],"&lt;&gt;"&amp;"Concluído",SAÍDAS[Data vencimento],AK811,SAÍDAS[Conta bancária],$AJ$2)))</f>
        <v>0</v>
      </c>
      <c r="AP811">
        <f t="shared" ca="1" si="87"/>
        <v>0</v>
      </c>
    </row>
    <row r="812" spans="34:42" x14ac:dyDescent="0.3">
      <c r="AH812" t="str">
        <f t="shared" ca="1" si="83"/>
        <v>mar</v>
      </c>
      <c r="AI812">
        <f t="shared" ca="1" si="84"/>
        <v>1902</v>
      </c>
      <c r="AJ812" t="str">
        <f t="shared" ca="1" si="85"/>
        <v>mar1902</v>
      </c>
      <c r="AK812" s="97">
        <f t="shared" ca="1" si="88"/>
        <v>806</v>
      </c>
      <c r="AL812" t="str">
        <f t="shared" ca="1" si="86"/>
        <v>dom</v>
      </c>
      <c r="AM812">
        <f ca="1">IF($AJ$2="",SUMIFS(BANCOS!$C$4:$C$13,BANCOS!$D$4:$D$13,AK812),SUMIFS(BANCOS!$C$4:$C$13,BANCOS!$D$4:$D$13,AK812,BANCOS!$B$4:$B$13,$AJ$2))+AP811</f>
        <v>0</v>
      </c>
      <c r="AN812">
        <f ca="1">IF($AI$3=1,
IF($AJ$2="",
SUMIFS(ENTRADAS[Valor],ENTRADAS[Status],"Concluído",ENTRADAS[Data pagamento],AK812),
SUMIFS(ENTRADAS[Valor],ENTRADAS[Status],"Concluído",ENTRADAS[Data pagamento],AK812,ENTRADAS[Conta bancária],$AJ$2)),
IF($AJ$2="",
SUMIFS(ENTRADAS[Valor],ENTRADAS[Status],"Concluído",ENTRADAS[Data pagamento],AK812)+SUMIFS(ENTRADAS[Valor],ENTRADAS[Status],"&lt;&gt;"&amp;"Concluído",ENTRADAS[Data vencimento],AK812),
SUMIFS(ENTRADAS[Valor],ENTRADAS[Status],"Concluído",ENTRADAS[Data pagamento],AK812,ENTRADAS[Conta bancária],$AJ$2)+SUMIFS(ENTRADAS[Valor],ENTRADAS[Status],"&lt;&gt;"&amp;"Concluído",ENTRADAS[Data vencimento],AK812,ENTRADAS[Conta bancária],$AJ$2)))</f>
        <v>0</v>
      </c>
      <c r="AO812">
        <f ca="1">IF($AI$3=1,
IF($AJ$2="",
SUMIFS(SAÍDAS[Valor],SAÍDAS[Status],"Concluído",SAÍDAS[Data pagamento],AK812),
SUMIFS(SAÍDAS[Valor],SAÍDAS[Status],"Concluído",SAÍDAS[Data pagamento],AK812,SAÍDAS[Conta bancária],$AJ$2)),
IF($AJ$2="",
SUMIFS(SAÍDAS[Valor],SAÍDAS[Status],"Concluído",SAÍDAS[Data pagamento],AK812)+SUMIFS(SAÍDAS[Valor],SAÍDAS[Status],"&lt;&gt;"&amp;"Concluído",SAÍDAS[Data vencimento],AK812),
SUMIFS(SAÍDAS[Valor],SAÍDAS[Status],"Concluído",SAÍDAS[Data pagamento],AK812,SAÍDAS[Conta bancária],$AJ$2)+SUMIFS(SAÍDAS[Valor],SAÍDAS[Status],"&lt;&gt;"&amp;"Concluído",SAÍDAS[Data vencimento],AK812,SAÍDAS[Conta bancária],$AJ$2)))</f>
        <v>0</v>
      </c>
      <c r="AP812">
        <f t="shared" ca="1" si="87"/>
        <v>0</v>
      </c>
    </row>
    <row r="813" spans="34:42" x14ac:dyDescent="0.3">
      <c r="AH813" t="str">
        <f t="shared" ca="1" si="83"/>
        <v>mar</v>
      </c>
      <c r="AI813">
        <f t="shared" ca="1" si="84"/>
        <v>1902</v>
      </c>
      <c r="AJ813" t="str">
        <f t="shared" ca="1" si="85"/>
        <v>mar1902</v>
      </c>
      <c r="AK813" s="97">
        <f t="shared" ca="1" si="88"/>
        <v>807</v>
      </c>
      <c r="AL813" t="str">
        <f t="shared" ca="1" si="86"/>
        <v>seg</v>
      </c>
      <c r="AM813">
        <f ca="1">IF($AJ$2="",SUMIFS(BANCOS!$C$4:$C$13,BANCOS!$D$4:$D$13,AK813),SUMIFS(BANCOS!$C$4:$C$13,BANCOS!$D$4:$D$13,AK813,BANCOS!$B$4:$B$13,$AJ$2))+AP812</f>
        <v>0</v>
      </c>
      <c r="AN813">
        <f ca="1">IF($AI$3=1,
IF($AJ$2="",
SUMIFS(ENTRADAS[Valor],ENTRADAS[Status],"Concluído",ENTRADAS[Data pagamento],AK813),
SUMIFS(ENTRADAS[Valor],ENTRADAS[Status],"Concluído",ENTRADAS[Data pagamento],AK813,ENTRADAS[Conta bancária],$AJ$2)),
IF($AJ$2="",
SUMIFS(ENTRADAS[Valor],ENTRADAS[Status],"Concluído",ENTRADAS[Data pagamento],AK813)+SUMIFS(ENTRADAS[Valor],ENTRADAS[Status],"&lt;&gt;"&amp;"Concluído",ENTRADAS[Data vencimento],AK813),
SUMIFS(ENTRADAS[Valor],ENTRADAS[Status],"Concluído",ENTRADAS[Data pagamento],AK813,ENTRADAS[Conta bancária],$AJ$2)+SUMIFS(ENTRADAS[Valor],ENTRADAS[Status],"&lt;&gt;"&amp;"Concluído",ENTRADAS[Data vencimento],AK813,ENTRADAS[Conta bancária],$AJ$2)))</f>
        <v>0</v>
      </c>
      <c r="AO813">
        <f ca="1">IF($AI$3=1,
IF($AJ$2="",
SUMIFS(SAÍDAS[Valor],SAÍDAS[Status],"Concluído",SAÍDAS[Data pagamento],AK813),
SUMIFS(SAÍDAS[Valor],SAÍDAS[Status],"Concluído",SAÍDAS[Data pagamento],AK813,SAÍDAS[Conta bancária],$AJ$2)),
IF($AJ$2="",
SUMIFS(SAÍDAS[Valor],SAÍDAS[Status],"Concluído",SAÍDAS[Data pagamento],AK813)+SUMIFS(SAÍDAS[Valor],SAÍDAS[Status],"&lt;&gt;"&amp;"Concluído",SAÍDAS[Data vencimento],AK813),
SUMIFS(SAÍDAS[Valor],SAÍDAS[Status],"Concluído",SAÍDAS[Data pagamento],AK813,SAÍDAS[Conta bancária],$AJ$2)+SUMIFS(SAÍDAS[Valor],SAÍDAS[Status],"&lt;&gt;"&amp;"Concluído",SAÍDAS[Data vencimento],AK813,SAÍDAS[Conta bancária],$AJ$2)))</f>
        <v>0</v>
      </c>
      <c r="AP813">
        <f t="shared" ca="1" si="87"/>
        <v>0</v>
      </c>
    </row>
    <row r="814" spans="34:42" x14ac:dyDescent="0.3">
      <c r="AH814" t="str">
        <f t="shared" ca="1" si="83"/>
        <v>mar</v>
      </c>
      <c r="AI814">
        <f t="shared" ca="1" si="84"/>
        <v>1902</v>
      </c>
      <c r="AJ814" t="str">
        <f t="shared" ca="1" si="85"/>
        <v>mar1902</v>
      </c>
      <c r="AK814" s="97">
        <f t="shared" ca="1" si="88"/>
        <v>808</v>
      </c>
      <c r="AL814" t="str">
        <f t="shared" ca="1" si="86"/>
        <v>ter</v>
      </c>
      <c r="AM814">
        <f ca="1">IF($AJ$2="",SUMIFS(BANCOS!$C$4:$C$13,BANCOS!$D$4:$D$13,AK814),SUMIFS(BANCOS!$C$4:$C$13,BANCOS!$D$4:$D$13,AK814,BANCOS!$B$4:$B$13,$AJ$2))+AP813</f>
        <v>0</v>
      </c>
      <c r="AN814">
        <f ca="1">IF($AI$3=1,
IF($AJ$2="",
SUMIFS(ENTRADAS[Valor],ENTRADAS[Status],"Concluído",ENTRADAS[Data pagamento],AK814),
SUMIFS(ENTRADAS[Valor],ENTRADAS[Status],"Concluído",ENTRADAS[Data pagamento],AK814,ENTRADAS[Conta bancária],$AJ$2)),
IF($AJ$2="",
SUMIFS(ENTRADAS[Valor],ENTRADAS[Status],"Concluído",ENTRADAS[Data pagamento],AK814)+SUMIFS(ENTRADAS[Valor],ENTRADAS[Status],"&lt;&gt;"&amp;"Concluído",ENTRADAS[Data vencimento],AK814),
SUMIFS(ENTRADAS[Valor],ENTRADAS[Status],"Concluído",ENTRADAS[Data pagamento],AK814,ENTRADAS[Conta bancária],$AJ$2)+SUMIFS(ENTRADAS[Valor],ENTRADAS[Status],"&lt;&gt;"&amp;"Concluído",ENTRADAS[Data vencimento],AK814,ENTRADAS[Conta bancária],$AJ$2)))</f>
        <v>0</v>
      </c>
      <c r="AO814">
        <f ca="1">IF($AI$3=1,
IF($AJ$2="",
SUMIFS(SAÍDAS[Valor],SAÍDAS[Status],"Concluído",SAÍDAS[Data pagamento],AK814),
SUMIFS(SAÍDAS[Valor],SAÍDAS[Status],"Concluído",SAÍDAS[Data pagamento],AK814,SAÍDAS[Conta bancária],$AJ$2)),
IF($AJ$2="",
SUMIFS(SAÍDAS[Valor],SAÍDAS[Status],"Concluído",SAÍDAS[Data pagamento],AK814)+SUMIFS(SAÍDAS[Valor],SAÍDAS[Status],"&lt;&gt;"&amp;"Concluído",SAÍDAS[Data vencimento],AK814),
SUMIFS(SAÍDAS[Valor],SAÍDAS[Status],"Concluído",SAÍDAS[Data pagamento],AK814,SAÍDAS[Conta bancária],$AJ$2)+SUMIFS(SAÍDAS[Valor],SAÍDAS[Status],"&lt;&gt;"&amp;"Concluído",SAÍDAS[Data vencimento],AK814,SAÍDAS[Conta bancária],$AJ$2)))</f>
        <v>0</v>
      </c>
      <c r="AP814">
        <f t="shared" ca="1" si="87"/>
        <v>0</v>
      </c>
    </row>
    <row r="815" spans="34:42" x14ac:dyDescent="0.3">
      <c r="AH815" t="str">
        <f t="shared" ca="1" si="83"/>
        <v>mar</v>
      </c>
      <c r="AI815">
        <f t="shared" ca="1" si="84"/>
        <v>1902</v>
      </c>
      <c r="AJ815" t="str">
        <f t="shared" ca="1" si="85"/>
        <v>mar1902</v>
      </c>
      <c r="AK815" s="97">
        <f t="shared" ca="1" si="88"/>
        <v>809</v>
      </c>
      <c r="AL815" t="str">
        <f t="shared" ca="1" si="86"/>
        <v>qua</v>
      </c>
      <c r="AM815">
        <f ca="1">IF($AJ$2="",SUMIFS(BANCOS!$C$4:$C$13,BANCOS!$D$4:$D$13,AK815),SUMIFS(BANCOS!$C$4:$C$13,BANCOS!$D$4:$D$13,AK815,BANCOS!$B$4:$B$13,$AJ$2))+AP814</f>
        <v>0</v>
      </c>
      <c r="AN815">
        <f ca="1">IF($AI$3=1,
IF($AJ$2="",
SUMIFS(ENTRADAS[Valor],ENTRADAS[Status],"Concluído",ENTRADAS[Data pagamento],AK815),
SUMIFS(ENTRADAS[Valor],ENTRADAS[Status],"Concluído",ENTRADAS[Data pagamento],AK815,ENTRADAS[Conta bancária],$AJ$2)),
IF($AJ$2="",
SUMIFS(ENTRADAS[Valor],ENTRADAS[Status],"Concluído",ENTRADAS[Data pagamento],AK815)+SUMIFS(ENTRADAS[Valor],ENTRADAS[Status],"&lt;&gt;"&amp;"Concluído",ENTRADAS[Data vencimento],AK815),
SUMIFS(ENTRADAS[Valor],ENTRADAS[Status],"Concluído",ENTRADAS[Data pagamento],AK815,ENTRADAS[Conta bancária],$AJ$2)+SUMIFS(ENTRADAS[Valor],ENTRADAS[Status],"&lt;&gt;"&amp;"Concluído",ENTRADAS[Data vencimento],AK815,ENTRADAS[Conta bancária],$AJ$2)))</f>
        <v>0</v>
      </c>
      <c r="AO815">
        <f ca="1">IF($AI$3=1,
IF($AJ$2="",
SUMIFS(SAÍDAS[Valor],SAÍDAS[Status],"Concluído",SAÍDAS[Data pagamento],AK815),
SUMIFS(SAÍDAS[Valor],SAÍDAS[Status],"Concluído",SAÍDAS[Data pagamento],AK815,SAÍDAS[Conta bancária],$AJ$2)),
IF($AJ$2="",
SUMIFS(SAÍDAS[Valor],SAÍDAS[Status],"Concluído",SAÍDAS[Data pagamento],AK815)+SUMIFS(SAÍDAS[Valor],SAÍDAS[Status],"&lt;&gt;"&amp;"Concluído",SAÍDAS[Data vencimento],AK815),
SUMIFS(SAÍDAS[Valor],SAÍDAS[Status],"Concluído",SAÍDAS[Data pagamento],AK815,SAÍDAS[Conta bancária],$AJ$2)+SUMIFS(SAÍDAS[Valor],SAÍDAS[Status],"&lt;&gt;"&amp;"Concluído",SAÍDAS[Data vencimento],AK815,SAÍDAS[Conta bancária],$AJ$2)))</f>
        <v>0</v>
      </c>
      <c r="AP815">
        <f t="shared" ca="1" si="87"/>
        <v>0</v>
      </c>
    </row>
    <row r="816" spans="34:42" x14ac:dyDescent="0.3">
      <c r="AH816" t="str">
        <f t="shared" ca="1" si="83"/>
        <v>mar</v>
      </c>
      <c r="AI816">
        <f t="shared" ca="1" si="84"/>
        <v>1902</v>
      </c>
      <c r="AJ816" t="str">
        <f t="shared" ca="1" si="85"/>
        <v>mar1902</v>
      </c>
      <c r="AK816" s="97">
        <f t="shared" ca="1" si="88"/>
        <v>810</v>
      </c>
      <c r="AL816" t="str">
        <f t="shared" ca="1" si="86"/>
        <v>qui</v>
      </c>
      <c r="AM816">
        <f ca="1">IF($AJ$2="",SUMIFS(BANCOS!$C$4:$C$13,BANCOS!$D$4:$D$13,AK816),SUMIFS(BANCOS!$C$4:$C$13,BANCOS!$D$4:$D$13,AK816,BANCOS!$B$4:$B$13,$AJ$2))+AP815</f>
        <v>0</v>
      </c>
      <c r="AN816">
        <f ca="1">IF($AI$3=1,
IF($AJ$2="",
SUMIFS(ENTRADAS[Valor],ENTRADAS[Status],"Concluído",ENTRADAS[Data pagamento],AK816),
SUMIFS(ENTRADAS[Valor],ENTRADAS[Status],"Concluído",ENTRADAS[Data pagamento],AK816,ENTRADAS[Conta bancária],$AJ$2)),
IF($AJ$2="",
SUMIFS(ENTRADAS[Valor],ENTRADAS[Status],"Concluído",ENTRADAS[Data pagamento],AK816)+SUMIFS(ENTRADAS[Valor],ENTRADAS[Status],"&lt;&gt;"&amp;"Concluído",ENTRADAS[Data vencimento],AK816),
SUMIFS(ENTRADAS[Valor],ENTRADAS[Status],"Concluído",ENTRADAS[Data pagamento],AK816,ENTRADAS[Conta bancária],$AJ$2)+SUMIFS(ENTRADAS[Valor],ENTRADAS[Status],"&lt;&gt;"&amp;"Concluído",ENTRADAS[Data vencimento],AK816,ENTRADAS[Conta bancária],$AJ$2)))</f>
        <v>0</v>
      </c>
      <c r="AO816">
        <f ca="1">IF($AI$3=1,
IF($AJ$2="",
SUMIFS(SAÍDAS[Valor],SAÍDAS[Status],"Concluído",SAÍDAS[Data pagamento],AK816),
SUMIFS(SAÍDAS[Valor],SAÍDAS[Status],"Concluído",SAÍDAS[Data pagamento],AK816,SAÍDAS[Conta bancária],$AJ$2)),
IF($AJ$2="",
SUMIFS(SAÍDAS[Valor],SAÍDAS[Status],"Concluído",SAÍDAS[Data pagamento],AK816)+SUMIFS(SAÍDAS[Valor],SAÍDAS[Status],"&lt;&gt;"&amp;"Concluído",SAÍDAS[Data vencimento],AK816),
SUMIFS(SAÍDAS[Valor],SAÍDAS[Status],"Concluído",SAÍDAS[Data pagamento],AK816,SAÍDAS[Conta bancária],$AJ$2)+SUMIFS(SAÍDAS[Valor],SAÍDAS[Status],"&lt;&gt;"&amp;"Concluído",SAÍDAS[Data vencimento],AK816,SAÍDAS[Conta bancária],$AJ$2)))</f>
        <v>0</v>
      </c>
      <c r="AP816">
        <f t="shared" ca="1" si="87"/>
        <v>0</v>
      </c>
    </row>
    <row r="817" spans="34:42" x14ac:dyDescent="0.3">
      <c r="AH817" t="str">
        <f t="shared" ca="1" si="83"/>
        <v>mar</v>
      </c>
      <c r="AI817">
        <f t="shared" ca="1" si="84"/>
        <v>1902</v>
      </c>
      <c r="AJ817" t="str">
        <f t="shared" ca="1" si="85"/>
        <v>mar1902</v>
      </c>
      <c r="AK817" s="97">
        <f t="shared" ca="1" si="88"/>
        <v>811</v>
      </c>
      <c r="AL817" t="str">
        <f t="shared" ca="1" si="86"/>
        <v>sex</v>
      </c>
      <c r="AM817">
        <f ca="1">IF($AJ$2="",SUMIFS(BANCOS!$C$4:$C$13,BANCOS!$D$4:$D$13,AK817),SUMIFS(BANCOS!$C$4:$C$13,BANCOS!$D$4:$D$13,AK817,BANCOS!$B$4:$B$13,$AJ$2))+AP816</f>
        <v>0</v>
      </c>
      <c r="AN817">
        <f ca="1">IF($AI$3=1,
IF($AJ$2="",
SUMIFS(ENTRADAS[Valor],ENTRADAS[Status],"Concluído",ENTRADAS[Data pagamento],AK817),
SUMIFS(ENTRADAS[Valor],ENTRADAS[Status],"Concluído",ENTRADAS[Data pagamento],AK817,ENTRADAS[Conta bancária],$AJ$2)),
IF($AJ$2="",
SUMIFS(ENTRADAS[Valor],ENTRADAS[Status],"Concluído",ENTRADAS[Data pagamento],AK817)+SUMIFS(ENTRADAS[Valor],ENTRADAS[Status],"&lt;&gt;"&amp;"Concluído",ENTRADAS[Data vencimento],AK817),
SUMIFS(ENTRADAS[Valor],ENTRADAS[Status],"Concluído",ENTRADAS[Data pagamento],AK817,ENTRADAS[Conta bancária],$AJ$2)+SUMIFS(ENTRADAS[Valor],ENTRADAS[Status],"&lt;&gt;"&amp;"Concluído",ENTRADAS[Data vencimento],AK817,ENTRADAS[Conta bancária],$AJ$2)))</f>
        <v>0</v>
      </c>
      <c r="AO817">
        <f ca="1">IF($AI$3=1,
IF($AJ$2="",
SUMIFS(SAÍDAS[Valor],SAÍDAS[Status],"Concluído",SAÍDAS[Data pagamento],AK817),
SUMIFS(SAÍDAS[Valor],SAÍDAS[Status],"Concluído",SAÍDAS[Data pagamento],AK817,SAÍDAS[Conta bancária],$AJ$2)),
IF($AJ$2="",
SUMIFS(SAÍDAS[Valor],SAÍDAS[Status],"Concluído",SAÍDAS[Data pagamento],AK817)+SUMIFS(SAÍDAS[Valor],SAÍDAS[Status],"&lt;&gt;"&amp;"Concluído",SAÍDAS[Data vencimento],AK817),
SUMIFS(SAÍDAS[Valor],SAÍDAS[Status],"Concluído",SAÍDAS[Data pagamento],AK817,SAÍDAS[Conta bancária],$AJ$2)+SUMIFS(SAÍDAS[Valor],SAÍDAS[Status],"&lt;&gt;"&amp;"Concluído",SAÍDAS[Data vencimento],AK817,SAÍDAS[Conta bancária],$AJ$2)))</f>
        <v>0</v>
      </c>
      <c r="AP817">
        <f t="shared" ca="1" si="87"/>
        <v>0</v>
      </c>
    </row>
    <row r="818" spans="34:42" x14ac:dyDescent="0.3">
      <c r="AH818" t="str">
        <f t="shared" ca="1" si="83"/>
        <v>mar</v>
      </c>
      <c r="AI818">
        <f t="shared" ca="1" si="84"/>
        <v>1902</v>
      </c>
      <c r="AJ818" t="str">
        <f t="shared" ca="1" si="85"/>
        <v>mar1902</v>
      </c>
      <c r="AK818" s="97">
        <f t="shared" ca="1" si="88"/>
        <v>812</v>
      </c>
      <c r="AL818" t="str">
        <f t="shared" ca="1" si="86"/>
        <v>sáb</v>
      </c>
      <c r="AM818">
        <f ca="1">IF($AJ$2="",SUMIFS(BANCOS!$C$4:$C$13,BANCOS!$D$4:$D$13,AK818),SUMIFS(BANCOS!$C$4:$C$13,BANCOS!$D$4:$D$13,AK818,BANCOS!$B$4:$B$13,$AJ$2))+AP817</f>
        <v>0</v>
      </c>
      <c r="AN818">
        <f ca="1">IF($AI$3=1,
IF($AJ$2="",
SUMIFS(ENTRADAS[Valor],ENTRADAS[Status],"Concluído",ENTRADAS[Data pagamento],AK818),
SUMIFS(ENTRADAS[Valor],ENTRADAS[Status],"Concluído",ENTRADAS[Data pagamento],AK818,ENTRADAS[Conta bancária],$AJ$2)),
IF($AJ$2="",
SUMIFS(ENTRADAS[Valor],ENTRADAS[Status],"Concluído",ENTRADAS[Data pagamento],AK818)+SUMIFS(ENTRADAS[Valor],ENTRADAS[Status],"&lt;&gt;"&amp;"Concluído",ENTRADAS[Data vencimento],AK818),
SUMIFS(ENTRADAS[Valor],ENTRADAS[Status],"Concluído",ENTRADAS[Data pagamento],AK818,ENTRADAS[Conta bancária],$AJ$2)+SUMIFS(ENTRADAS[Valor],ENTRADAS[Status],"&lt;&gt;"&amp;"Concluído",ENTRADAS[Data vencimento],AK818,ENTRADAS[Conta bancária],$AJ$2)))</f>
        <v>0</v>
      </c>
      <c r="AO818">
        <f ca="1">IF($AI$3=1,
IF($AJ$2="",
SUMIFS(SAÍDAS[Valor],SAÍDAS[Status],"Concluído",SAÍDAS[Data pagamento],AK818),
SUMIFS(SAÍDAS[Valor],SAÍDAS[Status],"Concluído",SAÍDAS[Data pagamento],AK818,SAÍDAS[Conta bancária],$AJ$2)),
IF($AJ$2="",
SUMIFS(SAÍDAS[Valor],SAÍDAS[Status],"Concluído",SAÍDAS[Data pagamento],AK818)+SUMIFS(SAÍDAS[Valor],SAÍDAS[Status],"&lt;&gt;"&amp;"Concluído",SAÍDAS[Data vencimento],AK818),
SUMIFS(SAÍDAS[Valor],SAÍDAS[Status],"Concluído",SAÍDAS[Data pagamento],AK818,SAÍDAS[Conta bancária],$AJ$2)+SUMIFS(SAÍDAS[Valor],SAÍDAS[Status],"&lt;&gt;"&amp;"Concluído",SAÍDAS[Data vencimento],AK818,SAÍDAS[Conta bancária],$AJ$2)))</f>
        <v>0</v>
      </c>
      <c r="AP818">
        <f t="shared" ca="1" si="87"/>
        <v>0</v>
      </c>
    </row>
    <row r="819" spans="34:42" x14ac:dyDescent="0.3">
      <c r="AH819" t="str">
        <f t="shared" ca="1" si="83"/>
        <v>mar</v>
      </c>
      <c r="AI819">
        <f t="shared" ca="1" si="84"/>
        <v>1902</v>
      </c>
      <c r="AJ819" t="str">
        <f t="shared" ca="1" si="85"/>
        <v>mar1902</v>
      </c>
      <c r="AK819" s="97">
        <f t="shared" ca="1" si="88"/>
        <v>813</v>
      </c>
      <c r="AL819" t="str">
        <f t="shared" ca="1" si="86"/>
        <v>dom</v>
      </c>
      <c r="AM819">
        <f ca="1">IF($AJ$2="",SUMIFS(BANCOS!$C$4:$C$13,BANCOS!$D$4:$D$13,AK819),SUMIFS(BANCOS!$C$4:$C$13,BANCOS!$D$4:$D$13,AK819,BANCOS!$B$4:$B$13,$AJ$2))+AP818</f>
        <v>0</v>
      </c>
      <c r="AN819">
        <f ca="1">IF($AI$3=1,
IF($AJ$2="",
SUMIFS(ENTRADAS[Valor],ENTRADAS[Status],"Concluído",ENTRADAS[Data pagamento],AK819),
SUMIFS(ENTRADAS[Valor],ENTRADAS[Status],"Concluído",ENTRADAS[Data pagamento],AK819,ENTRADAS[Conta bancária],$AJ$2)),
IF($AJ$2="",
SUMIFS(ENTRADAS[Valor],ENTRADAS[Status],"Concluído",ENTRADAS[Data pagamento],AK819)+SUMIFS(ENTRADAS[Valor],ENTRADAS[Status],"&lt;&gt;"&amp;"Concluído",ENTRADAS[Data vencimento],AK819),
SUMIFS(ENTRADAS[Valor],ENTRADAS[Status],"Concluído",ENTRADAS[Data pagamento],AK819,ENTRADAS[Conta bancária],$AJ$2)+SUMIFS(ENTRADAS[Valor],ENTRADAS[Status],"&lt;&gt;"&amp;"Concluído",ENTRADAS[Data vencimento],AK819,ENTRADAS[Conta bancária],$AJ$2)))</f>
        <v>0</v>
      </c>
      <c r="AO819">
        <f ca="1">IF($AI$3=1,
IF($AJ$2="",
SUMIFS(SAÍDAS[Valor],SAÍDAS[Status],"Concluído",SAÍDAS[Data pagamento],AK819),
SUMIFS(SAÍDAS[Valor],SAÍDAS[Status],"Concluído",SAÍDAS[Data pagamento],AK819,SAÍDAS[Conta bancária],$AJ$2)),
IF($AJ$2="",
SUMIFS(SAÍDAS[Valor],SAÍDAS[Status],"Concluído",SAÍDAS[Data pagamento],AK819)+SUMIFS(SAÍDAS[Valor],SAÍDAS[Status],"&lt;&gt;"&amp;"Concluído",SAÍDAS[Data vencimento],AK819),
SUMIFS(SAÍDAS[Valor],SAÍDAS[Status],"Concluído",SAÍDAS[Data pagamento],AK819,SAÍDAS[Conta bancária],$AJ$2)+SUMIFS(SAÍDAS[Valor],SAÍDAS[Status],"&lt;&gt;"&amp;"Concluído",SAÍDAS[Data vencimento],AK819,SAÍDAS[Conta bancária],$AJ$2)))</f>
        <v>0</v>
      </c>
      <c r="AP819">
        <f t="shared" ca="1" si="87"/>
        <v>0</v>
      </c>
    </row>
    <row r="820" spans="34:42" x14ac:dyDescent="0.3">
      <c r="AH820" t="str">
        <f t="shared" ca="1" si="83"/>
        <v>mar</v>
      </c>
      <c r="AI820">
        <f t="shared" ca="1" si="84"/>
        <v>1902</v>
      </c>
      <c r="AJ820" t="str">
        <f t="shared" ca="1" si="85"/>
        <v>mar1902</v>
      </c>
      <c r="AK820" s="97">
        <f t="shared" ca="1" si="88"/>
        <v>814</v>
      </c>
      <c r="AL820" t="str">
        <f t="shared" ca="1" si="86"/>
        <v>seg</v>
      </c>
      <c r="AM820">
        <f ca="1">IF($AJ$2="",SUMIFS(BANCOS!$C$4:$C$13,BANCOS!$D$4:$D$13,AK820),SUMIFS(BANCOS!$C$4:$C$13,BANCOS!$D$4:$D$13,AK820,BANCOS!$B$4:$B$13,$AJ$2))+AP819</f>
        <v>0</v>
      </c>
      <c r="AN820">
        <f ca="1">IF($AI$3=1,
IF($AJ$2="",
SUMIFS(ENTRADAS[Valor],ENTRADAS[Status],"Concluído",ENTRADAS[Data pagamento],AK820),
SUMIFS(ENTRADAS[Valor],ENTRADAS[Status],"Concluído",ENTRADAS[Data pagamento],AK820,ENTRADAS[Conta bancária],$AJ$2)),
IF($AJ$2="",
SUMIFS(ENTRADAS[Valor],ENTRADAS[Status],"Concluído",ENTRADAS[Data pagamento],AK820)+SUMIFS(ENTRADAS[Valor],ENTRADAS[Status],"&lt;&gt;"&amp;"Concluído",ENTRADAS[Data vencimento],AK820),
SUMIFS(ENTRADAS[Valor],ENTRADAS[Status],"Concluído",ENTRADAS[Data pagamento],AK820,ENTRADAS[Conta bancária],$AJ$2)+SUMIFS(ENTRADAS[Valor],ENTRADAS[Status],"&lt;&gt;"&amp;"Concluído",ENTRADAS[Data vencimento],AK820,ENTRADAS[Conta bancária],$AJ$2)))</f>
        <v>0</v>
      </c>
      <c r="AO820">
        <f ca="1">IF($AI$3=1,
IF($AJ$2="",
SUMIFS(SAÍDAS[Valor],SAÍDAS[Status],"Concluído",SAÍDAS[Data pagamento],AK820),
SUMIFS(SAÍDAS[Valor],SAÍDAS[Status],"Concluído",SAÍDAS[Data pagamento],AK820,SAÍDAS[Conta bancária],$AJ$2)),
IF($AJ$2="",
SUMIFS(SAÍDAS[Valor],SAÍDAS[Status],"Concluído",SAÍDAS[Data pagamento],AK820)+SUMIFS(SAÍDAS[Valor],SAÍDAS[Status],"&lt;&gt;"&amp;"Concluído",SAÍDAS[Data vencimento],AK820),
SUMIFS(SAÍDAS[Valor],SAÍDAS[Status],"Concluído",SAÍDAS[Data pagamento],AK820,SAÍDAS[Conta bancária],$AJ$2)+SUMIFS(SAÍDAS[Valor],SAÍDAS[Status],"&lt;&gt;"&amp;"Concluído",SAÍDAS[Data vencimento],AK820,SAÍDAS[Conta bancária],$AJ$2)))</f>
        <v>0</v>
      </c>
      <c r="AP820">
        <f t="shared" ca="1" si="87"/>
        <v>0</v>
      </c>
    </row>
    <row r="821" spans="34:42" x14ac:dyDescent="0.3">
      <c r="AH821" t="str">
        <f t="shared" ca="1" si="83"/>
        <v>mar</v>
      </c>
      <c r="AI821">
        <f t="shared" ca="1" si="84"/>
        <v>1902</v>
      </c>
      <c r="AJ821" t="str">
        <f t="shared" ca="1" si="85"/>
        <v>mar1902</v>
      </c>
      <c r="AK821" s="97">
        <f t="shared" ca="1" si="88"/>
        <v>815</v>
      </c>
      <c r="AL821" t="str">
        <f t="shared" ca="1" si="86"/>
        <v>ter</v>
      </c>
      <c r="AM821">
        <f ca="1">IF($AJ$2="",SUMIFS(BANCOS!$C$4:$C$13,BANCOS!$D$4:$D$13,AK821),SUMIFS(BANCOS!$C$4:$C$13,BANCOS!$D$4:$D$13,AK821,BANCOS!$B$4:$B$13,$AJ$2))+AP820</f>
        <v>0</v>
      </c>
      <c r="AN821">
        <f ca="1">IF($AI$3=1,
IF($AJ$2="",
SUMIFS(ENTRADAS[Valor],ENTRADAS[Status],"Concluído",ENTRADAS[Data pagamento],AK821),
SUMIFS(ENTRADAS[Valor],ENTRADAS[Status],"Concluído",ENTRADAS[Data pagamento],AK821,ENTRADAS[Conta bancária],$AJ$2)),
IF($AJ$2="",
SUMIFS(ENTRADAS[Valor],ENTRADAS[Status],"Concluído",ENTRADAS[Data pagamento],AK821)+SUMIFS(ENTRADAS[Valor],ENTRADAS[Status],"&lt;&gt;"&amp;"Concluído",ENTRADAS[Data vencimento],AK821),
SUMIFS(ENTRADAS[Valor],ENTRADAS[Status],"Concluído",ENTRADAS[Data pagamento],AK821,ENTRADAS[Conta bancária],$AJ$2)+SUMIFS(ENTRADAS[Valor],ENTRADAS[Status],"&lt;&gt;"&amp;"Concluído",ENTRADAS[Data vencimento],AK821,ENTRADAS[Conta bancária],$AJ$2)))</f>
        <v>0</v>
      </c>
      <c r="AO821">
        <f ca="1">IF($AI$3=1,
IF($AJ$2="",
SUMIFS(SAÍDAS[Valor],SAÍDAS[Status],"Concluído",SAÍDAS[Data pagamento],AK821),
SUMIFS(SAÍDAS[Valor],SAÍDAS[Status],"Concluído",SAÍDAS[Data pagamento],AK821,SAÍDAS[Conta bancária],$AJ$2)),
IF($AJ$2="",
SUMIFS(SAÍDAS[Valor],SAÍDAS[Status],"Concluído",SAÍDAS[Data pagamento],AK821)+SUMIFS(SAÍDAS[Valor],SAÍDAS[Status],"&lt;&gt;"&amp;"Concluído",SAÍDAS[Data vencimento],AK821),
SUMIFS(SAÍDAS[Valor],SAÍDAS[Status],"Concluído",SAÍDAS[Data pagamento],AK821,SAÍDAS[Conta bancária],$AJ$2)+SUMIFS(SAÍDAS[Valor],SAÍDAS[Status],"&lt;&gt;"&amp;"Concluído",SAÍDAS[Data vencimento],AK821,SAÍDAS[Conta bancária],$AJ$2)))</f>
        <v>0</v>
      </c>
      <c r="AP821">
        <f t="shared" ca="1" si="87"/>
        <v>0</v>
      </c>
    </row>
    <row r="822" spans="34:42" x14ac:dyDescent="0.3">
      <c r="AH822" t="str">
        <f t="shared" ca="1" si="83"/>
        <v>mar</v>
      </c>
      <c r="AI822">
        <f t="shared" ca="1" si="84"/>
        <v>1902</v>
      </c>
      <c r="AJ822" t="str">
        <f t="shared" ca="1" si="85"/>
        <v>mar1902</v>
      </c>
      <c r="AK822" s="97">
        <f t="shared" ca="1" si="88"/>
        <v>816</v>
      </c>
      <c r="AL822" t="str">
        <f t="shared" ca="1" si="86"/>
        <v>qua</v>
      </c>
      <c r="AM822">
        <f ca="1">IF($AJ$2="",SUMIFS(BANCOS!$C$4:$C$13,BANCOS!$D$4:$D$13,AK822),SUMIFS(BANCOS!$C$4:$C$13,BANCOS!$D$4:$D$13,AK822,BANCOS!$B$4:$B$13,$AJ$2))+AP821</f>
        <v>0</v>
      </c>
      <c r="AN822">
        <f ca="1">IF($AI$3=1,
IF($AJ$2="",
SUMIFS(ENTRADAS[Valor],ENTRADAS[Status],"Concluído",ENTRADAS[Data pagamento],AK822),
SUMIFS(ENTRADAS[Valor],ENTRADAS[Status],"Concluído",ENTRADAS[Data pagamento],AK822,ENTRADAS[Conta bancária],$AJ$2)),
IF($AJ$2="",
SUMIFS(ENTRADAS[Valor],ENTRADAS[Status],"Concluído",ENTRADAS[Data pagamento],AK822)+SUMIFS(ENTRADAS[Valor],ENTRADAS[Status],"&lt;&gt;"&amp;"Concluído",ENTRADAS[Data vencimento],AK822),
SUMIFS(ENTRADAS[Valor],ENTRADAS[Status],"Concluído",ENTRADAS[Data pagamento],AK822,ENTRADAS[Conta bancária],$AJ$2)+SUMIFS(ENTRADAS[Valor],ENTRADAS[Status],"&lt;&gt;"&amp;"Concluído",ENTRADAS[Data vencimento],AK822,ENTRADAS[Conta bancária],$AJ$2)))</f>
        <v>0</v>
      </c>
      <c r="AO822">
        <f ca="1">IF($AI$3=1,
IF($AJ$2="",
SUMIFS(SAÍDAS[Valor],SAÍDAS[Status],"Concluído",SAÍDAS[Data pagamento],AK822),
SUMIFS(SAÍDAS[Valor],SAÍDAS[Status],"Concluído",SAÍDAS[Data pagamento],AK822,SAÍDAS[Conta bancária],$AJ$2)),
IF($AJ$2="",
SUMIFS(SAÍDAS[Valor],SAÍDAS[Status],"Concluído",SAÍDAS[Data pagamento],AK822)+SUMIFS(SAÍDAS[Valor],SAÍDAS[Status],"&lt;&gt;"&amp;"Concluído",SAÍDAS[Data vencimento],AK822),
SUMIFS(SAÍDAS[Valor],SAÍDAS[Status],"Concluído",SAÍDAS[Data pagamento],AK822,SAÍDAS[Conta bancária],$AJ$2)+SUMIFS(SAÍDAS[Valor],SAÍDAS[Status],"&lt;&gt;"&amp;"Concluído",SAÍDAS[Data vencimento],AK822,SAÍDAS[Conta bancária],$AJ$2)))</f>
        <v>0</v>
      </c>
      <c r="AP822">
        <f t="shared" ca="1" si="87"/>
        <v>0</v>
      </c>
    </row>
    <row r="823" spans="34:42" x14ac:dyDescent="0.3">
      <c r="AH823" t="str">
        <f t="shared" ca="1" si="83"/>
        <v>mar</v>
      </c>
      <c r="AI823">
        <f t="shared" ca="1" si="84"/>
        <v>1902</v>
      </c>
      <c r="AJ823" t="str">
        <f t="shared" ca="1" si="85"/>
        <v>mar1902</v>
      </c>
      <c r="AK823" s="97">
        <f t="shared" ca="1" si="88"/>
        <v>817</v>
      </c>
      <c r="AL823" t="str">
        <f t="shared" ca="1" si="86"/>
        <v>qui</v>
      </c>
      <c r="AM823">
        <f ca="1">IF($AJ$2="",SUMIFS(BANCOS!$C$4:$C$13,BANCOS!$D$4:$D$13,AK823),SUMIFS(BANCOS!$C$4:$C$13,BANCOS!$D$4:$D$13,AK823,BANCOS!$B$4:$B$13,$AJ$2))+AP822</f>
        <v>0</v>
      </c>
      <c r="AN823">
        <f ca="1">IF($AI$3=1,
IF($AJ$2="",
SUMIFS(ENTRADAS[Valor],ENTRADAS[Status],"Concluído",ENTRADAS[Data pagamento],AK823),
SUMIFS(ENTRADAS[Valor],ENTRADAS[Status],"Concluído",ENTRADAS[Data pagamento],AK823,ENTRADAS[Conta bancária],$AJ$2)),
IF($AJ$2="",
SUMIFS(ENTRADAS[Valor],ENTRADAS[Status],"Concluído",ENTRADAS[Data pagamento],AK823)+SUMIFS(ENTRADAS[Valor],ENTRADAS[Status],"&lt;&gt;"&amp;"Concluído",ENTRADAS[Data vencimento],AK823),
SUMIFS(ENTRADAS[Valor],ENTRADAS[Status],"Concluído",ENTRADAS[Data pagamento],AK823,ENTRADAS[Conta bancária],$AJ$2)+SUMIFS(ENTRADAS[Valor],ENTRADAS[Status],"&lt;&gt;"&amp;"Concluído",ENTRADAS[Data vencimento],AK823,ENTRADAS[Conta bancária],$AJ$2)))</f>
        <v>0</v>
      </c>
      <c r="AO823">
        <f ca="1">IF($AI$3=1,
IF($AJ$2="",
SUMIFS(SAÍDAS[Valor],SAÍDAS[Status],"Concluído",SAÍDAS[Data pagamento],AK823),
SUMIFS(SAÍDAS[Valor],SAÍDAS[Status],"Concluído",SAÍDAS[Data pagamento],AK823,SAÍDAS[Conta bancária],$AJ$2)),
IF($AJ$2="",
SUMIFS(SAÍDAS[Valor],SAÍDAS[Status],"Concluído",SAÍDAS[Data pagamento],AK823)+SUMIFS(SAÍDAS[Valor],SAÍDAS[Status],"&lt;&gt;"&amp;"Concluído",SAÍDAS[Data vencimento],AK823),
SUMIFS(SAÍDAS[Valor],SAÍDAS[Status],"Concluído",SAÍDAS[Data pagamento],AK823,SAÍDAS[Conta bancária],$AJ$2)+SUMIFS(SAÍDAS[Valor],SAÍDAS[Status],"&lt;&gt;"&amp;"Concluído",SAÍDAS[Data vencimento],AK823,SAÍDAS[Conta bancária],$AJ$2)))</f>
        <v>0</v>
      </c>
      <c r="AP823">
        <f t="shared" ca="1" si="87"/>
        <v>0</v>
      </c>
    </row>
    <row r="824" spans="34:42" x14ac:dyDescent="0.3">
      <c r="AH824" t="str">
        <f t="shared" ref="AH824:AH887" ca="1" si="89">TEXT(AK824,"MMM")</f>
        <v>mar</v>
      </c>
      <c r="AI824">
        <f t="shared" ref="AI824:AI887" ca="1" si="90">YEAR(AK824)</f>
        <v>1902</v>
      </c>
      <c r="AJ824" t="str">
        <f t="shared" ref="AJ824:AJ887" ca="1" si="91">AH824&amp;AI824</f>
        <v>mar1902</v>
      </c>
      <c r="AK824" s="97">
        <f t="shared" ca="1" si="88"/>
        <v>818</v>
      </c>
      <c r="AL824" t="str">
        <f t="shared" ref="AL824:AL887" ca="1" si="92">TEXT(AK824,"DDD")</f>
        <v>sex</v>
      </c>
      <c r="AM824">
        <f ca="1">IF($AJ$2="",SUMIFS(BANCOS!$C$4:$C$13,BANCOS!$D$4:$D$13,AK824),SUMIFS(BANCOS!$C$4:$C$13,BANCOS!$D$4:$D$13,AK824,BANCOS!$B$4:$B$13,$AJ$2))+AP823</f>
        <v>0</v>
      </c>
      <c r="AN824">
        <f ca="1">IF($AI$3=1,
IF($AJ$2="",
SUMIFS(ENTRADAS[Valor],ENTRADAS[Status],"Concluído",ENTRADAS[Data pagamento],AK824),
SUMIFS(ENTRADAS[Valor],ENTRADAS[Status],"Concluído",ENTRADAS[Data pagamento],AK824,ENTRADAS[Conta bancária],$AJ$2)),
IF($AJ$2="",
SUMIFS(ENTRADAS[Valor],ENTRADAS[Status],"Concluído",ENTRADAS[Data pagamento],AK824)+SUMIFS(ENTRADAS[Valor],ENTRADAS[Status],"&lt;&gt;"&amp;"Concluído",ENTRADAS[Data vencimento],AK824),
SUMIFS(ENTRADAS[Valor],ENTRADAS[Status],"Concluído",ENTRADAS[Data pagamento],AK824,ENTRADAS[Conta bancária],$AJ$2)+SUMIFS(ENTRADAS[Valor],ENTRADAS[Status],"&lt;&gt;"&amp;"Concluído",ENTRADAS[Data vencimento],AK824,ENTRADAS[Conta bancária],$AJ$2)))</f>
        <v>0</v>
      </c>
      <c r="AO824">
        <f ca="1">IF($AI$3=1,
IF($AJ$2="",
SUMIFS(SAÍDAS[Valor],SAÍDAS[Status],"Concluído",SAÍDAS[Data pagamento],AK824),
SUMIFS(SAÍDAS[Valor],SAÍDAS[Status],"Concluído",SAÍDAS[Data pagamento],AK824,SAÍDAS[Conta bancária],$AJ$2)),
IF($AJ$2="",
SUMIFS(SAÍDAS[Valor],SAÍDAS[Status],"Concluído",SAÍDAS[Data pagamento],AK824)+SUMIFS(SAÍDAS[Valor],SAÍDAS[Status],"&lt;&gt;"&amp;"Concluído",SAÍDAS[Data vencimento],AK824),
SUMIFS(SAÍDAS[Valor],SAÍDAS[Status],"Concluído",SAÍDAS[Data pagamento],AK824,SAÍDAS[Conta bancária],$AJ$2)+SUMIFS(SAÍDAS[Valor],SAÍDAS[Status],"&lt;&gt;"&amp;"Concluído",SAÍDAS[Data vencimento],AK824,SAÍDAS[Conta bancária],$AJ$2)))</f>
        <v>0</v>
      </c>
      <c r="AP824">
        <f t="shared" ref="AP824:AP887" ca="1" si="93">AM824+AN824-AO824</f>
        <v>0</v>
      </c>
    </row>
    <row r="825" spans="34:42" x14ac:dyDescent="0.3">
      <c r="AH825" t="str">
        <f t="shared" ca="1" si="89"/>
        <v>mar</v>
      </c>
      <c r="AI825">
        <f t="shared" ca="1" si="90"/>
        <v>1902</v>
      </c>
      <c r="AJ825" t="str">
        <f t="shared" ca="1" si="91"/>
        <v>mar1902</v>
      </c>
      <c r="AK825" s="97">
        <f t="shared" ca="1" si="88"/>
        <v>819</v>
      </c>
      <c r="AL825" t="str">
        <f t="shared" ca="1" si="92"/>
        <v>sáb</v>
      </c>
      <c r="AM825">
        <f ca="1">IF($AJ$2="",SUMIFS(BANCOS!$C$4:$C$13,BANCOS!$D$4:$D$13,AK825),SUMIFS(BANCOS!$C$4:$C$13,BANCOS!$D$4:$D$13,AK825,BANCOS!$B$4:$B$13,$AJ$2))+AP824</f>
        <v>0</v>
      </c>
      <c r="AN825">
        <f ca="1">IF($AI$3=1,
IF($AJ$2="",
SUMIFS(ENTRADAS[Valor],ENTRADAS[Status],"Concluído",ENTRADAS[Data pagamento],AK825),
SUMIFS(ENTRADAS[Valor],ENTRADAS[Status],"Concluído",ENTRADAS[Data pagamento],AK825,ENTRADAS[Conta bancária],$AJ$2)),
IF($AJ$2="",
SUMIFS(ENTRADAS[Valor],ENTRADAS[Status],"Concluído",ENTRADAS[Data pagamento],AK825)+SUMIFS(ENTRADAS[Valor],ENTRADAS[Status],"&lt;&gt;"&amp;"Concluído",ENTRADAS[Data vencimento],AK825),
SUMIFS(ENTRADAS[Valor],ENTRADAS[Status],"Concluído",ENTRADAS[Data pagamento],AK825,ENTRADAS[Conta bancária],$AJ$2)+SUMIFS(ENTRADAS[Valor],ENTRADAS[Status],"&lt;&gt;"&amp;"Concluído",ENTRADAS[Data vencimento],AK825,ENTRADAS[Conta bancária],$AJ$2)))</f>
        <v>0</v>
      </c>
      <c r="AO825">
        <f ca="1">IF($AI$3=1,
IF($AJ$2="",
SUMIFS(SAÍDAS[Valor],SAÍDAS[Status],"Concluído",SAÍDAS[Data pagamento],AK825),
SUMIFS(SAÍDAS[Valor],SAÍDAS[Status],"Concluído",SAÍDAS[Data pagamento],AK825,SAÍDAS[Conta bancária],$AJ$2)),
IF($AJ$2="",
SUMIFS(SAÍDAS[Valor],SAÍDAS[Status],"Concluído",SAÍDAS[Data pagamento],AK825)+SUMIFS(SAÍDAS[Valor],SAÍDAS[Status],"&lt;&gt;"&amp;"Concluído",SAÍDAS[Data vencimento],AK825),
SUMIFS(SAÍDAS[Valor],SAÍDAS[Status],"Concluído",SAÍDAS[Data pagamento],AK825,SAÍDAS[Conta bancária],$AJ$2)+SUMIFS(SAÍDAS[Valor],SAÍDAS[Status],"&lt;&gt;"&amp;"Concluído",SAÍDAS[Data vencimento],AK825,SAÍDAS[Conta bancária],$AJ$2)))</f>
        <v>0</v>
      </c>
      <c r="AP825">
        <f t="shared" ca="1" si="93"/>
        <v>0</v>
      </c>
    </row>
    <row r="826" spans="34:42" x14ac:dyDescent="0.3">
      <c r="AH826" t="str">
        <f t="shared" ca="1" si="89"/>
        <v>mar</v>
      </c>
      <c r="AI826">
        <f t="shared" ca="1" si="90"/>
        <v>1902</v>
      </c>
      <c r="AJ826" t="str">
        <f t="shared" ca="1" si="91"/>
        <v>mar1902</v>
      </c>
      <c r="AK826" s="97">
        <f t="shared" ca="1" si="88"/>
        <v>820</v>
      </c>
      <c r="AL826" t="str">
        <f t="shared" ca="1" si="92"/>
        <v>dom</v>
      </c>
      <c r="AM826">
        <f ca="1">IF($AJ$2="",SUMIFS(BANCOS!$C$4:$C$13,BANCOS!$D$4:$D$13,AK826),SUMIFS(BANCOS!$C$4:$C$13,BANCOS!$D$4:$D$13,AK826,BANCOS!$B$4:$B$13,$AJ$2))+AP825</f>
        <v>0</v>
      </c>
      <c r="AN826">
        <f ca="1">IF($AI$3=1,
IF($AJ$2="",
SUMIFS(ENTRADAS[Valor],ENTRADAS[Status],"Concluído",ENTRADAS[Data pagamento],AK826),
SUMIFS(ENTRADAS[Valor],ENTRADAS[Status],"Concluído",ENTRADAS[Data pagamento],AK826,ENTRADAS[Conta bancária],$AJ$2)),
IF($AJ$2="",
SUMIFS(ENTRADAS[Valor],ENTRADAS[Status],"Concluído",ENTRADAS[Data pagamento],AK826)+SUMIFS(ENTRADAS[Valor],ENTRADAS[Status],"&lt;&gt;"&amp;"Concluído",ENTRADAS[Data vencimento],AK826),
SUMIFS(ENTRADAS[Valor],ENTRADAS[Status],"Concluído",ENTRADAS[Data pagamento],AK826,ENTRADAS[Conta bancária],$AJ$2)+SUMIFS(ENTRADAS[Valor],ENTRADAS[Status],"&lt;&gt;"&amp;"Concluído",ENTRADAS[Data vencimento],AK826,ENTRADAS[Conta bancária],$AJ$2)))</f>
        <v>0</v>
      </c>
      <c r="AO826">
        <f ca="1">IF($AI$3=1,
IF($AJ$2="",
SUMIFS(SAÍDAS[Valor],SAÍDAS[Status],"Concluído",SAÍDAS[Data pagamento],AK826),
SUMIFS(SAÍDAS[Valor],SAÍDAS[Status],"Concluído",SAÍDAS[Data pagamento],AK826,SAÍDAS[Conta bancária],$AJ$2)),
IF($AJ$2="",
SUMIFS(SAÍDAS[Valor],SAÍDAS[Status],"Concluído",SAÍDAS[Data pagamento],AK826)+SUMIFS(SAÍDAS[Valor],SAÍDAS[Status],"&lt;&gt;"&amp;"Concluído",SAÍDAS[Data vencimento],AK826),
SUMIFS(SAÍDAS[Valor],SAÍDAS[Status],"Concluído",SAÍDAS[Data pagamento],AK826,SAÍDAS[Conta bancária],$AJ$2)+SUMIFS(SAÍDAS[Valor],SAÍDAS[Status],"&lt;&gt;"&amp;"Concluído",SAÍDAS[Data vencimento],AK826,SAÍDAS[Conta bancária],$AJ$2)))</f>
        <v>0</v>
      </c>
      <c r="AP826">
        <f t="shared" ca="1" si="93"/>
        <v>0</v>
      </c>
    </row>
    <row r="827" spans="34:42" x14ac:dyDescent="0.3">
      <c r="AH827" t="str">
        <f t="shared" ca="1" si="89"/>
        <v>mar</v>
      </c>
      <c r="AI827">
        <f t="shared" ca="1" si="90"/>
        <v>1902</v>
      </c>
      <c r="AJ827" t="str">
        <f t="shared" ca="1" si="91"/>
        <v>mar1902</v>
      </c>
      <c r="AK827" s="97">
        <f t="shared" ca="1" si="88"/>
        <v>821</v>
      </c>
      <c r="AL827" t="str">
        <f t="shared" ca="1" si="92"/>
        <v>seg</v>
      </c>
      <c r="AM827">
        <f ca="1">IF($AJ$2="",SUMIFS(BANCOS!$C$4:$C$13,BANCOS!$D$4:$D$13,AK827),SUMIFS(BANCOS!$C$4:$C$13,BANCOS!$D$4:$D$13,AK827,BANCOS!$B$4:$B$13,$AJ$2))+AP826</f>
        <v>0</v>
      </c>
      <c r="AN827">
        <f ca="1">IF($AI$3=1,
IF($AJ$2="",
SUMIFS(ENTRADAS[Valor],ENTRADAS[Status],"Concluído",ENTRADAS[Data pagamento],AK827),
SUMIFS(ENTRADAS[Valor],ENTRADAS[Status],"Concluído",ENTRADAS[Data pagamento],AK827,ENTRADAS[Conta bancária],$AJ$2)),
IF($AJ$2="",
SUMIFS(ENTRADAS[Valor],ENTRADAS[Status],"Concluído",ENTRADAS[Data pagamento],AK827)+SUMIFS(ENTRADAS[Valor],ENTRADAS[Status],"&lt;&gt;"&amp;"Concluído",ENTRADAS[Data vencimento],AK827),
SUMIFS(ENTRADAS[Valor],ENTRADAS[Status],"Concluído",ENTRADAS[Data pagamento],AK827,ENTRADAS[Conta bancária],$AJ$2)+SUMIFS(ENTRADAS[Valor],ENTRADAS[Status],"&lt;&gt;"&amp;"Concluído",ENTRADAS[Data vencimento],AK827,ENTRADAS[Conta bancária],$AJ$2)))</f>
        <v>0</v>
      </c>
      <c r="AO827">
        <f ca="1">IF($AI$3=1,
IF($AJ$2="",
SUMIFS(SAÍDAS[Valor],SAÍDAS[Status],"Concluído",SAÍDAS[Data pagamento],AK827),
SUMIFS(SAÍDAS[Valor],SAÍDAS[Status],"Concluído",SAÍDAS[Data pagamento],AK827,SAÍDAS[Conta bancária],$AJ$2)),
IF($AJ$2="",
SUMIFS(SAÍDAS[Valor],SAÍDAS[Status],"Concluído",SAÍDAS[Data pagamento],AK827)+SUMIFS(SAÍDAS[Valor],SAÍDAS[Status],"&lt;&gt;"&amp;"Concluído",SAÍDAS[Data vencimento],AK827),
SUMIFS(SAÍDAS[Valor],SAÍDAS[Status],"Concluído",SAÍDAS[Data pagamento],AK827,SAÍDAS[Conta bancária],$AJ$2)+SUMIFS(SAÍDAS[Valor],SAÍDAS[Status],"&lt;&gt;"&amp;"Concluído",SAÍDAS[Data vencimento],AK827,SAÍDAS[Conta bancária],$AJ$2)))</f>
        <v>0</v>
      </c>
      <c r="AP827">
        <f t="shared" ca="1" si="93"/>
        <v>0</v>
      </c>
    </row>
    <row r="828" spans="34:42" x14ac:dyDescent="0.3">
      <c r="AH828" t="str">
        <f t="shared" ca="1" si="89"/>
        <v>abr</v>
      </c>
      <c r="AI828">
        <f t="shared" ca="1" si="90"/>
        <v>1902</v>
      </c>
      <c r="AJ828" t="str">
        <f t="shared" ca="1" si="91"/>
        <v>abr1902</v>
      </c>
      <c r="AK828" s="97">
        <f t="shared" ca="1" si="88"/>
        <v>822</v>
      </c>
      <c r="AL828" t="str">
        <f t="shared" ca="1" si="92"/>
        <v>ter</v>
      </c>
      <c r="AM828">
        <f ca="1">IF($AJ$2="",SUMIFS(BANCOS!$C$4:$C$13,BANCOS!$D$4:$D$13,AK828),SUMIFS(BANCOS!$C$4:$C$13,BANCOS!$D$4:$D$13,AK828,BANCOS!$B$4:$B$13,$AJ$2))+AP827</f>
        <v>0</v>
      </c>
      <c r="AN828">
        <f ca="1">IF($AI$3=1,
IF($AJ$2="",
SUMIFS(ENTRADAS[Valor],ENTRADAS[Status],"Concluído",ENTRADAS[Data pagamento],AK828),
SUMIFS(ENTRADAS[Valor],ENTRADAS[Status],"Concluído",ENTRADAS[Data pagamento],AK828,ENTRADAS[Conta bancária],$AJ$2)),
IF($AJ$2="",
SUMIFS(ENTRADAS[Valor],ENTRADAS[Status],"Concluído",ENTRADAS[Data pagamento],AK828)+SUMIFS(ENTRADAS[Valor],ENTRADAS[Status],"&lt;&gt;"&amp;"Concluído",ENTRADAS[Data vencimento],AK828),
SUMIFS(ENTRADAS[Valor],ENTRADAS[Status],"Concluído",ENTRADAS[Data pagamento],AK828,ENTRADAS[Conta bancária],$AJ$2)+SUMIFS(ENTRADAS[Valor],ENTRADAS[Status],"&lt;&gt;"&amp;"Concluído",ENTRADAS[Data vencimento],AK828,ENTRADAS[Conta bancária],$AJ$2)))</f>
        <v>0</v>
      </c>
      <c r="AO828">
        <f ca="1">IF($AI$3=1,
IF($AJ$2="",
SUMIFS(SAÍDAS[Valor],SAÍDAS[Status],"Concluído",SAÍDAS[Data pagamento],AK828),
SUMIFS(SAÍDAS[Valor],SAÍDAS[Status],"Concluído",SAÍDAS[Data pagamento],AK828,SAÍDAS[Conta bancária],$AJ$2)),
IF($AJ$2="",
SUMIFS(SAÍDAS[Valor],SAÍDAS[Status],"Concluído",SAÍDAS[Data pagamento],AK828)+SUMIFS(SAÍDAS[Valor],SAÍDAS[Status],"&lt;&gt;"&amp;"Concluído",SAÍDAS[Data vencimento],AK828),
SUMIFS(SAÍDAS[Valor],SAÍDAS[Status],"Concluído",SAÍDAS[Data pagamento],AK828,SAÍDAS[Conta bancária],$AJ$2)+SUMIFS(SAÍDAS[Valor],SAÍDAS[Status],"&lt;&gt;"&amp;"Concluído",SAÍDAS[Data vencimento],AK828,SAÍDAS[Conta bancária],$AJ$2)))</f>
        <v>0</v>
      </c>
      <c r="AP828">
        <f t="shared" ca="1" si="93"/>
        <v>0</v>
      </c>
    </row>
    <row r="829" spans="34:42" x14ac:dyDescent="0.3">
      <c r="AH829" t="str">
        <f t="shared" ca="1" si="89"/>
        <v>abr</v>
      </c>
      <c r="AI829">
        <f t="shared" ca="1" si="90"/>
        <v>1902</v>
      </c>
      <c r="AJ829" t="str">
        <f t="shared" ca="1" si="91"/>
        <v>abr1902</v>
      </c>
      <c r="AK829" s="97">
        <f t="shared" ca="1" si="88"/>
        <v>823</v>
      </c>
      <c r="AL829" t="str">
        <f t="shared" ca="1" si="92"/>
        <v>qua</v>
      </c>
      <c r="AM829">
        <f ca="1">IF($AJ$2="",SUMIFS(BANCOS!$C$4:$C$13,BANCOS!$D$4:$D$13,AK829),SUMIFS(BANCOS!$C$4:$C$13,BANCOS!$D$4:$D$13,AK829,BANCOS!$B$4:$B$13,$AJ$2))+AP828</f>
        <v>0</v>
      </c>
      <c r="AN829">
        <f ca="1">IF($AI$3=1,
IF($AJ$2="",
SUMIFS(ENTRADAS[Valor],ENTRADAS[Status],"Concluído",ENTRADAS[Data pagamento],AK829),
SUMIFS(ENTRADAS[Valor],ENTRADAS[Status],"Concluído",ENTRADAS[Data pagamento],AK829,ENTRADAS[Conta bancária],$AJ$2)),
IF($AJ$2="",
SUMIFS(ENTRADAS[Valor],ENTRADAS[Status],"Concluído",ENTRADAS[Data pagamento],AK829)+SUMIFS(ENTRADAS[Valor],ENTRADAS[Status],"&lt;&gt;"&amp;"Concluído",ENTRADAS[Data vencimento],AK829),
SUMIFS(ENTRADAS[Valor],ENTRADAS[Status],"Concluído",ENTRADAS[Data pagamento],AK829,ENTRADAS[Conta bancária],$AJ$2)+SUMIFS(ENTRADAS[Valor],ENTRADAS[Status],"&lt;&gt;"&amp;"Concluído",ENTRADAS[Data vencimento],AK829,ENTRADAS[Conta bancária],$AJ$2)))</f>
        <v>0</v>
      </c>
      <c r="AO829">
        <f ca="1">IF($AI$3=1,
IF($AJ$2="",
SUMIFS(SAÍDAS[Valor],SAÍDAS[Status],"Concluído",SAÍDAS[Data pagamento],AK829),
SUMIFS(SAÍDAS[Valor],SAÍDAS[Status],"Concluído",SAÍDAS[Data pagamento],AK829,SAÍDAS[Conta bancária],$AJ$2)),
IF($AJ$2="",
SUMIFS(SAÍDAS[Valor],SAÍDAS[Status],"Concluído",SAÍDAS[Data pagamento],AK829)+SUMIFS(SAÍDAS[Valor],SAÍDAS[Status],"&lt;&gt;"&amp;"Concluído",SAÍDAS[Data vencimento],AK829),
SUMIFS(SAÍDAS[Valor],SAÍDAS[Status],"Concluído",SAÍDAS[Data pagamento],AK829,SAÍDAS[Conta bancária],$AJ$2)+SUMIFS(SAÍDAS[Valor],SAÍDAS[Status],"&lt;&gt;"&amp;"Concluído",SAÍDAS[Data vencimento],AK829,SAÍDAS[Conta bancária],$AJ$2)))</f>
        <v>0</v>
      </c>
      <c r="AP829">
        <f t="shared" ca="1" si="93"/>
        <v>0</v>
      </c>
    </row>
    <row r="830" spans="34:42" x14ac:dyDescent="0.3">
      <c r="AH830" t="str">
        <f t="shared" ca="1" si="89"/>
        <v>abr</v>
      </c>
      <c r="AI830">
        <f t="shared" ca="1" si="90"/>
        <v>1902</v>
      </c>
      <c r="AJ830" t="str">
        <f t="shared" ca="1" si="91"/>
        <v>abr1902</v>
      </c>
      <c r="AK830" s="97">
        <f t="shared" ca="1" si="88"/>
        <v>824</v>
      </c>
      <c r="AL830" t="str">
        <f t="shared" ca="1" si="92"/>
        <v>qui</v>
      </c>
      <c r="AM830">
        <f ca="1">IF($AJ$2="",SUMIFS(BANCOS!$C$4:$C$13,BANCOS!$D$4:$D$13,AK830),SUMIFS(BANCOS!$C$4:$C$13,BANCOS!$D$4:$D$13,AK830,BANCOS!$B$4:$B$13,$AJ$2))+AP829</f>
        <v>0</v>
      </c>
      <c r="AN830">
        <f ca="1">IF($AI$3=1,
IF($AJ$2="",
SUMIFS(ENTRADAS[Valor],ENTRADAS[Status],"Concluído",ENTRADAS[Data pagamento],AK830),
SUMIFS(ENTRADAS[Valor],ENTRADAS[Status],"Concluído",ENTRADAS[Data pagamento],AK830,ENTRADAS[Conta bancária],$AJ$2)),
IF($AJ$2="",
SUMIFS(ENTRADAS[Valor],ENTRADAS[Status],"Concluído",ENTRADAS[Data pagamento],AK830)+SUMIFS(ENTRADAS[Valor],ENTRADAS[Status],"&lt;&gt;"&amp;"Concluído",ENTRADAS[Data vencimento],AK830),
SUMIFS(ENTRADAS[Valor],ENTRADAS[Status],"Concluído",ENTRADAS[Data pagamento],AK830,ENTRADAS[Conta bancária],$AJ$2)+SUMIFS(ENTRADAS[Valor],ENTRADAS[Status],"&lt;&gt;"&amp;"Concluído",ENTRADAS[Data vencimento],AK830,ENTRADAS[Conta bancária],$AJ$2)))</f>
        <v>0</v>
      </c>
      <c r="AO830">
        <f ca="1">IF($AI$3=1,
IF($AJ$2="",
SUMIFS(SAÍDAS[Valor],SAÍDAS[Status],"Concluído",SAÍDAS[Data pagamento],AK830),
SUMIFS(SAÍDAS[Valor],SAÍDAS[Status],"Concluído",SAÍDAS[Data pagamento],AK830,SAÍDAS[Conta bancária],$AJ$2)),
IF($AJ$2="",
SUMIFS(SAÍDAS[Valor],SAÍDAS[Status],"Concluído",SAÍDAS[Data pagamento],AK830)+SUMIFS(SAÍDAS[Valor],SAÍDAS[Status],"&lt;&gt;"&amp;"Concluído",SAÍDAS[Data vencimento],AK830),
SUMIFS(SAÍDAS[Valor],SAÍDAS[Status],"Concluído",SAÍDAS[Data pagamento],AK830,SAÍDAS[Conta bancária],$AJ$2)+SUMIFS(SAÍDAS[Valor],SAÍDAS[Status],"&lt;&gt;"&amp;"Concluído",SAÍDAS[Data vencimento],AK830,SAÍDAS[Conta bancária],$AJ$2)))</f>
        <v>0</v>
      </c>
      <c r="AP830">
        <f t="shared" ca="1" si="93"/>
        <v>0</v>
      </c>
    </row>
    <row r="831" spans="34:42" x14ac:dyDescent="0.3">
      <c r="AH831" t="str">
        <f t="shared" ca="1" si="89"/>
        <v>abr</v>
      </c>
      <c r="AI831">
        <f t="shared" ca="1" si="90"/>
        <v>1902</v>
      </c>
      <c r="AJ831" t="str">
        <f t="shared" ca="1" si="91"/>
        <v>abr1902</v>
      </c>
      <c r="AK831" s="97">
        <f t="shared" ca="1" si="88"/>
        <v>825</v>
      </c>
      <c r="AL831" t="str">
        <f t="shared" ca="1" si="92"/>
        <v>sex</v>
      </c>
      <c r="AM831">
        <f ca="1">IF($AJ$2="",SUMIFS(BANCOS!$C$4:$C$13,BANCOS!$D$4:$D$13,AK831),SUMIFS(BANCOS!$C$4:$C$13,BANCOS!$D$4:$D$13,AK831,BANCOS!$B$4:$B$13,$AJ$2))+AP830</f>
        <v>0</v>
      </c>
      <c r="AN831">
        <f ca="1">IF($AI$3=1,
IF($AJ$2="",
SUMIFS(ENTRADAS[Valor],ENTRADAS[Status],"Concluído",ENTRADAS[Data pagamento],AK831),
SUMIFS(ENTRADAS[Valor],ENTRADAS[Status],"Concluído",ENTRADAS[Data pagamento],AK831,ENTRADAS[Conta bancária],$AJ$2)),
IF($AJ$2="",
SUMIFS(ENTRADAS[Valor],ENTRADAS[Status],"Concluído",ENTRADAS[Data pagamento],AK831)+SUMIFS(ENTRADAS[Valor],ENTRADAS[Status],"&lt;&gt;"&amp;"Concluído",ENTRADAS[Data vencimento],AK831),
SUMIFS(ENTRADAS[Valor],ENTRADAS[Status],"Concluído",ENTRADAS[Data pagamento],AK831,ENTRADAS[Conta bancária],$AJ$2)+SUMIFS(ENTRADAS[Valor],ENTRADAS[Status],"&lt;&gt;"&amp;"Concluído",ENTRADAS[Data vencimento],AK831,ENTRADAS[Conta bancária],$AJ$2)))</f>
        <v>0</v>
      </c>
      <c r="AO831">
        <f ca="1">IF($AI$3=1,
IF($AJ$2="",
SUMIFS(SAÍDAS[Valor],SAÍDAS[Status],"Concluído",SAÍDAS[Data pagamento],AK831),
SUMIFS(SAÍDAS[Valor],SAÍDAS[Status],"Concluído",SAÍDAS[Data pagamento],AK831,SAÍDAS[Conta bancária],$AJ$2)),
IF($AJ$2="",
SUMIFS(SAÍDAS[Valor],SAÍDAS[Status],"Concluído",SAÍDAS[Data pagamento],AK831)+SUMIFS(SAÍDAS[Valor],SAÍDAS[Status],"&lt;&gt;"&amp;"Concluído",SAÍDAS[Data vencimento],AK831),
SUMIFS(SAÍDAS[Valor],SAÍDAS[Status],"Concluído",SAÍDAS[Data pagamento],AK831,SAÍDAS[Conta bancária],$AJ$2)+SUMIFS(SAÍDAS[Valor],SAÍDAS[Status],"&lt;&gt;"&amp;"Concluído",SAÍDAS[Data vencimento],AK831,SAÍDAS[Conta bancária],$AJ$2)))</f>
        <v>0</v>
      </c>
      <c r="AP831">
        <f t="shared" ca="1" si="93"/>
        <v>0</v>
      </c>
    </row>
    <row r="832" spans="34:42" x14ac:dyDescent="0.3">
      <c r="AH832" t="str">
        <f t="shared" ca="1" si="89"/>
        <v>abr</v>
      </c>
      <c r="AI832">
        <f t="shared" ca="1" si="90"/>
        <v>1902</v>
      </c>
      <c r="AJ832" t="str">
        <f t="shared" ca="1" si="91"/>
        <v>abr1902</v>
      </c>
      <c r="AK832" s="97">
        <f t="shared" ca="1" si="88"/>
        <v>826</v>
      </c>
      <c r="AL832" t="str">
        <f t="shared" ca="1" si="92"/>
        <v>sáb</v>
      </c>
      <c r="AM832">
        <f ca="1">IF($AJ$2="",SUMIFS(BANCOS!$C$4:$C$13,BANCOS!$D$4:$D$13,AK832),SUMIFS(BANCOS!$C$4:$C$13,BANCOS!$D$4:$D$13,AK832,BANCOS!$B$4:$B$13,$AJ$2))+AP831</f>
        <v>0</v>
      </c>
      <c r="AN832">
        <f ca="1">IF($AI$3=1,
IF($AJ$2="",
SUMIFS(ENTRADAS[Valor],ENTRADAS[Status],"Concluído",ENTRADAS[Data pagamento],AK832),
SUMIFS(ENTRADAS[Valor],ENTRADAS[Status],"Concluído",ENTRADAS[Data pagamento],AK832,ENTRADAS[Conta bancária],$AJ$2)),
IF($AJ$2="",
SUMIFS(ENTRADAS[Valor],ENTRADAS[Status],"Concluído",ENTRADAS[Data pagamento],AK832)+SUMIFS(ENTRADAS[Valor],ENTRADAS[Status],"&lt;&gt;"&amp;"Concluído",ENTRADAS[Data vencimento],AK832),
SUMIFS(ENTRADAS[Valor],ENTRADAS[Status],"Concluído",ENTRADAS[Data pagamento],AK832,ENTRADAS[Conta bancária],$AJ$2)+SUMIFS(ENTRADAS[Valor],ENTRADAS[Status],"&lt;&gt;"&amp;"Concluído",ENTRADAS[Data vencimento],AK832,ENTRADAS[Conta bancária],$AJ$2)))</f>
        <v>0</v>
      </c>
      <c r="AO832">
        <f ca="1">IF($AI$3=1,
IF($AJ$2="",
SUMIFS(SAÍDAS[Valor],SAÍDAS[Status],"Concluído",SAÍDAS[Data pagamento],AK832),
SUMIFS(SAÍDAS[Valor],SAÍDAS[Status],"Concluído",SAÍDAS[Data pagamento],AK832,SAÍDAS[Conta bancária],$AJ$2)),
IF($AJ$2="",
SUMIFS(SAÍDAS[Valor],SAÍDAS[Status],"Concluído",SAÍDAS[Data pagamento],AK832)+SUMIFS(SAÍDAS[Valor],SAÍDAS[Status],"&lt;&gt;"&amp;"Concluído",SAÍDAS[Data vencimento],AK832),
SUMIFS(SAÍDAS[Valor],SAÍDAS[Status],"Concluído",SAÍDAS[Data pagamento],AK832,SAÍDAS[Conta bancária],$AJ$2)+SUMIFS(SAÍDAS[Valor],SAÍDAS[Status],"&lt;&gt;"&amp;"Concluído",SAÍDAS[Data vencimento],AK832,SAÍDAS[Conta bancária],$AJ$2)))</f>
        <v>0</v>
      </c>
      <c r="AP832">
        <f t="shared" ca="1" si="93"/>
        <v>0</v>
      </c>
    </row>
    <row r="833" spans="34:42" x14ac:dyDescent="0.3">
      <c r="AH833" t="str">
        <f t="shared" ca="1" si="89"/>
        <v>abr</v>
      </c>
      <c r="AI833">
        <f t="shared" ca="1" si="90"/>
        <v>1902</v>
      </c>
      <c r="AJ833" t="str">
        <f t="shared" ca="1" si="91"/>
        <v>abr1902</v>
      </c>
      <c r="AK833" s="97">
        <f t="shared" ca="1" si="88"/>
        <v>827</v>
      </c>
      <c r="AL833" t="str">
        <f t="shared" ca="1" si="92"/>
        <v>dom</v>
      </c>
      <c r="AM833">
        <f ca="1">IF($AJ$2="",SUMIFS(BANCOS!$C$4:$C$13,BANCOS!$D$4:$D$13,AK833),SUMIFS(BANCOS!$C$4:$C$13,BANCOS!$D$4:$D$13,AK833,BANCOS!$B$4:$B$13,$AJ$2))+AP832</f>
        <v>0</v>
      </c>
      <c r="AN833">
        <f ca="1">IF($AI$3=1,
IF($AJ$2="",
SUMIFS(ENTRADAS[Valor],ENTRADAS[Status],"Concluído",ENTRADAS[Data pagamento],AK833),
SUMIFS(ENTRADAS[Valor],ENTRADAS[Status],"Concluído",ENTRADAS[Data pagamento],AK833,ENTRADAS[Conta bancária],$AJ$2)),
IF($AJ$2="",
SUMIFS(ENTRADAS[Valor],ENTRADAS[Status],"Concluído",ENTRADAS[Data pagamento],AK833)+SUMIFS(ENTRADAS[Valor],ENTRADAS[Status],"&lt;&gt;"&amp;"Concluído",ENTRADAS[Data vencimento],AK833),
SUMIFS(ENTRADAS[Valor],ENTRADAS[Status],"Concluído",ENTRADAS[Data pagamento],AK833,ENTRADAS[Conta bancária],$AJ$2)+SUMIFS(ENTRADAS[Valor],ENTRADAS[Status],"&lt;&gt;"&amp;"Concluído",ENTRADAS[Data vencimento],AK833,ENTRADAS[Conta bancária],$AJ$2)))</f>
        <v>0</v>
      </c>
      <c r="AO833">
        <f ca="1">IF($AI$3=1,
IF($AJ$2="",
SUMIFS(SAÍDAS[Valor],SAÍDAS[Status],"Concluído",SAÍDAS[Data pagamento],AK833),
SUMIFS(SAÍDAS[Valor],SAÍDAS[Status],"Concluído",SAÍDAS[Data pagamento],AK833,SAÍDAS[Conta bancária],$AJ$2)),
IF($AJ$2="",
SUMIFS(SAÍDAS[Valor],SAÍDAS[Status],"Concluído",SAÍDAS[Data pagamento],AK833)+SUMIFS(SAÍDAS[Valor],SAÍDAS[Status],"&lt;&gt;"&amp;"Concluído",SAÍDAS[Data vencimento],AK833),
SUMIFS(SAÍDAS[Valor],SAÍDAS[Status],"Concluído",SAÍDAS[Data pagamento],AK833,SAÍDAS[Conta bancária],$AJ$2)+SUMIFS(SAÍDAS[Valor],SAÍDAS[Status],"&lt;&gt;"&amp;"Concluído",SAÍDAS[Data vencimento],AK833,SAÍDAS[Conta bancária],$AJ$2)))</f>
        <v>0</v>
      </c>
      <c r="AP833">
        <f t="shared" ca="1" si="93"/>
        <v>0</v>
      </c>
    </row>
    <row r="834" spans="34:42" x14ac:dyDescent="0.3">
      <c r="AH834" t="str">
        <f t="shared" ca="1" si="89"/>
        <v>abr</v>
      </c>
      <c r="AI834">
        <f t="shared" ca="1" si="90"/>
        <v>1902</v>
      </c>
      <c r="AJ834" t="str">
        <f t="shared" ca="1" si="91"/>
        <v>abr1902</v>
      </c>
      <c r="AK834" s="97">
        <f t="shared" ca="1" si="88"/>
        <v>828</v>
      </c>
      <c r="AL834" t="str">
        <f t="shared" ca="1" si="92"/>
        <v>seg</v>
      </c>
      <c r="AM834">
        <f ca="1">IF($AJ$2="",SUMIFS(BANCOS!$C$4:$C$13,BANCOS!$D$4:$D$13,AK834),SUMIFS(BANCOS!$C$4:$C$13,BANCOS!$D$4:$D$13,AK834,BANCOS!$B$4:$B$13,$AJ$2))+AP833</f>
        <v>0</v>
      </c>
      <c r="AN834">
        <f ca="1">IF($AI$3=1,
IF($AJ$2="",
SUMIFS(ENTRADAS[Valor],ENTRADAS[Status],"Concluído",ENTRADAS[Data pagamento],AK834),
SUMIFS(ENTRADAS[Valor],ENTRADAS[Status],"Concluído",ENTRADAS[Data pagamento],AK834,ENTRADAS[Conta bancária],$AJ$2)),
IF($AJ$2="",
SUMIFS(ENTRADAS[Valor],ENTRADAS[Status],"Concluído",ENTRADAS[Data pagamento],AK834)+SUMIFS(ENTRADAS[Valor],ENTRADAS[Status],"&lt;&gt;"&amp;"Concluído",ENTRADAS[Data vencimento],AK834),
SUMIFS(ENTRADAS[Valor],ENTRADAS[Status],"Concluído",ENTRADAS[Data pagamento],AK834,ENTRADAS[Conta bancária],$AJ$2)+SUMIFS(ENTRADAS[Valor],ENTRADAS[Status],"&lt;&gt;"&amp;"Concluído",ENTRADAS[Data vencimento],AK834,ENTRADAS[Conta bancária],$AJ$2)))</f>
        <v>0</v>
      </c>
      <c r="AO834">
        <f ca="1">IF($AI$3=1,
IF($AJ$2="",
SUMIFS(SAÍDAS[Valor],SAÍDAS[Status],"Concluído",SAÍDAS[Data pagamento],AK834),
SUMIFS(SAÍDAS[Valor],SAÍDAS[Status],"Concluído",SAÍDAS[Data pagamento],AK834,SAÍDAS[Conta bancária],$AJ$2)),
IF($AJ$2="",
SUMIFS(SAÍDAS[Valor],SAÍDAS[Status],"Concluído",SAÍDAS[Data pagamento],AK834)+SUMIFS(SAÍDAS[Valor],SAÍDAS[Status],"&lt;&gt;"&amp;"Concluído",SAÍDAS[Data vencimento],AK834),
SUMIFS(SAÍDAS[Valor],SAÍDAS[Status],"Concluído",SAÍDAS[Data pagamento],AK834,SAÍDAS[Conta bancária],$AJ$2)+SUMIFS(SAÍDAS[Valor],SAÍDAS[Status],"&lt;&gt;"&amp;"Concluído",SAÍDAS[Data vencimento],AK834,SAÍDAS[Conta bancária],$AJ$2)))</f>
        <v>0</v>
      </c>
      <c r="AP834">
        <f t="shared" ca="1" si="93"/>
        <v>0</v>
      </c>
    </row>
    <row r="835" spans="34:42" x14ac:dyDescent="0.3">
      <c r="AH835" t="str">
        <f t="shared" ca="1" si="89"/>
        <v>abr</v>
      </c>
      <c r="AI835">
        <f t="shared" ca="1" si="90"/>
        <v>1902</v>
      </c>
      <c r="AJ835" t="str">
        <f t="shared" ca="1" si="91"/>
        <v>abr1902</v>
      </c>
      <c r="AK835" s="97">
        <f t="shared" ca="1" si="88"/>
        <v>829</v>
      </c>
      <c r="AL835" t="str">
        <f t="shared" ca="1" si="92"/>
        <v>ter</v>
      </c>
      <c r="AM835">
        <f ca="1">IF($AJ$2="",SUMIFS(BANCOS!$C$4:$C$13,BANCOS!$D$4:$D$13,AK835),SUMIFS(BANCOS!$C$4:$C$13,BANCOS!$D$4:$D$13,AK835,BANCOS!$B$4:$B$13,$AJ$2))+AP834</f>
        <v>0</v>
      </c>
      <c r="AN835">
        <f ca="1">IF($AI$3=1,
IF($AJ$2="",
SUMIFS(ENTRADAS[Valor],ENTRADAS[Status],"Concluído",ENTRADAS[Data pagamento],AK835),
SUMIFS(ENTRADAS[Valor],ENTRADAS[Status],"Concluído",ENTRADAS[Data pagamento],AK835,ENTRADAS[Conta bancária],$AJ$2)),
IF($AJ$2="",
SUMIFS(ENTRADAS[Valor],ENTRADAS[Status],"Concluído",ENTRADAS[Data pagamento],AK835)+SUMIFS(ENTRADAS[Valor],ENTRADAS[Status],"&lt;&gt;"&amp;"Concluído",ENTRADAS[Data vencimento],AK835),
SUMIFS(ENTRADAS[Valor],ENTRADAS[Status],"Concluído",ENTRADAS[Data pagamento],AK835,ENTRADAS[Conta bancária],$AJ$2)+SUMIFS(ENTRADAS[Valor],ENTRADAS[Status],"&lt;&gt;"&amp;"Concluído",ENTRADAS[Data vencimento],AK835,ENTRADAS[Conta bancária],$AJ$2)))</f>
        <v>0</v>
      </c>
      <c r="AO835">
        <f ca="1">IF($AI$3=1,
IF($AJ$2="",
SUMIFS(SAÍDAS[Valor],SAÍDAS[Status],"Concluído",SAÍDAS[Data pagamento],AK835),
SUMIFS(SAÍDAS[Valor],SAÍDAS[Status],"Concluído",SAÍDAS[Data pagamento],AK835,SAÍDAS[Conta bancária],$AJ$2)),
IF($AJ$2="",
SUMIFS(SAÍDAS[Valor],SAÍDAS[Status],"Concluído",SAÍDAS[Data pagamento],AK835)+SUMIFS(SAÍDAS[Valor],SAÍDAS[Status],"&lt;&gt;"&amp;"Concluído",SAÍDAS[Data vencimento],AK835),
SUMIFS(SAÍDAS[Valor],SAÍDAS[Status],"Concluído",SAÍDAS[Data pagamento],AK835,SAÍDAS[Conta bancária],$AJ$2)+SUMIFS(SAÍDAS[Valor],SAÍDAS[Status],"&lt;&gt;"&amp;"Concluído",SAÍDAS[Data vencimento],AK835,SAÍDAS[Conta bancária],$AJ$2)))</f>
        <v>0</v>
      </c>
      <c r="AP835">
        <f t="shared" ca="1" si="93"/>
        <v>0</v>
      </c>
    </row>
    <row r="836" spans="34:42" x14ac:dyDescent="0.3">
      <c r="AH836" t="str">
        <f t="shared" ca="1" si="89"/>
        <v>abr</v>
      </c>
      <c r="AI836">
        <f t="shared" ca="1" si="90"/>
        <v>1902</v>
      </c>
      <c r="AJ836" t="str">
        <f t="shared" ca="1" si="91"/>
        <v>abr1902</v>
      </c>
      <c r="AK836" s="97">
        <f t="shared" ca="1" si="88"/>
        <v>830</v>
      </c>
      <c r="AL836" t="str">
        <f t="shared" ca="1" si="92"/>
        <v>qua</v>
      </c>
      <c r="AM836">
        <f ca="1">IF($AJ$2="",SUMIFS(BANCOS!$C$4:$C$13,BANCOS!$D$4:$D$13,AK836),SUMIFS(BANCOS!$C$4:$C$13,BANCOS!$D$4:$D$13,AK836,BANCOS!$B$4:$B$13,$AJ$2))+AP835</f>
        <v>0</v>
      </c>
      <c r="AN836">
        <f ca="1">IF($AI$3=1,
IF($AJ$2="",
SUMIFS(ENTRADAS[Valor],ENTRADAS[Status],"Concluído",ENTRADAS[Data pagamento],AK836),
SUMIFS(ENTRADAS[Valor],ENTRADAS[Status],"Concluído",ENTRADAS[Data pagamento],AK836,ENTRADAS[Conta bancária],$AJ$2)),
IF($AJ$2="",
SUMIFS(ENTRADAS[Valor],ENTRADAS[Status],"Concluído",ENTRADAS[Data pagamento],AK836)+SUMIFS(ENTRADAS[Valor],ENTRADAS[Status],"&lt;&gt;"&amp;"Concluído",ENTRADAS[Data vencimento],AK836),
SUMIFS(ENTRADAS[Valor],ENTRADAS[Status],"Concluído",ENTRADAS[Data pagamento],AK836,ENTRADAS[Conta bancária],$AJ$2)+SUMIFS(ENTRADAS[Valor],ENTRADAS[Status],"&lt;&gt;"&amp;"Concluído",ENTRADAS[Data vencimento],AK836,ENTRADAS[Conta bancária],$AJ$2)))</f>
        <v>0</v>
      </c>
      <c r="AO836">
        <f ca="1">IF($AI$3=1,
IF($AJ$2="",
SUMIFS(SAÍDAS[Valor],SAÍDAS[Status],"Concluído",SAÍDAS[Data pagamento],AK836),
SUMIFS(SAÍDAS[Valor],SAÍDAS[Status],"Concluído",SAÍDAS[Data pagamento],AK836,SAÍDAS[Conta bancária],$AJ$2)),
IF($AJ$2="",
SUMIFS(SAÍDAS[Valor],SAÍDAS[Status],"Concluído",SAÍDAS[Data pagamento],AK836)+SUMIFS(SAÍDAS[Valor],SAÍDAS[Status],"&lt;&gt;"&amp;"Concluído",SAÍDAS[Data vencimento],AK836),
SUMIFS(SAÍDAS[Valor],SAÍDAS[Status],"Concluído",SAÍDAS[Data pagamento],AK836,SAÍDAS[Conta bancária],$AJ$2)+SUMIFS(SAÍDAS[Valor],SAÍDAS[Status],"&lt;&gt;"&amp;"Concluído",SAÍDAS[Data vencimento],AK836,SAÍDAS[Conta bancária],$AJ$2)))</f>
        <v>0</v>
      </c>
      <c r="AP836">
        <f t="shared" ca="1" si="93"/>
        <v>0</v>
      </c>
    </row>
    <row r="837" spans="34:42" x14ac:dyDescent="0.3">
      <c r="AH837" t="str">
        <f t="shared" ca="1" si="89"/>
        <v>abr</v>
      </c>
      <c r="AI837">
        <f t="shared" ca="1" si="90"/>
        <v>1902</v>
      </c>
      <c r="AJ837" t="str">
        <f t="shared" ca="1" si="91"/>
        <v>abr1902</v>
      </c>
      <c r="AK837" s="97">
        <f t="shared" ca="1" si="88"/>
        <v>831</v>
      </c>
      <c r="AL837" t="str">
        <f t="shared" ca="1" si="92"/>
        <v>qui</v>
      </c>
      <c r="AM837">
        <f ca="1">IF($AJ$2="",SUMIFS(BANCOS!$C$4:$C$13,BANCOS!$D$4:$D$13,AK837),SUMIFS(BANCOS!$C$4:$C$13,BANCOS!$D$4:$D$13,AK837,BANCOS!$B$4:$B$13,$AJ$2))+AP836</f>
        <v>0</v>
      </c>
      <c r="AN837">
        <f ca="1">IF($AI$3=1,
IF($AJ$2="",
SUMIFS(ENTRADAS[Valor],ENTRADAS[Status],"Concluído",ENTRADAS[Data pagamento],AK837),
SUMIFS(ENTRADAS[Valor],ENTRADAS[Status],"Concluído",ENTRADAS[Data pagamento],AK837,ENTRADAS[Conta bancária],$AJ$2)),
IF($AJ$2="",
SUMIFS(ENTRADAS[Valor],ENTRADAS[Status],"Concluído",ENTRADAS[Data pagamento],AK837)+SUMIFS(ENTRADAS[Valor],ENTRADAS[Status],"&lt;&gt;"&amp;"Concluído",ENTRADAS[Data vencimento],AK837),
SUMIFS(ENTRADAS[Valor],ENTRADAS[Status],"Concluído",ENTRADAS[Data pagamento],AK837,ENTRADAS[Conta bancária],$AJ$2)+SUMIFS(ENTRADAS[Valor],ENTRADAS[Status],"&lt;&gt;"&amp;"Concluído",ENTRADAS[Data vencimento],AK837,ENTRADAS[Conta bancária],$AJ$2)))</f>
        <v>0</v>
      </c>
      <c r="AO837">
        <f ca="1">IF($AI$3=1,
IF($AJ$2="",
SUMIFS(SAÍDAS[Valor],SAÍDAS[Status],"Concluído",SAÍDAS[Data pagamento],AK837),
SUMIFS(SAÍDAS[Valor],SAÍDAS[Status],"Concluído",SAÍDAS[Data pagamento],AK837,SAÍDAS[Conta bancária],$AJ$2)),
IF($AJ$2="",
SUMIFS(SAÍDAS[Valor],SAÍDAS[Status],"Concluído",SAÍDAS[Data pagamento],AK837)+SUMIFS(SAÍDAS[Valor],SAÍDAS[Status],"&lt;&gt;"&amp;"Concluído",SAÍDAS[Data vencimento],AK837),
SUMIFS(SAÍDAS[Valor],SAÍDAS[Status],"Concluído",SAÍDAS[Data pagamento],AK837,SAÍDAS[Conta bancária],$AJ$2)+SUMIFS(SAÍDAS[Valor],SAÍDAS[Status],"&lt;&gt;"&amp;"Concluído",SAÍDAS[Data vencimento],AK837,SAÍDAS[Conta bancária],$AJ$2)))</f>
        <v>0</v>
      </c>
      <c r="AP837">
        <f t="shared" ca="1" si="93"/>
        <v>0</v>
      </c>
    </row>
    <row r="838" spans="34:42" x14ac:dyDescent="0.3">
      <c r="AH838" t="str">
        <f t="shared" ca="1" si="89"/>
        <v>abr</v>
      </c>
      <c r="AI838">
        <f t="shared" ca="1" si="90"/>
        <v>1902</v>
      </c>
      <c r="AJ838" t="str">
        <f t="shared" ca="1" si="91"/>
        <v>abr1902</v>
      </c>
      <c r="AK838" s="97">
        <f t="shared" ca="1" si="88"/>
        <v>832</v>
      </c>
      <c r="AL838" t="str">
        <f t="shared" ca="1" si="92"/>
        <v>sex</v>
      </c>
      <c r="AM838">
        <f ca="1">IF($AJ$2="",SUMIFS(BANCOS!$C$4:$C$13,BANCOS!$D$4:$D$13,AK838),SUMIFS(BANCOS!$C$4:$C$13,BANCOS!$D$4:$D$13,AK838,BANCOS!$B$4:$B$13,$AJ$2))+AP837</f>
        <v>0</v>
      </c>
      <c r="AN838">
        <f ca="1">IF($AI$3=1,
IF($AJ$2="",
SUMIFS(ENTRADAS[Valor],ENTRADAS[Status],"Concluído",ENTRADAS[Data pagamento],AK838),
SUMIFS(ENTRADAS[Valor],ENTRADAS[Status],"Concluído",ENTRADAS[Data pagamento],AK838,ENTRADAS[Conta bancária],$AJ$2)),
IF($AJ$2="",
SUMIFS(ENTRADAS[Valor],ENTRADAS[Status],"Concluído",ENTRADAS[Data pagamento],AK838)+SUMIFS(ENTRADAS[Valor],ENTRADAS[Status],"&lt;&gt;"&amp;"Concluído",ENTRADAS[Data vencimento],AK838),
SUMIFS(ENTRADAS[Valor],ENTRADAS[Status],"Concluído",ENTRADAS[Data pagamento],AK838,ENTRADAS[Conta bancária],$AJ$2)+SUMIFS(ENTRADAS[Valor],ENTRADAS[Status],"&lt;&gt;"&amp;"Concluído",ENTRADAS[Data vencimento],AK838,ENTRADAS[Conta bancária],$AJ$2)))</f>
        <v>0</v>
      </c>
      <c r="AO838">
        <f ca="1">IF($AI$3=1,
IF($AJ$2="",
SUMIFS(SAÍDAS[Valor],SAÍDAS[Status],"Concluído",SAÍDAS[Data pagamento],AK838),
SUMIFS(SAÍDAS[Valor],SAÍDAS[Status],"Concluído",SAÍDAS[Data pagamento],AK838,SAÍDAS[Conta bancária],$AJ$2)),
IF($AJ$2="",
SUMIFS(SAÍDAS[Valor],SAÍDAS[Status],"Concluído",SAÍDAS[Data pagamento],AK838)+SUMIFS(SAÍDAS[Valor],SAÍDAS[Status],"&lt;&gt;"&amp;"Concluído",SAÍDAS[Data vencimento],AK838),
SUMIFS(SAÍDAS[Valor],SAÍDAS[Status],"Concluído",SAÍDAS[Data pagamento],AK838,SAÍDAS[Conta bancária],$AJ$2)+SUMIFS(SAÍDAS[Valor],SAÍDAS[Status],"&lt;&gt;"&amp;"Concluído",SAÍDAS[Data vencimento],AK838,SAÍDAS[Conta bancária],$AJ$2)))</f>
        <v>0</v>
      </c>
      <c r="AP838">
        <f t="shared" ca="1" si="93"/>
        <v>0</v>
      </c>
    </row>
    <row r="839" spans="34:42" x14ac:dyDescent="0.3">
      <c r="AH839" t="str">
        <f t="shared" ca="1" si="89"/>
        <v>abr</v>
      </c>
      <c r="AI839">
        <f t="shared" ca="1" si="90"/>
        <v>1902</v>
      </c>
      <c r="AJ839" t="str">
        <f t="shared" ca="1" si="91"/>
        <v>abr1902</v>
      </c>
      <c r="AK839" s="97">
        <f t="shared" ca="1" si="88"/>
        <v>833</v>
      </c>
      <c r="AL839" t="str">
        <f t="shared" ca="1" si="92"/>
        <v>sáb</v>
      </c>
      <c r="AM839">
        <f ca="1">IF($AJ$2="",SUMIFS(BANCOS!$C$4:$C$13,BANCOS!$D$4:$D$13,AK839),SUMIFS(BANCOS!$C$4:$C$13,BANCOS!$D$4:$D$13,AK839,BANCOS!$B$4:$B$13,$AJ$2))+AP838</f>
        <v>0</v>
      </c>
      <c r="AN839">
        <f ca="1">IF($AI$3=1,
IF($AJ$2="",
SUMIFS(ENTRADAS[Valor],ENTRADAS[Status],"Concluído",ENTRADAS[Data pagamento],AK839),
SUMIFS(ENTRADAS[Valor],ENTRADAS[Status],"Concluído",ENTRADAS[Data pagamento],AK839,ENTRADAS[Conta bancária],$AJ$2)),
IF($AJ$2="",
SUMIFS(ENTRADAS[Valor],ENTRADAS[Status],"Concluído",ENTRADAS[Data pagamento],AK839)+SUMIFS(ENTRADAS[Valor],ENTRADAS[Status],"&lt;&gt;"&amp;"Concluído",ENTRADAS[Data vencimento],AK839),
SUMIFS(ENTRADAS[Valor],ENTRADAS[Status],"Concluído",ENTRADAS[Data pagamento],AK839,ENTRADAS[Conta bancária],$AJ$2)+SUMIFS(ENTRADAS[Valor],ENTRADAS[Status],"&lt;&gt;"&amp;"Concluído",ENTRADAS[Data vencimento],AK839,ENTRADAS[Conta bancária],$AJ$2)))</f>
        <v>0</v>
      </c>
      <c r="AO839">
        <f ca="1">IF($AI$3=1,
IF($AJ$2="",
SUMIFS(SAÍDAS[Valor],SAÍDAS[Status],"Concluído",SAÍDAS[Data pagamento],AK839),
SUMIFS(SAÍDAS[Valor],SAÍDAS[Status],"Concluído",SAÍDAS[Data pagamento],AK839,SAÍDAS[Conta bancária],$AJ$2)),
IF($AJ$2="",
SUMIFS(SAÍDAS[Valor],SAÍDAS[Status],"Concluído",SAÍDAS[Data pagamento],AK839)+SUMIFS(SAÍDAS[Valor],SAÍDAS[Status],"&lt;&gt;"&amp;"Concluído",SAÍDAS[Data vencimento],AK839),
SUMIFS(SAÍDAS[Valor],SAÍDAS[Status],"Concluído",SAÍDAS[Data pagamento],AK839,SAÍDAS[Conta bancária],$AJ$2)+SUMIFS(SAÍDAS[Valor],SAÍDAS[Status],"&lt;&gt;"&amp;"Concluído",SAÍDAS[Data vencimento],AK839,SAÍDAS[Conta bancária],$AJ$2)))</f>
        <v>0</v>
      </c>
      <c r="AP839">
        <f t="shared" ca="1" si="93"/>
        <v>0</v>
      </c>
    </row>
    <row r="840" spans="34:42" x14ac:dyDescent="0.3">
      <c r="AH840" t="str">
        <f t="shared" ca="1" si="89"/>
        <v>abr</v>
      </c>
      <c r="AI840">
        <f t="shared" ca="1" si="90"/>
        <v>1902</v>
      </c>
      <c r="AJ840" t="str">
        <f t="shared" ca="1" si="91"/>
        <v>abr1902</v>
      </c>
      <c r="AK840" s="97">
        <f t="shared" ref="AK840:AK903" ca="1" si="94">AK839+1</f>
        <v>834</v>
      </c>
      <c r="AL840" t="str">
        <f t="shared" ca="1" si="92"/>
        <v>dom</v>
      </c>
      <c r="AM840">
        <f ca="1">IF($AJ$2="",SUMIFS(BANCOS!$C$4:$C$13,BANCOS!$D$4:$D$13,AK840),SUMIFS(BANCOS!$C$4:$C$13,BANCOS!$D$4:$D$13,AK840,BANCOS!$B$4:$B$13,$AJ$2))+AP839</f>
        <v>0</v>
      </c>
      <c r="AN840">
        <f ca="1">IF($AI$3=1,
IF($AJ$2="",
SUMIFS(ENTRADAS[Valor],ENTRADAS[Status],"Concluído",ENTRADAS[Data pagamento],AK840),
SUMIFS(ENTRADAS[Valor],ENTRADAS[Status],"Concluído",ENTRADAS[Data pagamento],AK840,ENTRADAS[Conta bancária],$AJ$2)),
IF($AJ$2="",
SUMIFS(ENTRADAS[Valor],ENTRADAS[Status],"Concluído",ENTRADAS[Data pagamento],AK840)+SUMIFS(ENTRADAS[Valor],ENTRADAS[Status],"&lt;&gt;"&amp;"Concluído",ENTRADAS[Data vencimento],AK840),
SUMIFS(ENTRADAS[Valor],ENTRADAS[Status],"Concluído",ENTRADAS[Data pagamento],AK840,ENTRADAS[Conta bancária],$AJ$2)+SUMIFS(ENTRADAS[Valor],ENTRADAS[Status],"&lt;&gt;"&amp;"Concluído",ENTRADAS[Data vencimento],AK840,ENTRADAS[Conta bancária],$AJ$2)))</f>
        <v>0</v>
      </c>
      <c r="AO840">
        <f ca="1">IF($AI$3=1,
IF($AJ$2="",
SUMIFS(SAÍDAS[Valor],SAÍDAS[Status],"Concluído",SAÍDAS[Data pagamento],AK840),
SUMIFS(SAÍDAS[Valor],SAÍDAS[Status],"Concluído",SAÍDAS[Data pagamento],AK840,SAÍDAS[Conta bancária],$AJ$2)),
IF($AJ$2="",
SUMIFS(SAÍDAS[Valor],SAÍDAS[Status],"Concluído",SAÍDAS[Data pagamento],AK840)+SUMIFS(SAÍDAS[Valor],SAÍDAS[Status],"&lt;&gt;"&amp;"Concluído",SAÍDAS[Data vencimento],AK840),
SUMIFS(SAÍDAS[Valor],SAÍDAS[Status],"Concluído",SAÍDAS[Data pagamento],AK840,SAÍDAS[Conta bancária],$AJ$2)+SUMIFS(SAÍDAS[Valor],SAÍDAS[Status],"&lt;&gt;"&amp;"Concluído",SAÍDAS[Data vencimento],AK840,SAÍDAS[Conta bancária],$AJ$2)))</f>
        <v>0</v>
      </c>
      <c r="AP840">
        <f t="shared" ca="1" si="93"/>
        <v>0</v>
      </c>
    </row>
    <row r="841" spans="34:42" x14ac:dyDescent="0.3">
      <c r="AH841" t="str">
        <f t="shared" ca="1" si="89"/>
        <v>abr</v>
      </c>
      <c r="AI841">
        <f t="shared" ca="1" si="90"/>
        <v>1902</v>
      </c>
      <c r="AJ841" t="str">
        <f t="shared" ca="1" si="91"/>
        <v>abr1902</v>
      </c>
      <c r="AK841" s="97">
        <f t="shared" ca="1" si="94"/>
        <v>835</v>
      </c>
      <c r="AL841" t="str">
        <f t="shared" ca="1" si="92"/>
        <v>seg</v>
      </c>
      <c r="AM841">
        <f ca="1">IF($AJ$2="",SUMIFS(BANCOS!$C$4:$C$13,BANCOS!$D$4:$D$13,AK841),SUMIFS(BANCOS!$C$4:$C$13,BANCOS!$D$4:$D$13,AK841,BANCOS!$B$4:$B$13,$AJ$2))+AP840</f>
        <v>0</v>
      </c>
      <c r="AN841">
        <f ca="1">IF($AI$3=1,
IF($AJ$2="",
SUMIFS(ENTRADAS[Valor],ENTRADAS[Status],"Concluído",ENTRADAS[Data pagamento],AK841),
SUMIFS(ENTRADAS[Valor],ENTRADAS[Status],"Concluído",ENTRADAS[Data pagamento],AK841,ENTRADAS[Conta bancária],$AJ$2)),
IF($AJ$2="",
SUMIFS(ENTRADAS[Valor],ENTRADAS[Status],"Concluído",ENTRADAS[Data pagamento],AK841)+SUMIFS(ENTRADAS[Valor],ENTRADAS[Status],"&lt;&gt;"&amp;"Concluído",ENTRADAS[Data vencimento],AK841),
SUMIFS(ENTRADAS[Valor],ENTRADAS[Status],"Concluído",ENTRADAS[Data pagamento],AK841,ENTRADAS[Conta bancária],$AJ$2)+SUMIFS(ENTRADAS[Valor],ENTRADAS[Status],"&lt;&gt;"&amp;"Concluído",ENTRADAS[Data vencimento],AK841,ENTRADAS[Conta bancária],$AJ$2)))</f>
        <v>0</v>
      </c>
      <c r="AO841">
        <f ca="1">IF($AI$3=1,
IF($AJ$2="",
SUMIFS(SAÍDAS[Valor],SAÍDAS[Status],"Concluído",SAÍDAS[Data pagamento],AK841),
SUMIFS(SAÍDAS[Valor],SAÍDAS[Status],"Concluído",SAÍDAS[Data pagamento],AK841,SAÍDAS[Conta bancária],$AJ$2)),
IF($AJ$2="",
SUMIFS(SAÍDAS[Valor],SAÍDAS[Status],"Concluído",SAÍDAS[Data pagamento],AK841)+SUMIFS(SAÍDAS[Valor],SAÍDAS[Status],"&lt;&gt;"&amp;"Concluído",SAÍDAS[Data vencimento],AK841),
SUMIFS(SAÍDAS[Valor],SAÍDAS[Status],"Concluído",SAÍDAS[Data pagamento],AK841,SAÍDAS[Conta bancária],$AJ$2)+SUMIFS(SAÍDAS[Valor],SAÍDAS[Status],"&lt;&gt;"&amp;"Concluído",SAÍDAS[Data vencimento],AK841,SAÍDAS[Conta bancária],$AJ$2)))</f>
        <v>0</v>
      </c>
      <c r="AP841">
        <f t="shared" ca="1" si="93"/>
        <v>0</v>
      </c>
    </row>
    <row r="842" spans="34:42" x14ac:dyDescent="0.3">
      <c r="AH842" t="str">
        <f t="shared" ca="1" si="89"/>
        <v>abr</v>
      </c>
      <c r="AI842">
        <f t="shared" ca="1" si="90"/>
        <v>1902</v>
      </c>
      <c r="AJ842" t="str">
        <f t="shared" ca="1" si="91"/>
        <v>abr1902</v>
      </c>
      <c r="AK842" s="97">
        <f t="shared" ca="1" si="94"/>
        <v>836</v>
      </c>
      <c r="AL842" t="str">
        <f t="shared" ca="1" si="92"/>
        <v>ter</v>
      </c>
      <c r="AM842">
        <f ca="1">IF($AJ$2="",SUMIFS(BANCOS!$C$4:$C$13,BANCOS!$D$4:$D$13,AK842),SUMIFS(BANCOS!$C$4:$C$13,BANCOS!$D$4:$D$13,AK842,BANCOS!$B$4:$B$13,$AJ$2))+AP841</f>
        <v>0</v>
      </c>
      <c r="AN842">
        <f ca="1">IF($AI$3=1,
IF($AJ$2="",
SUMIFS(ENTRADAS[Valor],ENTRADAS[Status],"Concluído",ENTRADAS[Data pagamento],AK842),
SUMIFS(ENTRADAS[Valor],ENTRADAS[Status],"Concluído",ENTRADAS[Data pagamento],AK842,ENTRADAS[Conta bancária],$AJ$2)),
IF($AJ$2="",
SUMIFS(ENTRADAS[Valor],ENTRADAS[Status],"Concluído",ENTRADAS[Data pagamento],AK842)+SUMIFS(ENTRADAS[Valor],ENTRADAS[Status],"&lt;&gt;"&amp;"Concluído",ENTRADAS[Data vencimento],AK842),
SUMIFS(ENTRADAS[Valor],ENTRADAS[Status],"Concluído",ENTRADAS[Data pagamento],AK842,ENTRADAS[Conta bancária],$AJ$2)+SUMIFS(ENTRADAS[Valor],ENTRADAS[Status],"&lt;&gt;"&amp;"Concluído",ENTRADAS[Data vencimento],AK842,ENTRADAS[Conta bancária],$AJ$2)))</f>
        <v>0</v>
      </c>
      <c r="AO842">
        <f ca="1">IF($AI$3=1,
IF($AJ$2="",
SUMIFS(SAÍDAS[Valor],SAÍDAS[Status],"Concluído",SAÍDAS[Data pagamento],AK842),
SUMIFS(SAÍDAS[Valor],SAÍDAS[Status],"Concluído",SAÍDAS[Data pagamento],AK842,SAÍDAS[Conta bancária],$AJ$2)),
IF($AJ$2="",
SUMIFS(SAÍDAS[Valor],SAÍDAS[Status],"Concluído",SAÍDAS[Data pagamento],AK842)+SUMIFS(SAÍDAS[Valor],SAÍDAS[Status],"&lt;&gt;"&amp;"Concluído",SAÍDAS[Data vencimento],AK842),
SUMIFS(SAÍDAS[Valor],SAÍDAS[Status],"Concluído",SAÍDAS[Data pagamento],AK842,SAÍDAS[Conta bancária],$AJ$2)+SUMIFS(SAÍDAS[Valor],SAÍDAS[Status],"&lt;&gt;"&amp;"Concluído",SAÍDAS[Data vencimento],AK842,SAÍDAS[Conta bancária],$AJ$2)))</f>
        <v>0</v>
      </c>
      <c r="AP842">
        <f t="shared" ca="1" si="93"/>
        <v>0</v>
      </c>
    </row>
    <row r="843" spans="34:42" x14ac:dyDescent="0.3">
      <c r="AH843" t="str">
        <f t="shared" ca="1" si="89"/>
        <v>abr</v>
      </c>
      <c r="AI843">
        <f t="shared" ca="1" si="90"/>
        <v>1902</v>
      </c>
      <c r="AJ843" t="str">
        <f t="shared" ca="1" si="91"/>
        <v>abr1902</v>
      </c>
      <c r="AK843" s="97">
        <f t="shared" ca="1" si="94"/>
        <v>837</v>
      </c>
      <c r="AL843" t="str">
        <f t="shared" ca="1" si="92"/>
        <v>qua</v>
      </c>
      <c r="AM843">
        <f ca="1">IF($AJ$2="",SUMIFS(BANCOS!$C$4:$C$13,BANCOS!$D$4:$D$13,AK843),SUMIFS(BANCOS!$C$4:$C$13,BANCOS!$D$4:$D$13,AK843,BANCOS!$B$4:$B$13,$AJ$2))+AP842</f>
        <v>0</v>
      </c>
      <c r="AN843">
        <f ca="1">IF($AI$3=1,
IF($AJ$2="",
SUMIFS(ENTRADAS[Valor],ENTRADAS[Status],"Concluído",ENTRADAS[Data pagamento],AK843),
SUMIFS(ENTRADAS[Valor],ENTRADAS[Status],"Concluído",ENTRADAS[Data pagamento],AK843,ENTRADAS[Conta bancária],$AJ$2)),
IF($AJ$2="",
SUMIFS(ENTRADAS[Valor],ENTRADAS[Status],"Concluído",ENTRADAS[Data pagamento],AK843)+SUMIFS(ENTRADAS[Valor],ENTRADAS[Status],"&lt;&gt;"&amp;"Concluído",ENTRADAS[Data vencimento],AK843),
SUMIFS(ENTRADAS[Valor],ENTRADAS[Status],"Concluído",ENTRADAS[Data pagamento],AK843,ENTRADAS[Conta bancária],$AJ$2)+SUMIFS(ENTRADAS[Valor],ENTRADAS[Status],"&lt;&gt;"&amp;"Concluído",ENTRADAS[Data vencimento],AK843,ENTRADAS[Conta bancária],$AJ$2)))</f>
        <v>0</v>
      </c>
      <c r="AO843">
        <f ca="1">IF($AI$3=1,
IF($AJ$2="",
SUMIFS(SAÍDAS[Valor],SAÍDAS[Status],"Concluído",SAÍDAS[Data pagamento],AK843),
SUMIFS(SAÍDAS[Valor],SAÍDAS[Status],"Concluído",SAÍDAS[Data pagamento],AK843,SAÍDAS[Conta bancária],$AJ$2)),
IF($AJ$2="",
SUMIFS(SAÍDAS[Valor],SAÍDAS[Status],"Concluído",SAÍDAS[Data pagamento],AK843)+SUMIFS(SAÍDAS[Valor],SAÍDAS[Status],"&lt;&gt;"&amp;"Concluído",SAÍDAS[Data vencimento],AK843),
SUMIFS(SAÍDAS[Valor],SAÍDAS[Status],"Concluído",SAÍDAS[Data pagamento],AK843,SAÍDAS[Conta bancária],$AJ$2)+SUMIFS(SAÍDAS[Valor],SAÍDAS[Status],"&lt;&gt;"&amp;"Concluído",SAÍDAS[Data vencimento],AK843,SAÍDAS[Conta bancária],$AJ$2)))</f>
        <v>0</v>
      </c>
      <c r="AP843">
        <f t="shared" ca="1" si="93"/>
        <v>0</v>
      </c>
    </row>
    <row r="844" spans="34:42" x14ac:dyDescent="0.3">
      <c r="AH844" t="str">
        <f t="shared" ca="1" si="89"/>
        <v>abr</v>
      </c>
      <c r="AI844">
        <f t="shared" ca="1" si="90"/>
        <v>1902</v>
      </c>
      <c r="AJ844" t="str">
        <f t="shared" ca="1" si="91"/>
        <v>abr1902</v>
      </c>
      <c r="AK844" s="97">
        <f t="shared" ca="1" si="94"/>
        <v>838</v>
      </c>
      <c r="AL844" t="str">
        <f t="shared" ca="1" si="92"/>
        <v>qui</v>
      </c>
      <c r="AM844">
        <f ca="1">IF($AJ$2="",SUMIFS(BANCOS!$C$4:$C$13,BANCOS!$D$4:$D$13,AK844),SUMIFS(BANCOS!$C$4:$C$13,BANCOS!$D$4:$D$13,AK844,BANCOS!$B$4:$B$13,$AJ$2))+AP843</f>
        <v>0</v>
      </c>
      <c r="AN844">
        <f ca="1">IF($AI$3=1,
IF($AJ$2="",
SUMIFS(ENTRADAS[Valor],ENTRADAS[Status],"Concluído",ENTRADAS[Data pagamento],AK844),
SUMIFS(ENTRADAS[Valor],ENTRADAS[Status],"Concluído",ENTRADAS[Data pagamento],AK844,ENTRADAS[Conta bancária],$AJ$2)),
IF($AJ$2="",
SUMIFS(ENTRADAS[Valor],ENTRADAS[Status],"Concluído",ENTRADAS[Data pagamento],AK844)+SUMIFS(ENTRADAS[Valor],ENTRADAS[Status],"&lt;&gt;"&amp;"Concluído",ENTRADAS[Data vencimento],AK844),
SUMIFS(ENTRADAS[Valor],ENTRADAS[Status],"Concluído",ENTRADAS[Data pagamento],AK844,ENTRADAS[Conta bancária],$AJ$2)+SUMIFS(ENTRADAS[Valor],ENTRADAS[Status],"&lt;&gt;"&amp;"Concluído",ENTRADAS[Data vencimento],AK844,ENTRADAS[Conta bancária],$AJ$2)))</f>
        <v>0</v>
      </c>
      <c r="AO844">
        <f ca="1">IF($AI$3=1,
IF($AJ$2="",
SUMIFS(SAÍDAS[Valor],SAÍDAS[Status],"Concluído",SAÍDAS[Data pagamento],AK844),
SUMIFS(SAÍDAS[Valor],SAÍDAS[Status],"Concluído",SAÍDAS[Data pagamento],AK844,SAÍDAS[Conta bancária],$AJ$2)),
IF($AJ$2="",
SUMIFS(SAÍDAS[Valor],SAÍDAS[Status],"Concluído",SAÍDAS[Data pagamento],AK844)+SUMIFS(SAÍDAS[Valor],SAÍDAS[Status],"&lt;&gt;"&amp;"Concluído",SAÍDAS[Data vencimento],AK844),
SUMIFS(SAÍDAS[Valor],SAÍDAS[Status],"Concluído",SAÍDAS[Data pagamento],AK844,SAÍDAS[Conta bancária],$AJ$2)+SUMIFS(SAÍDAS[Valor],SAÍDAS[Status],"&lt;&gt;"&amp;"Concluído",SAÍDAS[Data vencimento],AK844,SAÍDAS[Conta bancária],$AJ$2)))</f>
        <v>0</v>
      </c>
      <c r="AP844">
        <f t="shared" ca="1" si="93"/>
        <v>0</v>
      </c>
    </row>
    <row r="845" spans="34:42" x14ac:dyDescent="0.3">
      <c r="AH845" t="str">
        <f t="shared" ca="1" si="89"/>
        <v>abr</v>
      </c>
      <c r="AI845">
        <f t="shared" ca="1" si="90"/>
        <v>1902</v>
      </c>
      <c r="AJ845" t="str">
        <f t="shared" ca="1" si="91"/>
        <v>abr1902</v>
      </c>
      <c r="AK845" s="97">
        <f t="shared" ca="1" si="94"/>
        <v>839</v>
      </c>
      <c r="AL845" t="str">
        <f t="shared" ca="1" si="92"/>
        <v>sex</v>
      </c>
      <c r="AM845">
        <f ca="1">IF($AJ$2="",SUMIFS(BANCOS!$C$4:$C$13,BANCOS!$D$4:$D$13,AK845),SUMIFS(BANCOS!$C$4:$C$13,BANCOS!$D$4:$D$13,AK845,BANCOS!$B$4:$B$13,$AJ$2))+AP844</f>
        <v>0</v>
      </c>
      <c r="AN845">
        <f ca="1">IF($AI$3=1,
IF($AJ$2="",
SUMIFS(ENTRADAS[Valor],ENTRADAS[Status],"Concluído",ENTRADAS[Data pagamento],AK845),
SUMIFS(ENTRADAS[Valor],ENTRADAS[Status],"Concluído",ENTRADAS[Data pagamento],AK845,ENTRADAS[Conta bancária],$AJ$2)),
IF($AJ$2="",
SUMIFS(ENTRADAS[Valor],ENTRADAS[Status],"Concluído",ENTRADAS[Data pagamento],AK845)+SUMIFS(ENTRADAS[Valor],ENTRADAS[Status],"&lt;&gt;"&amp;"Concluído",ENTRADAS[Data vencimento],AK845),
SUMIFS(ENTRADAS[Valor],ENTRADAS[Status],"Concluído",ENTRADAS[Data pagamento],AK845,ENTRADAS[Conta bancária],$AJ$2)+SUMIFS(ENTRADAS[Valor],ENTRADAS[Status],"&lt;&gt;"&amp;"Concluído",ENTRADAS[Data vencimento],AK845,ENTRADAS[Conta bancária],$AJ$2)))</f>
        <v>0</v>
      </c>
      <c r="AO845">
        <f ca="1">IF($AI$3=1,
IF($AJ$2="",
SUMIFS(SAÍDAS[Valor],SAÍDAS[Status],"Concluído",SAÍDAS[Data pagamento],AK845),
SUMIFS(SAÍDAS[Valor],SAÍDAS[Status],"Concluído",SAÍDAS[Data pagamento],AK845,SAÍDAS[Conta bancária],$AJ$2)),
IF($AJ$2="",
SUMIFS(SAÍDAS[Valor],SAÍDAS[Status],"Concluído",SAÍDAS[Data pagamento],AK845)+SUMIFS(SAÍDAS[Valor],SAÍDAS[Status],"&lt;&gt;"&amp;"Concluído",SAÍDAS[Data vencimento],AK845),
SUMIFS(SAÍDAS[Valor],SAÍDAS[Status],"Concluído",SAÍDAS[Data pagamento],AK845,SAÍDAS[Conta bancária],$AJ$2)+SUMIFS(SAÍDAS[Valor],SAÍDAS[Status],"&lt;&gt;"&amp;"Concluído",SAÍDAS[Data vencimento],AK845,SAÍDAS[Conta bancária],$AJ$2)))</f>
        <v>0</v>
      </c>
      <c r="AP845">
        <f t="shared" ca="1" si="93"/>
        <v>0</v>
      </c>
    </row>
    <row r="846" spans="34:42" x14ac:dyDescent="0.3">
      <c r="AH846" t="str">
        <f t="shared" ca="1" si="89"/>
        <v>abr</v>
      </c>
      <c r="AI846">
        <f t="shared" ca="1" si="90"/>
        <v>1902</v>
      </c>
      <c r="AJ846" t="str">
        <f t="shared" ca="1" si="91"/>
        <v>abr1902</v>
      </c>
      <c r="AK846" s="97">
        <f t="shared" ca="1" si="94"/>
        <v>840</v>
      </c>
      <c r="AL846" t="str">
        <f t="shared" ca="1" si="92"/>
        <v>sáb</v>
      </c>
      <c r="AM846">
        <f ca="1">IF($AJ$2="",SUMIFS(BANCOS!$C$4:$C$13,BANCOS!$D$4:$D$13,AK846),SUMIFS(BANCOS!$C$4:$C$13,BANCOS!$D$4:$D$13,AK846,BANCOS!$B$4:$B$13,$AJ$2))+AP845</f>
        <v>0</v>
      </c>
      <c r="AN846">
        <f ca="1">IF($AI$3=1,
IF($AJ$2="",
SUMIFS(ENTRADAS[Valor],ENTRADAS[Status],"Concluído",ENTRADAS[Data pagamento],AK846),
SUMIFS(ENTRADAS[Valor],ENTRADAS[Status],"Concluído",ENTRADAS[Data pagamento],AK846,ENTRADAS[Conta bancária],$AJ$2)),
IF($AJ$2="",
SUMIFS(ENTRADAS[Valor],ENTRADAS[Status],"Concluído",ENTRADAS[Data pagamento],AK846)+SUMIFS(ENTRADAS[Valor],ENTRADAS[Status],"&lt;&gt;"&amp;"Concluído",ENTRADAS[Data vencimento],AK846),
SUMIFS(ENTRADAS[Valor],ENTRADAS[Status],"Concluído",ENTRADAS[Data pagamento],AK846,ENTRADAS[Conta bancária],$AJ$2)+SUMIFS(ENTRADAS[Valor],ENTRADAS[Status],"&lt;&gt;"&amp;"Concluído",ENTRADAS[Data vencimento],AK846,ENTRADAS[Conta bancária],$AJ$2)))</f>
        <v>0</v>
      </c>
      <c r="AO846">
        <f ca="1">IF($AI$3=1,
IF($AJ$2="",
SUMIFS(SAÍDAS[Valor],SAÍDAS[Status],"Concluído",SAÍDAS[Data pagamento],AK846),
SUMIFS(SAÍDAS[Valor],SAÍDAS[Status],"Concluído",SAÍDAS[Data pagamento],AK846,SAÍDAS[Conta bancária],$AJ$2)),
IF($AJ$2="",
SUMIFS(SAÍDAS[Valor],SAÍDAS[Status],"Concluído",SAÍDAS[Data pagamento],AK846)+SUMIFS(SAÍDAS[Valor],SAÍDAS[Status],"&lt;&gt;"&amp;"Concluído",SAÍDAS[Data vencimento],AK846),
SUMIFS(SAÍDAS[Valor],SAÍDAS[Status],"Concluído",SAÍDAS[Data pagamento],AK846,SAÍDAS[Conta bancária],$AJ$2)+SUMIFS(SAÍDAS[Valor],SAÍDAS[Status],"&lt;&gt;"&amp;"Concluído",SAÍDAS[Data vencimento],AK846,SAÍDAS[Conta bancária],$AJ$2)))</f>
        <v>0</v>
      </c>
      <c r="AP846">
        <f t="shared" ca="1" si="93"/>
        <v>0</v>
      </c>
    </row>
    <row r="847" spans="34:42" x14ac:dyDescent="0.3">
      <c r="AH847" t="str">
        <f t="shared" ca="1" si="89"/>
        <v>abr</v>
      </c>
      <c r="AI847">
        <f t="shared" ca="1" si="90"/>
        <v>1902</v>
      </c>
      <c r="AJ847" t="str">
        <f t="shared" ca="1" si="91"/>
        <v>abr1902</v>
      </c>
      <c r="AK847" s="97">
        <f t="shared" ca="1" si="94"/>
        <v>841</v>
      </c>
      <c r="AL847" t="str">
        <f t="shared" ca="1" si="92"/>
        <v>dom</v>
      </c>
      <c r="AM847">
        <f ca="1">IF($AJ$2="",SUMIFS(BANCOS!$C$4:$C$13,BANCOS!$D$4:$D$13,AK847),SUMIFS(BANCOS!$C$4:$C$13,BANCOS!$D$4:$D$13,AK847,BANCOS!$B$4:$B$13,$AJ$2))+AP846</f>
        <v>0</v>
      </c>
      <c r="AN847">
        <f ca="1">IF($AI$3=1,
IF($AJ$2="",
SUMIFS(ENTRADAS[Valor],ENTRADAS[Status],"Concluído",ENTRADAS[Data pagamento],AK847),
SUMIFS(ENTRADAS[Valor],ENTRADAS[Status],"Concluído",ENTRADAS[Data pagamento],AK847,ENTRADAS[Conta bancária],$AJ$2)),
IF($AJ$2="",
SUMIFS(ENTRADAS[Valor],ENTRADAS[Status],"Concluído",ENTRADAS[Data pagamento],AK847)+SUMIFS(ENTRADAS[Valor],ENTRADAS[Status],"&lt;&gt;"&amp;"Concluído",ENTRADAS[Data vencimento],AK847),
SUMIFS(ENTRADAS[Valor],ENTRADAS[Status],"Concluído",ENTRADAS[Data pagamento],AK847,ENTRADAS[Conta bancária],$AJ$2)+SUMIFS(ENTRADAS[Valor],ENTRADAS[Status],"&lt;&gt;"&amp;"Concluído",ENTRADAS[Data vencimento],AK847,ENTRADAS[Conta bancária],$AJ$2)))</f>
        <v>0</v>
      </c>
      <c r="AO847">
        <f ca="1">IF($AI$3=1,
IF($AJ$2="",
SUMIFS(SAÍDAS[Valor],SAÍDAS[Status],"Concluído",SAÍDAS[Data pagamento],AK847),
SUMIFS(SAÍDAS[Valor],SAÍDAS[Status],"Concluído",SAÍDAS[Data pagamento],AK847,SAÍDAS[Conta bancária],$AJ$2)),
IF($AJ$2="",
SUMIFS(SAÍDAS[Valor],SAÍDAS[Status],"Concluído",SAÍDAS[Data pagamento],AK847)+SUMIFS(SAÍDAS[Valor],SAÍDAS[Status],"&lt;&gt;"&amp;"Concluído",SAÍDAS[Data vencimento],AK847),
SUMIFS(SAÍDAS[Valor],SAÍDAS[Status],"Concluído",SAÍDAS[Data pagamento],AK847,SAÍDAS[Conta bancária],$AJ$2)+SUMIFS(SAÍDAS[Valor],SAÍDAS[Status],"&lt;&gt;"&amp;"Concluído",SAÍDAS[Data vencimento],AK847,SAÍDAS[Conta bancária],$AJ$2)))</f>
        <v>0</v>
      </c>
      <c r="AP847">
        <f t="shared" ca="1" si="93"/>
        <v>0</v>
      </c>
    </row>
    <row r="848" spans="34:42" x14ac:dyDescent="0.3">
      <c r="AH848" t="str">
        <f t="shared" ca="1" si="89"/>
        <v>abr</v>
      </c>
      <c r="AI848">
        <f t="shared" ca="1" si="90"/>
        <v>1902</v>
      </c>
      <c r="AJ848" t="str">
        <f t="shared" ca="1" si="91"/>
        <v>abr1902</v>
      </c>
      <c r="AK848" s="97">
        <f t="shared" ca="1" si="94"/>
        <v>842</v>
      </c>
      <c r="AL848" t="str">
        <f t="shared" ca="1" si="92"/>
        <v>seg</v>
      </c>
      <c r="AM848">
        <f ca="1">IF($AJ$2="",SUMIFS(BANCOS!$C$4:$C$13,BANCOS!$D$4:$D$13,AK848),SUMIFS(BANCOS!$C$4:$C$13,BANCOS!$D$4:$D$13,AK848,BANCOS!$B$4:$B$13,$AJ$2))+AP847</f>
        <v>0</v>
      </c>
      <c r="AN848">
        <f ca="1">IF($AI$3=1,
IF($AJ$2="",
SUMIFS(ENTRADAS[Valor],ENTRADAS[Status],"Concluído",ENTRADAS[Data pagamento],AK848),
SUMIFS(ENTRADAS[Valor],ENTRADAS[Status],"Concluído",ENTRADAS[Data pagamento],AK848,ENTRADAS[Conta bancária],$AJ$2)),
IF($AJ$2="",
SUMIFS(ENTRADAS[Valor],ENTRADAS[Status],"Concluído",ENTRADAS[Data pagamento],AK848)+SUMIFS(ENTRADAS[Valor],ENTRADAS[Status],"&lt;&gt;"&amp;"Concluído",ENTRADAS[Data vencimento],AK848),
SUMIFS(ENTRADAS[Valor],ENTRADAS[Status],"Concluído",ENTRADAS[Data pagamento],AK848,ENTRADAS[Conta bancária],$AJ$2)+SUMIFS(ENTRADAS[Valor],ENTRADAS[Status],"&lt;&gt;"&amp;"Concluído",ENTRADAS[Data vencimento],AK848,ENTRADAS[Conta bancária],$AJ$2)))</f>
        <v>0</v>
      </c>
      <c r="AO848">
        <f ca="1">IF($AI$3=1,
IF($AJ$2="",
SUMIFS(SAÍDAS[Valor],SAÍDAS[Status],"Concluído",SAÍDAS[Data pagamento],AK848),
SUMIFS(SAÍDAS[Valor],SAÍDAS[Status],"Concluído",SAÍDAS[Data pagamento],AK848,SAÍDAS[Conta bancária],$AJ$2)),
IF($AJ$2="",
SUMIFS(SAÍDAS[Valor],SAÍDAS[Status],"Concluído",SAÍDAS[Data pagamento],AK848)+SUMIFS(SAÍDAS[Valor],SAÍDAS[Status],"&lt;&gt;"&amp;"Concluído",SAÍDAS[Data vencimento],AK848),
SUMIFS(SAÍDAS[Valor],SAÍDAS[Status],"Concluído",SAÍDAS[Data pagamento],AK848,SAÍDAS[Conta bancária],$AJ$2)+SUMIFS(SAÍDAS[Valor],SAÍDAS[Status],"&lt;&gt;"&amp;"Concluído",SAÍDAS[Data vencimento],AK848,SAÍDAS[Conta bancária],$AJ$2)))</f>
        <v>0</v>
      </c>
      <c r="AP848">
        <f t="shared" ca="1" si="93"/>
        <v>0</v>
      </c>
    </row>
    <row r="849" spans="34:42" x14ac:dyDescent="0.3">
      <c r="AH849" t="str">
        <f t="shared" ca="1" si="89"/>
        <v>abr</v>
      </c>
      <c r="AI849">
        <f t="shared" ca="1" si="90"/>
        <v>1902</v>
      </c>
      <c r="AJ849" t="str">
        <f t="shared" ca="1" si="91"/>
        <v>abr1902</v>
      </c>
      <c r="AK849" s="97">
        <f t="shared" ca="1" si="94"/>
        <v>843</v>
      </c>
      <c r="AL849" t="str">
        <f t="shared" ca="1" si="92"/>
        <v>ter</v>
      </c>
      <c r="AM849">
        <f ca="1">IF($AJ$2="",SUMIFS(BANCOS!$C$4:$C$13,BANCOS!$D$4:$D$13,AK849),SUMIFS(BANCOS!$C$4:$C$13,BANCOS!$D$4:$D$13,AK849,BANCOS!$B$4:$B$13,$AJ$2))+AP848</f>
        <v>0</v>
      </c>
      <c r="AN849">
        <f ca="1">IF($AI$3=1,
IF($AJ$2="",
SUMIFS(ENTRADAS[Valor],ENTRADAS[Status],"Concluído",ENTRADAS[Data pagamento],AK849),
SUMIFS(ENTRADAS[Valor],ENTRADAS[Status],"Concluído",ENTRADAS[Data pagamento],AK849,ENTRADAS[Conta bancária],$AJ$2)),
IF($AJ$2="",
SUMIFS(ENTRADAS[Valor],ENTRADAS[Status],"Concluído",ENTRADAS[Data pagamento],AK849)+SUMIFS(ENTRADAS[Valor],ENTRADAS[Status],"&lt;&gt;"&amp;"Concluído",ENTRADAS[Data vencimento],AK849),
SUMIFS(ENTRADAS[Valor],ENTRADAS[Status],"Concluído",ENTRADAS[Data pagamento],AK849,ENTRADAS[Conta bancária],$AJ$2)+SUMIFS(ENTRADAS[Valor],ENTRADAS[Status],"&lt;&gt;"&amp;"Concluído",ENTRADAS[Data vencimento],AK849,ENTRADAS[Conta bancária],$AJ$2)))</f>
        <v>0</v>
      </c>
      <c r="AO849">
        <f ca="1">IF($AI$3=1,
IF($AJ$2="",
SUMIFS(SAÍDAS[Valor],SAÍDAS[Status],"Concluído",SAÍDAS[Data pagamento],AK849),
SUMIFS(SAÍDAS[Valor],SAÍDAS[Status],"Concluído",SAÍDAS[Data pagamento],AK849,SAÍDAS[Conta bancária],$AJ$2)),
IF($AJ$2="",
SUMIFS(SAÍDAS[Valor],SAÍDAS[Status],"Concluído",SAÍDAS[Data pagamento],AK849)+SUMIFS(SAÍDAS[Valor],SAÍDAS[Status],"&lt;&gt;"&amp;"Concluído",SAÍDAS[Data vencimento],AK849),
SUMIFS(SAÍDAS[Valor],SAÍDAS[Status],"Concluído",SAÍDAS[Data pagamento],AK849,SAÍDAS[Conta bancária],$AJ$2)+SUMIFS(SAÍDAS[Valor],SAÍDAS[Status],"&lt;&gt;"&amp;"Concluído",SAÍDAS[Data vencimento],AK849,SAÍDAS[Conta bancária],$AJ$2)))</f>
        <v>0</v>
      </c>
      <c r="AP849">
        <f t="shared" ca="1" si="93"/>
        <v>0</v>
      </c>
    </row>
    <row r="850" spans="34:42" x14ac:dyDescent="0.3">
      <c r="AH850" t="str">
        <f t="shared" ca="1" si="89"/>
        <v>abr</v>
      </c>
      <c r="AI850">
        <f t="shared" ca="1" si="90"/>
        <v>1902</v>
      </c>
      <c r="AJ850" t="str">
        <f t="shared" ca="1" si="91"/>
        <v>abr1902</v>
      </c>
      <c r="AK850" s="97">
        <f t="shared" ca="1" si="94"/>
        <v>844</v>
      </c>
      <c r="AL850" t="str">
        <f t="shared" ca="1" si="92"/>
        <v>qua</v>
      </c>
      <c r="AM850">
        <f ca="1">IF($AJ$2="",SUMIFS(BANCOS!$C$4:$C$13,BANCOS!$D$4:$D$13,AK850),SUMIFS(BANCOS!$C$4:$C$13,BANCOS!$D$4:$D$13,AK850,BANCOS!$B$4:$B$13,$AJ$2))+AP849</f>
        <v>0</v>
      </c>
      <c r="AN850">
        <f ca="1">IF($AI$3=1,
IF($AJ$2="",
SUMIFS(ENTRADAS[Valor],ENTRADAS[Status],"Concluído",ENTRADAS[Data pagamento],AK850),
SUMIFS(ENTRADAS[Valor],ENTRADAS[Status],"Concluído",ENTRADAS[Data pagamento],AK850,ENTRADAS[Conta bancária],$AJ$2)),
IF($AJ$2="",
SUMIFS(ENTRADAS[Valor],ENTRADAS[Status],"Concluído",ENTRADAS[Data pagamento],AK850)+SUMIFS(ENTRADAS[Valor],ENTRADAS[Status],"&lt;&gt;"&amp;"Concluído",ENTRADAS[Data vencimento],AK850),
SUMIFS(ENTRADAS[Valor],ENTRADAS[Status],"Concluído",ENTRADAS[Data pagamento],AK850,ENTRADAS[Conta bancária],$AJ$2)+SUMIFS(ENTRADAS[Valor],ENTRADAS[Status],"&lt;&gt;"&amp;"Concluído",ENTRADAS[Data vencimento],AK850,ENTRADAS[Conta bancária],$AJ$2)))</f>
        <v>0</v>
      </c>
      <c r="AO850">
        <f ca="1">IF($AI$3=1,
IF($AJ$2="",
SUMIFS(SAÍDAS[Valor],SAÍDAS[Status],"Concluído",SAÍDAS[Data pagamento],AK850),
SUMIFS(SAÍDAS[Valor],SAÍDAS[Status],"Concluído",SAÍDAS[Data pagamento],AK850,SAÍDAS[Conta bancária],$AJ$2)),
IF($AJ$2="",
SUMIFS(SAÍDAS[Valor],SAÍDAS[Status],"Concluído",SAÍDAS[Data pagamento],AK850)+SUMIFS(SAÍDAS[Valor],SAÍDAS[Status],"&lt;&gt;"&amp;"Concluído",SAÍDAS[Data vencimento],AK850),
SUMIFS(SAÍDAS[Valor],SAÍDAS[Status],"Concluído",SAÍDAS[Data pagamento],AK850,SAÍDAS[Conta bancária],$AJ$2)+SUMIFS(SAÍDAS[Valor],SAÍDAS[Status],"&lt;&gt;"&amp;"Concluído",SAÍDAS[Data vencimento],AK850,SAÍDAS[Conta bancária],$AJ$2)))</f>
        <v>0</v>
      </c>
      <c r="AP850">
        <f t="shared" ca="1" si="93"/>
        <v>0</v>
      </c>
    </row>
    <row r="851" spans="34:42" x14ac:dyDescent="0.3">
      <c r="AH851" t="str">
        <f t="shared" ca="1" si="89"/>
        <v>abr</v>
      </c>
      <c r="AI851">
        <f t="shared" ca="1" si="90"/>
        <v>1902</v>
      </c>
      <c r="AJ851" t="str">
        <f t="shared" ca="1" si="91"/>
        <v>abr1902</v>
      </c>
      <c r="AK851" s="97">
        <f t="shared" ca="1" si="94"/>
        <v>845</v>
      </c>
      <c r="AL851" t="str">
        <f t="shared" ca="1" si="92"/>
        <v>qui</v>
      </c>
      <c r="AM851">
        <f ca="1">IF($AJ$2="",SUMIFS(BANCOS!$C$4:$C$13,BANCOS!$D$4:$D$13,AK851),SUMIFS(BANCOS!$C$4:$C$13,BANCOS!$D$4:$D$13,AK851,BANCOS!$B$4:$B$13,$AJ$2))+AP850</f>
        <v>0</v>
      </c>
      <c r="AN851">
        <f ca="1">IF($AI$3=1,
IF($AJ$2="",
SUMIFS(ENTRADAS[Valor],ENTRADAS[Status],"Concluído",ENTRADAS[Data pagamento],AK851),
SUMIFS(ENTRADAS[Valor],ENTRADAS[Status],"Concluído",ENTRADAS[Data pagamento],AK851,ENTRADAS[Conta bancária],$AJ$2)),
IF($AJ$2="",
SUMIFS(ENTRADAS[Valor],ENTRADAS[Status],"Concluído",ENTRADAS[Data pagamento],AK851)+SUMIFS(ENTRADAS[Valor],ENTRADAS[Status],"&lt;&gt;"&amp;"Concluído",ENTRADAS[Data vencimento],AK851),
SUMIFS(ENTRADAS[Valor],ENTRADAS[Status],"Concluído",ENTRADAS[Data pagamento],AK851,ENTRADAS[Conta bancária],$AJ$2)+SUMIFS(ENTRADAS[Valor],ENTRADAS[Status],"&lt;&gt;"&amp;"Concluído",ENTRADAS[Data vencimento],AK851,ENTRADAS[Conta bancária],$AJ$2)))</f>
        <v>0</v>
      </c>
      <c r="AO851">
        <f ca="1">IF($AI$3=1,
IF($AJ$2="",
SUMIFS(SAÍDAS[Valor],SAÍDAS[Status],"Concluído",SAÍDAS[Data pagamento],AK851),
SUMIFS(SAÍDAS[Valor],SAÍDAS[Status],"Concluído",SAÍDAS[Data pagamento],AK851,SAÍDAS[Conta bancária],$AJ$2)),
IF($AJ$2="",
SUMIFS(SAÍDAS[Valor],SAÍDAS[Status],"Concluído",SAÍDAS[Data pagamento],AK851)+SUMIFS(SAÍDAS[Valor],SAÍDAS[Status],"&lt;&gt;"&amp;"Concluído",SAÍDAS[Data vencimento],AK851),
SUMIFS(SAÍDAS[Valor],SAÍDAS[Status],"Concluído",SAÍDAS[Data pagamento],AK851,SAÍDAS[Conta bancária],$AJ$2)+SUMIFS(SAÍDAS[Valor],SAÍDAS[Status],"&lt;&gt;"&amp;"Concluído",SAÍDAS[Data vencimento],AK851,SAÍDAS[Conta bancária],$AJ$2)))</f>
        <v>0</v>
      </c>
      <c r="AP851">
        <f t="shared" ca="1" si="93"/>
        <v>0</v>
      </c>
    </row>
    <row r="852" spans="34:42" x14ac:dyDescent="0.3">
      <c r="AH852" t="str">
        <f t="shared" ca="1" si="89"/>
        <v>abr</v>
      </c>
      <c r="AI852">
        <f t="shared" ca="1" si="90"/>
        <v>1902</v>
      </c>
      <c r="AJ852" t="str">
        <f t="shared" ca="1" si="91"/>
        <v>abr1902</v>
      </c>
      <c r="AK852" s="97">
        <f t="shared" ca="1" si="94"/>
        <v>846</v>
      </c>
      <c r="AL852" t="str">
        <f t="shared" ca="1" si="92"/>
        <v>sex</v>
      </c>
      <c r="AM852">
        <f ca="1">IF($AJ$2="",SUMIFS(BANCOS!$C$4:$C$13,BANCOS!$D$4:$D$13,AK852),SUMIFS(BANCOS!$C$4:$C$13,BANCOS!$D$4:$D$13,AK852,BANCOS!$B$4:$B$13,$AJ$2))+AP851</f>
        <v>0</v>
      </c>
      <c r="AN852">
        <f ca="1">IF($AI$3=1,
IF($AJ$2="",
SUMIFS(ENTRADAS[Valor],ENTRADAS[Status],"Concluído",ENTRADAS[Data pagamento],AK852),
SUMIFS(ENTRADAS[Valor],ENTRADAS[Status],"Concluído",ENTRADAS[Data pagamento],AK852,ENTRADAS[Conta bancária],$AJ$2)),
IF($AJ$2="",
SUMIFS(ENTRADAS[Valor],ENTRADAS[Status],"Concluído",ENTRADAS[Data pagamento],AK852)+SUMIFS(ENTRADAS[Valor],ENTRADAS[Status],"&lt;&gt;"&amp;"Concluído",ENTRADAS[Data vencimento],AK852),
SUMIFS(ENTRADAS[Valor],ENTRADAS[Status],"Concluído",ENTRADAS[Data pagamento],AK852,ENTRADAS[Conta bancária],$AJ$2)+SUMIFS(ENTRADAS[Valor],ENTRADAS[Status],"&lt;&gt;"&amp;"Concluído",ENTRADAS[Data vencimento],AK852,ENTRADAS[Conta bancária],$AJ$2)))</f>
        <v>0</v>
      </c>
      <c r="AO852">
        <f ca="1">IF($AI$3=1,
IF($AJ$2="",
SUMIFS(SAÍDAS[Valor],SAÍDAS[Status],"Concluído",SAÍDAS[Data pagamento],AK852),
SUMIFS(SAÍDAS[Valor],SAÍDAS[Status],"Concluído",SAÍDAS[Data pagamento],AK852,SAÍDAS[Conta bancária],$AJ$2)),
IF($AJ$2="",
SUMIFS(SAÍDAS[Valor],SAÍDAS[Status],"Concluído",SAÍDAS[Data pagamento],AK852)+SUMIFS(SAÍDAS[Valor],SAÍDAS[Status],"&lt;&gt;"&amp;"Concluído",SAÍDAS[Data vencimento],AK852),
SUMIFS(SAÍDAS[Valor],SAÍDAS[Status],"Concluído",SAÍDAS[Data pagamento],AK852,SAÍDAS[Conta bancária],$AJ$2)+SUMIFS(SAÍDAS[Valor],SAÍDAS[Status],"&lt;&gt;"&amp;"Concluído",SAÍDAS[Data vencimento],AK852,SAÍDAS[Conta bancária],$AJ$2)))</f>
        <v>0</v>
      </c>
      <c r="AP852">
        <f t="shared" ca="1" si="93"/>
        <v>0</v>
      </c>
    </row>
    <row r="853" spans="34:42" x14ac:dyDescent="0.3">
      <c r="AH853" t="str">
        <f t="shared" ca="1" si="89"/>
        <v>abr</v>
      </c>
      <c r="AI853">
        <f t="shared" ca="1" si="90"/>
        <v>1902</v>
      </c>
      <c r="AJ853" t="str">
        <f t="shared" ca="1" si="91"/>
        <v>abr1902</v>
      </c>
      <c r="AK853" s="97">
        <f t="shared" ca="1" si="94"/>
        <v>847</v>
      </c>
      <c r="AL853" t="str">
        <f t="shared" ca="1" si="92"/>
        <v>sáb</v>
      </c>
      <c r="AM853">
        <f ca="1">IF($AJ$2="",SUMIFS(BANCOS!$C$4:$C$13,BANCOS!$D$4:$D$13,AK853),SUMIFS(BANCOS!$C$4:$C$13,BANCOS!$D$4:$D$13,AK853,BANCOS!$B$4:$B$13,$AJ$2))+AP852</f>
        <v>0</v>
      </c>
      <c r="AN853">
        <f ca="1">IF($AI$3=1,
IF($AJ$2="",
SUMIFS(ENTRADAS[Valor],ENTRADAS[Status],"Concluído",ENTRADAS[Data pagamento],AK853),
SUMIFS(ENTRADAS[Valor],ENTRADAS[Status],"Concluído",ENTRADAS[Data pagamento],AK853,ENTRADAS[Conta bancária],$AJ$2)),
IF($AJ$2="",
SUMIFS(ENTRADAS[Valor],ENTRADAS[Status],"Concluído",ENTRADAS[Data pagamento],AK853)+SUMIFS(ENTRADAS[Valor],ENTRADAS[Status],"&lt;&gt;"&amp;"Concluído",ENTRADAS[Data vencimento],AK853),
SUMIFS(ENTRADAS[Valor],ENTRADAS[Status],"Concluído",ENTRADAS[Data pagamento],AK853,ENTRADAS[Conta bancária],$AJ$2)+SUMIFS(ENTRADAS[Valor],ENTRADAS[Status],"&lt;&gt;"&amp;"Concluído",ENTRADAS[Data vencimento],AK853,ENTRADAS[Conta bancária],$AJ$2)))</f>
        <v>0</v>
      </c>
      <c r="AO853">
        <f ca="1">IF($AI$3=1,
IF($AJ$2="",
SUMIFS(SAÍDAS[Valor],SAÍDAS[Status],"Concluído",SAÍDAS[Data pagamento],AK853),
SUMIFS(SAÍDAS[Valor],SAÍDAS[Status],"Concluído",SAÍDAS[Data pagamento],AK853,SAÍDAS[Conta bancária],$AJ$2)),
IF($AJ$2="",
SUMIFS(SAÍDAS[Valor],SAÍDAS[Status],"Concluído",SAÍDAS[Data pagamento],AK853)+SUMIFS(SAÍDAS[Valor],SAÍDAS[Status],"&lt;&gt;"&amp;"Concluído",SAÍDAS[Data vencimento],AK853),
SUMIFS(SAÍDAS[Valor],SAÍDAS[Status],"Concluído",SAÍDAS[Data pagamento],AK853,SAÍDAS[Conta bancária],$AJ$2)+SUMIFS(SAÍDAS[Valor],SAÍDAS[Status],"&lt;&gt;"&amp;"Concluído",SAÍDAS[Data vencimento],AK853,SAÍDAS[Conta bancária],$AJ$2)))</f>
        <v>0</v>
      </c>
      <c r="AP853">
        <f t="shared" ca="1" si="93"/>
        <v>0</v>
      </c>
    </row>
    <row r="854" spans="34:42" x14ac:dyDescent="0.3">
      <c r="AH854" t="str">
        <f t="shared" ca="1" si="89"/>
        <v>abr</v>
      </c>
      <c r="AI854">
        <f t="shared" ca="1" si="90"/>
        <v>1902</v>
      </c>
      <c r="AJ854" t="str">
        <f t="shared" ca="1" si="91"/>
        <v>abr1902</v>
      </c>
      <c r="AK854" s="97">
        <f t="shared" ca="1" si="94"/>
        <v>848</v>
      </c>
      <c r="AL854" t="str">
        <f t="shared" ca="1" si="92"/>
        <v>dom</v>
      </c>
      <c r="AM854">
        <f ca="1">IF($AJ$2="",SUMIFS(BANCOS!$C$4:$C$13,BANCOS!$D$4:$D$13,AK854),SUMIFS(BANCOS!$C$4:$C$13,BANCOS!$D$4:$D$13,AK854,BANCOS!$B$4:$B$13,$AJ$2))+AP853</f>
        <v>0</v>
      </c>
      <c r="AN854">
        <f ca="1">IF($AI$3=1,
IF($AJ$2="",
SUMIFS(ENTRADAS[Valor],ENTRADAS[Status],"Concluído",ENTRADAS[Data pagamento],AK854),
SUMIFS(ENTRADAS[Valor],ENTRADAS[Status],"Concluído",ENTRADAS[Data pagamento],AK854,ENTRADAS[Conta bancária],$AJ$2)),
IF($AJ$2="",
SUMIFS(ENTRADAS[Valor],ENTRADAS[Status],"Concluído",ENTRADAS[Data pagamento],AK854)+SUMIFS(ENTRADAS[Valor],ENTRADAS[Status],"&lt;&gt;"&amp;"Concluído",ENTRADAS[Data vencimento],AK854),
SUMIFS(ENTRADAS[Valor],ENTRADAS[Status],"Concluído",ENTRADAS[Data pagamento],AK854,ENTRADAS[Conta bancária],$AJ$2)+SUMIFS(ENTRADAS[Valor],ENTRADAS[Status],"&lt;&gt;"&amp;"Concluído",ENTRADAS[Data vencimento],AK854,ENTRADAS[Conta bancária],$AJ$2)))</f>
        <v>0</v>
      </c>
      <c r="AO854">
        <f ca="1">IF($AI$3=1,
IF($AJ$2="",
SUMIFS(SAÍDAS[Valor],SAÍDAS[Status],"Concluído",SAÍDAS[Data pagamento],AK854),
SUMIFS(SAÍDAS[Valor],SAÍDAS[Status],"Concluído",SAÍDAS[Data pagamento],AK854,SAÍDAS[Conta bancária],$AJ$2)),
IF($AJ$2="",
SUMIFS(SAÍDAS[Valor],SAÍDAS[Status],"Concluído",SAÍDAS[Data pagamento],AK854)+SUMIFS(SAÍDAS[Valor],SAÍDAS[Status],"&lt;&gt;"&amp;"Concluído",SAÍDAS[Data vencimento],AK854),
SUMIFS(SAÍDAS[Valor],SAÍDAS[Status],"Concluído",SAÍDAS[Data pagamento],AK854,SAÍDAS[Conta bancária],$AJ$2)+SUMIFS(SAÍDAS[Valor],SAÍDAS[Status],"&lt;&gt;"&amp;"Concluído",SAÍDAS[Data vencimento],AK854,SAÍDAS[Conta bancária],$AJ$2)))</f>
        <v>0</v>
      </c>
      <c r="AP854">
        <f t="shared" ca="1" si="93"/>
        <v>0</v>
      </c>
    </row>
    <row r="855" spans="34:42" x14ac:dyDescent="0.3">
      <c r="AH855" t="str">
        <f t="shared" ca="1" si="89"/>
        <v>abr</v>
      </c>
      <c r="AI855">
        <f t="shared" ca="1" si="90"/>
        <v>1902</v>
      </c>
      <c r="AJ855" t="str">
        <f t="shared" ca="1" si="91"/>
        <v>abr1902</v>
      </c>
      <c r="AK855" s="97">
        <f t="shared" ca="1" si="94"/>
        <v>849</v>
      </c>
      <c r="AL855" t="str">
        <f t="shared" ca="1" si="92"/>
        <v>seg</v>
      </c>
      <c r="AM855">
        <f ca="1">IF($AJ$2="",SUMIFS(BANCOS!$C$4:$C$13,BANCOS!$D$4:$D$13,AK855),SUMIFS(BANCOS!$C$4:$C$13,BANCOS!$D$4:$D$13,AK855,BANCOS!$B$4:$B$13,$AJ$2))+AP854</f>
        <v>0</v>
      </c>
      <c r="AN855">
        <f ca="1">IF($AI$3=1,
IF($AJ$2="",
SUMIFS(ENTRADAS[Valor],ENTRADAS[Status],"Concluído",ENTRADAS[Data pagamento],AK855),
SUMIFS(ENTRADAS[Valor],ENTRADAS[Status],"Concluído",ENTRADAS[Data pagamento],AK855,ENTRADAS[Conta bancária],$AJ$2)),
IF($AJ$2="",
SUMIFS(ENTRADAS[Valor],ENTRADAS[Status],"Concluído",ENTRADAS[Data pagamento],AK855)+SUMIFS(ENTRADAS[Valor],ENTRADAS[Status],"&lt;&gt;"&amp;"Concluído",ENTRADAS[Data vencimento],AK855),
SUMIFS(ENTRADAS[Valor],ENTRADAS[Status],"Concluído",ENTRADAS[Data pagamento],AK855,ENTRADAS[Conta bancária],$AJ$2)+SUMIFS(ENTRADAS[Valor],ENTRADAS[Status],"&lt;&gt;"&amp;"Concluído",ENTRADAS[Data vencimento],AK855,ENTRADAS[Conta bancária],$AJ$2)))</f>
        <v>0</v>
      </c>
      <c r="AO855">
        <f ca="1">IF($AI$3=1,
IF($AJ$2="",
SUMIFS(SAÍDAS[Valor],SAÍDAS[Status],"Concluído",SAÍDAS[Data pagamento],AK855),
SUMIFS(SAÍDAS[Valor],SAÍDAS[Status],"Concluído",SAÍDAS[Data pagamento],AK855,SAÍDAS[Conta bancária],$AJ$2)),
IF($AJ$2="",
SUMIFS(SAÍDAS[Valor],SAÍDAS[Status],"Concluído",SAÍDAS[Data pagamento],AK855)+SUMIFS(SAÍDAS[Valor],SAÍDAS[Status],"&lt;&gt;"&amp;"Concluído",SAÍDAS[Data vencimento],AK855),
SUMIFS(SAÍDAS[Valor],SAÍDAS[Status],"Concluído",SAÍDAS[Data pagamento],AK855,SAÍDAS[Conta bancária],$AJ$2)+SUMIFS(SAÍDAS[Valor],SAÍDAS[Status],"&lt;&gt;"&amp;"Concluído",SAÍDAS[Data vencimento],AK855,SAÍDAS[Conta bancária],$AJ$2)))</f>
        <v>0</v>
      </c>
      <c r="AP855">
        <f t="shared" ca="1" si="93"/>
        <v>0</v>
      </c>
    </row>
    <row r="856" spans="34:42" x14ac:dyDescent="0.3">
      <c r="AH856" t="str">
        <f t="shared" ca="1" si="89"/>
        <v>abr</v>
      </c>
      <c r="AI856">
        <f t="shared" ca="1" si="90"/>
        <v>1902</v>
      </c>
      <c r="AJ856" t="str">
        <f t="shared" ca="1" si="91"/>
        <v>abr1902</v>
      </c>
      <c r="AK856" s="97">
        <f t="shared" ca="1" si="94"/>
        <v>850</v>
      </c>
      <c r="AL856" t="str">
        <f t="shared" ca="1" si="92"/>
        <v>ter</v>
      </c>
      <c r="AM856">
        <f ca="1">IF($AJ$2="",SUMIFS(BANCOS!$C$4:$C$13,BANCOS!$D$4:$D$13,AK856),SUMIFS(BANCOS!$C$4:$C$13,BANCOS!$D$4:$D$13,AK856,BANCOS!$B$4:$B$13,$AJ$2))+AP855</f>
        <v>0</v>
      </c>
      <c r="AN856">
        <f ca="1">IF($AI$3=1,
IF($AJ$2="",
SUMIFS(ENTRADAS[Valor],ENTRADAS[Status],"Concluído",ENTRADAS[Data pagamento],AK856),
SUMIFS(ENTRADAS[Valor],ENTRADAS[Status],"Concluído",ENTRADAS[Data pagamento],AK856,ENTRADAS[Conta bancária],$AJ$2)),
IF($AJ$2="",
SUMIFS(ENTRADAS[Valor],ENTRADAS[Status],"Concluído",ENTRADAS[Data pagamento],AK856)+SUMIFS(ENTRADAS[Valor],ENTRADAS[Status],"&lt;&gt;"&amp;"Concluído",ENTRADAS[Data vencimento],AK856),
SUMIFS(ENTRADAS[Valor],ENTRADAS[Status],"Concluído",ENTRADAS[Data pagamento],AK856,ENTRADAS[Conta bancária],$AJ$2)+SUMIFS(ENTRADAS[Valor],ENTRADAS[Status],"&lt;&gt;"&amp;"Concluído",ENTRADAS[Data vencimento],AK856,ENTRADAS[Conta bancária],$AJ$2)))</f>
        <v>0</v>
      </c>
      <c r="AO856">
        <f ca="1">IF($AI$3=1,
IF($AJ$2="",
SUMIFS(SAÍDAS[Valor],SAÍDAS[Status],"Concluído",SAÍDAS[Data pagamento],AK856),
SUMIFS(SAÍDAS[Valor],SAÍDAS[Status],"Concluído",SAÍDAS[Data pagamento],AK856,SAÍDAS[Conta bancária],$AJ$2)),
IF($AJ$2="",
SUMIFS(SAÍDAS[Valor],SAÍDAS[Status],"Concluído",SAÍDAS[Data pagamento],AK856)+SUMIFS(SAÍDAS[Valor],SAÍDAS[Status],"&lt;&gt;"&amp;"Concluído",SAÍDAS[Data vencimento],AK856),
SUMIFS(SAÍDAS[Valor],SAÍDAS[Status],"Concluído",SAÍDAS[Data pagamento],AK856,SAÍDAS[Conta bancária],$AJ$2)+SUMIFS(SAÍDAS[Valor],SAÍDAS[Status],"&lt;&gt;"&amp;"Concluído",SAÍDAS[Data vencimento],AK856,SAÍDAS[Conta bancária],$AJ$2)))</f>
        <v>0</v>
      </c>
      <c r="AP856">
        <f t="shared" ca="1" si="93"/>
        <v>0</v>
      </c>
    </row>
    <row r="857" spans="34:42" x14ac:dyDescent="0.3">
      <c r="AH857" t="str">
        <f t="shared" ca="1" si="89"/>
        <v>abr</v>
      </c>
      <c r="AI857">
        <f t="shared" ca="1" si="90"/>
        <v>1902</v>
      </c>
      <c r="AJ857" t="str">
        <f t="shared" ca="1" si="91"/>
        <v>abr1902</v>
      </c>
      <c r="AK857" s="97">
        <f t="shared" ca="1" si="94"/>
        <v>851</v>
      </c>
      <c r="AL857" t="str">
        <f t="shared" ca="1" si="92"/>
        <v>qua</v>
      </c>
      <c r="AM857">
        <f ca="1">IF($AJ$2="",SUMIFS(BANCOS!$C$4:$C$13,BANCOS!$D$4:$D$13,AK857),SUMIFS(BANCOS!$C$4:$C$13,BANCOS!$D$4:$D$13,AK857,BANCOS!$B$4:$B$13,$AJ$2))+AP856</f>
        <v>0</v>
      </c>
      <c r="AN857">
        <f ca="1">IF($AI$3=1,
IF($AJ$2="",
SUMIFS(ENTRADAS[Valor],ENTRADAS[Status],"Concluído",ENTRADAS[Data pagamento],AK857),
SUMIFS(ENTRADAS[Valor],ENTRADAS[Status],"Concluído",ENTRADAS[Data pagamento],AK857,ENTRADAS[Conta bancária],$AJ$2)),
IF($AJ$2="",
SUMIFS(ENTRADAS[Valor],ENTRADAS[Status],"Concluído",ENTRADAS[Data pagamento],AK857)+SUMIFS(ENTRADAS[Valor],ENTRADAS[Status],"&lt;&gt;"&amp;"Concluído",ENTRADAS[Data vencimento],AK857),
SUMIFS(ENTRADAS[Valor],ENTRADAS[Status],"Concluído",ENTRADAS[Data pagamento],AK857,ENTRADAS[Conta bancária],$AJ$2)+SUMIFS(ENTRADAS[Valor],ENTRADAS[Status],"&lt;&gt;"&amp;"Concluído",ENTRADAS[Data vencimento],AK857,ENTRADAS[Conta bancária],$AJ$2)))</f>
        <v>0</v>
      </c>
      <c r="AO857">
        <f ca="1">IF($AI$3=1,
IF($AJ$2="",
SUMIFS(SAÍDAS[Valor],SAÍDAS[Status],"Concluído",SAÍDAS[Data pagamento],AK857),
SUMIFS(SAÍDAS[Valor],SAÍDAS[Status],"Concluído",SAÍDAS[Data pagamento],AK857,SAÍDAS[Conta bancária],$AJ$2)),
IF($AJ$2="",
SUMIFS(SAÍDAS[Valor],SAÍDAS[Status],"Concluído",SAÍDAS[Data pagamento],AK857)+SUMIFS(SAÍDAS[Valor],SAÍDAS[Status],"&lt;&gt;"&amp;"Concluído",SAÍDAS[Data vencimento],AK857),
SUMIFS(SAÍDAS[Valor],SAÍDAS[Status],"Concluído",SAÍDAS[Data pagamento],AK857,SAÍDAS[Conta bancária],$AJ$2)+SUMIFS(SAÍDAS[Valor],SAÍDAS[Status],"&lt;&gt;"&amp;"Concluído",SAÍDAS[Data vencimento],AK857,SAÍDAS[Conta bancária],$AJ$2)))</f>
        <v>0</v>
      </c>
      <c r="AP857">
        <f t="shared" ca="1" si="93"/>
        <v>0</v>
      </c>
    </row>
    <row r="858" spans="34:42" x14ac:dyDescent="0.3">
      <c r="AH858" t="str">
        <f t="shared" ca="1" si="89"/>
        <v>mai</v>
      </c>
      <c r="AI858">
        <f t="shared" ca="1" si="90"/>
        <v>1902</v>
      </c>
      <c r="AJ858" t="str">
        <f t="shared" ca="1" si="91"/>
        <v>mai1902</v>
      </c>
      <c r="AK858" s="97">
        <f t="shared" ca="1" si="94"/>
        <v>852</v>
      </c>
      <c r="AL858" t="str">
        <f t="shared" ca="1" si="92"/>
        <v>qui</v>
      </c>
      <c r="AM858">
        <f ca="1">IF($AJ$2="",SUMIFS(BANCOS!$C$4:$C$13,BANCOS!$D$4:$D$13,AK858),SUMIFS(BANCOS!$C$4:$C$13,BANCOS!$D$4:$D$13,AK858,BANCOS!$B$4:$B$13,$AJ$2))+AP857</f>
        <v>0</v>
      </c>
      <c r="AN858">
        <f ca="1">IF($AI$3=1,
IF($AJ$2="",
SUMIFS(ENTRADAS[Valor],ENTRADAS[Status],"Concluído",ENTRADAS[Data pagamento],AK858),
SUMIFS(ENTRADAS[Valor],ENTRADAS[Status],"Concluído",ENTRADAS[Data pagamento],AK858,ENTRADAS[Conta bancária],$AJ$2)),
IF($AJ$2="",
SUMIFS(ENTRADAS[Valor],ENTRADAS[Status],"Concluído",ENTRADAS[Data pagamento],AK858)+SUMIFS(ENTRADAS[Valor],ENTRADAS[Status],"&lt;&gt;"&amp;"Concluído",ENTRADAS[Data vencimento],AK858),
SUMIFS(ENTRADAS[Valor],ENTRADAS[Status],"Concluído",ENTRADAS[Data pagamento],AK858,ENTRADAS[Conta bancária],$AJ$2)+SUMIFS(ENTRADAS[Valor],ENTRADAS[Status],"&lt;&gt;"&amp;"Concluído",ENTRADAS[Data vencimento],AK858,ENTRADAS[Conta bancária],$AJ$2)))</f>
        <v>0</v>
      </c>
      <c r="AO858">
        <f ca="1">IF($AI$3=1,
IF($AJ$2="",
SUMIFS(SAÍDAS[Valor],SAÍDAS[Status],"Concluído",SAÍDAS[Data pagamento],AK858),
SUMIFS(SAÍDAS[Valor],SAÍDAS[Status],"Concluído",SAÍDAS[Data pagamento],AK858,SAÍDAS[Conta bancária],$AJ$2)),
IF($AJ$2="",
SUMIFS(SAÍDAS[Valor],SAÍDAS[Status],"Concluído",SAÍDAS[Data pagamento],AK858)+SUMIFS(SAÍDAS[Valor],SAÍDAS[Status],"&lt;&gt;"&amp;"Concluído",SAÍDAS[Data vencimento],AK858),
SUMIFS(SAÍDAS[Valor],SAÍDAS[Status],"Concluído",SAÍDAS[Data pagamento],AK858,SAÍDAS[Conta bancária],$AJ$2)+SUMIFS(SAÍDAS[Valor],SAÍDAS[Status],"&lt;&gt;"&amp;"Concluído",SAÍDAS[Data vencimento],AK858,SAÍDAS[Conta bancária],$AJ$2)))</f>
        <v>0</v>
      </c>
      <c r="AP858">
        <f t="shared" ca="1" si="93"/>
        <v>0</v>
      </c>
    </row>
    <row r="859" spans="34:42" x14ac:dyDescent="0.3">
      <c r="AH859" t="str">
        <f t="shared" ca="1" si="89"/>
        <v>mai</v>
      </c>
      <c r="AI859">
        <f t="shared" ca="1" si="90"/>
        <v>1902</v>
      </c>
      <c r="AJ859" t="str">
        <f t="shared" ca="1" si="91"/>
        <v>mai1902</v>
      </c>
      <c r="AK859" s="97">
        <f t="shared" ca="1" si="94"/>
        <v>853</v>
      </c>
      <c r="AL859" t="str">
        <f t="shared" ca="1" si="92"/>
        <v>sex</v>
      </c>
      <c r="AM859">
        <f ca="1">IF($AJ$2="",SUMIFS(BANCOS!$C$4:$C$13,BANCOS!$D$4:$D$13,AK859),SUMIFS(BANCOS!$C$4:$C$13,BANCOS!$D$4:$D$13,AK859,BANCOS!$B$4:$B$13,$AJ$2))+AP858</f>
        <v>0</v>
      </c>
      <c r="AN859">
        <f ca="1">IF($AI$3=1,
IF($AJ$2="",
SUMIFS(ENTRADAS[Valor],ENTRADAS[Status],"Concluído",ENTRADAS[Data pagamento],AK859),
SUMIFS(ENTRADAS[Valor],ENTRADAS[Status],"Concluído",ENTRADAS[Data pagamento],AK859,ENTRADAS[Conta bancária],$AJ$2)),
IF($AJ$2="",
SUMIFS(ENTRADAS[Valor],ENTRADAS[Status],"Concluído",ENTRADAS[Data pagamento],AK859)+SUMIFS(ENTRADAS[Valor],ENTRADAS[Status],"&lt;&gt;"&amp;"Concluído",ENTRADAS[Data vencimento],AK859),
SUMIFS(ENTRADAS[Valor],ENTRADAS[Status],"Concluído",ENTRADAS[Data pagamento],AK859,ENTRADAS[Conta bancária],$AJ$2)+SUMIFS(ENTRADAS[Valor],ENTRADAS[Status],"&lt;&gt;"&amp;"Concluído",ENTRADAS[Data vencimento],AK859,ENTRADAS[Conta bancária],$AJ$2)))</f>
        <v>0</v>
      </c>
      <c r="AO859">
        <f ca="1">IF($AI$3=1,
IF($AJ$2="",
SUMIFS(SAÍDAS[Valor],SAÍDAS[Status],"Concluído",SAÍDAS[Data pagamento],AK859),
SUMIFS(SAÍDAS[Valor],SAÍDAS[Status],"Concluído",SAÍDAS[Data pagamento],AK859,SAÍDAS[Conta bancária],$AJ$2)),
IF($AJ$2="",
SUMIFS(SAÍDAS[Valor],SAÍDAS[Status],"Concluído",SAÍDAS[Data pagamento],AK859)+SUMIFS(SAÍDAS[Valor],SAÍDAS[Status],"&lt;&gt;"&amp;"Concluído",SAÍDAS[Data vencimento],AK859),
SUMIFS(SAÍDAS[Valor],SAÍDAS[Status],"Concluído",SAÍDAS[Data pagamento],AK859,SAÍDAS[Conta bancária],$AJ$2)+SUMIFS(SAÍDAS[Valor],SAÍDAS[Status],"&lt;&gt;"&amp;"Concluído",SAÍDAS[Data vencimento],AK859,SAÍDAS[Conta bancária],$AJ$2)))</f>
        <v>0</v>
      </c>
      <c r="AP859">
        <f t="shared" ca="1" si="93"/>
        <v>0</v>
      </c>
    </row>
    <row r="860" spans="34:42" x14ac:dyDescent="0.3">
      <c r="AH860" t="str">
        <f t="shared" ca="1" si="89"/>
        <v>mai</v>
      </c>
      <c r="AI860">
        <f t="shared" ca="1" si="90"/>
        <v>1902</v>
      </c>
      <c r="AJ860" t="str">
        <f t="shared" ca="1" si="91"/>
        <v>mai1902</v>
      </c>
      <c r="AK860" s="97">
        <f t="shared" ca="1" si="94"/>
        <v>854</v>
      </c>
      <c r="AL860" t="str">
        <f t="shared" ca="1" si="92"/>
        <v>sáb</v>
      </c>
      <c r="AM860">
        <f ca="1">IF($AJ$2="",SUMIFS(BANCOS!$C$4:$C$13,BANCOS!$D$4:$D$13,AK860),SUMIFS(BANCOS!$C$4:$C$13,BANCOS!$D$4:$D$13,AK860,BANCOS!$B$4:$B$13,$AJ$2))+AP859</f>
        <v>0</v>
      </c>
      <c r="AN860">
        <f ca="1">IF($AI$3=1,
IF($AJ$2="",
SUMIFS(ENTRADAS[Valor],ENTRADAS[Status],"Concluído",ENTRADAS[Data pagamento],AK860),
SUMIFS(ENTRADAS[Valor],ENTRADAS[Status],"Concluído",ENTRADAS[Data pagamento],AK860,ENTRADAS[Conta bancária],$AJ$2)),
IF($AJ$2="",
SUMIFS(ENTRADAS[Valor],ENTRADAS[Status],"Concluído",ENTRADAS[Data pagamento],AK860)+SUMIFS(ENTRADAS[Valor],ENTRADAS[Status],"&lt;&gt;"&amp;"Concluído",ENTRADAS[Data vencimento],AK860),
SUMIFS(ENTRADAS[Valor],ENTRADAS[Status],"Concluído",ENTRADAS[Data pagamento],AK860,ENTRADAS[Conta bancária],$AJ$2)+SUMIFS(ENTRADAS[Valor],ENTRADAS[Status],"&lt;&gt;"&amp;"Concluído",ENTRADAS[Data vencimento],AK860,ENTRADAS[Conta bancária],$AJ$2)))</f>
        <v>0</v>
      </c>
      <c r="AO860">
        <f ca="1">IF($AI$3=1,
IF($AJ$2="",
SUMIFS(SAÍDAS[Valor],SAÍDAS[Status],"Concluído",SAÍDAS[Data pagamento],AK860),
SUMIFS(SAÍDAS[Valor],SAÍDAS[Status],"Concluído",SAÍDAS[Data pagamento],AK860,SAÍDAS[Conta bancária],$AJ$2)),
IF($AJ$2="",
SUMIFS(SAÍDAS[Valor],SAÍDAS[Status],"Concluído",SAÍDAS[Data pagamento],AK860)+SUMIFS(SAÍDAS[Valor],SAÍDAS[Status],"&lt;&gt;"&amp;"Concluído",SAÍDAS[Data vencimento],AK860),
SUMIFS(SAÍDAS[Valor],SAÍDAS[Status],"Concluído",SAÍDAS[Data pagamento],AK860,SAÍDAS[Conta bancária],$AJ$2)+SUMIFS(SAÍDAS[Valor],SAÍDAS[Status],"&lt;&gt;"&amp;"Concluído",SAÍDAS[Data vencimento],AK860,SAÍDAS[Conta bancária],$AJ$2)))</f>
        <v>0</v>
      </c>
      <c r="AP860">
        <f t="shared" ca="1" si="93"/>
        <v>0</v>
      </c>
    </row>
    <row r="861" spans="34:42" x14ac:dyDescent="0.3">
      <c r="AH861" t="str">
        <f t="shared" ca="1" si="89"/>
        <v>mai</v>
      </c>
      <c r="AI861">
        <f t="shared" ca="1" si="90"/>
        <v>1902</v>
      </c>
      <c r="AJ861" t="str">
        <f t="shared" ca="1" si="91"/>
        <v>mai1902</v>
      </c>
      <c r="AK861" s="97">
        <f t="shared" ca="1" si="94"/>
        <v>855</v>
      </c>
      <c r="AL861" t="str">
        <f t="shared" ca="1" si="92"/>
        <v>dom</v>
      </c>
      <c r="AM861">
        <f ca="1">IF($AJ$2="",SUMIFS(BANCOS!$C$4:$C$13,BANCOS!$D$4:$D$13,AK861),SUMIFS(BANCOS!$C$4:$C$13,BANCOS!$D$4:$D$13,AK861,BANCOS!$B$4:$B$13,$AJ$2))+AP860</f>
        <v>0</v>
      </c>
      <c r="AN861">
        <f ca="1">IF($AI$3=1,
IF($AJ$2="",
SUMIFS(ENTRADAS[Valor],ENTRADAS[Status],"Concluído",ENTRADAS[Data pagamento],AK861),
SUMIFS(ENTRADAS[Valor],ENTRADAS[Status],"Concluído",ENTRADAS[Data pagamento],AK861,ENTRADAS[Conta bancária],$AJ$2)),
IF($AJ$2="",
SUMIFS(ENTRADAS[Valor],ENTRADAS[Status],"Concluído",ENTRADAS[Data pagamento],AK861)+SUMIFS(ENTRADAS[Valor],ENTRADAS[Status],"&lt;&gt;"&amp;"Concluído",ENTRADAS[Data vencimento],AK861),
SUMIFS(ENTRADAS[Valor],ENTRADAS[Status],"Concluído",ENTRADAS[Data pagamento],AK861,ENTRADAS[Conta bancária],$AJ$2)+SUMIFS(ENTRADAS[Valor],ENTRADAS[Status],"&lt;&gt;"&amp;"Concluído",ENTRADAS[Data vencimento],AK861,ENTRADAS[Conta bancária],$AJ$2)))</f>
        <v>0</v>
      </c>
      <c r="AO861">
        <f ca="1">IF($AI$3=1,
IF($AJ$2="",
SUMIFS(SAÍDAS[Valor],SAÍDAS[Status],"Concluído",SAÍDAS[Data pagamento],AK861),
SUMIFS(SAÍDAS[Valor],SAÍDAS[Status],"Concluído",SAÍDAS[Data pagamento],AK861,SAÍDAS[Conta bancária],$AJ$2)),
IF($AJ$2="",
SUMIFS(SAÍDAS[Valor],SAÍDAS[Status],"Concluído",SAÍDAS[Data pagamento],AK861)+SUMIFS(SAÍDAS[Valor],SAÍDAS[Status],"&lt;&gt;"&amp;"Concluído",SAÍDAS[Data vencimento],AK861),
SUMIFS(SAÍDAS[Valor],SAÍDAS[Status],"Concluído",SAÍDAS[Data pagamento],AK861,SAÍDAS[Conta bancária],$AJ$2)+SUMIFS(SAÍDAS[Valor],SAÍDAS[Status],"&lt;&gt;"&amp;"Concluído",SAÍDAS[Data vencimento],AK861,SAÍDAS[Conta bancária],$AJ$2)))</f>
        <v>0</v>
      </c>
      <c r="AP861">
        <f t="shared" ca="1" si="93"/>
        <v>0</v>
      </c>
    </row>
    <row r="862" spans="34:42" x14ac:dyDescent="0.3">
      <c r="AH862" t="str">
        <f t="shared" ca="1" si="89"/>
        <v>mai</v>
      </c>
      <c r="AI862">
        <f t="shared" ca="1" si="90"/>
        <v>1902</v>
      </c>
      <c r="AJ862" t="str">
        <f t="shared" ca="1" si="91"/>
        <v>mai1902</v>
      </c>
      <c r="AK862" s="97">
        <f t="shared" ca="1" si="94"/>
        <v>856</v>
      </c>
      <c r="AL862" t="str">
        <f t="shared" ca="1" si="92"/>
        <v>seg</v>
      </c>
      <c r="AM862">
        <f ca="1">IF($AJ$2="",SUMIFS(BANCOS!$C$4:$C$13,BANCOS!$D$4:$D$13,AK862),SUMIFS(BANCOS!$C$4:$C$13,BANCOS!$D$4:$D$13,AK862,BANCOS!$B$4:$B$13,$AJ$2))+AP861</f>
        <v>0</v>
      </c>
      <c r="AN862">
        <f ca="1">IF($AI$3=1,
IF($AJ$2="",
SUMIFS(ENTRADAS[Valor],ENTRADAS[Status],"Concluído",ENTRADAS[Data pagamento],AK862),
SUMIFS(ENTRADAS[Valor],ENTRADAS[Status],"Concluído",ENTRADAS[Data pagamento],AK862,ENTRADAS[Conta bancária],$AJ$2)),
IF($AJ$2="",
SUMIFS(ENTRADAS[Valor],ENTRADAS[Status],"Concluído",ENTRADAS[Data pagamento],AK862)+SUMIFS(ENTRADAS[Valor],ENTRADAS[Status],"&lt;&gt;"&amp;"Concluído",ENTRADAS[Data vencimento],AK862),
SUMIFS(ENTRADAS[Valor],ENTRADAS[Status],"Concluído",ENTRADAS[Data pagamento],AK862,ENTRADAS[Conta bancária],$AJ$2)+SUMIFS(ENTRADAS[Valor],ENTRADAS[Status],"&lt;&gt;"&amp;"Concluído",ENTRADAS[Data vencimento],AK862,ENTRADAS[Conta bancária],$AJ$2)))</f>
        <v>0</v>
      </c>
      <c r="AO862">
        <f ca="1">IF($AI$3=1,
IF($AJ$2="",
SUMIFS(SAÍDAS[Valor],SAÍDAS[Status],"Concluído",SAÍDAS[Data pagamento],AK862),
SUMIFS(SAÍDAS[Valor],SAÍDAS[Status],"Concluído",SAÍDAS[Data pagamento],AK862,SAÍDAS[Conta bancária],$AJ$2)),
IF($AJ$2="",
SUMIFS(SAÍDAS[Valor],SAÍDAS[Status],"Concluído",SAÍDAS[Data pagamento],AK862)+SUMIFS(SAÍDAS[Valor],SAÍDAS[Status],"&lt;&gt;"&amp;"Concluído",SAÍDAS[Data vencimento],AK862),
SUMIFS(SAÍDAS[Valor],SAÍDAS[Status],"Concluído",SAÍDAS[Data pagamento],AK862,SAÍDAS[Conta bancária],$AJ$2)+SUMIFS(SAÍDAS[Valor],SAÍDAS[Status],"&lt;&gt;"&amp;"Concluído",SAÍDAS[Data vencimento],AK862,SAÍDAS[Conta bancária],$AJ$2)))</f>
        <v>0</v>
      </c>
      <c r="AP862">
        <f t="shared" ca="1" si="93"/>
        <v>0</v>
      </c>
    </row>
    <row r="863" spans="34:42" x14ac:dyDescent="0.3">
      <c r="AH863" t="str">
        <f t="shared" ca="1" si="89"/>
        <v>mai</v>
      </c>
      <c r="AI863">
        <f t="shared" ca="1" si="90"/>
        <v>1902</v>
      </c>
      <c r="AJ863" t="str">
        <f t="shared" ca="1" si="91"/>
        <v>mai1902</v>
      </c>
      <c r="AK863" s="97">
        <f t="shared" ca="1" si="94"/>
        <v>857</v>
      </c>
      <c r="AL863" t="str">
        <f t="shared" ca="1" si="92"/>
        <v>ter</v>
      </c>
      <c r="AM863">
        <f ca="1">IF($AJ$2="",SUMIFS(BANCOS!$C$4:$C$13,BANCOS!$D$4:$D$13,AK863),SUMIFS(BANCOS!$C$4:$C$13,BANCOS!$D$4:$D$13,AK863,BANCOS!$B$4:$B$13,$AJ$2))+AP862</f>
        <v>0</v>
      </c>
      <c r="AN863">
        <f ca="1">IF($AI$3=1,
IF($AJ$2="",
SUMIFS(ENTRADAS[Valor],ENTRADAS[Status],"Concluído",ENTRADAS[Data pagamento],AK863),
SUMIFS(ENTRADAS[Valor],ENTRADAS[Status],"Concluído",ENTRADAS[Data pagamento],AK863,ENTRADAS[Conta bancária],$AJ$2)),
IF($AJ$2="",
SUMIFS(ENTRADAS[Valor],ENTRADAS[Status],"Concluído",ENTRADAS[Data pagamento],AK863)+SUMIFS(ENTRADAS[Valor],ENTRADAS[Status],"&lt;&gt;"&amp;"Concluído",ENTRADAS[Data vencimento],AK863),
SUMIFS(ENTRADAS[Valor],ENTRADAS[Status],"Concluído",ENTRADAS[Data pagamento],AK863,ENTRADAS[Conta bancária],$AJ$2)+SUMIFS(ENTRADAS[Valor],ENTRADAS[Status],"&lt;&gt;"&amp;"Concluído",ENTRADAS[Data vencimento],AK863,ENTRADAS[Conta bancária],$AJ$2)))</f>
        <v>0</v>
      </c>
      <c r="AO863">
        <f ca="1">IF($AI$3=1,
IF($AJ$2="",
SUMIFS(SAÍDAS[Valor],SAÍDAS[Status],"Concluído",SAÍDAS[Data pagamento],AK863),
SUMIFS(SAÍDAS[Valor],SAÍDAS[Status],"Concluído",SAÍDAS[Data pagamento],AK863,SAÍDAS[Conta bancária],$AJ$2)),
IF($AJ$2="",
SUMIFS(SAÍDAS[Valor],SAÍDAS[Status],"Concluído",SAÍDAS[Data pagamento],AK863)+SUMIFS(SAÍDAS[Valor],SAÍDAS[Status],"&lt;&gt;"&amp;"Concluído",SAÍDAS[Data vencimento],AK863),
SUMIFS(SAÍDAS[Valor],SAÍDAS[Status],"Concluído",SAÍDAS[Data pagamento],AK863,SAÍDAS[Conta bancária],$AJ$2)+SUMIFS(SAÍDAS[Valor],SAÍDAS[Status],"&lt;&gt;"&amp;"Concluído",SAÍDAS[Data vencimento],AK863,SAÍDAS[Conta bancária],$AJ$2)))</f>
        <v>0</v>
      </c>
      <c r="AP863">
        <f t="shared" ca="1" si="93"/>
        <v>0</v>
      </c>
    </row>
    <row r="864" spans="34:42" x14ac:dyDescent="0.3">
      <c r="AH864" t="str">
        <f t="shared" ca="1" si="89"/>
        <v>mai</v>
      </c>
      <c r="AI864">
        <f t="shared" ca="1" si="90"/>
        <v>1902</v>
      </c>
      <c r="AJ864" t="str">
        <f t="shared" ca="1" si="91"/>
        <v>mai1902</v>
      </c>
      <c r="AK864" s="97">
        <f t="shared" ca="1" si="94"/>
        <v>858</v>
      </c>
      <c r="AL864" t="str">
        <f t="shared" ca="1" si="92"/>
        <v>qua</v>
      </c>
      <c r="AM864">
        <f ca="1">IF($AJ$2="",SUMIFS(BANCOS!$C$4:$C$13,BANCOS!$D$4:$D$13,AK864),SUMIFS(BANCOS!$C$4:$C$13,BANCOS!$D$4:$D$13,AK864,BANCOS!$B$4:$B$13,$AJ$2))+AP863</f>
        <v>0</v>
      </c>
      <c r="AN864">
        <f ca="1">IF($AI$3=1,
IF($AJ$2="",
SUMIFS(ENTRADAS[Valor],ENTRADAS[Status],"Concluído",ENTRADAS[Data pagamento],AK864),
SUMIFS(ENTRADAS[Valor],ENTRADAS[Status],"Concluído",ENTRADAS[Data pagamento],AK864,ENTRADAS[Conta bancária],$AJ$2)),
IF($AJ$2="",
SUMIFS(ENTRADAS[Valor],ENTRADAS[Status],"Concluído",ENTRADAS[Data pagamento],AK864)+SUMIFS(ENTRADAS[Valor],ENTRADAS[Status],"&lt;&gt;"&amp;"Concluído",ENTRADAS[Data vencimento],AK864),
SUMIFS(ENTRADAS[Valor],ENTRADAS[Status],"Concluído",ENTRADAS[Data pagamento],AK864,ENTRADAS[Conta bancária],$AJ$2)+SUMIFS(ENTRADAS[Valor],ENTRADAS[Status],"&lt;&gt;"&amp;"Concluído",ENTRADAS[Data vencimento],AK864,ENTRADAS[Conta bancária],$AJ$2)))</f>
        <v>0</v>
      </c>
      <c r="AO864">
        <f ca="1">IF($AI$3=1,
IF($AJ$2="",
SUMIFS(SAÍDAS[Valor],SAÍDAS[Status],"Concluído",SAÍDAS[Data pagamento],AK864),
SUMIFS(SAÍDAS[Valor],SAÍDAS[Status],"Concluído",SAÍDAS[Data pagamento],AK864,SAÍDAS[Conta bancária],$AJ$2)),
IF($AJ$2="",
SUMIFS(SAÍDAS[Valor],SAÍDAS[Status],"Concluído",SAÍDAS[Data pagamento],AK864)+SUMIFS(SAÍDAS[Valor],SAÍDAS[Status],"&lt;&gt;"&amp;"Concluído",SAÍDAS[Data vencimento],AK864),
SUMIFS(SAÍDAS[Valor],SAÍDAS[Status],"Concluído",SAÍDAS[Data pagamento],AK864,SAÍDAS[Conta bancária],$AJ$2)+SUMIFS(SAÍDAS[Valor],SAÍDAS[Status],"&lt;&gt;"&amp;"Concluído",SAÍDAS[Data vencimento],AK864,SAÍDAS[Conta bancária],$AJ$2)))</f>
        <v>0</v>
      </c>
      <c r="AP864">
        <f t="shared" ca="1" si="93"/>
        <v>0</v>
      </c>
    </row>
    <row r="865" spans="34:42" x14ac:dyDescent="0.3">
      <c r="AH865" t="str">
        <f t="shared" ca="1" si="89"/>
        <v>mai</v>
      </c>
      <c r="AI865">
        <f t="shared" ca="1" si="90"/>
        <v>1902</v>
      </c>
      <c r="AJ865" t="str">
        <f t="shared" ca="1" si="91"/>
        <v>mai1902</v>
      </c>
      <c r="AK865" s="97">
        <f t="shared" ca="1" si="94"/>
        <v>859</v>
      </c>
      <c r="AL865" t="str">
        <f t="shared" ca="1" si="92"/>
        <v>qui</v>
      </c>
      <c r="AM865">
        <f ca="1">IF($AJ$2="",SUMIFS(BANCOS!$C$4:$C$13,BANCOS!$D$4:$D$13,AK865),SUMIFS(BANCOS!$C$4:$C$13,BANCOS!$D$4:$D$13,AK865,BANCOS!$B$4:$B$13,$AJ$2))+AP864</f>
        <v>0</v>
      </c>
      <c r="AN865">
        <f ca="1">IF($AI$3=1,
IF($AJ$2="",
SUMIFS(ENTRADAS[Valor],ENTRADAS[Status],"Concluído",ENTRADAS[Data pagamento],AK865),
SUMIFS(ENTRADAS[Valor],ENTRADAS[Status],"Concluído",ENTRADAS[Data pagamento],AK865,ENTRADAS[Conta bancária],$AJ$2)),
IF($AJ$2="",
SUMIFS(ENTRADAS[Valor],ENTRADAS[Status],"Concluído",ENTRADAS[Data pagamento],AK865)+SUMIFS(ENTRADAS[Valor],ENTRADAS[Status],"&lt;&gt;"&amp;"Concluído",ENTRADAS[Data vencimento],AK865),
SUMIFS(ENTRADAS[Valor],ENTRADAS[Status],"Concluído",ENTRADAS[Data pagamento],AK865,ENTRADAS[Conta bancária],$AJ$2)+SUMIFS(ENTRADAS[Valor],ENTRADAS[Status],"&lt;&gt;"&amp;"Concluído",ENTRADAS[Data vencimento],AK865,ENTRADAS[Conta bancária],$AJ$2)))</f>
        <v>0</v>
      </c>
      <c r="AO865">
        <f ca="1">IF($AI$3=1,
IF($AJ$2="",
SUMIFS(SAÍDAS[Valor],SAÍDAS[Status],"Concluído",SAÍDAS[Data pagamento],AK865),
SUMIFS(SAÍDAS[Valor],SAÍDAS[Status],"Concluído",SAÍDAS[Data pagamento],AK865,SAÍDAS[Conta bancária],$AJ$2)),
IF($AJ$2="",
SUMIFS(SAÍDAS[Valor],SAÍDAS[Status],"Concluído",SAÍDAS[Data pagamento],AK865)+SUMIFS(SAÍDAS[Valor],SAÍDAS[Status],"&lt;&gt;"&amp;"Concluído",SAÍDAS[Data vencimento],AK865),
SUMIFS(SAÍDAS[Valor],SAÍDAS[Status],"Concluído",SAÍDAS[Data pagamento],AK865,SAÍDAS[Conta bancária],$AJ$2)+SUMIFS(SAÍDAS[Valor],SAÍDAS[Status],"&lt;&gt;"&amp;"Concluído",SAÍDAS[Data vencimento],AK865,SAÍDAS[Conta bancária],$AJ$2)))</f>
        <v>0</v>
      </c>
      <c r="AP865">
        <f t="shared" ca="1" si="93"/>
        <v>0</v>
      </c>
    </row>
    <row r="866" spans="34:42" x14ac:dyDescent="0.3">
      <c r="AH866" t="str">
        <f t="shared" ca="1" si="89"/>
        <v>mai</v>
      </c>
      <c r="AI866">
        <f t="shared" ca="1" si="90"/>
        <v>1902</v>
      </c>
      <c r="AJ866" t="str">
        <f t="shared" ca="1" si="91"/>
        <v>mai1902</v>
      </c>
      <c r="AK866" s="97">
        <f t="shared" ca="1" si="94"/>
        <v>860</v>
      </c>
      <c r="AL866" t="str">
        <f t="shared" ca="1" si="92"/>
        <v>sex</v>
      </c>
      <c r="AM866">
        <f ca="1">IF($AJ$2="",SUMIFS(BANCOS!$C$4:$C$13,BANCOS!$D$4:$D$13,AK866),SUMIFS(BANCOS!$C$4:$C$13,BANCOS!$D$4:$D$13,AK866,BANCOS!$B$4:$B$13,$AJ$2))+AP865</f>
        <v>0</v>
      </c>
      <c r="AN866">
        <f ca="1">IF($AI$3=1,
IF($AJ$2="",
SUMIFS(ENTRADAS[Valor],ENTRADAS[Status],"Concluído",ENTRADAS[Data pagamento],AK866),
SUMIFS(ENTRADAS[Valor],ENTRADAS[Status],"Concluído",ENTRADAS[Data pagamento],AK866,ENTRADAS[Conta bancária],$AJ$2)),
IF($AJ$2="",
SUMIFS(ENTRADAS[Valor],ENTRADAS[Status],"Concluído",ENTRADAS[Data pagamento],AK866)+SUMIFS(ENTRADAS[Valor],ENTRADAS[Status],"&lt;&gt;"&amp;"Concluído",ENTRADAS[Data vencimento],AK866),
SUMIFS(ENTRADAS[Valor],ENTRADAS[Status],"Concluído",ENTRADAS[Data pagamento],AK866,ENTRADAS[Conta bancária],$AJ$2)+SUMIFS(ENTRADAS[Valor],ENTRADAS[Status],"&lt;&gt;"&amp;"Concluído",ENTRADAS[Data vencimento],AK866,ENTRADAS[Conta bancária],$AJ$2)))</f>
        <v>0</v>
      </c>
      <c r="AO866">
        <f ca="1">IF($AI$3=1,
IF($AJ$2="",
SUMIFS(SAÍDAS[Valor],SAÍDAS[Status],"Concluído",SAÍDAS[Data pagamento],AK866),
SUMIFS(SAÍDAS[Valor],SAÍDAS[Status],"Concluído",SAÍDAS[Data pagamento],AK866,SAÍDAS[Conta bancária],$AJ$2)),
IF($AJ$2="",
SUMIFS(SAÍDAS[Valor],SAÍDAS[Status],"Concluído",SAÍDAS[Data pagamento],AK866)+SUMIFS(SAÍDAS[Valor],SAÍDAS[Status],"&lt;&gt;"&amp;"Concluído",SAÍDAS[Data vencimento],AK866),
SUMIFS(SAÍDAS[Valor],SAÍDAS[Status],"Concluído",SAÍDAS[Data pagamento],AK866,SAÍDAS[Conta bancária],$AJ$2)+SUMIFS(SAÍDAS[Valor],SAÍDAS[Status],"&lt;&gt;"&amp;"Concluído",SAÍDAS[Data vencimento],AK866,SAÍDAS[Conta bancária],$AJ$2)))</f>
        <v>0</v>
      </c>
      <c r="AP866">
        <f t="shared" ca="1" si="93"/>
        <v>0</v>
      </c>
    </row>
    <row r="867" spans="34:42" x14ac:dyDescent="0.3">
      <c r="AH867" t="str">
        <f t="shared" ca="1" si="89"/>
        <v>mai</v>
      </c>
      <c r="AI867">
        <f t="shared" ca="1" si="90"/>
        <v>1902</v>
      </c>
      <c r="AJ867" t="str">
        <f t="shared" ca="1" si="91"/>
        <v>mai1902</v>
      </c>
      <c r="AK867" s="97">
        <f t="shared" ca="1" si="94"/>
        <v>861</v>
      </c>
      <c r="AL867" t="str">
        <f t="shared" ca="1" si="92"/>
        <v>sáb</v>
      </c>
      <c r="AM867">
        <f ca="1">IF($AJ$2="",SUMIFS(BANCOS!$C$4:$C$13,BANCOS!$D$4:$D$13,AK867),SUMIFS(BANCOS!$C$4:$C$13,BANCOS!$D$4:$D$13,AK867,BANCOS!$B$4:$B$13,$AJ$2))+AP866</f>
        <v>0</v>
      </c>
      <c r="AN867">
        <f ca="1">IF($AI$3=1,
IF($AJ$2="",
SUMIFS(ENTRADAS[Valor],ENTRADAS[Status],"Concluído",ENTRADAS[Data pagamento],AK867),
SUMIFS(ENTRADAS[Valor],ENTRADAS[Status],"Concluído",ENTRADAS[Data pagamento],AK867,ENTRADAS[Conta bancária],$AJ$2)),
IF($AJ$2="",
SUMIFS(ENTRADAS[Valor],ENTRADAS[Status],"Concluído",ENTRADAS[Data pagamento],AK867)+SUMIFS(ENTRADAS[Valor],ENTRADAS[Status],"&lt;&gt;"&amp;"Concluído",ENTRADAS[Data vencimento],AK867),
SUMIFS(ENTRADAS[Valor],ENTRADAS[Status],"Concluído",ENTRADAS[Data pagamento],AK867,ENTRADAS[Conta bancária],$AJ$2)+SUMIFS(ENTRADAS[Valor],ENTRADAS[Status],"&lt;&gt;"&amp;"Concluído",ENTRADAS[Data vencimento],AK867,ENTRADAS[Conta bancária],$AJ$2)))</f>
        <v>0</v>
      </c>
      <c r="AO867">
        <f ca="1">IF($AI$3=1,
IF($AJ$2="",
SUMIFS(SAÍDAS[Valor],SAÍDAS[Status],"Concluído",SAÍDAS[Data pagamento],AK867),
SUMIFS(SAÍDAS[Valor],SAÍDAS[Status],"Concluído",SAÍDAS[Data pagamento],AK867,SAÍDAS[Conta bancária],$AJ$2)),
IF($AJ$2="",
SUMIFS(SAÍDAS[Valor],SAÍDAS[Status],"Concluído",SAÍDAS[Data pagamento],AK867)+SUMIFS(SAÍDAS[Valor],SAÍDAS[Status],"&lt;&gt;"&amp;"Concluído",SAÍDAS[Data vencimento],AK867),
SUMIFS(SAÍDAS[Valor],SAÍDAS[Status],"Concluído",SAÍDAS[Data pagamento],AK867,SAÍDAS[Conta bancária],$AJ$2)+SUMIFS(SAÍDAS[Valor],SAÍDAS[Status],"&lt;&gt;"&amp;"Concluído",SAÍDAS[Data vencimento],AK867,SAÍDAS[Conta bancária],$AJ$2)))</f>
        <v>0</v>
      </c>
      <c r="AP867">
        <f t="shared" ca="1" si="93"/>
        <v>0</v>
      </c>
    </row>
    <row r="868" spans="34:42" x14ac:dyDescent="0.3">
      <c r="AH868" t="str">
        <f t="shared" ca="1" si="89"/>
        <v>mai</v>
      </c>
      <c r="AI868">
        <f t="shared" ca="1" si="90"/>
        <v>1902</v>
      </c>
      <c r="AJ868" t="str">
        <f t="shared" ca="1" si="91"/>
        <v>mai1902</v>
      </c>
      <c r="AK868" s="97">
        <f t="shared" ca="1" si="94"/>
        <v>862</v>
      </c>
      <c r="AL868" t="str">
        <f t="shared" ca="1" si="92"/>
        <v>dom</v>
      </c>
      <c r="AM868">
        <f ca="1">IF($AJ$2="",SUMIFS(BANCOS!$C$4:$C$13,BANCOS!$D$4:$D$13,AK868),SUMIFS(BANCOS!$C$4:$C$13,BANCOS!$D$4:$D$13,AK868,BANCOS!$B$4:$B$13,$AJ$2))+AP867</f>
        <v>0</v>
      </c>
      <c r="AN868">
        <f ca="1">IF($AI$3=1,
IF($AJ$2="",
SUMIFS(ENTRADAS[Valor],ENTRADAS[Status],"Concluído",ENTRADAS[Data pagamento],AK868),
SUMIFS(ENTRADAS[Valor],ENTRADAS[Status],"Concluído",ENTRADAS[Data pagamento],AK868,ENTRADAS[Conta bancária],$AJ$2)),
IF($AJ$2="",
SUMIFS(ENTRADAS[Valor],ENTRADAS[Status],"Concluído",ENTRADAS[Data pagamento],AK868)+SUMIFS(ENTRADAS[Valor],ENTRADAS[Status],"&lt;&gt;"&amp;"Concluído",ENTRADAS[Data vencimento],AK868),
SUMIFS(ENTRADAS[Valor],ENTRADAS[Status],"Concluído",ENTRADAS[Data pagamento],AK868,ENTRADAS[Conta bancária],$AJ$2)+SUMIFS(ENTRADAS[Valor],ENTRADAS[Status],"&lt;&gt;"&amp;"Concluído",ENTRADAS[Data vencimento],AK868,ENTRADAS[Conta bancária],$AJ$2)))</f>
        <v>0</v>
      </c>
      <c r="AO868">
        <f ca="1">IF($AI$3=1,
IF($AJ$2="",
SUMIFS(SAÍDAS[Valor],SAÍDAS[Status],"Concluído",SAÍDAS[Data pagamento],AK868),
SUMIFS(SAÍDAS[Valor],SAÍDAS[Status],"Concluído",SAÍDAS[Data pagamento],AK868,SAÍDAS[Conta bancária],$AJ$2)),
IF($AJ$2="",
SUMIFS(SAÍDAS[Valor],SAÍDAS[Status],"Concluído",SAÍDAS[Data pagamento],AK868)+SUMIFS(SAÍDAS[Valor],SAÍDAS[Status],"&lt;&gt;"&amp;"Concluído",SAÍDAS[Data vencimento],AK868),
SUMIFS(SAÍDAS[Valor],SAÍDAS[Status],"Concluído",SAÍDAS[Data pagamento],AK868,SAÍDAS[Conta bancária],$AJ$2)+SUMIFS(SAÍDAS[Valor],SAÍDAS[Status],"&lt;&gt;"&amp;"Concluído",SAÍDAS[Data vencimento],AK868,SAÍDAS[Conta bancária],$AJ$2)))</f>
        <v>0</v>
      </c>
      <c r="AP868">
        <f t="shared" ca="1" si="93"/>
        <v>0</v>
      </c>
    </row>
    <row r="869" spans="34:42" x14ac:dyDescent="0.3">
      <c r="AH869" t="str">
        <f t="shared" ca="1" si="89"/>
        <v>mai</v>
      </c>
      <c r="AI869">
        <f t="shared" ca="1" si="90"/>
        <v>1902</v>
      </c>
      <c r="AJ869" t="str">
        <f t="shared" ca="1" si="91"/>
        <v>mai1902</v>
      </c>
      <c r="AK869" s="97">
        <f t="shared" ca="1" si="94"/>
        <v>863</v>
      </c>
      <c r="AL869" t="str">
        <f t="shared" ca="1" si="92"/>
        <v>seg</v>
      </c>
      <c r="AM869">
        <f ca="1">IF($AJ$2="",SUMIFS(BANCOS!$C$4:$C$13,BANCOS!$D$4:$D$13,AK869),SUMIFS(BANCOS!$C$4:$C$13,BANCOS!$D$4:$D$13,AK869,BANCOS!$B$4:$B$13,$AJ$2))+AP868</f>
        <v>0</v>
      </c>
      <c r="AN869">
        <f ca="1">IF($AI$3=1,
IF($AJ$2="",
SUMIFS(ENTRADAS[Valor],ENTRADAS[Status],"Concluído",ENTRADAS[Data pagamento],AK869),
SUMIFS(ENTRADAS[Valor],ENTRADAS[Status],"Concluído",ENTRADAS[Data pagamento],AK869,ENTRADAS[Conta bancária],$AJ$2)),
IF($AJ$2="",
SUMIFS(ENTRADAS[Valor],ENTRADAS[Status],"Concluído",ENTRADAS[Data pagamento],AK869)+SUMIFS(ENTRADAS[Valor],ENTRADAS[Status],"&lt;&gt;"&amp;"Concluído",ENTRADAS[Data vencimento],AK869),
SUMIFS(ENTRADAS[Valor],ENTRADAS[Status],"Concluído",ENTRADAS[Data pagamento],AK869,ENTRADAS[Conta bancária],$AJ$2)+SUMIFS(ENTRADAS[Valor],ENTRADAS[Status],"&lt;&gt;"&amp;"Concluído",ENTRADAS[Data vencimento],AK869,ENTRADAS[Conta bancária],$AJ$2)))</f>
        <v>0</v>
      </c>
      <c r="AO869">
        <f ca="1">IF($AI$3=1,
IF($AJ$2="",
SUMIFS(SAÍDAS[Valor],SAÍDAS[Status],"Concluído",SAÍDAS[Data pagamento],AK869),
SUMIFS(SAÍDAS[Valor],SAÍDAS[Status],"Concluído",SAÍDAS[Data pagamento],AK869,SAÍDAS[Conta bancária],$AJ$2)),
IF($AJ$2="",
SUMIFS(SAÍDAS[Valor],SAÍDAS[Status],"Concluído",SAÍDAS[Data pagamento],AK869)+SUMIFS(SAÍDAS[Valor],SAÍDAS[Status],"&lt;&gt;"&amp;"Concluído",SAÍDAS[Data vencimento],AK869),
SUMIFS(SAÍDAS[Valor],SAÍDAS[Status],"Concluído",SAÍDAS[Data pagamento],AK869,SAÍDAS[Conta bancária],$AJ$2)+SUMIFS(SAÍDAS[Valor],SAÍDAS[Status],"&lt;&gt;"&amp;"Concluído",SAÍDAS[Data vencimento],AK869,SAÍDAS[Conta bancária],$AJ$2)))</f>
        <v>0</v>
      </c>
      <c r="AP869">
        <f t="shared" ca="1" si="93"/>
        <v>0</v>
      </c>
    </row>
    <row r="870" spans="34:42" x14ac:dyDescent="0.3">
      <c r="AH870" t="str">
        <f t="shared" ca="1" si="89"/>
        <v>mai</v>
      </c>
      <c r="AI870">
        <f t="shared" ca="1" si="90"/>
        <v>1902</v>
      </c>
      <c r="AJ870" t="str">
        <f t="shared" ca="1" si="91"/>
        <v>mai1902</v>
      </c>
      <c r="AK870" s="97">
        <f t="shared" ca="1" si="94"/>
        <v>864</v>
      </c>
      <c r="AL870" t="str">
        <f t="shared" ca="1" si="92"/>
        <v>ter</v>
      </c>
      <c r="AM870">
        <f ca="1">IF($AJ$2="",SUMIFS(BANCOS!$C$4:$C$13,BANCOS!$D$4:$D$13,AK870),SUMIFS(BANCOS!$C$4:$C$13,BANCOS!$D$4:$D$13,AK870,BANCOS!$B$4:$B$13,$AJ$2))+AP869</f>
        <v>0</v>
      </c>
      <c r="AN870">
        <f ca="1">IF($AI$3=1,
IF($AJ$2="",
SUMIFS(ENTRADAS[Valor],ENTRADAS[Status],"Concluído",ENTRADAS[Data pagamento],AK870),
SUMIFS(ENTRADAS[Valor],ENTRADAS[Status],"Concluído",ENTRADAS[Data pagamento],AK870,ENTRADAS[Conta bancária],$AJ$2)),
IF($AJ$2="",
SUMIFS(ENTRADAS[Valor],ENTRADAS[Status],"Concluído",ENTRADAS[Data pagamento],AK870)+SUMIFS(ENTRADAS[Valor],ENTRADAS[Status],"&lt;&gt;"&amp;"Concluído",ENTRADAS[Data vencimento],AK870),
SUMIFS(ENTRADAS[Valor],ENTRADAS[Status],"Concluído",ENTRADAS[Data pagamento],AK870,ENTRADAS[Conta bancária],$AJ$2)+SUMIFS(ENTRADAS[Valor],ENTRADAS[Status],"&lt;&gt;"&amp;"Concluído",ENTRADAS[Data vencimento],AK870,ENTRADAS[Conta bancária],$AJ$2)))</f>
        <v>0</v>
      </c>
      <c r="AO870">
        <f ca="1">IF($AI$3=1,
IF($AJ$2="",
SUMIFS(SAÍDAS[Valor],SAÍDAS[Status],"Concluído",SAÍDAS[Data pagamento],AK870),
SUMIFS(SAÍDAS[Valor],SAÍDAS[Status],"Concluído",SAÍDAS[Data pagamento],AK870,SAÍDAS[Conta bancária],$AJ$2)),
IF($AJ$2="",
SUMIFS(SAÍDAS[Valor],SAÍDAS[Status],"Concluído",SAÍDAS[Data pagamento],AK870)+SUMIFS(SAÍDAS[Valor],SAÍDAS[Status],"&lt;&gt;"&amp;"Concluído",SAÍDAS[Data vencimento],AK870),
SUMIFS(SAÍDAS[Valor],SAÍDAS[Status],"Concluído",SAÍDAS[Data pagamento],AK870,SAÍDAS[Conta bancária],$AJ$2)+SUMIFS(SAÍDAS[Valor],SAÍDAS[Status],"&lt;&gt;"&amp;"Concluído",SAÍDAS[Data vencimento],AK870,SAÍDAS[Conta bancária],$AJ$2)))</f>
        <v>0</v>
      </c>
      <c r="AP870">
        <f t="shared" ca="1" si="93"/>
        <v>0</v>
      </c>
    </row>
    <row r="871" spans="34:42" x14ac:dyDescent="0.3">
      <c r="AH871" t="str">
        <f t="shared" ca="1" si="89"/>
        <v>mai</v>
      </c>
      <c r="AI871">
        <f t="shared" ca="1" si="90"/>
        <v>1902</v>
      </c>
      <c r="AJ871" t="str">
        <f t="shared" ca="1" si="91"/>
        <v>mai1902</v>
      </c>
      <c r="AK871" s="97">
        <f t="shared" ca="1" si="94"/>
        <v>865</v>
      </c>
      <c r="AL871" t="str">
        <f t="shared" ca="1" si="92"/>
        <v>qua</v>
      </c>
      <c r="AM871">
        <f ca="1">IF($AJ$2="",SUMIFS(BANCOS!$C$4:$C$13,BANCOS!$D$4:$D$13,AK871),SUMIFS(BANCOS!$C$4:$C$13,BANCOS!$D$4:$D$13,AK871,BANCOS!$B$4:$B$13,$AJ$2))+AP870</f>
        <v>0</v>
      </c>
      <c r="AN871">
        <f ca="1">IF($AI$3=1,
IF($AJ$2="",
SUMIFS(ENTRADAS[Valor],ENTRADAS[Status],"Concluído",ENTRADAS[Data pagamento],AK871),
SUMIFS(ENTRADAS[Valor],ENTRADAS[Status],"Concluído",ENTRADAS[Data pagamento],AK871,ENTRADAS[Conta bancária],$AJ$2)),
IF($AJ$2="",
SUMIFS(ENTRADAS[Valor],ENTRADAS[Status],"Concluído",ENTRADAS[Data pagamento],AK871)+SUMIFS(ENTRADAS[Valor],ENTRADAS[Status],"&lt;&gt;"&amp;"Concluído",ENTRADAS[Data vencimento],AK871),
SUMIFS(ENTRADAS[Valor],ENTRADAS[Status],"Concluído",ENTRADAS[Data pagamento],AK871,ENTRADAS[Conta bancária],$AJ$2)+SUMIFS(ENTRADAS[Valor],ENTRADAS[Status],"&lt;&gt;"&amp;"Concluído",ENTRADAS[Data vencimento],AK871,ENTRADAS[Conta bancária],$AJ$2)))</f>
        <v>0</v>
      </c>
      <c r="AO871">
        <f ca="1">IF($AI$3=1,
IF($AJ$2="",
SUMIFS(SAÍDAS[Valor],SAÍDAS[Status],"Concluído",SAÍDAS[Data pagamento],AK871),
SUMIFS(SAÍDAS[Valor],SAÍDAS[Status],"Concluído",SAÍDAS[Data pagamento],AK871,SAÍDAS[Conta bancária],$AJ$2)),
IF($AJ$2="",
SUMIFS(SAÍDAS[Valor],SAÍDAS[Status],"Concluído",SAÍDAS[Data pagamento],AK871)+SUMIFS(SAÍDAS[Valor],SAÍDAS[Status],"&lt;&gt;"&amp;"Concluído",SAÍDAS[Data vencimento],AK871),
SUMIFS(SAÍDAS[Valor],SAÍDAS[Status],"Concluído",SAÍDAS[Data pagamento],AK871,SAÍDAS[Conta bancária],$AJ$2)+SUMIFS(SAÍDAS[Valor],SAÍDAS[Status],"&lt;&gt;"&amp;"Concluído",SAÍDAS[Data vencimento],AK871,SAÍDAS[Conta bancária],$AJ$2)))</f>
        <v>0</v>
      </c>
      <c r="AP871">
        <f t="shared" ca="1" si="93"/>
        <v>0</v>
      </c>
    </row>
    <row r="872" spans="34:42" x14ac:dyDescent="0.3">
      <c r="AH872" t="str">
        <f t="shared" ca="1" si="89"/>
        <v>mai</v>
      </c>
      <c r="AI872">
        <f t="shared" ca="1" si="90"/>
        <v>1902</v>
      </c>
      <c r="AJ872" t="str">
        <f t="shared" ca="1" si="91"/>
        <v>mai1902</v>
      </c>
      <c r="AK872" s="97">
        <f t="shared" ca="1" si="94"/>
        <v>866</v>
      </c>
      <c r="AL872" t="str">
        <f t="shared" ca="1" si="92"/>
        <v>qui</v>
      </c>
      <c r="AM872">
        <f ca="1">IF($AJ$2="",SUMIFS(BANCOS!$C$4:$C$13,BANCOS!$D$4:$D$13,AK872),SUMIFS(BANCOS!$C$4:$C$13,BANCOS!$D$4:$D$13,AK872,BANCOS!$B$4:$B$13,$AJ$2))+AP871</f>
        <v>0</v>
      </c>
      <c r="AN872">
        <f ca="1">IF($AI$3=1,
IF($AJ$2="",
SUMIFS(ENTRADAS[Valor],ENTRADAS[Status],"Concluído",ENTRADAS[Data pagamento],AK872),
SUMIFS(ENTRADAS[Valor],ENTRADAS[Status],"Concluído",ENTRADAS[Data pagamento],AK872,ENTRADAS[Conta bancária],$AJ$2)),
IF($AJ$2="",
SUMIFS(ENTRADAS[Valor],ENTRADAS[Status],"Concluído",ENTRADAS[Data pagamento],AK872)+SUMIFS(ENTRADAS[Valor],ENTRADAS[Status],"&lt;&gt;"&amp;"Concluído",ENTRADAS[Data vencimento],AK872),
SUMIFS(ENTRADAS[Valor],ENTRADAS[Status],"Concluído",ENTRADAS[Data pagamento],AK872,ENTRADAS[Conta bancária],$AJ$2)+SUMIFS(ENTRADAS[Valor],ENTRADAS[Status],"&lt;&gt;"&amp;"Concluído",ENTRADAS[Data vencimento],AK872,ENTRADAS[Conta bancária],$AJ$2)))</f>
        <v>0</v>
      </c>
      <c r="AO872">
        <f ca="1">IF($AI$3=1,
IF($AJ$2="",
SUMIFS(SAÍDAS[Valor],SAÍDAS[Status],"Concluído",SAÍDAS[Data pagamento],AK872),
SUMIFS(SAÍDAS[Valor],SAÍDAS[Status],"Concluído",SAÍDAS[Data pagamento],AK872,SAÍDAS[Conta bancária],$AJ$2)),
IF($AJ$2="",
SUMIFS(SAÍDAS[Valor],SAÍDAS[Status],"Concluído",SAÍDAS[Data pagamento],AK872)+SUMIFS(SAÍDAS[Valor],SAÍDAS[Status],"&lt;&gt;"&amp;"Concluído",SAÍDAS[Data vencimento],AK872),
SUMIFS(SAÍDAS[Valor],SAÍDAS[Status],"Concluído",SAÍDAS[Data pagamento],AK872,SAÍDAS[Conta bancária],$AJ$2)+SUMIFS(SAÍDAS[Valor],SAÍDAS[Status],"&lt;&gt;"&amp;"Concluído",SAÍDAS[Data vencimento],AK872,SAÍDAS[Conta bancária],$AJ$2)))</f>
        <v>0</v>
      </c>
      <c r="AP872">
        <f t="shared" ca="1" si="93"/>
        <v>0</v>
      </c>
    </row>
    <row r="873" spans="34:42" x14ac:dyDescent="0.3">
      <c r="AH873" t="str">
        <f t="shared" ca="1" si="89"/>
        <v>mai</v>
      </c>
      <c r="AI873">
        <f t="shared" ca="1" si="90"/>
        <v>1902</v>
      </c>
      <c r="AJ873" t="str">
        <f t="shared" ca="1" si="91"/>
        <v>mai1902</v>
      </c>
      <c r="AK873" s="97">
        <f t="shared" ca="1" si="94"/>
        <v>867</v>
      </c>
      <c r="AL873" t="str">
        <f t="shared" ca="1" si="92"/>
        <v>sex</v>
      </c>
      <c r="AM873">
        <f ca="1">IF($AJ$2="",SUMIFS(BANCOS!$C$4:$C$13,BANCOS!$D$4:$D$13,AK873),SUMIFS(BANCOS!$C$4:$C$13,BANCOS!$D$4:$D$13,AK873,BANCOS!$B$4:$B$13,$AJ$2))+AP872</f>
        <v>0</v>
      </c>
      <c r="AN873">
        <f ca="1">IF($AI$3=1,
IF($AJ$2="",
SUMIFS(ENTRADAS[Valor],ENTRADAS[Status],"Concluído",ENTRADAS[Data pagamento],AK873),
SUMIFS(ENTRADAS[Valor],ENTRADAS[Status],"Concluído",ENTRADAS[Data pagamento],AK873,ENTRADAS[Conta bancária],$AJ$2)),
IF($AJ$2="",
SUMIFS(ENTRADAS[Valor],ENTRADAS[Status],"Concluído",ENTRADAS[Data pagamento],AK873)+SUMIFS(ENTRADAS[Valor],ENTRADAS[Status],"&lt;&gt;"&amp;"Concluído",ENTRADAS[Data vencimento],AK873),
SUMIFS(ENTRADAS[Valor],ENTRADAS[Status],"Concluído",ENTRADAS[Data pagamento],AK873,ENTRADAS[Conta bancária],$AJ$2)+SUMIFS(ENTRADAS[Valor],ENTRADAS[Status],"&lt;&gt;"&amp;"Concluído",ENTRADAS[Data vencimento],AK873,ENTRADAS[Conta bancária],$AJ$2)))</f>
        <v>0</v>
      </c>
      <c r="AO873">
        <f ca="1">IF($AI$3=1,
IF($AJ$2="",
SUMIFS(SAÍDAS[Valor],SAÍDAS[Status],"Concluído",SAÍDAS[Data pagamento],AK873),
SUMIFS(SAÍDAS[Valor],SAÍDAS[Status],"Concluído",SAÍDAS[Data pagamento],AK873,SAÍDAS[Conta bancária],$AJ$2)),
IF($AJ$2="",
SUMIFS(SAÍDAS[Valor],SAÍDAS[Status],"Concluído",SAÍDAS[Data pagamento],AK873)+SUMIFS(SAÍDAS[Valor],SAÍDAS[Status],"&lt;&gt;"&amp;"Concluído",SAÍDAS[Data vencimento],AK873),
SUMIFS(SAÍDAS[Valor],SAÍDAS[Status],"Concluído",SAÍDAS[Data pagamento],AK873,SAÍDAS[Conta bancária],$AJ$2)+SUMIFS(SAÍDAS[Valor],SAÍDAS[Status],"&lt;&gt;"&amp;"Concluído",SAÍDAS[Data vencimento],AK873,SAÍDAS[Conta bancária],$AJ$2)))</f>
        <v>0</v>
      </c>
      <c r="AP873">
        <f t="shared" ca="1" si="93"/>
        <v>0</v>
      </c>
    </row>
    <row r="874" spans="34:42" x14ac:dyDescent="0.3">
      <c r="AH874" t="str">
        <f t="shared" ca="1" si="89"/>
        <v>mai</v>
      </c>
      <c r="AI874">
        <f t="shared" ca="1" si="90"/>
        <v>1902</v>
      </c>
      <c r="AJ874" t="str">
        <f t="shared" ca="1" si="91"/>
        <v>mai1902</v>
      </c>
      <c r="AK874" s="97">
        <f t="shared" ca="1" si="94"/>
        <v>868</v>
      </c>
      <c r="AL874" t="str">
        <f t="shared" ca="1" si="92"/>
        <v>sáb</v>
      </c>
      <c r="AM874">
        <f ca="1">IF($AJ$2="",SUMIFS(BANCOS!$C$4:$C$13,BANCOS!$D$4:$D$13,AK874),SUMIFS(BANCOS!$C$4:$C$13,BANCOS!$D$4:$D$13,AK874,BANCOS!$B$4:$B$13,$AJ$2))+AP873</f>
        <v>0</v>
      </c>
      <c r="AN874">
        <f ca="1">IF($AI$3=1,
IF($AJ$2="",
SUMIFS(ENTRADAS[Valor],ENTRADAS[Status],"Concluído",ENTRADAS[Data pagamento],AK874),
SUMIFS(ENTRADAS[Valor],ENTRADAS[Status],"Concluído",ENTRADAS[Data pagamento],AK874,ENTRADAS[Conta bancária],$AJ$2)),
IF($AJ$2="",
SUMIFS(ENTRADAS[Valor],ENTRADAS[Status],"Concluído",ENTRADAS[Data pagamento],AK874)+SUMIFS(ENTRADAS[Valor],ENTRADAS[Status],"&lt;&gt;"&amp;"Concluído",ENTRADAS[Data vencimento],AK874),
SUMIFS(ENTRADAS[Valor],ENTRADAS[Status],"Concluído",ENTRADAS[Data pagamento],AK874,ENTRADAS[Conta bancária],$AJ$2)+SUMIFS(ENTRADAS[Valor],ENTRADAS[Status],"&lt;&gt;"&amp;"Concluído",ENTRADAS[Data vencimento],AK874,ENTRADAS[Conta bancária],$AJ$2)))</f>
        <v>0</v>
      </c>
      <c r="AO874">
        <f ca="1">IF($AI$3=1,
IF($AJ$2="",
SUMIFS(SAÍDAS[Valor],SAÍDAS[Status],"Concluído",SAÍDAS[Data pagamento],AK874),
SUMIFS(SAÍDAS[Valor],SAÍDAS[Status],"Concluído",SAÍDAS[Data pagamento],AK874,SAÍDAS[Conta bancária],$AJ$2)),
IF($AJ$2="",
SUMIFS(SAÍDAS[Valor],SAÍDAS[Status],"Concluído",SAÍDAS[Data pagamento],AK874)+SUMIFS(SAÍDAS[Valor],SAÍDAS[Status],"&lt;&gt;"&amp;"Concluído",SAÍDAS[Data vencimento],AK874),
SUMIFS(SAÍDAS[Valor],SAÍDAS[Status],"Concluído",SAÍDAS[Data pagamento],AK874,SAÍDAS[Conta bancária],$AJ$2)+SUMIFS(SAÍDAS[Valor],SAÍDAS[Status],"&lt;&gt;"&amp;"Concluído",SAÍDAS[Data vencimento],AK874,SAÍDAS[Conta bancária],$AJ$2)))</f>
        <v>0</v>
      </c>
      <c r="AP874">
        <f t="shared" ca="1" si="93"/>
        <v>0</v>
      </c>
    </row>
    <row r="875" spans="34:42" x14ac:dyDescent="0.3">
      <c r="AH875" t="str">
        <f t="shared" ca="1" si="89"/>
        <v>mai</v>
      </c>
      <c r="AI875">
        <f t="shared" ca="1" si="90"/>
        <v>1902</v>
      </c>
      <c r="AJ875" t="str">
        <f t="shared" ca="1" si="91"/>
        <v>mai1902</v>
      </c>
      <c r="AK875" s="97">
        <f t="shared" ca="1" si="94"/>
        <v>869</v>
      </c>
      <c r="AL875" t="str">
        <f t="shared" ca="1" si="92"/>
        <v>dom</v>
      </c>
      <c r="AM875">
        <f ca="1">IF($AJ$2="",SUMIFS(BANCOS!$C$4:$C$13,BANCOS!$D$4:$D$13,AK875),SUMIFS(BANCOS!$C$4:$C$13,BANCOS!$D$4:$D$13,AK875,BANCOS!$B$4:$B$13,$AJ$2))+AP874</f>
        <v>0</v>
      </c>
      <c r="AN875">
        <f ca="1">IF($AI$3=1,
IF($AJ$2="",
SUMIFS(ENTRADAS[Valor],ENTRADAS[Status],"Concluído",ENTRADAS[Data pagamento],AK875),
SUMIFS(ENTRADAS[Valor],ENTRADAS[Status],"Concluído",ENTRADAS[Data pagamento],AK875,ENTRADAS[Conta bancária],$AJ$2)),
IF($AJ$2="",
SUMIFS(ENTRADAS[Valor],ENTRADAS[Status],"Concluído",ENTRADAS[Data pagamento],AK875)+SUMIFS(ENTRADAS[Valor],ENTRADAS[Status],"&lt;&gt;"&amp;"Concluído",ENTRADAS[Data vencimento],AK875),
SUMIFS(ENTRADAS[Valor],ENTRADAS[Status],"Concluído",ENTRADAS[Data pagamento],AK875,ENTRADAS[Conta bancária],$AJ$2)+SUMIFS(ENTRADAS[Valor],ENTRADAS[Status],"&lt;&gt;"&amp;"Concluído",ENTRADAS[Data vencimento],AK875,ENTRADAS[Conta bancária],$AJ$2)))</f>
        <v>0</v>
      </c>
      <c r="AO875">
        <f ca="1">IF($AI$3=1,
IF($AJ$2="",
SUMIFS(SAÍDAS[Valor],SAÍDAS[Status],"Concluído",SAÍDAS[Data pagamento],AK875),
SUMIFS(SAÍDAS[Valor],SAÍDAS[Status],"Concluído",SAÍDAS[Data pagamento],AK875,SAÍDAS[Conta bancária],$AJ$2)),
IF($AJ$2="",
SUMIFS(SAÍDAS[Valor],SAÍDAS[Status],"Concluído",SAÍDAS[Data pagamento],AK875)+SUMIFS(SAÍDAS[Valor],SAÍDAS[Status],"&lt;&gt;"&amp;"Concluído",SAÍDAS[Data vencimento],AK875),
SUMIFS(SAÍDAS[Valor],SAÍDAS[Status],"Concluído",SAÍDAS[Data pagamento],AK875,SAÍDAS[Conta bancária],$AJ$2)+SUMIFS(SAÍDAS[Valor],SAÍDAS[Status],"&lt;&gt;"&amp;"Concluído",SAÍDAS[Data vencimento],AK875,SAÍDAS[Conta bancária],$AJ$2)))</f>
        <v>0</v>
      </c>
      <c r="AP875">
        <f t="shared" ca="1" si="93"/>
        <v>0</v>
      </c>
    </row>
    <row r="876" spans="34:42" x14ac:dyDescent="0.3">
      <c r="AH876" t="str">
        <f t="shared" ca="1" si="89"/>
        <v>mai</v>
      </c>
      <c r="AI876">
        <f t="shared" ca="1" si="90"/>
        <v>1902</v>
      </c>
      <c r="AJ876" t="str">
        <f t="shared" ca="1" si="91"/>
        <v>mai1902</v>
      </c>
      <c r="AK876" s="97">
        <f t="shared" ca="1" si="94"/>
        <v>870</v>
      </c>
      <c r="AL876" t="str">
        <f t="shared" ca="1" si="92"/>
        <v>seg</v>
      </c>
      <c r="AM876">
        <f ca="1">IF($AJ$2="",SUMIFS(BANCOS!$C$4:$C$13,BANCOS!$D$4:$D$13,AK876),SUMIFS(BANCOS!$C$4:$C$13,BANCOS!$D$4:$D$13,AK876,BANCOS!$B$4:$B$13,$AJ$2))+AP875</f>
        <v>0</v>
      </c>
      <c r="AN876">
        <f ca="1">IF($AI$3=1,
IF($AJ$2="",
SUMIFS(ENTRADAS[Valor],ENTRADAS[Status],"Concluído",ENTRADAS[Data pagamento],AK876),
SUMIFS(ENTRADAS[Valor],ENTRADAS[Status],"Concluído",ENTRADAS[Data pagamento],AK876,ENTRADAS[Conta bancária],$AJ$2)),
IF($AJ$2="",
SUMIFS(ENTRADAS[Valor],ENTRADAS[Status],"Concluído",ENTRADAS[Data pagamento],AK876)+SUMIFS(ENTRADAS[Valor],ENTRADAS[Status],"&lt;&gt;"&amp;"Concluído",ENTRADAS[Data vencimento],AK876),
SUMIFS(ENTRADAS[Valor],ENTRADAS[Status],"Concluído",ENTRADAS[Data pagamento],AK876,ENTRADAS[Conta bancária],$AJ$2)+SUMIFS(ENTRADAS[Valor],ENTRADAS[Status],"&lt;&gt;"&amp;"Concluído",ENTRADAS[Data vencimento],AK876,ENTRADAS[Conta bancária],$AJ$2)))</f>
        <v>0</v>
      </c>
      <c r="AO876">
        <f ca="1">IF($AI$3=1,
IF($AJ$2="",
SUMIFS(SAÍDAS[Valor],SAÍDAS[Status],"Concluído",SAÍDAS[Data pagamento],AK876),
SUMIFS(SAÍDAS[Valor],SAÍDAS[Status],"Concluído",SAÍDAS[Data pagamento],AK876,SAÍDAS[Conta bancária],$AJ$2)),
IF($AJ$2="",
SUMIFS(SAÍDAS[Valor],SAÍDAS[Status],"Concluído",SAÍDAS[Data pagamento],AK876)+SUMIFS(SAÍDAS[Valor],SAÍDAS[Status],"&lt;&gt;"&amp;"Concluído",SAÍDAS[Data vencimento],AK876),
SUMIFS(SAÍDAS[Valor],SAÍDAS[Status],"Concluído",SAÍDAS[Data pagamento],AK876,SAÍDAS[Conta bancária],$AJ$2)+SUMIFS(SAÍDAS[Valor],SAÍDAS[Status],"&lt;&gt;"&amp;"Concluído",SAÍDAS[Data vencimento],AK876,SAÍDAS[Conta bancária],$AJ$2)))</f>
        <v>0</v>
      </c>
      <c r="AP876">
        <f t="shared" ca="1" si="93"/>
        <v>0</v>
      </c>
    </row>
    <row r="877" spans="34:42" x14ac:dyDescent="0.3">
      <c r="AH877" t="str">
        <f t="shared" ca="1" si="89"/>
        <v>mai</v>
      </c>
      <c r="AI877">
        <f t="shared" ca="1" si="90"/>
        <v>1902</v>
      </c>
      <c r="AJ877" t="str">
        <f t="shared" ca="1" si="91"/>
        <v>mai1902</v>
      </c>
      <c r="AK877" s="97">
        <f t="shared" ca="1" si="94"/>
        <v>871</v>
      </c>
      <c r="AL877" t="str">
        <f t="shared" ca="1" si="92"/>
        <v>ter</v>
      </c>
      <c r="AM877">
        <f ca="1">IF($AJ$2="",SUMIFS(BANCOS!$C$4:$C$13,BANCOS!$D$4:$D$13,AK877),SUMIFS(BANCOS!$C$4:$C$13,BANCOS!$D$4:$D$13,AK877,BANCOS!$B$4:$B$13,$AJ$2))+AP876</f>
        <v>0</v>
      </c>
      <c r="AN877">
        <f ca="1">IF($AI$3=1,
IF($AJ$2="",
SUMIFS(ENTRADAS[Valor],ENTRADAS[Status],"Concluído",ENTRADAS[Data pagamento],AK877),
SUMIFS(ENTRADAS[Valor],ENTRADAS[Status],"Concluído",ENTRADAS[Data pagamento],AK877,ENTRADAS[Conta bancária],$AJ$2)),
IF($AJ$2="",
SUMIFS(ENTRADAS[Valor],ENTRADAS[Status],"Concluído",ENTRADAS[Data pagamento],AK877)+SUMIFS(ENTRADAS[Valor],ENTRADAS[Status],"&lt;&gt;"&amp;"Concluído",ENTRADAS[Data vencimento],AK877),
SUMIFS(ENTRADAS[Valor],ENTRADAS[Status],"Concluído",ENTRADAS[Data pagamento],AK877,ENTRADAS[Conta bancária],$AJ$2)+SUMIFS(ENTRADAS[Valor],ENTRADAS[Status],"&lt;&gt;"&amp;"Concluído",ENTRADAS[Data vencimento],AK877,ENTRADAS[Conta bancária],$AJ$2)))</f>
        <v>0</v>
      </c>
      <c r="AO877">
        <f ca="1">IF($AI$3=1,
IF($AJ$2="",
SUMIFS(SAÍDAS[Valor],SAÍDAS[Status],"Concluído",SAÍDAS[Data pagamento],AK877),
SUMIFS(SAÍDAS[Valor],SAÍDAS[Status],"Concluído",SAÍDAS[Data pagamento],AK877,SAÍDAS[Conta bancária],$AJ$2)),
IF($AJ$2="",
SUMIFS(SAÍDAS[Valor],SAÍDAS[Status],"Concluído",SAÍDAS[Data pagamento],AK877)+SUMIFS(SAÍDAS[Valor],SAÍDAS[Status],"&lt;&gt;"&amp;"Concluído",SAÍDAS[Data vencimento],AK877),
SUMIFS(SAÍDAS[Valor],SAÍDAS[Status],"Concluído",SAÍDAS[Data pagamento],AK877,SAÍDAS[Conta bancária],$AJ$2)+SUMIFS(SAÍDAS[Valor],SAÍDAS[Status],"&lt;&gt;"&amp;"Concluído",SAÍDAS[Data vencimento],AK877,SAÍDAS[Conta bancária],$AJ$2)))</f>
        <v>0</v>
      </c>
      <c r="AP877">
        <f t="shared" ca="1" si="93"/>
        <v>0</v>
      </c>
    </row>
    <row r="878" spans="34:42" x14ac:dyDescent="0.3">
      <c r="AH878" t="str">
        <f t="shared" ca="1" si="89"/>
        <v>mai</v>
      </c>
      <c r="AI878">
        <f t="shared" ca="1" si="90"/>
        <v>1902</v>
      </c>
      <c r="AJ878" t="str">
        <f t="shared" ca="1" si="91"/>
        <v>mai1902</v>
      </c>
      <c r="AK878" s="97">
        <f t="shared" ca="1" si="94"/>
        <v>872</v>
      </c>
      <c r="AL878" t="str">
        <f t="shared" ca="1" si="92"/>
        <v>qua</v>
      </c>
      <c r="AM878">
        <f ca="1">IF($AJ$2="",SUMIFS(BANCOS!$C$4:$C$13,BANCOS!$D$4:$D$13,AK878),SUMIFS(BANCOS!$C$4:$C$13,BANCOS!$D$4:$D$13,AK878,BANCOS!$B$4:$B$13,$AJ$2))+AP877</f>
        <v>0</v>
      </c>
      <c r="AN878">
        <f ca="1">IF($AI$3=1,
IF($AJ$2="",
SUMIFS(ENTRADAS[Valor],ENTRADAS[Status],"Concluído",ENTRADAS[Data pagamento],AK878),
SUMIFS(ENTRADAS[Valor],ENTRADAS[Status],"Concluído",ENTRADAS[Data pagamento],AK878,ENTRADAS[Conta bancária],$AJ$2)),
IF($AJ$2="",
SUMIFS(ENTRADAS[Valor],ENTRADAS[Status],"Concluído",ENTRADAS[Data pagamento],AK878)+SUMIFS(ENTRADAS[Valor],ENTRADAS[Status],"&lt;&gt;"&amp;"Concluído",ENTRADAS[Data vencimento],AK878),
SUMIFS(ENTRADAS[Valor],ENTRADAS[Status],"Concluído",ENTRADAS[Data pagamento],AK878,ENTRADAS[Conta bancária],$AJ$2)+SUMIFS(ENTRADAS[Valor],ENTRADAS[Status],"&lt;&gt;"&amp;"Concluído",ENTRADAS[Data vencimento],AK878,ENTRADAS[Conta bancária],$AJ$2)))</f>
        <v>0</v>
      </c>
      <c r="AO878">
        <f ca="1">IF($AI$3=1,
IF($AJ$2="",
SUMIFS(SAÍDAS[Valor],SAÍDAS[Status],"Concluído",SAÍDAS[Data pagamento],AK878),
SUMIFS(SAÍDAS[Valor],SAÍDAS[Status],"Concluído",SAÍDAS[Data pagamento],AK878,SAÍDAS[Conta bancária],$AJ$2)),
IF($AJ$2="",
SUMIFS(SAÍDAS[Valor],SAÍDAS[Status],"Concluído",SAÍDAS[Data pagamento],AK878)+SUMIFS(SAÍDAS[Valor],SAÍDAS[Status],"&lt;&gt;"&amp;"Concluído",SAÍDAS[Data vencimento],AK878),
SUMIFS(SAÍDAS[Valor],SAÍDAS[Status],"Concluído",SAÍDAS[Data pagamento],AK878,SAÍDAS[Conta bancária],$AJ$2)+SUMIFS(SAÍDAS[Valor],SAÍDAS[Status],"&lt;&gt;"&amp;"Concluído",SAÍDAS[Data vencimento],AK878,SAÍDAS[Conta bancária],$AJ$2)))</f>
        <v>0</v>
      </c>
      <c r="AP878">
        <f t="shared" ca="1" si="93"/>
        <v>0</v>
      </c>
    </row>
    <row r="879" spans="34:42" x14ac:dyDescent="0.3">
      <c r="AH879" t="str">
        <f t="shared" ca="1" si="89"/>
        <v>mai</v>
      </c>
      <c r="AI879">
        <f t="shared" ca="1" si="90"/>
        <v>1902</v>
      </c>
      <c r="AJ879" t="str">
        <f t="shared" ca="1" si="91"/>
        <v>mai1902</v>
      </c>
      <c r="AK879" s="97">
        <f t="shared" ca="1" si="94"/>
        <v>873</v>
      </c>
      <c r="AL879" t="str">
        <f t="shared" ca="1" si="92"/>
        <v>qui</v>
      </c>
      <c r="AM879">
        <f ca="1">IF($AJ$2="",SUMIFS(BANCOS!$C$4:$C$13,BANCOS!$D$4:$D$13,AK879),SUMIFS(BANCOS!$C$4:$C$13,BANCOS!$D$4:$D$13,AK879,BANCOS!$B$4:$B$13,$AJ$2))+AP878</f>
        <v>0</v>
      </c>
      <c r="AN879">
        <f ca="1">IF($AI$3=1,
IF($AJ$2="",
SUMIFS(ENTRADAS[Valor],ENTRADAS[Status],"Concluído",ENTRADAS[Data pagamento],AK879),
SUMIFS(ENTRADAS[Valor],ENTRADAS[Status],"Concluído",ENTRADAS[Data pagamento],AK879,ENTRADAS[Conta bancária],$AJ$2)),
IF($AJ$2="",
SUMIFS(ENTRADAS[Valor],ENTRADAS[Status],"Concluído",ENTRADAS[Data pagamento],AK879)+SUMIFS(ENTRADAS[Valor],ENTRADAS[Status],"&lt;&gt;"&amp;"Concluído",ENTRADAS[Data vencimento],AK879),
SUMIFS(ENTRADAS[Valor],ENTRADAS[Status],"Concluído",ENTRADAS[Data pagamento],AK879,ENTRADAS[Conta bancária],$AJ$2)+SUMIFS(ENTRADAS[Valor],ENTRADAS[Status],"&lt;&gt;"&amp;"Concluído",ENTRADAS[Data vencimento],AK879,ENTRADAS[Conta bancária],$AJ$2)))</f>
        <v>0</v>
      </c>
      <c r="AO879">
        <f ca="1">IF($AI$3=1,
IF($AJ$2="",
SUMIFS(SAÍDAS[Valor],SAÍDAS[Status],"Concluído",SAÍDAS[Data pagamento],AK879),
SUMIFS(SAÍDAS[Valor],SAÍDAS[Status],"Concluído",SAÍDAS[Data pagamento],AK879,SAÍDAS[Conta bancária],$AJ$2)),
IF($AJ$2="",
SUMIFS(SAÍDAS[Valor],SAÍDAS[Status],"Concluído",SAÍDAS[Data pagamento],AK879)+SUMIFS(SAÍDAS[Valor],SAÍDAS[Status],"&lt;&gt;"&amp;"Concluído",SAÍDAS[Data vencimento],AK879),
SUMIFS(SAÍDAS[Valor],SAÍDAS[Status],"Concluído",SAÍDAS[Data pagamento],AK879,SAÍDAS[Conta bancária],$AJ$2)+SUMIFS(SAÍDAS[Valor],SAÍDAS[Status],"&lt;&gt;"&amp;"Concluído",SAÍDAS[Data vencimento],AK879,SAÍDAS[Conta bancária],$AJ$2)))</f>
        <v>0</v>
      </c>
      <c r="AP879">
        <f t="shared" ca="1" si="93"/>
        <v>0</v>
      </c>
    </row>
    <row r="880" spans="34:42" x14ac:dyDescent="0.3">
      <c r="AH880" t="str">
        <f t="shared" ca="1" si="89"/>
        <v>mai</v>
      </c>
      <c r="AI880">
        <f t="shared" ca="1" si="90"/>
        <v>1902</v>
      </c>
      <c r="AJ880" t="str">
        <f t="shared" ca="1" si="91"/>
        <v>mai1902</v>
      </c>
      <c r="AK880" s="97">
        <f t="shared" ca="1" si="94"/>
        <v>874</v>
      </c>
      <c r="AL880" t="str">
        <f t="shared" ca="1" si="92"/>
        <v>sex</v>
      </c>
      <c r="AM880">
        <f ca="1">IF($AJ$2="",SUMIFS(BANCOS!$C$4:$C$13,BANCOS!$D$4:$D$13,AK880),SUMIFS(BANCOS!$C$4:$C$13,BANCOS!$D$4:$D$13,AK880,BANCOS!$B$4:$B$13,$AJ$2))+AP879</f>
        <v>0</v>
      </c>
      <c r="AN880">
        <f ca="1">IF($AI$3=1,
IF($AJ$2="",
SUMIFS(ENTRADAS[Valor],ENTRADAS[Status],"Concluído",ENTRADAS[Data pagamento],AK880),
SUMIFS(ENTRADAS[Valor],ENTRADAS[Status],"Concluído",ENTRADAS[Data pagamento],AK880,ENTRADAS[Conta bancária],$AJ$2)),
IF($AJ$2="",
SUMIFS(ENTRADAS[Valor],ENTRADAS[Status],"Concluído",ENTRADAS[Data pagamento],AK880)+SUMIFS(ENTRADAS[Valor],ENTRADAS[Status],"&lt;&gt;"&amp;"Concluído",ENTRADAS[Data vencimento],AK880),
SUMIFS(ENTRADAS[Valor],ENTRADAS[Status],"Concluído",ENTRADAS[Data pagamento],AK880,ENTRADAS[Conta bancária],$AJ$2)+SUMIFS(ENTRADAS[Valor],ENTRADAS[Status],"&lt;&gt;"&amp;"Concluído",ENTRADAS[Data vencimento],AK880,ENTRADAS[Conta bancária],$AJ$2)))</f>
        <v>0</v>
      </c>
      <c r="AO880">
        <f ca="1">IF($AI$3=1,
IF($AJ$2="",
SUMIFS(SAÍDAS[Valor],SAÍDAS[Status],"Concluído",SAÍDAS[Data pagamento],AK880),
SUMIFS(SAÍDAS[Valor],SAÍDAS[Status],"Concluído",SAÍDAS[Data pagamento],AK880,SAÍDAS[Conta bancária],$AJ$2)),
IF($AJ$2="",
SUMIFS(SAÍDAS[Valor],SAÍDAS[Status],"Concluído",SAÍDAS[Data pagamento],AK880)+SUMIFS(SAÍDAS[Valor],SAÍDAS[Status],"&lt;&gt;"&amp;"Concluído",SAÍDAS[Data vencimento],AK880),
SUMIFS(SAÍDAS[Valor],SAÍDAS[Status],"Concluído",SAÍDAS[Data pagamento],AK880,SAÍDAS[Conta bancária],$AJ$2)+SUMIFS(SAÍDAS[Valor],SAÍDAS[Status],"&lt;&gt;"&amp;"Concluído",SAÍDAS[Data vencimento],AK880,SAÍDAS[Conta bancária],$AJ$2)))</f>
        <v>0</v>
      </c>
      <c r="AP880">
        <f t="shared" ca="1" si="93"/>
        <v>0</v>
      </c>
    </row>
    <row r="881" spans="34:42" x14ac:dyDescent="0.3">
      <c r="AH881" t="str">
        <f t="shared" ca="1" si="89"/>
        <v>mai</v>
      </c>
      <c r="AI881">
        <f t="shared" ca="1" si="90"/>
        <v>1902</v>
      </c>
      <c r="AJ881" t="str">
        <f t="shared" ca="1" si="91"/>
        <v>mai1902</v>
      </c>
      <c r="AK881" s="97">
        <f t="shared" ca="1" si="94"/>
        <v>875</v>
      </c>
      <c r="AL881" t="str">
        <f t="shared" ca="1" si="92"/>
        <v>sáb</v>
      </c>
      <c r="AM881">
        <f ca="1">IF($AJ$2="",SUMIFS(BANCOS!$C$4:$C$13,BANCOS!$D$4:$D$13,AK881),SUMIFS(BANCOS!$C$4:$C$13,BANCOS!$D$4:$D$13,AK881,BANCOS!$B$4:$B$13,$AJ$2))+AP880</f>
        <v>0</v>
      </c>
      <c r="AN881">
        <f ca="1">IF($AI$3=1,
IF($AJ$2="",
SUMIFS(ENTRADAS[Valor],ENTRADAS[Status],"Concluído",ENTRADAS[Data pagamento],AK881),
SUMIFS(ENTRADAS[Valor],ENTRADAS[Status],"Concluído",ENTRADAS[Data pagamento],AK881,ENTRADAS[Conta bancária],$AJ$2)),
IF($AJ$2="",
SUMIFS(ENTRADAS[Valor],ENTRADAS[Status],"Concluído",ENTRADAS[Data pagamento],AK881)+SUMIFS(ENTRADAS[Valor],ENTRADAS[Status],"&lt;&gt;"&amp;"Concluído",ENTRADAS[Data vencimento],AK881),
SUMIFS(ENTRADAS[Valor],ENTRADAS[Status],"Concluído",ENTRADAS[Data pagamento],AK881,ENTRADAS[Conta bancária],$AJ$2)+SUMIFS(ENTRADAS[Valor],ENTRADAS[Status],"&lt;&gt;"&amp;"Concluído",ENTRADAS[Data vencimento],AK881,ENTRADAS[Conta bancária],$AJ$2)))</f>
        <v>0</v>
      </c>
      <c r="AO881">
        <f ca="1">IF($AI$3=1,
IF($AJ$2="",
SUMIFS(SAÍDAS[Valor],SAÍDAS[Status],"Concluído",SAÍDAS[Data pagamento],AK881),
SUMIFS(SAÍDAS[Valor],SAÍDAS[Status],"Concluído",SAÍDAS[Data pagamento],AK881,SAÍDAS[Conta bancária],$AJ$2)),
IF($AJ$2="",
SUMIFS(SAÍDAS[Valor],SAÍDAS[Status],"Concluído",SAÍDAS[Data pagamento],AK881)+SUMIFS(SAÍDAS[Valor],SAÍDAS[Status],"&lt;&gt;"&amp;"Concluído",SAÍDAS[Data vencimento],AK881),
SUMIFS(SAÍDAS[Valor],SAÍDAS[Status],"Concluído",SAÍDAS[Data pagamento],AK881,SAÍDAS[Conta bancária],$AJ$2)+SUMIFS(SAÍDAS[Valor],SAÍDAS[Status],"&lt;&gt;"&amp;"Concluído",SAÍDAS[Data vencimento],AK881,SAÍDAS[Conta bancária],$AJ$2)))</f>
        <v>0</v>
      </c>
      <c r="AP881">
        <f t="shared" ca="1" si="93"/>
        <v>0</v>
      </c>
    </row>
    <row r="882" spans="34:42" x14ac:dyDescent="0.3">
      <c r="AH882" t="str">
        <f t="shared" ca="1" si="89"/>
        <v>mai</v>
      </c>
      <c r="AI882">
        <f t="shared" ca="1" si="90"/>
        <v>1902</v>
      </c>
      <c r="AJ882" t="str">
        <f t="shared" ca="1" si="91"/>
        <v>mai1902</v>
      </c>
      <c r="AK882" s="97">
        <f t="shared" ca="1" si="94"/>
        <v>876</v>
      </c>
      <c r="AL882" t="str">
        <f t="shared" ca="1" si="92"/>
        <v>dom</v>
      </c>
      <c r="AM882">
        <f ca="1">IF($AJ$2="",SUMIFS(BANCOS!$C$4:$C$13,BANCOS!$D$4:$D$13,AK882),SUMIFS(BANCOS!$C$4:$C$13,BANCOS!$D$4:$D$13,AK882,BANCOS!$B$4:$B$13,$AJ$2))+AP881</f>
        <v>0</v>
      </c>
      <c r="AN882">
        <f ca="1">IF($AI$3=1,
IF($AJ$2="",
SUMIFS(ENTRADAS[Valor],ENTRADAS[Status],"Concluído",ENTRADAS[Data pagamento],AK882),
SUMIFS(ENTRADAS[Valor],ENTRADAS[Status],"Concluído",ENTRADAS[Data pagamento],AK882,ENTRADAS[Conta bancária],$AJ$2)),
IF($AJ$2="",
SUMIFS(ENTRADAS[Valor],ENTRADAS[Status],"Concluído",ENTRADAS[Data pagamento],AK882)+SUMIFS(ENTRADAS[Valor],ENTRADAS[Status],"&lt;&gt;"&amp;"Concluído",ENTRADAS[Data vencimento],AK882),
SUMIFS(ENTRADAS[Valor],ENTRADAS[Status],"Concluído",ENTRADAS[Data pagamento],AK882,ENTRADAS[Conta bancária],$AJ$2)+SUMIFS(ENTRADAS[Valor],ENTRADAS[Status],"&lt;&gt;"&amp;"Concluído",ENTRADAS[Data vencimento],AK882,ENTRADAS[Conta bancária],$AJ$2)))</f>
        <v>0</v>
      </c>
      <c r="AO882">
        <f ca="1">IF($AI$3=1,
IF($AJ$2="",
SUMIFS(SAÍDAS[Valor],SAÍDAS[Status],"Concluído",SAÍDAS[Data pagamento],AK882),
SUMIFS(SAÍDAS[Valor],SAÍDAS[Status],"Concluído",SAÍDAS[Data pagamento],AK882,SAÍDAS[Conta bancária],$AJ$2)),
IF($AJ$2="",
SUMIFS(SAÍDAS[Valor],SAÍDAS[Status],"Concluído",SAÍDAS[Data pagamento],AK882)+SUMIFS(SAÍDAS[Valor],SAÍDAS[Status],"&lt;&gt;"&amp;"Concluído",SAÍDAS[Data vencimento],AK882),
SUMIFS(SAÍDAS[Valor],SAÍDAS[Status],"Concluído",SAÍDAS[Data pagamento],AK882,SAÍDAS[Conta bancária],$AJ$2)+SUMIFS(SAÍDAS[Valor],SAÍDAS[Status],"&lt;&gt;"&amp;"Concluído",SAÍDAS[Data vencimento],AK882,SAÍDAS[Conta bancária],$AJ$2)))</f>
        <v>0</v>
      </c>
      <c r="AP882">
        <f t="shared" ca="1" si="93"/>
        <v>0</v>
      </c>
    </row>
    <row r="883" spans="34:42" x14ac:dyDescent="0.3">
      <c r="AH883" t="str">
        <f t="shared" ca="1" si="89"/>
        <v>mai</v>
      </c>
      <c r="AI883">
        <f t="shared" ca="1" si="90"/>
        <v>1902</v>
      </c>
      <c r="AJ883" t="str">
        <f t="shared" ca="1" si="91"/>
        <v>mai1902</v>
      </c>
      <c r="AK883" s="97">
        <f t="shared" ca="1" si="94"/>
        <v>877</v>
      </c>
      <c r="AL883" t="str">
        <f t="shared" ca="1" si="92"/>
        <v>seg</v>
      </c>
      <c r="AM883">
        <f ca="1">IF($AJ$2="",SUMIFS(BANCOS!$C$4:$C$13,BANCOS!$D$4:$D$13,AK883),SUMIFS(BANCOS!$C$4:$C$13,BANCOS!$D$4:$D$13,AK883,BANCOS!$B$4:$B$13,$AJ$2))+AP882</f>
        <v>0</v>
      </c>
      <c r="AN883">
        <f ca="1">IF($AI$3=1,
IF($AJ$2="",
SUMIFS(ENTRADAS[Valor],ENTRADAS[Status],"Concluído",ENTRADAS[Data pagamento],AK883),
SUMIFS(ENTRADAS[Valor],ENTRADAS[Status],"Concluído",ENTRADAS[Data pagamento],AK883,ENTRADAS[Conta bancária],$AJ$2)),
IF($AJ$2="",
SUMIFS(ENTRADAS[Valor],ENTRADAS[Status],"Concluído",ENTRADAS[Data pagamento],AK883)+SUMIFS(ENTRADAS[Valor],ENTRADAS[Status],"&lt;&gt;"&amp;"Concluído",ENTRADAS[Data vencimento],AK883),
SUMIFS(ENTRADAS[Valor],ENTRADAS[Status],"Concluído",ENTRADAS[Data pagamento],AK883,ENTRADAS[Conta bancária],$AJ$2)+SUMIFS(ENTRADAS[Valor],ENTRADAS[Status],"&lt;&gt;"&amp;"Concluído",ENTRADAS[Data vencimento],AK883,ENTRADAS[Conta bancária],$AJ$2)))</f>
        <v>0</v>
      </c>
      <c r="AO883">
        <f ca="1">IF($AI$3=1,
IF($AJ$2="",
SUMIFS(SAÍDAS[Valor],SAÍDAS[Status],"Concluído",SAÍDAS[Data pagamento],AK883),
SUMIFS(SAÍDAS[Valor],SAÍDAS[Status],"Concluído",SAÍDAS[Data pagamento],AK883,SAÍDAS[Conta bancária],$AJ$2)),
IF($AJ$2="",
SUMIFS(SAÍDAS[Valor],SAÍDAS[Status],"Concluído",SAÍDAS[Data pagamento],AK883)+SUMIFS(SAÍDAS[Valor],SAÍDAS[Status],"&lt;&gt;"&amp;"Concluído",SAÍDAS[Data vencimento],AK883),
SUMIFS(SAÍDAS[Valor],SAÍDAS[Status],"Concluído",SAÍDAS[Data pagamento],AK883,SAÍDAS[Conta bancária],$AJ$2)+SUMIFS(SAÍDAS[Valor],SAÍDAS[Status],"&lt;&gt;"&amp;"Concluído",SAÍDAS[Data vencimento],AK883,SAÍDAS[Conta bancária],$AJ$2)))</f>
        <v>0</v>
      </c>
      <c r="AP883">
        <f t="shared" ca="1" si="93"/>
        <v>0</v>
      </c>
    </row>
    <row r="884" spans="34:42" x14ac:dyDescent="0.3">
      <c r="AH884" t="str">
        <f t="shared" ca="1" si="89"/>
        <v>mai</v>
      </c>
      <c r="AI884">
        <f t="shared" ca="1" si="90"/>
        <v>1902</v>
      </c>
      <c r="AJ884" t="str">
        <f t="shared" ca="1" si="91"/>
        <v>mai1902</v>
      </c>
      <c r="AK884" s="97">
        <f t="shared" ca="1" si="94"/>
        <v>878</v>
      </c>
      <c r="AL884" t="str">
        <f t="shared" ca="1" si="92"/>
        <v>ter</v>
      </c>
      <c r="AM884">
        <f ca="1">IF($AJ$2="",SUMIFS(BANCOS!$C$4:$C$13,BANCOS!$D$4:$D$13,AK884),SUMIFS(BANCOS!$C$4:$C$13,BANCOS!$D$4:$D$13,AK884,BANCOS!$B$4:$B$13,$AJ$2))+AP883</f>
        <v>0</v>
      </c>
      <c r="AN884">
        <f ca="1">IF($AI$3=1,
IF($AJ$2="",
SUMIFS(ENTRADAS[Valor],ENTRADAS[Status],"Concluído",ENTRADAS[Data pagamento],AK884),
SUMIFS(ENTRADAS[Valor],ENTRADAS[Status],"Concluído",ENTRADAS[Data pagamento],AK884,ENTRADAS[Conta bancária],$AJ$2)),
IF($AJ$2="",
SUMIFS(ENTRADAS[Valor],ENTRADAS[Status],"Concluído",ENTRADAS[Data pagamento],AK884)+SUMIFS(ENTRADAS[Valor],ENTRADAS[Status],"&lt;&gt;"&amp;"Concluído",ENTRADAS[Data vencimento],AK884),
SUMIFS(ENTRADAS[Valor],ENTRADAS[Status],"Concluído",ENTRADAS[Data pagamento],AK884,ENTRADAS[Conta bancária],$AJ$2)+SUMIFS(ENTRADAS[Valor],ENTRADAS[Status],"&lt;&gt;"&amp;"Concluído",ENTRADAS[Data vencimento],AK884,ENTRADAS[Conta bancária],$AJ$2)))</f>
        <v>0</v>
      </c>
      <c r="AO884">
        <f ca="1">IF($AI$3=1,
IF($AJ$2="",
SUMIFS(SAÍDAS[Valor],SAÍDAS[Status],"Concluído",SAÍDAS[Data pagamento],AK884),
SUMIFS(SAÍDAS[Valor],SAÍDAS[Status],"Concluído",SAÍDAS[Data pagamento],AK884,SAÍDAS[Conta bancária],$AJ$2)),
IF($AJ$2="",
SUMIFS(SAÍDAS[Valor],SAÍDAS[Status],"Concluído",SAÍDAS[Data pagamento],AK884)+SUMIFS(SAÍDAS[Valor],SAÍDAS[Status],"&lt;&gt;"&amp;"Concluído",SAÍDAS[Data vencimento],AK884),
SUMIFS(SAÍDAS[Valor],SAÍDAS[Status],"Concluído",SAÍDAS[Data pagamento],AK884,SAÍDAS[Conta bancária],$AJ$2)+SUMIFS(SAÍDAS[Valor],SAÍDAS[Status],"&lt;&gt;"&amp;"Concluído",SAÍDAS[Data vencimento],AK884,SAÍDAS[Conta bancária],$AJ$2)))</f>
        <v>0</v>
      </c>
      <c r="AP884">
        <f t="shared" ca="1" si="93"/>
        <v>0</v>
      </c>
    </row>
    <row r="885" spans="34:42" x14ac:dyDescent="0.3">
      <c r="AH885" t="str">
        <f t="shared" ca="1" si="89"/>
        <v>mai</v>
      </c>
      <c r="AI885">
        <f t="shared" ca="1" si="90"/>
        <v>1902</v>
      </c>
      <c r="AJ885" t="str">
        <f t="shared" ca="1" si="91"/>
        <v>mai1902</v>
      </c>
      <c r="AK885" s="97">
        <f t="shared" ca="1" si="94"/>
        <v>879</v>
      </c>
      <c r="AL885" t="str">
        <f t="shared" ca="1" si="92"/>
        <v>qua</v>
      </c>
      <c r="AM885">
        <f ca="1">IF($AJ$2="",SUMIFS(BANCOS!$C$4:$C$13,BANCOS!$D$4:$D$13,AK885),SUMIFS(BANCOS!$C$4:$C$13,BANCOS!$D$4:$D$13,AK885,BANCOS!$B$4:$B$13,$AJ$2))+AP884</f>
        <v>0</v>
      </c>
      <c r="AN885">
        <f ca="1">IF($AI$3=1,
IF($AJ$2="",
SUMIFS(ENTRADAS[Valor],ENTRADAS[Status],"Concluído",ENTRADAS[Data pagamento],AK885),
SUMIFS(ENTRADAS[Valor],ENTRADAS[Status],"Concluído",ENTRADAS[Data pagamento],AK885,ENTRADAS[Conta bancária],$AJ$2)),
IF($AJ$2="",
SUMIFS(ENTRADAS[Valor],ENTRADAS[Status],"Concluído",ENTRADAS[Data pagamento],AK885)+SUMIFS(ENTRADAS[Valor],ENTRADAS[Status],"&lt;&gt;"&amp;"Concluído",ENTRADAS[Data vencimento],AK885),
SUMIFS(ENTRADAS[Valor],ENTRADAS[Status],"Concluído",ENTRADAS[Data pagamento],AK885,ENTRADAS[Conta bancária],$AJ$2)+SUMIFS(ENTRADAS[Valor],ENTRADAS[Status],"&lt;&gt;"&amp;"Concluído",ENTRADAS[Data vencimento],AK885,ENTRADAS[Conta bancária],$AJ$2)))</f>
        <v>0</v>
      </c>
      <c r="AO885">
        <f ca="1">IF($AI$3=1,
IF($AJ$2="",
SUMIFS(SAÍDAS[Valor],SAÍDAS[Status],"Concluído",SAÍDAS[Data pagamento],AK885),
SUMIFS(SAÍDAS[Valor],SAÍDAS[Status],"Concluído",SAÍDAS[Data pagamento],AK885,SAÍDAS[Conta bancária],$AJ$2)),
IF($AJ$2="",
SUMIFS(SAÍDAS[Valor],SAÍDAS[Status],"Concluído",SAÍDAS[Data pagamento],AK885)+SUMIFS(SAÍDAS[Valor],SAÍDAS[Status],"&lt;&gt;"&amp;"Concluído",SAÍDAS[Data vencimento],AK885),
SUMIFS(SAÍDAS[Valor],SAÍDAS[Status],"Concluído",SAÍDAS[Data pagamento],AK885,SAÍDAS[Conta bancária],$AJ$2)+SUMIFS(SAÍDAS[Valor],SAÍDAS[Status],"&lt;&gt;"&amp;"Concluído",SAÍDAS[Data vencimento],AK885,SAÍDAS[Conta bancária],$AJ$2)))</f>
        <v>0</v>
      </c>
      <c r="AP885">
        <f t="shared" ca="1" si="93"/>
        <v>0</v>
      </c>
    </row>
    <row r="886" spans="34:42" x14ac:dyDescent="0.3">
      <c r="AH886" t="str">
        <f t="shared" ca="1" si="89"/>
        <v>mai</v>
      </c>
      <c r="AI886">
        <f t="shared" ca="1" si="90"/>
        <v>1902</v>
      </c>
      <c r="AJ886" t="str">
        <f t="shared" ca="1" si="91"/>
        <v>mai1902</v>
      </c>
      <c r="AK886" s="97">
        <f t="shared" ca="1" si="94"/>
        <v>880</v>
      </c>
      <c r="AL886" t="str">
        <f t="shared" ca="1" si="92"/>
        <v>qui</v>
      </c>
      <c r="AM886">
        <f ca="1">IF($AJ$2="",SUMIFS(BANCOS!$C$4:$C$13,BANCOS!$D$4:$D$13,AK886),SUMIFS(BANCOS!$C$4:$C$13,BANCOS!$D$4:$D$13,AK886,BANCOS!$B$4:$B$13,$AJ$2))+AP885</f>
        <v>0</v>
      </c>
      <c r="AN886">
        <f ca="1">IF($AI$3=1,
IF($AJ$2="",
SUMIFS(ENTRADAS[Valor],ENTRADAS[Status],"Concluído",ENTRADAS[Data pagamento],AK886),
SUMIFS(ENTRADAS[Valor],ENTRADAS[Status],"Concluído",ENTRADAS[Data pagamento],AK886,ENTRADAS[Conta bancária],$AJ$2)),
IF($AJ$2="",
SUMIFS(ENTRADAS[Valor],ENTRADAS[Status],"Concluído",ENTRADAS[Data pagamento],AK886)+SUMIFS(ENTRADAS[Valor],ENTRADAS[Status],"&lt;&gt;"&amp;"Concluído",ENTRADAS[Data vencimento],AK886),
SUMIFS(ENTRADAS[Valor],ENTRADAS[Status],"Concluído",ENTRADAS[Data pagamento],AK886,ENTRADAS[Conta bancária],$AJ$2)+SUMIFS(ENTRADAS[Valor],ENTRADAS[Status],"&lt;&gt;"&amp;"Concluído",ENTRADAS[Data vencimento],AK886,ENTRADAS[Conta bancária],$AJ$2)))</f>
        <v>0</v>
      </c>
      <c r="AO886">
        <f ca="1">IF($AI$3=1,
IF($AJ$2="",
SUMIFS(SAÍDAS[Valor],SAÍDAS[Status],"Concluído",SAÍDAS[Data pagamento],AK886),
SUMIFS(SAÍDAS[Valor],SAÍDAS[Status],"Concluído",SAÍDAS[Data pagamento],AK886,SAÍDAS[Conta bancária],$AJ$2)),
IF($AJ$2="",
SUMIFS(SAÍDAS[Valor],SAÍDAS[Status],"Concluído",SAÍDAS[Data pagamento],AK886)+SUMIFS(SAÍDAS[Valor],SAÍDAS[Status],"&lt;&gt;"&amp;"Concluído",SAÍDAS[Data vencimento],AK886),
SUMIFS(SAÍDAS[Valor],SAÍDAS[Status],"Concluído",SAÍDAS[Data pagamento],AK886,SAÍDAS[Conta bancária],$AJ$2)+SUMIFS(SAÍDAS[Valor],SAÍDAS[Status],"&lt;&gt;"&amp;"Concluído",SAÍDAS[Data vencimento],AK886,SAÍDAS[Conta bancária],$AJ$2)))</f>
        <v>0</v>
      </c>
      <c r="AP886">
        <f t="shared" ca="1" si="93"/>
        <v>0</v>
      </c>
    </row>
    <row r="887" spans="34:42" x14ac:dyDescent="0.3">
      <c r="AH887" t="str">
        <f t="shared" ca="1" si="89"/>
        <v>mai</v>
      </c>
      <c r="AI887">
        <f t="shared" ca="1" si="90"/>
        <v>1902</v>
      </c>
      <c r="AJ887" t="str">
        <f t="shared" ca="1" si="91"/>
        <v>mai1902</v>
      </c>
      <c r="AK887" s="97">
        <f t="shared" ca="1" si="94"/>
        <v>881</v>
      </c>
      <c r="AL887" t="str">
        <f t="shared" ca="1" si="92"/>
        <v>sex</v>
      </c>
      <c r="AM887">
        <f ca="1">IF($AJ$2="",SUMIFS(BANCOS!$C$4:$C$13,BANCOS!$D$4:$D$13,AK887),SUMIFS(BANCOS!$C$4:$C$13,BANCOS!$D$4:$D$13,AK887,BANCOS!$B$4:$B$13,$AJ$2))+AP886</f>
        <v>0</v>
      </c>
      <c r="AN887">
        <f ca="1">IF($AI$3=1,
IF($AJ$2="",
SUMIFS(ENTRADAS[Valor],ENTRADAS[Status],"Concluído",ENTRADAS[Data pagamento],AK887),
SUMIFS(ENTRADAS[Valor],ENTRADAS[Status],"Concluído",ENTRADAS[Data pagamento],AK887,ENTRADAS[Conta bancária],$AJ$2)),
IF($AJ$2="",
SUMIFS(ENTRADAS[Valor],ENTRADAS[Status],"Concluído",ENTRADAS[Data pagamento],AK887)+SUMIFS(ENTRADAS[Valor],ENTRADAS[Status],"&lt;&gt;"&amp;"Concluído",ENTRADAS[Data vencimento],AK887),
SUMIFS(ENTRADAS[Valor],ENTRADAS[Status],"Concluído",ENTRADAS[Data pagamento],AK887,ENTRADAS[Conta bancária],$AJ$2)+SUMIFS(ENTRADAS[Valor],ENTRADAS[Status],"&lt;&gt;"&amp;"Concluído",ENTRADAS[Data vencimento],AK887,ENTRADAS[Conta bancária],$AJ$2)))</f>
        <v>0</v>
      </c>
      <c r="AO887">
        <f ca="1">IF($AI$3=1,
IF($AJ$2="",
SUMIFS(SAÍDAS[Valor],SAÍDAS[Status],"Concluído",SAÍDAS[Data pagamento],AK887),
SUMIFS(SAÍDAS[Valor],SAÍDAS[Status],"Concluído",SAÍDAS[Data pagamento],AK887,SAÍDAS[Conta bancária],$AJ$2)),
IF($AJ$2="",
SUMIFS(SAÍDAS[Valor],SAÍDAS[Status],"Concluído",SAÍDAS[Data pagamento],AK887)+SUMIFS(SAÍDAS[Valor],SAÍDAS[Status],"&lt;&gt;"&amp;"Concluído",SAÍDAS[Data vencimento],AK887),
SUMIFS(SAÍDAS[Valor],SAÍDAS[Status],"Concluído",SAÍDAS[Data pagamento],AK887,SAÍDAS[Conta bancária],$AJ$2)+SUMIFS(SAÍDAS[Valor],SAÍDAS[Status],"&lt;&gt;"&amp;"Concluído",SAÍDAS[Data vencimento],AK887,SAÍDAS[Conta bancária],$AJ$2)))</f>
        <v>0</v>
      </c>
      <c r="AP887">
        <f t="shared" ca="1" si="93"/>
        <v>0</v>
      </c>
    </row>
    <row r="888" spans="34:42" x14ac:dyDescent="0.3">
      <c r="AH888" t="str">
        <f t="shared" ref="AH888:AH951" ca="1" si="95">TEXT(AK888,"MMM")</f>
        <v>mai</v>
      </c>
      <c r="AI888">
        <f t="shared" ref="AI888:AI951" ca="1" si="96">YEAR(AK888)</f>
        <v>1902</v>
      </c>
      <c r="AJ888" t="str">
        <f t="shared" ref="AJ888:AJ951" ca="1" si="97">AH888&amp;AI888</f>
        <v>mai1902</v>
      </c>
      <c r="AK888" s="97">
        <f t="shared" ca="1" si="94"/>
        <v>882</v>
      </c>
      <c r="AL888" t="str">
        <f t="shared" ref="AL888:AL951" ca="1" si="98">TEXT(AK888,"DDD")</f>
        <v>sáb</v>
      </c>
      <c r="AM888">
        <f ca="1">IF($AJ$2="",SUMIFS(BANCOS!$C$4:$C$13,BANCOS!$D$4:$D$13,AK888),SUMIFS(BANCOS!$C$4:$C$13,BANCOS!$D$4:$D$13,AK888,BANCOS!$B$4:$B$13,$AJ$2))+AP887</f>
        <v>0</v>
      </c>
      <c r="AN888">
        <f ca="1">IF($AI$3=1,
IF($AJ$2="",
SUMIFS(ENTRADAS[Valor],ENTRADAS[Status],"Concluído",ENTRADAS[Data pagamento],AK888),
SUMIFS(ENTRADAS[Valor],ENTRADAS[Status],"Concluído",ENTRADAS[Data pagamento],AK888,ENTRADAS[Conta bancária],$AJ$2)),
IF($AJ$2="",
SUMIFS(ENTRADAS[Valor],ENTRADAS[Status],"Concluído",ENTRADAS[Data pagamento],AK888)+SUMIFS(ENTRADAS[Valor],ENTRADAS[Status],"&lt;&gt;"&amp;"Concluído",ENTRADAS[Data vencimento],AK888),
SUMIFS(ENTRADAS[Valor],ENTRADAS[Status],"Concluído",ENTRADAS[Data pagamento],AK888,ENTRADAS[Conta bancária],$AJ$2)+SUMIFS(ENTRADAS[Valor],ENTRADAS[Status],"&lt;&gt;"&amp;"Concluído",ENTRADAS[Data vencimento],AK888,ENTRADAS[Conta bancária],$AJ$2)))</f>
        <v>0</v>
      </c>
      <c r="AO888">
        <f ca="1">IF($AI$3=1,
IF($AJ$2="",
SUMIFS(SAÍDAS[Valor],SAÍDAS[Status],"Concluído",SAÍDAS[Data pagamento],AK888),
SUMIFS(SAÍDAS[Valor],SAÍDAS[Status],"Concluído",SAÍDAS[Data pagamento],AK888,SAÍDAS[Conta bancária],$AJ$2)),
IF($AJ$2="",
SUMIFS(SAÍDAS[Valor],SAÍDAS[Status],"Concluído",SAÍDAS[Data pagamento],AK888)+SUMIFS(SAÍDAS[Valor],SAÍDAS[Status],"&lt;&gt;"&amp;"Concluído",SAÍDAS[Data vencimento],AK888),
SUMIFS(SAÍDAS[Valor],SAÍDAS[Status],"Concluído",SAÍDAS[Data pagamento],AK888,SAÍDAS[Conta bancária],$AJ$2)+SUMIFS(SAÍDAS[Valor],SAÍDAS[Status],"&lt;&gt;"&amp;"Concluído",SAÍDAS[Data vencimento],AK888,SAÍDAS[Conta bancária],$AJ$2)))</f>
        <v>0</v>
      </c>
      <c r="AP888">
        <f t="shared" ref="AP888:AP951" ca="1" si="99">AM888+AN888-AO888</f>
        <v>0</v>
      </c>
    </row>
    <row r="889" spans="34:42" x14ac:dyDescent="0.3">
      <c r="AH889" t="str">
        <f t="shared" ca="1" si="95"/>
        <v>jun</v>
      </c>
      <c r="AI889">
        <f t="shared" ca="1" si="96"/>
        <v>1902</v>
      </c>
      <c r="AJ889" t="str">
        <f t="shared" ca="1" si="97"/>
        <v>jun1902</v>
      </c>
      <c r="AK889" s="97">
        <f t="shared" ca="1" si="94"/>
        <v>883</v>
      </c>
      <c r="AL889" t="str">
        <f t="shared" ca="1" si="98"/>
        <v>dom</v>
      </c>
      <c r="AM889">
        <f ca="1">IF($AJ$2="",SUMIFS(BANCOS!$C$4:$C$13,BANCOS!$D$4:$D$13,AK889),SUMIFS(BANCOS!$C$4:$C$13,BANCOS!$D$4:$D$13,AK889,BANCOS!$B$4:$B$13,$AJ$2))+AP888</f>
        <v>0</v>
      </c>
      <c r="AN889">
        <f ca="1">IF($AI$3=1,
IF($AJ$2="",
SUMIFS(ENTRADAS[Valor],ENTRADAS[Status],"Concluído",ENTRADAS[Data pagamento],AK889),
SUMIFS(ENTRADAS[Valor],ENTRADAS[Status],"Concluído",ENTRADAS[Data pagamento],AK889,ENTRADAS[Conta bancária],$AJ$2)),
IF($AJ$2="",
SUMIFS(ENTRADAS[Valor],ENTRADAS[Status],"Concluído",ENTRADAS[Data pagamento],AK889)+SUMIFS(ENTRADAS[Valor],ENTRADAS[Status],"&lt;&gt;"&amp;"Concluído",ENTRADAS[Data vencimento],AK889),
SUMIFS(ENTRADAS[Valor],ENTRADAS[Status],"Concluído",ENTRADAS[Data pagamento],AK889,ENTRADAS[Conta bancária],$AJ$2)+SUMIFS(ENTRADAS[Valor],ENTRADAS[Status],"&lt;&gt;"&amp;"Concluído",ENTRADAS[Data vencimento],AK889,ENTRADAS[Conta bancária],$AJ$2)))</f>
        <v>0</v>
      </c>
      <c r="AO889">
        <f ca="1">IF($AI$3=1,
IF($AJ$2="",
SUMIFS(SAÍDAS[Valor],SAÍDAS[Status],"Concluído",SAÍDAS[Data pagamento],AK889),
SUMIFS(SAÍDAS[Valor],SAÍDAS[Status],"Concluído",SAÍDAS[Data pagamento],AK889,SAÍDAS[Conta bancária],$AJ$2)),
IF($AJ$2="",
SUMIFS(SAÍDAS[Valor],SAÍDAS[Status],"Concluído",SAÍDAS[Data pagamento],AK889)+SUMIFS(SAÍDAS[Valor],SAÍDAS[Status],"&lt;&gt;"&amp;"Concluído",SAÍDAS[Data vencimento],AK889),
SUMIFS(SAÍDAS[Valor],SAÍDAS[Status],"Concluído",SAÍDAS[Data pagamento],AK889,SAÍDAS[Conta bancária],$AJ$2)+SUMIFS(SAÍDAS[Valor],SAÍDAS[Status],"&lt;&gt;"&amp;"Concluído",SAÍDAS[Data vencimento],AK889,SAÍDAS[Conta bancária],$AJ$2)))</f>
        <v>0</v>
      </c>
      <c r="AP889">
        <f t="shared" ca="1" si="99"/>
        <v>0</v>
      </c>
    </row>
    <row r="890" spans="34:42" x14ac:dyDescent="0.3">
      <c r="AH890" t="str">
        <f t="shared" ca="1" si="95"/>
        <v>jun</v>
      </c>
      <c r="AI890">
        <f t="shared" ca="1" si="96"/>
        <v>1902</v>
      </c>
      <c r="AJ890" t="str">
        <f t="shared" ca="1" si="97"/>
        <v>jun1902</v>
      </c>
      <c r="AK890" s="97">
        <f t="shared" ca="1" si="94"/>
        <v>884</v>
      </c>
      <c r="AL890" t="str">
        <f t="shared" ca="1" si="98"/>
        <v>seg</v>
      </c>
      <c r="AM890">
        <f ca="1">IF($AJ$2="",SUMIFS(BANCOS!$C$4:$C$13,BANCOS!$D$4:$D$13,AK890),SUMIFS(BANCOS!$C$4:$C$13,BANCOS!$D$4:$D$13,AK890,BANCOS!$B$4:$B$13,$AJ$2))+AP889</f>
        <v>0</v>
      </c>
      <c r="AN890">
        <f ca="1">IF($AI$3=1,
IF($AJ$2="",
SUMIFS(ENTRADAS[Valor],ENTRADAS[Status],"Concluído",ENTRADAS[Data pagamento],AK890),
SUMIFS(ENTRADAS[Valor],ENTRADAS[Status],"Concluído",ENTRADAS[Data pagamento],AK890,ENTRADAS[Conta bancária],$AJ$2)),
IF($AJ$2="",
SUMIFS(ENTRADAS[Valor],ENTRADAS[Status],"Concluído",ENTRADAS[Data pagamento],AK890)+SUMIFS(ENTRADAS[Valor],ENTRADAS[Status],"&lt;&gt;"&amp;"Concluído",ENTRADAS[Data vencimento],AK890),
SUMIFS(ENTRADAS[Valor],ENTRADAS[Status],"Concluído",ENTRADAS[Data pagamento],AK890,ENTRADAS[Conta bancária],$AJ$2)+SUMIFS(ENTRADAS[Valor],ENTRADAS[Status],"&lt;&gt;"&amp;"Concluído",ENTRADAS[Data vencimento],AK890,ENTRADAS[Conta bancária],$AJ$2)))</f>
        <v>0</v>
      </c>
      <c r="AO890">
        <f ca="1">IF($AI$3=1,
IF($AJ$2="",
SUMIFS(SAÍDAS[Valor],SAÍDAS[Status],"Concluído",SAÍDAS[Data pagamento],AK890),
SUMIFS(SAÍDAS[Valor],SAÍDAS[Status],"Concluído",SAÍDAS[Data pagamento],AK890,SAÍDAS[Conta bancária],$AJ$2)),
IF($AJ$2="",
SUMIFS(SAÍDAS[Valor],SAÍDAS[Status],"Concluído",SAÍDAS[Data pagamento],AK890)+SUMIFS(SAÍDAS[Valor],SAÍDAS[Status],"&lt;&gt;"&amp;"Concluído",SAÍDAS[Data vencimento],AK890),
SUMIFS(SAÍDAS[Valor],SAÍDAS[Status],"Concluído",SAÍDAS[Data pagamento],AK890,SAÍDAS[Conta bancária],$AJ$2)+SUMIFS(SAÍDAS[Valor],SAÍDAS[Status],"&lt;&gt;"&amp;"Concluído",SAÍDAS[Data vencimento],AK890,SAÍDAS[Conta bancária],$AJ$2)))</f>
        <v>0</v>
      </c>
      <c r="AP890">
        <f t="shared" ca="1" si="99"/>
        <v>0</v>
      </c>
    </row>
    <row r="891" spans="34:42" x14ac:dyDescent="0.3">
      <c r="AH891" t="str">
        <f t="shared" ca="1" si="95"/>
        <v>jun</v>
      </c>
      <c r="AI891">
        <f t="shared" ca="1" si="96"/>
        <v>1902</v>
      </c>
      <c r="AJ891" t="str">
        <f t="shared" ca="1" si="97"/>
        <v>jun1902</v>
      </c>
      <c r="AK891" s="97">
        <f t="shared" ca="1" si="94"/>
        <v>885</v>
      </c>
      <c r="AL891" t="str">
        <f t="shared" ca="1" si="98"/>
        <v>ter</v>
      </c>
      <c r="AM891">
        <f ca="1">IF($AJ$2="",SUMIFS(BANCOS!$C$4:$C$13,BANCOS!$D$4:$D$13,AK891),SUMIFS(BANCOS!$C$4:$C$13,BANCOS!$D$4:$D$13,AK891,BANCOS!$B$4:$B$13,$AJ$2))+AP890</f>
        <v>0</v>
      </c>
      <c r="AN891">
        <f ca="1">IF($AI$3=1,
IF($AJ$2="",
SUMIFS(ENTRADAS[Valor],ENTRADAS[Status],"Concluído",ENTRADAS[Data pagamento],AK891),
SUMIFS(ENTRADAS[Valor],ENTRADAS[Status],"Concluído",ENTRADAS[Data pagamento],AK891,ENTRADAS[Conta bancária],$AJ$2)),
IF($AJ$2="",
SUMIFS(ENTRADAS[Valor],ENTRADAS[Status],"Concluído",ENTRADAS[Data pagamento],AK891)+SUMIFS(ENTRADAS[Valor],ENTRADAS[Status],"&lt;&gt;"&amp;"Concluído",ENTRADAS[Data vencimento],AK891),
SUMIFS(ENTRADAS[Valor],ENTRADAS[Status],"Concluído",ENTRADAS[Data pagamento],AK891,ENTRADAS[Conta bancária],$AJ$2)+SUMIFS(ENTRADAS[Valor],ENTRADAS[Status],"&lt;&gt;"&amp;"Concluído",ENTRADAS[Data vencimento],AK891,ENTRADAS[Conta bancária],$AJ$2)))</f>
        <v>0</v>
      </c>
      <c r="AO891">
        <f ca="1">IF($AI$3=1,
IF($AJ$2="",
SUMIFS(SAÍDAS[Valor],SAÍDAS[Status],"Concluído",SAÍDAS[Data pagamento],AK891),
SUMIFS(SAÍDAS[Valor],SAÍDAS[Status],"Concluído",SAÍDAS[Data pagamento],AK891,SAÍDAS[Conta bancária],$AJ$2)),
IF($AJ$2="",
SUMIFS(SAÍDAS[Valor],SAÍDAS[Status],"Concluído",SAÍDAS[Data pagamento],AK891)+SUMIFS(SAÍDAS[Valor],SAÍDAS[Status],"&lt;&gt;"&amp;"Concluído",SAÍDAS[Data vencimento],AK891),
SUMIFS(SAÍDAS[Valor],SAÍDAS[Status],"Concluído",SAÍDAS[Data pagamento],AK891,SAÍDAS[Conta bancária],$AJ$2)+SUMIFS(SAÍDAS[Valor],SAÍDAS[Status],"&lt;&gt;"&amp;"Concluído",SAÍDAS[Data vencimento],AK891,SAÍDAS[Conta bancária],$AJ$2)))</f>
        <v>0</v>
      </c>
      <c r="AP891">
        <f t="shared" ca="1" si="99"/>
        <v>0</v>
      </c>
    </row>
    <row r="892" spans="34:42" x14ac:dyDescent="0.3">
      <c r="AH892" t="str">
        <f t="shared" ca="1" si="95"/>
        <v>jun</v>
      </c>
      <c r="AI892">
        <f t="shared" ca="1" si="96"/>
        <v>1902</v>
      </c>
      <c r="AJ892" t="str">
        <f t="shared" ca="1" si="97"/>
        <v>jun1902</v>
      </c>
      <c r="AK892" s="97">
        <f t="shared" ca="1" si="94"/>
        <v>886</v>
      </c>
      <c r="AL892" t="str">
        <f t="shared" ca="1" si="98"/>
        <v>qua</v>
      </c>
      <c r="AM892">
        <f ca="1">IF($AJ$2="",SUMIFS(BANCOS!$C$4:$C$13,BANCOS!$D$4:$D$13,AK892),SUMIFS(BANCOS!$C$4:$C$13,BANCOS!$D$4:$D$13,AK892,BANCOS!$B$4:$B$13,$AJ$2))+AP891</f>
        <v>0</v>
      </c>
      <c r="AN892">
        <f ca="1">IF($AI$3=1,
IF($AJ$2="",
SUMIFS(ENTRADAS[Valor],ENTRADAS[Status],"Concluído",ENTRADAS[Data pagamento],AK892),
SUMIFS(ENTRADAS[Valor],ENTRADAS[Status],"Concluído",ENTRADAS[Data pagamento],AK892,ENTRADAS[Conta bancária],$AJ$2)),
IF($AJ$2="",
SUMIFS(ENTRADAS[Valor],ENTRADAS[Status],"Concluído",ENTRADAS[Data pagamento],AK892)+SUMIFS(ENTRADAS[Valor],ENTRADAS[Status],"&lt;&gt;"&amp;"Concluído",ENTRADAS[Data vencimento],AK892),
SUMIFS(ENTRADAS[Valor],ENTRADAS[Status],"Concluído",ENTRADAS[Data pagamento],AK892,ENTRADAS[Conta bancária],$AJ$2)+SUMIFS(ENTRADAS[Valor],ENTRADAS[Status],"&lt;&gt;"&amp;"Concluído",ENTRADAS[Data vencimento],AK892,ENTRADAS[Conta bancária],$AJ$2)))</f>
        <v>0</v>
      </c>
      <c r="AO892">
        <f ca="1">IF($AI$3=1,
IF($AJ$2="",
SUMIFS(SAÍDAS[Valor],SAÍDAS[Status],"Concluído",SAÍDAS[Data pagamento],AK892),
SUMIFS(SAÍDAS[Valor],SAÍDAS[Status],"Concluído",SAÍDAS[Data pagamento],AK892,SAÍDAS[Conta bancária],$AJ$2)),
IF($AJ$2="",
SUMIFS(SAÍDAS[Valor],SAÍDAS[Status],"Concluído",SAÍDAS[Data pagamento],AK892)+SUMIFS(SAÍDAS[Valor],SAÍDAS[Status],"&lt;&gt;"&amp;"Concluído",SAÍDAS[Data vencimento],AK892),
SUMIFS(SAÍDAS[Valor],SAÍDAS[Status],"Concluído",SAÍDAS[Data pagamento],AK892,SAÍDAS[Conta bancária],$AJ$2)+SUMIFS(SAÍDAS[Valor],SAÍDAS[Status],"&lt;&gt;"&amp;"Concluído",SAÍDAS[Data vencimento],AK892,SAÍDAS[Conta bancária],$AJ$2)))</f>
        <v>0</v>
      </c>
      <c r="AP892">
        <f t="shared" ca="1" si="99"/>
        <v>0</v>
      </c>
    </row>
    <row r="893" spans="34:42" x14ac:dyDescent="0.3">
      <c r="AH893" t="str">
        <f t="shared" ca="1" si="95"/>
        <v>jun</v>
      </c>
      <c r="AI893">
        <f t="shared" ca="1" si="96"/>
        <v>1902</v>
      </c>
      <c r="AJ893" t="str">
        <f t="shared" ca="1" si="97"/>
        <v>jun1902</v>
      </c>
      <c r="AK893" s="97">
        <f t="shared" ca="1" si="94"/>
        <v>887</v>
      </c>
      <c r="AL893" t="str">
        <f t="shared" ca="1" si="98"/>
        <v>qui</v>
      </c>
      <c r="AM893">
        <f ca="1">IF($AJ$2="",SUMIFS(BANCOS!$C$4:$C$13,BANCOS!$D$4:$D$13,AK893),SUMIFS(BANCOS!$C$4:$C$13,BANCOS!$D$4:$D$13,AK893,BANCOS!$B$4:$B$13,$AJ$2))+AP892</f>
        <v>0</v>
      </c>
      <c r="AN893">
        <f ca="1">IF($AI$3=1,
IF($AJ$2="",
SUMIFS(ENTRADAS[Valor],ENTRADAS[Status],"Concluído",ENTRADAS[Data pagamento],AK893),
SUMIFS(ENTRADAS[Valor],ENTRADAS[Status],"Concluído",ENTRADAS[Data pagamento],AK893,ENTRADAS[Conta bancária],$AJ$2)),
IF($AJ$2="",
SUMIFS(ENTRADAS[Valor],ENTRADAS[Status],"Concluído",ENTRADAS[Data pagamento],AK893)+SUMIFS(ENTRADAS[Valor],ENTRADAS[Status],"&lt;&gt;"&amp;"Concluído",ENTRADAS[Data vencimento],AK893),
SUMIFS(ENTRADAS[Valor],ENTRADAS[Status],"Concluído",ENTRADAS[Data pagamento],AK893,ENTRADAS[Conta bancária],$AJ$2)+SUMIFS(ENTRADAS[Valor],ENTRADAS[Status],"&lt;&gt;"&amp;"Concluído",ENTRADAS[Data vencimento],AK893,ENTRADAS[Conta bancária],$AJ$2)))</f>
        <v>0</v>
      </c>
      <c r="AO893">
        <f ca="1">IF($AI$3=1,
IF($AJ$2="",
SUMIFS(SAÍDAS[Valor],SAÍDAS[Status],"Concluído",SAÍDAS[Data pagamento],AK893),
SUMIFS(SAÍDAS[Valor],SAÍDAS[Status],"Concluído",SAÍDAS[Data pagamento],AK893,SAÍDAS[Conta bancária],$AJ$2)),
IF($AJ$2="",
SUMIFS(SAÍDAS[Valor],SAÍDAS[Status],"Concluído",SAÍDAS[Data pagamento],AK893)+SUMIFS(SAÍDAS[Valor],SAÍDAS[Status],"&lt;&gt;"&amp;"Concluído",SAÍDAS[Data vencimento],AK893),
SUMIFS(SAÍDAS[Valor],SAÍDAS[Status],"Concluído",SAÍDAS[Data pagamento],AK893,SAÍDAS[Conta bancária],$AJ$2)+SUMIFS(SAÍDAS[Valor],SAÍDAS[Status],"&lt;&gt;"&amp;"Concluído",SAÍDAS[Data vencimento],AK893,SAÍDAS[Conta bancária],$AJ$2)))</f>
        <v>0</v>
      </c>
      <c r="AP893">
        <f t="shared" ca="1" si="99"/>
        <v>0</v>
      </c>
    </row>
    <row r="894" spans="34:42" x14ac:dyDescent="0.3">
      <c r="AH894" t="str">
        <f t="shared" ca="1" si="95"/>
        <v>jun</v>
      </c>
      <c r="AI894">
        <f t="shared" ca="1" si="96"/>
        <v>1902</v>
      </c>
      <c r="AJ894" t="str">
        <f t="shared" ca="1" si="97"/>
        <v>jun1902</v>
      </c>
      <c r="AK894" s="97">
        <f t="shared" ca="1" si="94"/>
        <v>888</v>
      </c>
      <c r="AL894" t="str">
        <f t="shared" ca="1" si="98"/>
        <v>sex</v>
      </c>
      <c r="AM894">
        <f ca="1">IF($AJ$2="",SUMIFS(BANCOS!$C$4:$C$13,BANCOS!$D$4:$D$13,AK894),SUMIFS(BANCOS!$C$4:$C$13,BANCOS!$D$4:$D$13,AK894,BANCOS!$B$4:$B$13,$AJ$2))+AP893</f>
        <v>0</v>
      </c>
      <c r="AN894">
        <f ca="1">IF($AI$3=1,
IF($AJ$2="",
SUMIFS(ENTRADAS[Valor],ENTRADAS[Status],"Concluído",ENTRADAS[Data pagamento],AK894),
SUMIFS(ENTRADAS[Valor],ENTRADAS[Status],"Concluído",ENTRADAS[Data pagamento],AK894,ENTRADAS[Conta bancária],$AJ$2)),
IF($AJ$2="",
SUMIFS(ENTRADAS[Valor],ENTRADAS[Status],"Concluído",ENTRADAS[Data pagamento],AK894)+SUMIFS(ENTRADAS[Valor],ENTRADAS[Status],"&lt;&gt;"&amp;"Concluído",ENTRADAS[Data vencimento],AK894),
SUMIFS(ENTRADAS[Valor],ENTRADAS[Status],"Concluído",ENTRADAS[Data pagamento],AK894,ENTRADAS[Conta bancária],$AJ$2)+SUMIFS(ENTRADAS[Valor],ENTRADAS[Status],"&lt;&gt;"&amp;"Concluído",ENTRADAS[Data vencimento],AK894,ENTRADAS[Conta bancária],$AJ$2)))</f>
        <v>0</v>
      </c>
      <c r="AO894">
        <f ca="1">IF($AI$3=1,
IF($AJ$2="",
SUMIFS(SAÍDAS[Valor],SAÍDAS[Status],"Concluído",SAÍDAS[Data pagamento],AK894),
SUMIFS(SAÍDAS[Valor],SAÍDAS[Status],"Concluído",SAÍDAS[Data pagamento],AK894,SAÍDAS[Conta bancária],$AJ$2)),
IF($AJ$2="",
SUMIFS(SAÍDAS[Valor],SAÍDAS[Status],"Concluído",SAÍDAS[Data pagamento],AK894)+SUMIFS(SAÍDAS[Valor],SAÍDAS[Status],"&lt;&gt;"&amp;"Concluído",SAÍDAS[Data vencimento],AK894),
SUMIFS(SAÍDAS[Valor],SAÍDAS[Status],"Concluído",SAÍDAS[Data pagamento],AK894,SAÍDAS[Conta bancária],$AJ$2)+SUMIFS(SAÍDAS[Valor],SAÍDAS[Status],"&lt;&gt;"&amp;"Concluído",SAÍDAS[Data vencimento],AK894,SAÍDAS[Conta bancária],$AJ$2)))</f>
        <v>0</v>
      </c>
      <c r="AP894">
        <f t="shared" ca="1" si="99"/>
        <v>0</v>
      </c>
    </row>
    <row r="895" spans="34:42" x14ac:dyDescent="0.3">
      <c r="AH895" t="str">
        <f t="shared" ca="1" si="95"/>
        <v>jun</v>
      </c>
      <c r="AI895">
        <f t="shared" ca="1" si="96"/>
        <v>1902</v>
      </c>
      <c r="AJ895" t="str">
        <f t="shared" ca="1" si="97"/>
        <v>jun1902</v>
      </c>
      <c r="AK895" s="97">
        <f t="shared" ca="1" si="94"/>
        <v>889</v>
      </c>
      <c r="AL895" t="str">
        <f t="shared" ca="1" si="98"/>
        <v>sáb</v>
      </c>
      <c r="AM895">
        <f ca="1">IF($AJ$2="",SUMIFS(BANCOS!$C$4:$C$13,BANCOS!$D$4:$D$13,AK895),SUMIFS(BANCOS!$C$4:$C$13,BANCOS!$D$4:$D$13,AK895,BANCOS!$B$4:$B$13,$AJ$2))+AP894</f>
        <v>0</v>
      </c>
      <c r="AN895">
        <f ca="1">IF($AI$3=1,
IF($AJ$2="",
SUMIFS(ENTRADAS[Valor],ENTRADAS[Status],"Concluído",ENTRADAS[Data pagamento],AK895),
SUMIFS(ENTRADAS[Valor],ENTRADAS[Status],"Concluído",ENTRADAS[Data pagamento],AK895,ENTRADAS[Conta bancária],$AJ$2)),
IF($AJ$2="",
SUMIFS(ENTRADAS[Valor],ENTRADAS[Status],"Concluído",ENTRADAS[Data pagamento],AK895)+SUMIFS(ENTRADAS[Valor],ENTRADAS[Status],"&lt;&gt;"&amp;"Concluído",ENTRADAS[Data vencimento],AK895),
SUMIFS(ENTRADAS[Valor],ENTRADAS[Status],"Concluído",ENTRADAS[Data pagamento],AK895,ENTRADAS[Conta bancária],$AJ$2)+SUMIFS(ENTRADAS[Valor],ENTRADAS[Status],"&lt;&gt;"&amp;"Concluído",ENTRADAS[Data vencimento],AK895,ENTRADAS[Conta bancária],$AJ$2)))</f>
        <v>0</v>
      </c>
      <c r="AO895">
        <f ca="1">IF($AI$3=1,
IF($AJ$2="",
SUMIFS(SAÍDAS[Valor],SAÍDAS[Status],"Concluído",SAÍDAS[Data pagamento],AK895),
SUMIFS(SAÍDAS[Valor],SAÍDAS[Status],"Concluído",SAÍDAS[Data pagamento],AK895,SAÍDAS[Conta bancária],$AJ$2)),
IF($AJ$2="",
SUMIFS(SAÍDAS[Valor],SAÍDAS[Status],"Concluído",SAÍDAS[Data pagamento],AK895)+SUMIFS(SAÍDAS[Valor],SAÍDAS[Status],"&lt;&gt;"&amp;"Concluído",SAÍDAS[Data vencimento],AK895),
SUMIFS(SAÍDAS[Valor],SAÍDAS[Status],"Concluído",SAÍDAS[Data pagamento],AK895,SAÍDAS[Conta bancária],$AJ$2)+SUMIFS(SAÍDAS[Valor],SAÍDAS[Status],"&lt;&gt;"&amp;"Concluído",SAÍDAS[Data vencimento],AK895,SAÍDAS[Conta bancária],$AJ$2)))</f>
        <v>0</v>
      </c>
      <c r="AP895">
        <f t="shared" ca="1" si="99"/>
        <v>0</v>
      </c>
    </row>
    <row r="896" spans="34:42" x14ac:dyDescent="0.3">
      <c r="AH896" t="str">
        <f t="shared" ca="1" si="95"/>
        <v>jun</v>
      </c>
      <c r="AI896">
        <f t="shared" ca="1" si="96"/>
        <v>1902</v>
      </c>
      <c r="AJ896" t="str">
        <f t="shared" ca="1" si="97"/>
        <v>jun1902</v>
      </c>
      <c r="AK896" s="97">
        <f t="shared" ca="1" si="94"/>
        <v>890</v>
      </c>
      <c r="AL896" t="str">
        <f t="shared" ca="1" si="98"/>
        <v>dom</v>
      </c>
      <c r="AM896">
        <f ca="1">IF($AJ$2="",SUMIFS(BANCOS!$C$4:$C$13,BANCOS!$D$4:$D$13,AK896),SUMIFS(BANCOS!$C$4:$C$13,BANCOS!$D$4:$D$13,AK896,BANCOS!$B$4:$B$13,$AJ$2))+AP895</f>
        <v>0</v>
      </c>
      <c r="AN896">
        <f ca="1">IF($AI$3=1,
IF($AJ$2="",
SUMIFS(ENTRADAS[Valor],ENTRADAS[Status],"Concluído",ENTRADAS[Data pagamento],AK896),
SUMIFS(ENTRADAS[Valor],ENTRADAS[Status],"Concluído",ENTRADAS[Data pagamento],AK896,ENTRADAS[Conta bancária],$AJ$2)),
IF($AJ$2="",
SUMIFS(ENTRADAS[Valor],ENTRADAS[Status],"Concluído",ENTRADAS[Data pagamento],AK896)+SUMIFS(ENTRADAS[Valor],ENTRADAS[Status],"&lt;&gt;"&amp;"Concluído",ENTRADAS[Data vencimento],AK896),
SUMIFS(ENTRADAS[Valor],ENTRADAS[Status],"Concluído",ENTRADAS[Data pagamento],AK896,ENTRADAS[Conta bancária],$AJ$2)+SUMIFS(ENTRADAS[Valor],ENTRADAS[Status],"&lt;&gt;"&amp;"Concluído",ENTRADAS[Data vencimento],AK896,ENTRADAS[Conta bancária],$AJ$2)))</f>
        <v>0</v>
      </c>
      <c r="AO896">
        <f ca="1">IF($AI$3=1,
IF($AJ$2="",
SUMIFS(SAÍDAS[Valor],SAÍDAS[Status],"Concluído",SAÍDAS[Data pagamento],AK896),
SUMIFS(SAÍDAS[Valor],SAÍDAS[Status],"Concluído",SAÍDAS[Data pagamento],AK896,SAÍDAS[Conta bancária],$AJ$2)),
IF($AJ$2="",
SUMIFS(SAÍDAS[Valor],SAÍDAS[Status],"Concluído",SAÍDAS[Data pagamento],AK896)+SUMIFS(SAÍDAS[Valor],SAÍDAS[Status],"&lt;&gt;"&amp;"Concluído",SAÍDAS[Data vencimento],AK896),
SUMIFS(SAÍDAS[Valor],SAÍDAS[Status],"Concluído",SAÍDAS[Data pagamento],AK896,SAÍDAS[Conta bancária],$AJ$2)+SUMIFS(SAÍDAS[Valor],SAÍDAS[Status],"&lt;&gt;"&amp;"Concluído",SAÍDAS[Data vencimento],AK896,SAÍDAS[Conta bancária],$AJ$2)))</f>
        <v>0</v>
      </c>
      <c r="AP896">
        <f t="shared" ca="1" si="99"/>
        <v>0</v>
      </c>
    </row>
    <row r="897" spans="34:42" x14ac:dyDescent="0.3">
      <c r="AH897" t="str">
        <f t="shared" ca="1" si="95"/>
        <v>jun</v>
      </c>
      <c r="AI897">
        <f t="shared" ca="1" si="96"/>
        <v>1902</v>
      </c>
      <c r="AJ897" t="str">
        <f t="shared" ca="1" si="97"/>
        <v>jun1902</v>
      </c>
      <c r="AK897" s="97">
        <f t="shared" ca="1" si="94"/>
        <v>891</v>
      </c>
      <c r="AL897" t="str">
        <f t="shared" ca="1" si="98"/>
        <v>seg</v>
      </c>
      <c r="AM897">
        <f ca="1">IF($AJ$2="",SUMIFS(BANCOS!$C$4:$C$13,BANCOS!$D$4:$D$13,AK897),SUMIFS(BANCOS!$C$4:$C$13,BANCOS!$D$4:$D$13,AK897,BANCOS!$B$4:$B$13,$AJ$2))+AP896</f>
        <v>0</v>
      </c>
      <c r="AN897">
        <f ca="1">IF($AI$3=1,
IF($AJ$2="",
SUMIFS(ENTRADAS[Valor],ENTRADAS[Status],"Concluído",ENTRADAS[Data pagamento],AK897),
SUMIFS(ENTRADAS[Valor],ENTRADAS[Status],"Concluído",ENTRADAS[Data pagamento],AK897,ENTRADAS[Conta bancária],$AJ$2)),
IF($AJ$2="",
SUMIFS(ENTRADAS[Valor],ENTRADAS[Status],"Concluído",ENTRADAS[Data pagamento],AK897)+SUMIFS(ENTRADAS[Valor],ENTRADAS[Status],"&lt;&gt;"&amp;"Concluído",ENTRADAS[Data vencimento],AK897),
SUMIFS(ENTRADAS[Valor],ENTRADAS[Status],"Concluído",ENTRADAS[Data pagamento],AK897,ENTRADAS[Conta bancária],$AJ$2)+SUMIFS(ENTRADAS[Valor],ENTRADAS[Status],"&lt;&gt;"&amp;"Concluído",ENTRADAS[Data vencimento],AK897,ENTRADAS[Conta bancária],$AJ$2)))</f>
        <v>0</v>
      </c>
      <c r="AO897">
        <f ca="1">IF($AI$3=1,
IF($AJ$2="",
SUMIFS(SAÍDAS[Valor],SAÍDAS[Status],"Concluído",SAÍDAS[Data pagamento],AK897),
SUMIFS(SAÍDAS[Valor],SAÍDAS[Status],"Concluído",SAÍDAS[Data pagamento],AK897,SAÍDAS[Conta bancária],$AJ$2)),
IF($AJ$2="",
SUMIFS(SAÍDAS[Valor],SAÍDAS[Status],"Concluído",SAÍDAS[Data pagamento],AK897)+SUMIFS(SAÍDAS[Valor],SAÍDAS[Status],"&lt;&gt;"&amp;"Concluído",SAÍDAS[Data vencimento],AK897),
SUMIFS(SAÍDAS[Valor],SAÍDAS[Status],"Concluído",SAÍDAS[Data pagamento],AK897,SAÍDAS[Conta bancária],$AJ$2)+SUMIFS(SAÍDAS[Valor],SAÍDAS[Status],"&lt;&gt;"&amp;"Concluído",SAÍDAS[Data vencimento],AK897,SAÍDAS[Conta bancária],$AJ$2)))</f>
        <v>0</v>
      </c>
      <c r="AP897">
        <f t="shared" ca="1" si="99"/>
        <v>0</v>
      </c>
    </row>
    <row r="898" spans="34:42" x14ac:dyDescent="0.3">
      <c r="AH898" t="str">
        <f t="shared" ca="1" si="95"/>
        <v>jun</v>
      </c>
      <c r="AI898">
        <f t="shared" ca="1" si="96"/>
        <v>1902</v>
      </c>
      <c r="AJ898" t="str">
        <f t="shared" ca="1" si="97"/>
        <v>jun1902</v>
      </c>
      <c r="AK898" s="97">
        <f t="shared" ca="1" si="94"/>
        <v>892</v>
      </c>
      <c r="AL898" t="str">
        <f t="shared" ca="1" si="98"/>
        <v>ter</v>
      </c>
      <c r="AM898">
        <f ca="1">IF($AJ$2="",SUMIFS(BANCOS!$C$4:$C$13,BANCOS!$D$4:$D$13,AK898),SUMIFS(BANCOS!$C$4:$C$13,BANCOS!$D$4:$D$13,AK898,BANCOS!$B$4:$B$13,$AJ$2))+AP897</f>
        <v>0</v>
      </c>
      <c r="AN898">
        <f ca="1">IF($AI$3=1,
IF($AJ$2="",
SUMIFS(ENTRADAS[Valor],ENTRADAS[Status],"Concluído",ENTRADAS[Data pagamento],AK898),
SUMIFS(ENTRADAS[Valor],ENTRADAS[Status],"Concluído",ENTRADAS[Data pagamento],AK898,ENTRADAS[Conta bancária],$AJ$2)),
IF($AJ$2="",
SUMIFS(ENTRADAS[Valor],ENTRADAS[Status],"Concluído",ENTRADAS[Data pagamento],AK898)+SUMIFS(ENTRADAS[Valor],ENTRADAS[Status],"&lt;&gt;"&amp;"Concluído",ENTRADAS[Data vencimento],AK898),
SUMIFS(ENTRADAS[Valor],ENTRADAS[Status],"Concluído",ENTRADAS[Data pagamento],AK898,ENTRADAS[Conta bancária],$AJ$2)+SUMIFS(ENTRADAS[Valor],ENTRADAS[Status],"&lt;&gt;"&amp;"Concluído",ENTRADAS[Data vencimento],AK898,ENTRADAS[Conta bancária],$AJ$2)))</f>
        <v>0</v>
      </c>
      <c r="AO898">
        <f ca="1">IF($AI$3=1,
IF($AJ$2="",
SUMIFS(SAÍDAS[Valor],SAÍDAS[Status],"Concluído",SAÍDAS[Data pagamento],AK898),
SUMIFS(SAÍDAS[Valor],SAÍDAS[Status],"Concluído",SAÍDAS[Data pagamento],AK898,SAÍDAS[Conta bancária],$AJ$2)),
IF($AJ$2="",
SUMIFS(SAÍDAS[Valor],SAÍDAS[Status],"Concluído",SAÍDAS[Data pagamento],AK898)+SUMIFS(SAÍDAS[Valor],SAÍDAS[Status],"&lt;&gt;"&amp;"Concluído",SAÍDAS[Data vencimento],AK898),
SUMIFS(SAÍDAS[Valor],SAÍDAS[Status],"Concluído",SAÍDAS[Data pagamento],AK898,SAÍDAS[Conta bancária],$AJ$2)+SUMIFS(SAÍDAS[Valor],SAÍDAS[Status],"&lt;&gt;"&amp;"Concluído",SAÍDAS[Data vencimento],AK898,SAÍDAS[Conta bancária],$AJ$2)))</f>
        <v>0</v>
      </c>
      <c r="AP898">
        <f t="shared" ca="1" si="99"/>
        <v>0</v>
      </c>
    </row>
    <row r="899" spans="34:42" x14ac:dyDescent="0.3">
      <c r="AH899" t="str">
        <f t="shared" ca="1" si="95"/>
        <v>jun</v>
      </c>
      <c r="AI899">
        <f t="shared" ca="1" si="96"/>
        <v>1902</v>
      </c>
      <c r="AJ899" t="str">
        <f t="shared" ca="1" si="97"/>
        <v>jun1902</v>
      </c>
      <c r="AK899" s="97">
        <f t="shared" ca="1" si="94"/>
        <v>893</v>
      </c>
      <c r="AL899" t="str">
        <f t="shared" ca="1" si="98"/>
        <v>qua</v>
      </c>
      <c r="AM899">
        <f ca="1">IF($AJ$2="",SUMIFS(BANCOS!$C$4:$C$13,BANCOS!$D$4:$D$13,AK899),SUMIFS(BANCOS!$C$4:$C$13,BANCOS!$D$4:$D$13,AK899,BANCOS!$B$4:$B$13,$AJ$2))+AP898</f>
        <v>0</v>
      </c>
      <c r="AN899">
        <f ca="1">IF($AI$3=1,
IF($AJ$2="",
SUMIFS(ENTRADAS[Valor],ENTRADAS[Status],"Concluído",ENTRADAS[Data pagamento],AK899),
SUMIFS(ENTRADAS[Valor],ENTRADAS[Status],"Concluído",ENTRADAS[Data pagamento],AK899,ENTRADAS[Conta bancária],$AJ$2)),
IF($AJ$2="",
SUMIFS(ENTRADAS[Valor],ENTRADAS[Status],"Concluído",ENTRADAS[Data pagamento],AK899)+SUMIFS(ENTRADAS[Valor],ENTRADAS[Status],"&lt;&gt;"&amp;"Concluído",ENTRADAS[Data vencimento],AK899),
SUMIFS(ENTRADAS[Valor],ENTRADAS[Status],"Concluído",ENTRADAS[Data pagamento],AK899,ENTRADAS[Conta bancária],$AJ$2)+SUMIFS(ENTRADAS[Valor],ENTRADAS[Status],"&lt;&gt;"&amp;"Concluído",ENTRADAS[Data vencimento],AK899,ENTRADAS[Conta bancária],$AJ$2)))</f>
        <v>0</v>
      </c>
      <c r="AO899">
        <f ca="1">IF($AI$3=1,
IF($AJ$2="",
SUMIFS(SAÍDAS[Valor],SAÍDAS[Status],"Concluído",SAÍDAS[Data pagamento],AK899),
SUMIFS(SAÍDAS[Valor],SAÍDAS[Status],"Concluído",SAÍDAS[Data pagamento],AK899,SAÍDAS[Conta bancária],$AJ$2)),
IF($AJ$2="",
SUMIFS(SAÍDAS[Valor],SAÍDAS[Status],"Concluído",SAÍDAS[Data pagamento],AK899)+SUMIFS(SAÍDAS[Valor],SAÍDAS[Status],"&lt;&gt;"&amp;"Concluído",SAÍDAS[Data vencimento],AK899),
SUMIFS(SAÍDAS[Valor],SAÍDAS[Status],"Concluído",SAÍDAS[Data pagamento],AK899,SAÍDAS[Conta bancária],$AJ$2)+SUMIFS(SAÍDAS[Valor],SAÍDAS[Status],"&lt;&gt;"&amp;"Concluído",SAÍDAS[Data vencimento],AK899,SAÍDAS[Conta bancária],$AJ$2)))</f>
        <v>0</v>
      </c>
      <c r="AP899">
        <f t="shared" ca="1" si="99"/>
        <v>0</v>
      </c>
    </row>
    <row r="900" spans="34:42" x14ac:dyDescent="0.3">
      <c r="AH900" t="str">
        <f t="shared" ca="1" si="95"/>
        <v>jun</v>
      </c>
      <c r="AI900">
        <f t="shared" ca="1" si="96"/>
        <v>1902</v>
      </c>
      <c r="AJ900" t="str">
        <f t="shared" ca="1" si="97"/>
        <v>jun1902</v>
      </c>
      <c r="AK900" s="97">
        <f t="shared" ca="1" si="94"/>
        <v>894</v>
      </c>
      <c r="AL900" t="str">
        <f t="shared" ca="1" si="98"/>
        <v>qui</v>
      </c>
      <c r="AM900">
        <f ca="1">IF($AJ$2="",SUMIFS(BANCOS!$C$4:$C$13,BANCOS!$D$4:$D$13,AK900),SUMIFS(BANCOS!$C$4:$C$13,BANCOS!$D$4:$D$13,AK900,BANCOS!$B$4:$B$13,$AJ$2))+AP899</f>
        <v>0</v>
      </c>
      <c r="AN900">
        <f ca="1">IF($AI$3=1,
IF($AJ$2="",
SUMIFS(ENTRADAS[Valor],ENTRADAS[Status],"Concluído",ENTRADAS[Data pagamento],AK900),
SUMIFS(ENTRADAS[Valor],ENTRADAS[Status],"Concluído",ENTRADAS[Data pagamento],AK900,ENTRADAS[Conta bancária],$AJ$2)),
IF($AJ$2="",
SUMIFS(ENTRADAS[Valor],ENTRADAS[Status],"Concluído",ENTRADAS[Data pagamento],AK900)+SUMIFS(ENTRADAS[Valor],ENTRADAS[Status],"&lt;&gt;"&amp;"Concluído",ENTRADAS[Data vencimento],AK900),
SUMIFS(ENTRADAS[Valor],ENTRADAS[Status],"Concluído",ENTRADAS[Data pagamento],AK900,ENTRADAS[Conta bancária],$AJ$2)+SUMIFS(ENTRADAS[Valor],ENTRADAS[Status],"&lt;&gt;"&amp;"Concluído",ENTRADAS[Data vencimento],AK900,ENTRADAS[Conta bancária],$AJ$2)))</f>
        <v>0</v>
      </c>
      <c r="AO900">
        <f ca="1">IF($AI$3=1,
IF($AJ$2="",
SUMIFS(SAÍDAS[Valor],SAÍDAS[Status],"Concluído",SAÍDAS[Data pagamento],AK900),
SUMIFS(SAÍDAS[Valor],SAÍDAS[Status],"Concluído",SAÍDAS[Data pagamento],AK900,SAÍDAS[Conta bancária],$AJ$2)),
IF($AJ$2="",
SUMIFS(SAÍDAS[Valor],SAÍDAS[Status],"Concluído",SAÍDAS[Data pagamento],AK900)+SUMIFS(SAÍDAS[Valor],SAÍDAS[Status],"&lt;&gt;"&amp;"Concluído",SAÍDAS[Data vencimento],AK900),
SUMIFS(SAÍDAS[Valor],SAÍDAS[Status],"Concluído",SAÍDAS[Data pagamento],AK900,SAÍDAS[Conta bancária],$AJ$2)+SUMIFS(SAÍDAS[Valor],SAÍDAS[Status],"&lt;&gt;"&amp;"Concluído",SAÍDAS[Data vencimento],AK900,SAÍDAS[Conta bancária],$AJ$2)))</f>
        <v>0</v>
      </c>
      <c r="AP900">
        <f t="shared" ca="1" si="99"/>
        <v>0</v>
      </c>
    </row>
    <row r="901" spans="34:42" x14ac:dyDescent="0.3">
      <c r="AH901" t="str">
        <f t="shared" ca="1" si="95"/>
        <v>jun</v>
      </c>
      <c r="AI901">
        <f t="shared" ca="1" si="96"/>
        <v>1902</v>
      </c>
      <c r="AJ901" t="str">
        <f t="shared" ca="1" si="97"/>
        <v>jun1902</v>
      </c>
      <c r="AK901" s="97">
        <f t="shared" ca="1" si="94"/>
        <v>895</v>
      </c>
      <c r="AL901" t="str">
        <f t="shared" ca="1" si="98"/>
        <v>sex</v>
      </c>
      <c r="AM901">
        <f ca="1">IF($AJ$2="",SUMIFS(BANCOS!$C$4:$C$13,BANCOS!$D$4:$D$13,AK901),SUMIFS(BANCOS!$C$4:$C$13,BANCOS!$D$4:$D$13,AK901,BANCOS!$B$4:$B$13,$AJ$2))+AP900</f>
        <v>0</v>
      </c>
      <c r="AN901">
        <f ca="1">IF($AI$3=1,
IF($AJ$2="",
SUMIFS(ENTRADAS[Valor],ENTRADAS[Status],"Concluído",ENTRADAS[Data pagamento],AK901),
SUMIFS(ENTRADAS[Valor],ENTRADAS[Status],"Concluído",ENTRADAS[Data pagamento],AK901,ENTRADAS[Conta bancária],$AJ$2)),
IF($AJ$2="",
SUMIFS(ENTRADAS[Valor],ENTRADAS[Status],"Concluído",ENTRADAS[Data pagamento],AK901)+SUMIFS(ENTRADAS[Valor],ENTRADAS[Status],"&lt;&gt;"&amp;"Concluído",ENTRADAS[Data vencimento],AK901),
SUMIFS(ENTRADAS[Valor],ENTRADAS[Status],"Concluído",ENTRADAS[Data pagamento],AK901,ENTRADAS[Conta bancária],$AJ$2)+SUMIFS(ENTRADAS[Valor],ENTRADAS[Status],"&lt;&gt;"&amp;"Concluído",ENTRADAS[Data vencimento],AK901,ENTRADAS[Conta bancária],$AJ$2)))</f>
        <v>0</v>
      </c>
      <c r="AO901">
        <f ca="1">IF($AI$3=1,
IF($AJ$2="",
SUMIFS(SAÍDAS[Valor],SAÍDAS[Status],"Concluído",SAÍDAS[Data pagamento],AK901),
SUMIFS(SAÍDAS[Valor],SAÍDAS[Status],"Concluído",SAÍDAS[Data pagamento],AK901,SAÍDAS[Conta bancária],$AJ$2)),
IF($AJ$2="",
SUMIFS(SAÍDAS[Valor],SAÍDAS[Status],"Concluído",SAÍDAS[Data pagamento],AK901)+SUMIFS(SAÍDAS[Valor],SAÍDAS[Status],"&lt;&gt;"&amp;"Concluído",SAÍDAS[Data vencimento],AK901),
SUMIFS(SAÍDAS[Valor],SAÍDAS[Status],"Concluído",SAÍDAS[Data pagamento],AK901,SAÍDAS[Conta bancária],$AJ$2)+SUMIFS(SAÍDAS[Valor],SAÍDAS[Status],"&lt;&gt;"&amp;"Concluído",SAÍDAS[Data vencimento],AK901,SAÍDAS[Conta bancária],$AJ$2)))</f>
        <v>0</v>
      </c>
      <c r="AP901">
        <f t="shared" ca="1" si="99"/>
        <v>0</v>
      </c>
    </row>
    <row r="902" spans="34:42" x14ac:dyDescent="0.3">
      <c r="AH902" t="str">
        <f t="shared" ca="1" si="95"/>
        <v>jun</v>
      </c>
      <c r="AI902">
        <f t="shared" ca="1" si="96"/>
        <v>1902</v>
      </c>
      <c r="AJ902" t="str">
        <f t="shared" ca="1" si="97"/>
        <v>jun1902</v>
      </c>
      <c r="AK902" s="97">
        <f t="shared" ca="1" si="94"/>
        <v>896</v>
      </c>
      <c r="AL902" t="str">
        <f t="shared" ca="1" si="98"/>
        <v>sáb</v>
      </c>
      <c r="AM902">
        <f ca="1">IF($AJ$2="",SUMIFS(BANCOS!$C$4:$C$13,BANCOS!$D$4:$D$13,AK902),SUMIFS(BANCOS!$C$4:$C$13,BANCOS!$D$4:$D$13,AK902,BANCOS!$B$4:$B$13,$AJ$2))+AP901</f>
        <v>0</v>
      </c>
      <c r="AN902">
        <f ca="1">IF($AI$3=1,
IF($AJ$2="",
SUMIFS(ENTRADAS[Valor],ENTRADAS[Status],"Concluído",ENTRADAS[Data pagamento],AK902),
SUMIFS(ENTRADAS[Valor],ENTRADAS[Status],"Concluído",ENTRADAS[Data pagamento],AK902,ENTRADAS[Conta bancária],$AJ$2)),
IF($AJ$2="",
SUMIFS(ENTRADAS[Valor],ENTRADAS[Status],"Concluído",ENTRADAS[Data pagamento],AK902)+SUMIFS(ENTRADAS[Valor],ENTRADAS[Status],"&lt;&gt;"&amp;"Concluído",ENTRADAS[Data vencimento],AK902),
SUMIFS(ENTRADAS[Valor],ENTRADAS[Status],"Concluído",ENTRADAS[Data pagamento],AK902,ENTRADAS[Conta bancária],$AJ$2)+SUMIFS(ENTRADAS[Valor],ENTRADAS[Status],"&lt;&gt;"&amp;"Concluído",ENTRADAS[Data vencimento],AK902,ENTRADAS[Conta bancária],$AJ$2)))</f>
        <v>0</v>
      </c>
      <c r="AO902">
        <f ca="1">IF($AI$3=1,
IF($AJ$2="",
SUMIFS(SAÍDAS[Valor],SAÍDAS[Status],"Concluído",SAÍDAS[Data pagamento],AK902),
SUMIFS(SAÍDAS[Valor],SAÍDAS[Status],"Concluído",SAÍDAS[Data pagamento],AK902,SAÍDAS[Conta bancária],$AJ$2)),
IF($AJ$2="",
SUMIFS(SAÍDAS[Valor],SAÍDAS[Status],"Concluído",SAÍDAS[Data pagamento],AK902)+SUMIFS(SAÍDAS[Valor],SAÍDAS[Status],"&lt;&gt;"&amp;"Concluído",SAÍDAS[Data vencimento],AK902),
SUMIFS(SAÍDAS[Valor],SAÍDAS[Status],"Concluído",SAÍDAS[Data pagamento],AK902,SAÍDAS[Conta bancária],$AJ$2)+SUMIFS(SAÍDAS[Valor],SAÍDAS[Status],"&lt;&gt;"&amp;"Concluído",SAÍDAS[Data vencimento],AK902,SAÍDAS[Conta bancária],$AJ$2)))</f>
        <v>0</v>
      </c>
      <c r="AP902">
        <f t="shared" ca="1" si="99"/>
        <v>0</v>
      </c>
    </row>
    <row r="903" spans="34:42" x14ac:dyDescent="0.3">
      <c r="AH903" t="str">
        <f t="shared" ca="1" si="95"/>
        <v>jun</v>
      </c>
      <c r="AI903">
        <f t="shared" ca="1" si="96"/>
        <v>1902</v>
      </c>
      <c r="AJ903" t="str">
        <f t="shared" ca="1" si="97"/>
        <v>jun1902</v>
      </c>
      <c r="AK903" s="97">
        <f t="shared" ca="1" si="94"/>
        <v>897</v>
      </c>
      <c r="AL903" t="str">
        <f t="shared" ca="1" si="98"/>
        <v>dom</v>
      </c>
      <c r="AM903">
        <f ca="1">IF($AJ$2="",SUMIFS(BANCOS!$C$4:$C$13,BANCOS!$D$4:$D$13,AK903),SUMIFS(BANCOS!$C$4:$C$13,BANCOS!$D$4:$D$13,AK903,BANCOS!$B$4:$B$13,$AJ$2))+AP902</f>
        <v>0</v>
      </c>
      <c r="AN903">
        <f ca="1">IF($AI$3=1,
IF($AJ$2="",
SUMIFS(ENTRADAS[Valor],ENTRADAS[Status],"Concluído",ENTRADAS[Data pagamento],AK903),
SUMIFS(ENTRADAS[Valor],ENTRADAS[Status],"Concluído",ENTRADAS[Data pagamento],AK903,ENTRADAS[Conta bancária],$AJ$2)),
IF($AJ$2="",
SUMIFS(ENTRADAS[Valor],ENTRADAS[Status],"Concluído",ENTRADAS[Data pagamento],AK903)+SUMIFS(ENTRADAS[Valor],ENTRADAS[Status],"&lt;&gt;"&amp;"Concluído",ENTRADAS[Data vencimento],AK903),
SUMIFS(ENTRADAS[Valor],ENTRADAS[Status],"Concluído",ENTRADAS[Data pagamento],AK903,ENTRADAS[Conta bancária],$AJ$2)+SUMIFS(ENTRADAS[Valor],ENTRADAS[Status],"&lt;&gt;"&amp;"Concluído",ENTRADAS[Data vencimento],AK903,ENTRADAS[Conta bancária],$AJ$2)))</f>
        <v>0</v>
      </c>
      <c r="AO903">
        <f ca="1">IF($AI$3=1,
IF($AJ$2="",
SUMIFS(SAÍDAS[Valor],SAÍDAS[Status],"Concluído",SAÍDAS[Data pagamento],AK903),
SUMIFS(SAÍDAS[Valor],SAÍDAS[Status],"Concluído",SAÍDAS[Data pagamento],AK903,SAÍDAS[Conta bancária],$AJ$2)),
IF($AJ$2="",
SUMIFS(SAÍDAS[Valor],SAÍDAS[Status],"Concluído",SAÍDAS[Data pagamento],AK903)+SUMIFS(SAÍDAS[Valor],SAÍDAS[Status],"&lt;&gt;"&amp;"Concluído",SAÍDAS[Data vencimento],AK903),
SUMIFS(SAÍDAS[Valor],SAÍDAS[Status],"Concluído",SAÍDAS[Data pagamento],AK903,SAÍDAS[Conta bancária],$AJ$2)+SUMIFS(SAÍDAS[Valor],SAÍDAS[Status],"&lt;&gt;"&amp;"Concluído",SAÍDAS[Data vencimento],AK903,SAÍDAS[Conta bancária],$AJ$2)))</f>
        <v>0</v>
      </c>
      <c r="AP903">
        <f t="shared" ca="1" si="99"/>
        <v>0</v>
      </c>
    </row>
    <row r="904" spans="34:42" x14ac:dyDescent="0.3">
      <c r="AH904" t="str">
        <f t="shared" ca="1" si="95"/>
        <v>jun</v>
      </c>
      <c r="AI904">
        <f t="shared" ca="1" si="96"/>
        <v>1902</v>
      </c>
      <c r="AJ904" t="str">
        <f t="shared" ca="1" si="97"/>
        <v>jun1902</v>
      </c>
      <c r="AK904" s="97">
        <f t="shared" ref="AK904:AK967" ca="1" si="100">AK903+1</f>
        <v>898</v>
      </c>
      <c r="AL904" t="str">
        <f t="shared" ca="1" si="98"/>
        <v>seg</v>
      </c>
      <c r="AM904">
        <f ca="1">IF($AJ$2="",SUMIFS(BANCOS!$C$4:$C$13,BANCOS!$D$4:$D$13,AK904),SUMIFS(BANCOS!$C$4:$C$13,BANCOS!$D$4:$D$13,AK904,BANCOS!$B$4:$B$13,$AJ$2))+AP903</f>
        <v>0</v>
      </c>
      <c r="AN904">
        <f ca="1">IF($AI$3=1,
IF($AJ$2="",
SUMIFS(ENTRADAS[Valor],ENTRADAS[Status],"Concluído",ENTRADAS[Data pagamento],AK904),
SUMIFS(ENTRADAS[Valor],ENTRADAS[Status],"Concluído",ENTRADAS[Data pagamento],AK904,ENTRADAS[Conta bancária],$AJ$2)),
IF($AJ$2="",
SUMIFS(ENTRADAS[Valor],ENTRADAS[Status],"Concluído",ENTRADAS[Data pagamento],AK904)+SUMIFS(ENTRADAS[Valor],ENTRADAS[Status],"&lt;&gt;"&amp;"Concluído",ENTRADAS[Data vencimento],AK904),
SUMIFS(ENTRADAS[Valor],ENTRADAS[Status],"Concluído",ENTRADAS[Data pagamento],AK904,ENTRADAS[Conta bancária],$AJ$2)+SUMIFS(ENTRADAS[Valor],ENTRADAS[Status],"&lt;&gt;"&amp;"Concluído",ENTRADAS[Data vencimento],AK904,ENTRADAS[Conta bancária],$AJ$2)))</f>
        <v>0</v>
      </c>
      <c r="AO904">
        <f ca="1">IF($AI$3=1,
IF($AJ$2="",
SUMIFS(SAÍDAS[Valor],SAÍDAS[Status],"Concluído",SAÍDAS[Data pagamento],AK904),
SUMIFS(SAÍDAS[Valor],SAÍDAS[Status],"Concluído",SAÍDAS[Data pagamento],AK904,SAÍDAS[Conta bancária],$AJ$2)),
IF($AJ$2="",
SUMIFS(SAÍDAS[Valor],SAÍDAS[Status],"Concluído",SAÍDAS[Data pagamento],AK904)+SUMIFS(SAÍDAS[Valor],SAÍDAS[Status],"&lt;&gt;"&amp;"Concluído",SAÍDAS[Data vencimento],AK904),
SUMIFS(SAÍDAS[Valor],SAÍDAS[Status],"Concluído",SAÍDAS[Data pagamento],AK904,SAÍDAS[Conta bancária],$AJ$2)+SUMIFS(SAÍDAS[Valor],SAÍDAS[Status],"&lt;&gt;"&amp;"Concluído",SAÍDAS[Data vencimento],AK904,SAÍDAS[Conta bancária],$AJ$2)))</f>
        <v>0</v>
      </c>
      <c r="AP904">
        <f t="shared" ca="1" si="99"/>
        <v>0</v>
      </c>
    </row>
    <row r="905" spans="34:42" x14ac:dyDescent="0.3">
      <c r="AH905" t="str">
        <f t="shared" ca="1" si="95"/>
        <v>jun</v>
      </c>
      <c r="AI905">
        <f t="shared" ca="1" si="96"/>
        <v>1902</v>
      </c>
      <c r="AJ905" t="str">
        <f t="shared" ca="1" si="97"/>
        <v>jun1902</v>
      </c>
      <c r="AK905" s="97">
        <f t="shared" ca="1" si="100"/>
        <v>899</v>
      </c>
      <c r="AL905" t="str">
        <f t="shared" ca="1" si="98"/>
        <v>ter</v>
      </c>
      <c r="AM905">
        <f ca="1">IF($AJ$2="",SUMIFS(BANCOS!$C$4:$C$13,BANCOS!$D$4:$D$13,AK905),SUMIFS(BANCOS!$C$4:$C$13,BANCOS!$D$4:$D$13,AK905,BANCOS!$B$4:$B$13,$AJ$2))+AP904</f>
        <v>0</v>
      </c>
      <c r="AN905">
        <f ca="1">IF($AI$3=1,
IF($AJ$2="",
SUMIFS(ENTRADAS[Valor],ENTRADAS[Status],"Concluído",ENTRADAS[Data pagamento],AK905),
SUMIFS(ENTRADAS[Valor],ENTRADAS[Status],"Concluído",ENTRADAS[Data pagamento],AK905,ENTRADAS[Conta bancária],$AJ$2)),
IF($AJ$2="",
SUMIFS(ENTRADAS[Valor],ENTRADAS[Status],"Concluído",ENTRADAS[Data pagamento],AK905)+SUMIFS(ENTRADAS[Valor],ENTRADAS[Status],"&lt;&gt;"&amp;"Concluído",ENTRADAS[Data vencimento],AK905),
SUMIFS(ENTRADAS[Valor],ENTRADAS[Status],"Concluído",ENTRADAS[Data pagamento],AK905,ENTRADAS[Conta bancária],$AJ$2)+SUMIFS(ENTRADAS[Valor],ENTRADAS[Status],"&lt;&gt;"&amp;"Concluído",ENTRADAS[Data vencimento],AK905,ENTRADAS[Conta bancária],$AJ$2)))</f>
        <v>0</v>
      </c>
      <c r="AO905">
        <f ca="1">IF($AI$3=1,
IF($AJ$2="",
SUMIFS(SAÍDAS[Valor],SAÍDAS[Status],"Concluído",SAÍDAS[Data pagamento],AK905),
SUMIFS(SAÍDAS[Valor],SAÍDAS[Status],"Concluído",SAÍDAS[Data pagamento],AK905,SAÍDAS[Conta bancária],$AJ$2)),
IF($AJ$2="",
SUMIFS(SAÍDAS[Valor],SAÍDAS[Status],"Concluído",SAÍDAS[Data pagamento],AK905)+SUMIFS(SAÍDAS[Valor],SAÍDAS[Status],"&lt;&gt;"&amp;"Concluído",SAÍDAS[Data vencimento],AK905),
SUMIFS(SAÍDAS[Valor],SAÍDAS[Status],"Concluído",SAÍDAS[Data pagamento],AK905,SAÍDAS[Conta bancária],$AJ$2)+SUMIFS(SAÍDAS[Valor],SAÍDAS[Status],"&lt;&gt;"&amp;"Concluído",SAÍDAS[Data vencimento],AK905,SAÍDAS[Conta bancária],$AJ$2)))</f>
        <v>0</v>
      </c>
      <c r="AP905">
        <f t="shared" ca="1" si="99"/>
        <v>0</v>
      </c>
    </row>
    <row r="906" spans="34:42" x14ac:dyDescent="0.3">
      <c r="AH906" t="str">
        <f t="shared" ca="1" si="95"/>
        <v>jun</v>
      </c>
      <c r="AI906">
        <f t="shared" ca="1" si="96"/>
        <v>1902</v>
      </c>
      <c r="AJ906" t="str">
        <f t="shared" ca="1" si="97"/>
        <v>jun1902</v>
      </c>
      <c r="AK906" s="97">
        <f t="shared" ca="1" si="100"/>
        <v>900</v>
      </c>
      <c r="AL906" t="str">
        <f t="shared" ca="1" si="98"/>
        <v>qua</v>
      </c>
      <c r="AM906">
        <f ca="1">IF($AJ$2="",SUMIFS(BANCOS!$C$4:$C$13,BANCOS!$D$4:$D$13,AK906),SUMIFS(BANCOS!$C$4:$C$13,BANCOS!$D$4:$D$13,AK906,BANCOS!$B$4:$B$13,$AJ$2))+AP905</f>
        <v>0</v>
      </c>
      <c r="AN906">
        <f ca="1">IF($AI$3=1,
IF($AJ$2="",
SUMIFS(ENTRADAS[Valor],ENTRADAS[Status],"Concluído",ENTRADAS[Data pagamento],AK906),
SUMIFS(ENTRADAS[Valor],ENTRADAS[Status],"Concluído",ENTRADAS[Data pagamento],AK906,ENTRADAS[Conta bancária],$AJ$2)),
IF($AJ$2="",
SUMIFS(ENTRADAS[Valor],ENTRADAS[Status],"Concluído",ENTRADAS[Data pagamento],AK906)+SUMIFS(ENTRADAS[Valor],ENTRADAS[Status],"&lt;&gt;"&amp;"Concluído",ENTRADAS[Data vencimento],AK906),
SUMIFS(ENTRADAS[Valor],ENTRADAS[Status],"Concluído",ENTRADAS[Data pagamento],AK906,ENTRADAS[Conta bancária],$AJ$2)+SUMIFS(ENTRADAS[Valor],ENTRADAS[Status],"&lt;&gt;"&amp;"Concluído",ENTRADAS[Data vencimento],AK906,ENTRADAS[Conta bancária],$AJ$2)))</f>
        <v>0</v>
      </c>
      <c r="AO906">
        <f ca="1">IF($AI$3=1,
IF($AJ$2="",
SUMIFS(SAÍDAS[Valor],SAÍDAS[Status],"Concluído",SAÍDAS[Data pagamento],AK906),
SUMIFS(SAÍDAS[Valor],SAÍDAS[Status],"Concluído",SAÍDAS[Data pagamento],AK906,SAÍDAS[Conta bancária],$AJ$2)),
IF($AJ$2="",
SUMIFS(SAÍDAS[Valor],SAÍDAS[Status],"Concluído",SAÍDAS[Data pagamento],AK906)+SUMIFS(SAÍDAS[Valor],SAÍDAS[Status],"&lt;&gt;"&amp;"Concluído",SAÍDAS[Data vencimento],AK906),
SUMIFS(SAÍDAS[Valor],SAÍDAS[Status],"Concluído",SAÍDAS[Data pagamento],AK906,SAÍDAS[Conta bancária],$AJ$2)+SUMIFS(SAÍDAS[Valor],SAÍDAS[Status],"&lt;&gt;"&amp;"Concluído",SAÍDAS[Data vencimento],AK906,SAÍDAS[Conta bancária],$AJ$2)))</f>
        <v>0</v>
      </c>
      <c r="AP906">
        <f t="shared" ca="1" si="99"/>
        <v>0</v>
      </c>
    </row>
    <row r="907" spans="34:42" x14ac:dyDescent="0.3">
      <c r="AH907" t="str">
        <f t="shared" ca="1" si="95"/>
        <v>jun</v>
      </c>
      <c r="AI907">
        <f t="shared" ca="1" si="96"/>
        <v>1902</v>
      </c>
      <c r="AJ907" t="str">
        <f t="shared" ca="1" si="97"/>
        <v>jun1902</v>
      </c>
      <c r="AK907" s="97">
        <f t="shared" ca="1" si="100"/>
        <v>901</v>
      </c>
      <c r="AL907" t="str">
        <f t="shared" ca="1" si="98"/>
        <v>qui</v>
      </c>
      <c r="AM907">
        <f ca="1">IF($AJ$2="",SUMIFS(BANCOS!$C$4:$C$13,BANCOS!$D$4:$D$13,AK907),SUMIFS(BANCOS!$C$4:$C$13,BANCOS!$D$4:$D$13,AK907,BANCOS!$B$4:$B$13,$AJ$2))+AP906</f>
        <v>0</v>
      </c>
      <c r="AN907">
        <f ca="1">IF($AI$3=1,
IF($AJ$2="",
SUMIFS(ENTRADAS[Valor],ENTRADAS[Status],"Concluído",ENTRADAS[Data pagamento],AK907),
SUMIFS(ENTRADAS[Valor],ENTRADAS[Status],"Concluído",ENTRADAS[Data pagamento],AK907,ENTRADAS[Conta bancária],$AJ$2)),
IF($AJ$2="",
SUMIFS(ENTRADAS[Valor],ENTRADAS[Status],"Concluído",ENTRADAS[Data pagamento],AK907)+SUMIFS(ENTRADAS[Valor],ENTRADAS[Status],"&lt;&gt;"&amp;"Concluído",ENTRADAS[Data vencimento],AK907),
SUMIFS(ENTRADAS[Valor],ENTRADAS[Status],"Concluído",ENTRADAS[Data pagamento],AK907,ENTRADAS[Conta bancária],$AJ$2)+SUMIFS(ENTRADAS[Valor],ENTRADAS[Status],"&lt;&gt;"&amp;"Concluído",ENTRADAS[Data vencimento],AK907,ENTRADAS[Conta bancária],$AJ$2)))</f>
        <v>0</v>
      </c>
      <c r="AO907">
        <f ca="1">IF($AI$3=1,
IF($AJ$2="",
SUMIFS(SAÍDAS[Valor],SAÍDAS[Status],"Concluído",SAÍDAS[Data pagamento],AK907),
SUMIFS(SAÍDAS[Valor],SAÍDAS[Status],"Concluído",SAÍDAS[Data pagamento],AK907,SAÍDAS[Conta bancária],$AJ$2)),
IF($AJ$2="",
SUMIFS(SAÍDAS[Valor],SAÍDAS[Status],"Concluído",SAÍDAS[Data pagamento],AK907)+SUMIFS(SAÍDAS[Valor],SAÍDAS[Status],"&lt;&gt;"&amp;"Concluído",SAÍDAS[Data vencimento],AK907),
SUMIFS(SAÍDAS[Valor],SAÍDAS[Status],"Concluído",SAÍDAS[Data pagamento],AK907,SAÍDAS[Conta bancária],$AJ$2)+SUMIFS(SAÍDAS[Valor],SAÍDAS[Status],"&lt;&gt;"&amp;"Concluído",SAÍDAS[Data vencimento],AK907,SAÍDAS[Conta bancária],$AJ$2)))</f>
        <v>0</v>
      </c>
      <c r="AP907">
        <f t="shared" ca="1" si="99"/>
        <v>0</v>
      </c>
    </row>
    <row r="908" spans="34:42" x14ac:dyDescent="0.3">
      <c r="AH908" t="str">
        <f t="shared" ca="1" si="95"/>
        <v>jun</v>
      </c>
      <c r="AI908">
        <f t="shared" ca="1" si="96"/>
        <v>1902</v>
      </c>
      <c r="AJ908" t="str">
        <f t="shared" ca="1" si="97"/>
        <v>jun1902</v>
      </c>
      <c r="AK908" s="97">
        <f t="shared" ca="1" si="100"/>
        <v>902</v>
      </c>
      <c r="AL908" t="str">
        <f t="shared" ca="1" si="98"/>
        <v>sex</v>
      </c>
      <c r="AM908">
        <f ca="1">IF($AJ$2="",SUMIFS(BANCOS!$C$4:$C$13,BANCOS!$D$4:$D$13,AK908),SUMIFS(BANCOS!$C$4:$C$13,BANCOS!$D$4:$D$13,AK908,BANCOS!$B$4:$B$13,$AJ$2))+AP907</f>
        <v>0</v>
      </c>
      <c r="AN908">
        <f ca="1">IF($AI$3=1,
IF($AJ$2="",
SUMIFS(ENTRADAS[Valor],ENTRADAS[Status],"Concluído",ENTRADAS[Data pagamento],AK908),
SUMIFS(ENTRADAS[Valor],ENTRADAS[Status],"Concluído",ENTRADAS[Data pagamento],AK908,ENTRADAS[Conta bancária],$AJ$2)),
IF($AJ$2="",
SUMIFS(ENTRADAS[Valor],ENTRADAS[Status],"Concluído",ENTRADAS[Data pagamento],AK908)+SUMIFS(ENTRADAS[Valor],ENTRADAS[Status],"&lt;&gt;"&amp;"Concluído",ENTRADAS[Data vencimento],AK908),
SUMIFS(ENTRADAS[Valor],ENTRADAS[Status],"Concluído",ENTRADAS[Data pagamento],AK908,ENTRADAS[Conta bancária],$AJ$2)+SUMIFS(ENTRADAS[Valor],ENTRADAS[Status],"&lt;&gt;"&amp;"Concluído",ENTRADAS[Data vencimento],AK908,ENTRADAS[Conta bancária],$AJ$2)))</f>
        <v>0</v>
      </c>
      <c r="AO908">
        <f ca="1">IF($AI$3=1,
IF($AJ$2="",
SUMIFS(SAÍDAS[Valor],SAÍDAS[Status],"Concluído",SAÍDAS[Data pagamento],AK908),
SUMIFS(SAÍDAS[Valor],SAÍDAS[Status],"Concluído",SAÍDAS[Data pagamento],AK908,SAÍDAS[Conta bancária],$AJ$2)),
IF($AJ$2="",
SUMIFS(SAÍDAS[Valor],SAÍDAS[Status],"Concluído",SAÍDAS[Data pagamento],AK908)+SUMIFS(SAÍDAS[Valor],SAÍDAS[Status],"&lt;&gt;"&amp;"Concluído",SAÍDAS[Data vencimento],AK908),
SUMIFS(SAÍDAS[Valor],SAÍDAS[Status],"Concluído",SAÍDAS[Data pagamento],AK908,SAÍDAS[Conta bancária],$AJ$2)+SUMIFS(SAÍDAS[Valor],SAÍDAS[Status],"&lt;&gt;"&amp;"Concluído",SAÍDAS[Data vencimento],AK908,SAÍDAS[Conta bancária],$AJ$2)))</f>
        <v>0</v>
      </c>
      <c r="AP908">
        <f t="shared" ca="1" si="99"/>
        <v>0</v>
      </c>
    </row>
    <row r="909" spans="34:42" x14ac:dyDescent="0.3">
      <c r="AH909" t="str">
        <f t="shared" ca="1" si="95"/>
        <v>jun</v>
      </c>
      <c r="AI909">
        <f t="shared" ca="1" si="96"/>
        <v>1902</v>
      </c>
      <c r="AJ909" t="str">
        <f t="shared" ca="1" si="97"/>
        <v>jun1902</v>
      </c>
      <c r="AK909" s="97">
        <f t="shared" ca="1" si="100"/>
        <v>903</v>
      </c>
      <c r="AL909" t="str">
        <f t="shared" ca="1" si="98"/>
        <v>sáb</v>
      </c>
      <c r="AM909">
        <f ca="1">IF($AJ$2="",SUMIFS(BANCOS!$C$4:$C$13,BANCOS!$D$4:$D$13,AK909),SUMIFS(BANCOS!$C$4:$C$13,BANCOS!$D$4:$D$13,AK909,BANCOS!$B$4:$B$13,$AJ$2))+AP908</f>
        <v>0</v>
      </c>
      <c r="AN909">
        <f ca="1">IF($AI$3=1,
IF($AJ$2="",
SUMIFS(ENTRADAS[Valor],ENTRADAS[Status],"Concluído",ENTRADAS[Data pagamento],AK909),
SUMIFS(ENTRADAS[Valor],ENTRADAS[Status],"Concluído",ENTRADAS[Data pagamento],AK909,ENTRADAS[Conta bancária],$AJ$2)),
IF($AJ$2="",
SUMIFS(ENTRADAS[Valor],ENTRADAS[Status],"Concluído",ENTRADAS[Data pagamento],AK909)+SUMIFS(ENTRADAS[Valor],ENTRADAS[Status],"&lt;&gt;"&amp;"Concluído",ENTRADAS[Data vencimento],AK909),
SUMIFS(ENTRADAS[Valor],ENTRADAS[Status],"Concluído",ENTRADAS[Data pagamento],AK909,ENTRADAS[Conta bancária],$AJ$2)+SUMIFS(ENTRADAS[Valor],ENTRADAS[Status],"&lt;&gt;"&amp;"Concluído",ENTRADAS[Data vencimento],AK909,ENTRADAS[Conta bancária],$AJ$2)))</f>
        <v>0</v>
      </c>
      <c r="AO909">
        <f ca="1">IF($AI$3=1,
IF($AJ$2="",
SUMIFS(SAÍDAS[Valor],SAÍDAS[Status],"Concluído",SAÍDAS[Data pagamento],AK909),
SUMIFS(SAÍDAS[Valor],SAÍDAS[Status],"Concluído",SAÍDAS[Data pagamento],AK909,SAÍDAS[Conta bancária],$AJ$2)),
IF($AJ$2="",
SUMIFS(SAÍDAS[Valor],SAÍDAS[Status],"Concluído",SAÍDAS[Data pagamento],AK909)+SUMIFS(SAÍDAS[Valor],SAÍDAS[Status],"&lt;&gt;"&amp;"Concluído",SAÍDAS[Data vencimento],AK909),
SUMIFS(SAÍDAS[Valor],SAÍDAS[Status],"Concluído",SAÍDAS[Data pagamento],AK909,SAÍDAS[Conta bancária],$AJ$2)+SUMIFS(SAÍDAS[Valor],SAÍDAS[Status],"&lt;&gt;"&amp;"Concluído",SAÍDAS[Data vencimento],AK909,SAÍDAS[Conta bancária],$AJ$2)))</f>
        <v>0</v>
      </c>
      <c r="AP909">
        <f t="shared" ca="1" si="99"/>
        <v>0</v>
      </c>
    </row>
    <row r="910" spans="34:42" x14ac:dyDescent="0.3">
      <c r="AH910" t="str">
        <f t="shared" ca="1" si="95"/>
        <v>jun</v>
      </c>
      <c r="AI910">
        <f t="shared" ca="1" si="96"/>
        <v>1902</v>
      </c>
      <c r="AJ910" t="str">
        <f t="shared" ca="1" si="97"/>
        <v>jun1902</v>
      </c>
      <c r="AK910" s="97">
        <f t="shared" ca="1" si="100"/>
        <v>904</v>
      </c>
      <c r="AL910" t="str">
        <f t="shared" ca="1" si="98"/>
        <v>dom</v>
      </c>
      <c r="AM910">
        <f ca="1">IF($AJ$2="",SUMIFS(BANCOS!$C$4:$C$13,BANCOS!$D$4:$D$13,AK910),SUMIFS(BANCOS!$C$4:$C$13,BANCOS!$D$4:$D$13,AK910,BANCOS!$B$4:$B$13,$AJ$2))+AP909</f>
        <v>0</v>
      </c>
      <c r="AN910">
        <f ca="1">IF($AI$3=1,
IF($AJ$2="",
SUMIFS(ENTRADAS[Valor],ENTRADAS[Status],"Concluído",ENTRADAS[Data pagamento],AK910),
SUMIFS(ENTRADAS[Valor],ENTRADAS[Status],"Concluído",ENTRADAS[Data pagamento],AK910,ENTRADAS[Conta bancária],$AJ$2)),
IF($AJ$2="",
SUMIFS(ENTRADAS[Valor],ENTRADAS[Status],"Concluído",ENTRADAS[Data pagamento],AK910)+SUMIFS(ENTRADAS[Valor],ENTRADAS[Status],"&lt;&gt;"&amp;"Concluído",ENTRADAS[Data vencimento],AK910),
SUMIFS(ENTRADAS[Valor],ENTRADAS[Status],"Concluído",ENTRADAS[Data pagamento],AK910,ENTRADAS[Conta bancária],$AJ$2)+SUMIFS(ENTRADAS[Valor],ENTRADAS[Status],"&lt;&gt;"&amp;"Concluído",ENTRADAS[Data vencimento],AK910,ENTRADAS[Conta bancária],$AJ$2)))</f>
        <v>0</v>
      </c>
      <c r="AO910">
        <f ca="1">IF($AI$3=1,
IF($AJ$2="",
SUMIFS(SAÍDAS[Valor],SAÍDAS[Status],"Concluído",SAÍDAS[Data pagamento],AK910),
SUMIFS(SAÍDAS[Valor],SAÍDAS[Status],"Concluído",SAÍDAS[Data pagamento],AK910,SAÍDAS[Conta bancária],$AJ$2)),
IF($AJ$2="",
SUMIFS(SAÍDAS[Valor],SAÍDAS[Status],"Concluído",SAÍDAS[Data pagamento],AK910)+SUMIFS(SAÍDAS[Valor],SAÍDAS[Status],"&lt;&gt;"&amp;"Concluído",SAÍDAS[Data vencimento],AK910),
SUMIFS(SAÍDAS[Valor],SAÍDAS[Status],"Concluído",SAÍDAS[Data pagamento],AK910,SAÍDAS[Conta bancária],$AJ$2)+SUMIFS(SAÍDAS[Valor],SAÍDAS[Status],"&lt;&gt;"&amp;"Concluído",SAÍDAS[Data vencimento],AK910,SAÍDAS[Conta bancária],$AJ$2)))</f>
        <v>0</v>
      </c>
      <c r="AP910">
        <f t="shared" ca="1" si="99"/>
        <v>0</v>
      </c>
    </row>
    <row r="911" spans="34:42" x14ac:dyDescent="0.3">
      <c r="AH911" t="str">
        <f t="shared" ca="1" si="95"/>
        <v>jun</v>
      </c>
      <c r="AI911">
        <f t="shared" ca="1" si="96"/>
        <v>1902</v>
      </c>
      <c r="AJ911" t="str">
        <f t="shared" ca="1" si="97"/>
        <v>jun1902</v>
      </c>
      <c r="AK911" s="97">
        <f t="shared" ca="1" si="100"/>
        <v>905</v>
      </c>
      <c r="AL911" t="str">
        <f t="shared" ca="1" si="98"/>
        <v>seg</v>
      </c>
      <c r="AM911">
        <f ca="1">IF($AJ$2="",SUMIFS(BANCOS!$C$4:$C$13,BANCOS!$D$4:$D$13,AK911),SUMIFS(BANCOS!$C$4:$C$13,BANCOS!$D$4:$D$13,AK911,BANCOS!$B$4:$B$13,$AJ$2))+AP910</f>
        <v>0</v>
      </c>
      <c r="AN911">
        <f ca="1">IF($AI$3=1,
IF($AJ$2="",
SUMIFS(ENTRADAS[Valor],ENTRADAS[Status],"Concluído",ENTRADAS[Data pagamento],AK911),
SUMIFS(ENTRADAS[Valor],ENTRADAS[Status],"Concluído",ENTRADAS[Data pagamento],AK911,ENTRADAS[Conta bancária],$AJ$2)),
IF($AJ$2="",
SUMIFS(ENTRADAS[Valor],ENTRADAS[Status],"Concluído",ENTRADAS[Data pagamento],AK911)+SUMIFS(ENTRADAS[Valor],ENTRADAS[Status],"&lt;&gt;"&amp;"Concluído",ENTRADAS[Data vencimento],AK911),
SUMIFS(ENTRADAS[Valor],ENTRADAS[Status],"Concluído",ENTRADAS[Data pagamento],AK911,ENTRADAS[Conta bancária],$AJ$2)+SUMIFS(ENTRADAS[Valor],ENTRADAS[Status],"&lt;&gt;"&amp;"Concluído",ENTRADAS[Data vencimento],AK911,ENTRADAS[Conta bancária],$AJ$2)))</f>
        <v>0</v>
      </c>
      <c r="AO911">
        <f ca="1">IF($AI$3=1,
IF($AJ$2="",
SUMIFS(SAÍDAS[Valor],SAÍDAS[Status],"Concluído",SAÍDAS[Data pagamento],AK911),
SUMIFS(SAÍDAS[Valor],SAÍDAS[Status],"Concluído",SAÍDAS[Data pagamento],AK911,SAÍDAS[Conta bancária],$AJ$2)),
IF($AJ$2="",
SUMIFS(SAÍDAS[Valor],SAÍDAS[Status],"Concluído",SAÍDAS[Data pagamento],AK911)+SUMIFS(SAÍDAS[Valor],SAÍDAS[Status],"&lt;&gt;"&amp;"Concluído",SAÍDAS[Data vencimento],AK911),
SUMIFS(SAÍDAS[Valor],SAÍDAS[Status],"Concluído",SAÍDAS[Data pagamento],AK911,SAÍDAS[Conta bancária],$AJ$2)+SUMIFS(SAÍDAS[Valor],SAÍDAS[Status],"&lt;&gt;"&amp;"Concluído",SAÍDAS[Data vencimento],AK911,SAÍDAS[Conta bancária],$AJ$2)))</f>
        <v>0</v>
      </c>
      <c r="AP911">
        <f t="shared" ca="1" si="99"/>
        <v>0</v>
      </c>
    </row>
    <row r="912" spans="34:42" x14ac:dyDescent="0.3">
      <c r="AH912" t="str">
        <f t="shared" ca="1" si="95"/>
        <v>jun</v>
      </c>
      <c r="AI912">
        <f t="shared" ca="1" si="96"/>
        <v>1902</v>
      </c>
      <c r="AJ912" t="str">
        <f t="shared" ca="1" si="97"/>
        <v>jun1902</v>
      </c>
      <c r="AK912" s="97">
        <f t="shared" ca="1" si="100"/>
        <v>906</v>
      </c>
      <c r="AL912" t="str">
        <f t="shared" ca="1" si="98"/>
        <v>ter</v>
      </c>
      <c r="AM912">
        <f ca="1">IF($AJ$2="",SUMIFS(BANCOS!$C$4:$C$13,BANCOS!$D$4:$D$13,AK912),SUMIFS(BANCOS!$C$4:$C$13,BANCOS!$D$4:$D$13,AK912,BANCOS!$B$4:$B$13,$AJ$2))+AP911</f>
        <v>0</v>
      </c>
      <c r="AN912">
        <f ca="1">IF($AI$3=1,
IF($AJ$2="",
SUMIFS(ENTRADAS[Valor],ENTRADAS[Status],"Concluído",ENTRADAS[Data pagamento],AK912),
SUMIFS(ENTRADAS[Valor],ENTRADAS[Status],"Concluído",ENTRADAS[Data pagamento],AK912,ENTRADAS[Conta bancária],$AJ$2)),
IF($AJ$2="",
SUMIFS(ENTRADAS[Valor],ENTRADAS[Status],"Concluído",ENTRADAS[Data pagamento],AK912)+SUMIFS(ENTRADAS[Valor],ENTRADAS[Status],"&lt;&gt;"&amp;"Concluído",ENTRADAS[Data vencimento],AK912),
SUMIFS(ENTRADAS[Valor],ENTRADAS[Status],"Concluído",ENTRADAS[Data pagamento],AK912,ENTRADAS[Conta bancária],$AJ$2)+SUMIFS(ENTRADAS[Valor],ENTRADAS[Status],"&lt;&gt;"&amp;"Concluído",ENTRADAS[Data vencimento],AK912,ENTRADAS[Conta bancária],$AJ$2)))</f>
        <v>0</v>
      </c>
      <c r="AO912">
        <f ca="1">IF($AI$3=1,
IF($AJ$2="",
SUMIFS(SAÍDAS[Valor],SAÍDAS[Status],"Concluído",SAÍDAS[Data pagamento],AK912),
SUMIFS(SAÍDAS[Valor],SAÍDAS[Status],"Concluído",SAÍDAS[Data pagamento],AK912,SAÍDAS[Conta bancária],$AJ$2)),
IF($AJ$2="",
SUMIFS(SAÍDAS[Valor],SAÍDAS[Status],"Concluído",SAÍDAS[Data pagamento],AK912)+SUMIFS(SAÍDAS[Valor],SAÍDAS[Status],"&lt;&gt;"&amp;"Concluído",SAÍDAS[Data vencimento],AK912),
SUMIFS(SAÍDAS[Valor],SAÍDAS[Status],"Concluído",SAÍDAS[Data pagamento],AK912,SAÍDAS[Conta bancária],$AJ$2)+SUMIFS(SAÍDAS[Valor],SAÍDAS[Status],"&lt;&gt;"&amp;"Concluído",SAÍDAS[Data vencimento],AK912,SAÍDAS[Conta bancária],$AJ$2)))</f>
        <v>0</v>
      </c>
      <c r="AP912">
        <f t="shared" ca="1" si="99"/>
        <v>0</v>
      </c>
    </row>
    <row r="913" spans="34:42" x14ac:dyDescent="0.3">
      <c r="AH913" t="str">
        <f t="shared" ca="1" si="95"/>
        <v>jun</v>
      </c>
      <c r="AI913">
        <f t="shared" ca="1" si="96"/>
        <v>1902</v>
      </c>
      <c r="AJ913" t="str">
        <f t="shared" ca="1" si="97"/>
        <v>jun1902</v>
      </c>
      <c r="AK913" s="97">
        <f t="shared" ca="1" si="100"/>
        <v>907</v>
      </c>
      <c r="AL913" t="str">
        <f t="shared" ca="1" si="98"/>
        <v>qua</v>
      </c>
      <c r="AM913">
        <f ca="1">IF($AJ$2="",SUMIFS(BANCOS!$C$4:$C$13,BANCOS!$D$4:$D$13,AK913),SUMIFS(BANCOS!$C$4:$C$13,BANCOS!$D$4:$D$13,AK913,BANCOS!$B$4:$B$13,$AJ$2))+AP912</f>
        <v>0</v>
      </c>
      <c r="AN913">
        <f ca="1">IF($AI$3=1,
IF($AJ$2="",
SUMIFS(ENTRADAS[Valor],ENTRADAS[Status],"Concluído",ENTRADAS[Data pagamento],AK913),
SUMIFS(ENTRADAS[Valor],ENTRADAS[Status],"Concluído",ENTRADAS[Data pagamento],AK913,ENTRADAS[Conta bancária],$AJ$2)),
IF($AJ$2="",
SUMIFS(ENTRADAS[Valor],ENTRADAS[Status],"Concluído",ENTRADAS[Data pagamento],AK913)+SUMIFS(ENTRADAS[Valor],ENTRADAS[Status],"&lt;&gt;"&amp;"Concluído",ENTRADAS[Data vencimento],AK913),
SUMIFS(ENTRADAS[Valor],ENTRADAS[Status],"Concluído",ENTRADAS[Data pagamento],AK913,ENTRADAS[Conta bancária],$AJ$2)+SUMIFS(ENTRADAS[Valor],ENTRADAS[Status],"&lt;&gt;"&amp;"Concluído",ENTRADAS[Data vencimento],AK913,ENTRADAS[Conta bancária],$AJ$2)))</f>
        <v>0</v>
      </c>
      <c r="AO913">
        <f ca="1">IF($AI$3=1,
IF($AJ$2="",
SUMIFS(SAÍDAS[Valor],SAÍDAS[Status],"Concluído",SAÍDAS[Data pagamento],AK913),
SUMIFS(SAÍDAS[Valor],SAÍDAS[Status],"Concluído",SAÍDAS[Data pagamento],AK913,SAÍDAS[Conta bancária],$AJ$2)),
IF($AJ$2="",
SUMIFS(SAÍDAS[Valor],SAÍDAS[Status],"Concluído",SAÍDAS[Data pagamento],AK913)+SUMIFS(SAÍDAS[Valor],SAÍDAS[Status],"&lt;&gt;"&amp;"Concluído",SAÍDAS[Data vencimento],AK913),
SUMIFS(SAÍDAS[Valor],SAÍDAS[Status],"Concluído",SAÍDAS[Data pagamento],AK913,SAÍDAS[Conta bancária],$AJ$2)+SUMIFS(SAÍDAS[Valor],SAÍDAS[Status],"&lt;&gt;"&amp;"Concluído",SAÍDAS[Data vencimento],AK913,SAÍDAS[Conta bancária],$AJ$2)))</f>
        <v>0</v>
      </c>
      <c r="AP913">
        <f t="shared" ca="1" si="99"/>
        <v>0</v>
      </c>
    </row>
    <row r="914" spans="34:42" x14ac:dyDescent="0.3">
      <c r="AH914" t="str">
        <f t="shared" ca="1" si="95"/>
        <v>jun</v>
      </c>
      <c r="AI914">
        <f t="shared" ca="1" si="96"/>
        <v>1902</v>
      </c>
      <c r="AJ914" t="str">
        <f t="shared" ca="1" si="97"/>
        <v>jun1902</v>
      </c>
      <c r="AK914" s="97">
        <f t="shared" ca="1" si="100"/>
        <v>908</v>
      </c>
      <c r="AL914" t="str">
        <f t="shared" ca="1" si="98"/>
        <v>qui</v>
      </c>
      <c r="AM914">
        <f ca="1">IF($AJ$2="",SUMIFS(BANCOS!$C$4:$C$13,BANCOS!$D$4:$D$13,AK914),SUMIFS(BANCOS!$C$4:$C$13,BANCOS!$D$4:$D$13,AK914,BANCOS!$B$4:$B$13,$AJ$2))+AP913</f>
        <v>0</v>
      </c>
      <c r="AN914">
        <f ca="1">IF($AI$3=1,
IF($AJ$2="",
SUMIFS(ENTRADAS[Valor],ENTRADAS[Status],"Concluído",ENTRADAS[Data pagamento],AK914),
SUMIFS(ENTRADAS[Valor],ENTRADAS[Status],"Concluído",ENTRADAS[Data pagamento],AK914,ENTRADAS[Conta bancária],$AJ$2)),
IF($AJ$2="",
SUMIFS(ENTRADAS[Valor],ENTRADAS[Status],"Concluído",ENTRADAS[Data pagamento],AK914)+SUMIFS(ENTRADAS[Valor],ENTRADAS[Status],"&lt;&gt;"&amp;"Concluído",ENTRADAS[Data vencimento],AK914),
SUMIFS(ENTRADAS[Valor],ENTRADAS[Status],"Concluído",ENTRADAS[Data pagamento],AK914,ENTRADAS[Conta bancária],$AJ$2)+SUMIFS(ENTRADAS[Valor],ENTRADAS[Status],"&lt;&gt;"&amp;"Concluído",ENTRADAS[Data vencimento],AK914,ENTRADAS[Conta bancária],$AJ$2)))</f>
        <v>0</v>
      </c>
      <c r="AO914">
        <f ca="1">IF($AI$3=1,
IF($AJ$2="",
SUMIFS(SAÍDAS[Valor],SAÍDAS[Status],"Concluído",SAÍDAS[Data pagamento],AK914),
SUMIFS(SAÍDAS[Valor],SAÍDAS[Status],"Concluído",SAÍDAS[Data pagamento],AK914,SAÍDAS[Conta bancária],$AJ$2)),
IF($AJ$2="",
SUMIFS(SAÍDAS[Valor],SAÍDAS[Status],"Concluído",SAÍDAS[Data pagamento],AK914)+SUMIFS(SAÍDAS[Valor],SAÍDAS[Status],"&lt;&gt;"&amp;"Concluído",SAÍDAS[Data vencimento],AK914),
SUMIFS(SAÍDAS[Valor],SAÍDAS[Status],"Concluído",SAÍDAS[Data pagamento],AK914,SAÍDAS[Conta bancária],$AJ$2)+SUMIFS(SAÍDAS[Valor],SAÍDAS[Status],"&lt;&gt;"&amp;"Concluído",SAÍDAS[Data vencimento],AK914,SAÍDAS[Conta bancária],$AJ$2)))</f>
        <v>0</v>
      </c>
      <c r="AP914">
        <f t="shared" ca="1" si="99"/>
        <v>0</v>
      </c>
    </row>
    <row r="915" spans="34:42" x14ac:dyDescent="0.3">
      <c r="AH915" t="str">
        <f t="shared" ca="1" si="95"/>
        <v>jun</v>
      </c>
      <c r="AI915">
        <f t="shared" ca="1" si="96"/>
        <v>1902</v>
      </c>
      <c r="AJ915" t="str">
        <f t="shared" ca="1" si="97"/>
        <v>jun1902</v>
      </c>
      <c r="AK915" s="97">
        <f t="shared" ca="1" si="100"/>
        <v>909</v>
      </c>
      <c r="AL915" t="str">
        <f t="shared" ca="1" si="98"/>
        <v>sex</v>
      </c>
      <c r="AM915">
        <f ca="1">IF($AJ$2="",SUMIFS(BANCOS!$C$4:$C$13,BANCOS!$D$4:$D$13,AK915),SUMIFS(BANCOS!$C$4:$C$13,BANCOS!$D$4:$D$13,AK915,BANCOS!$B$4:$B$13,$AJ$2))+AP914</f>
        <v>0</v>
      </c>
      <c r="AN915">
        <f ca="1">IF($AI$3=1,
IF($AJ$2="",
SUMIFS(ENTRADAS[Valor],ENTRADAS[Status],"Concluído",ENTRADAS[Data pagamento],AK915),
SUMIFS(ENTRADAS[Valor],ENTRADAS[Status],"Concluído",ENTRADAS[Data pagamento],AK915,ENTRADAS[Conta bancária],$AJ$2)),
IF($AJ$2="",
SUMIFS(ENTRADAS[Valor],ENTRADAS[Status],"Concluído",ENTRADAS[Data pagamento],AK915)+SUMIFS(ENTRADAS[Valor],ENTRADAS[Status],"&lt;&gt;"&amp;"Concluído",ENTRADAS[Data vencimento],AK915),
SUMIFS(ENTRADAS[Valor],ENTRADAS[Status],"Concluído",ENTRADAS[Data pagamento],AK915,ENTRADAS[Conta bancária],$AJ$2)+SUMIFS(ENTRADAS[Valor],ENTRADAS[Status],"&lt;&gt;"&amp;"Concluído",ENTRADAS[Data vencimento],AK915,ENTRADAS[Conta bancária],$AJ$2)))</f>
        <v>0</v>
      </c>
      <c r="AO915">
        <f ca="1">IF($AI$3=1,
IF($AJ$2="",
SUMIFS(SAÍDAS[Valor],SAÍDAS[Status],"Concluído",SAÍDAS[Data pagamento],AK915),
SUMIFS(SAÍDAS[Valor],SAÍDAS[Status],"Concluído",SAÍDAS[Data pagamento],AK915,SAÍDAS[Conta bancária],$AJ$2)),
IF($AJ$2="",
SUMIFS(SAÍDAS[Valor],SAÍDAS[Status],"Concluído",SAÍDAS[Data pagamento],AK915)+SUMIFS(SAÍDAS[Valor],SAÍDAS[Status],"&lt;&gt;"&amp;"Concluído",SAÍDAS[Data vencimento],AK915),
SUMIFS(SAÍDAS[Valor],SAÍDAS[Status],"Concluído",SAÍDAS[Data pagamento],AK915,SAÍDAS[Conta bancária],$AJ$2)+SUMIFS(SAÍDAS[Valor],SAÍDAS[Status],"&lt;&gt;"&amp;"Concluído",SAÍDAS[Data vencimento],AK915,SAÍDAS[Conta bancária],$AJ$2)))</f>
        <v>0</v>
      </c>
      <c r="AP915">
        <f t="shared" ca="1" si="99"/>
        <v>0</v>
      </c>
    </row>
    <row r="916" spans="34:42" x14ac:dyDescent="0.3">
      <c r="AH916" t="str">
        <f t="shared" ca="1" si="95"/>
        <v>jun</v>
      </c>
      <c r="AI916">
        <f t="shared" ca="1" si="96"/>
        <v>1902</v>
      </c>
      <c r="AJ916" t="str">
        <f t="shared" ca="1" si="97"/>
        <v>jun1902</v>
      </c>
      <c r="AK916" s="97">
        <f t="shared" ca="1" si="100"/>
        <v>910</v>
      </c>
      <c r="AL916" t="str">
        <f t="shared" ca="1" si="98"/>
        <v>sáb</v>
      </c>
      <c r="AM916">
        <f ca="1">IF($AJ$2="",SUMIFS(BANCOS!$C$4:$C$13,BANCOS!$D$4:$D$13,AK916),SUMIFS(BANCOS!$C$4:$C$13,BANCOS!$D$4:$D$13,AK916,BANCOS!$B$4:$B$13,$AJ$2))+AP915</f>
        <v>0</v>
      </c>
      <c r="AN916">
        <f ca="1">IF($AI$3=1,
IF($AJ$2="",
SUMIFS(ENTRADAS[Valor],ENTRADAS[Status],"Concluído",ENTRADAS[Data pagamento],AK916),
SUMIFS(ENTRADAS[Valor],ENTRADAS[Status],"Concluído",ENTRADAS[Data pagamento],AK916,ENTRADAS[Conta bancária],$AJ$2)),
IF($AJ$2="",
SUMIFS(ENTRADAS[Valor],ENTRADAS[Status],"Concluído",ENTRADAS[Data pagamento],AK916)+SUMIFS(ENTRADAS[Valor],ENTRADAS[Status],"&lt;&gt;"&amp;"Concluído",ENTRADAS[Data vencimento],AK916),
SUMIFS(ENTRADAS[Valor],ENTRADAS[Status],"Concluído",ENTRADAS[Data pagamento],AK916,ENTRADAS[Conta bancária],$AJ$2)+SUMIFS(ENTRADAS[Valor],ENTRADAS[Status],"&lt;&gt;"&amp;"Concluído",ENTRADAS[Data vencimento],AK916,ENTRADAS[Conta bancária],$AJ$2)))</f>
        <v>0</v>
      </c>
      <c r="AO916">
        <f ca="1">IF($AI$3=1,
IF($AJ$2="",
SUMIFS(SAÍDAS[Valor],SAÍDAS[Status],"Concluído",SAÍDAS[Data pagamento],AK916),
SUMIFS(SAÍDAS[Valor],SAÍDAS[Status],"Concluído",SAÍDAS[Data pagamento],AK916,SAÍDAS[Conta bancária],$AJ$2)),
IF($AJ$2="",
SUMIFS(SAÍDAS[Valor],SAÍDAS[Status],"Concluído",SAÍDAS[Data pagamento],AK916)+SUMIFS(SAÍDAS[Valor],SAÍDAS[Status],"&lt;&gt;"&amp;"Concluído",SAÍDAS[Data vencimento],AK916),
SUMIFS(SAÍDAS[Valor],SAÍDAS[Status],"Concluído",SAÍDAS[Data pagamento],AK916,SAÍDAS[Conta bancária],$AJ$2)+SUMIFS(SAÍDAS[Valor],SAÍDAS[Status],"&lt;&gt;"&amp;"Concluído",SAÍDAS[Data vencimento],AK916,SAÍDAS[Conta bancária],$AJ$2)))</f>
        <v>0</v>
      </c>
      <c r="AP916">
        <f t="shared" ca="1" si="99"/>
        <v>0</v>
      </c>
    </row>
    <row r="917" spans="34:42" x14ac:dyDescent="0.3">
      <c r="AH917" t="str">
        <f t="shared" ca="1" si="95"/>
        <v>jun</v>
      </c>
      <c r="AI917">
        <f t="shared" ca="1" si="96"/>
        <v>1902</v>
      </c>
      <c r="AJ917" t="str">
        <f t="shared" ca="1" si="97"/>
        <v>jun1902</v>
      </c>
      <c r="AK917" s="97">
        <f t="shared" ca="1" si="100"/>
        <v>911</v>
      </c>
      <c r="AL917" t="str">
        <f t="shared" ca="1" si="98"/>
        <v>dom</v>
      </c>
      <c r="AM917">
        <f ca="1">IF($AJ$2="",SUMIFS(BANCOS!$C$4:$C$13,BANCOS!$D$4:$D$13,AK917),SUMIFS(BANCOS!$C$4:$C$13,BANCOS!$D$4:$D$13,AK917,BANCOS!$B$4:$B$13,$AJ$2))+AP916</f>
        <v>0</v>
      </c>
      <c r="AN917">
        <f ca="1">IF($AI$3=1,
IF($AJ$2="",
SUMIFS(ENTRADAS[Valor],ENTRADAS[Status],"Concluído",ENTRADAS[Data pagamento],AK917),
SUMIFS(ENTRADAS[Valor],ENTRADAS[Status],"Concluído",ENTRADAS[Data pagamento],AK917,ENTRADAS[Conta bancária],$AJ$2)),
IF($AJ$2="",
SUMIFS(ENTRADAS[Valor],ENTRADAS[Status],"Concluído",ENTRADAS[Data pagamento],AK917)+SUMIFS(ENTRADAS[Valor],ENTRADAS[Status],"&lt;&gt;"&amp;"Concluído",ENTRADAS[Data vencimento],AK917),
SUMIFS(ENTRADAS[Valor],ENTRADAS[Status],"Concluído",ENTRADAS[Data pagamento],AK917,ENTRADAS[Conta bancária],$AJ$2)+SUMIFS(ENTRADAS[Valor],ENTRADAS[Status],"&lt;&gt;"&amp;"Concluído",ENTRADAS[Data vencimento],AK917,ENTRADAS[Conta bancária],$AJ$2)))</f>
        <v>0</v>
      </c>
      <c r="AO917">
        <f ca="1">IF($AI$3=1,
IF($AJ$2="",
SUMIFS(SAÍDAS[Valor],SAÍDAS[Status],"Concluído",SAÍDAS[Data pagamento],AK917),
SUMIFS(SAÍDAS[Valor],SAÍDAS[Status],"Concluído",SAÍDAS[Data pagamento],AK917,SAÍDAS[Conta bancária],$AJ$2)),
IF($AJ$2="",
SUMIFS(SAÍDAS[Valor],SAÍDAS[Status],"Concluído",SAÍDAS[Data pagamento],AK917)+SUMIFS(SAÍDAS[Valor],SAÍDAS[Status],"&lt;&gt;"&amp;"Concluído",SAÍDAS[Data vencimento],AK917),
SUMIFS(SAÍDAS[Valor],SAÍDAS[Status],"Concluído",SAÍDAS[Data pagamento],AK917,SAÍDAS[Conta bancária],$AJ$2)+SUMIFS(SAÍDAS[Valor],SAÍDAS[Status],"&lt;&gt;"&amp;"Concluído",SAÍDAS[Data vencimento],AK917,SAÍDAS[Conta bancária],$AJ$2)))</f>
        <v>0</v>
      </c>
      <c r="AP917">
        <f t="shared" ca="1" si="99"/>
        <v>0</v>
      </c>
    </row>
    <row r="918" spans="34:42" x14ac:dyDescent="0.3">
      <c r="AH918" t="str">
        <f t="shared" ca="1" si="95"/>
        <v>jun</v>
      </c>
      <c r="AI918">
        <f t="shared" ca="1" si="96"/>
        <v>1902</v>
      </c>
      <c r="AJ918" t="str">
        <f t="shared" ca="1" si="97"/>
        <v>jun1902</v>
      </c>
      <c r="AK918" s="97">
        <f t="shared" ca="1" si="100"/>
        <v>912</v>
      </c>
      <c r="AL918" t="str">
        <f t="shared" ca="1" si="98"/>
        <v>seg</v>
      </c>
      <c r="AM918">
        <f ca="1">IF($AJ$2="",SUMIFS(BANCOS!$C$4:$C$13,BANCOS!$D$4:$D$13,AK918),SUMIFS(BANCOS!$C$4:$C$13,BANCOS!$D$4:$D$13,AK918,BANCOS!$B$4:$B$13,$AJ$2))+AP917</f>
        <v>0</v>
      </c>
      <c r="AN918">
        <f ca="1">IF($AI$3=1,
IF($AJ$2="",
SUMIFS(ENTRADAS[Valor],ENTRADAS[Status],"Concluído",ENTRADAS[Data pagamento],AK918),
SUMIFS(ENTRADAS[Valor],ENTRADAS[Status],"Concluído",ENTRADAS[Data pagamento],AK918,ENTRADAS[Conta bancária],$AJ$2)),
IF($AJ$2="",
SUMIFS(ENTRADAS[Valor],ENTRADAS[Status],"Concluído",ENTRADAS[Data pagamento],AK918)+SUMIFS(ENTRADAS[Valor],ENTRADAS[Status],"&lt;&gt;"&amp;"Concluído",ENTRADAS[Data vencimento],AK918),
SUMIFS(ENTRADAS[Valor],ENTRADAS[Status],"Concluído",ENTRADAS[Data pagamento],AK918,ENTRADAS[Conta bancária],$AJ$2)+SUMIFS(ENTRADAS[Valor],ENTRADAS[Status],"&lt;&gt;"&amp;"Concluído",ENTRADAS[Data vencimento],AK918,ENTRADAS[Conta bancária],$AJ$2)))</f>
        <v>0</v>
      </c>
      <c r="AO918">
        <f ca="1">IF($AI$3=1,
IF($AJ$2="",
SUMIFS(SAÍDAS[Valor],SAÍDAS[Status],"Concluído",SAÍDAS[Data pagamento],AK918),
SUMIFS(SAÍDAS[Valor],SAÍDAS[Status],"Concluído",SAÍDAS[Data pagamento],AK918,SAÍDAS[Conta bancária],$AJ$2)),
IF($AJ$2="",
SUMIFS(SAÍDAS[Valor],SAÍDAS[Status],"Concluído",SAÍDAS[Data pagamento],AK918)+SUMIFS(SAÍDAS[Valor],SAÍDAS[Status],"&lt;&gt;"&amp;"Concluído",SAÍDAS[Data vencimento],AK918),
SUMIFS(SAÍDAS[Valor],SAÍDAS[Status],"Concluído",SAÍDAS[Data pagamento],AK918,SAÍDAS[Conta bancária],$AJ$2)+SUMIFS(SAÍDAS[Valor],SAÍDAS[Status],"&lt;&gt;"&amp;"Concluído",SAÍDAS[Data vencimento],AK918,SAÍDAS[Conta bancária],$AJ$2)))</f>
        <v>0</v>
      </c>
      <c r="AP918">
        <f t="shared" ca="1" si="99"/>
        <v>0</v>
      </c>
    </row>
    <row r="919" spans="34:42" x14ac:dyDescent="0.3">
      <c r="AH919" t="str">
        <f t="shared" ca="1" si="95"/>
        <v>jul</v>
      </c>
      <c r="AI919">
        <f t="shared" ca="1" si="96"/>
        <v>1902</v>
      </c>
      <c r="AJ919" t="str">
        <f t="shared" ca="1" si="97"/>
        <v>jul1902</v>
      </c>
      <c r="AK919" s="97">
        <f t="shared" ca="1" si="100"/>
        <v>913</v>
      </c>
      <c r="AL919" t="str">
        <f t="shared" ca="1" si="98"/>
        <v>ter</v>
      </c>
      <c r="AM919">
        <f ca="1">IF($AJ$2="",SUMIFS(BANCOS!$C$4:$C$13,BANCOS!$D$4:$D$13,AK919),SUMIFS(BANCOS!$C$4:$C$13,BANCOS!$D$4:$D$13,AK919,BANCOS!$B$4:$B$13,$AJ$2))+AP918</f>
        <v>0</v>
      </c>
      <c r="AN919">
        <f ca="1">IF($AI$3=1,
IF($AJ$2="",
SUMIFS(ENTRADAS[Valor],ENTRADAS[Status],"Concluído",ENTRADAS[Data pagamento],AK919),
SUMIFS(ENTRADAS[Valor],ENTRADAS[Status],"Concluído",ENTRADAS[Data pagamento],AK919,ENTRADAS[Conta bancária],$AJ$2)),
IF($AJ$2="",
SUMIFS(ENTRADAS[Valor],ENTRADAS[Status],"Concluído",ENTRADAS[Data pagamento],AK919)+SUMIFS(ENTRADAS[Valor],ENTRADAS[Status],"&lt;&gt;"&amp;"Concluído",ENTRADAS[Data vencimento],AK919),
SUMIFS(ENTRADAS[Valor],ENTRADAS[Status],"Concluído",ENTRADAS[Data pagamento],AK919,ENTRADAS[Conta bancária],$AJ$2)+SUMIFS(ENTRADAS[Valor],ENTRADAS[Status],"&lt;&gt;"&amp;"Concluído",ENTRADAS[Data vencimento],AK919,ENTRADAS[Conta bancária],$AJ$2)))</f>
        <v>0</v>
      </c>
      <c r="AO919">
        <f ca="1">IF($AI$3=1,
IF($AJ$2="",
SUMIFS(SAÍDAS[Valor],SAÍDAS[Status],"Concluído",SAÍDAS[Data pagamento],AK919),
SUMIFS(SAÍDAS[Valor],SAÍDAS[Status],"Concluído",SAÍDAS[Data pagamento],AK919,SAÍDAS[Conta bancária],$AJ$2)),
IF($AJ$2="",
SUMIFS(SAÍDAS[Valor],SAÍDAS[Status],"Concluído",SAÍDAS[Data pagamento],AK919)+SUMIFS(SAÍDAS[Valor],SAÍDAS[Status],"&lt;&gt;"&amp;"Concluído",SAÍDAS[Data vencimento],AK919),
SUMIFS(SAÍDAS[Valor],SAÍDAS[Status],"Concluído",SAÍDAS[Data pagamento],AK919,SAÍDAS[Conta bancária],$AJ$2)+SUMIFS(SAÍDAS[Valor],SAÍDAS[Status],"&lt;&gt;"&amp;"Concluído",SAÍDAS[Data vencimento],AK919,SAÍDAS[Conta bancária],$AJ$2)))</f>
        <v>0</v>
      </c>
      <c r="AP919">
        <f t="shared" ca="1" si="99"/>
        <v>0</v>
      </c>
    </row>
    <row r="920" spans="34:42" x14ac:dyDescent="0.3">
      <c r="AH920" t="str">
        <f t="shared" ca="1" si="95"/>
        <v>jul</v>
      </c>
      <c r="AI920">
        <f t="shared" ca="1" si="96"/>
        <v>1902</v>
      </c>
      <c r="AJ920" t="str">
        <f t="shared" ca="1" si="97"/>
        <v>jul1902</v>
      </c>
      <c r="AK920" s="97">
        <f t="shared" ca="1" si="100"/>
        <v>914</v>
      </c>
      <c r="AL920" t="str">
        <f t="shared" ca="1" si="98"/>
        <v>qua</v>
      </c>
      <c r="AM920">
        <f ca="1">IF($AJ$2="",SUMIFS(BANCOS!$C$4:$C$13,BANCOS!$D$4:$D$13,AK920),SUMIFS(BANCOS!$C$4:$C$13,BANCOS!$D$4:$D$13,AK920,BANCOS!$B$4:$B$13,$AJ$2))+AP919</f>
        <v>0</v>
      </c>
      <c r="AN920">
        <f ca="1">IF($AI$3=1,
IF($AJ$2="",
SUMIFS(ENTRADAS[Valor],ENTRADAS[Status],"Concluído",ENTRADAS[Data pagamento],AK920),
SUMIFS(ENTRADAS[Valor],ENTRADAS[Status],"Concluído",ENTRADAS[Data pagamento],AK920,ENTRADAS[Conta bancária],$AJ$2)),
IF($AJ$2="",
SUMIFS(ENTRADAS[Valor],ENTRADAS[Status],"Concluído",ENTRADAS[Data pagamento],AK920)+SUMIFS(ENTRADAS[Valor],ENTRADAS[Status],"&lt;&gt;"&amp;"Concluído",ENTRADAS[Data vencimento],AK920),
SUMIFS(ENTRADAS[Valor],ENTRADAS[Status],"Concluído",ENTRADAS[Data pagamento],AK920,ENTRADAS[Conta bancária],$AJ$2)+SUMIFS(ENTRADAS[Valor],ENTRADAS[Status],"&lt;&gt;"&amp;"Concluído",ENTRADAS[Data vencimento],AK920,ENTRADAS[Conta bancária],$AJ$2)))</f>
        <v>0</v>
      </c>
      <c r="AO920">
        <f ca="1">IF($AI$3=1,
IF($AJ$2="",
SUMIFS(SAÍDAS[Valor],SAÍDAS[Status],"Concluído",SAÍDAS[Data pagamento],AK920),
SUMIFS(SAÍDAS[Valor],SAÍDAS[Status],"Concluído",SAÍDAS[Data pagamento],AK920,SAÍDAS[Conta bancária],$AJ$2)),
IF($AJ$2="",
SUMIFS(SAÍDAS[Valor],SAÍDAS[Status],"Concluído",SAÍDAS[Data pagamento],AK920)+SUMIFS(SAÍDAS[Valor],SAÍDAS[Status],"&lt;&gt;"&amp;"Concluído",SAÍDAS[Data vencimento],AK920),
SUMIFS(SAÍDAS[Valor],SAÍDAS[Status],"Concluído",SAÍDAS[Data pagamento],AK920,SAÍDAS[Conta bancária],$AJ$2)+SUMIFS(SAÍDAS[Valor],SAÍDAS[Status],"&lt;&gt;"&amp;"Concluído",SAÍDAS[Data vencimento],AK920,SAÍDAS[Conta bancária],$AJ$2)))</f>
        <v>0</v>
      </c>
      <c r="AP920">
        <f t="shared" ca="1" si="99"/>
        <v>0</v>
      </c>
    </row>
    <row r="921" spans="34:42" x14ac:dyDescent="0.3">
      <c r="AH921" t="str">
        <f t="shared" ca="1" si="95"/>
        <v>jul</v>
      </c>
      <c r="AI921">
        <f t="shared" ca="1" si="96"/>
        <v>1902</v>
      </c>
      <c r="AJ921" t="str">
        <f t="shared" ca="1" si="97"/>
        <v>jul1902</v>
      </c>
      <c r="AK921" s="97">
        <f t="shared" ca="1" si="100"/>
        <v>915</v>
      </c>
      <c r="AL921" t="str">
        <f t="shared" ca="1" si="98"/>
        <v>qui</v>
      </c>
      <c r="AM921">
        <f ca="1">IF($AJ$2="",SUMIFS(BANCOS!$C$4:$C$13,BANCOS!$D$4:$D$13,AK921),SUMIFS(BANCOS!$C$4:$C$13,BANCOS!$D$4:$D$13,AK921,BANCOS!$B$4:$B$13,$AJ$2))+AP920</f>
        <v>0</v>
      </c>
      <c r="AN921">
        <f ca="1">IF($AI$3=1,
IF($AJ$2="",
SUMIFS(ENTRADAS[Valor],ENTRADAS[Status],"Concluído",ENTRADAS[Data pagamento],AK921),
SUMIFS(ENTRADAS[Valor],ENTRADAS[Status],"Concluído",ENTRADAS[Data pagamento],AK921,ENTRADAS[Conta bancária],$AJ$2)),
IF($AJ$2="",
SUMIFS(ENTRADAS[Valor],ENTRADAS[Status],"Concluído",ENTRADAS[Data pagamento],AK921)+SUMIFS(ENTRADAS[Valor],ENTRADAS[Status],"&lt;&gt;"&amp;"Concluído",ENTRADAS[Data vencimento],AK921),
SUMIFS(ENTRADAS[Valor],ENTRADAS[Status],"Concluído",ENTRADAS[Data pagamento],AK921,ENTRADAS[Conta bancária],$AJ$2)+SUMIFS(ENTRADAS[Valor],ENTRADAS[Status],"&lt;&gt;"&amp;"Concluído",ENTRADAS[Data vencimento],AK921,ENTRADAS[Conta bancária],$AJ$2)))</f>
        <v>0</v>
      </c>
      <c r="AO921">
        <f ca="1">IF($AI$3=1,
IF($AJ$2="",
SUMIFS(SAÍDAS[Valor],SAÍDAS[Status],"Concluído",SAÍDAS[Data pagamento],AK921),
SUMIFS(SAÍDAS[Valor],SAÍDAS[Status],"Concluído",SAÍDAS[Data pagamento],AK921,SAÍDAS[Conta bancária],$AJ$2)),
IF($AJ$2="",
SUMIFS(SAÍDAS[Valor],SAÍDAS[Status],"Concluído",SAÍDAS[Data pagamento],AK921)+SUMIFS(SAÍDAS[Valor],SAÍDAS[Status],"&lt;&gt;"&amp;"Concluído",SAÍDAS[Data vencimento],AK921),
SUMIFS(SAÍDAS[Valor],SAÍDAS[Status],"Concluído",SAÍDAS[Data pagamento],AK921,SAÍDAS[Conta bancária],$AJ$2)+SUMIFS(SAÍDAS[Valor],SAÍDAS[Status],"&lt;&gt;"&amp;"Concluído",SAÍDAS[Data vencimento],AK921,SAÍDAS[Conta bancária],$AJ$2)))</f>
        <v>0</v>
      </c>
      <c r="AP921">
        <f t="shared" ca="1" si="99"/>
        <v>0</v>
      </c>
    </row>
    <row r="922" spans="34:42" x14ac:dyDescent="0.3">
      <c r="AH922" t="str">
        <f t="shared" ca="1" si="95"/>
        <v>jul</v>
      </c>
      <c r="AI922">
        <f t="shared" ca="1" si="96"/>
        <v>1902</v>
      </c>
      <c r="AJ922" t="str">
        <f t="shared" ca="1" si="97"/>
        <v>jul1902</v>
      </c>
      <c r="AK922" s="97">
        <f t="shared" ca="1" si="100"/>
        <v>916</v>
      </c>
      <c r="AL922" t="str">
        <f t="shared" ca="1" si="98"/>
        <v>sex</v>
      </c>
      <c r="AM922">
        <f ca="1">IF($AJ$2="",SUMIFS(BANCOS!$C$4:$C$13,BANCOS!$D$4:$D$13,AK922),SUMIFS(BANCOS!$C$4:$C$13,BANCOS!$D$4:$D$13,AK922,BANCOS!$B$4:$B$13,$AJ$2))+AP921</f>
        <v>0</v>
      </c>
      <c r="AN922">
        <f ca="1">IF($AI$3=1,
IF($AJ$2="",
SUMIFS(ENTRADAS[Valor],ENTRADAS[Status],"Concluído",ENTRADAS[Data pagamento],AK922),
SUMIFS(ENTRADAS[Valor],ENTRADAS[Status],"Concluído",ENTRADAS[Data pagamento],AK922,ENTRADAS[Conta bancária],$AJ$2)),
IF($AJ$2="",
SUMIFS(ENTRADAS[Valor],ENTRADAS[Status],"Concluído",ENTRADAS[Data pagamento],AK922)+SUMIFS(ENTRADAS[Valor],ENTRADAS[Status],"&lt;&gt;"&amp;"Concluído",ENTRADAS[Data vencimento],AK922),
SUMIFS(ENTRADAS[Valor],ENTRADAS[Status],"Concluído",ENTRADAS[Data pagamento],AK922,ENTRADAS[Conta bancária],$AJ$2)+SUMIFS(ENTRADAS[Valor],ENTRADAS[Status],"&lt;&gt;"&amp;"Concluído",ENTRADAS[Data vencimento],AK922,ENTRADAS[Conta bancária],$AJ$2)))</f>
        <v>0</v>
      </c>
      <c r="AO922">
        <f ca="1">IF($AI$3=1,
IF($AJ$2="",
SUMIFS(SAÍDAS[Valor],SAÍDAS[Status],"Concluído",SAÍDAS[Data pagamento],AK922),
SUMIFS(SAÍDAS[Valor],SAÍDAS[Status],"Concluído",SAÍDAS[Data pagamento],AK922,SAÍDAS[Conta bancária],$AJ$2)),
IF($AJ$2="",
SUMIFS(SAÍDAS[Valor],SAÍDAS[Status],"Concluído",SAÍDAS[Data pagamento],AK922)+SUMIFS(SAÍDAS[Valor],SAÍDAS[Status],"&lt;&gt;"&amp;"Concluído",SAÍDAS[Data vencimento],AK922),
SUMIFS(SAÍDAS[Valor],SAÍDAS[Status],"Concluído",SAÍDAS[Data pagamento],AK922,SAÍDAS[Conta bancária],$AJ$2)+SUMIFS(SAÍDAS[Valor],SAÍDAS[Status],"&lt;&gt;"&amp;"Concluído",SAÍDAS[Data vencimento],AK922,SAÍDAS[Conta bancária],$AJ$2)))</f>
        <v>0</v>
      </c>
      <c r="AP922">
        <f t="shared" ca="1" si="99"/>
        <v>0</v>
      </c>
    </row>
    <row r="923" spans="34:42" x14ac:dyDescent="0.3">
      <c r="AH923" t="str">
        <f t="shared" ca="1" si="95"/>
        <v>jul</v>
      </c>
      <c r="AI923">
        <f t="shared" ca="1" si="96"/>
        <v>1902</v>
      </c>
      <c r="AJ923" t="str">
        <f t="shared" ca="1" si="97"/>
        <v>jul1902</v>
      </c>
      <c r="AK923" s="97">
        <f t="shared" ca="1" si="100"/>
        <v>917</v>
      </c>
      <c r="AL923" t="str">
        <f t="shared" ca="1" si="98"/>
        <v>sáb</v>
      </c>
      <c r="AM923">
        <f ca="1">IF($AJ$2="",SUMIFS(BANCOS!$C$4:$C$13,BANCOS!$D$4:$D$13,AK923),SUMIFS(BANCOS!$C$4:$C$13,BANCOS!$D$4:$D$13,AK923,BANCOS!$B$4:$B$13,$AJ$2))+AP922</f>
        <v>0</v>
      </c>
      <c r="AN923">
        <f ca="1">IF($AI$3=1,
IF($AJ$2="",
SUMIFS(ENTRADAS[Valor],ENTRADAS[Status],"Concluído",ENTRADAS[Data pagamento],AK923),
SUMIFS(ENTRADAS[Valor],ENTRADAS[Status],"Concluído",ENTRADAS[Data pagamento],AK923,ENTRADAS[Conta bancária],$AJ$2)),
IF($AJ$2="",
SUMIFS(ENTRADAS[Valor],ENTRADAS[Status],"Concluído",ENTRADAS[Data pagamento],AK923)+SUMIFS(ENTRADAS[Valor],ENTRADAS[Status],"&lt;&gt;"&amp;"Concluído",ENTRADAS[Data vencimento],AK923),
SUMIFS(ENTRADAS[Valor],ENTRADAS[Status],"Concluído",ENTRADAS[Data pagamento],AK923,ENTRADAS[Conta bancária],$AJ$2)+SUMIFS(ENTRADAS[Valor],ENTRADAS[Status],"&lt;&gt;"&amp;"Concluído",ENTRADAS[Data vencimento],AK923,ENTRADAS[Conta bancária],$AJ$2)))</f>
        <v>0</v>
      </c>
      <c r="AO923">
        <f ca="1">IF($AI$3=1,
IF($AJ$2="",
SUMIFS(SAÍDAS[Valor],SAÍDAS[Status],"Concluído",SAÍDAS[Data pagamento],AK923),
SUMIFS(SAÍDAS[Valor],SAÍDAS[Status],"Concluído",SAÍDAS[Data pagamento],AK923,SAÍDAS[Conta bancária],$AJ$2)),
IF($AJ$2="",
SUMIFS(SAÍDAS[Valor],SAÍDAS[Status],"Concluído",SAÍDAS[Data pagamento],AK923)+SUMIFS(SAÍDAS[Valor],SAÍDAS[Status],"&lt;&gt;"&amp;"Concluído",SAÍDAS[Data vencimento],AK923),
SUMIFS(SAÍDAS[Valor],SAÍDAS[Status],"Concluído",SAÍDAS[Data pagamento],AK923,SAÍDAS[Conta bancária],$AJ$2)+SUMIFS(SAÍDAS[Valor],SAÍDAS[Status],"&lt;&gt;"&amp;"Concluído",SAÍDAS[Data vencimento],AK923,SAÍDAS[Conta bancária],$AJ$2)))</f>
        <v>0</v>
      </c>
      <c r="AP923">
        <f t="shared" ca="1" si="99"/>
        <v>0</v>
      </c>
    </row>
    <row r="924" spans="34:42" x14ac:dyDescent="0.3">
      <c r="AH924" t="str">
        <f t="shared" ca="1" si="95"/>
        <v>jul</v>
      </c>
      <c r="AI924">
        <f t="shared" ca="1" si="96"/>
        <v>1902</v>
      </c>
      <c r="AJ924" t="str">
        <f t="shared" ca="1" si="97"/>
        <v>jul1902</v>
      </c>
      <c r="AK924" s="97">
        <f t="shared" ca="1" si="100"/>
        <v>918</v>
      </c>
      <c r="AL924" t="str">
        <f t="shared" ca="1" si="98"/>
        <v>dom</v>
      </c>
      <c r="AM924">
        <f ca="1">IF($AJ$2="",SUMIFS(BANCOS!$C$4:$C$13,BANCOS!$D$4:$D$13,AK924),SUMIFS(BANCOS!$C$4:$C$13,BANCOS!$D$4:$D$13,AK924,BANCOS!$B$4:$B$13,$AJ$2))+AP923</f>
        <v>0</v>
      </c>
      <c r="AN924">
        <f ca="1">IF($AI$3=1,
IF($AJ$2="",
SUMIFS(ENTRADAS[Valor],ENTRADAS[Status],"Concluído",ENTRADAS[Data pagamento],AK924),
SUMIFS(ENTRADAS[Valor],ENTRADAS[Status],"Concluído",ENTRADAS[Data pagamento],AK924,ENTRADAS[Conta bancária],$AJ$2)),
IF($AJ$2="",
SUMIFS(ENTRADAS[Valor],ENTRADAS[Status],"Concluído",ENTRADAS[Data pagamento],AK924)+SUMIFS(ENTRADAS[Valor],ENTRADAS[Status],"&lt;&gt;"&amp;"Concluído",ENTRADAS[Data vencimento],AK924),
SUMIFS(ENTRADAS[Valor],ENTRADAS[Status],"Concluído",ENTRADAS[Data pagamento],AK924,ENTRADAS[Conta bancária],$AJ$2)+SUMIFS(ENTRADAS[Valor],ENTRADAS[Status],"&lt;&gt;"&amp;"Concluído",ENTRADAS[Data vencimento],AK924,ENTRADAS[Conta bancária],$AJ$2)))</f>
        <v>0</v>
      </c>
      <c r="AO924">
        <f ca="1">IF($AI$3=1,
IF($AJ$2="",
SUMIFS(SAÍDAS[Valor],SAÍDAS[Status],"Concluído",SAÍDAS[Data pagamento],AK924),
SUMIFS(SAÍDAS[Valor],SAÍDAS[Status],"Concluído",SAÍDAS[Data pagamento],AK924,SAÍDAS[Conta bancária],$AJ$2)),
IF($AJ$2="",
SUMIFS(SAÍDAS[Valor],SAÍDAS[Status],"Concluído",SAÍDAS[Data pagamento],AK924)+SUMIFS(SAÍDAS[Valor],SAÍDAS[Status],"&lt;&gt;"&amp;"Concluído",SAÍDAS[Data vencimento],AK924),
SUMIFS(SAÍDAS[Valor],SAÍDAS[Status],"Concluído",SAÍDAS[Data pagamento],AK924,SAÍDAS[Conta bancária],$AJ$2)+SUMIFS(SAÍDAS[Valor],SAÍDAS[Status],"&lt;&gt;"&amp;"Concluído",SAÍDAS[Data vencimento],AK924,SAÍDAS[Conta bancária],$AJ$2)))</f>
        <v>0</v>
      </c>
      <c r="AP924">
        <f t="shared" ca="1" si="99"/>
        <v>0</v>
      </c>
    </row>
    <row r="925" spans="34:42" x14ac:dyDescent="0.3">
      <c r="AH925" t="str">
        <f t="shared" ca="1" si="95"/>
        <v>jul</v>
      </c>
      <c r="AI925">
        <f t="shared" ca="1" si="96"/>
        <v>1902</v>
      </c>
      <c r="AJ925" t="str">
        <f t="shared" ca="1" si="97"/>
        <v>jul1902</v>
      </c>
      <c r="AK925" s="97">
        <f t="shared" ca="1" si="100"/>
        <v>919</v>
      </c>
      <c r="AL925" t="str">
        <f t="shared" ca="1" si="98"/>
        <v>seg</v>
      </c>
      <c r="AM925">
        <f ca="1">IF($AJ$2="",SUMIFS(BANCOS!$C$4:$C$13,BANCOS!$D$4:$D$13,AK925),SUMIFS(BANCOS!$C$4:$C$13,BANCOS!$D$4:$D$13,AK925,BANCOS!$B$4:$B$13,$AJ$2))+AP924</f>
        <v>0</v>
      </c>
      <c r="AN925">
        <f ca="1">IF($AI$3=1,
IF($AJ$2="",
SUMIFS(ENTRADAS[Valor],ENTRADAS[Status],"Concluído",ENTRADAS[Data pagamento],AK925),
SUMIFS(ENTRADAS[Valor],ENTRADAS[Status],"Concluído",ENTRADAS[Data pagamento],AK925,ENTRADAS[Conta bancária],$AJ$2)),
IF($AJ$2="",
SUMIFS(ENTRADAS[Valor],ENTRADAS[Status],"Concluído",ENTRADAS[Data pagamento],AK925)+SUMIFS(ENTRADAS[Valor],ENTRADAS[Status],"&lt;&gt;"&amp;"Concluído",ENTRADAS[Data vencimento],AK925),
SUMIFS(ENTRADAS[Valor],ENTRADAS[Status],"Concluído",ENTRADAS[Data pagamento],AK925,ENTRADAS[Conta bancária],$AJ$2)+SUMIFS(ENTRADAS[Valor],ENTRADAS[Status],"&lt;&gt;"&amp;"Concluído",ENTRADAS[Data vencimento],AK925,ENTRADAS[Conta bancária],$AJ$2)))</f>
        <v>0</v>
      </c>
      <c r="AO925">
        <f ca="1">IF($AI$3=1,
IF($AJ$2="",
SUMIFS(SAÍDAS[Valor],SAÍDAS[Status],"Concluído",SAÍDAS[Data pagamento],AK925),
SUMIFS(SAÍDAS[Valor],SAÍDAS[Status],"Concluído",SAÍDAS[Data pagamento],AK925,SAÍDAS[Conta bancária],$AJ$2)),
IF($AJ$2="",
SUMIFS(SAÍDAS[Valor],SAÍDAS[Status],"Concluído",SAÍDAS[Data pagamento],AK925)+SUMIFS(SAÍDAS[Valor],SAÍDAS[Status],"&lt;&gt;"&amp;"Concluído",SAÍDAS[Data vencimento],AK925),
SUMIFS(SAÍDAS[Valor],SAÍDAS[Status],"Concluído",SAÍDAS[Data pagamento],AK925,SAÍDAS[Conta bancária],$AJ$2)+SUMIFS(SAÍDAS[Valor],SAÍDAS[Status],"&lt;&gt;"&amp;"Concluído",SAÍDAS[Data vencimento],AK925,SAÍDAS[Conta bancária],$AJ$2)))</f>
        <v>0</v>
      </c>
      <c r="AP925">
        <f t="shared" ca="1" si="99"/>
        <v>0</v>
      </c>
    </row>
    <row r="926" spans="34:42" x14ac:dyDescent="0.3">
      <c r="AH926" t="str">
        <f t="shared" ca="1" si="95"/>
        <v>jul</v>
      </c>
      <c r="AI926">
        <f t="shared" ca="1" si="96"/>
        <v>1902</v>
      </c>
      <c r="AJ926" t="str">
        <f t="shared" ca="1" si="97"/>
        <v>jul1902</v>
      </c>
      <c r="AK926" s="97">
        <f t="shared" ca="1" si="100"/>
        <v>920</v>
      </c>
      <c r="AL926" t="str">
        <f t="shared" ca="1" si="98"/>
        <v>ter</v>
      </c>
      <c r="AM926">
        <f ca="1">IF($AJ$2="",SUMIFS(BANCOS!$C$4:$C$13,BANCOS!$D$4:$D$13,AK926),SUMIFS(BANCOS!$C$4:$C$13,BANCOS!$D$4:$D$13,AK926,BANCOS!$B$4:$B$13,$AJ$2))+AP925</f>
        <v>0</v>
      </c>
      <c r="AN926">
        <f ca="1">IF($AI$3=1,
IF($AJ$2="",
SUMIFS(ENTRADAS[Valor],ENTRADAS[Status],"Concluído",ENTRADAS[Data pagamento],AK926),
SUMIFS(ENTRADAS[Valor],ENTRADAS[Status],"Concluído",ENTRADAS[Data pagamento],AK926,ENTRADAS[Conta bancária],$AJ$2)),
IF($AJ$2="",
SUMIFS(ENTRADAS[Valor],ENTRADAS[Status],"Concluído",ENTRADAS[Data pagamento],AK926)+SUMIFS(ENTRADAS[Valor],ENTRADAS[Status],"&lt;&gt;"&amp;"Concluído",ENTRADAS[Data vencimento],AK926),
SUMIFS(ENTRADAS[Valor],ENTRADAS[Status],"Concluído",ENTRADAS[Data pagamento],AK926,ENTRADAS[Conta bancária],$AJ$2)+SUMIFS(ENTRADAS[Valor],ENTRADAS[Status],"&lt;&gt;"&amp;"Concluído",ENTRADAS[Data vencimento],AK926,ENTRADAS[Conta bancária],$AJ$2)))</f>
        <v>0</v>
      </c>
      <c r="AO926">
        <f ca="1">IF($AI$3=1,
IF($AJ$2="",
SUMIFS(SAÍDAS[Valor],SAÍDAS[Status],"Concluído",SAÍDAS[Data pagamento],AK926),
SUMIFS(SAÍDAS[Valor],SAÍDAS[Status],"Concluído",SAÍDAS[Data pagamento],AK926,SAÍDAS[Conta bancária],$AJ$2)),
IF($AJ$2="",
SUMIFS(SAÍDAS[Valor],SAÍDAS[Status],"Concluído",SAÍDAS[Data pagamento],AK926)+SUMIFS(SAÍDAS[Valor],SAÍDAS[Status],"&lt;&gt;"&amp;"Concluído",SAÍDAS[Data vencimento],AK926),
SUMIFS(SAÍDAS[Valor],SAÍDAS[Status],"Concluído",SAÍDAS[Data pagamento],AK926,SAÍDAS[Conta bancária],$AJ$2)+SUMIFS(SAÍDAS[Valor],SAÍDAS[Status],"&lt;&gt;"&amp;"Concluído",SAÍDAS[Data vencimento],AK926,SAÍDAS[Conta bancária],$AJ$2)))</f>
        <v>0</v>
      </c>
      <c r="AP926">
        <f t="shared" ca="1" si="99"/>
        <v>0</v>
      </c>
    </row>
    <row r="927" spans="34:42" x14ac:dyDescent="0.3">
      <c r="AH927" t="str">
        <f t="shared" ca="1" si="95"/>
        <v>jul</v>
      </c>
      <c r="AI927">
        <f t="shared" ca="1" si="96"/>
        <v>1902</v>
      </c>
      <c r="AJ927" t="str">
        <f t="shared" ca="1" si="97"/>
        <v>jul1902</v>
      </c>
      <c r="AK927" s="97">
        <f t="shared" ca="1" si="100"/>
        <v>921</v>
      </c>
      <c r="AL927" t="str">
        <f t="shared" ca="1" si="98"/>
        <v>qua</v>
      </c>
      <c r="AM927">
        <f ca="1">IF($AJ$2="",SUMIFS(BANCOS!$C$4:$C$13,BANCOS!$D$4:$D$13,AK927),SUMIFS(BANCOS!$C$4:$C$13,BANCOS!$D$4:$D$13,AK927,BANCOS!$B$4:$B$13,$AJ$2))+AP926</f>
        <v>0</v>
      </c>
      <c r="AN927">
        <f ca="1">IF($AI$3=1,
IF($AJ$2="",
SUMIFS(ENTRADAS[Valor],ENTRADAS[Status],"Concluído",ENTRADAS[Data pagamento],AK927),
SUMIFS(ENTRADAS[Valor],ENTRADAS[Status],"Concluído",ENTRADAS[Data pagamento],AK927,ENTRADAS[Conta bancária],$AJ$2)),
IF($AJ$2="",
SUMIFS(ENTRADAS[Valor],ENTRADAS[Status],"Concluído",ENTRADAS[Data pagamento],AK927)+SUMIFS(ENTRADAS[Valor],ENTRADAS[Status],"&lt;&gt;"&amp;"Concluído",ENTRADAS[Data vencimento],AK927),
SUMIFS(ENTRADAS[Valor],ENTRADAS[Status],"Concluído",ENTRADAS[Data pagamento],AK927,ENTRADAS[Conta bancária],$AJ$2)+SUMIFS(ENTRADAS[Valor],ENTRADAS[Status],"&lt;&gt;"&amp;"Concluído",ENTRADAS[Data vencimento],AK927,ENTRADAS[Conta bancária],$AJ$2)))</f>
        <v>0</v>
      </c>
      <c r="AO927">
        <f ca="1">IF($AI$3=1,
IF($AJ$2="",
SUMIFS(SAÍDAS[Valor],SAÍDAS[Status],"Concluído",SAÍDAS[Data pagamento],AK927),
SUMIFS(SAÍDAS[Valor],SAÍDAS[Status],"Concluído",SAÍDAS[Data pagamento],AK927,SAÍDAS[Conta bancária],$AJ$2)),
IF($AJ$2="",
SUMIFS(SAÍDAS[Valor],SAÍDAS[Status],"Concluído",SAÍDAS[Data pagamento],AK927)+SUMIFS(SAÍDAS[Valor],SAÍDAS[Status],"&lt;&gt;"&amp;"Concluído",SAÍDAS[Data vencimento],AK927),
SUMIFS(SAÍDAS[Valor],SAÍDAS[Status],"Concluído",SAÍDAS[Data pagamento],AK927,SAÍDAS[Conta bancária],$AJ$2)+SUMIFS(SAÍDAS[Valor],SAÍDAS[Status],"&lt;&gt;"&amp;"Concluído",SAÍDAS[Data vencimento],AK927,SAÍDAS[Conta bancária],$AJ$2)))</f>
        <v>0</v>
      </c>
      <c r="AP927">
        <f t="shared" ca="1" si="99"/>
        <v>0</v>
      </c>
    </row>
    <row r="928" spans="34:42" x14ac:dyDescent="0.3">
      <c r="AH928" t="str">
        <f t="shared" ca="1" si="95"/>
        <v>jul</v>
      </c>
      <c r="AI928">
        <f t="shared" ca="1" si="96"/>
        <v>1902</v>
      </c>
      <c r="AJ928" t="str">
        <f t="shared" ca="1" si="97"/>
        <v>jul1902</v>
      </c>
      <c r="AK928" s="97">
        <f t="shared" ca="1" si="100"/>
        <v>922</v>
      </c>
      <c r="AL928" t="str">
        <f t="shared" ca="1" si="98"/>
        <v>qui</v>
      </c>
      <c r="AM928">
        <f ca="1">IF($AJ$2="",SUMIFS(BANCOS!$C$4:$C$13,BANCOS!$D$4:$D$13,AK928),SUMIFS(BANCOS!$C$4:$C$13,BANCOS!$D$4:$D$13,AK928,BANCOS!$B$4:$B$13,$AJ$2))+AP927</f>
        <v>0</v>
      </c>
      <c r="AN928">
        <f ca="1">IF($AI$3=1,
IF($AJ$2="",
SUMIFS(ENTRADAS[Valor],ENTRADAS[Status],"Concluído",ENTRADAS[Data pagamento],AK928),
SUMIFS(ENTRADAS[Valor],ENTRADAS[Status],"Concluído",ENTRADAS[Data pagamento],AK928,ENTRADAS[Conta bancária],$AJ$2)),
IF($AJ$2="",
SUMIFS(ENTRADAS[Valor],ENTRADAS[Status],"Concluído",ENTRADAS[Data pagamento],AK928)+SUMIFS(ENTRADAS[Valor],ENTRADAS[Status],"&lt;&gt;"&amp;"Concluído",ENTRADAS[Data vencimento],AK928),
SUMIFS(ENTRADAS[Valor],ENTRADAS[Status],"Concluído",ENTRADAS[Data pagamento],AK928,ENTRADAS[Conta bancária],$AJ$2)+SUMIFS(ENTRADAS[Valor],ENTRADAS[Status],"&lt;&gt;"&amp;"Concluído",ENTRADAS[Data vencimento],AK928,ENTRADAS[Conta bancária],$AJ$2)))</f>
        <v>0</v>
      </c>
      <c r="AO928">
        <f ca="1">IF($AI$3=1,
IF($AJ$2="",
SUMIFS(SAÍDAS[Valor],SAÍDAS[Status],"Concluído",SAÍDAS[Data pagamento],AK928),
SUMIFS(SAÍDAS[Valor],SAÍDAS[Status],"Concluído",SAÍDAS[Data pagamento],AK928,SAÍDAS[Conta bancária],$AJ$2)),
IF($AJ$2="",
SUMIFS(SAÍDAS[Valor],SAÍDAS[Status],"Concluído",SAÍDAS[Data pagamento],AK928)+SUMIFS(SAÍDAS[Valor],SAÍDAS[Status],"&lt;&gt;"&amp;"Concluído",SAÍDAS[Data vencimento],AK928),
SUMIFS(SAÍDAS[Valor],SAÍDAS[Status],"Concluído",SAÍDAS[Data pagamento],AK928,SAÍDAS[Conta bancária],$AJ$2)+SUMIFS(SAÍDAS[Valor],SAÍDAS[Status],"&lt;&gt;"&amp;"Concluído",SAÍDAS[Data vencimento],AK928,SAÍDAS[Conta bancária],$AJ$2)))</f>
        <v>0</v>
      </c>
      <c r="AP928">
        <f t="shared" ca="1" si="99"/>
        <v>0</v>
      </c>
    </row>
    <row r="929" spans="34:42" x14ac:dyDescent="0.3">
      <c r="AH929" t="str">
        <f t="shared" ca="1" si="95"/>
        <v>jul</v>
      </c>
      <c r="AI929">
        <f t="shared" ca="1" si="96"/>
        <v>1902</v>
      </c>
      <c r="AJ929" t="str">
        <f t="shared" ca="1" si="97"/>
        <v>jul1902</v>
      </c>
      <c r="AK929" s="97">
        <f t="shared" ca="1" si="100"/>
        <v>923</v>
      </c>
      <c r="AL929" t="str">
        <f t="shared" ca="1" si="98"/>
        <v>sex</v>
      </c>
      <c r="AM929">
        <f ca="1">IF($AJ$2="",SUMIFS(BANCOS!$C$4:$C$13,BANCOS!$D$4:$D$13,AK929),SUMIFS(BANCOS!$C$4:$C$13,BANCOS!$D$4:$D$13,AK929,BANCOS!$B$4:$B$13,$AJ$2))+AP928</f>
        <v>0</v>
      </c>
      <c r="AN929">
        <f ca="1">IF($AI$3=1,
IF($AJ$2="",
SUMIFS(ENTRADAS[Valor],ENTRADAS[Status],"Concluído",ENTRADAS[Data pagamento],AK929),
SUMIFS(ENTRADAS[Valor],ENTRADAS[Status],"Concluído",ENTRADAS[Data pagamento],AK929,ENTRADAS[Conta bancária],$AJ$2)),
IF($AJ$2="",
SUMIFS(ENTRADAS[Valor],ENTRADAS[Status],"Concluído",ENTRADAS[Data pagamento],AK929)+SUMIFS(ENTRADAS[Valor],ENTRADAS[Status],"&lt;&gt;"&amp;"Concluído",ENTRADAS[Data vencimento],AK929),
SUMIFS(ENTRADAS[Valor],ENTRADAS[Status],"Concluído",ENTRADAS[Data pagamento],AK929,ENTRADAS[Conta bancária],$AJ$2)+SUMIFS(ENTRADAS[Valor],ENTRADAS[Status],"&lt;&gt;"&amp;"Concluído",ENTRADAS[Data vencimento],AK929,ENTRADAS[Conta bancária],$AJ$2)))</f>
        <v>0</v>
      </c>
      <c r="AO929">
        <f ca="1">IF($AI$3=1,
IF($AJ$2="",
SUMIFS(SAÍDAS[Valor],SAÍDAS[Status],"Concluído",SAÍDAS[Data pagamento],AK929),
SUMIFS(SAÍDAS[Valor],SAÍDAS[Status],"Concluído",SAÍDAS[Data pagamento],AK929,SAÍDAS[Conta bancária],$AJ$2)),
IF($AJ$2="",
SUMIFS(SAÍDAS[Valor],SAÍDAS[Status],"Concluído",SAÍDAS[Data pagamento],AK929)+SUMIFS(SAÍDAS[Valor],SAÍDAS[Status],"&lt;&gt;"&amp;"Concluído",SAÍDAS[Data vencimento],AK929),
SUMIFS(SAÍDAS[Valor],SAÍDAS[Status],"Concluído",SAÍDAS[Data pagamento],AK929,SAÍDAS[Conta bancária],$AJ$2)+SUMIFS(SAÍDAS[Valor],SAÍDAS[Status],"&lt;&gt;"&amp;"Concluído",SAÍDAS[Data vencimento],AK929,SAÍDAS[Conta bancária],$AJ$2)))</f>
        <v>0</v>
      </c>
      <c r="AP929">
        <f t="shared" ca="1" si="99"/>
        <v>0</v>
      </c>
    </row>
    <row r="930" spans="34:42" x14ac:dyDescent="0.3">
      <c r="AH930" t="str">
        <f t="shared" ca="1" si="95"/>
        <v>jul</v>
      </c>
      <c r="AI930">
        <f t="shared" ca="1" si="96"/>
        <v>1902</v>
      </c>
      <c r="AJ930" t="str">
        <f t="shared" ca="1" si="97"/>
        <v>jul1902</v>
      </c>
      <c r="AK930" s="97">
        <f t="shared" ca="1" si="100"/>
        <v>924</v>
      </c>
      <c r="AL930" t="str">
        <f t="shared" ca="1" si="98"/>
        <v>sáb</v>
      </c>
      <c r="AM930">
        <f ca="1">IF($AJ$2="",SUMIFS(BANCOS!$C$4:$C$13,BANCOS!$D$4:$D$13,AK930),SUMIFS(BANCOS!$C$4:$C$13,BANCOS!$D$4:$D$13,AK930,BANCOS!$B$4:$B$13,$AJ$2))+AP929</f>
        <v>0</v>
      </c>
      <c r="AN930">
        <f ca="1">IF($AI$3=1,
IF($AJ$2="",
SUMIFS(ENTRADAS[Valor],ENTRADAS[Status],"Concluído",ENTRADAS[Data pagamento],AK930),
SUMIFS(ENTRADAS[Valor],ENTRADAS[Status],"Concluído",ENTRADAS[Data pagamento],AK930,ENTRADAS[Conta bancária],$AJ$2)),
IF($AJ$2="",
SUMIFS(ENTRADAS[Valor],ENTRADAS[Status],"Concluído",ENTRADAS[Data pagamento],AK930)+SUMIFS(ENTRADAS[Valor],ENTRADAS[Status],"&lt;&gt;"&amp;"Concluído",ENTRADAS[Data vencimento],AK930),
SUMIFS(ENTRADAS[Valor],ENTRADAS[Status],"Concluído",ENTRADAS[Data pagamento],AK930,ENTRADAS[Conta bancária],$AJ$2)+SUMIFS(ENTRADAS[Valor],ENTRADAS[Status],"&lt;&gt;"&amp;"Concluído",ENTRADAS[Data vencimento],AK930,ENTRADAS[Conta bancária],$AJ$2)))</f>
        <v>0</v>
      </c>
      <c r="AO930">
        <f ca="1">IF($AI$3=1,
IF($AJ$2="",
SUMIFS(SAÍDAS[Valor],SAÍDAS[Status],"Concluído",SAÍDAS[Data pagamento],AK930),
SUMIFS(SAÍDAS[Valor],SAÍDAS[Status],"Concluído",SAÍDAS[Data pagamento],AK930,SAÍDAS[Conta bancária],$AJ$2)),
IF($AJ$2="",
SUMIFS(SAÍDAS[Valor],SAÍDAS[Status],"Concluído",SAÍDAS[Data pagamento],AK930)+SUMIFS(SAÍDAS[Valor],SAÍDAS[Status],"&lt;&gt;"&amp;"Concluído",SAÍDAS[Data vencimento],AK930),
SUMIFS(SAÍDAS[Valor],SAÍDAS[Status],"Concluído",SAÍDAS[Data pagamento],AK930,SAÍDAS[Conta bancária],$AJ$2)+SUMIFS(SAÍDAS[Valor],SAÍDAS[Status],"&lt;&gt;"&amp;"Concluído",SAÍDAS[Data vencimento],AK930,SAÍDAS[Conta bancária],$AJ$2)))</f>
        <v>0</v>
      </c>
      <c r="AP930">
        <f t="shared" ca="1" si="99"/>
        <v>0</v>
      </c>
    </row>
    <row r="931" spans="34:42" x14ac:dyDescent="0.3">
      <c r="AH931" t="str">
        <f t="shared" ca="1" si="95"/>
        <v>jul</v>
      </c>
      <c r="AI931">
        <f t="shared" ca="1" si="96"/>
        <v>1902</v>
      </c>
      <c r="AJ931" t="str">
        <f t="shared" ca="1" si="97"/>
        <v>jul1902</v>
      </c>
      <c r="AK931" s="97">
        <f t="shared" ca="1" si="100"/>
        <v>925</v>
      </c>
      <c r="AL931" t="str">
        <f t="shared" ca="1" si="98"/>
        <v>dom</v>
      </c>
      <c r="AM931">
        <f ca="1">IF($AJ$2="",SUMIFS(BANCOS!$C$4:$C$13,BANCOS!$D$4:$D$13,AK931),SUMIFS(BANCOS!$C$4:$C$13,BANCOS!$D$4:$D$13,AK931,BANCOS!$B$4:$B$13,$AJ$2))+AP930</f>
        <v>0</v>
      </c>
      <c r="AN931">
        <f ca="1">IF($AI$3=1,
IF($AJ$2="",
SUMIFS(ENTRADAS[Valor],ENTRADAS[Status],"Concluído",ENTRADAS[Data pagamento],AK931),
SUMIFS(ENTRADAS[Valor],ENTRADAS[Status],"Concluído",ENTRADAS[Data pagamento],AK931,ENTRADAS[Conta bancária],$AJ$2)),
IF($AJ$2="",
SUMIFS(ENTRADAS[Valor],ENTRADAS[Status],"Concluído",ENTRADAS[Data pagamento],AK931)+SUMIFS(ENTRADAS[Valor],ENTRADAS[Status],"&lt;&gt;"&amp;"Concluído",ENTRADAS[Data vencimento],AK931),
SUMIFS(ENTRADAS[Valor],ENTRADAS[Status],"Concluído",ENTRADAS[Data pagamento],AK931,ENTRADAS[Conta bancária],$AJ$2)+SUMIFS(ENTRADAS[Valor],ENTRADAS[Status],"&lt;&gt;"&amp;"Concluído",ENTRADAS[Data vencimento],AK931,ENTRADAS[Conta bancária],$AJ$2)))</f>
        <v>0</v>
      </c>
      <c r="AO931">
        <f ca="1">IF($AI$3=1,
IF($AJ$2="",
SUMIFS(SAÍDAS[Valor],SAÍDAS[Status],"Concluído",SAÍDAS[Data pagamento],AK931),
SUMIFS(SAÍDAS[Valor],SAÍDAS[Status],"Concluído",SAÍDAS[Data pagamento],AK931,SAÍDAS[Conta bancária],$AJ$2)),
IF($AJ$2="",
SUMIFS(SAÍDAS[Valor],SAÍDAS[Status],"Concluído",SAÍDAS[Data pagamento],AK931)+SUMIFS(SAÍDAS[Valor],SAÍDAS[Status],"&lt;&gt;"&amp;"Concluído",SAÍDAS[Data vencimento],AK931),
SUMIFS(SAÍDAS[Valor],SAÍDAS[Status],"Concluído",SAÍDAS[Data pagamento],AK931,SAÍDAS[Conta bancária],$AJ$2)+SUMIFS(SAÍDAS[Valor],SAÍDAS[Status],"&lt;&gt;"&amp;"Concluído",SAÍDAS[Data vencimento],AK931,SAÍDAS[Conta bancária],$AJ$2)))</f>
        <v>0</v>
      </c>
      <c r="AP931">
        <f t="shared" ca="1" si="99"/>
        <v>0</v>
      </c>
    </row>
    <row r="932" spans="34:42" x14ac:dyDescent="0.3">
      <c r="AH932" t="str">
        <f t="shared" ca="1" si="95"/>
        <v>jul</v>
      </c>
      <c r="AI932">
        <f t="shared" ca="1" si="96"/>
        <v>1902</v>
      </c>
      <c r="AJ932" t="str">
        <f t="shared" ca="1" si="97"/>
        <v>jul1902</v>
      </c>
      <c r="AK932" s="97">
        <f t="shared" ca="1" si="100"/>
        <v>926</v>
      </c>
      <c r="AL932" t="str">
        <f t="shared" ca="1" si="98"/>
        <v>seg</v>
      </c>
      <c r="AM932">
        <f ca="1">IF($AJ$2="",SUMIFS(BANCOS!$C$4:$C$13,BANCOS!$D$4:$D$13,AK932),SUMIFS(BANCOS!$C$4:$C$13,BANCOS!$D$4:$D$13,AK932,BANCOS!$B$4:$B$13,$AJ$2))+AP931</f>
        <v>0</v>
      </c>
      <c r="AN932">
        <f ca="1">IF($AI$3=1,
IF($AJ$2="",
SUMIFS(ENTRADAS[Valor],ENTRADAS[Status],"Concluído",ENTRADAS[Data pagamento],AK932),
SUMIFS(ENTRADAS[Valor],ENTRADAS[Status],"Concluído",ENTRADAS[Data pagamento],AK932,ENTRADAS[Conta bancária],$AJ$2)),
IF($AJ$2="",
SUMIFS(ENTRADAS[Valor],ENTRADAS[Status],"Concluído",ENTRADAS[Data pagamento],AK932)+SUMIFS(ENTRADAS[Valor],ENTRADAS[Status],"&lt;&gt;"&amp;"Concluído",ENTRADAS[Data vencimento],AK932),
SUMIFS(ENTRADAS[Valor],ENTRADAS[Status],"Concluído",ENTRADAS[Data pagamento],AK932,ENTRADAS[Conta bancária],$AJ$2)+SUMIFS(ENTRADAS[Valor],ENTRADAS[Status],"&lt;&gt;"&amp;"Concluído",ENTRADAS[Data vencimento],AK932,ENTRADAS[Conta bancária],$AJ$2)))</f>
        <v>0</v>
      </c>
      <c r="AO932">
        <f ca="1">IF($AI$3=1,
IF($AJ$2="",
SUMIFS(SAÍDAS[Valor],SAÍDAS[Status],"Concluído",SAÍDAS[Data pagamento],AK932),
SUMIFS(SAÍDAS[Valor],SAÍDAS[Status],"Concluído",SAÍDAS[Data pagamento],AK932,SAÍDAS[Conta bancária],$AJ$2)),
IF($AJ$2="",
SUMIFS(SAÍDAS[Valor],SAÍDAS[Status],"Concluído",SAÍDAS[Data pagamento],AK932)+SUMIFS(SAÍDAS[Valor],SAÍDAS[Status],"&lt;&gt;"&amp;"Concluído",SAÍDAS[Data vencimento],AK932),
SUMIFS(SAÍDAS[Valor],SAÍDAS[Status],"Concluído",SAÍDAS[Data pagamento],AK932,SAÍDAS[Conta bancária],$AJ$2)+SUMIFS(SAÍDAS[Valor],SAÍDAS[Status],"&lt;&gt;"&amp;"Concluído",SAÍDAS[Data vencimento],AK932,SAÍDAS[Conta bancária],$AJ$2)))</f>
        <v>0</v>
      </c>
      <c r="AP932">
        <f t="shared" ca="1" si="99"/>
        <v>0</v>
      </c>
    </row>
    <row r="933" spans="34:42" x14ac:dyDescent="0.3">
      <c r="AH933" t="str">
        <f t="shared" ca="1" si="95"/>
        <v>jul</v>
      </c>
      <c r="AI933">
        <f t="shared" ca="1" si="96"/>
        <v>1902</v>
      </c>
      <c r="AJ933" t="str">
        <f t="shared" ca="1" si="97"/>
        <v>jul1902</v>
      </c>
      <c r="AK933" s="97">
        <f t="shared" ca="1" si="100"/>
        <v>927</v>
      </c>
      <c r="AL933" t="str">
        <f t="shared" ca="1" si="98"/>
        <v>ter</v>
      </c>
      <c r="AM933">
        <f ca="1">IF($AJ$2="",SUMIFS(BANCOS!$C$4:$C$13,BANCOS!$D$4:$D$13,AK933),SUMIFS(BANCOS!$C$4:$C$13,BANCOS!$D$4:$D$13,AK933,BANCOS!$B$4:$B$13,$AJ$2))+AP932</f>
        <v>0</v>
      </c>
      <c r="AN933">
        <f ca="1">IF($AI$3=1,
IF($AJ$2="",
SUMIFS(ENTRADAS[Valor],ENTRADAS[Status],"Concluído",ENTRADAS[Data pagamento],AK933),
SUMIFS(ENTRADAS[Valor],ENTRADAS[Status],"Concluído",ENTRADAS[Data pagamento],AK933,ENTRADAS[Conta bancária],$AJ$2)),
IF($AJ$2="",
SUMIFS(ENTRADAS[Valor],ENTRADAS[Status],"Concluído",ENTRADAS[Data pagamento],AK933)+SUMIFS(ENTRADAS[Valor],ENTRADAS[Status],"&lt;&gt;"&amp;"Concluído",ENTRADAS[Data vencimento],AK933),
SUMIFS(ENTRADAS[Valor],ENTRADAS[Status],"Concluído",ENTRADAS[Data pagamento],AK933,ENTRADAS[Conta bancária],$AJ$2)+SUMIFS(ENTRADAS[Valor],ENTRADAS[Status],"&lt;&gt;"&amp;"Concluído",ENTRADAS[Data vencimento],AK933,ENTRADAS[Conta bancária],$AJ$2)))</f>
        <v>0</v>
      </c>
      <c r="AO933">
        <f ca="1">IF($AI$3=1,
IF($AJ$2="",
SUMIFS(SAÍDAS[Valor],SAÍDAS[Status],"Concluído",SAÍDAS[Data pagamento],AK933),
SUMIFS(SAÍDAS[Valor],SAÍDAS[Status],"Concluído",SAÍDAS[Data pagamento],AK933,SAÍDAS[Conta bancária],$AJ$2)),
IF($AJ$2="",
SUMIFS(SAÍDAS[Valor],SAÍDAS[Status],"Concluído",SAÍDAS[Data pagamento],AK933)+SUMIFS(SAÍDAS[Valor],SAÍDAS[Status],"&lt;&gt;"&amp;"Concluído",SAÍDAS[Data vencimento],AK933),
SUMIFS(SAÍDAS[Valor],SAÍDAS[Status],"Concluído",SAÍDAS[Data pagamento],AK933,SAÍDAS[Conta bancária],$AJ$2)+SUMIFS(SAÍDAS[Valor],SAÍDAS[Status],"&lt;&gt;"&amp;"Concluído",SAÍDAS[Data vencimento],AK933,SAÍDAS[Conta bancária],$AJ$2)))</f>
        <v>0</v>
      </c>
      <c r="AP933">
        <f t="shared" ca="1" si="99"/>
        <v>0</v>
      </c>
    </row>
    <row r="934" spans="34:42" x14ac:dyDescent="0.3">
      <c r="AH934" t="str">
        <f t="shared" ca="1" si="95"/>
        <v>jul</v>
      </c>
      <c r="AI934">
        <f t="shared" ca="1" si="96"/>
        <v>1902</v>
      </c>
      <c r="AJ934" t="str">
        <f t="shared" ca="1" si="97"/>
        <v>jul1902</v>
      </c>
      <c r="AK934" s="97">
        <f t="shared" ca="1" si="100"/>
        <v>928</v>
      </c>
      <c r="AL934" t="str">
        <f t="shared" ca="1" si="98"/>
        <v>qua</v>
      </c>
      <c r="AM934">
        <f ca="1">IF($AJ$2="",SUMIFS(BANCOS!$C$4:$C$13,BANCOS!$D$4:$D$13,AK934),SUMIFS(BANCOS!$C$4:$C$13,BANCOS!$D$4:$D$13,AK934,BANCOS!$B$4:$B$13,$AJ$2))+AP933</f>
        <v>0</v>
      </c>
      <c r="AN934">
        <f ca="1">IF($AI$3=1,
IF($AJ$2="",
SUMIFS(ENTRADAS[Valor],ENTRADAS[Status],"Concluído",ENTRADAS[Data pagamento],AK934),
SUMIFS(ENTRADAS[Valor],ENTRADAS[Status],"Concluído",ENTRADAS[Data pagamento],AK934,ENTRADAS[Conta bancária],$AJ$2)),
IF($AJ$2="",
SUMIFS(ENTRADAS[Valor],ENTRADAS[Status],"Concluído",ENTRADAS[Data pagamento],AK934)+SUMIFS(ENTRADAS[Valor],ENTRADAS[Status],"&lt;&gt;"&amp;"Concluído",ENTRADAS[Data vencimento],AK934),
SUMIFS(ENTRADAS[Valor],ENTRADAS[Status],"Concluído",ENTRADAS[Data pagamento],AK934,ENTRADAS[Conta bancária],$AJ$2)+SUMIFS(ENTRADAS[Valor],ENTRADAS[Status],"&lt;&gt;"&amp;"Concluído",ENTRADAS[Data vencimento],AK934,ENTRADAS[Conta bancária],$AJ$2)))</f>
        <v>0</v>
      </c>
      <c r="AO934">
        <f ca="1">IF($AI$3=1,
IF($AJ$2="",
SUMIFS(SAÍDAS[Valor],SAÍDAS[Status],"Concluído",SAÍDAS[Data pagamento],AK934),
SUMIFS(SAÍDAS[Valor],SAÍDAS[Status],"Concluído",SAÍDAS[Data pagamento],AK934,SAÍDAS[Conta bancária],$AJ$2)),
IF($AJ$2="",
SUMIFS(SAÍDAS[Valor],SAÍDAS[Status],"Concluído",SAÍDAS[Data pagamento],AK934)+SUMIFS(SAÍDAS[Valor],SAÍDAS[Status],"&lt;&gt;"&amp;"Concluído",SAÍDAS[Data vencimento],AK934),
SUMIFS(SAÍDAS[Valor],SAÍDAS[Status],"Concluído",SAÍDAS[Data pagamento],AK934,SAÍDAS[Conta bancária],$AJ$2)+SUMIFS(SAÍDAS[Valor],SAÍDAS[Status],"&lt;&gt;"&amp;"Concluído",SAÍDAS[Data vencimento],AK934,SAÍDAS[Conta bancária],$AJ$2)))</f>
        <v>0</v>
      </c>
      <c r="AP934">
        <f t="shared" ca="1" si="99"/>
        <v>0</v>
      </c>
    </row>
    <row r="935" spans="34:42" x14ac:dyDescent="0.3">
      <c r="AH935" t="str">
        <f t="shared" ca="1" si="95"/>
        <v>jul</v>
      </c>
      <c r="AI935">
        <f t="shared" ca="1" si="96"/>
        <v>1902</v>
      </c>
      <c r="AJ935" t="str">
        <f t="shared" ca="1" si="97"/>
        <v>jul1902</v>
      </c>
      <c r="AK935" s="97">
        <f t="shared" ca="1" si="100"/>
        <v>929</v>
      </c>
      <c r="AL935" t="str">
        <f t="shared" ca="1" si="98"/>
        <v>qui</v>
      </c>
      <c r="AM935">
        <f ca="1">IF($AJ$2="",SUMIFS(BANCOS!$C$4:$C$13,BANCOS!$D$4:$D$13,AK935),SUMIFS(BANCOS!$C$4:$C$13,BANCOS!$D$4:$D$13,AK935,BANCOS!$B$4:$B$13,$AJ$2))+AP934</f>
        <v>0</v>
      </c>
      <c r="AN935">
        <f ca="1">IF($AI$3=1,
IF($AJ$2="",
SUMIFS(ENTRADAS[Valor],ENTRADAS[Status],"Concluído",ENTRADAS[Data pagamento],AK935),
SUMIFS(ENTRADAS[Valor],ENTRADAS[Status],"Concluído",ENTRADAS[Data pagamento],AK935,ENTRADAS[Conta bancária],$AJ$2)),
IF($AJ$2="",
SUMIFS(ENTRADAS[Valor],ENTRADAS[Status],"Concluído",ENTRADAS[Data pagamento],AK935)+SUMIFS(ENTRADAS[Valor],ENTRADAS[Status],"&lt;&gt;"&amp;"Concluído",ENTRADAS[Data vencimento],AK935),
SUMIFS(ENTRADAS[Valor],ENTRADAS[Status],"Concluído",ENTRADAS[Data pagamento],AK935,ENTRADAS[Conta bancária],$AJ$2)+SUMIFS(ENTRADAS[Valor],ENTRADAS[Status],"&lt;&gt;"&amp;"Concluído",ENTRADAS[Data vencimento],AK935,ENTRADAS[Conta bancária],$AJ$2)))</f>
        <v>0</v>
      </c>
      <c r="AO935">
        <f ca="1">IF($AI$3=1,
IF($AJ$2="",
SUMIFS(SAÍDAS[Valor],SAÍDAS[Status],"Concluído",SAÍDAS[Data pagamento],AK935),
SUMIFS(SAÍDAS[Valor],SAÍDAS[Status],"Concluído",SAÍDAS[Data pagamento],AK935,SAÍDAS[Conta bancária],$AJ$2)),
IF($AJ$2="",
SUMIFS(SAÍDAS[Valor],SAÍDAS[Status],"Concluído",SAÍDAS[Data pagamento],AK935)+SUMIFS(SAÍDAS[Valor],SAÍDAS[Status],"&lt;&gt;"&amp;"Concluído",SAÍDAS[Data vencimento],AK935),
SUMIFS(SAÍDAS[Valor],SAÍDAS[Status],"Concluído",SAÍDAS[Data pagamento],AK935,SAÍDAS[Conta bancária],$AJ$2)+SUMIFS(SAÍDAS[Valor],SAÍDAS[Status],"&lt;&gt;"&amp;"Concluído",SAÍDAS[Data vencimento],AK935,SAÍDAS[Conta bancária],$AJ$2)))</f>
        <v>0</v>
      </c>
      <c r="AP935">
        <f t="shared" ca="1" si="99"/>
        <v>0</v>
      </c>
    </row>
    <row r="936" spans="34:42" x14ac:dyDescent="0.3">
      <c r="AH936" t="str">
        <f t="shared" ca="1" si="95"/>
        <v>jul</v>
      </c>
      <c r="AI936">
        <f t="shared" ca="1" si="96"/>
        <v>1902</v>
      </c>
      <c r="AJ936" t="str">
        <f t="shared" ca="1" si="97"/>
        <v>jul1902</v>
      </c>
      <c r="AK936" s="97">
        <f t="shared" ca="1" si="100"/>
        <v>930</v>
      </c>
      <c r="AL936" t="str">
        <f t="shared" ca="1" si="98"/>
        <v>sex</v>
      </c>
      <c r="AM936">
        <f ca="1">IF($AJ$2="",SUMIFS(BANCOS!$C$4:$C$13,BANCOS!$D$4:$D$13,AK936),SUMIFS(BANCOS!$C$4:$C$13,BANCOS!$D$4:$D$13,AK936,BANCOS!$B$4:$B$13,$AJ$2))+AP935</f>
        <v>0</v>
      </c>
      <c r="AN936">
        <f ca="1">IF($AI$3=1,
IF($AJ$2="",
SUMIFS(ENTRADAS[Valor],ENTRADAS[Status],"Concluído",ENTRADAS[Data pagamento],AK936),
SUMIFS(ENTRADAS[Valor],ENTRADAS[Status],"Concluído",ENTRADAS[Data pagamento],AK936,ENTRADAS[Conta bancária],$AJ$2)),
IF($AJ$2="",
SUMIFS(ENTRADAS[Valor],ENTRADAS[Status],"Concluído",ENTRADAS[Data pagamento],AK936)+SUMIFS(ENTRADAS[Valor],ENTRADAS[Status],"&lt;&gt;"&amp;"Concluído",ENTRADAS[Data vencimento],AK936),
SUMIFS(ENTRADAS[Valor],ENTRADAS[Status],"Concluído",ENTRADAS[Data pagamento],AK936,ENTRADAS[Conta bancária],$AJ$2)+SUMIFS(ENTRADAS[Valor],ENTRADAS[Status],"&lt;&gt;"&amp;"Concluído",ENTRADAS[Data vencimento],AK936,ENTRADAS[Conta bancária],$AJ$2)))</f>
        <v>0</v>
      </c>
      <c r="AO936">
        <f ca="1">IF($AI$3=1,
IF($AJ$2="",
SUMIFS(SAÍDAS[Valor],SAÍDAS[Status],"Concluído",SAÍDAS[Data pagamento],AK936),
SUMIFS(SAÍDAS[Valor],SAÍDAS[Status],"Concluído",SAÍDAS[Data pagamento],AK936,SAÍDAS[Conta bancária],$AJ$2)),
IF($AJ$2="",
SUMIFS(SAÍDAS[Valor],SAÍDAS[Status],"Concluído",SAÍDAS[Data pagamento],AK936)+SUMIFS(SAÍDAS[Valor],SAÍDAS[Status],"&lt;&gt;"&amp;"Concluído",SAÍDAS[Data vencimento],AK936),
SUMIFS(SAÍDAS[Valor],SAÍDAS[Status],"Concluído",SAÍDAS[Data pagamento],AK936,SAÍDAS[Conta bancária],$AJ$2)+SUMIFS(SAÍDAS[Valor],SAÍDAS[Status],"&lt;&gt;"&amp;"Concluído",SAÍDAS[Data vencimento],AK936,SAÍDAS[Conta bancária],$AJ$2)))</f>
        <v>0</v>
      </c>
      <c r="AP936">
        <f t="shared" ca="1" si="99"/>
        <v>0</v>
      </c>
    </row>
    <row r="937" spans="34:42" x14ac:dyDescent="0.3">
      <c r="AH937" t="str">
        <f t="shared" ca="1" si="95"/>
        <v>jul</v>
      </c>
      <c r="AI937">
        <f t="shared" ca="1" si="96"/>
        <v>1902</v>
      </c>
      <c r="AJ937" t="str">
        <f t="shared" ca="1" si="97"/>
        <v>jul1902</v>
      </c>
      <c r="AK937" s="97">
        <f t="shared" ca="1" si="100"/>
        <v>931</v>
      </c>
      <c r="AL937" t="str">
        <f t="shared" ca="1" si="98"/>
        <v>sáb</v>
      </c>
      <c r="AM937">
        <f ca="1">IF($AJ$2="",SUMIFS(BANCOS!$C$4:$C$13,BANCOS!$D$4:$D$13,AK937),SUMIFS(BANCOS!$C$4:$C$13,BANCOS!$D$4:$D$13,AK937,BANCOS!$B$4:$B$13,$AJ$2))+AP936</f>
        <v>0</v>
      </c>
      <c r="AN937">
        <f ca="1">IF($AI$3=1,
IF($AJ$2="",
SUMIFS(ENTRADAS[Valor],ENTRADAS[Status],"Concluído",ENTRADAS[Data pagamento],AK937),
SUMIFS(ENTRADAS[Valor],ENTRADAS[Status],"Concluído",ENTRADAS[Data pagamento],AK937,ENTRADAS[Conta bancária],$AJ$2)),
IF($AJ$2="",
SUMIFS(ENTRADAS[Valor],ENTRADAS[Status],"Concluído",ENTRADAS[Data pagamento],AK937)+SUMIFS(ENTRADAS[Valor],ENTRADAS[Status],"&lt;&gt;"&amp;"Concluído",ENTRADAS[Data vencimento],AK937),
SUMIFS(ENTRADAS[Valor],ENTRADAS[Status],"Concluído",ENTRADAS[Data pagamento],AK937,ENTRADAS[Conta bancária],$AJ$2)+SUMIFS(ENTRADAS[Valor],ENTRADAS[Status],"&lt;&gt;"&amp;"Concluído",ENTRADAS[Data vencimento],AK937,ENTRADAS[Conta bancária],$AJ$2)))</f>
        <v>0</v>
      </c>
      <c r="AO937">
        <f ca="1">IF($AI$3=1,
IF($AJ$2="",
SUMIFS(SAÍDAS[Valor],SAÍDAS[Status],"Concluído",SAÍDAS[Data pagamento],AK937),
SUMIFS(SAÍDAS[Valor],SAÍDAS[Status],"Concluído",SAÍDAS[Data pagamento],AK937,SAÍDAS[Conta bancária],$AJ$2)),
IF($AJ$2="",
SUMIFS(SAÍDAS[Valor],SAÍDAS[Status],"Concluído",SAÍDAS[Data pagamento],AK937)+SUMIFS(SAÍDAS[Valor],SAÍDAS[Status],"&lt;&gt;"&amp;"Concluído",SAÍDAS[Data vencimento],AK937),
SUMIFS(SAÍDAS[Valor],SAÍDAS[Status],"Concluído",SAÍDAS[Data pagamento],AK937,SAÍDAS[Conta bancária],$AJ$2)+SUMIFS(SAÍDAS[Valor],SAÍDAS[Status],"&lt;&gt;"&amp;"Concluído",SAÍDAS[Data vencimento],AK937,SAÍDAS[Conta bancária],$AJ$2)))</f>
        <v>0</v>
      </c>
      <c r="AP937">
        <f t="shared" ca="1" si="99"/>
        <v>0</v>
      </c>
    </row>
    <row r="938" spans="34:42" x14ac:dyDescent="0.3">
      <c r="AH938" t="str">
        <f t="shared" ca="1" si="95"/>
        <v>jul</v>
      </c>
      <c r="AI938">
        <f t="shared" ca="1" si="96"/>
        <v>1902</v>
      </c>
      <c r="AJ938" t="str">
        <f t="shared" ca="1" si="97"/>
        <v>jul1902</v>
      </c>
      <c r="AK938" s="97">
        <f t="shared" ca="1" si="100"/>
        <v>932</v>
      </c>
      <c r="AL938" t="str">
        <f t="shared" ca="1" si="98"/>
        <v>dom</v>
      </c>
      <c r="AM938">
        <f ca="1">IF($AJ$2="",SUMIFS(BANCOS!$C$4:$C$13,BANCOS!$D$4:$D$13,AK938),SUMIFS(BANCOS!$C$4:$C$13,BANCOS!$D$4:$D$13,AK938,BANCOS!$B$4:$B$13,$AJ$2))+AP937</f>
        <v>0</v>
      </c>
      <c r="AN938">
        <f ca="1">IF($AI$3=1,
IF($AJ$2="",
SUMIFS(ENTRADAS[Valor],ENTRADAS[Status],"Concluído",ENTRADAS[Data pagamento],AK938),
SUMIFS(ENTRADAS[Valor],ENTRADAS[Status],"Concluído",ENTRADAS[Data pagamento],AK938,ENTRADAS[Conta bancária],$AJ$2)),
IF($AJ$2="",
SUMIFS(ENTRADAS[Valor],ENTRADAS[Status],"Concluído",ENTRADAS[Data pagamento],AK938)+SUMIFS(ENTRADAS[Valor],ENTRADAS[Status],"&lt;&gt;"&amp;"Concluído",ENTRADAS[Data vencimento],AK938),
SUMIFS(ENTRADAS[Valor],ENTRADAS[Status],"Concluído",ENTRADAS[Data pagamento],AK938,ENTRADAS[Conta bancária],$AJ$2)+SUMIFS(ENTRADAS[Valor],ENTRADAS[Status],"&lt;&gt;"&amp;"Concluído",ENTRADAS[Data vencimento],AK938,ENTRADAS[Conta bancária],$AJ$2)))</f>
        <v>0</v>
      </c>
      <c r="AO938">
        <f ca="1">IF($AI$3=1,
IF($AJ$2="",
SUMIFS(SAÍDAS[Valor],SAÍDAS[Status],"Concluído",SAÍDAS[Data pagamento],AK938),
SUMIFS(SAÍDAS[Valor],SAÍDAS[Status],"Concluído",SAÍDAS[Data pagamento],AK938,SAÍDAS[Conta bancária],$AJ$2)),
IF($AJ$2="",
SUMIFS(SAÍDAS[Valor],SAÍDAS[Status],"Concluído",SAÍDAS[Data pagamento],AK938)+SUMIFS(SAÍDAS[Valor],SAÍDAS[Status],"&lt;&gt;"&amp;"Concluído",SAÍDAS[Data vencimento],AK938),
SUMIFS(SAÍDAS[Valor],SAÍDAS[Status],"Concluído",SAÍDAS[Data pagamento],AK938,SAÍDAS[Conta bancária],$AJ$2)+SUMIFS(SAÍDAS[Valor],SAÍDAS[Status],"&lt;&gt;"&amp;"Concluído",SAÍDAS[Data vencimento],AK938,SAÍDAS[Conta bancária],$AJ$2)))</f>
        <v>0</v>
      </c>
      <c r="AP938">
        <f t="shared" ca="1" si="99"/>
        <v>0</v>
      </c>
    </row>
    <row r="939" spans="34:42" x14ac:dyDescent="0.3">
      <c r="AH939" t="str">
        <f t="shared" ca="1" si="95"/>
        <v>jul</v>
      </c>
      <c r="AI939">
        <f t="shared" ca="1" si="96"/>
        <v>1902</v>
      </c>
      <c r="AJ939" t="str">
        <f t="shared" ca="1" si="97"/>
        <v>jul1902</v>
      </c>
      <c r="AK939" s="97">
        <f t="shared" ca="1" si="100"/>
        <v>933</v>
      </c>
      <c r="AL939" t="str">
        <f t="shared" ca="1" si="98"/>
        <v>seg</v>
      </c>
      <c r="AM939">
        <f ca="1">IF($AJ$2="",SUMIFS(BANCOS!$C$4:$C$13,BANCOS!$D$4:$D$13,AK939),SUMIFS(BANCOS!$C$4:$C$13,BANCOS!$D$4:$D$13,AK939,BANCOS!$B$4:$B$13,$AJ$2))+AP938</f>
        <v>0</v>
      </c>
      <c r="AN939">
        <f ca="1">IF($AI$3=1,
IF($AJ$2="",
SUMIFS(ENTRADAS[Valor],ENTRADAS[Status],"Concluído",ENTRADAS[Data pagamento],AK939),
SUMIFS(ENTRADAS[Valor],ENTRADAS[Status],"Concluído",ENTRADAS[Data pagamento],AK939,ENTRADAS[Conta bancária],$AJ$2)),
IF($AJ$2="",
SUMIFS(ENTRADAS[Valor],ENTRADAS[Status],"Concluído",ENTRADAS[Data pagamento],AK939)+SUMIFS(ENTRADAS[Valor],ENTRADAS[Status],"&lt;&gt;"&amp;"Concluído",ENTRADAS[Data vencimento],AK939),
SUMIFS(ENTRADAS[Valor],ENTRADAS[Status],"Concluído",ENTRADAS[Data pagamento],AK939,ENTRADAS[Conta bancária],$AJ$2)+SUMIFS(ENTRADAS[Valor],ENTRADAS[Status],"&lt;&gt;"&amp;"Concluído",ENTRADAS[Data vencimento],AK939,ENTRADAS[Conta bancária],$AJ$2)))</f>
        <v>0</v>
      </c>
      <c r="AO939">
        <f ca="1">IF($AI$3=1,
IF($AJ$2="",
SUMIFS(SAÍDAS[Valor],SAÍDAS[Status],"Concluído",SAÍDAS[Data pagamento],AK939),
SUMIFS(SAÍDAS[Valor],SAÍDAS[Status],"Concluído",SAÍDAS[Data pagamento],AK939,SAÍDAS[Conta bancária],$AJ$2)),
IF($AJ$2="",
SUMIFS(SAÍDAS[Valor],SAÍDAS[Status],"Concluído",SAÍDAS[Data pagamento],AK939)+SUMIFS(SAÍDAS[Valor],SAÍDAS[Status],"&lt;&gt;"&amp;"Concluído",SAÍDAS[Data vencimento],AK939),
SUMIFS(SAÍDAS[Valor],SAÍDAS[Status],"Concluído",SAÍDAS[Data pagamento],AK939,SAÍDAS[Conta bancária],$AJ$2)+SUMIFS(SAÍDAS[Valor],SAÍDAS[Status],"&lt;&gt;"&amp;"Concluído",SAÍDAS[Data vencimento],AK939,SAÍDAS[Conta bancária],$AJ$2)))</f>
        <v>0</v>
      </c>
      <c r="AP939">
        <f t="shared" ca="1" si="99"/>
        <v>0</v>
      </c>
    </row>
    <row r="940" spans="34:42" x14ac:dyDescent="0.3">
      <c r="AH940" t="str">
        <f t="shared" ca="1" si="95"/>
        <v>jul</v>
      </c>
      <c r="AI940">
        <f t="shared" ca="1" si="96"/>
        <v>1902</v>
      </c>
      <c r="AJ940" t="str">
        <f t="shared" ca="1" si="97"/>
        <v>jul1902</v>
      </c>
      <c r="AK940" s="97">
        <f t="shared" ca="1" si="100"/>
        <v>934</v>
      </c>
      <c r="AL940" t="str">
        <f t="shared" ca="1" si="98"/>
        <v>ter</v>
      </c>
      <c r="AM940">
        <f ca="1">IF($AJ$2="",SUMIFS(BANCOS!$C$4:$C$13,BANCOS!$D$4:$D$13,AK940),SUMIFS(BANCOS!$C$4:$C$13,BANCOS!$D$4:$D$13,AK940,BANCOS!$B$4:$B$13,$AJ$2))+AP939</f>
        <v>0</v>
      </c>
      <c r="AN940">
        <f ca="1">IF($AI$3=1,
IF($AJ$2="",
SUMIFS(ENTRADAS[Valor],ENTRADAS[Status],"Concluído",ENTRADAS[Data pagamento],AK940),
SUMIFS(ENTRADAS[Valor],ENTRADAS[Status],"Concluído",ENTRADAS[Data pagamento],AK940,ENTRADAS[Conta bancária],$AJ$2)),
IF($AJ$2="",
SUMIFS(ENTRADAS[Valor],ENTRADAS[Status],"Concluído",ENTRADAS[Data pagamento],AK940)+SUMIFS(ENTRADAS[Valor],ENTRADAS[Status],"&lt;&gt;"&amp;"Concluído",ENTRADAS[Data vencimento],AK940),
SUMIFS(ENTRADAS[Valor],ENTRADAS[Status],"Concluído",ENTRADAS[Data pagamento],AK940,ENTRADAS[Conta bancária],$AJ$2)+SUMIFS(ENTRADAS[Valor],ENTRADAS[Status],"&lt;&gt;"&amp;"Concluído",ENTRADAS[Data vencimento],AK940,ENTRADAS[Conta bancária],$AJ$2)))</f>
        <v>0</v>
      </c>
      <c r="AO940">
        <f ca="1">IF($AI$3=1,
IF($AJ$2="",
SUMIFS(SAÍDAS[Valor],SAÍDAS[Status],"Concluído",SAÍDAS[Data pagamento],AK940),
SUMIFS(SAÍDAS[Valor],SAÍDAS[Status],"Concluído",SAÍDAS[Data pagamento],AK940,SAÍDAS[Conta bancária],$AJ$2)),
IF($AJ$2="",
SUMIFS(SAÍDAS[Valor],SAÍDAS[Status],"Concluído",SAÍDAS[Data pagamento],AK940)+SUMIFS(SAÍDAS[Valor],SAÍDAS[Status],"&lt;&gt;"&amp;"Concluído",SAÍDAS[Data vencimento],AK940),
SUMIFS(SAÍDAS[Valor],SAÍDAS[Status],"Concluído",SAÍDAS[Data pagamento],AK940,SAÍDAS[Conta bancária],$AJ$2)+SUMIFS(SAÍDAS[Valor],SAÍDAS[Status],"&lt;&gt;"&amp;"Concluído",SAÍDAS[Data vencimento],AK940,SAÍDAS[Conta bancária],$AJ$2)))</f>
        <v>0</v>
      </c>
      <c r="AP940">
        <f t="shared" ca="1" si="99"/>
        <v>0</v>
      </c>
    </row>
    <row r="941" spans="34:42" x14ac:dyDescent="0.3">
      <c r="AH941" t="str">
        <f t="shared" ca="1" si="95"/>
        <v>jul</v>
      </c>
      <c r="AI941">
        <f t="shared" ca="1" si="96"/>
        <v>1902</v>
      </c>
      <c r="AJ941" t="str">
        <f t="shared" ca="1" si="97"/>
        <v>jul1902</v>
      </c>
      <c r="AK941" s="97">
        <f t="shared" ca="1" si="100"/>
        <v>935</v>
      </c>
      <c r="AL941" t="str">
        <f t="shared" ca="1" si="98"/>
        <v>qua</v>
      </c>
      <c r="AM941">
        <f ca="1">IF($AJ$2="",SUMIFS(BANCOS!$C$4:$C$13,BANCOS!$D$4:$D$13,AK941),SUMIFS(BANCOS!$C$4:$C$13,BANCOS!$D$4:$D$13,AK941,BANCOS!$B$4:$B$13,$AJ$2))+AP940</f>
        <v>0</v>
      </c>
      <c r="AN941">
        <f ca="1">IF($AI$3=1,
IF($AJ$2="",
SUMIFS(ENTRADAS[Valor],ENTRADAS[Status],"Concluído",ENTRADAS[Data pagamento],AK941),
SUMIFS(ENTRADAS[Valor],ENTRADAS[Status],"Concluído",ENTRADAS[Data pagamento],AK941,ENTRADAS[Conta bancária],$AJ$2)),
IF($AJ$2="",
SUMIFS(ENTRADAS[Valor],ENTRADAS[Status],"Concluído",ENTRADAS[Data pagamento],AK941)+SUMIFS(ENTRADAS[Valor],ENTRADAS[Status],"&lt;&gt;"&amp;"Concluído",ENTRADAS[Data vencimento],AK941),
SUMIFS(ENTRADAS[Valor],ENTRADAS[Status],"Concluído",ENTRADAS[Data pagamento],AK941,ENTRADAS[Conta bancária],$AJ$2)+SUMIFS(ENTRADAS[Valor],ENTRADAS[Status],"&lt;&gt;"&amp;"Concluído",ENTRADAS[Data vencimento],AK941,ENTRADAS[Conta bancária],$AJ$2)))</f>
        <v>0</v>
      </c>
      <c r="AO941">
        <f ca="1">IF($AI$3=1,
IF($AJ$2="",
SUMIFS(SAÍDAS[Valor],SAÍDAS[Status],"Concluído",SAÍDAS[Data pagamento],AK941),
SUMIFS(SAÍDAS[Valor],SAÍDAS[Status],"Concluído",SAÍDAS[Data pagamento],AK941,SAÍDAS[Conta bancária],$AJ$2)),
IF($AJ$2="",
SUMIFS(SAÍDAS[Valor],SAÍDAS[Status],"Concluído",SAÍDAS[Data pagamento],AK941)+SUMIFS(SAÍDAS[Valor],SAÍDAS[Status],"&lt;&gt;"&amp;"Concluído",SAÍDAS[Data vencimento],AK941),
SUMIFS(SAÍDAS[Valor],SAÍDAS[Status],"Concluído",SAÍDAS[Data pagamento],AK941,SAÍDAS[Conta bancária],$AJ$2)+SUMIFS(SAÍDAS[Valor],SAÍDAS[Status],"&lt;&gt;"&amp;"Concluído",SAÍDAS[Data vencimento],AK941,SAÍDAS[Conta bancária],$AJ$2)))</f>
        <v>0</v>
      </c>
      <c r="AP941">
        <f t="shared" ca="1" si="99"/>
        <v>0</v>
      </c>
    </row>
    <row r="942" spans="34:42" x14ac:dyDescent="0.3">
      <c r="AH942" t="str">
        <f t="shared" ca="1" si="95"/>
        <v>jul</v>
      </c>
      <c r="AI942">
        <f t="shared" ca="1" si="96"/>
        <v>1902</v>
      </c>
      <c r="AJ942" t="str">
        <f t="shared" ca="1" si="97"/>
        <v>jul1902</v>
      </c>
      <c r="AK942" s="97">
        <f t="shared" ca="1" si="100"/>
        <v>936</v>
      </c>
      <c r="AL942" t="str">
        <f t="shared" ca="1" si="98"/>
        <v>qui</v>
      </c>
      <c r="AM942">
        <f ca="1">IF($AJ$2="",SUMIFS(BANCOS!$C$4:$C$13,BANCOS!$D$4:$D$13,AK942),SUMIFS(BANCOS!$C$4:$C$13,BANCOS!$D$4:$D$13,AK942,BANCOS!$B$4:$B$13,$AJ$2))+AP941</f>
        <v>0</v>
      </c>
      <c r="AN942">
        <f ca="1">IF($AI$3=1,
IF($AJ$2="",
SUMIFS(ENTRADAS[Valor],ENTRADAS[Status],"Concluído",ENTRADAS[Data pagamento],AK942),
SUMIFS(ENTRADAS[Valor],ENTRADAS[Status],"Concluído",ENTRADAS[Data pagamento],AK942,ENTRADAS[Conta bancária],$AJ$2)),
IF($AJ$2="",
SUMIFS(ENTRADAS[Valor],ENTRADAS[Status],"Concluído",ENTRADAS[Data pagamento],AK942)+SUMIFS(ENTRADAS[Valor],ENTRADAS[Status],"&lt;&gt;"&amp;"Concluído",ENTRADAS[Data vencimento],AK942),
SUMIFS(ENTRADAS[Valor],ENTRADAS[Status],"Concluído",ENTRADAS[Data pagamento],AK942,ENTRADAS[Conta bancária],$AJ$2)+SUMIFS(ENTRADAS[Valor],ENTRADAS[Status],"&lt;&gt;"&amp;"Concluído",ENTRADAS[Data vencimento],AK942,ENTRADAS[Conta bancária],$AJ$2)))</f>
        <v>0</v>
      </c>
      <c r="AO942">
        <f ca="1">IF($AI$3=1,
IF($AJ$2="",
SUMIFS(SAÍDAS[Valor],SAÍDAS[Status],"Concluído",SAÍDAS[Data pagamento],AK942),
SUMIFS(SAÍDAS[Valor],SAÍDAS[Status],"Concluído",SAÍDAS[Data pagamento],AK942,SAÍDAS[Conta bancária],$AJ$2)),
IF($AJ$2="",
SUMIFS(SAÍDAS[Valor],SAÍDAS[Status],"Concluído",SAÍDAS[Data pagamento],AK942)+SUMIFS(SAÍDAS[Valor],SAÍDAS[Status],"&lt;&gt;"&amp;"Concluído",SAÍDAS[Data vencimento],AK942),
SUMIFS(SAÍDAS[Valor],SAÍDAS[Status],"Concluído",SAÍDAS[Data pagamento],AK942,SAÍDAS[Conta bancária],$AJ$2)+SUMIFS(SAÍDAS[Valor],SAÍDAS[Status],"&lt;&gt;"&amp;"Concluído",SAÍDAS[Data vencimento],AK942,SAÍDAS[Conta bancária],$AJ$2)))</f>
        <v>0</v>
      </c>
      <c r="AP942">
        <f t="shared" ca="1" si="99"/>
        <v>0</v>
      </c>
    </row>
    <row r="943" spans="34:42" x14ac:dyDescent="0.3">
      <c r="AH943" t="str">
        <f t="shared" ca="1" si="95"/>
        <v>jul</v>
      </c>
      <c r="AI943">
        <f t="shared" ca="1" si="96"/>
        <v>1902</v>
      </c>
      <c r="AJ943" t="str">
        <f t="shared" ca="1" si="97"/>
        <v>jul1902</v>
      </c>
      <c r="AK943" s="97">
        <f t="shared" ca="1" si="100"/>
        <v>937</v>
      </c>
      <c r="AL943" t="str">
        <f t="shared" ca="1" si="98"/>
        <v>sex</v>
      </c>
      <c r="AM943">
        <f ca="1">IF($AJ$2="",SUMIFS(BANCOS!$C$4:$C$13,BANCOS!$D$4:$D$13,AK943),SUMIFS(BANCOS!$C$4:$C$13,BANCOS!$D$4:$D$13,AK943,BANCOS!$B$4:$B$13,$AJ$2))+AP942</f>
        <v>0</v>
      </c>
      <c r="AN943">
        <f ca="1">IF($AI$3=1,
IF($AJ$2="",
SUMIFS(ENTRADAS[Valor],ENTRADAS[Status],"Concluído",ENTRADAS[Data pagamento],AK943),
SUMIFS(ENTRADAS[Valor],ENTRADAS[Status],"Concluído",ENTRADAS[Data pagamento],AK943,ENTRADAS[Conta bancária],$AJ$2)),
IF($AJ$2="",
SUMIFS(ENTRADAS[Valor],ENTRADAS[Status],"Concluído",ENTRADAS[Data pagamento],AK943)+SUMIFS(ENTRADAS[Valor],ENTRADAS[Status],"&lt;&gt;"&amp;"Concluído",ENTRADAS[Data vencimento],AK943),
SUMIFS(ENTRADAS[Valor],ENTRADAS[Status],"Concluído",ENTRADAS[Data pagamento],AK943,ENTRADAS[Conta bancária],$AJ$2)+SUMIFS(ENTRADAS[Valor],ENTRADAS[Status],"&lt;&gt;"&amp;"Concluído",ENTRADAS[Data vencimento],AK943,ENTRADAS[Conta bancária],$AJ$2)))</f>
        <v>0</v>
      </c>
      <c r="AO943">
        <f ca="1">IF($AI$3=1,
IF($AJ$2="",
SUMIFS(SAÍDAS[Valor],SAÍDAS[Status],"Concluído",SAÍDAS[Data pagamento],AK943),
SUMIFS(SAÍDAS[Valor],SAÍDAS[Status],"Concluído",SAÍDAS[Data pagamento],AK943,SAÍDAS[Conta bancária],$AJ$2)),
IF($AJ$2="",
SUMIFS(SAÍDAS[Valor],SAÍDAS[Status],"Concluído",SAÍDAS[Data pagamento],AK943)+SUMIFS(SAÍDAS[Valor],SAÍDAS[Status],"&lt;&gt;"&amp;"Concluído",SAÍDAS[Data vencimento],AK943),
SUMIFS(SAÍDAS[Valor],SAÍDAS[Status],"Concluído",SAÍDAS[Data pagamento],AK943,SAÍDAS[Conta bancária],$AJ$2)+SUMIFS(SAÍDAS[Valor],SAÍDAS[Status],"&lt;&gt;"&amp;"Concluído",SAÍDAS[Data vencimento],AK943,SAÍDAS[Conta bancária],$AJ$2)))</f>
        <v>0</v>
      </c>
      <c r="AP943">
        <f t="shared" ca="1" si="99"/>
        <v>0</v>
      </c>
    </row>
    <row r="944" spans="34:42" x14ac:dyDescent="0.3">
      <c r="AH944" t="str">
        <f t="shared" ca="1" si="95"/>
        <v>jul</v>
      </c>
      <c r="AI944">
        <f t="shared" ca="1" si="96"/>
        <v>1902</v>
      </c>
      <c r="AJ944" t="str">
        <f t="shared" ca="1" si="97"/>
        <v>jul1902</v>
      </c>
      <c r="AK944" s="97">
        <f t="shared" ca="1" si="100"/>
        <v>938</v>
      </c>
      <c r="AL944" t="str">
        <f t="shared" ca="1" si="98"/>
        <v>sáb</v>
      </c>
      <c r="AM944">
        <f ca="1">IF($AJ$2="",SUMIFS(BANCOS!$C$4:$C$13,BANCOS!$D$4:$D$13,AK944),SUMIFS(BANCOS!$C$4:$C$13,BANCOS!$D$4:$D$13,AK944,BANCOS!$B$4:$B$13,$AJ$2))+AP943</f>
        <v>0</v>
      </c>
      <c r="AN944">
        <f ca="1">IF($AI$3=1,
IF($AJ$2="",
SUMIFS(ENTRADAS[Valor],ENTRADAS[Status],"Concluído",ENTRADAS[Data pagamento],AK944),
SUMIFS(ENTRADAS[Valor],ENTRADAS[Status],"Concluído",ENTRADAS[Data pagamento],AK944,ENTRADAS[Conta bancária],$AJ$2)),
IF($AJ$2="",
SUMIFS(ENTRADAS[Valor],ENTRADAS[Status],"Concluído",ENTRADAS[Data pagamento],AK944)+SUMIFS(ENTRADAS[Valor],ENTRADAS[Status],"&lt;&gt;"&amp;"Concluído",ENTRADAS[Data vencimento],AK944),
SUMIFS(ENTRADAS[Valor],ENTRADAS[Status],"Concluído",ENTRADAS[Data pagamento],AK944,ENTRADAS[Conta bancária],$AJ$2)+SUMIFS(ENTRADAS[Valor],ENTRADAS[Status],"&lt;&gt;"&amp;"Concluído",ENTRADAS[Data vencimento],AK944,ENTRADAS[Conta bancária],$AJ$2)))</f>
        <v>0</v>
      </c>
      <c r="AO944">
        <f ca="1">IF($AI$3=1,
IF($AJ$2="",
SUMIFS(SAÍDAS[Valor],SAÍDAS[Status],"Concluído",SAÍDAS[Data pagamento],AK944),
SUMIFS(SAÍDAS[Valor],SAÍDAS[Status],"Concluído",SAÍDAS[Data pagamento],AK944,SAÍDAS[Conta bancária],$AJ$2)),
IF($AJ$2="",
SUMIFS(SAÍDAS[Valor],SAÍDAS[Status],"Concluído",SAÍDAS[Data pagamento],AK944)+SUMIFS(SAÍDAS[Valor],SAÍDAS[Status],"&lt;&gt;"&amp;"Concluído",SAÍDAS[Data vencimento],AK944),
SUMIFS(SAÍDAS[Valor],SAÍDAS[Status],"Concluído",SAÍDAS[Data pagamento],AK944,SAÍDAS[Conta bancária],$AJ$2)+SUMIFS(SAÍDAS[Valor],SAÍDAS[Status],"&lt;&gt;"&amp;"Concluído",SAÍDAS[Data vencimento],AK944,SAÍDAS[Conta bancária],$AJ$2)))</f>
        <v>0</v>
      </c>
      <c r="AP944">
        <f t="shared" ca="1" si="99"/>
        <v>0</v>
      </c>
    </row>
    <row r="945" spans="34:42" x14ac:dyDescent="0.3">
      <c r="AH945" t="str">
        <f t="shared" ca="1" si="95"/>
        <v>jul</v>
      </c>
      <c r="AI945">
        <f t="shared" ca="1" si="96"/>
        <v>1902</v>
      </c>
      <c r="AJ945" t="str">
        <f t="shared" ca="1" si="97"/>
        <v>jul1902</v>
      </c>
      <c r="AK945" s="97">
        <f t="shared" ca="1" si="100"/>
        <v>939</v>
      </c>
      <c r="AL945" t="str">
        <f t="shared" ca="1" si="98"/>
        <v>dom</v>
      </c>
      <c r="AM945">
        <f ca="1">IF($AJ$2="",SUMIFS(BANCOS!$C$4:$C$13,BANCOS!$D$4:$D$13,AK945),SUMIFS(BANCOS!$C$4:$C$13,BANCOS!$D$4:$D$13,AK945,BANCOS!$B$4:$B$13,$AJ$2))+AP944</f>
        <v>0</v>
      </c>
      <c r="AN945">
        <f ca="1">IF($AI$3=1,
IF($AJ$2="",
SUMIFS(ENTRADAS[Valor],ENTRADAS[Status],"Concluído",ENTRADAS[Data pagamento],AK945),
SUMIFS(ENTRADAS[Valor],ENTRADAS[Status],"Concluído",ENTRADAS[Data pagamento],AK945,ENTRADAS[Conta bancária],$AJ$2)),
IF($AJ$2="",
SUMIFS(ENTRADAS[Valor],ENTRADAS[Status],"Concluído",ENTRADAS[Data pagamento],AK945)+SUMIFS(ENTRADAS[Valor],ENTRADAS[Status],"&lt;&gt;"&amp;"Concluído",ENTRADAS[Data vencimento],AK945),
SUMIFS(ENTRADAS[Valor],ENTRADAS[Status],"Concluído",ENTRADAS[Data pagamento],AK945,ENTRADAS[Conta bancária],$AJ$2)+SUMIFS(ENTRADAS[Valor],ENTRADAS[Status],"&lt;&gt;"&amp;"Concluído",ENTRADAS[Data vencimento],AK945,ENTRADAS[Conta bancária],$AJ$2)))</f>
        <v>0</v>
      </c>
      <c r="AO945">
        <f ca="1">IF($AI$3=1,
IF($AJ$2="",
SUMIFS(SAÍDAS[Valor],SAÍDAS[Status],"Concluído",SAÍDAS[Data pagamento],AK945),
SUMIFS(SAÍDAS[Valor],SAÍDAS[Status],"Concluído",SAÍDAS[Data pagamento],AK945,SAÍDAS[Conta bancária],$AJ$2)),
IF($AJ$2="",
SUMIFS(SAÍDAS[Valor],SAÍDAS[Status],"Concluído",SAÍDAS[Data pagamento],AK945)+SUMIFS(SAÍDAS[Valor],SAÍDAS[Status],"&lt;&gt;"&amp;"Concluído",SAÍDAS[Data vencimento],AK945),
SUMIFS(SAÍDAS[Valor],SAÍDAS[Status],"Concluído",SAÍDAS[Data pagamento],AK945,SAÍDAS[Conta bancária],$AJ$2)+SUMIFS(SAÍDAS[Valor],SAÍDAS[Status],"&lt;&gt;"&amp;"Concluído",SAÍDAS[Data vencimento],AK945,SAÍDAS[Conta bancária],$AJ$2)))</f>
        <v>0</v>
      </c>
      <c r="AP945">
        <f t="shared" ca="1" si="99"/>
        <v>0</v>
      </c>
    </row>
    <row r="946" spans="34:42" x14ac:dyDescent="0.3">
      <c r="AH946" t="str">
        <f t="shared" ca="1" si="95"/>
        <v>jul</v>
      </c>
      <c r="AI946">
        <f t="shared" ca="1" si="96"/>
        <v>1902</v>
      </c>
      <c r="AJ946" t="str">
        <f t="shared" ca="1" si="97"/>
        <v>jul1902</v>
      </c>
      <c r="AK946" s="97">
        <f t="shared" ca="1" si="100"/>
        <v>940</v>
      </c>
      <c r="AL946" t="str">
        <f t="shared" ca="1" si="98"/>
        <v>seg</v>
      </c>
      <c r="AM946">
        <f ca="1">IF($AJ$2="",SUMIFS(BANCOS!$C$4:$C$13,BANCOS!$D$4:$D$13,AK946),SUMIFS(BANCOS!$C$4:$C$13,BANCOS!$D$4:$D$13,AK946,BANCOS!$B$4:$B$13,$AJ$2))+AP945</f>
        <v>0</v>
      </c>
      <c r="AN946">
        <f ca="1">IF($AI$3=1,
IF($AJ$2="",
SUMIFS(ENTRADAS[Valor],ENTRADAS[Status],"Concluído",ENTRADAS[Data pagamento],AK946),
SUMIFS(ENTRADAS[Valor],ENTRADAS[Status],"Concluído",ENTRADAS[Data pagamento],AK946,ENTRADAS[Conta bancária],$AJ$2)),
IF($AJ$2="",
SUMIFS(ENTRADAS[Valor],ENTRADAS[Status],"Concluído",ENTRADAS[Data pagamento],AK946)+SUMIFS(ENTRADAS[Valor],ENTRADAS[Status],"&lt;&gt;"&amp;"Concluído",ENTRADAS[Data vencimento],AK946),
SUMIFS(ENTRADAS[Valor],ENTRADAS[Status],"Concluído",ENTRADAS[Data pagamento],AK946,ENTRADAS[Conta bancária],$AJ$2)+SUMIFS(ENTRADAS[Valor],ENTRADAS[Status],"&lt;&gt;"&amp;"Concluído",ENTRADAS[Data vencimento],AK946,ENTRADAS[Conta bancária],$AJ$2)))</f>
        <v>0</v>
      </c>
      <c r="AO946">
        <f ca="1">IF($AI$3=1,
IF($AJ$2="",
SUMIFS(SAÍDAS[Valor],SAÍDAS[Status],"Concluído",SAÍDAS[Data pagamento],AK946),
SUMIFS(SAÍDAS[Valor],SAÍDAS[Status],"Concluído",SAÍDAS[Data pagamento],AK946,SAÍDAS[Conta bancária],$AJ$2)),
IF($AJ$2="",
SUMIFS(SAÍDAS[Valor],SAÍDAS[Status],"Concluído",SAÍDAS[Data pagamento],AK946)+SUMIFS(SAÍDAS[Valor],SAÍDAS[Status],"&lt;&gt;"&amp;"Concluído",SAÍDAS[Data vencimento],AK946),
SUMIFS(SAÍDAS[Valor],SAÍDAS[Status],"Concluído",SAÍDAS[Data pagamento],AK946,SAÍDAS[Conta bancária],$AJ$2)+SUMIFS(SAÍDAS[Valor],SAÍDAS[Status],"&lt;&gt;"&amp;"Concluído",SAÍDAS[Data vencimento],AK946,SAÍDAS[Conta bancária],$AJ$2)))</f>
        <v>0</v>
      </c>
      <c r="AP946">
        <f t="shared" ca="1" si="99"/>
        <v>0</v>
      </c>
    </row>
    <row r="947" spans="34:42" x14ac:dyDescent="0.3">
      <c r="AH947" t="str">
        <f t="shared" ca="1" si="95"/>
        <v>jul</v>
      </c>
      <c r="AI947">
        <f t="shared" ca="1" si="96"/>
        <v>1902</v>
      </c>
      <c r="AJ947" t="str">
        <f t="shared" ca="1" si="97"/>
        <v>jul1902</v>
      </c>
      <c r="AK947" s="97">
        <f t="shared" ca="1" si="100"/>
        <v>941</v>
      </c>
      <c r="AL947" t="str">
        <f t="shared" ca="1" si="98"/>
        <v>ter</v>
      </c>
      <c r="AM947">
        <f ca="1">IF($AJ$2="",SUMIFS(BANCOS!$C$4:$C$13,BANCOS!$D$4:$D$13,AK947),SUMIFS(BANCOS!$C$4:$C$13,BANCOS!$D$4:$D$13,AK947,BANCOS!$B$4:$B$13,$AJ$2))+AP946</f>
        <v>0</v>
      </c>
      <c r="AN947">
        <f ca="1">IF($AI$3=1,
IF($AJ$2="",
SUMIFS(ENTRADAS[Valor],ENTRADAS[Status],"Concluído",ENTRADAS[Data pagamento],AK947),
SUMIFS(ENTRADAS[Valor],ENTRADAS[Status],"Concluído",ENTRADAS[Data pagamento],AK947,ENTRADAS[Conta bancária],$AJ$2)),
IF($AJ$2="",
SUMIFS(ENTRADAS[Valor],ENTRADAS[Status],"Concluído",ENTRADAS[Data pagamento],AK947)+SUMIFS(ENTRADAS[Valor],ENTRADAS[Status],"&lt;&gt;"&amp;"Concluído",ENTRADAS[Data vencimento],AK947),
SUMIFS(ENTRADAS[Valor],ENTRADAS[Status],"Concluído",ENTRADAS[Data pagamento],AK947,ENTRADAS[Conta bancária],$AJ$2)+SUMIFS(ENTRADAS[Valor],ENTRADAS[Status],"&lt;&gt;"&amp;"Concluído",ENTRADAS[Data vencimento],AK947,ENTRADAS[Conta bancária],$AJ$2)))</f>
        <v>0</v>
      </c>
      <c r="AO947">
        <f ca="1">IF($AI$3=1,
IF($AJ$2="",
SUMIFS(SAÍDAS[Valor],SAÍDAS[Status],"Concluído",SAÍDAS[Data pagamento],AK947),
SUMIFS(SAÍDAS[Valor],SAÍDAS[Status],"Concluído",SAÍDAS[Data pagamento],AK947,SAÍDAS[Conta bancária],$AJ$2)),
IF($AJ$2="",
SUMIFS(SAÍDAS[Valor],SAÍDAS[Status],"Concluído",SAÍDAS[Data pagamento],AK947)+SUMIFS(SAÍDAS[Valor],SAÍDAS[Status],"&lt;&gt;"&amp;"Concluído",SAÍDAS[Data vencimento],AK947),
SUMIFS(SAÍDAS[Valor],SAÍDAS[Status],"Concluído",SAÍDAS[Data pagamento],AK947,SAÍDAS[Conta bancária],$AJ$2)+SUMIFS(SAÍDAS[Valor],SAÍDAS[Status],"&lt;&gt;"&amp;"Concluído",SAÍDAS[Data vencimento],AK947,SAÍDAS[Conta bancária],$AJ$2)))</f>
        <v>0</v>
      </c>
      <c r="AP947">
        <f t="shared" ca="1" si="99"/>
        <v>0</v>
      </c>
    </row>
    <row r="948" spans="34:42" x14ac:dyDescent="0.3">
      <c r="AH948" t="str">
        <f t="shared" ca="1" si="95"/>
        <v>jul</v>
      </c>
      <c r="AI948">
        <f t="shared" ca="1" si="96"/>
        <v>1902</v>
      </c>
      <c r="AJ948" t="str">
        <f t="shared" ca="1" si="97"/>
        <v>jul1902</v>
      </c>
      <c r="AK948" s="97">
        <f t="shared" ca="1" si="100"/>
        <v>942</v>
      </c>
      <c r="AL948" t="str">
        <f t="shared" ca="1" si="98"/>
        <v>qua</v>
      </c>
      <c r="AM948">
        <f ca="1">IF($AJ$2="",SUMIFS(BANCOS!$C$4:$C$13,BANCOS!$D$4:$D$13,AK948),SUMIFS(BANCOS!$C$4:$C$13,BANCOS!$D$4:$D$13,AK948,BANCOS!$B$4:$B$13,$AJ$2))+AP947</f>
        <v>0</v>
      </c>
      <c r="AN948">
        <f ca="1">IF($AI$3=1,
IF($AJ$2="",
SUMIFS(ENTRADAS[Valor],ENTRADAS[Status],"Concluído",ENTRADAS[Data pagamento],AK948),
SUMIFS(ENTRADAS[Valor],ENTRADAS[Status],"Concluído",ENTRADAS[Data pagamento],AK948,ENTRADAS[Conta bancária],$AJ$2)),
IF($AJ$2="",
SUMIFS(ENTRADAS[Valor],ENTRADAS[Status],"Concluído",ENTRADAS[Data pagamento],AK948)+SUMIFS(ENTRADAS[Valor],ENTRADAS[Status],"&lt;&gt;"&amp;"Concluído",ENTRADAS[Data vencimento],AK948),
SUMIFS(ENTRADAS[Valor],ENTRADAS[Status],"Concluído",ENTRADAS[Data pagamento],AK948,ENTRADAS[Conta bancária],$AJ$2)+SUMIFS(ENTRADAS[Valor],ENTRADAS[Status],"&lt;&gt;"&amp;"Concluído",ENTRADAS[Data vencimento],AK948,ENTRADAS[Conta bancária],$AJ$2)))</f>
        <v>0</v>
      </c>
      <c r="AO948">
        <f ca="1">IF($AI$3=1,
IF($AJ$2="",
SUMIFS(SAÍDAS[Valor],SAÍDAS[Status],"Concluído",SAÍDAS[Data pagamento],AK948),
SUMIFS(SAÍDAS[Valor],SAÍDAS[Status],"Concluído",SAÍDAS[Data pagamento],AK948,SAÍDAS[Conta bancária],$AJ$2)),
IF($AJ$2="",
SUMIFS(SAÍDAS[Valor],SAÍDAS[Status],"Concluído",SAÍDAS[Data pagamento],AK948)+SUMIFS(SAÍDAS[Valor],SAÍDAS[Status],"&lt;&gt;"&amp;"Concluído",SAÍDAS[Data vencimento],AK948),
SUMIFS(SAÍDAS[Valor],SAÍDAS[Status],"Concluído",SAÍDAS[Data pagamento],AK948,SAÍDAS[Conta bancária],$AJ$2)+SUMIFS(SAÍDAS[Valor],SAÍDAS[Status],"&lt;&gt;"&amp;"Concluído",SAÍDAS[Data vencimento],AK948,SAÍDAS[Conta bancária],$AJ$2)))</f>
        <v>0</v>
      </c>
      <c r="AP948">
        <f t="shared" ca="1" si="99"/>
        <v>0</v>
      </c>
    </row>
    <row r="949" spans="34:42" x14ac:dyDescent="0.3">
      <c r="AH949" t="str">
        <f t="shared" ca="1" si="95"/>
        <v>jul</v>
      </c>
      <c r="AI949">
        <f t="shared" ca="1" si="96"/>
        <v>1902</v>
      </c>
      <c r="AJ949" t="str">
        <f t="shared" ca="1" si="97"/>
        <v>jul1902</v>
      </c>
      <c r="AK949" s="97">
        <f t="shared" ca="1" si="100"/>
        <v>943</v>
      </c>
      <c r="AL949" t="str">
        <f t="shared" ca="1" si="98"/>
        <v>qui</v>
      </c>
      <c r="AM949">
        <f ca="1">IF($AJ$2="",SUMIFS(BANCOS!$C$4:$C$13,BANCOS!$D$4:$D$13,AK949),SUMIFS(BANCOS!$C$4:$C$13,BANCOS!$D$4:$D$13,AK949,BANCOS!$B$4:$B$13,$AJ$2))+AP948</f>
        <v>0</v>
      </c>
      <c r="AN949">
        <f ca="1">IF($AI$3=1,
IF($AJ$2="",
SUMIFS(ENTRADAS[Valor],ENTRADAS[Status],"Concluído",ENTRADAS[Data pagamento],AK949),
SUMIFS(ENTRADAS[Valor],ENTRADAS[Status],"Concluído",ENTRADAS[Data pagamento],AK949,ENTRADAS[Conta bancária],$AJ$2)),
IF($AJ$2="",
SUMIFS(ENTRADAS[Valor],ENTRADAS[Status],"Concluído",ENTRADAS[Data pagamento],AK949)+SUMIFS(ENTRADAS[Valor],ENTRADAS[Status],"&lt;&gt;"&amp;"Concluído",ENTRADAS[Data vencimento],AK949),
SUMIFS(ENTRADAS[Valor],ENTRADAS[Status],"Concluído",ENTRADAS[Data pagamento],AK949,ENTRADAS[Conta bancária],$AJ$2)+SUMIFS(ENTRADAS[Valor],ENTRADAS[Status],"&lt;&gt;"&amp;"Concluído",ENTRADAS[Data vencimento],AK949,ENTRADAS[Conta bancária],$AJ$2)))</f>
        <v>0</v>
      </c>
      <c r="AO949">
        <f ca="1">IF($AI$3=1,
IF($AJ$2="",
SUMIFS(SAÍDAS[Valor],SAÍDAS[Status],"Concluído",SAÍDAS[Data pagamento],AK949),
SUMIFS(SAÍDAS[Valor],SAÍDAS[Status],"Concluído",SAÍDAS[Data pagamento],AK949,SAÍDAS[Conta bancária],$AJ$2)),
IF($AJ$2="",
SUMIFS(SAÍDAS[Valor],SAÍDAS[Status],"Concluído",SAÍDAS[Data pagamento],AK949)+SUMIFS(SAÍDAS[Valor],SAÍDAS[Status],"&lt;&gt;"&amp;"Concluído",SAÍDAS[Data vencimento],AK949),
SUMIFS(SAÍDAS[Valor],SAÍDAS[Status],"Concluído",SAÍDAS[Data pagamento],AK949,SAÍDAS[Conta bancária],$AJ$2)+SUMIFS(SAÍDAS[Valor],SAÍDAS[Status],"&lt;&gt;"&amp;"Concluído",SAÍDAS[Data vencimento],AK949,SAÍDAS[Conta bancária],$AJ$2)))</f>
        <v>0</v>
      </c>
      <c r="AP949">
        <f t="shared" ca="1" si="99"/>
        <v>0</v>
      </c>
    </row>
    <row r="950" spans="34:42" x14ac:dyDescent="0.3">
      <c r="AH950" t="str">
        <f t="shared" ca="1" si="95"/>
        <v>ago</v>
      </c>
      <c r="AI950">
        <f t="shared" ca="1" si="96"/>
        <v>1902</v>
      </c>
      <c r="AJ950" t="str">
        <f t="shared" ca="1" si="97"/>
        <v>ago1902</v>
      </c>
      <c r="AK950" s="97">
        <f t="shared" ca="1" si="100"/>
        <v>944</v>
      </c>
      <c r="AL950" t="str">
        <f t="shared" ca="1" si="98"/>
        <v>sex</v>
      </c>
      <c r="AM950">
        <f ca="1">IF($AJ$2="",SUMIFS(BANCOS!$C$4:$C$13,BANCOS!$D$4:$D$13,AK950),SUMIFS(BANCOS!$C$4:$C$13,BANCOS!$D$4:$D$13,AK950,BANCOS!$B$4:$B$13,$AJ$2))+AP949</f>
        <v>0</v>
      </c>
      <c r="AN950">
        <f ca="1">IF($AI$3=1,
IF($AJ$2="",
SUMIFS(ENTRADAS[Valor],ENTRADAS[Status],"Concluído",ENTRADAS[Data pagamento],AK950),
SUMIFS(ENTRADAS[Valor],ENTRADAS[Status],"Concluído",ENTRADAS[Data pagamento],AK950,ENTRADAS[Conta bancária],$AJ$2)),
IF($AJ$2="",
SUMIFS(ENTRADAS[Valor],ENTRADAS[Status],"Concluído",ENTRADAS[Data pagamento],AK950)+SUMIFS(ENTRADAS[Valor],ENTRADAS[Status],"&lt;&gt;"&amp;"Concluído",ENTRADAS[Data vencimento],AK950),
SUMIFS(ENTRADAS[Valor],ENTRADAS[Status],"Concluído",ENTRADAS[Data pagamento],AK950,ENTRADAS[Conta bancária],$AJ$2)+SUMIFS(ENTRADAS[Valor],ENTRADAS[Status],"&lt;&gt;"&amp;"Concluído",ENTRADAS[Data vencimento],AK950,ENTRADAS[Conta bancária],$AJ$2)))</f>
        <v>0</v>
      </c>
      <c r="AO950">
        <f ca="1">IF($AI$3=1,
IF($AJ$2="",
SUMIFS(SAÍDAS[Valor],SAÍDAS[Status],"Concluído",SAÍDAS[Data pagamento],AK950),
SUMIFS(SAÍDAS[Valor],SAÍDAS[Status],"Concluído",SAÍDAS[Data pagamento],AK950,SAÍDAS[Conta bancária],$AJ$2)),
IF($AJ$2="",
SUMIFS(SAÍDAS[Valor],SAÍDAS[Status],"Concluído",SAÍDAS[Data pagamento],AK950)+SUMIFS(SAÍDAS[Valor],SAÍDAS[Status],"&lt;&gt;"&amp;"Concluído",SAÍDAS[Data vencimento],AK950),
SUMIFS(SAÍDAS[Valor],SAÍDAS[Status],"Concluído",SAÍDAS[Data pagamento],AK950,SAÍDAS[Conta bancária],$AJ$2)+SUMIFS(SAÍDAS[Valor],SAÍDAS[Status],"&lt;&gt;"&amp;"Concluído",SAÍDAS[Data vencimento],AK950,SAÍDAS[Conta bancária],$AJ$2)))</f>
        <v>0</v>
      </c>
      <c r="AP950">
        <f t="shared" ca="1" si="99"/>
        <v>0</v>
      </c>
    </row>
    <row r="951" spans="34:42" x14ac:dyDescent="0.3">
      <c r="AH951" t="str">
        <f t="shared" ca="1" si="95"/>
        <v>ago</v>
      </c>
      <c r="AI951">
        <f t="shared" ca="1" si="96"/>
        <v>1902</v>
      </c>
      <c r="AJ951" t="str">
        <f t="shared" ca="1" si="97"/>
        <v>ago1902</v>
      </c>
      <c r="AK951" s="97">
        <f t="shared" ca="1" si="100"/>
        <v>945</v>
      </c>
      <c r="AL951" t="str">
        <f t="shared" ca="1" si="98"/>
        <v>sáb</v>
      </c>
      <c r="AM951">
        <f ca="1">IF($AJ$2="",SUMIFS(BANCOS!$C$4:$C$13,BANCOS!$D$4:$D$13,AK951),SUMIFS(BANCOS!$C$4:$C$13,BANCOS!$D$4:$D$13,AK951,BANCOS!$B$4:$B$13,$AJ$2))+AP950</f>
        <v>0</v>
      </c>
      <c r="AN951">
        <f ca="1">IF($AI$3=1,
IF($AJ$2="",
SUMIFS(ENTRADAS[Valor],ENTRADAS[Status],"Concluído",ENTRADAS[Data pagamento],AK951),
SUMIFS(ENTRADAS[Valor],ENTRADAS[Status],"Concluído",ENTRADAS[Data pagamento],AK951,ENTRADAS[Conta bancária],$AJ$2)),
IF($AJ$2="",
SUMIFS(ENTRADAS[Valor],ENTRADAS[Status],"Concluído",ENTRADAS[Data pagamento],AK951)+SUMIFS(ENTRADAS[Valor],ENTRADAS[Status],"&lt;&gt;"&amp;"Concluído",ENTRADAS[Data vencimento],AK951),
SUMIFS(ENTRADAS[Valor],ENTRADAS[Status],"Concluído",ENTRADAS[Data pagamento],AK951,ENTRADAS[Conta bancária],$AJ$2)+SUMIFS(ENTRADAS[Valor],ENTRADAS[Status],"&lt;&gt;"&amp;"Concluído",ENTRADAS[Data vencimento],AK951,ENTRADAS[Conta bancária],$AJ$2)))</f>
        <v>0</v>
      </c>
      <c r="AO951">
        <f ca="1">IF($AI$3=1,
IF($AJ$2="",
SUMIFS(SAÍDAS[Valor],SAÍDAS[Status],"Concluído",SAÍDAS[Data pagamento],AK951),
SUMIFS(SAÍDAS[Valor],SAÍDAS[Status],"Concluído",SAÍDAS[Data pagamento],AK951,SAÍDAS[Conta bancária],$AJ$2)),
IF($AJ$2="",
SUMIFS(SAÍDAS[Valor],SAÍDAS[Status],"Concluído",SAÍDAS[Data pagamento],AK951)+SUMIFS(SAÍDAS[Valor],SAÍDAS[Status],"&lt;&gt;"&amp;"Concluído",SAÍDAS[Data vencimento],AK951),
SUMIFS(SAÍDAS[Valor],SAÍDAS[Status],"Concluído",SAÍDAS[Data pagamento],AK951,SAÍDAS[Conta bancária],$AJ$2)+SUMIFS(SAÍDAS[Valor],SAÍDAS[Status],"&lt;&gt;"&amp;"Concluído",SAÍDAS[Data vencimento],AK951,SAÍDAS[Conta bancária],$AJ$2)))</f>
        <v>0</v>
      </c>
      <c r="AP951">
        <f t="shared" ca="1" si="99"/>
        <v>0</v>
      </c>
    </row>
    <row r="952" spans="34:42" x14ac:dyDescent="0.3">
      <c r="AH952" t="str">
        <f t="shared" ref="AH952:AH1015" ca="1" si="101">TEXT(AK952,"MMM")</f>
        <v>ago</v>
      </c>
      <c r="AI952">
        <f t="shared" ref="AI952:AI1015" ca="1" si="102">YEAR(AK952)</f>
        <v>1902</v>
      </c>
      <c r="AJ952" t="str">
        <f t="shared" ref="AJ952:AJ1015" ca="1" si="103">AH952&amp;AI952</f>
        <v>ago1902</v>
      </c>
      <c r="AK952" s="97">
        <f t="shared" ca="1" si="100"/>
        <v>946</v>
      </c>
      <c r="AL952" t="str">
        <f t="shared" ref="AL952:AL1015" ca="1" si="104">TEXT(AK952,"DDD")</f>
        <v>dom</v>
      </c>
      <c r="AM952">
        <f ca="1">IF($AJ$2="",SUMIFS(BANCOS!$C$4:$C$13,BANCOS!$D$4:$D$13,AK952),SUMIFS(BANCOS!$C$4:$C$13,BANCOS!$D$4:$D$13,AK952,BANCOS!$B$4:$B$13,$AJ$2))+AP951</f>
        <v>0</v>
      </c>
      <c r="AN952">
        <f ca="1">IF($AI$3=1,
IF($AJ$2="",
SUMIFS(ENTRADAS[Valor],ENTRADAS[Status],"Concluído",ENTRADAS[Data pagamento],AK952),
SUMIFS(ENTRADAS[Valor],ENTRADAS[Status],"Concluído",ENTRADAS[Data pagamento],AK952,ENTRADAS[Conta bancária],$AJ$2)),
IF($AJ$2="",
SUMIFS(ENTRADAS[Valor],ENTRADAS[Status],"Concluído",ENTRADAS[Data pagamento],AK952)+SUMIFS(ENTRADAS[Valor],ENTRADAS[Status],"&lt;&gt;"&amp;"Concluído",ENTRADAS[Data vencimento],AK952),
SUMIFS(ENTRADAS[Valor],ENTRADAS[Status],"Concluído",ENTRADAS[Data pagamento],AK952,ENTRADAS[Conta bancária],$AJ$2)+SUMIFS(ENTRADAS[Valor],ENTRADAS[Status],"&lt;&gt;"&amp;"Concluído",ENTRADAS[Data vencimento],AK952,ENTRADAS[Conta bancária],$AJ$2)))</f>
        <v>0</v>
      </c>
      <c r="AO952">
        <f ca="1">IF($AI$3=1,
IF($AJ$2="",
SUMIFS(SAÍDAS[Valor],SAÍDAS[Status],"Concluído",SAÍDAS[Data pagamento],AK952),
SUMIFS(SAÍDAS[Valor],SAÍDAS[Status],"Concluído",SAÍDAS[Data pagamento],AK952,SAÍDAS[Conta bancária],$AJ$2)),
IF($AJ$2="",
SUMIFS(SAÍDAS[Valor],SAÍDAS[Status],"Concluído",SAÍDAS[Data pagamento],AK952)+SUMIFS(SAÍDAS[Valor],SAÍDAS[Status],"&lt;&gt;"&amp;"Concluído",SAÍDAS[Data vencimento],AK952),
SUMIFS(SAÍDAS[Valor],SAÍDAS[Status],"Concluído",SAÍDAS[Data pagamento],AK952,SAÍDAS[Conta bancária],$AJ$2)+SUMIFS(SAÍDAS[Valor],SAÍDAS[Status],"&lt;&gt;"&amp;"Concluído",SAÍDAS[Data vencimento],AK952,SAÍDAS[Conta bancária],$AJ$2)))</f>
        <v>0</v>
      </c>
      <c r="AP952">
        <f t="shared" ref="AP952:AP1015" ca="1" si="105">AM952+AN952-AO952</f>
        <v>0</v>
      </c>
    </row>
    <row r="953" spans="34:42" x14ac:dyDescent="0.3">
      <c r="AH953" t="str">
        <f t="shared" ca="1" si="101"/>
        <v>ago</v>
      </c>
      <c r="AI953">
        <f t="shared" ca="1" si="102"/>
        <v>1902</v>
      </c>
      <c r="AJ953" t="str">
        <f t="shared" ca="1" si="103"/>
        <v>ago1902</v>
      </c>
      <c r="AK953" s="97">
        <f t="shared" ca="1" si="100"/>
        <v>947</v>
      </c>
      <c r="AL953" t="str">
        <f t="shared" ca="1" si="104"/>
        <v>seg</v>
      </c>
      <c r="AM953">
        <f ca="1">IF($AJ$2="",SUMIFS(BANCOS!$C$4:$C$13,BANCOS!$D$4:$D$13,AK953),SUMIFS(BANCOS!$C$4:$C$13,BANCOS!$D$4:$D$13,AK953,BANCOS!$B$4:$B$13,$AJ$2))+AP952</f>
        <v>0</v>
      </c>
      <c r="AN953">
        <f ca="1">IF($AI$3=1,
IF($AJ$2="",
SUMIFS(ENTRADAS[Valor],ENTRADAS[Status],"Concluído",ENTRADAS[Data pagamento],AK953),
SUMIFS(ENTRADAS[Valor],ENTRADAS[Status],"Concluído",ENTRADAS[Data pagamento],AK953,ENTRADAS[Conta bancária],$AJ$2)),
IF($AJ$2="",
SUMIFS(ENTRADAS[Valor],ENTRADAS[Status],"Concluído",ENTRADAS[Data pagamento],AK953)+SUMIFS(ENTRADAS[Valor],ENTRADAS[Status],"&lt;&gt;"&amp;"Concluído",ENTRADAS[Data vencimento],AK953),
SUMIFS(ENTRADAS[Valor],ENTRADAS[Status],"Concluído",ENTRADAS[Data pagamento],AK953,ENTRADAS[Conta bancária],$AJ$2)+SUMIFS(ENTRADAS[Valor],ENTRADAS[Status],"&lt;&gt;"&amp;"Concluído",ENTRADAS[Data vencimento],AK953,ENTRADAS[Conta bancária],$AJ$2)))</f>
        <v>0</v>
      </c>
      <c r="AO953">
        <f ca="1">IF($AI$3=1,
IF($AJ$2="",
SUMIFS(SAÍDAS[Valor],SAÍDAS[Status],"Concluído",SAÍDAS[Data pagamento],AK953),
SUMIFS(SAÍDAS[Valor],SAÍDAS[Status],"Concluído",SAÍDAS[Data pagamento],AK953,SAÍDAS[Conta bancária],$AJ$2)),
IF($AJ$2="",
SUMIFS(SAÍDAS[Valor],SAÍDAS[Status],"Concluído",SAÍDAS[Data pagamento],AK953)+SUMIFS(SAÍDAS[Valor],SAÍDAS[Status],"&lt;&gt;"&amp;"Concluído",SAÍDAS[Data vencimento],AK953),
SUMIFS(SAÍDAS[Valor],SAÍDAS[Status],"Concluído",SAÍDAS[Data pagamento],AK953,SAÍDAS[Conta bancária],$AJ$2)+SUMIFS(SAÍDAS[Valor],SAÍDAS[Status],"&lt;&gt;"&amp;"Concluído",SAÍDAS[Data vencimento],AK953,SAÍDAS[Conta bancária],$AJ$2)))</f>
        <v>0</v>
      </c>
      <c r="AP953">
        <f t="shared" ca="1" si="105"/>
        <v>0</v>
      </c>
    </row>
    <row r="954" spans="34:42" x14ac:dyDescent="0.3">
      <c r="AH954" t="str">
        <f t="shared" ca="1" si="101"/>
        <v>ago</v>
      </c>
      <c r="AI954">
        <f t="shared" ca="1" si="102"/>
        <v>1902</v>
      </c>
      <c r="AJ954" t="str">
        <f t="shared" ca="1" si="103"/>
        <v>ago1902</v>
      </c>
      <c r="AK954" s="97">
        <f t="shared" ca="1" si="100"/>
        <v>948</v>
      </c>
      <c r="AL954" t="str">
        <f t="shared" ca="1" si="104"/>
        <v>ter</v>
      </c>
      <c r="AM954">
        <f ca="1">IF($AJ$2="",SUMIFS(BANCOS!$C$4:$C$13,BANCOS!$D$4:$D$13,AK954),SUMIFS(BANCOS!$C$4:$C$13,BANCOS!$D$4:$D$13,AK954,BANCOS!$B$4:$B$13,$AJ$2))+AP953</f>
        <v>0</v>
      </c>
      <c r="AN954">
        <f ca="1">IF($AI$3=1,
IF($AJ$2="",
SUMIFS(ENTRADAS[Valor],ENTRADAS[Status],"Concluído",ENTRADAS[Data pagamento],AK954),
SUMIFS(ENTRADAS[Valor],ENTRADAS[Status],"Concluído",ENTRADAS[Data pagamento],AK954,ENTRADAS[Conta bancária],$AJ$2)),
IF($AJ$2="",
SUMIFS(ENTRADAS[Valor],ENTRADAS[Status],"Concluído",ENTRADAS[Data pagamento],AK954)+SUMIFS(ENTRADAS[Valor],ENTRADAS[Status],"&lt;&gt;"&amp;"Concluído",ENTRADAS[Data vencimento],AK954),
SUMIFS(ENTRADAS[Valor],ENTRADAS[Status],"Concluído",ENTRADAS[Data pagamento],AK954,ENTRADAS[Conta bancária],$AJ$2)+SUMIFS(ENTRADAS[Valor],ENTRADAS[Status],"&lt;&gt;"&amp;"Concluído",ENTRADAS[Data vencimento],AK954,ENTRADAS[Conta bancária],$AJ$2)))</f>
        <v>0</v>
      </c>
      <c r="AO954">
        <f ca="1">IF($AI$3=1,
IF($AJ$2="",
SUMIFS(SAÍDAS[Valor],SAÍDAS[Status],"Concluído",SAÍDAS[Data pagamento],AK954),
SUMIFS(SAÍDAS[Valor],SAÍDAS[Status],"Concluído",SAÍDAS[Data pagamento],AK954,SAÍDAS[Conta bancária],$AJ$2)),
IF($AJ$2="",
SUMIFS(SAÍDAS[Valor],SAÍDAS[Status],"Concluído",SAÍDAS[Data pagamento],AK954)+SUMIFS(SAÍDAS[Valor],SAÍDAS[Status],"&lt;&gt;"&amp;"Concluído",SAÍDAS[Data vencimento],AK954),
SUMIFS(SAÍDAS[Valor],SAÍDAS[Status],"Concluído",SAÍDAS[Data pagamento],AK954,SAÍDAS[Conta bancária],$AJ$2)+SUMIFS(SAÍDAS[Valor],SAÍDAS[Status],"&lt;&gt;"&amp;"Concluído",SAÍDAS[Data vencimento],AK954,SAÍDAS[Conta bancária],$AJ$2)))</f>
        <v>0</v>
      </c>
      <c r="AP954">
        <f t="shared" ca="1" si="105"/>
        <v>0</v>
      </c>
    </row>
    <row r="955" spans="34:42" x14ac:dyDescent="0.3">
      <c r="AH955" t="str">
        <f t="shared" ca="1" si="101"/>
        <v>ago</v>
      </c>
      <c r="AI955">
        <f t="shared" ca="1" si="102"/>
        <v>1902</v>
      </c>
      <c r="AJ955" t="str">
        <f t="shared" ca="1" si="103"/>
        <v>ago1902</v>
      </c>
      <c r="AK955" s="97">
        <f t="shared" ca="1" si="100"/>
        <v>949</v>
      </c>
      <c r="AL955" t="str">
        <f t="shared" ca="1" si="104"/>
        <v>qua</v>
      </c>
      <c r="AM955">
        <f ca="1">IF($AJ$2="",SUMIFS(BANCOS!$C$4:$C$13,BANCOS!$D$4:$D$13,AK955),SUMIFS(BANCOS!$C$4:$C$13,BANCOS!$D$4:$D$13,AK955,BANCOS!$B$4:$B$13,$AJ$2))+AP954</f>
        <v>0</v>
      </c>
      <c r="AN955">
        <f ca="1">IF($AI$3=1,
IF($AJ$2="",
SUMIFS(ENTRADAS[Valor],ENTRADAS[Status],"Concluído",ENTRADAS[Data pagamento],AK955),
SUMIFS(ENTRADAS[Valor],ENTRADAS[Status],"Concluído",ENTRADAS[Data pagamento],AK955,ENTRADAS[Conta bancária],$AJ$2)),
IF($AJ$2="",
SUMIFS(ENTRADAS[Valor],ENTRADAS[Status],"Concluído",ENTRADAS[Data pagamento],AK955)+SUMIFS(ENTRADAS[Valor],ENTRADAS[Status],"&lt;&gt;"&amp;"Concluído",ENTRADAS[Data vencimento],AK955),
SUMIFS(ENTRADAS[Valor],ENTRADAS[Status],"Concluído",ENTRADAS[Data pagamento],AK955,ENTRADAS[Conta bancária],$AJ$2)+SUMIFS(ENTRADAS[Valor],ENTRADAS[Status],"&lt;&gt;"&amp;"Concluído",ENTRADAS[Data vencimento],AK955,ENTRADAS[Conta bancária],$AJ$2)))</f>
        <v>0</v>
      </c>
      <c r="AO955">
        <f ca="1">IF($AI$3=1,
IF($AJ$2="",
SUMIFS(SAÍDAS[Valor],SAÍDAS[Status],"Concluído",SAÍDAS[Data pagamento],AK955),
SUMIFS(SAÍDAS[Valor],SAÍDAS[Status],"Concluído",SAÍDAS[Data pagamento],AK955,SAÍDAS[Conta bancária],$AJ$2)),
IF($AJ$2="",
SUMIFS(SAÍDAS[Valor],SAÍDAS[Status],"Concluído",SAÍDAS[Data pagamento],AK955)+SUMIFS(SAÍDAS[Valor],SAÍDAS[Status],"&lt;&gt;"&amp;"Concluído",SAÍDAS[Data vencimento],AK955),
SUMIFS(SAÍDAS[Valor],SAÍDAS[Status],"Concluído",SAÍDAS[Data pagamento],AK955,SAÍDAS[Conta bancária],$AJ$2)+SUMIFS(SAÍDAS[Valor],SAÍDAS[Status],"&lt;&gt;"&amp;"Concluído",SAÍDAS[Data vencimento],AK955,SAÍDAS[Conta bancária],$AJ$2)))</f>
        <v>0</v>
      </c>
      <c r="AP955">
        <f t="shared" ca="1" si="105"/>
        <v>0</v>
      </c>
    </row>
    <row r="956" spans="34:42" x14ac:dyDescent="0.3">
      <c r="AH956" t="str">
        <f t="shared" ca="1" si="101"/>
        <v>ago</v>
      </c>
      <c r="AI956">
        <f t="shared" ca="1" si="102"/>
        <v>1902</v>
      </c>
      <c r="AJ956" t="str">
        <f t="shared" ca="1" si="103"/>
        <v>ago1902</v>
      </c>
      <c r="AK956" s="97">
        <f t="shared" ca="1" si="100"/>
        <v>950</v>
      </c>
      <c r="AL956" t="str">
        <f t="shared" ca="1" si="104"/>
        <v>qui</v>
      </c>
      <c r="AM956">
        <f ca="1">IF($AJ$2="",SUMIFS(BANCOS!$C$4:$C$13,BANCOS!$D$4:$D$13,AK956),SUMIFS(BANCOS!$C$4:$C$13,BANCOS!$D$4:$D$13,AK956,BANCOS!$B$4:$B$13,$AJ$2))+AP955</f>
        <v>0</v>
      </c>
      <c r="AN956">
        <f ca="1">IF($AI$3=1,
IF($AJ$2="",
SUMIFS(ENTRADAS[Valor],ENTRADAS[Status],"Concluído",ENTRADAS[Data pagamento],AK956),
SUMIFS(ENTRADAS[Valor],ENTRADAS[Status],"Concluído",ENTRADAS[Data pagamento],AK956,ENTRADAS[Conta bancária],$AJ$2)),
IF($AJ$2="",
SUMIFS(ENTRADAS[Valor],ENTRADAS[Status],"Concluído",ENTRADAS[Data pagamento],AK956)+SUMIFS(ENTRADAS[Valor],ENTRADAS[Status],"&lt;&gt;"&amp;"Concluído",ENTRADAS[Data vencimento],AK956),
SUMIFS(ENTRADAS[Valor],ENTRADAS[Status],"Concluído",ENTRADAS[Data pagamento],AK956,ENTRADAS[Conta bancária],$AJ$2)+SUMIFS(ENTRADAS[Valor],ENTRADAS[Status],"&lt;&gt;"&amp;"Concluído",ENTRADAS[Data vencimento],AK956,ENTRADAS[Conta bancária],$AJ$2)))</f>
        <v>0</v>
      </c>
      <c r="AO956">
        <f ca="1">IF($AI$3=1,
IF($AJ$2="",
SUMIFS(SAÍDAS[Valor],SAÍDAS[Status],"Concluído",SAÍDAS[Data pagamento],AK956),
SUMIFS(SAÍDAS[Valor],SAÍDAS[Status],"Concluído",SAÍDAS[Data pagamento],AK956,SAÍDAS[Conta bancária],$AJ$2)),
IF($AJ$2="",
SUMIFS(SAÍDAS[Valor],SAÍDAS[Status],"Concluído",SAÍDAS[Data pagamento],AK956)+SUMIFS(SAÍDAS[Valor],SAÍDAS[Status],"&lt;&gt;"&amp;"Concluído",SAÍDAS[Data vencimento],AK956),
SUMIFS(SAÍDAS[Valor],SAÍDAS[Status],"Concluído",SAÍDAS[Data pagamento],AK956,SAÍDAS[Conta bancária],$AJ$2)+SUMIFS(SAÍDAS[Valor],SAÍDAS[Status],"&lt;&gt;"&amp;"Concluído",SAÍDAS[Data vencimento],AK956,SAÍDAS[Conta bancária],$AJ$2)))</f>
        <v>0</v>
      </c>
      <c r="AP956">
        <f t="shared" ca="1" si="105"/>
        <v>0</v>
      </c>
    </row>
    <row r="957" spans="34:42" x14ac:dyDescent="0.3">
      <c r="AH957" t="str">
        <f t="shared" ca="1" si="101"/>
        <v>ago</v>
      </c>
      <c r="AI957">
        <f t="shared" ca="1" si="102"/>
        <v>1902</v>
      </c>
      <c r="AJ957" t="str">
        <f t="shared" ca="1" si="103"/>
        <v>ago1902</v>
      </c>
      <c r="AK957" s="97">
        <f t="shared" ca="1" si="100"/>
        <v>951</v>
      </c>
      <c r="AL957" t="str">
        <f t="shared" ca="1" si="104"/>
        <v>sex</v>
      </c>
      <c r="AM957">
        <f ca="1">IF($AJ$2="",SUMIFS(BANCOS!$C$4:$C$13,BANCOS!$D$4:$D$13,AK957),SUMIFS(BANCOS!$C$4:$C$13,BANCOS!$D$4:$D$13,AK957,BANCOS!$B$4:$B$13,$AJ$2))+AP956</f>
        <v>0</v>
      </c>
      <c r="AN957">
        <f ca="1">IF($AI$3=1,
IF($AJ$2="",
SUMIFS(ENTRADAS[Valor],ENTRADAS[Status],"Concluído",ENTRADAS[Data pagamento],AK957),
SUMIFS(ENTRADAS[Valor],ENTRADAS[Status],"Concluído",ENTRADAS[Data pagamento],AK957,ENTRADAS[Conta bancária],$AJ$2)),
IF($AJ$2="",
SUMIFS(ENTRADAS[Valor],ENTRADAS[Status],"Concluído",ENTRADAS[Data pagamento],AK957)+SUMIFS(ENTRADAS[Valor],ENTRADAS[Status],"&lt;&gt;"&amp;"Concluído",ENTRADAS[Data vencimento],AK957),
SUMIFS(ENTRADAS[Valor],ENTRADAS[Status],"Concluído",ENTRADAS[Data pagamento],AK957,ENTRADAS[Conta bancária],$AJ$2)+SUMIFS(ENTRADAS[Valor],ENTRADAS[Status],"&lt;&gt;"&amp;"Concluído",ENTRADAS[Data vencimento],AK957,ENTRADAS[Conta bancária],$AJ$2)))</f>
        <v>0</v>
      </c>
      <c r="AO957">
        <f ca="1">IF($AI$3=1,
IF($AJ$2="",
SUMIFS(SAÍDAS[Valor],SAÍDAS[Status],"Concluído",SAÍDAS[Data pagamento],AK957),
SUMIFS(SAÍDAS[Valor],SAÍDAS[Status],"Concluído",SAÍDAS[Data pagamento],AK957,SAÍDAS[Conta bancária],$AJ$2)),
IF($AJ$2="",
SUMIFS(SAÍDAS[Valor],SAÍDAS[Status],"Concluído",SAÍDAS[Data pagamento],AK957)+SUMIFS(SAÍDAS[Valor],SAÍDAS[Status],"&lt;&gt;"&amp;"Concluído",SAÍDAS[Data vencimento],AK957),
SUMIFS(SAÍDAS[Valor],SAÍDAS[Status],"Concluído",SAÍDAS[Data pagamento],AK957,SAÍDAS[Conta bancária],$AJ$2)+SUMIFS(SAÍDAS[Valor],SAÍDAS[Status],"&lt;&gt;"&amp;"Concluído",SAÍDAS[Data vencimento],AK957,SAÍDAS[Conta bancária],$AJ$2)))</f>
        <v>0</v>
      </c>
      <c r="AP957">
        <f t="shared" ca="1" si="105"/>
        <v>0</v>
      </c>
    </row>
    <row r="958" spans="34:42" x14ac:dyDescent="0.3">
      <c r="AH958" t="str">
        <f t="shared" ca="1" si="101"/>
        <v>ago</v>
      </c>
      <c r="AI958">
        <f t="shared" ca="1" si="102"/>
        <v>1902</v>
      </c>
      <c r="AJ958" t="str">
        <f t="shared" ca="1" si="103"/>
        <v>ago1902</v>
      </c>
      <c r="AK958" s="97">
        <f t="shared" ca="1" si="100"/>
        <v>952</v>
      </c>
      <c r="AL958" t="str">
        <f t="shared" ca="1" si="104"/>
        <v>sáb</v>
      </c>
      <c r="AM958">
        <f ca="1">IF($AJ$2="",SUMIFS(BANCOS!$C$4:$C$13,BANCOS!$D$4:$D$13,AK958),SUMIFS(BANCOS!$C$4:$C$13,BANCOS!$D$4:$D$13,AK958,BANCOS!$B$4:$B$13,$AJ$2))+AP957</f>
        <v>0</v>
      </c>
      <c r="AN958">
        <f ca="1">IF($AI$3=1,
IF($AJ$2="",
SUMIFS(ENTRADAS[Valor],ENTRADAS[Status],"Concluído",ENTRADAS[Data pagamento],AK958),
SUMIFS(ENTRADAS[Valor],ENTRADAS[Status],"Concluído",ENTRADAS[Data pagamento],AK958,ENTRADAS[Conta bancária],$AJ$2)),
IF($AJ$2="",
SUMIFS(ENTRADAS[Valor],ENTRADAS[Status],"Concluído",ENTRADAS[Data pagamento],AK958)+SUMIFS(ENTRADAS[Valor],ENTRADAS[Status],"&lt;&gt;"&amp;"Concluído",ENTRADAS[Data vencimento],AK958),
SUMIFS(ENTRADAS[Valor],ENTRADAS[Status],"Concluído",ENTRADAS[Data pagamento],AK958,ENTRADAS[Conta bancária],$AJ$2)+SUMIFS(ENTRADAS[Valor],ENTRADAS[Status],"&lt;&gt;"&amp;"Concluído",ENTRADAS[Data vencimento],AK958,ENTRADAS[Conta bancária],$AJ$2)))</f>
        <v>0</v>
      </c>
      <c r="AO958">
        <f ca="1">IF($AI$3=1,
IF($AJ$2="",
SUMIFS(SAÍDAS[Valor],SAÍDAS[Status],"Concluído",SAÍDAS[Data pagamento],AK958),
SUMIFS(SAÍDAS[Valor],SAÍDAS[Status],"Concluído",SAÍDAS[Data pagamento],AK958,SAÍDAS[Conta bancária],$AJ$2)),
IF($AJ$2="",
SUMIFS(SAÍDAS[Valor],SAÍDAS[Status],"Concluído",SAÍDAS[Data pagamento],AK958)+SUMIFS(SAÍDAS[Valor],SAÍDAS[Status],"&lt;&gt;"&amp;"Concluído",SAÍDAS[Data vencimento],AK958),
SUMIFS(SAÍDAS[Valor],SAÍDAS[Status],"Concluído",SAÍDAS[Data pagamento],AK958,SAÍDAS[Conta bancária],$AJ$2)+SUMIFS(SAÍDAS[Valor],SAÍDAS[Status],"&lt;&gt;"&amp;"Concluído",SAÍDAS[Data vencimento],AK958,SAÍDAS[Conta bancária],$AJ$2)))</f>
        <v>0</v>
      </c>
      <c r="AP958">
        <f t="shared" ca="1" si="105"/>
        <v>0</v>
      </c>
    </row>
    <row r="959" spans="34:42" x14ac:dyDescent="0.3">
      <c r="AH959" t="str">
        <f t="shared" ca="1" si="101"/>
        <v>ago</v>
      </c>
      <c r="AI959">
        <f t="shared" ca="1" si="102"/>
        <v>1902</v>
      </c>
      <c r="AJ959" t="str">
        <f t="shared" ca="1" si="103"/>
        <v>ago1902</v>
      </c>
      <c r="AK959" s="97">
        <f t="shared" ca="1" si="100"/>
        <v>953</v>
      </c>
      <c r="AL959" t="str">
        <f t="shared" ca="1" si="104"/>
        <v>dom</v>
      </c>
      <c r="AM959">
        <f ca="1">IF($AJ$2="",SUMIFS(BANCOS!$C$4:$C$13,BANCOS!$D$4:$D$13,AK959),SUMIFS(BANCOS!$C$4:$C$13,BANCOS!$D$4:$D$13,AK959,BANCOS!$B$4:$B$13,$AJ$2))+AP958</f>
        <v>0</v>
      </c>
      <c r="AN959">
        <f ca="1">IF($AI$3=1,
IF($AJ$2="",
SUMIFS(ENTRADAS[Valor],ENTRADAS[Status],"Concluído",ENTRADAS[Data pagamento],AK959),
SUMIFS(ENTRADAS[Valor],ENTRADAS[Status],"Concluído",ENTRADAS[Data pagamento],AK959,ENTRADAS[Conta bancária],$AJ$2)),
IF($AJ$2="",
SUMIFS(ENTRADAS[Valor],ENTRADAS[Status],"Concluído",ENTRADAS[Data pagamento],AK959)+SUMIFS(ENTRADAS[Valor],ENTRADAS[Status],"&lt;&gt;"&amp;"Concluído",ENTRADAS[Data vencimento],AK959),
SUMIFS(ENTRADAS[Valor],ENTRADAS[Status],"Concluído",ENTRADAS[Data pagamento],AK959,ENTRADAS[Conta bancária],$AJ$2)+SUMIFS(ENTRADAS[Valor],ENTRADAS[Status],"&lt;&gt;"&amp;"Concluído",ENTRADAS[Data vencimento],AK959,ENTRADAS[Conta bancária],$AJ$2)))</f>
        <v>0</v>
      </c>
      <c r="AO959">
        <f ca="1">IF($AI$3=1,
IF($AJ$2="",
SUMIFS(SAÍDAS[Valor],SAÍDAS[Status],"Concluído",SAÍDAS[Data pagamento],AK959),
SUMIFS(SAÍDAS[Valor],SAÍDAS[Status],"Concluído",SAÍDAS[Data pagamento],AK959,SAÍDAS[Conta bancária],$AJ$2)),
IF($AJ$2="",
SUMIFS(SAÍDAS[Valor],SAÍDAS[Status],"Concluído",SAÍDAS[Data pagamento],AK959)+SUMIFS(SAÍDAS[Valor],SAÍDAS[Status],"&lt;&gt;"&amp;"Concluído",SAÍDAS[Data vencimento],AK959),
SUMIFS(SAÍDAS[Valor],SAÍDAS[Status],"Concluído",SAÍDAS[Data pagamento],AK959,SAÍDAS[Conta bancária],$AJ$2)+SUMIFS(SAÍDAS[Valor],SAÍDAS[Status],"&lt;&gt;"&amp;"Concluído",SAÍDAS[Data vencimento],AK959,SAÍDAS[Conta bancária],$AJ$2)))</f>
        <v>0</v>
      </c>
      <c r="AP959">
        <f t="shared" ca="1" si="105"/>
        <v>0</v>
      </c>
    </row>
    <row r="960" spans="34:42" x14ac:dyDescent="0.3">
      <c r="AH960" t="str">
        <f t="shared" ca="1" si="101"/>
        <v>ago</v>
      </c>
      <c r="AI960">
        <f t="shared" ca="1" si="102"/>
        <v>1902</v>
      </c>
      <c r="AJ960" t="str">
        <f t="shared" ca="1" si="103"/>
        <v>ago1902</v>
      </c>
      <c r="AK960" s="97">
        <f t="shared" ca="1" si="100"/>
        <v>954</v>
      </c>
      <c r="AL960" t="str">
        <f t="shared" ca="1" si="104"/>
        <v>seg</v>
      </c>
      <c r="AM960">
        <f ca="1">IF($AJ$2="",SUMIFS(BANCOS!$C$4:$C$13,BANCOS!$D$4:$D$13,AK960),SUMIFS(BANCOS!$C$4:$C$13,BANCOS!$D$4:$D$13,AK960,BANCOS!$B$4:$B$13,$AJ$2))+AP959</f>
        <v>0</v>
      </c>
      <c r="AN960">
        <f ca="1">IF($AI$3=1,
IF($AJ$2="",
SUMIFS(ENTRADAS[Valor],ENTRADAS[Status],"Concluído",ENTRADAS[Data pagamento],AK960),
SUMIFS(ENTRADAS[Valor],ENTRADAS[Status],"Concluído",ENTRADAS[Data pagamento],AK960,ENTRADAS[Conta bancária],$AJ$2)),
IF($AJ$2="",
SUMIFS(ENTRADAS[Valor],ENTRADAS[Status],"Concluído",ENTRADAS[Data pagamento],AK960)+SUMIFS(ENTRADAS[Valor],ENTRADAS[Status],"&lt;&gt;"&amp;"Concluído",ENTRADAS[Data vencimento],AK960),
SUMIFS(ENTRADAS[Valor],ENTRADAS[Status],"Concluído",ENTRADAS[Data pagamento],AK960,ENTRADAS[Conta bancária],$AJ$2)+SUMIFS(ENTRADAS[Valor],ENTRADAS[Status],"&lt;&gt;"&amp;"Concluído",ENTRADAS[Data vencimento],AK960,ENTRADAS[Conta bancária],$AJ$2)))</f>
        <v>0</v>
      </c>
      <c r="AO960">
        <f ca="1">IF($AI$3=1,
IF($AJ$2="",
SUMIFS(SAÍDAS[Valor],SAÍDAS[Status],"Concluído",SAÍDAS[Data pagamento],AK960),
SUMIFS(SAÍDAS[Valor],SAÍDAS[Status],"Concluído",SAÍDAS[Data pagamento],AK960,SAÍDAS[Conta bancária],$AJ$2)),
IF($AJ$2="",
SUMIFS(SAÍDAS[Valor],SAÍDAS[Status],"Concluído",SAÍDAS[Data pagamento],AK960)+SUMIFS(SAÍDAS[Valor],SAÍDAS[Status],"&lt;&gt;"&amp;"Concluído",SAÍDAS[Data vencimento],AK960),
SUMIFS(SAÍDAS[Valor],SAÍDAS[Status],"Concluído",SAÍDAS[Data pagamento],AK960,SAÍDAS[Conta bancária],$AJ$2)+SUMIFS(SAÍDAS[Valor],SAÍDAS[Status],"&lt;&gt;"&amp;"Concluído",SAÍDAS[Data vencimento],AK960,SAÍDAS[Conta bancária],$AJ$2)))</f>
        <v>0</v>
      </c>
      <c r="AP960">
        <f t="shared" ca="1" si="105"/>
        <v>0</v>
      </c>
    </row>
    <row r="961" spans="34:42" x14ac:dyDescent="0.3">
      <c r="AH961" t="str">
        <f t="shared" ca="1" si="101"/>
        <v>ago</v>
      </c>
      <c r="AI961">
        <f t="shared" ca="1" si="102"/>
        <v>1902</v>
      </c>
      <c r="AJ961" t="str">
        <f t="shared" ca="1" si="103"/>
        <v>ago1902</v>
      </c>
      <c r="AK961" s="97">
        <f t="shared" ca="1" si="100"/>
        <v>955</v>
      </c>
      <c r="AL961" t="str">
        <f t="shared" ca="1" si="104"/>
        <v>ter</v>
      </c>
      <c r="AM961">
        <f ca="1">IF($AJ$2="",SUMIFS(BANCOS!$C$4:$C$13,BANCOS!$D$4:$D$13,AK961),SUMIFS(BANCOS!$C$4:$C$13,BANCOS!$D$4:$D$13,AK961,BANCOS!$B$4:$B$13,$AJ$2))+AP960</f>
        <v>0</v>
      </c>
      <c r="AN961">
        <f ca="1">IF($AI$3=1,
IF($AJ$2="",
SUMIFS(ENTRADAS[Valor],ENTRADAS[Status],"Concluído",ENTRADAS[Data pagamento],AK961),
SUMIFS(ENTRADAS[Valor],ENTRADAS[Status],"Concluído",ENTRADAS[Data pagamento],AK961,ENTRADAS[Conta bancária],$AJ$2)),
IF($AJ$2="",
SUMIFS(ENTRADAS[Valor],ENTRADAS[Status],"Concluído",ENTRADAS[Data pagamento],AK961)+SUMIFS(ENTRADAS[Valor],ENTRADAS[Status],"&lt;&gt;"&amp;"Concluído",ENTRADAS[Data vencimento],AK961),
SUMIFS(ENTRADAS[Valor],ENTRADAS[Status],"Concluído",ENTRADAS[Data pagamento],AK961,ENTRADAS[Conta bancária],$AJ$2)+SUMIFS(ENTRADAS[Valor],ENTRADAS[Status],"&lt;&gt;"&amp;"Concluído",ENTRADAS[Data vencimento],AK961,ENTRADAS[Conta bancária],$AJ$2)))</f>
        <v>0</v>
      </c>
      <c r="AO961">
        <f ca="1">IF($AI$3=1,
IF($AJ$2="",
SUMIFS(SAÍDAS[Valor],SAÍDAS[Status],"Concluído",SAÍDAS[Data pagamento],AK961),
SUMIFS(SAÍDAS[Valor],SAÍDAS[Status],"Concluído",SAÍDAS[Data pagamento],AK961,SAÍDAS[Conta bancária],$AJ$2)),
IF($AJ$2="",
SUMIFS(SAÍDAS[Valor],SAÍDAS[Status],"Concluído",SAÍDAS[Data pagamento],AK961)+SUMIFS(SAÍDAS[Valor],SAÍDAS[Status],"&lt;&gt;"&amp;"Concluído",SAÍDAS[Data vencimento],AK961),
SUMIFS(SAÍDAS[Valor],SAÍDAS[Status],"Concluído",SAÍDAS[Data pagamento],AK961,SAÍDAS[Conta bancária],$AJ$2)+SUMIFS(SAÍDAS[Valor],SAÍDAS[Status],"&lt;&gt;"&amp;"Concluído",SAÍDAS[Data vencimento],AK961,SAÍDAS[Conta bancária],$AJ$2)))</f>
        <v>0</v>
      </c>
      <c r="AP961">
        <f t="shared" ca="1" si="105"/>
        <v>0</v>
      </c>
    </row>
    <row r="962" spans="34:42" x14ac:dyDescent="0.3">
      <c r="AH962" t="str">
        <f t="shared" ca="1" si="101"/>
        <v>ago</v>
      </c>
      <c r="AI962">
        <f t="shared" ca="1" si="102"/>
        <v>1902</v>
      </c>
      <c r="AJ962" t="str">
        <f t="shared" ca="1" si="103"/>
        <v>ago1902</v>
      </c>
      <c r="AK962" s="97">
        <f t="shared" ca="1" si="100"/>
        <v>956</v>
      </c>
      <c r="AL962" t="str">
        <f t="shared" ca="1" si="104"/>
        <v>qua</v>
      </c>
      <c r="AM962">
        <f ca="1">IF($AJ$2="",SUMIFS(BANCOS!$C$4:$C$13,BANCOS!$D$4:$D$13,AK962),SUMIFS(BANCOS!$C$4:$C$13,BANCOS!$D$4:$D$13,AK962,BANCOS!$B$4:$B$13,$AJ$2))+AP961</f>
        <v>0</v>
      </c>
      <c r="AN962">
        <f ca="1">IF($AI$3=1,
IF($AJ$2="",
SUMIFS(ENTRADAS[Valor],ENTRADAS[Status],"Concluído",ENTRADAS[Data pagamento],AK962),
SUMIFS(ENTRADAS[Valor],ENTRADAS[Status],"Concluído",ENTRADAS[Data pagamento],AK962,ENTRADAS[Conta bancária],$AJ$2)),
IF($AJ$2="",
SUMIFS(ENTRADAS[Valor],ENTRADAS[Status],"Concluído",ENTRADAS[Data pagamento],AK962)+SUMIFS(ENTRADAS[Valor],ENTRADAS[Status],"&lt;&gt;"&amp;"Concluído",ENTRADAS[Data vencimento],AK962),
SUMIFS(ENTRADAS[Valor],ENTRADAS[Status],"Concluído",ENTRADAS[Data pagamento],AK962,ENTRADAS[Conta bancária],$AJ$2)+SUMIFS(ENTRADAS[Valor],ENTRADAS[Status],"&lt;&gt;"&amp;"Concluído",ENTRADAS[Data vencimento],AK962,ENTRADAS[Conta bancária],$AJ$2)))</f>
        <v>0</v>
      </c>
      <c r="AO962">
        <f ca="1">IF($AI$3=1,
IF($AJ$2="",
SUMIFS(SAÍDAS[Valor],SAÍDAS[Status],"Concluído",SAÍDAS[Data pagamento],AK962),
SUMIFS(SAÍDAS[Valor],SAÍDAS[Status],"Concluído",SAÍDAS[Data pagamento],AK962,SAÍDAS[Conta bancária],$AJ$2)),
IF($AJ$2="",
SUMIFS(SAÍDAS[Valor],SAÍDAS[Status],"Concluído",SAÍDAS[Data pagamento],AK962)+SUMIFS(SAÍDAS[Valor],SAÍDAS[Status],"&lt;&gt;"&amp;"Concluído",SAÍDAS[Data vencimento],AK962),
SUMIFS(SAÍDAS[Valor],SAÍDAS[Status],"Concluído",SAÍDAS[Data pagamento],AK962,SAÍDAS[Conta bancária],$AJ$2)+SUMIFS(SAÍDAS[Valor],SAÍDAS[Status],"&lt;&gt;"&amp;"Concluído",SAÍDAS[Data vencimento],AK962,SAÍDAS[Conta bancária],$AJ$2)))</f>
        <v>0</v>
      </c>
      <c r="AP962">
        <f t="shared" ca="1" si="105"/>
        <v>0</v>
      </c>
    </row>
    <row r="963" spans="34:42" x14ac:dyDescent="0.3">
      <c r="AH963" t="str">
        <f t="shared" ca="1" si="101"/>
        <v>ago</v>
      </c>
      <c r="AI963">
        <f t="shared" ca="1" si="102"/>
        <v>1902</v>
      </c>
      <c r="AJ963" t="str">
        <f t="shared" ca="1" si="103"/>
        <v>ago1902</v>
      </c>
      <c r="AK963" s="97">
        <f t="shared" ca="1" si="100"/>
        <v>957</v>
      </c>
      <c r="AL963" t="str">
        <f t="shared" ca="1" si="104"/>
        <v>qui</v>
      </c>
      <c r="AM963">
        <f ca="1">IF($AJ$2="",SUMIFS(BANCOS!$C$4:$C$13,BANCOS!$D$4:$D$13,AK963),SUMIFS(BANCOS!$C$4:$C$13,BANCOS!$D$4:$D$13,AK963,BANCOS!$B$4:$B$13,$AJ$2))+AP962</f>
        <v>0</v>
      </c>
      <c r="AN963">
        <f ca="1">IF($AI$3=1,
IF($AJ$2="",
SUMIFS(ENTRADAS[Valor],ENTRADAS[Status],"Concluído",ENTRADAS[Data pagamento],AK963),
SUMIFS(ENTRADAS[Valor],ENTRADAS[Status],"Concluído",ENTRADAS[Data pagamento],AK963,ENTRADAS[Conta bancária],$AJ$2)),
IF($AJ$2="",
SUMIFS(ENTRADAS[Valor],ENTRADAS[Status],"Concluído",ENTRADAS[Data pagamento],AK963)+SUMIFS(ENTRADAS[Valor],ENTRADAS[Status],"&lt;&gt;"&amp;"Concluído",ENTRADAS[Data vencimento],AK963),
SUMIFS(ENTRADAS[Valor],ENTRADAS[Status],"Concluído",ENTRADAS[Data pagamento],AK963,ENTRADAS[Conta bancária],$AJ$2)+SUMIFS(ENTRADAS[Valor],ENTRADAS[Status],"&lt;&gt;"&amp;"Concluído",ENTRADAS[Data vencimento],AK963,ENTRADAS[Conta bancária],$AJ$2)))</f>
        <v>0</v>
      </c>
      <c r="AO963">
        <f ca="1">IF($AI$3=1,
IF($AJ$2="",
SUMIFS(SAÍDAS[Valor],SAÍDAS[Status],"Concluído",SAÍDAS[Data pagamento],AK963),
SUMIFS(SAÍDAS[Valor],SAÍDAS[Status],"Concluído",SAÍDAS[Data pagamento],AK963,SAÍDAS[Conta bancária],$AJ$2)),
IF($AJ$2="",
SUMIFS(SAÍDAS[Valor],SAÍDAS[Status],"Concluído",SAÍDAS[Data pagamento],AK963)+SUMIFS(SAÍDAS[Valor],SAÍDAS[Status],"&lt;&gt;"&amp;"Concluído",SAÍDAS[Data vencimento],AK963),
SUMIFS(SAÍDAS[Valor],SAÍDAS[Status],"Concluído",SAÍDAS[Data pagamento],AK963,SAÍDAS[Conta bancária],$AJ$2)+SUMIFS(SAÍDAS[Valor],SAÍDAS[Status],"&lt;&gt;"&amp;"Concluído",SAÍDAS[Data vencimento],AK963,SAÍDAS[Conta bancária],$AJ$2)))</f>
        <v>0</v>
      </c>
      <c r="AP963">
        <f t="shared" ca="1" si="105"/>
        <v>0</v>
      </c>
    </row>
    <row r="964" spans="34:42" x14ac:dyDescent="0.3">
      <c r="AH964" t="str">
        <f t="shared" ca="1" si="101"/>
        <v>ago</v>
      </c>
      <c r="AI964">
        <f t="shared" ca="1" si="102"/>
        <v>1902</v>
      </c>
      <c r="AJ964" t="str">
        <f t="shared" ca="1" si="103"/>
        <v>ago1902</v>
      </c>
      <c r="AK964" s="97">
        <f t="shared" ca="1" si="100"/>
        <v>958</v>
      </c>
      <c r="AL964" t="str">
        <f t="shared" ca="1" si="104"/>
        <v>sex</v>
      </c>
      <c r="AM964">
        <f ca="1">IF($AJ$2="",SUMIFS(BANCOS!$C$4:$C$13,BANCOS!$D$4:$D$13,AK964),SUMIFS(BANCOS!$C$4:$C$13,BANCOS!$D$4:$D$13,AK964,BANCOS!$B$4:$B$13,$AJ$2))+AP963</f>
        <v>0</v>
      </c>
      <c r="AN964">
        <f ca="1">IF($AI$3=1,
IF($AJ$2="",
SUMIFS(ENTRADAS[Valor],ENTRADAS[Status],"Concluído",ENTRADAS[Data pagamento],AK964),
SUMIFS(ENTRADAS[Valor],ENTRADAS[Status],"Concluído",ENTRADAS[Data pagamento],AK964,ENTRADAS[Conta bancária],$AJ$2)),
IF($AJ$2="",
SUMIFS(ENTRADAS[Valor],ENTRADAS[Status],"Concluído",ENTRADAS[Data pagamento],AK964)+SUMIFS(ENTRADAS[Valor],ENTRADAS[Status],"&lt;&gt;"&amp;"Concluído",ENTRADAS[Data vencimento],AK964),
SUMIFS(ENTRADAS[Valor],ENTRADAS[Status],"Concluído",ENTRADAS[Data pagamento],AK964,ENTRADAS[Conta bancária],$AJ$2)+SUMIFS(ENTRADAS[Valor],ENTRADAS[Status],"&lt;&gt;"&amp;"Concluído",ENTRADAS[Data vencimento],AK964,ENTRADAS[Conta bancária],$AJ$2)))</f>
        <v>0</v>
      </c>
      <c r="AO964">
        <f ca="1">IF($AI$3=1,
IF($AJ$2="",
SUMIFS(SAÍDAS[Valor],SAÍDAS[Status],"Concluído",SAÍDAS[Data pagamento],AK964),
SUMIFS(SAÍDAS[Valor],SAÍDAS[Status],"Concluído",SAÍDAS[Data pagamento],AK964,SAÍDAS[Conta bancária],$AJ$2)),
IF($AJ$2="",
SUMIFS(SAÍDAS[Valor],SAÍDAS[Status],"Concluído",SAÍDAS[Data pagamento],AK964)+SUMIFS(SAÍDAS[Valor],SAÍDAS[Status],"&lt;&gt;"&amp;"Concluído",SAÍDAS[Data vencimento],AK964),
SUMIFS(SAÍDAS[Valor],SAÍDAS[Status],"Concluído",SAÍDAS[Data pagamento],AK964,SAÍDAS[Conta bancária],$AJ$2)+SUMIFS(SAÍDAS[Valor],SAÍDAS[Status],"&lt;&gt;"&amp;"Concluído",SAÍDAS[Data vencimento],AK964,SAÍDAS[Conta bancária],$AJ$2)))</f>
        <v>0</v>
      </c>
      <c r="AP964">
        <f t="shared" ca="1" si="105"/>
        <v>0</v>
      </c>
    </row>
    <row r="965" spans="34:42" x14ac:dyDescent="0.3">
      <c r="AH965" t="str">
        <f t="shared" ca="1" si="101"/>
        <v>ago</v>
      </c>
      <c r="AI965">
        <f t="shared" ca="1" si="102"/>
        <v>1902</v>
      </c>
      <c r="AJ965" t="str">
        <f t="shared" ca="1" si="103"/>
        <v>ago1902</v>
      </c>
      <c r="AK965" s="97">
        <f t="shared" ca="1" si="100"/>
        <v>959</v>
      </c>
      <c r="AL965" t="str">
        <f t="shared" ca="1" si="104"/>
        <v>sáb</v>
      </c>
      <c r="AM965">
        <f ca="1">IF($AJ$2="",SUMIFS(BANCOS!$C$4:$C$13,BANCOS!$D$4:$D$13,AK965),SUMIFS(BANCOS!$C$4:$C$13,BANCOS!$D$4:$D$13,AK965,BANCOS!$B$4:$B$13,$AJ$2))+AP964</f>
        <v>0</v>
      </c>
      <c r="AN965">
        <f ca="1">IF($AI$3=1,
IF($AJ$2="",
SUMIFS(ENTRADAS[Valor],ENTRADAS[Status],"Concluído",ENTRADAS[Data pagamento],AK965),
SUMIFS(ENTRADAS[Valor],ENTRADAS[Status],"Concluído",ENTRADAS[Data pagamento],AK965,ENTRADAS[Conta bancária],$AJ$2)),
IF($AJ$2="",
SUMIFS(ENTRADAS[Valor],ENTRADAS[Status],"Concluído",ENTRADAS[Data pagamento],AK965)+SUMIFS(ENTRADAS[Valor],ENTRADAS[Status],"&lt;&gt;"&amp;"Concluído",ENTRADAS[Data vencimento],AK965),
SUMIFS(ENTRADAS[Valor],ENTRADAS[Status],"Concluído",ENTRADAS[Data pagamento],AK965,ENTRADAS[Conta bancária],$AJ$2)+SUMIFS(ENTRADAS[Valor],ENTRADAS[Status],"&lt;&gt;"&amp;"Concluído",ENTRADAS[Data vencimento],AK965,ENTRADAS[Conta bancária],$AJ$2)))</f>
        <v>0</v>
      </c>
      <c r="AO965">
        <f ca="1">IF($AI$3=1,
IF($AJ$2="",
SUMIFS(SAÍDAS[Valor],SAÍDAS[Status],"Concluído",SAÍDAS[Data pagamento],AK965),
SUMIFS(SAÍDAS[Valor],SAÍDAS[Status],"Concluído",SAÍDAS[Data pagamento],AK965,SAÍDAS[Conta bancária],$AJ$2)),
IF($AJ$2="",
SUMIFS(SAÍDAS[Valor],SAÍDAS[Status],"Concluído",SAÍDAS[Data pagamento],AK965)+SUMIFS(SAÍDAS[Valor],SAÍDAS[Status],"&lt;&gt;"&amp;"Concluído",SAÍDAS[Data vencimento],AK965),
SUMIFS(SAÍDAS[Valor],SAÍDAS[Status],"Concluído",SAÍDAS[Data pagamento],AK965,SAÍDAS[Conta bancária],$AJ$2)+SUMIFS(SAÍDAS[Valor],SAÍDAS[Status],"&lt;&gt;"&amp;"Concluído",SAÍDAS[Data vencimento],AK965,SAÍDAS[Conta bancária],$AJ$2)))</f>
        <v>0</v>
      </c>
      <c r="AP965">
        <f t="shared" ca="1" si="105"/>
        <v>0</v>
      </c>
    </row>
    <row r="966" spans="34:42" x14ac:dyDescent="0.3">
      <c r="AH966" t="str">
        <f t="shared" ca="1" si="101"/>
        <v>ago</v>
      </c>
      <c r="AI966">
        <f t="shared" ca="1" si="102"/>
        <v>1902</v>
      </c>
      <c r="AJ966" t="str">
        <f t="shared" ca="1" si="103"/>
        <v>ago1902</v>
      </c>
      <c r="AK966" s="97">
        <f t="shared" ca="1" si="100"/>
        <v>960</v>
      </c>
      <c r="AL966" t="str">
        <f t="shared" ca="1" si="104"/>
        <v>dom</v>
      </c>
      <c r="AM966">
        <f ca="1">IF($AJ$2="",SUMIFS(BANCOS!$C$4:$C$13,BANCOS!$D$4:$D$13,AK966),SUMIFS(BANCOS!$C$4:$C$13,BANCOS!$D$4:$D$13,AK966,BANCOS!$B$4:$B$13,$AJ$2))+AP965</f>
        <v>0</v>
      </c>
      <c r="AN966">
        <f ca="1">IF($AI$3=1,
IF($AJ$2="",
SUMIFS(ENTRADAS[Valor],ENTRADAS[Status],"Concluído",ENTRADAS[Data pagamento],AK966),
SUMIFS(ENTRADAS[Valor],ENTRADAS[Status],"Concluído",ENTRADAS[Data pagamento],AK966,ENTRADAS[Conta bancária],$AJ$2)),
IF($AJ$2="",
SUMIFS(ENTRADAS[Valor],ENTRADAS[Status],"Concluído",ENTRADAS[Data pagamento],AK966)+SUMIFS(ENTRADAS[Valor],ENTRADAS[Status],"&lt;&gt;"&amp;"Concluído",ENTRADAS[Data vencimento],AK966),
SUMIFS(ENTRADAS[Valor],ENTRADAS[Status],"Concluído",ENTRADAS[Data pagamento],AK966,ENTRADAS[Conta bancária],$AJ$2)+SUMIFS(ENTRADAS[Valor],ENTRADAS[Status],"&lt;&gt;"&amp;"Concluído",ENTRADAS[Data vencimento],AK966,ENTRADAS[Conta bancária],$AJ$2)))</f>
        <v>0</v>
      </c>
      <c r="AO966">
        <f ca="1">IF($AI$3=1,
IF($AJ$2="",
SUMIFS(SAÍDAS[Valor],SAÍDAS[Status],"Concluído",SAÍDAS[Data pagamento],AK966),
SUMIFS(SAÍDAS[Valor],SAÍDAS[Status],"Concluído",SAÍDAS[Data pagamento],AK966,SAÍDAS[Conta bancária],$AJ$2)),
IF($AJ$2="",
SUMIFS(SAÍDAS[Valor],SAÍDAS[Status],"Concluído",SAÍDAS[Data pagamento],AK966)+SUMIFS(SAÍDAS[Valor],SAÍDAS[Status],"&lt;&gt;"&amp;"Concluído",SAÍDAS[Data vencimento],AK966),
SUMIFS(SAÍDAS[Valor],SAÍDAS[Status],"Concluído",SAÍDAS[Data pagamento],AK966,SAÍDAS[Conta bancária],$AJ$2)+SUMIFS(SAÍDAS[Valor],SAÍDAS[Status],"&lt;&gt;"&amp;"Concluído",SAÍDAS[Data vencimento],AK966,SAÍDAS[Conta bancária],$AJ$2)))</f>
        <v>0</v>
      </c>
      <c r="AP966">
        <f t="shared" ca="1" si="105"/>
        <v>0</v>
      </c>
    </row>
    <row r="967" spans="34:42" x14ac:dyDescent="0.3">
      <c r="AH967" t="str">
        <f t="shared" ca="1" si="101"/>
        <v>ago</v>
      </c>
      <c r="AI967">
        <f t="shared" ca="1" si="102"/>
        <v>1902</v>
      </c>
      <c r="AJ967" t="str">
        <f t="shared" ca="1" si="103"/>
        <v>ago1902</v>
      </c>
      <c r="AK967" s="97">
        <f t="shared" ca="1" si="100"/>
        <v>961</v>
      </c>
      <c r="AL967" t="str">
        <f t="shared" ca="1" si="104"/>
        <v>seg</v>
      </c>
      <c r="AM967">
        <f ca="1">IF($AJ$2="",SUMIFS(BANCOS!$C$4:$C$13,BANCOS!$D$4:$D$13,AK967),SUMIFS(BANCOS!$C$4:$C$13,BANCOS!$D$4:$D$13,AK967,BANCOS!$B$4:$B$13,$AJ$2))+AP966</f>
        <v>0</v>
      </c>
      <c r="AN967">
        <f ca="1">IF($AI$3=1,
IF($AJ$2="",
SUMIFS(ENTRADAS[Valor],ENTRADAS[Status],"Concluído",ENTRADAS[Data pagamento],AK967),
SUMIFS(ENTRADAS[Valor],ENTRADAS[Status],"Concluído",ENTRADAS[Data pagamento],AK967,ENTRADAS[Conta bancária],$AJ$2)),
IF($AJ$2="",
SUMIFS(ENTRADAS[Valor],ENTRADAS[Status],"Concluído",ENTRADAS[Data pagamento],AK967)+SUMIFS(ENTRADAS[Valor],ENTRADAS[Status],"&lt;&gt;"&amp;"Concluído",ENTRADAS[Data vencimento],AK967),
SUMIFS(ENTRADAS[Valor],ENTRADAS[Status],"Concluído",ENTRADAS[Data pagamento],AK967,ENTRADAS[Conta bancária],$AJ$2)+SUMIFS(ENTRADAS[Valor],ENTRADAS[Status],"&lt;&gt;"&amp;"Concluído",ENTRADAS[Data vencimento],AK967,ENTRADAS[Conta bancária],$AJ$2)))</f>
        <v>0</v>
      </c>
      <c r="AO967">
        <f ca="1">IF($AI$3=1,
IF($AJ$2="",
SUMIFS(SAÍDAS[Valor],SAÍDAS[Status],"Concluído",SAÍDAS[Data pagamento],AK967),
SUMIFS(SAÍDAS[Valor],SAÍDAS[Status],"Concluído",SAÍDAS[Data pagamento],AK967,SAÍDAS[Conta bancária],$AJ$2)),
IF($AJ$2="",
SUMIFS(SAÍDAS[Valor],SAÍDAS[Status],"Concluído",SAÍDAS[Data pagamento],AK967)+SUMIFS(SAÍDAS[Valor],SAÍDAS[Status],"&lt;&gt;"&amp;"Concluído",SAÍDAS[Data vencimento],AK967),
SUMIFS(SAÍDAS[Valor],SAÍDAS[Status],"Concluído",SAÍDAS[Data pagamento],AK967,SAÍDAS[Conta bancária],$AJ$2)+SUMIFS(SAÍDAS[Valor],SAÍDAS[Status],"&lt;&gt;"&amp;"Concluído",SAÍDAS[Data vencimento],AK967,SAÍDAS[Conta bancária],$AJ$2)))</f>
        <v>0</v>
      </c>
      <c r="AP967">
        <f t="shared" ca="1" si="105"/>
        <v>0</v>
      </c>
    </row>
    <row r="968" spans="34:42" x14ac:dyDescent="0.3">
      <c r="AH968" t="str">
        <f t="shared" ca="1" si="101"/>
        <v>ago</v>
      </c>
      <c r="AI968">
        <f t="shared" ca="1" si="102"/>
        <v>1902</v>
      </c>
      <c r="AJ968" t="str">
        <f t="shared" ca="1" si="103"/>
        <v>ago1902</v>
      </c>
      <c r="AK968" s="97">
        <f t="shared" ref="AK968:AK1031" ca="1" si="106">AK967+1</f>
        <v>962</v>
      </c>
      <c r="AL968" t="str">
        <f t="shared" ca="1" si="104"/>
        <v>ter</v>
      </c>
      <c r="AM968">
        <f ca="1">IF($AJ$2="",SUMIFS(BANCOS!$C$4:$C$13,BANCOS!$D$4:$D$13,AK968),SUMIFS(BANCOS!$C$4:$C$13,BANCOS!$D$4:$D$13,AK968,BANCOS!$B$4:$B$13,$AJ$2))+AP967</f>
        <v>0</v>
      </c>
      <c r="AN968">
        <f ca="1">IF($AI$3=1,
IF($AJ$2="",
SUMIFS(ENTRADAS[Valor],ENTRADAS[Status],"Concluído",ENTRADAS[Data pagamento],AK968),
SUMIFS(ENTRADAS[Valor],ENTRADAS[Status],"Concluído",ENTRADAS[Data pagamento],AK968,ENTRADAS[Conta bancária],$AJ$2)),
IF($AJ$2="",
SUMIFS(ENTRADAS[Valor],ENTRADAS[Status],"Concluído",ENTRADAS[Data pagamento],AK968)+SUMIFS(ENTRADAS[Valor],ENTRADAS[Status],"&lt;&gt;"&amp;"Concluído",ENTRADAS[Data vencimento],AK968),
SUMIFS(ENTRADAS[Valor],ENTRADAS[Status],"Concluído",ENTRADAS[Data pagamento],AK968,ENTRADAS[Conta bancária],$AJ$2)+SUMIFS(ENTRADAS[Valor],ENTRADAS[Status],"&lt;&gt;"&amp;"Concluído",ENTRADAS[Data vencimento],AK968,ENTRADAS[Conta bancária],$AJ$2)))</f>
        <v>0</v>
      </c>
      <c r="AO968">
        <f ca="1">IF($AI$3=1,
IF($AJ$2="",
SUMIFS(SAÍDAS[Valor],SAÍDAS[Status],"Concluído",SAÍDAS[Data pagamento],AK968),
SUMIFS(SAÍDAS[Valor],SAÍDAS[Status],"Concluído",SAÍDAS[Data pagamento],AK968,SAÍDAS[Conta bancária],$AJ$2)),
IF($AJ$2="",
SUMIFS(SAÍDAS[Valor],SAÍDAS[Status],"Concluído",SAÍDAS[Data pagamento],AK968)+SUMIFS(SAÍDAS[Valor],SAÍDAS[Status],"&lt;&gt;"&amp;"Concluído",SAÍDAS[Data vencimento],AK968),
SUMIFS(SAÍDAS[Valor],SAÍDAS[Status],"Concluído",SAÍDAS[Data pagamento],AK968,SAÍDAS[Conta bancária],$AJ$2)+SUMIFS(SAÍDAS[Valor],SAÍDAS[Status],"&lt;&gt;"&amp;"Concluído",SAÍDAS[Data vencimento],AK968,SAÍDAS[Conta bancária],$AJ$2)))</f>
        <v>0</v>
      </c>
      <c r="AP968">
        <f t="shared" ca="1" si="105"/>
        <v>0</v>
      </c>
    </row>
    <row r="969" spans="34:42" x14ac:dyDescent="0.3">
      <c r="AH969" t="str">
        <f t="shared" ca="1" si="101"/>
        <v>ago</v>
      </c>
      <c r="AI969">
        <f t="shared" ca="1" si="102"/>
        <v>1902</v>
      </c>
      <c r="AJ969" t="str">
        <f t="shared" ca="1" si="103"/>
        <v>ago1902</v>
      </c>
      <c r="AK969" s="97">
        <f t="shared" ca="1" si="106"/>
        <v>963</v>
      </c>
      <c r="AL969" t="str">
        <f t="shared" ca="1" si="104"/>
        <v>qua</v>
      </c>
      <c r="AM969">
        <f ca="1">IF($AJ$2="",SUMIFS(BANCOS!$C$4:$C$13,BANCOS!$D$4:$D$13,AK969),SUMIFS(BANCOS!$C$4:$C$13,BANCOS!$D$4:$D$13,AK969,BANCOS!$B$4:$B$13,$AJ$2))+AP968</f>
        <v>0</v>
      </c>
      <c r="AN969">
        <f ca="1">IF($AI$3=1,
IF($AJ$2="",
SUMIFS(ENTRADAS[Valor],ENTRADAS[Status],"Concluído",ENTRADAS[Data pagamento],AK969),
SUMIFS(ENTRADAS[Valor],ENTRADAS[Status],"Concluído",ENTRADAS[Data pagamento],AK969,ENTRADAS[Conta bancária],$AJ$2)),
IF($AJ$2="",
SUMIFS(ENTRADAS[Valor],ENTRADAS[Status],"Concluído",ENTRADAS[Data pagamento],AK969)+SUMIFS(ENTRADAS[Valor],ENTRADAS[Status],"&lt;&gt;"&amp;"Concluído",ENTRADAS[Data vencimento],AK969),
SUMIFS(ENTRADAS[Valor],ENTRADAS[Status],"Concluído",ENTRADAS[Data pagamento],AK969,ENTRADAS[Conta bancária],$AJ$2)+SUMIFS(ENTRADAS[Valor],ENTRADAS[Status],"&lt;&gt;"&amp;"Concluído",ENTRADAS[Data vencimento],AK969,ENTRADAS[Conta bancária],$AJ$2)))</f>
        <v>0</v>
      </c>
      <c r="AO969">
        <f ca="1">IF($AI$3=1,
IF($AJ$2="",
SUMIFS(SAÍDAS[Valor],SAÍDAS[Status],"Concluído",SAÍDAS[Data pagamento],AK969),
SUMIFS(SAÍDAS[Valor],SAÍDAS[Status],"Concluído",SAÍDAS[Data pagamento],AK969,SAÍDAS[Conta bancária],$AJ$2)),
IF($AJ$2="",
SUMIFS(SAÍDAS[Valor],SAÍDAS[Status],"Concluído",SAÍDAS[Data pagamento],AK969)+SUMIFS(SAÍDAS[Valor],SAÍDAS[Status],"&lt;&gt;"&amp;"Concluído",SAÍDAS[Data vencimento],AK969),
SUMIFS(SAÍDAS[Valor],SAÍDAS[Status],"Concluído",SAÍDAS[Data pagamento],AK969,SAÍDAS[Conta bancária],$AJ$2)+SUMIFS(SAÍDAS[Valor],SAÍDAS[Status],"&lt;&gt;"&amp;"Concluído",SAÍDAS[Data vencimento],AK969,SAÍDAS[Conta bancária],$AJ$2)))</f>
        <v>0</v>
      </c>
      <c r="AP969">
        <f t="shared" ca="1" si="105"/>
        <v>0</v>
      </c>
    </row>
    <row r="970" spans="34:42" x14ac:dyDescent="0.3">
      <c r="AH970" t="str">
        <f t="shared" ca="1" si="101"/>
        <v>ago</v>
      </c>
      <c r="AI970">
        <f t="shared" ca="1" si="102"/>
        <v>1902</v>
      </c>
      <c r="AJ970" t="str">
        <f t="shared" ca="1" si="103"/>
        <v>ago1902</v>
      </c>
      <c r="AK970" s="97">
        <f t="shared" ca="1" si="106"/>
        <v>964</v>
      </c>
      <c r="AL970" t="str">
        <f t="shared" ca="1" si="104"/>
        <v>qui</v>
      </c>
      <c r="AM970">
        <f ca="1">IF($AJ$2="",SUMIFS(BANCOS!$C$4:$C$13,BANCOS!$D$4:$D$13,AK970),SUMIFS(BANCOS!$C$4:$C$13,BANCOS!$D$4:$D$13,AK970,BANCOS!$B$4:$B$13,$AJ$2))+AP969</f>
        <v>0</v>
      </c>
      <c r="AN970">
        <f ca="1">IF($AI$3=1,
IF($AJ$2="",
SUMIFS(ENTRADAS[Valor],ENTRADAS[Status],"Concluído",ENTRADAS[Data pagamento],AK970),
SUMIFS(ENTRADAS[Valor],ENTRADAS[Status],"Concluído",ENTRADAS[Data pagamento],AK970,ENTRADAS[Conta bancária],$AJ$2)),
IF($AJ$2="",
SUMIFS(ENTRADAS[Valor],ENTRADAS[Status],"Concluído",ENTRADAS[Data pagamento],AK970)+SUMIFS(ENTRADAS[Valor],ENTRADAS[Status],"&lt;&gt;"&amp;"Concluído",ENTRADAS[Data vencimento],AK970),
SUMIFS(ENTRADAS[Valor],ENTRADAS[Status],"Concluído",ENTRADAS[Data pagamento],AK970,ENTRADAS[Conta bancária],$AJ$2)+SUMIFS(ENTRADAS[Valor],ENTRADAS[Status],"&lt;&gt;"&amp;"Concluído",ENTRADAS[Data vencimento],AK970,ENTRADAS[Conta bancária],$AJ$2)))</f>
        <v>0</v>
      </c>
      <c r="AO970">
        <f ca="1">IF($AI$3=1,
IF($AJ$2="",
SUMIFS(SAÍDAS[Valor],SAÍDAS[Status],"Concluído",SAÍDAS[Data pagamento],AK970),
SUMIFS(SAÍDAS[Valor],SAÍDAS[Status],"Concluído",SAÍDAS[Data pagamento],AK970,SAÍDAS[Conta bancária],$AJ$2)),
IF($AJ$2="",
SUMIFS(SAÍDAS[Valor],SAÍDAS[Status],"Concluído",SAÍDAS[Data pagamento],AK970)+SUMIFS(SAÍDAS[Valor],SAÍDAS[Status],"&lt;&gt;"&amp;"Concluído",SAÍDAS[Data vencimento],AK970),
SUMIFS(SAÍDAS[Valor],SAÍDAS[Status],"Concluído",SAÍDAS[Data pagamento],AK970,SAÍDAS[Conta bancária],$AJ$2)+SUMIFS(SAÍDAS[Valor],SAÍDAS[Status],"&lt;&gt;"&amp;"Concluído",SAÍDAS[Data vencimento],AK970,SAÍDAS[Conta bancária],$AJ$2)))</f>
        <v>0</v>
      </c>
      <c r="AP970">
        <f t="shared" ca="1" si="105"/>
        <v>0</v>
      </c>
    </row>
    <row r="971" spans="34:42" x14ac:dyDescent="0.3">
      <c r="AH971" t="str">
        <f t="shared" ca="1" si="101"/>
        <v>ago</v>
      </c>
      <c r="AI971">
        <f t="shared" ca="1" si="102"/>
        <v>1902</v>
      </c>
      <c r="AJ971" t="str">
        <f t="shared" ca="1" si="103"/>
        <v>ago1902</v>
      </c>
      <c r="AK971" s="97">
        <f t="shared" ca="1" si="106"/>
        <v>965</v>
      </c>
      <c r="AL971" t="str">
        <f t="shared" ca="1" si="104"/>
        <v>sex</v>
      </c>
      <c r="AM971">
        <f ca="1">IF($AJ$2="",SUMIFS(BANCOS!$C$4:$C$13,BANCOS!$D$4:$D$13,AK971),SUMIFS(BANCOS!$C$4:$C$13,BANCOS!$D$4:$D$13,AK971,BANCOS!$B$4:$B$13,$AJ$2))+AP970</f>
        <v>0</v>
      </c>
      <c r="AN971">
        <f ca="1">IF($AI$3=1,
IF($AJ$2="",
SUMIFS(ENTRADAS[Valor],ENTRADAS[Status],"Concluído",ENTRADAS[Data pagamento],AK971),
SUMIFS(ENTRADAS[Valor],ENTRADAS[Status],"Concluído",ENTRADAS[Data pagamento],AK971,ENTRADAS[Conta bancária],$AJ$2)),
IF($AJ$2="",
SUMIFS(ENTRADAS[Valor],ENTRADAS[Status],"Concluído",ENTRADAS[Data pagamento],AK971)+SUMIFS(ENTRADAS[Valor],ENTRADAS[Status],"&lt;&gt;"&amp;"Concluído",ENTRADAS[Data vencimento],AK971),
SUMIFS(ENTRADAS[Valor],ENTRADAS[Status],"Concluído",ENTRADAS[Data pagamento],AK971,ENTRADAS[Conta bancária],$AJ$2)+SUMIFS(ENTRADAS[Valor],ENTRADAS[Status],"&lt;&gt;"&amp;"Concluído",ENTRADAS[Data vencimento],AK971,ENTRADAS[Conta bancária],$AJ$2)))</f>
        <v>0</v>
      </c>
      <c r="AO971">
        <f ca="1">IF($AI$3=1,
IF($AJ$2="",
SUMIFS(SAÍDAS[Valor],SAÍDAS[Status],"Concluído",SAÍDAS[Data pagamento],AK971),
SUMIFS(SAÍDAS[Valor],SAÍDAS[Status],"Concluído",SAÍDAS[Data pagamento],AK971,SAÍDAS[Conta bancária],$AJ$2)),
IF($AJ$2="",
SUMIFS(SAÍDAS[Valor],SAÍDAS[Status],"Concluído",SAÍDAS[Data pagamento],AK971)+SUMIFS(SAÍDAS[Valor],SAÍDAS[Status],"&lt;&gt;"&amp;"Concluído",SAÍDAS[Data vencimento],AK971),
SUMIFS(SAÍDAS[Valor],SAÍDAS[Status],"Concluído",SAÍDAS[Data pagamento],AK971,SAÍDAS[Conta bancária],$AJ$2)+SUMIFS(SAÍDAS[Valor],SAÍDAS[Status],"&lt;&gt;"&amp;"Concluído",SAÍDAS[Data vencimento],AK971,SAÍDAS[Conta bancária],$AJ$2)))</f>
        <v>0</v>
      </c>
      <c r="AP971">
        <f t="shared" ca="1" si="105"/>
        <v>0</v>
      </c>
    </row>
    <row r="972" spans="34:42" x14ac:dyDescent="0.3">
      <c r="AH972" t="str">
        <f t="shared" ca="1" si="101"/>
        <v>ago</v>
      </c>
      <c r="AI972">
        <f t="shared" ca="1" si="102"/>
        <v>1902</v>
      </c>
      <c r="AJ972" t="str">
        <f t="shared" ca="1" si="103"/>
        <v>ago1902</v>
      </c>
      <c r="AK972" s="97">
        <f t="shared" ca="1" si="106"/>
        <v>966</v>
      </c>
      <c r="AL972" t="str">
        <f t="shared" ca="1" si="104"/>
        <v>sáb</v>
      </c>
      <c r="AM972">
        <f ca="1">IF($AJ$2="",SUMIFS(BANCOS!$C$4:$C$13,BANCOS!$D$4:$D$13,AK972),SUMIFS(BANCOS!$C$4:$C$13,BANCOS!$D$4:$D$13,AK972,BANCOS!$B$4:$B$13,$AJ$2))+AP971</f>
        <v>0</v>
      </c>
      <c r="AN972">
        <f ca="1">IF($AI$3=1,
IF($AJ$2="",
SUMIFS(ENTRADAS[Valor],ENTRADAS[Status],"Concluído",ENTRADAS[Data pagamento],AK972),
SUMIFS(ENTRADAS[Valor],ENTRADAS[Status],"Concluído",ENTRADAS[Data pagamento],AK972,ENTRADAS[Conta bancária],$AJ$2)),
IF($AJ$2="",
SUMIFS(ENTRADAS[Valor],ENTRADAS[Status],"Concluído",ENTRADAS[Data pagamento],AK972)+SUMIFS(ENTRADAS[Valor],ENTRADAS[Status],"&lt;&gt;"&amp;"Concluído",ENTRADAS[Data vencimento],AK972),
SUMIFS(ENTRADAS[Valor],ENTRADAS[Status],"Concluído",ENTRADAS[Data pagamento],AK972,ENTRADAS[Conta bancária],$AJ$2)+SUMIFS(ENTRADAS[Valor],ENTRADAS[Status],"&lt;&gt;"&amp;"Concluído",ENTRADAS[Data vencimento],AK972,ENTRADAS[Conta bancária],$AJ$2)))</f>
        <v>0</v>
      </c>
      <c r="AO972">
        <f ca="1">IF($AI$3=1,
IF($AJ$2="",
SUMIFS(SAÍDAS[Valor],SAÍDAS[Status],"Concluído",SAÍDAS[Data pagamento],AK972),
SUMIFS(SAÍDAS[Valor],SAÍDAS[Status],"Concluído",SAÍDAS[Data pagamento],AK972,SAÍDAS[Conta bancária],$AJ$2)),
IF($AJ$2="",
SUMIFS(SAÍDAS[Valor],SAÍDAS[Status],"Concluído",SAÍDAS[Data pagamento],AK972)+SUMIFS(SAÍDAS[Valor],SAÍDAS[Status],"&lt;&gt;"&amp;"Concluído",SAÍDAS[Data vencimento],AK972),
SUMIFS(SAÍDAS[Valor],SAÍDAS[Status],"Concluído",SAÍDAS[Data pagamento],AK972,SAÍDAS[Conta bancária],$AJ$2)+SUMIFS(SAÍDAS[Valor],SAÍDAS[Status],"&lt;&gt;"&amp;"Concluído",SAÍDAS[Data vencimento],AK972,SAÍDAS[Conta bancária],$AJ$2)))</f>
        <v>0</v>
      </c>
      <c r="AP972">
        <f t="shared" ca="1" si="105"/>
        <v>0</v>
      </c>
    </row>
    <row r="973" spans="34:42" x14ac:dyDescent="0.3">
      <c r="AH973" t="str">
        <f t="shared" ca="1" si="101"/>
        <v>ago</v>
      </c>
      <c r="AI973">
        <f t="shared" ca="1" si="102"/>
        <v>1902</v>
      </c>
      <c r="AJ973" t="str">
        <f t="shared" ca="1" si="103"/>
        <v>ago1902</v>
      </c>
      <c r="AK973" s="97">
        <f t="shared" ca="1" si="106"/>
        <v>967</v>
      </c>
      <c r="AL973" t="str">
        <f t="shared" ca="1" si="104"/>
        <v>dom</v>
      </c>
      <c r="AM973">
        <f ca="1">IF($AJ$2="",SUMIFS(BANCOS!$C$4:$C$13,BANCOS!$D$4:$D$13,AK973),SUMIFS(BANCOS!$C$4:$C$13,BANCOS!$D$4:$D$13,AK973,BANCOS!$B$4:$B$13,$AJ$2))+AP972</f>
        <v>0</v>
      </c>
      <c r="AN973">
        <f ca="1">IF($AI$3=1,
IF($AJ$2="",
SUMIFS(ENTRADAS[Valor],ENTRADAS[Status],"Concluído",ENTRADAS[Data pagamento],AK973),
SUMIFS(ENTRADAS[Valor],ENTRADAS[Status],"Concluído",ENTRADAS[Data pagamento],AK973,ENTRADAS[Conta bancária],$AJ$2)),
IF($AJ$2="",
SUMIFS(ENTRADAS[Valor],ENTRADAS[Status],"Concluído",ENTRADAS[Data pagamento],AK973)+SUMIFS(ENTRADAS[Valor],ENTRADAS[Status],"&lt;&gt;"&amp;"Concluído",ENTRADAS[Data vencimento],AK973),
SUMIFS(ENTRADAS[Valor],ENTRADAS[Status],"Concluído",ENTRADAS[Data pagamento],AK973,ENTRADAS[Conta bancária],$AJ$2)+SUMIFS(ENTRADAS[Valor],ENTRADAS[Status],"&lt;&gt;"&amp;"Concluído",ENTRADAS[Data vencimento],AK973,ENTRADAS[Conta bancária],$AJ$2)))</f>
        <v>0</v>
      </c>
      <c r="AO973">
        <f ca="1">IF($AI$3=1,
IF($AJ$2="",
SUMIFS(SAÍDAS[Valor],SAÍDAS[Status],"Concluído",SAÍDAS[Data pagamento],AK973),
SUMIFS(SAÍDAS[Valor],SAÍDAS[Status],"Concluído",SAÍDAS[Data pagamento],AK973,SAÍDAS[Conta bancária],$AJ$2)),
IF($AJ$2="",
SUMIFS(SAÍDAS[Valor],SAÍDAS[Status],"Concluído",SAÍDAS[Data pagamento],AK973)+SUMIFS(SAÍDAS[Valor],SAÍDAS[Status],"&lt;&gt;"&amp;"Concluído",SAÍDAS[Data vencimento],AK973),
SUMIFS(SAÍDAS[Valor],SAÍDAS[Status],"Concluído",SAÍDAS[Data pagamento],AK973,SAÍDAS[Conta bancária],$AJ$2)+SUMIFS(SAÍDAS[Valor],SAÍDAS[Status],"&lt;&gt;"&amp;"Concluído",SAÍDAS[Data vencimento],AK973,SAÍDAS[Conta bancária],$AJ$2)))</f>
        <v>0</v>
      </c>
      <c r="AP973">
        <f t="shared" ca="1" si="105"/>
        <v>0</v>
      </c>
    </row>
    <row r="974" spans="34:42" x14ac:dyDescent="0.3">
      <c r="AH974" t="str">
        <f t="shared" ca="1" si="101"/>
        <v>ago</v>
      </c>
      <c r="AI974">
        <f t="shared" ca="1" si="102"/>
        <v>1902</v>
      </c>
      <c r="AJ974" t="str">
        <f t="shared" ca="1" si="103"/>
        <v>ago1902</v>
      </c>
      <c r="AK974" s="97">
        <f t="shared" ca="1" si="106"/>
        <v>968</v>
      </c>
      <c r="AL974" t="str">
        <f t="shared" ca="1" si="104"/>
        <v>seg</v>
      </c>
      <c r="AM974">
        <f ca="1">IF($AJ$2="",SUMIFS(BANCOS!$C$4:$C$13,BANCOS!$D$4:$D$13,AK974),SUMIFS(BANCOS!$C$4:$C$13,BANCOS!$D$4:$D$13,AK974,BANCOS!$B$4:$B$13,$AJ$2))+AP973</f>
        <v>0</v>
      </c>
      <c r="AN974">
        <f ca="1">IF($AI$3=1,
IF($AJ$2="",
SUMIFS(ENTRADAS[Valor],ENTRADAS[Status],"Concluído",ENTRADAS[Data pagamento],AK974),
SUMIFS(ENTRADAS[Valor],ENTRADAS[Status],"Concluído",ENTRADAS[Data pagamento],AK974,ENTRADAS[Conta bancária],$AJ$2)),
IF($AJ$2="",
SUMIFS(ENTRADAS[Valor],ENTRADAS[Status],"Concluído",ENTRADAS[Data pagamento],AK974)+SUMIFS(ENTRADAS[Valor],ENTRADAS[Status],"&lt;&gt;"&amp;"Concluído",ENTRADAS[Data vencimento],AK974),
SUMIFS(ENTRADAS[Valor],ENTRADAS[Status],"Concluído",ENTRADAS[Data pagamento],AK974,ENTRADAS[Conta bancária],$AJ$2)+SUMIFS(ENTRADAS[Valor],ENTRADAS[Status],"&lt;&gt;"&amp;"Concluído",ENTRADAS[Data vencimento],AK974,ENTRADAS[Conta bancária],$AJ$2)))</f>
        <v>0</v>
      </c>
      <c r="AO974">
        <f ca="1">IF($AI$3=1,
IF($AJ$2="",
SUMIFS(SAÍDAS[Valor],SAÍDAS[Status],"Concluído",SAÍDAS[Data pagamento],AK974),
SUMIFS(SAÍDAS[Valor],SAÍDAS[Status],"Concluído",SAÍDAS[Data pagamento],AK974,SAÍDAS[Conta bancária],$AJ$2)),
IF($AJ$2="",
SUMIFS(SAÍDAS[Valor],SAÍDAS[Status],"Concluído",SAÍDAS[Data pagamento],AK974)+SUMIFS(SAÍDAS[Valor],SAÍDAS[Status],"&lt;&gt;"&amp;"Concluído",SAÍDAS[Data vencimento],AK974),
SUMIFS(SAÍDAS[Valor],SAÍDAS[Status],"Concluído",SAÍDAS[Data pagamento],AK974,SAÍDAS[Conta bancária],$AJ$2)+SUMIFS(SAÍDAS[Valor],SAÍDAS[Status],"&lt;&gt;"&amp;"Concluído",SAÍDAS[Data vencimento],AK974,SAÍDAS[Conta bancária],$AJ$2)))</f>
        <v>0</v>
      </c>
      <c r="AP974">
        <f t="shared" ca="1" si="105"/>
        <v>0</v>
      </c>
    </row>
    <row r="975" spans="34:42" x14ac:dyDescent="0.3">
      <c r="AH975" t="str">
        <f t="shared" ca="1" si="101"/>
        <v>ago</v>
      </c>
      <c r="AI975">
        <f t="shared" ca="1" si="102"/>
        <v>1902</v>
      </c>
      <c r="AJ975" t="str">
        <f t="shared" ca="1" si="103"/>
        <v>ago1902</v>
      </c>
      <c r="AK975" s="97">
        <f t="shared" ca="1" si="106"/>
        <v>969</v>
      </c>
      <c r="AL975" t="str">
        <f t="shared" ca="1" si="104"/>
        <v>ter</v>
      </c>
      <c r="AM975">
        <f ca="1">IF($AJ$2="",SUMIFS(BANCOS!$C$4:$C$13,BANCOS!$D$4:$D$13,AK975),SUMIFS(BANCOS!$C$4:$C$13,BANCOS!$D$4:$D$13,AK975,BANCOS!$B$4:$B$13,$AJ$2))+AP974</f>
        <v>0</v>
      </c>
      <c r="AN975">
        <f ca="1">IF($AI$3=1,
IF($AJ$2="",
SUMIFS(ENTRADAS[Valor],ENTRADAS[Status],"Concluído",ENTRADAS[Data pagamento],AK975),
SUMIFS(ENTRADAS[Valor],ENTRADAS[Status],"Concluído",ENTRADAS[Data pagamento],AK975,ENTRADAS[Conta bancária],$AJ$2)),
IF($AJ$2="",
SUMIFS(ENTRADAS[Valor],ENTRADAS[Status],"Concluído",ENTRADAS[Data pagamento],AK975)+SUMIFS(ENTRADAS[Valor],ENTRADAS[Status],"&lt;&gt;"&amp;"Concluído",ENTRADAS[Data vencimento],AK975),
SUMIFS(ENTRADAS[Valor],ENTRADAS[Status],"Concluído",ENTRADAS[Data pagamento],AK975,ENTRADAS[Conta bancária],$AJ$2)+SUMIFS(ENTRADAS[Valor],ENTRADAS[Status],"&lt;&gt;"&amp;"Concluído",ENTRADAS[Data vencimento],AK975,ENTRADAS[Conta bancária],$AJ$2)))</f>
        <v>0</v>
      </c>
      <c r="AO975">
        <f ca="1">IF($AI$3=1,
IF($AJ$2="",
SUMIFS(SAÍDAS[Valor],SAÍDAS[Status],"Concluído",SAÍDAS[Data pagamento],AK975),
SUMIFS(SAÍDAS[Valor],SAÍDAS[Status],"Concluído",SAÍDAS[Data pagamento],AK975,SAÍDAS[Conta bancária],$AJ$2)),
IF($AJ$2="",
SUMIFS(SAÍDAS[Valor],SAÍDAS[Status],"Concluído",SAÍDAS[Data pagamento],AK975)+SUMIFS(SAÍDAS[Valor],SAÍDAS[Status],"&lt;&gt;"&amp;"Concluído",SAÍDAS[Data vencimento],AK975),
SUMIFS(SAÍDAS[Valor],SAÍDAS[Status],"Concluído",SAÍDAS[Data pagamento],AK975,SAÍDAS[Conta bancária],$AJ$2)+SUMIFS(SAÍDAS[Valor],SAÍDAS[Status],"&lt;&gt;"&amp;"Concluído",SAÍDAS[Data vencimento],AK975,SAÍDAS[Conta bancária],$AJ$2)))</f>
        <v>0</v>
      </c>
      <c r="AP975">
        <f t="shared" ca="1" si="105"/>
        <v>0</v>
      </c>
    </row>
    <row r="976" spans="34:42" x14ac:dyDescent="0.3">
      <c r="AH976" t="str">
        <f t="shared" ca="1" si="101"/>
        <v>ago</v>
      </c>
      <c r="AI976">
        <f t="shared" ca="1" si="102"/>
        <v>1902</v>
      </c>
      <c r="AJ976" t="str">
        <f t="shared" ca="1" si="103"/>
        <v>ago1902</v>
      </c>
      <c r="AK976" s="97">
        <f t="shared" ca="1" si="106"/>
        <v>970</v>
      </c>
      <c r="AL976" t="str">
        <f t="shared" ca="1" si="104"/>
        <v>qua</v>
      </c>
      <c r="AM976">
        <f ca="1">IF($AJ$2="",SUMIFS(BANCOS!$C$4:$C$13,BANCOS!$D$4:$D$13,AK976),SUMIFS(BANCOS!$C$4:$C$13,BANCOS!$D$4:$D$13,AK976,BANCOS!$B$4:$B$13,$AJ$2))+AP975</f>
        <v>0</v>
      </c>
      <c r="AN976">
        <f ca="1">IF($AI$3=1,
IF($AJ$2="",
SUMIFS(ENTRADAS[Valor],ENTRADAS[Status],"Concluído",ENTRADAS[Data pagamento],AK976),
SUMIFS(ENTRADAS[Valor],ENTRADAS[Status],"Concluído",ENTRADAS[Data pagamento],AK976,ENTRADAS[Conta bancária],$AJ$2)),
IF($AJ$2="",
SUMIFS(ENTRADAS[Valor],ENTRADAS[Status],"Concluído",ENTRADAS[Data pagamento],AK976)+SUMIFS(ENTRADAS[Valor],ENTRADAS[Status],"&lt;&gt;"&amp;"Concluído",ENTRADAS[Data vencimento],AK976),
SUMIFS(ENTRADAS[Valor],ENTRADAS[Status],"Concluído",ENTRADAS[Data pagamento],AK976,ENTRADAS[Conta bancária],$AJ$2)+SUMIFS(ENTRADAS[Valor],ENTRADAS[Status],"&lt;&gt;"&amp;"Concluído",ENTRADAS[Data vencimento],AK976,ENTRADAS[Conta bancária],$AJ$2)))</f>
        <v>0</v>
      </c>
      <c r="AO976">
        <f ca="1">IF($AI$3=1,
IF($AJ$2="",
SUMIFS(SAÍDAS[Valor],SAÍDAS[Status],"Concluído",SAÍDAS[Data pagamento],AK976),
SUMIFS(SAÍDAS[Valor],SAÍDAS[Status],"Concluído",SAÍDAS[Data pagamento],AK976,SAÍDAS[Conta bancária],$AJ$2)),
IF($AJ$2="",
SUMIFS(SAÍDAS[Valor],SAÍDAS[Status],"Concluído",SAÍDAS[Data pagamento],AK976)+SUMIFS(SAÍDAS[Valor],SAÍDAS[Status],"&lt;&gt;"&amp;"Concluído",SAÍDAS[Data vencimento],AK976),
SUMIFS(SAÍDAS[Valor],SAÍDAS[Status],"Concluído",SAÍDAS[Data pagamento],AK976,SAÍDAS[Conta bancária],$AJ$2)+SUMIFS(SAÍDAS[Valor],SAÍDAS[Status],"&lt;&gt;"&amp;"Concluído",SAÍDAS[Data vencimento],AK976,SAÍDAS[Conta bancária],$AJ$2)))</f>
        <v>0</v>
      </c>
      <c r="AP976">
        <f t="shared" ca="1" si="105"/>
        <v>0</v>
      </c>
    </row>
    <row r="977" spans="34:42" x14ac:dyDescent="0.3">
      <c r="AH977" t="str">
        <f t="shared" ca="1" si="101"/>
        <v>ago</v>
      </c>
      <c r="AI977">
        <f t="shared" ca="1" si="102"/>
        <v>1902</v>
      </c>
      <c r="AJ977" t="str">
        <f t="shared" ca="1" si="103"/>
        <v>ago1902</v>
      </c>
      <c r="AK977" s="97">
        <f t="shared" ca="1" si="106"/>
        <v>971</v>
      </c>
      <c r="AL977" t="str">
        <f t="shared" ca="1" si="104"/>
        <v>qui</v>
      </c>
      <c r="AM977">
        <f ca="1">IF($AJ$2="",SUMIFS(BANCOS!$C$4:$C$13,BANCOS!$D$4:$D$13,AK977),SUMIFS(BANCOS!$C$4:$C$13,BANCOS!$D$4:$D$13,AK977,BANCOS!$B$4:$B$13,$AJ$2))+AP976</f>
        <v>0</v>
      </c>
      <c r="AN977">
        <f ca="1">IF($AI$3=1,
IF($AJ$2="",
SUMIFS(ENTRADAS[Valor],ENTRADAS[Status],"Concluído",ENTRADAS[Data pagamento],AK977),
SUMIFS(ENTRADAS[Valor],ENTRADAS[Status],"Concluído",ENTRADAS[Data pagamento],AK977,ENTRADAS[Conta bancária],$AJ$2)),
IF($AJ$2="",
SUMIFS(ENTRADAS[Valor],ENTRADAS[Status],"Concluído",ENTRADAS[Data pagamento],AK977)+SUMIFS(ENTRADAS[Valor],ENTRADAS[Status],"&lt;&gt;"&amp;"Concluído",ENTRADAS[Data vencimento],AK977),
SUMIFS(ENTRADAS[Valor],ENTRADAS[Status],"Concluído",ENTRADAS[Data pagamento],AK977,ENTRADAS[Conta bancária],$AJ$2)+SUMIFS(ENTRADAS[Valor],ENTRADAS[Status],"&lt;&gt;"&amp;"Concluído",ENTRADAS[Data vencimento],AK977,ENTRADAS[Conta bancária],$AJ$2)))</f>
        <v>0</v>
      </c>
      <c r="AO977">
        <f ca="1">IF($AI$3=1,
IF($AJ$2="",
SUMIFS(SAÍDAS[Valor],SAÍDAS[Status],"Concluído",SAÍDAS[Data pagamento],AK977),
SUMIFS(SAÍDAS[Valor],SAÍDAS[Status],"Concluído",SAÍDAS[Data pagamento],AK977,SAÍDAS[Conta bancária],$AJ$2)),
IF($AJ$2="",
SUMIFS(SAÍDAS[Valor],SAÍDAS[Status],"Concluído",SAÍDAS[Data pagamento],AK977)+SUMIFS(SAÍDAS[Valor],SAÍDAS[Status],"&lt;&gt;"&amp;"Concluído",SAÍDAS[Data vencimento],AK977),
SUMIFS(SAÍDAS[Valor],SAÍDAS[Status],"Concluído",SAÍDAS[Data pagamento],AK977,SAÍDAS[Conta bancária],$AJ$2)+SUMIFS(SAÍDAS[Valor],SAÍDAS[Status],"&lt;&gt;"&amp;"Concluído",SAÍDAS[Data vencimento],AK977,SAÍDAS[Conta bancária],$AJ$2)))</f>
        <v>0</v>
      </c>
      <c r="AP977">
        <f t="shared" ca="1" si="105"/>
        <v>0</v>
      </c>
    </row>
    <row r="978" spans="34:42" x14ac:dyDescent="0.3">
      <c r="AH978" t="str">
        <f t="shared" ca="1" si="101"/>
        <v>ago</v>
      </c>
      <c r="AI978">
        <f t="shared" ca="1" si="102"/>
        <v>1902</v>
      </c>
      <c r="AJ978" t="str">
        <f t="shared" ca="1" si="103"/>
        <v>ago1902</v>
      </c>
      <c r="AK978" s="97">
        <f t="shared" ca="1" si="106"/>
        <v>972</v>
      </c>
      <c r="AL978" t="str">
        <f t="shared" ca="1" si="104"/>
        <v>sex</v>
      </c>
      <c r="AM978">
        <f ca="1">IF($AJ$2="",SUMIFS(BANCOS!$C$4:$C$13,BANCOS!$D$4:$D$13,AK978),SUMIFS(BANCOS!$C$4:$C$13,BANCOS!$D$4:$D$13,AK978,BANCOS!$B$4:$B$13,$AJ$2))+AP977</f>
        <v>0</v>
      </c>
      <c r="AN978">
        <f ca="1">IF($AI$3=1,
IF($AJ$2="",
SUMIFS(ENTRADAS[Valor],ENTRADAS[Status],"Concluído",ENTRADAS[Data pagamento],AK978),
SUMIFS(ENTRADAS[Valor],ENTRADAS[Status],"Concluído",ENTRADAS[Data pagamento],AK978,ENTRADAS[Conta bancária],$AJ$2)),
IF($AJ$2="",
SUMIFS(ENTRADAS[Valor],ENTRADAS[Status],"Concluído",ENTRADAS[Data pagamento],AK978)+SUMIFS(ENTRADAS[Valor],ENTRADAS[Status],"&lt;&gt;"&amp;"Concluído",ENTRADAS[Data vencimento],AK978),
SUMIFS(ENTRADAS[Valor],ENTRADAS[Status],"Concluído",ENTRADAS[Data pagamento],AK978,ENTRADAS[Conta bancária],$AJ$2)+SUMIFS(ENTRADAS[Valor],ENTRADAS[Status],"&lt;&gt;"&amp;"Concluído",ENTRADAS[Data vencimento],AK978,ENTRADAS[Conta bancária],$AJ$2)))</f>
        <v>0</v>
      </c>
      <c r="AO978">
        <f ca="1">IF($AI$3=1,
IF($AJ$2="",
SUMIFS(SAÍDAS[Valor],SAÍDAS[Status],"Concluído",SAÍDAS[Data pagamento],AK978),
SUMIFS(SAÍDAS[Valor],SAÍDAS[Status],"Concluído",SAÍDAS[Data pagamento],AK978,SAÍDAS[Conta bancária],$AJ$2)),
IF($AJ$2="",
SUMIFS(SAÍDAS[Valor],SAÍDAS[Status],"Concluído",SAÍDAS[Data pagamento],AK978)+SUMIFS(SAÍDAS[Valor],SAÍDAS[Status],"&lt;&gt;"&amp;"Concluído",SAÍDAS[Data vencimento],AK978),
SUMIFS(SAÍDAS[Valor],SAÍDAS[Status],"Concluído",SAÍDAS[Data pagamento],AK978,SAÍDAS[Conta bancária],$AJ$2)+SUMIFS(SAÍDAS[Valor],SAÍDAS[Status],"&lt;&gt;"&amp;"Concluído",SAÍDAS[Data vencimento],AK978,SAÍDAS[Conta bancária],$AJ$2)))</f>
        <v>0</v>
      </c>
      <c r="AP978">
        <f t="shared" ca="1" si="105"/>
        <v>0</v>
      </c>
    </row>
    <row r="979" spans="34:42" x14ac:dyDescent="0.3">
      <c r="AH979" t="str">
        <f t="shared" ca="1" si="101"/>
        <v>ago</v>
      </c>
      <c r="AI979">
        <f t="shared" ca="1" si="102"/>
        <v>1902</v>
      </c>
      <c r="AJ979" t="str">
        <f t="shared" ca="1" si="103"/>
        <v>ago1902</v>
      </c>
      <c r="AK979" s="97">
        <f t="shared" ca="1" si="106"/>
        <v>973</v>
      </c>
      <c r="AL979" t="str">
        <f t="shared" ca="1" si="104"/>
        <v>sáb</v>
      </c>
      <c r="AM979">
        <f ca="1">IF($AJ$2="",SUMIFS(BANCOS!$C$4:$C$13,BANCOS!$D$4:$D$13,AK979),SUMIFS(BANCOS!$C$4:$C$13,BANCOS!$D$4:$D$13,AK979,BANCOS!$B$4:$B$13,$AJ$2))+AP978</f>
        <v>0</v>
      </c>
      <c r="AN979">
        <f ca="1">IF($AI$3=1,
IF($AJ$2="",
SUMIFS(ENTRADAS[Valor],ENTRADAS[Status],"Concluído",ENTRADAS[Data pagamento],AK979),
SUMIFS(ENTRADAS[Valor],ENTRADAS[Status],"Concluído",ENTRADAS[Data pagamento],AK979,ENTRADAS[Conta bancária],$AJ$2)),
IF($AJ$2="",
SUMIFS(ENTRADAS[Valor],ENTRADAS[Status],"Concluído",ENTRADAS[Data pagamento],AK979)+SUMIFS(ENTRADAS[Valor],ENTRADAS[Status],"&lt;&gt;"&amp;"Concluído",ENTRADAS[Data vencimento],AK979),
SUMIFS(ENTRADAS[Valor],ENTRADAS[Status],"Concluído",ENTRADAS[Data pagamento],AK979,ENTRADAS[Conta bancária],$AJ$2)+SUMIFS(ENTRADAS[Valor],ENTRADAS[Status],"&lt;&gt;"&amp;"Concluído",ENTRADAS[Data vencimento],AK979,ENTRADAS[Conta bancária],$AJ$2)))</f>
        <v>0</v>
      </c>
      <c r="AO979">
        <f ca="1">IF($AI$3=1,
IF($AJ$2="",
SUMIFS(SAÍDAS[Valor],SAÍDAS[Status],"Concluído",SAÍDAS[Data pagamento],AK979),
SUMIFS(SAÍDAS[Valor],SAÍDAS[Status],"Concluído",SAÍDAS[Data pagamento],AK979,SAÍDAS[Conta bancária],$AJ$2)),
IF($AJ$2="",
SUMIFS(SAÍDAS[Valor],SAÍDAS[Status],"Concluído",SAÍDAS[Data pagamento],AK979)+SUMIFS(SAÍDAS[Valor],SAÍDAS[Status],"&lt;&gt;"&amp;"Concluído",SAÍDAS[Data vencimento],AK979),
SUMIFS(SAÍDAS[Valor],SAÍDAS[Status],"Concluído",SAÍDAS[Data pagamento],AK979,SAÍDAS[Conta bancária],$AJ$2)+SUMIFS(SAÍDAS[Valor],SAÍDAS[Status],"&lt;&gt;"&amp;"Concluído",SAÍDAS[Data vencimento],AK979,SAÍDAS[Conta bancária],$AJ$2)))</f>
        <v>0</v>
      </c>
      <c r="AP979">
        <f t="shared" ca="1" si="105"/>
        <v>0</v>
      </c>
    </row>
    <row r="980" spans="34:42" x14ac:dyDescent="0.3">
      <c r="AH980" t="str">
        <f t="shared" ca="1" si="101"/>
        <v>ago</v>
      </c>
      <c r="AI980">
        <f t="shared" ca="1" si="102"/>
        <v>1902</v>
      </c>
      <c r="AJ980" t="str">
        <f t="shared" ca="1" si="103"/>
        <v>ago1902</v>
      </c>
      <c r="AK980" s="97">
        <f t="shared" ca="1" si="106"/>
        <v>974</v>
      </c>
      <c r="AL980" t="str">
        <f t="shared" ca="1" si="104"/>
        <v>dom</v>
      </c>
      <c r="AM980">
        <f ca="1">IF($AJ$2="",SUMIFS(BANCOS!$C$4:$C$13,BANCOS!$D$4:$D$13,AK980),SUMIFS(BANCOS!$C$4:$C$13,BANCOS!$D$4:$D$13,AK980,BANCOS!$B$4:$B$13,$AJ$2))+AP979</f>
        <v>0</v>
      </c>
      <c r="AN980">
        <f ca="1">IF($AI$3=1,
IF($AJ$2="",
SUMIFS(ENTRADAS[Valor],ENTRADAS[Status],"Concluído",ENTRADAS[Data pagamento],AK980),
SUMIFS(ENTRADAS[Valor],ENTRADAS[Status],"Concluído",ENTRADAS[Data pagamento],AK980,ENTRADAS[Conta bancária],$AJ$2)),
IF($AJ$2="",
SUMIFS(ENTRADAS[Valor],ENTRADAS[Status],"Concluído",ENTRADAS[Data pagamento],AK980)+SUMIFS(ENTRADAS[Valor],ENTRADAS[Status],"&lt;&gt;"&amp;"Concluído",ENTRADAS[Data vencimento],AK980),
SUMIFS(ENTRADAS[Valor],ENTRADAS[Status],"Concluído",ENTRADAS[Data pagamento],AK980,ENTRADAS[Conta bancária],$AJ$2)+SUMIFS(ENTRADAS[Valor],ENTRADAS[Status],"&lt;&gt;"&amp;"Concluído",ENTRADAS[Data vencimento],AK980,ENTRADAS[Conta bancária],$AJ$2)))</f>
        <v>0</v>
      </c>
      <c r="AO980">
        <f ca="1">IF($AI$3=1,
IF($AJ$2="",
SUMIFS(SAÍDAS[Valor],SAÍDAS[Status],"Concluído",SAÍDAS[Data pagamento],AK980),
SUMIFS(SAÍDAS[Valor],SAÍDAS[Status],"Concluído",SAÍDAS[Data pagamento],AK980,SAÍDAS[Conta bancária],$AJ$2)),
IF($AJ$2="",
SUMIFS(SAÍDAS[Valor],SAÍDAS[Status],"Concluído",SAÍDAS[Data pagamento],AK980)+SUMIFS(SAÍDAS[Valor],SAÍDAS[Status],"&lt;&gt;"&amp;"Concluído",SAÍDAS[Data vencimento],AK980),
SUMIFS(SAÍDAS[Valor],SAÍDAS[Status],"Concluído",SAÍDAS[Data pagamento],AK980,SAÍDAS[Conta bancária],$AJ$2)+SUMIFS(SAÍDAS[Valor],SAÍDAS[Status],"&lt;&gt;"&amp;"Concluído",SAÍDAS[Data vencimento],AK980,SAÍDAS[Conta bancária],$AJ$2)))</f>
        <v>0</v>
      </c>
      <c r="AP980">
        <f t="shared" ca="1" si="105"/>
        <v>0</v>
      </c>
    </row>
    <row r="981" spans="34:42" x14ac:dyDescent="0.3">
      <c r="AH981" t="str">
        <f t="shared" ca="1" si="101"/>
        <v>set</v>
      </c>
      <c r="AI981">
        <f t="shared" ca="1" si="102"/>
        <v>1902</v>
      </c>
      <c r="AJ981" t="str">
        <f t="shared" ca="1" si="103"/>
        <v>set1902</v>
      </c>
      <c r="AK981" s="97">
        <f t="shared" ca="1" si="106"/>
        <v>975</v>
      </c>
      <c r="AL981" t="str">
        <f t="shared" ca="1" si="104"/>
        <v>seg</v>
      </c>
      <c r="AM981">
        <f ca="1">IF($AJ$2="",SUMIFS(BANCOS!$C$4:$C$13,BANCOS!$D$4:$D$13,AK981),SUMIFS(BANCOS!$C$4:$C$13,BANCOS!$D$4:$D$13,AK981,BANCOS!$B$4:$B$13,$AJ$2))+AP980</f>
        <v>0</v>
      </c>
      <c r="AN981">
        <f ca="1">IF($AI$3=1,
IF($AJ$2="",
SUMIFS(ENTRADAS[Valor],ENTRADAS[Status],"Concluído",ENTRADAS[Data pagamento],AK981),
SUMIFS(ENTRADAS[Valor],ENTRADAS[Status],"Concluído",ENTRADAS[Data pagamento],AK981,ENTRADAS[Conta bancária],$AJ$2)),
IF($AJ$2="",
SUMIFS(ENTRADAS[Valor],ENTRADAS[Status],"Concluído",ENTRADAS[Data pagamento],AK981)+SUMIFS(ENTRADAS[Valor],ENTRADAS[Status],"&lt;&gt;"&amp;"Concluído",ENTRADAS[Data vencimento],AK981),
SUMIFS(ENTRADAS[Valor],ENTRADAS[Status],"Concluído",ENTRADAS[Data pagamento],AK981,ENTRADAS[Conta bancária],$AJ$2)+SUMIFS(ENTRADAS[Valor],ENTRADAS[Status],"&lt;&gt;"&amp;"Concluído",ENTRADAS[Data vencimento],AK981,ENTRADAS[Conta bancária],$AJ$2)))</f>
        <v>0</v>
      </c>
      <c r="AO981">
        <f ca="1">IF($AI$3=1,
IF($AJ$2="",
SUMIFS(SAÍDAS[Valor],SAÍDAS[Status],"Concluído",SAÍDAS[Data pagamento],AK981),
SUMIFS(SAÍDAS[Valor],SAÍDAS[Status],"Concluído",SAÍDAS[Data pagamento],AK981,SAÍDAS[Conta bancária],$AJ$2)),
IF($AJ$2="",
SUMIFS(SAÍDAS[Valor],SAÍDAS[Status],"Concluído",SAÍDAS[Data pagamento],AK981)+SUMIFS(SAÍDAS[Valor],SAÍDAS[Status],"&lt;&gt;"&amp;"Concluído",SAÍDAS[Data vencimento],AK981),
SUMIFS(SAÍDAS[Valor],SAÍDAS[Status],"Concluído",SAÍDAS[Data pagamento],AK981,SAÍDAS[Conta bancária],$AJ$2)+SUMIFS(SAÍDAS[Valor],SAÍDAS[Status],"&lt;&gt;"&amp;"Concluído",SAÍDAS[Data vencimento],AK981,SAÍDAS[Conta bancária],$AJ$2)))</f>
        <v>0</v>
      </c>
      <c r="AP981">
        <f t="shared" ca="1" si="105"/>
        <v>0</v>
      </c>
    </row>
    <row r="982" spans="34:42" x14ac:dyDescent="0.3">
      <c r="AH982" t="str">
        <f t="shared" ca="1" si="101"/>
        <v>set</v>
      </c>
      <c r="AI982">
        <f t="shared" ca="1" si="102"/>
        <v>1902</v>
      </c>
      <c r="AJ982" t="str">
        <f t="shared" ca="1" si="103"/>
        <v>set1902</v>
      </c>
      <c r="AK982" s="97">
        <f t="shared" ca="1" si="106"/>
        <v>976</v>
      </c>
      <c r="AL982" t="str">
        <f t="shared" ca="1" si="104"/>
        <v>ter</v>
      </c>
      <c r="AM982">
        <f ca="1">IF($AJ$2="",SUMIFS(BANCOS!$C$4:$C$13,BANCOS!$D$4:$D$13,AK982),SUMIFS(BANCOS!$C$4:$C$13,BANCOS!$D$4:$D$13,AK982,BANCOS!$B$4:$B$13,$AJ$2))+AP981</f>
        <v>0</v>
      </c>
      <c r="AN982">
        <f ca="1">IF($AI$3=1,
IF($AJ$2="",
SUMIFS(ENTRADAS[Valor],ENTRADAS[Status],"Concluído",ENTRADAS[Data pagamento],AK982),
SUMIFS(ENTRADAS[Valor],ENTRADAS[Status],"Concluído",ENTRADAS[Data pagamento],AK982,ENTRADAS[Conta bancária],$AJ$2)),
IF($AJ$2="",
SUMIFS(ENTRADAS[Valor],ENTRADAS[Status],"Concluído",ENTRADAS[Data pagamento],AK982)+SUMIFS(ENTRADAS[Valor],ENTRADAS[Status],"&lt;&gt;"&amp;"Concluído",ENTRADAS[Data vencimento],AK982),
SUMIFS(ENTRADAS[Valor],ENTRADAS[Status],"Concluído",ENTRADAS[Data pagamento],AK982,ENTRADAS[Conta bancária],$AJ$2)+SUMIFS(ENTRADAS[Valor],ENTRADAS[Status],"&lt;&gt;"&amp;"Concluído",ENTRADAS[Data vencimento],AK982,ENTRADAS[Conta bancária],$AJ$2)))</f>
        <v>0</v>
      </c>
      <c r="AO982">
        <f ca="1">IF($AI$3=1,
IF($AJ$2="",
SUMIFS(SAÍDAS[Valor],SAÍDAS[Status],"Concluído",SAÍDAS[Data pagamento],AK982),
SUMIFS(SAÍDAS[Valor],SAÍDAS[Status],"Concluído",SAÍDAS[Data pagamento],AK982,SAÍDAS[Conta bancária],$AJ$2)),
IF($AJ$2="",
SUMIFS(SAÍDAS[Valor],SAÍDAS[Status],"Concluído",SAÍDAS[Data pagamento],AK982)+SUMIFS(SAÍDAS[Valor],SAÍDAS[Status],"&lt;&gt;"&amp;"Concluído",SAÍDAS[Data vencimento],AK982),
SUMIFS(SAÍDAS[Valor],SAÍDAS[Status],"Concluído",SAÍDAS[Data pagamento],AK982,SAÍDAS[Conta bancária],$AJ$2)+SUMIFS(SAÍDAS[Valor],SAÍDAS[Status],"&lt;&gt;"&amp;"Concluído",SAÍDAS[Data vencimento],AK982,SAÍDAS[Conta bancária],$AJ$2)))</f>
        <v>0</v>
      </c>
      <c r="AP982">
        <f t="shared" ca="1" si="105"/>
        <v>0</v>
      </c>
    </row>
    <row r="983" spans="34:42" x14ac:dyDescent="0.3">
      <c r="AH983" t="str">
        <f t="shared" ca="1" si="101"/>
        <v>set</v>
      </c>
      <c r="AI983">
        <f t="shared" ca="1" si="102"/>
        <v>1902</v>
      </c>
      <c r="AJ983" t="str">
        <f t="shared" ca="1" si="103"/>
        <v>set1902</v>
      </c>
      <c r="AK983" s="97">
        <f t="shared" ca="1" si="106"/>
        <v>977</v>
      </c>
      <c r="AL983" t="str">
        <f t="shared" ca="1" si="104"/>
        <v>qua</v>
      </c>
      <c r="AM983">
        <f ca="1">IF($AJ$2="",SUMIFS(BANCOS!$C$4:$C$13,BANCOS!$D$4:$D$13,AK983),SUMIFS(BANCOS!$C$4:$C$13,BANCOS!$D$4:$D$13,AK983,BANCOS!$B$4:$B$13,$AJ$2))+AP982</f>
        <v>0</v>
      </c>
      <c r="AN983">
        <f ca="1">IF($AI$3=1,
IF($AJ$2="",
SUMIFS(ENTRADAS[Valor],ENTRADAS[Status],"Concluído",ENTRADAS[Data pagamento],AK983),
SUMIFS(ENTRADAS[Valor],ENTRADAS[Status],"Concluído",ENTRADAS[Data pagamento],AK983,ENTRADAS[Conta bancária],$AJ$2)),
IF($AJ$2="",
SUMIFS(ENTRADAS[Valor],ENTRADAS[Status],"Concluído",ENTRADAS[Data pagamento],AK983)+SUMIFS(ENTRADAS[Valor],ENTRADAS[Status],"&lt;&gt;"&amp;"Concluído",ENTRADAS[Data vencimento],AK983),
SUMIFS(ENTRADAS[Valor],ENTRADAS[Status],"Concluído",ENTRADAS[Data pagamento],AK983,ENTRADAS[Conta bancária],$AJ$2)+SUMIFS(ENTRADAS[Valor],ENTRADAS[Status],"&lt;&gt;"&amp;"Concluído",ENTRADAS[Data vencimento],AK983,ENTRADAS[Conta bancária],$AJ$2)))</f>
        <v>0</v>
      </c>
      <c r="AO983">
        <f ca="1">IF($AI$3=1,
IF($AJ$2="",
SUMIFS(SAÍDAS[Valor],SAÍDAS[Status],"Concluído",SAÍDAS[Data pagamento],AK983),
SUMIFS(SAÍDAS[Valor],SAÍDAS[Status],"Concluído",SAÍDAS[Data pagamento],AK983,SAÍDAS[Conta bancária],$AJ$2)),
IF($AJ$2="",
SUMIFS(SAÍDAS[Valor],SAÍDAS[Status],"Concluído",SAÍDAS[Data pagamento],AK983)+SUMIFS(SAÍDAS[Valor],SAÍDAS[Status],"&lt;&gt;"&amp;"Concluído",SAÍDAS[Data vencimento],AK983),
SUMIFS(SAÍDAS[Valor],SAÍDAS[Status],"Concluído",SAÍDAS[Data pagamento],AK983,SAÍDAS[Conta bancária],$AJ$2)+SUMIFS(SAÍDAS[Valor],SAÍDAS[Status],"&lt;&gt;"&amp;"Concluído",SAÍDAS[Data vencimento],AK983,SAÍDAS[Conta bancária],$AJ$2)))</f>
        <v>0</v>
      </c>
      <c r="AP983">
        <f t="shared" ca="1" si="105"/>
        <v>0</v>
      </c>
    </row>
    <row r="984" spans="34:42" x14ac:dyDescent="0.3">
      <c r="AH984" t="str">
        <f t="shared" ca="1" si="101"/>
        <v>set</v>
      </c>
      <c r="AI984">
        <f t="shared" ca="1" si="102"/>
        <v>1902</v>
      </c>
      <c r="AJ984" t="str">
        <f t="shared" ca="1" si="103"/>
        <v>set1902</v>
      </c>
      <c r="AK984" s="97">
        <f t="shared" ca="1" si="106"/>
        <v>978</v>
      </c>
      <c r="AL984" t="str">
        <f t="shared" ca="1" si="104"/>
        <v>qui</v>
      </c>
      <c r="AM984">
        <f ca="1">IF($AJ$2="",SUMIFS(BANCOS!$C$4:$C$13,BANCOS!$D$4:$D$13,AK984),SUMIFS(BANCOS!$C$4:$C$13,BANCOS!$D$4:$D$13,AK984,BANCOS!$B$4:$B$13,$AJ$2))+AP983</f>
        <v>0</v>
      </c>
      <c r="AN984">
        <f ca="1">IF($AI$3=1,
IF($AJ$2="",
SUMIFS(ENTRADAS[Valor],ENTRADAS[Status],"Concluído",ENTRADAS[Data pagamento],AK984),
SUMIFS(ENTRADAS[Valor],ENTRADAS[Status],"Concluído",ENTRADAS[Data pagamento],AK984,ENTRADAS[Conta bancária],$AJ$2)),
IF($AJ$2="",
SUMIFS(ENTRADAS[Valor],ENTRADAS[Status],"Concluído",ENTRADAS[Data pagamento],AK984)+SUMIFS(ENTRADAS[Valor],ENTRADAS[Status],"&lt;&gt;"&amp;"Concluído",ENTRADAS[Data vencimento],AK984),
SUMIFS(ENTRADAS[Valor],ENTRADAS[Status],"Concluído",ENTRADAS[Data pagamento],AK984,ENTRADAS[Conta bancária],$AJ$2)+SUMIFS(ENTRADAS[Valor],ENTRADAS[Status],"&lt;&gt;"&amp;"Concluído",ENTRADAS[Data vencimento],AK984,ENTRADAS[Conta bancária],$AJ$2)))</f>
        <v>0</v>
      </c>
      <c r="AO984">
        <f ca="1">IF($AI$3=1,
IF($AJ$2="",
SUMIFS(SAÍDAS[Valor],SAÍDAS[Status],"Concluído",SAÍDAS[Data pagamento],AK984),
SUMIFS(SAÍDAS[Valor],SAÍDAS[Status],"Concluído",SAÍDAS[Data pagamento],AK984,SAÍDAS[Conta bancária],$AJ$2)),
IF($AJ$2="",
SUMIFS(SAÍDAS[Valor],SAÍDAS[Status],"Concluído",SAÍDAS[Data pagamento],AK984)+SUMIFS(SAÍDAS[Valor],SAÍDAS[Status],"&lt;&gt;"&amp;"Concluído",SAÍDAS[Data vencimento],AK984),
SUMIFS(SAÍDAS[Valor],SAÍDAS[Status],"Concluído",SAÍDAS[Data pagamento],AK984,SAÍDAS[Conta bancária],$AJ$2)+SUMIFS(SAÍDAS[Valor],SAÍDAS[Status],"&lt;&gt;"&amp;"Concluído",SAÍDAS[Data vencimento],AK984,SAÍDAS[Conta bancária],$AJ$2)))</f>
        <v>0</v>
      </c>
      <c r="AP984">
        <f t="shared" ca="1" si="105"/>
        <v>0</v>
      </c>
    </row>
    <row r="985" spans="34:42" x14ac:dyDescent="0.3">
      <c r="AH985" t="str">
        <f t="shared" ca="1" si="101"/>
        <v>set</v>
      </c>
      <c r="AI985">
        <f t="shared" ca="1" si="102"/>
        <v>1902</v>
      </c>
      <c r="AJ985" t="str">
        <f t="shared" ca="1" si="103"/>
        <v>set1902</v>
      </c>
      <c r="AK985" s="97">
        <f t="shared" ca="1" si="106"/>
        <v>979</v>
      </c>
      <c r="AL985" t="str">
        <f t="shared" ca="1" si="104"/>
        <v>sex</v>
      </c>
      <c r="AM985">
        <f ca="1">IF($AJ$2="",SUMIFS(BANCOS!$C$4:$C$13,BANCOS!$D$4:$D$13,AK985),SUMIFS(BANCOS!$C$4:$C$13,BANCOS!$D$4:$D$13,AK985,BANCOS!$B$4:$B$13,$AJ$2))+AP984</f>
        <v>0</v>
      </c>
      <c r="AN985">
        <f ca="1">IF($AI$3=1,
IF($AJ$2="",
SUMIFS(ENTRADAS[Valor],ENTRADAS[Status],"Concluído",ENTRADAS[Data pagamento],AK985),
SUMIFS(ENTRADAS[Valor],ENTRADAS[Status],"Concluído",ENTRADAS[Data pagamento],AK985,ENTRADAS[Conta bancária],$AJ$2)),
IF($AJ$2="",
SUMIFS(ENTRADAS[Valor],ENTRADAS[Status],"Concluído",ENTRADAS[Data pagamento],AK985)+SUMIFS(ENTRADAS[Valor],ENTRADAS[Status],"&lt;&gt;"&amp;"Concluído",ENTRADAS[Data vencimento],AK985),
SUMIFS(ENTRADAS[Valor],ENTRADAS[Status],"Concluído",ENTRADAS[Data pagamento],AK985,ENTRADAS[Conta bancária],$AJ$2)+SUMIFS(ENTRADAS[Valor],ENTRADAS[Status],"&lt;&gt;"&amp;"Concluído",ENTRADAS[Data vencimento],AK985,ENTRADAS[Conta bancária],$AJ$2)))</f>
        <v>0</v>
      </c>
      <c r="AO985">
        <f ca="1">IF($AI$3=1,
IF($AJ$2="",
SUMIFS(SAÍDAS[Valor],SAÍDAS[Status],"Concluído",SAÍDAS[Data pagamento],AK985),
SUMIFS(SAÍDAS[Valor],SAÍDAS[Status],"Concluído",SAÍDAS[Data pagamento],AK985,SAÍDAS[Conta bancária],$AJ$2)),
IF($AJ$2="",
SUMIFS(SAÍDAS[Valor],SAÍDAS[Status],"Concluído",SAÍDAS[Data pagamento],AK985)+SUMIFS(SAÍDAS[Valor],SAÍDAS[Status],"&lt;&gt;"&amp;"Concluído",SAÍDAS[Data vencimento],AK985),
SUMIFS(SAÍDAS[Valor],SAÍDAS[Status],"Concluído",SAÍDAS[Data pagamento],AK985,SAÍDAS[Conta bancária],$AJ$2)+SUMIFS(SAÍDAS[Valor],SAÍDAS[Status],"&lt;&gt;"&amp;"Concluído",SAÍDAS[Data vencimento],AK985,SAÍDAS[Conta bancária],$AJ$2)))</f>
        <v>0</v>
      </c>
      <c r="AP985">
        <f t="shared" ca="1" si="105"/>
        <v>0</v>
      </c>
    </row>
    <row r="986" spans="34:42" x14ac:dyDescent="0.3">
      <c r="AH986" t="str">
        <f t="shared" ca="1" si="101"/>
        <v>set</v>
      </c>
      <c r="AI986">
        <f t="shared" ca="1" si="102"/>
        <v>1902</v>
      </c>
      <c r="AJ986" t="str">
        <f t="shared" ca="1" si="103"/>
        <v>set1902</v>
      </c>
      <c r="AK986" s="97">
        <f t="shared" ca="1" si="106"/>
        <v>980</v>
      </c>
      <c r="AL986" t="str">
        <f t="shared" ca="1" si="104"/>
        <v>sáb</v>
      </c>
      <c r="AM986">
        <f ca="1">IF($AJ$2="",SUMIFS(BANCOS!$C$4:$C$13,BANCOS!$D$4:$D$13,AK986),SUMIFS(BANCOS!$C$4:$C$13,BANCOS!$D$4:$D$13,AK986,BANCOS!$B$4:$B$13,$AJ$2))+AP985</f>
        <v>0</v>
      </c>
      <c r="AN986">
        <f ca="1">IF($AI$3=1,
IF($AJ$2="",
SUMIFS(ENTRADAS[Valor],ENTRADAS[Status],"Concluído",ENTRADAS[Data pagamento],AK986),
SUMIFS(ENTRADAS[Valor],ENTRADAS[Status],"Concluído",ENTRADAS[Data pagamento],AK986,ENTRADAS[Conta bancária],$AJ$2)),
IF($AJ$2="",
SUMIFS(ENTRADAS[Valor],ENTRADAS[Status],"Concluído",ENTRADAS[Data pagamento],AK986)+SUMIFS(ENTRADAS[Valor],ENTRADAS[Status],"&lt;&gt;"&amp;"Concluído",ENTRADAS[Data vencimento],AK986),
SUMIFS(ENTRADAS[Valor],ENTRADAS[Status],"Concluído",ENTRADAS[Data pagamento],AK986,ENTRADAS[Conta bancária],$AJ$2)+SUMIFS(ENTRADAS[Valor],ENTRADAS[Status],"&lt;&gt;"&amp;"Concluído",ENTRADAS[Data vencimento],AK986,ENTRADAS[Conta bancária],$AJ$2)))</f>
        <v>0</v>
      </c>
      <c r="AO986">
        <f ca="1">IF($AI$3=1,
IF($AJ$2="",
SUMIFS(SAÍDAS[Valor],SAÍDAS[Status],"Concluído",SAÍDAS[Data pagamento],AK986),
SUMIFS(SAÍDAS[Valor],SAÍDAS[Status],"Concluído",SAÍDAS[Data pagamento],AK986,SAÍDAS[Conta bancária],$AJ$2)),
IF($AJ$2="",
SUMIFS(SAÍDAS[Valor],SAÍDAS[Status],"Concluído",SAÍDAS[Data pagamento],AK986)+SUMIFS(SAÍDAS[Valor],SAÍDAS[Status],"&lt;&gt;"&amp;"Concluído",SAÍDAS[Data vencimento],AK986),
SUMIFS(SAÍDAS[Valor],SAÍDAS[Status],"Concluído",SAÍDAS[Data pagamento],AK986,SAÍDAS[Conta bancária],$AJ$2)+SUMIFS(SAÍDAS[Valor],SAÍDAS[Status],"&lt;&gt;"&amp;"Concluído",SAÍDAS[Data vencimento],AK986,SAÍDAS[Conta bancária],$AJ$2)))</f>
        <v>0</v>
      </c>
      <c r="AP986">
        <f t="shared" ca="1" si="105"/>
        <v>0</v>
      </c>
    </row>
    <row r="987" spans="34:42" x14ac:dyDescent="0.3">
      <c r="AH987" t="str">
        <f t="shared" ca="1" si="101"/>
        <v>set</v>
      </c>
      <c r="AI987">
        <f t="shared" ca="1" si="102"/>
        <v>1902</v>
      </c>
      <c r="AJ987" t="str">
        <f t="shared" ca="1" si="103"/>
        <v>set1902</v>
      </c>
      <c r="AK987" s="97">
        <f t="shared" ca="1" si="106"/>
        <v>981</v>
      </c>
      <c r="AL987" t="str">
        <f t="shared" ca="1" si="104"/>
        <v>dom</v>
      </c>
      <c r="AM987">
        <f ca="1">IF($AJ$2="",SUMIFS(BANCOS!$C$4:$C$13,BANCOS!$D$4:$D$13,AK987),SUMIFS(BANCOS!$C$4:$C$13,BANCOS!$D$4:$D$13,AK987,BANCOS!$B$4:$B$13,$AJ$2))+AP986</f>
        <v>0</v>
      </c>
      <c r="AN987">
        <f ca="1">IF($AI$3=1,
IF($AJ$2="",
SUMIFS(ENTRADAS[Valor],ENTRADAS[Status],"Concluído",ENTRADAS[Data pagamento],AK987),
SUMIFS(ENTRADAS[Valor],ENTRADAS[Status],"Concluído",ENTRADAS[Data pagamento],AK987,ENTRADAS[Conta bancária],$AJ$2)),
IF($AJ$2="",
SUMIFS(ENTRADAS[Valor],ENTRADAS[Status],"Concluído",ENTRADAS[Data pagamento],AK987)+SUMIFS(ENTRADAS[Valor],ENTRADAS[Status],"&lt;&gt;"&amp;"Concluído",ENTRADAS[Data vencimento],AK987),
SUMIFS(ENTRADAS[Valor],ENTRADAS[Status],"Concluído",ENTRADAS[Data pagamento],AK987,ENTRADAS[Conta bancária],$AJ$2)+SUMIFS(ENTRADAS[Valor],ENTRADAS[Status],"&lt;&gt;"&amp;"Concluído",ENTRADAS[Data vencimento],AK987,ENTRADAS[Conta bancária],$AJ$2)))</f>
        <v>0</v>
      </c>
      <c r="AO987">
        <f ca="1">IF($AI$3=1,
IF($AJ$2="",
SUMIFS(SAÍDAS[Valor],SAÍDAS[Status],"Concluído",SAÍDAS[Data pagamento],AK987),
SUMIFS(SAÍDAS[Valor],SAÍDAS[Status],"Concluído",SAÍDAS[Data pagamento],AK987,SAÍDAS[Conta bancária],$AJ$2)),
IF($AJ$2="",
SUMIFS(SAÍDAS[Valor],SAÍDAS[Status],"Concluído",SAÍDAS[Data pagamento],AK987)+SUMIFS(SAÍDAS[Valor],SAÍDAS[Status],"&lt;&gt;"&amp;"Concluído",SAÍDAS[Data vencimento],AK987),
SUMIFS(SAÍDAS[Valor],SAÍDAS[Status],"Concluído",SAÍDAS[Data pagamento],AK987,SAÍDAS[Conta bancária],$AJ$2)+SUMIFS(SAÍDAS[Valor],SAÍDAS[Status],"&lt;&gt;"&amp;"Concluído",SAÍDAS[Data vencimento],AK987,SAÍDAS[Conta bancária],$AJ$2)))</f>
        <v>0</v>
      </c>
      <c r="AP987">
        <f t="shared" ca="1" si="105"/>
        <v>0</v>
      </c>
    </row>
    <row r="988" spans="34:42" x14ac:dyDescent="0.3">
      <c r="AH988" t="str">
        <f t="shared" ca="1" si="101"/>
        <v>set</v>
      </c>
      <c r="AI988">
        <f t="shared" ca="1" si="102"/>
        <v>1902</v>
      </c>
      <c r="AJ988" t="str">
        <f t="shared" ca="1" si="103"/>
        <v>set1902</v>
      </c>
      <c r="AK988" s="97">
        <f t="shared" ca="1" si="106"/>
        <v>982</v>
      </c>
      <c r="AL988" t="str">
        <f t="shared" ca="1" si="104"/>
        <v>seg</v>
      </c>
      <c r="AM988">
        <f ca="1">IF($AJ$2="",SUMIFS(BANCOS!$C$4:$C$13,BANCOS!$D$4:$D$13,AK988),SUMIFS(BANCOS!$C$4:$C$13,BANCOS!$D$4:$D$13,AK988,BANCOS!$B$4:$B$13,$AJ$2))+AP987</f>
        <v>0</v>
      </c>
      <c r="AN988">
        <f ca="1">IF($AI$3=1,
IF($AJ$2="",
SUMIFS(ENTRADAS[Valor],ENTRADAS[Status],"Concluído",ENTRADAS[Data pagamento],AK988),
SUMIFS(ENTRADAS[Valor],ENTRADAS[Status],"Concluído",ENTRADAS[Data pagamento],AK988,ENTRADAS[Conta bancária],$AJ$2)),
IF($AJ$2="",
SUMIFS(ENTRADAS[Valor],ENTRADAS[Status],"Concluído",ENTRADAS[Data pagamento],AK988)+SUMIFS(ENTRADAS[Valor],ENTRADAS[Status],"&lt;&gt;"&amp;"Concluído",ENTRADAS[Data vencimento],AK988),
SUMIFS(ENTRADAS[Valor],ENTRADAS[Status],"Concluído",ENTRADAS[Data pagamento],AK988,ENTRADAS[Conta bancária],$AJ$2)+SUMIFS(ENTRADAS[Valor],ENTRADAS[Status],"&lt;&gt;"&amp;"Concluído",ENTRADAS[Data vencimento],AK988,ENTRADAS[Conta bancária],$AJ$2)))</f>
        <v>0</v>
      </c>
      <c r="AO988">
        <f ca="1">IF($AI$3=1,
IF($AJ$2="",
SUMIFS(SAÍDAS[Valor],SAÍDAS[Status],"Concluído",SAÍDAS[Data pagamento],AK988),
SUMIFS(SAÍDAS[Valor],SAÍDAS[Status],"Concluído",SAÍDAS[Data pagamento],AK988,SAÍDAS[Conta bancária],$AJ$2)),
IF($AJ$2="",
SUMIFS(SAÍDAS[Valor],SAÍDAS[Status],"Concluído",SAÍDAS[Data pagamento],AK988)+SUMIFS(SAÍDAS[Valor],SAÍDAS[Status],"&lt;&gt;"&amp;"Concluído",SAÍDAS[Data vencimento],AK988),
SUMIFS(SAÍDAS[Valor],SAÍDAS[Status],"Concluído",SAÍDAS[Data pagamento],AK988,SAÍDAS[Conta bancária],$AJ$2)+SUMIFS(SAÍDAS[Valor],SAÍDAS[Status],"&lt;&gt;"&amp;"Concluído",SAÍDAS[Data vencimento],AK988,SAÍDAS[Conta bancária],$AJ$2)))</f>
        <v>0</v>
      </c>
      <c r="AP988">
        <f t="shared" ca="1" si="105"/>
        <v>0</v>
      </c>
    </row>
    <row r="989" spans="34:42" x14ac:dyDescent="0.3">
      <c r="AH989" t="str">
        <f t="shared" ca="1" si="101"/>
        <v>set</v>
      </c>
      <c r="AI989">
        <f t="shared" ca="1" si="102"/>
        <v>1902</v>
      </c>
      <c r="AJ989" t="str">
        <f t="shared" ca="1" si="103"/>
        <v>set1902</v>
      </c>
      <c r="AK989" s="97">
        <f t="shared" ca="1" si="106"/>
        <v>983</v>
      </c>
      <c r="AL989" t="str">
        <f t="shared" ca="1" si="104"/>
        <v>ter</v>
      </c>
      <c r="AM989">
        <f ca="1">IF($AJ$2="",SUMIFS(BANCOS!$C$4:$C$13,BANCOS!$D$4:$D$13,AK989),SUMIFS(BANCOS!$C$4:$C$13,BANCOS!$D$4:$D$13,AK989,BANCOS!$B$4:$B$13,$AJ$2))+AP988</f>
        <v>0</v>
      </c>
      <c r="AN989">
        <f ca="1">IF($AI$3=1,
IF($AJ$2="",
SUMIFS(ENTRADAS[Valor],ENTRADAS[Status],"Concluído",ENTRADAS[Data pagamento],AK989),
SUMIFS(ENTRADAS[Valor],ENTRADAS[Status],"Concluído",ENTRADAS[Data pagamento],AK989,ENTRADAS[Conta bancária],$AJ$2)),
IF($AJ$2="",
SUMIFS(ENTRADAS[Valor],ENTRADAS[Status],"Concluído",ENTRADAS[Data pagamento],AK989)+SUMIFS(ENTRADAS[Valor],ENTRADAS[Status],"&lt;&gt;"&amp;"Concluído",ENTRADAS[Data vencimento],AK989),
SUMIFS(ENTRADAS[Valor],ENTRADAS[Status],"Concluído",ENTRADAS[Data pagamento],AK989,ENTRADAS[Conta bancária],$AJ$2)+SUMIFS(ENTRADAS[Valor],ENTRADAS[Status],"&lt;&gt;"&amp;"Concluído",ENTRADAS[Data vencimento],AK989,ENTRADAS[Conta bancária],$AJ$2)))</f>
        <v>0</v>
      </c>
      <c r="AO989">
        <f ca="1">IF($AI$3=1,
IF($AJ$2="",
SUMIFS(SAÍDAS[Valor],SAÍDAS[Status],"Concluído",SAÍDAS[Data pagamento],AK989),
SUMIFS(SAÍDAS[Valor],SAÍDAS[Status],"Concluído",SAÍDAS[Data pagamento],AK989,SAÍDAS[Conta bancária],$AJ$2)),
IF($AJ$2="",
SUMIFS(SAÍDAS[Valor],SAÍDAS[Status],"Concluído",SAÍDAS[Data pagamento],AK989)+SUMIFS(SAÍDAS[Valor],SAÍDAS[Status],"&lt;&gt;"&amp;"Concluído",SAÍDAS[Data vencimento],AK989),
SUMIFS(SAÍDAS[Valor],SAÍDAS[Status],"Concluído",SAÍDAS[Data pagamento],AK989,SAÍDAS[Conta bancária],$AJ$2)+SUMIFS(SAÍDAS[Valor],SAÍDAS[Status],"&lt;&gt;"&amp;"Concluído",SAÍDAS[Data vencimento],AK989,SAÍDAS[Conta bancária],$AJ$2)))</f>
        <v>0</v>
      </c>
      <c r="AP989">
        <f t="shared" ca="1" si="105"/>
        <v>0</v>
      </c>
    </row>
    <row r="990" spans="34:42" x14ac:dyDescent="0.3">
      <c r="AH990" t="str">
        <f t="shared" ca="1" si="101"/>
        <v>set</v>
      </c>
      <c r="AI990">
        <f t="shared" ca="1" si="102"/>
        <v>1902</v>
      </c>
      <c r="AJ990" t="str">
        <f t="shared" ca="1" si="103"/>
        <v>set1902</v>
      </c>
      <c r="AK990" s="97">
        <f t="shared" ca="1" si="106"/>
        <v>984</v>
      </c>
      <c r="AL990" t="str">
        <f t="shared" ca="1" si="104"/>
        <v>qua</v>
      </c>
      <c r="AM990">
        <f ca="1">IF($AJ$2="",SUMIFS(BANCOS!$C$4:$C$13,BANCOS!$D$4:$D$13,AK990),SUMIFS(BANCOS!$C$4:$C$13,BANCOS!$D$4:$D$13,AK990,BANCOS!$B$4:$B$13,$AJ$2))+AP989</f>
        <v>0</v>
      </c>
      <c r="AN990">
        <f ca="1">IF($AI$3=1,
IF($AJ$2="",
SUMIFS(ENTRADAS[Valor],ENTRADAS[Status],"Concluído",ENTRADAS[Data pagamento],AK990),
SUMIFS(ENTRADAS[Valor],ENTRADAS[Status],"Concluído",ENTRADAS[Data pagamento],AK990,ENTRADAS[Conta bancária],$AJ$2)),
IF($AJ$2="",
SUMIFS(ENTRADAS[Valor],ENTRADAS[Status],"Concluído",ENTRADAS[Data pagamento],AK990)+SUMIFS(ENTRADAS[Valor],ENTRADAS[Status],"&lt;&gt;"&amp;"Concluído",ENTRADAS[Data vencimento],AK990),
SUMIFS(ENTRADAS[Valor],ENTRADAS[Status],"Concluído",ENTRADAS[Data pagamento],AK990,ENTRADAS[Conta bancária],$AJ$2)+SUMIFS(ENTRADAS[Valor],ENTRADAS[Status],"&lt;&gt;"&amp;"Concluído",ENTRADAS[Data vencimento],AK990,ENTRADAS[Conta bancária],$AJ$2)))</f>
        <v>0</v>
      </c>
      <c r="AO990">
        <f ca="1">IF($AI$3=1,
IF($AJ$2="",
SUMIFS(SAÍDAS[Valor],SAÍDAS[Status],"Concluído",SAÍDAS[Data pagamento],AK990),
SUMIFS(SAÍDAS[Valor],SAÍDAS[Status],"Concluído",SAÍDAS[Data pagamento],AK990,SAÍDAS[Conta bancária],$AJ$2)),
IF($AJ$2="",
SUMIFS(SAÍDAS[Valor],SAÍDAS[Status],"Concluído",SAÍDAS[Data pagamento],AK990)+SUMIFS(SAÍDAS[Valor],SAÍDAS[Status],"&lt;&gt;"&amp;"Concluído",SAÍDAS[Data vencimento],AK990),
SUMIFS(SAÍDAS[Valor],SAÍDAS[Status],"Concluído",SAÍDAS[Data pagamento],AK990,SAÍDAS[Conta bancária],$AJ$2)+SUMIFS(SAÍDAS[Valor],SAÍDAS[Status],"&lt;&gt;"&amp;"Concluído",SAÍDAS[Data vencimento],AK990,SAÍDAS[Conta bancária],$AJ$2)))</f>
        <v>0</v>
      </c>
      <c r="AP990">
        <f t="shared" ca="1" si="105"/>
        <v>0</v>
      </c>
    </row>
    <row r="991" spans="34:42" x14ac:dyDescent="0.3">
      <c r="AH991" t="str">
        <f t="shared" ca="1" si="101"/>
        <v>set</v>
      </c>
      <c r="AI991">
        <f t="shared" ca="1" si="102"/>
        <v>1902</v>
      </c>
      <c r="AJ991" t="str">
        <f t="shared" ca="1" si="103"/>
        <v>set1902</v>
      </c>
      <c r="AK991" s="97">
        <f t="shared" ca="1" si="106"/>
        <v>985</v>
      </c>
      <c r="AL991" t="str">
        <f t="shared" ca="1" si="104"/>
        <v>qui</v>
      </c>
      <c r="AM991">
        <f ca="1">IF($AJ$2="",SUMIFS(BANCOS!$C$4:$C$13,BANCOS!$D$4:$D$13,AK991),SUMIFS(BANCOS!$C$4:$C$13,BANCOS!$D$4:$D$13,AK991,BANCOS!$B$4:$B$13,$AJ$2))+AP990</f>
        <v>0</v>
      </c>
      <c r="AN991">
        <f ca="1">IF($AI$3=1,
IF($AJ$2="",
SUMIFS(ENTRADAS[Valor],ENTRADAS[Status],"Concluído",ENTRADAS[Data pagamento],AK991),
SUMIFS(ENTRADAS[Valor],ENTRADAS[Status],"Concluído",ENTRADAS[Data pagamento],AK991,ENTRADAS[Conta bancária],$AJ$2)),
IF($AJ$2="",
SUMIFS(ENTRADAS[Valor],ENTRADAS[Status],"Concluído",ENTRADAS[Data pagamento],AK991)+SUMIFS(ENTRADAS[Valor],ENTRADAS[Status],"&lt;&gt;"&amp;"Concluído",ENTRADAS[Data vencimento],AK991),
SUMIFS(ENTRADAS[Valor],ENTRADAS[Status],"Concluído",ENTRADAS[Data pagamento],AK991,ENTRADAS[Conta bancária],$AJ$2)+SUMIFS(ENTRADAS[Valor],ENTRADAS[Status],"&lt;&gt;"&amp;"Concluído",ENTRADAS[Data vencimento],AK991,ENTRADAS[Conta bancária],$AJ$2)))</f>
        <v>0</v>
      </c>
      <c r="AO991">
        <f ca="1">IF($AI$3=1,
IF($AJ$2="",
SUMIFS(SAÍDAS[Valor],SAÍDAS[Status],"Concluído",SAÍDAS[Data pagamento],AK991),
SUMIFS(SAÍDAS[Valor],SAÍDAS[Status],"Concluído",SAÍDAS[Data pagamento],AK991,SAÍDAS[Conta bancária],$AJ$2)),
IF($AJ$2="",
SUMIFS(SAÍDAS[Valor],SAÍDAS[Status],"Concluído",SAÍDAS[Data pagamento],AK991)+SUMIFS(SAÍDAS[Valor],SAÍDAS[Status],"&lt;&gt;"&amp;"Concluído",SAÍDAS[Data vencimento],AK991),
SUMIFS(SAÍDAS[Valor],SAÍDAS[Status],"Concluído",SAÍDAS[Data pagamento],AK991,SAÍDAS[Conta bancária],$AJ$2)+SUMIFS(SAÍDAS[Valor],SAÍDAS[Status],"&lt;&gt;"&amp;"Concluído",SAÍDAS[Data vencimento],AK991,SAÍDAS[Conta bancária],$AJ$2)))</f>
        <v>0</v>
      </c>
      <c r="AP991">
        <f t="shared" ca="1" si="105"/>
        <v>0</v>
      </c>
    </row>
    <row r="992" spans="34:42" x14ac:dyDescent="0.3">
      <c r="AH992" t="str">
        <f t="shared" ca="1" si="101"/>
        <v>set</v>
      </c>
      <c r="AI992">
        <f t="shared" ca="1" si="102"/>
        <v>1902</v>
      </c>
      <c r="AJ992" t="str">
        <f t="shared" ca="1" si="103"/>
        <v>set1902</v>
      </c>
      <c r="AK992" s="97">
        <f t="shared" ca="1" si="106"/>
        <v>986</v>
      </c>
      <c r="AL992" t="str">
        <f t="shared" ca="1" si="104"/>
        <v>sex</v>
      </c>
      <c r="AM992">
        <f ca="1">IF($AJ$2="",SUMIFS(BANCOS!$C$4:$C$13,BANCOS!$D$4:$D$13,AK992),SUMIFS(BANCOS!$C$4:$C$13,BANCOS!$D$4:$D$13,AK992,BANCOS!$B$4:$B$13,$AJ$2))+AP991</f>
        <v>0</v>
      </c>
      <c r="AN992">
        <f ca="1">IF($AI$3=1,
IF($AJ$2="",
SUMIFS(ENTRADAS[Valor],ENTRADAS[Status],"Concluído",ENTRADAS[Data pagamento],AK992),
SUMIFS(ENTRADAS[Valor],ENTRADAS[Status],"Concluído",ENTRADAS[Data pagamento],AK992,ENTRADAS[Conta bancária],$AJ$2)),
IF($AJ$2="",
SUMIFS(ENTRADAS[Valor],ENTRADAS[Status],"Concluído",ENTRADAS[Data pagamento],AK992)+SUMIFS(ENTRADAS[Valor],ENTRADAS[Status],"&lt;&gt;"&amp;"Concluído",ENTRADAS[Data vencimento],AK992),
SUMIFS(ENTRADAS[Valor],ENTRADAS[Status],"Concluído",ENTRADAS[Data pagamento],AK992,ENTRADAS[Conta bancária],$AJ$2)+SUMIFS(ENTRADAS[Valor],ENTRADAS[Status],"&lt;&gt;"&amp;"Concluído",ENTRADAS[Data vencimento],AK992,ENTRADAS[Conta bancária],$AJ$2)))</f>
        <v>0</v>
      </c>
      <c r="AO992">
        <f ca="1">IF($AI$3=1,
IF($AJ$2="",
SUMIFS(SAÍDAS[Valor],SAÍDAS[Status],"Concluído",SAÍDAS[Data pagamento],AK992),
SUMIFS(SAÍDAS[Valor],SAÍDAS[Status],"Concluído",SAÍDAS[Data pagamento],AK992,SAÍDAS[Conta bancária],$AJ$2)),
IF($AJ$2="",
SUMIFS(SAÍDAS[Valor],SAÍDAS[Status],"Concluído",SAÍDAS[Data pagamento],AK992)+SUMIFS(SAÍDAS[Valor],SAÍDAS[Status],"&lt;&gt;"&amp;"Concluído",SAÍDAS[Data vencimento],AK992),
SUMIFS(SAÍDAS[Valor],SAÍDAS[Status],"Concluído",SAÍDAS[Data pagamento],AK992,SAÍDAS[Conta bancária],$AJ$2)+SUMIFS(SAÍDAS[Valor],SAÍDAS[Status],"&lt;&gt;"&amp;"Concluído",SAÍDAS[Data vencimento],AK992,SAÍDAS[Conta bancária],$AJ$2)))</f>
        <v>0</v>
      </c>
      <c r="AP992">
        <f t="shared" ca="1" si="105"/>
        <v>0</v>
      </c>
    </row>
    <row r="993" spans="34:42" x14ac:dyDescent="0.3">
      <c r="AH993" t="str">
        <f t="shared" ca="1" si="101"/>
        <v>set</v>
      </c>
      <c r="AI993">
        <f t="shared" ca="1" si="102"/>
        <v>1902</v>
      </c>
      <c r="AJ993" t="str">
        <f t="shared" ca="1" si="103"/>
        <v>set1902</v>
      </c>
      <c r="AK993" s="97">
        <f t="shared" ca="1" si="106"/>
        <v>987</v>
      </c>
      <c r="AL993" t="str">
        <f t="shared" ca="1" si="104"/>
        <v>sáb</v>
      </c>
      <c r="AM993">
        <f ca="1">IF($AJ$2="",SUMIFS(BANCOS!$C$4:$C$13,BANCOS!$D$4:$D$13,AK993),SUMIFS(BANCOS!$C$4:$C$13,BANCOS!$D$4:$D$13,AK993,BANCOS!$B$4:$B$13,$AJ$2))+AP992</f>
        <v>0</v>
      </c>
      <c r="AN993">
        <f ca="1">IF($AI$3=1,
IF($AJ$2="",
SUMIFS(ENTRADAS[Valor],ENTRADAS[Status],"Concluído",ENTRADAS[Data pagamento],AK993),
SUMIFS(ENTRADAS[Valor],ENTRADAS[Status],"Concluído",ENTRADAS[Data pagamento],AK993,ENTRADAS[Conta bancária],$AJ$2)),
IF($AJ$2="",
SUMIFS(ENTRADAS[Valor],ENTRADAS[Status],"Concluído",ENTRADAS[Data pagamento],AK993)+SUMIFS(ENTRADAS[Valor],ENTRADAS[Status],"&lt;&gt;"&amp;"Concluído",ENTRADAS[Data vencimento],AK993),
SUMIFS(ENTRADAS[Valor],ENTRADAS[Status],"Concluído",ENTRADAS[Data pagamento],AK993,ENTRADAS[Conta bancária],$AJ$2)+SUMIFS(ENTRADAS[Valor],ENTRADAS[Status],"&lt;&gt;"&amp;"Concluído",ENTRADAS[Data vencimento],AK993,ENTRADAS[Conta bancária],$AJ$2)))</f>
        <v>0</v>
      </c>
      <c r="AO993">
        <f ca="1">IF($AI$3=1,
IF($AJ$2="",
SUMIFS(SAÍDAS[Valor],SAÍDAS[Status],"Concluído",SAÍDAS[Data pagamento],AK993),
SUMIFS(SAÍDAS[Valor],SAÍDAS[Status],"Concluído",SAÍDAS[Data pagamento],AK993,SAÍDAS[Conta bancária],$AJ$2)),
IF($AJ$2="",
SUMIFS(SAÍDAS[Valor],SAÍDAS[Status],"Concluído",SAÍDAS[Data pagamento],AK993)+SUMIFS(SAÍDAS[Valor],SAÍDAS[Status],"&lt;&gt;"&amp;"Concluído",SAÍDAS[Data vencimento],AK993),
SUMIFS(SAÍDAS[Valor],SAÍDAS[Status],"Concluído",SAÍDAS[Data pagamento],AK993,SAÍDAS[Conta bancária],$AJ$2)+SUMIFS(SAÍDAS[Valor],SAÍDAS[Status],"&lt;&gt;"&amp;"Concluído",SAÍDAS[Data vencimento],AK993,SAÍDAS[Conta bancária],$AJ$2)))</f>
        <v>0</v>
      </c>
      <c r="AP993">
        <f t="shared" ca="1" si="105"/>
        <v>0</v>
      </c>
    </row>
    <row r="994" spans="34:42" x14ac:dyDescent="0.3">
      <c r="AH994" t="str">
        <f t="shared" ca="1" si="101"/>
        <v>set</v>
      </c>
      <c r="AI994">
        <f t="shared" ca="1" si="102"/>
        <v>1902</v>
      </c>
      <c r="AJ994" t="str">
        <f t="shared" ca="1" si="103"/>
        <v>set1902</v>
      </c>
      <c r="AK994" s="97">
        <f t="shared" ca="1" si="106"/>
        <v>988</v>
      </c>
      <c r="AL994" t="str">
        <f t="shared" ca="1" si="104"/>
        <v>dom</v>
      </c>
      <c r="AM994">
        <f ca="1">IF($AJ$2="",SUMIFS(BANCOS!$C$4:$C$13,BANCOS!$D$4:$D$13,AK994),SUMIFS(BANCOS!$C$4:$C$13,BANCOS!$D$4:$D$13,AK994,BANCOS!$B$4:$B$13,$AJ$2))+AP993</f>
        <v>0</v>
      </c>
      <c r="AN994">
        <f ca="1">IF($AI$3=1,
IF($AJ$2="",
SUMIFS(ENTRADAS[Valor],ENTRADAS[Status],"Concluído",ENTRADAS[Data pagamento],AK994),
SUMIFS(ENTRADAS[Valor],ENTRADAS[Status],"Concluído",ENTRADAS[Data pagamento],AK994,ENTRADAS[Conta bancária],$AJ$2)),
IF($AJ$2="",
SUMIFS(ENTRADAS[Valor],ENTRADAS[Status],"Concluído",ENTRADAS[Data pagamento],AK994)+SUMIFS(ENTRADAS[Valor],ENTRADAS[Status],"&lt;&gt;"&amp;"Concluído",ENTRADAS[Data vencimento],AK994),
SUMIFS(ENTRADAS[Valor],ENTRADAS[Status],"Concluído",ENTRADAS[Data pagamento],AK994,ENTRADAS[Conta bancária],$AJ$2)+SUMIFS(ENTRADAS[Valor],ENTRADAS[Status],"&lt;&gt;"&amp;"Concluído",ENTRADAS[Data vencimento],AK994,ENTRADAS[Conta bancária],$AJ$2)))</f>
        <v>0</v>
      </c>
      <c r="AO994">
        <f ca="1">IF($AI$3=1,
IF($AJ$2="",
SUMIFS(SAÍDAS[Valor],SAÍDAS[Status],"Concluído",SAÍDAS[Data pagamento],AK994),
SUMIFS(SAÍDAS[Valor],SAÍDAS[Status],"Concluído",SAÍDAS[Data pagamento],AK994,SAÍDAS[Conta bancária],$AJ$2)),
IF($AJ$2="",
SUMIFS(SAÍDAS[Valor],SAÍDAS[Status],"Concluído",SAÍDAS[Data pagamento],AK994)+SUMIFS(SAÍDAS[Valor],SAÍDAS[Status],"&lt;&gt;"&amp;"Concluído",SAÍDAS[Data vencimento],AK994),
SUMIFS(SAÍDAS[Valor],SAÍDAS[Status],"Concluído",SAÍDAS[Data pagamento],AK994,SAÍDAS[Conta bancária],$AJ$2)+SUMIFS(SAÍDAS[Valor],SAÍDAS[Status],"&lt;&gt;"&amp;"Concluído",SAÍDAS[Data vencimento],AK994,SAÍDAS[Conta bancária],$AJ$2)))</f>
        <v>0</v>
      </c>
      <c r="AP994">
        <f t="shared" ca="1" si="105"/>
        <v>0</v>
      </c>
    </row>
    <row r="995" spans="34:42" x14ac:dyDescent="0.3">
      <c r="AH995" t="str">
        <f t="shared" ca="1" si="101"/>
        <v>set</v>
      </c>
      <c r="AI995">
        <f t="shared" ca="1" si="102"/>
        <v>1902</v>
      </c>
      <c r="AJ995" t="str">
        <f t="shared" ca="1" si="103"/>
        <v>set1902</v>
      </c>
      <c r="AK995" s="97">
        <f t="shared" ca="1" si="106"/>
        <v>989</v>
      </c>
      <c r="AL995" t="str">
        <f t="shared" ca="1" si="104"/>
        <v>seg</v>
      </c>
      <c r="AM995">
        <f ca="1">IF($AJ$2="",SUMIFS(BANCOS!$C$4:$C$13,BANCOS!$D$4:$D$13,AK995),SUMIFS(BANCOS!$C$4:$C$13,BANCOS!$D$4:$D$13,AK995,BANCOS!$B$4:$B$13,$AJ$2))+AP994</f>
        <v>0</v>
      </c>
      <c r="AN995">
        <f ca="1">IF($AI$3=1,
IF($AJ$2="",
SUMIFS(ENTRADAS[Valor],ENTRADAS[Status],"Concluído",ENTRADAS[Data pagamento],AK995),
SUMIFS(ENTRADAS[Valor],ENTRADAS[Status],"Concluído",ENTRADAS[Data pagamento],AK995,ENTRADAS[Conta bancária],$AJ$2)),
IF($AJ$2="",
SUMIFS(ENTRADAS[Valor],ENTRADAS[Status],"Concluído",ENTRADAS[Data pagamento],AK995)+SUMIFS(ENTRADAS[Valor],ENTRADAS[Status],"&lt;&gt;"&amp;"Concluído",ENTRADAS[Data vencimento],AK995),
SUMIFS(ENTRADAS[Valor],ENTRADAS[Status],"Concluído",ENTRADAS[Data pagamento],AK995,ENTRADAS[Conta bancária],$AJ$2)+SUMIFS(ENTRADAS[Valor],ENTRADAS[Status],"&lt;&gt;"&amp;"Concluído",ENTRADAS[Data vencimento],AK995,ENTRADAS[Conta bancária],$AJ$2)))</f>
        <v>0</v>
      </c>
      <c r="AO995">
        <f ca="1">IF($AI$3=1,
IF($AJ$2="",
SUMIFS(SAÍDAS[Valor],SAÍDAS[Status],"Concluído",SAÍDAS[Data pagamento],AK995),
SUMIFS(SAÍDAS[Valor],SAÍDAS[Status],"Concluído",SAÍDAS[Data pagamento],AK995,SAÍDAS[Conta bancária],$AJ$2)),
IF($AJ$2="",
SUMIFS(SAÍDAS[Valor],SAÍDAS[Status],"Concluído",SAÍDAS[Data pagamento],AK995)+SUMIFS(SAÍDAS[Valor],SAÍDAS[Status],"&lt;&gt;"&amp;"Concluído",SAÍDAS[Data vencimento],AK995),
SUMIFS(SAÍDAS[Valor],SAÍDAS[Status],"Concluído",SAÍDAS[Data pagamento],AK995,SAÍDAS[Conta bancária],$AJ$2)+SUMIFS(SAÍDAS[Valor],SAÍDAS[Status],"&lt;&gt;"&amp;"Concluído",SAÍDAS[Data vencimento],AK995,SAÍDAS[Conta bancária],$AJ$2)))</f>
        <v>0</v>
      </c>
      <c r="AP995">
        <f t="shared" ca="1" si="105"/>
        <v>0</v>
      </c>
    </row>
    <row r="996" spans="34:42" x14ac:dyDescent="0.3">
      <c r="AH996" t="str">
        <f t="shared" ca="1" si="101"/>
        <v>set</v>
      </c>
      <c r="AI996">
        <f t="shared" ca="1" si="102"/>
        <v>1902</v>
      </c>
      <c r="AJ996" t="str">
        <f t="shared" ca="1" si="103"/>
        <v>set1902</v>
      </c>
      <c r="AK996" s="97">
        <f t="shared" ca="1" si="106"/>
        <v>990</v>
      </c>
      <c r="AL996" t="str">
        <f t="shared" ca="1" si="104"/>
        <v>ter</v>
      </c>
      <c r="AM996">
        <f ca="1">IF($AJ$2="",SUMIFS(BANCOS!$C$4:$C$13,BANCOS!$D$4:$D$13,AK996),SUMIFS(BANCOS!$C$4:$C$13,BANCOS!$D$4:$D$13,AK996,BANCOS!$B$4:$B$13,$AJ$2))+AP995</f>
        <v>0</v>
      </c>
      <c r="AN996">
        <f ca="1">IF($AI$3=1,
IF($AJ$2="",
SUMIFS(ENTRADAS[Valor],ENTRADAS[Status],"Concluído",ENTRADAS[Data pagamento],AK996),
SUMIFS(ENTRADAS[Valor],ENTRADAS[Status],"Concluído",ENTRADAS[Data pagamento],AK996,ENTRADAS[Conta bancária],$AJ$2)),
IF($AJ$2="",
SUMIFS(ENTRADAS[Valor],ENTRADAS[Status],"Concluído",ENTRADAS[Data pagamento],AK996)+SUMIFS(ENTRADAS[Valor],ENTRADAS[Status],"&lt;&gt;"&amp;"Concluído",ENTRADAS[Data vencimento],AK996),
SUMIFS(ENTRADAS[Valor],ENTRADAS[Status],"Concluído",ENTRADAS[Data pagamento],AK996,ENTRADAS[Conta bancária],$AJ$2)+SUMIFS(ENTRADAS[Valor],ENTRADAS[Status],"&lt;&gt;"&amp;"Concluído",ENTRADAS[Data vencimento],AK996,ENTRADAS[Conta bancária],$AJ$2)))</f>
        <v>0</v>
      </c>
      <c r="AO996">
        <f ca="1">IF($AI$3=1,
IF($AJ$2="",
SUMIFS(SAÍDAS[Valor],SAÍDAS[Status],"Concluído",SAÍDAS[Data pagamento],AK996),
SUMIFS(SAÍDAS[Valor],SAÍDAS[Status],"Concluído",SAÍDAS[Data pagamento],AK996,SAÍDAS[Conta bancária],$AJ$2)),
IF($AJ$2="",
SUMIFS(SAÍDAS[Valor],SAÍDAS[Status],"Concluído",SAÍDAS[Data pagamento],AK996)+SUMIFS(SAÍDAS[Valor],SAÍDAS[Status],"&lt;&gt;"&amp;"Concluído",SAÍDAS[Data vencimento],AK996),
SUMIFS(SAÍDAS[Valor],SAÍDAS[Status],"Concluído",SAÍDAS[Data pagamento],AK996,SAÍDAS[Conta bancária],$AJ$2)+SUMIFS(SAÍDAS[Valor],SAÍDAS[Status],"&lt;&gt;"&amp;"Concluído",SAÍDAS[Data vencimento],AK996,SAÍDAS[Conta bancária],$AJ$2)))</f>
        <v>0</v>
      </c>
      <c r="AP996">
        <f t="shared" ca="1" si="105"/>
        <v>0</v>
      </c>
    </row>
    <row r="997" spans="34:42" x14ac:dyDescent="0.3">
      <c r="AH997" t="str">
        <f t="shared" ca="1" si="101"/>
        <v>set</v>
      </c>
      <c r="AI997">
        <f t="shared" ca="1" si="102"/>
        <v>1902</v>
      </c>
      <c r="AJ997" t="str">
        <f t="shared" ca="1" si="103"/>
        <v>set1902</v>
      </c>
      <c r="AK997" s="97">
        <f t="shared" ca="1" si="106"/>
        <v>991</v>
      </c>
      <c r="AL997" t="str">
        <f t="shared" ca="1" si="104"/>
        <v>qua</v>
      </c>
      <c r="AM997">
        <f ca="1">IF($AJ$2="",SUMIFS(BANCOS!$C$4:$C$13,BANCOS!$D$4:$D$13,AK997),SUMIFS(BANCOS!$C$4:$C$13,BANCOS!$D$4:$D$13,AK997,BANCOS!$B$4:$B$13,$AJ$2))+AP996</f>
        <v>0</v>
      </c>
      <c r="AN997">
        <f ca="1">IF($AI$3=1,
IF($AJ$2="",
SUMIFS(ENTRADAS[Valor],ENTRADAS[Status],"Concluído",ENTRADAS[Data pagamento],AK997),
SUMIFS(ENTRADAS[Valor],ENTRADAS[Status],"Concluído",ENTRADAS[Data pagamento],AK997,ENTRADAS[Conta bancária],$AJ$2)),
IF($AJ$2="",
SUMIFS(ENTRADAS[Valor],ENTRADAS[Status],"Concluído",ENTRADAS[Data pagamento],AK997)+SUMIFS(ENTRADAS[Valor],ENTRADAS[Status],"&lt;&gt;"&amp;"Concluído",ENTRADAS[Data vencimento],AK997),
SUMIFS(ENTRADAS[Valor],ENTRADAS[Status],"Concluído",ENTRADAS[Data pagamento],AK997,ENTRADAS[Conta bancária],$AJ$2)+SUMIFS(ENTRADAS[Valor],ENTRADAS[Status],"&lt;&gt;"&amp;"Concluído",ENTRADAS[Data vencimento],AK997,ENTRADAS[Conta bancária],$AJ$2)))</f>
        <v>0</v>
      </c>
      <c r="AO997">
        <f ca="1">IF($AI$3=1,
IF($AJ$2="",
SUMIFS(SAÍDAS[Valor],SAÍDAS[Status],"Concluído",SAÍDAS[Data pagamento],AK997),
SUMIFS(SAÍDAS[Valor],SAÍDAS[Status],"Concluído",SAÍDAS[Data pagamento],AK997,SAÍDAS[Conta bancária],$AJ$2)),
IF($AJ$2="",
SUMIFS(SAÍDAS[Valor],SAÍDAS[Status],"Concluído",SAÍDAS[Data pagamento],AK997)+SUMIFS(SAÍDAS[Valor],SAÍDAS[Status],"&lt;&gt;"&amp;"Concluído",SAÍDAS[Data vencimento],AK997),
SUMIFS(SAÍDAS[Valor],SAÍDAS[Status],"Concluído",SAÍDAS[Data pagamento],AK997,SAÍDAS[Conta bancária],$AJ$2)+SUMIFS(SAÍDAS[Valor],SAÍDAS[Status],"&lt;&gt;"&amp;"Concluído",SAÍDAS[Data vencimento],AK997,SAÍDAS[Conta bancária],$AJ$2)))</f>
        <v>0</v>
      </c>
      <c r="AP997">
        <f t="shared" ca="1" si="105"/>
        <v>0</v>
      </c>
    </row>
    <row r="998" spans="34:42" x14ac:dyDescent="0.3">
      <c r="AH998" t="str">
        <f t="shared" ca="1" si="101"/>
        <v>set</v>
      </c>
      <c r="AI998">
        <f t="shared" ca="1" si="102"/>
        <v>1902</v>
      </c>
      <c r="AJ998" t="str">
        <f t="shared" ca="1" si="103"/>
        <v>set1902</v>
      </c>
      <c r="AK998" s="97">
        <f t="shared" ca="1" si="106"/>
        <v>992</v>
      </c>
      <c r="AL998" t="str">
        <f t="shared" ca="1" si="104"/>
        <v>qui</v>
      </c>
      <c r="AM998">
        <f ca="1">IF($AJ$2="",SUMIFS(BANCOS!$C$4:$C$13,BANCOS!$D$4:$D$13,AK998),SUMIFS(BANCOS!$C$4:$C$13,BANCOS!$D$4:$D$13,AK998,BANCOS!$B$4:$B$13,$AJ$2))+AP997</f>
        <v>0</v>
      </c>
      <c r="AN998">
        <f ca="1">IF($AI$3=1,
IF($AJ$2="",
SUMIFS(ENTRADAS[Valor],ENTRADAS[Status],"Concluído",ENTRADAS[Data pagamento],AK998),
SUMIFS(ENTRADAS[Valor],ENTRADAS[Status],"Concluído",ENTRADAS[Data pagamento],AK998,ENTRADAS[Conta bancária],$AJ$2)),
IF($AJ$2="",
SUMIFS(ENTRADAS[Valor],ENTRADAS[Status],"Concluído",ENTRADAS[Data pagamento],AK998)+SUMIFS(ENTRADAS[Valor],ENTRADAS[Status],"&lt;&gt;"&amp;"Concluído",ENTRADAS[Data vencimento],AK998),
SUMIFS(ENTRADAS[Valor],ENTRADAS[Status],"Concluído",ENTRADAS[Data pagamento],AK998,ENTRADAS[Conta bancária],$AJ$2)+SUMIFS(ENTRADAS[Valor],ENTRADAS[Status],"&lt;&gt;"&amp;"Concluído",ENTRADAS[Data vencimento],AK998,ENTRADAS[Conta bancária],$AJ$2)))</f>
        <v>0</v>
      </c>
      <c r="AO998">
        <f ca="1">IF($AI$3=1,
IF($AJ$2="",
SUMIFS(SAÍDAS[Valor],SAÍDAS[Status],"Concluído",SAÍDAS[Data pagamento],AK998),
SUMIFS(SAÍDAS[Valor],SAÍDAS[Status],"Concluído",SAÍDAS[Data pagamento],AK998,SAÍDAS[Conta bancária],$AJ$2)),
IF($AJ$2="",
SUMIFS(SAÍDAS[Valor],SAÍDAS[Status],"Concluído",SAÍDAS[Data pagamento],AK998)+SUMIFS(SAÍDAS[Valor],SAÍDAS[Status],"&lt;&gt;"&amp;"Concluído",SAÍDAS[Data vencimento],AK998),
SUMIFS(SAÍDAS[Valor],SAÍDAS[Status],"Concluído",SAÍDAS[Data pagamento],AK998,SAÍDAS[Conta bancária],$AJ$2)+SUMIFS(SAÍDAS[Valor],SAÍDAS[Status],"&lt;&gt;"&amp;"Concluído",SAÍDAS[Data vencimento],AK998,SAÍDAS[Conta bancária],$AJ$2)))</f>
        <v>0</v>
      </c>
      <c r="AP998">
        <f t="shared" ca="1" si="105"/>
        <v>0</v>
      </c>
    </row>
    <row r="999" spans="34:42" x14ac:dyDescent="0.3">
      <c r="AH999" t="str">
        <f t="shared" ca="1" si="101"/>
        <v>set</v>
      </c>
      <c r="AI999">
        <f t="shared" ca="1" si="102"/>
        <v>1902</v>
      </c>
      <c r="AJ999" t="str">
        <f t="shared" ca="1" si="103"/>
        <v>set1902</v>
      </c>
      <c r="AK999" s="97">
        <f t="shared" ca="1" si="106"/>
        <v>993</v>
      </c>
      <c r="AL999" t="str">
        <f t="shared" ca="1" si="104"/>
        <v>sex</v>
      </c>
      <c r="AM999">
        <f ca="1">IF($AJ$2="",SUMIFS(BANCOS!$C$4:$C$13,BANCOS!$D$4:$D$13,AK999),SUMIFS(BANCOS!$C$4:$C$13,BANCOS!$D$4:$D$13,AK999,BANCOS!$B$4:$B$13,$AJ$2))+AP998</f>
        <v>0</v>
      </c>
      <c r="AN999">
        <f ca="1">IF($AI$3=1,
IF($AJ$2="",
SUMIFS(ENTRADAS[Valor],ENTRADAS[Status],"Concluído",ENTRADAS[Data pagamento],AK999),
SUMIFS(ENTRADAS[Valor],ENTRADAS[Status],"Concluído",ENTRADAS[Data pagamento],AK999,ENTRADAS[Conta bancária],$AJ$2)),
IF($AJ$2="",
SUMIFS(ENTRADAS[Valor],ENTRADAS[Status],"Concluído",ENTRADAS[Data pagamento],AK999)+SUMIFS(ENTRADAS[Valor],ENTRADAS[Status],"&lt;&gt;"&amp;"Concluído",ENTRADAS[Data vencimento],AK999),
SUMIFS(ENTRADAS[Valor],ENTRADAS[Status],"Concluído",ENTRADAS[Data pagamento],AK999,ENTRADAS[Conta bancária],$AJ$2)+SUMIFS(ENTRADAS[Valor],ENTRADAS[Status],"&lt;&gt;"&amp;"Concluído",ENTRADAS[Data vencimento],AK999,ENTRADAS[Conta bancária],$AJ$2)))</f>
        <v>0</v>
      </c>
      <c r="AO999">
        <f ca="1">IF($AI$3=1,
IF($AJ$2="",
SUMIFS(SAÍDAS[Valor],SAÍDAS[Status],"Concluído",SAÍDAS[Data pagamento],AK999),
SUMIFS(SAÍDAS[Valor],SAÍDAS[Status],"Concluído",SAÍDAS[Data pagamento],AK999,SAÍDAS[Conta bancária],$AJ$2)),
IF($AJ$2="",
SUMIFS(SAÍDAS[Valor],SAÍDAS[Status],"Concluído",SAÍDAS[Data pagamento],AK999)+SUMIFS(SAÍDAS[Valor],SAÍDAS[Status],"&lt;&gt;"&amp;"Concluído",SAÍDAS[Data vencimento],AK999),
SUMIFS(SAÍDAS[Valor],SAÍDAS[Status],"Concluído",SAÍDAS[Data pagamento],AK999,SAÍDAS[Conta bancária],$AJ$2)+SUMIFS(SAÍDAS[Valor],SAÍDAS[Status],"&lt;&gt;"&amp;"Concluído",SAÍDAS[Data vencimento],AK999,SAÍDAS[Conta bancária],$AJ$2)))</f>
        <v>0</v>
      </c>
      <c r="AP999">
        <f t="shared" ca="1" si="105"/>
        <v>0</v>
      </c>
    </row>
    <row r="1000" spans="34:42" x14ac:dyDescent="0.3">
      <c r="AH1000" t="str">
        <f t="shared" ca="1" si="101"/>
        <v>set</v>
      </c>
      <c r="AI1000">
        <f t="shared" ca="1" si="102"/>
        <v>1902</v>
      </c>
      <c r="AJ1000" t="str">
        <f t="shared" ca="1" si="103"/>
        <v>set1902</v>
      </c>
      <c r="AK1000" s="97">
        <f t="shared" ca="1" si="106"/>
        <v>994</v>
      </c>
      <c r="AL1000" t="str">
        <f t="shared" ca="1" si="104"/>
        <v>sáb</v>
      </c>
      <c r="AM1000">
        <f ca="1">IF($AJ$2="",SUMIFS(BANCOS!$C$4:$C$13,BANCOS!$D$4:$D$13,AK1000),SUMIFS(BANCOS!$C$4:$C$13,BANCOS!$D$4:$D$13,AK1000,BANCOS!$B$4:$B$13,$AJ$2))+AP999</f>
        <v>0</v>
      </c>
      <c r="AN1000">
        <f ca="1">IF($AI$3=1,
IF($AJ$2="",
SUMIFS(ENTRADAS[Valor],ENTRADAS[Status],"Concluído",ENTRADAS[Data pagamento],AK1000),
SUMIFS(ENTRADAS[Valor],ENTRADAS[Status],"Concluído",ENTRADAS[Data pagamento],AK1000,ENTRADAS[Conta bancária],$AJ$2)),
IF($AJ$2="",
SUMIFS(ENTRADAS[Valor],ENTRADAS[Status],"Concluído",ENTRADAS[Data pagamento],AK1000)+SUMIFS(ENTRADAS[Valor],ENTRADAS[Status],"&lt;&gt;"&amp;"Concluído",ENTRADAS[Data vencimento],AK1000),
SUMIFS(ENTRADAS[Valor],ENTRADAS[Status],"Concluído",ENTRADAS[Data pagamento],AK1000,ENTRADAS[Conta bancária],$AJ$2)+SUMIFS(ENTRADAS[Valor],ENTRADAS[Status],"&lt;&gt;"&amp;"Concluído",ENTRADAS[Data vencimento],AK1000,ENTRADAS[Conta bancária],$AJ$2)))</f>
        <v>0</v>
      </c>
      <c r="AO1000">
        <f ca="1">IF($AI$3=1,
IF($AJ$2="",
SUMIFS(SAÍDAS[Valor],SAÍDAS[Status],"Concluído",SAÍDAS[Data pagamento],AK1000),
SUMIFS(SAÍDAS[Valor],SAÍDAS[Status],"Concluído",SAÍDAS[Data pagamento],AK1000,SAÍDAS[Conta bancária],$AJ$2)),
IF($AJ$2="",
SUMIFS(SAÍDAS[Valor],SAÍDAS[Status],"Concluído",SAÍDAS[Data pagamento],AK1000)+SUMIFS(SAÍDAS[Valor],SAÍDAS[Status],"&lt;&gt;"&amp;"Concluído",SAÍDAS[Data vencimento],AK1000),
SUMIFS(SAÍDAS[Valor],SAÍDAS[Status],"Concluído",SAÍDAS[Data pagamento],AK1000,SAÍDAS[Conta bancária],$AJ$2)+SUMIFS(SAÍDAS[Valor],SAÍDAS[Status],"&lt;&gt;"&amp;"Concluído",SAÍDAS[Data vencimento],AK1000,SAÍDAS[Conta bancária],$AJ$2)))</f>
        <v>0</v>
      </c>
      <c r="AP1000">
        <f t="shared" ca="1" si="105"/>
        <v>0</v>
      </c>
    </row>
    <row r="1001" spans="34:42" x14ac:dyDescent="0.3">
      <c r="AH1001" t="str">
        <f t="shared" ca="1" si="101"/>
        <v>set</v>
      </c>
      <c r="AI1001">
        <f t="shared" ca="1" si="102"/>
        <v>1902</v>
      </c>
      <c r="AJ1001" t="str">
        <f t="shared" ca="1" si="103"/>
        <v>set1902</v>
      </c>
      <c r="AK1001" s="97">
        <f t="shared" ca="1" si="106"/>
        <v>995</v>
      </c>
      <c r="AL1001" t="str">
        <f t="shared" ca="1" si="104"/>
        <v>dom</v>
      </c>
      <c r="AM1001">
        <f ca="1">IF($AJ$2="",SUMIFS(BANCOS!$C$4:$C$13,BANCOS!$D$4:$D$13,AK1001),SUMIFS(BANCOS!$C$4:$C$13,BANCOS!$D$4:$D$13,AK1001,BANCOS!$B$4:$B$13,$AJ$2))+AP1000</f>
        <v>0</v>
      </c>
      <c r="AN1001">
        <f ca="1">IF($AI$3=1,
IF($AJ$2="",
SUMIFS(ENTRADAS[Valor],ENTRADAS[Status],"Concluído",ENTRADAS[Data pagamento],AK1001),
SUMIFS(ENTRADAS[Valor],ENTRADAS[Status],"Concluído",ENTRADAS[Data pagamento],AK1001,ENTRADAS[Conta bancária],$AJ$2)),
IF($AJ$2="",
SUMIFS(ENTRADAS[Valor],ENTRADAS[Status],"Concluído",ENTRADAS[Data pagamento],AK1001)+SUMIFS(ENTRADAS[Valor],ENTRADAS[Status],"&lt;&gt;"&amp;"Concluído",ENTRADAS[Data vencimento],AK1001),
SUMIFS(ENTRADAS[Valor],ENTRADAS[Status],"Concluído",ENTRADAS[Data pagamento],AK1001,ENTRADAS[Conta bancária],$AJ$2)+SUMIFS(ENTRADAS[Valor],ENTRADAS[Status],"&lt;&gt;"&amp;"Concluído",ENTRADAS[Data vencimento],AK1001,ENTRADAS[Conta bancária],$AJ$2)))</f>
        <v>0</v>
      </c>
      <c r="AO1001">
        <f ca="1">IF($AI$3=1,
IF($AJ$2="",
SUMIFS(SAÍDAS[Valor],SAÍDAS[Status],"Concluído",SAÍDAS[Data pagamento],AK1001),
SUMIFS(SAÍDAS[Valor],SAÍDAS[Status],"Concluído",SAÍDAS[Data pagamento],AK1001,SAÍDAS[Conta bancária],$AJ$2)),
IF($AJ$2="",
SUMIFS(SAÍDAS[Valor],SAÍDAS[Status],"Concluído",SAÍDAS[Data pagamento],AK1001)+SUMIFS(SAÍDAS[Valor],SAÍDAS[Status],"&lt;&gt;"&amp;"Concluído",SAÍDAS[Data vencimento],AK1001),
SUMIFS(SAÍDAS[Valor],SAÍDAS[Status],"Concluído",SAÍDAS[Data pagamento],AK1001,SAÍDAS[Conta bancária],$AJ$2)+SUMIFS(SAÍDAS[Valor],SAÍDAS[Status],"&lt;&gt;"&amp;"Concluído",SAÍDAS[Data vencimento],AK1001,SAÍDAS[Conta bancária],$AJ$2)))</f>
        <v>0</v>
      </c>
      <c r="AP1001">
        <f t="shared" ca="1" si="105"/>
        <v>0</v>
      </c>
    </row>
    <row r="1002" spans="34:42" x14ac:dyDescent="0.3">
      <c r="AH1002" t="str">
        <f t="shared" ca="1" si="101"/>
        <v>set</v>
      </c>
      <c r="AI1002">
        <f t="shared" ca="1" si="102"/>
        <v>1902</v>
      </c>
      <c r="AJ1002" t="str">
        <f t="shared" ca="1" si="103"/>
        <v>set1902</v>
      </c>
      <c r="AK1002" s="97">
        <f t="shared" ca="1" si="106"/>
        <v>996</v>
      </c>
      <c r="AL1002" t="str">
        <f t="shared" ca="1" si="104"/>
        <v>seg</v>
      </c>
      <c r="AM1002">
        <f ca="1">IF($AJ$2="",SUMIFS(BANCOS!$C$4:$C$13,BANCOS!$D$4:$D$13,AK1002),SUMIFS(BANCOS!$C$4:$C$13,BANCOS!$D$4:$D$13,AK1002,BANCOS!$B$4:$B$13,$AJ$2))+AP1001</f>
        <v>0</v>
      </c>
      <c r="AN1002">
        <f ca="1">IF($AI$3=1,
IF($AJ$2="",
SUMIFS(ENTRADAS[Valor],ENTRADAS[Status],"Concluído",ENTRADAS[Data pagamento],AK1002),
SUMIFS(ENTRADAS[Valor],ENTRADAS[Status],"Concluído",ENTRADAS[Data pagamento],AK1002,ENTRADAS[Conta bancária],$AJ$2)),
IF($AJ$2="",
SUMIFS(ENTRADAS[Valor],ENTRADAS[Status],"Concluído",ENTRADAS[Data pagamento],AK1002)+SUMIFS(ENTRADAS[Valor],ENTRADAS[Status],"&lt;&gt;"&amp;"Concluído",ENTRADAS[Data vencimento],AK1002),
SUMIFS(ENTRADAS[Valor],ENTRADAS[Status],"Concluído",ENTRADAS[Data pagamento],AK1002,ENTRADAS[Conta bancária],$AJ$2)+SUMIFS(ENTRADAS[Valor],ENTRADAS[Status],"&lt;&gt;"&amp;"Concluído",ENTRADAS[Data vencimento],AK1002,ENTRADAS[Conta bancária],$AJ$2)))</f>
        <v>0</v>
      </c>
      <c r="AO1002">
        <f ca="1">IF($AI$3=1,
IF($AJ$2="",
SUMIFS(SAÍDAS[Valor],SAÍDAS[Status],"Concluído",SAÍDAS[Data pagamento],AK1002),
SUMIFS(SAÍDAS[Valor],SAÍDAS[Status],"Concluído",SAÍDAS[Data pagamento],AK1002,SAÍDAS[Conta bancária],$AJ$2)),
IF($AJ$2="",
SUMIFS(SAÍDAS[Valor],SAÍDAS[Status],"Concluído",SAÍDAS[Data pagamento],AK1002)+SUMIFS(SAÍDAS[Valor],SAÍDAS[Status],"&lt;&gt;"&amp;"Concluído",SAÍDAS[Data vencimento],AK1002),
SUMIFS(SAÍDAS[Valor],SAÍDAS[Status],"Concluído",SAÍDAS[Data pagamento],AK1002,SAÍDAS[Conta bancária],$AJ$2)+SUMIFS(SAÍDAS[Valor],SAÍDAS[Status],"&lt;&gt;"&amp;"Concluído",SAÍDAS[Data vencimento],AK1002,SAÍDAS[Conta bancária],$AJ$2)))</f>
        <v>0</v>
      </c>
      <c r="AP1002">
        <f t="shared" ca="1" si="105"/>
        <v>0</v>
      </c>
    </row>
    <row r="1003" spans="34:42" x14ac:dyDescent="0.3">
      <c r="AH1003" t="str">
        <f t="shared" ca="1" si="101"/>
        <v>set</v>
      </c>
      <c r="AI1003">
        <f t="shared" ca="1" si="102"/>
        <v>1902</v>
      </c>
      <c r="AJ1003" t="str">
        <f t="shared" ca="1" si="103"/>
        <v>set1902</v>
      </c>
      <c r="AK1003" s="97">
        <f t="shared" ca="1" si="106"/>
        <v>997</v>
      </c>
      <c r="AL1003" t="str">
        <f t="shared" ca="1" si="104"/>
        <v>ter</v>
      </c>
      <c r="AM1003">
        <f ca="1">IF($AJ$2="",SUMIFS(BANCOS!$C$4:$C$13,BANCOS!$D$4:$D$13,AK1003),SUMIFS(BANCOS!$C$4:$C$13,BANCOS!$D$4:$D$13,AK1003,BANCOS!$B$4:$B$13,$AJ$2))+AP1002</f>
        <v>0</v>
      </c>
      <c r="AN1003">
        <f ca="1">IF($AI$3=1,
IF($AJ$2="",
SUMIFS(ENTRADAS[Valor],ENTRADAS[Status],"Concluído",ENTRADAS[Data pagamento],AK1003),
SUMIFS(ENTRADAS[Valor],ENTRADAS[Status],"Concluído",ENTRADAS[Data pagamento],AK1003,ENTRADAS[Conta bancária],$AJ$2)),
IF($AJ$2="",
SUMIFS(ENTRADAS[Valor],ENTRADAS[Status],"Concluído",ENTRADAS[Data pagamento],AK1003)+SUMIFS(ENTRADAS[Valor],ENTRADAS[Status],"&lt;&gt;"&amp;"Concluído",ENTRADAS[Data vencimento],AK1003),
SUMIFS(ENTRADAS[Valor],ENTRADAS[Status],"Concluído",ENTRADAS[Data pagamento],AK1003,ENTRADAS[Conta bancária],$AJ$2)+SUMIFS(ENTRADAS[Valor],ENTRADAS[Status],"&lt;&gt;"&amp;"Concluído",ENTRADAS[Data vencimento],AK1003,ENTRADAS[Conta bancária],$AJ$2)))</f>
        <v>0</v>
      </c>
      <c r="AO1003">
        <f ca="1">IF($AI$3=1,
IF($AJ$2="",
SUMIFS(SAÍDAS[Valor],SAÍDAS[Status],"Concluído",SAÍDAS[Data pagamento],AK1003),
SUMIFS(SAÍDAS[Valor],SAÍDAS[Status],"Concluído",SAÍDAS[Data pagamento],AK1003,SAÍDAS[Conta bancária],$AJ$2)),
IF($AJ$2="",
SUMIFS(SAÍDAS[Valor],SAÍDAS[Status],"Concluído",SAÍDAS[Data pagamento],AK1003)+SUMIFS(SAÍDAS[Valor],SAÍDAS[Status],"&lt;&gt;"&amp;"Concluído",SAÍDAS[Data vencimento],AK1003),
SUMIFS(SAÍDAS[Valor],SAÍDAS[Status],"Concluído",SAÍDAS[Data pagamento],AK1003,SAÍDAS[Conta bancária],$AJ$2)+SUMIFS(SAÍDAS[Valor],SAÍDAS[Status],"&lt;&gt;"&amp;"Concluído",SAÍDAS[Data vencimento],AK1003,SAÍDAS[Conta bancária],$AJ$2)))</f>
        <v>0</v>
      </c>
      <c r="AP1003">
        <f t="shared" ca="1" si="105"/>
        <v>0</v>
      </c>
    </row>
    <row r="1004" spans="34:42" x14ac:dyDescent="0.3">
      <c r="AH1004" t="str">
        <f t="shared" ca="1" si="101"/>
        <v>set</v>
      </c>
      <c r="AI1004">
        <f t="shared" ca="1" si="102"/>
        <v>1902</v>
      </c>
      <c r="AJ1004" t="str">
        <f t="shared" ca="1" si="103"/>
        <v>set1902</v>
      </c>
      <c r="AK1004" s="97">
        <f t="shared" ca="1" si="106"/>
        <v>998</v>
      </c>
      <c r="AL1004" t="str">
        <f t="shared" ca="1" si="104"/>
        <v>qua</v>
      </c>
      <c r="AM1004">
        <f ca="1">IF($AJ$2="",SUMIFS(BANCOS!$C$4:$C$13,BANCOS!$D$4:$D$13,AK1004),SUMIFS(BANCOS!$C$4:$C$13,BANCOS!$D$4:$D$13,AK1004,BANCOS!$B$4:$B$13,$AJ$2))+AP1003</f>
        <v>0</v>
      </c>
      <c r="AN1004">
        <f ca="1">IF($AI$3=1,
IF($AJ$2="",
SUMIFS(ENTRADAS[Valor],ENTRADAS[Status],"Concluído",ENTRADAS[Data pagamento],AK1004),
SUMIFS(ENTRADAS[Valor],ENTRADAS[Status],"Concluído",ENTRADAS[Data pagamento],AK1004,ENTRADAS[Conta bancária],$AJ$2)),
IF($AJ$2="",
SUMIFS(ENTRADAS[Valor],ENTRADAS[Status],"Concluído",ENTRADAS[Data pagamento],AK1004)+SUMIFS(ENTRADAS[Valor],ENTRADAS[Status],"&lt;&gt;"&amp;"Concluído",ENTRADAS[Data vencimento],AK1004),
SUMIFS(ENTRADAS[Valor],ENTRADAS[Status],"Concluído",ENTRADAS[Data pagamento],AK1004,ENTRADAS[Conta bancária],$AJ$2)+SUMIFS(ENTRADAS[Valor],ENTRADAS[Status],"&lt;&gt;"&amp;"Concluído",ENTRADAS[Data vencimento],AK1004,ENTRADAS[Conta bancária],$AJ$2)))</f>
        <v>0</v>
      </c>
      <c r="AO1004">
        <f ca="1">IF($AI$3=1,
IF($AJ$2="",
SUMIFS(SAÍDAS[Valor],SAÍDAS[Status],"Concluído",SAÍDAS[Data pagamento],AK1004),
SUMIFS(SAÍDAS[Valor],SAÍDAS[Status],"Concluído",SAÍDAS[Data pagamento],AK1004,SAÍDAS[Conta bancária],$AJ$2)),
IF($AJ$2="",
SUMIFS(SAÍDAS[Valor],SAÍDAS[Status],"Concluído",SAÍDAS[Data pagamento],AK1004)+SUMIFS(SAÍDAS[Valor],SAÍDAS[Status],"&lt;&gt;"&amp;"Concluído",SAÍDAS[Data vencimento],AK1004),
SUMIFS(SAÍDAS[Valor],SAÍDAS[Status],"Concluído",SAÍDAS[Data pagamento],AK1004,SAÍDAS[Conta bancária],$AJ$2)+SUMIFS(SAÍDAS[Valor],SAÍDAS[Status],"&lt;&gt;"&amp;"Concluído",SAÍDAS[Data vencimento],AK1004,SAÍDAS[Conta bancária],$AJ$2)))</f>
        <v>0</v>
      </c>
      <c r="AP1004">
        <f t="shared" ca="1" si="105"/>
        <v>0</v>
      </c>
    </row>
    <row r="1005" spans="34:42" x14ac:dyDescent="0.3">
      <c r="AH1005" t="str">
        <f t="shared" ca="1" si="101"/>
        <v>set</v>
      </c>
      <c r="AI1005">
        <f t="shared" ca="1" si="102"/>
        <v>1902</v>
      </c>
      <c r="AJ1005" t="str">
        <f t="shared" ca="1" si="103"/>
        <v>set1902</v>
      </c>
      <c r="AK1005" s="97">
        <f t="shared" ca="1" si="106"/>
        <v>999</v>
      </c>
      <c r="AL1005" t="str">
        <f t="shared" ca="1" si="104"/>
        <v>qui</v>
      </c>
      <c r="AM1005">
        <f ca="1">IF($AJ$2="",SUMIFS(BANCOS!$C$4:$C$13,BANCOS!$D$4:$D$13,AK1005),SUMIFS(BANCOS!$C$4:$C$13,BANCOS!$D$4:$D$13,AK1005,BANCOS!$B$4:$B$13,$AJ$2))+AP1004</f>
        <v>0</v>
      </c>
      <c r="AN1005">
        <f ca="1">IF($AI$3=1,
IF($AJ$2="",
SUMIFS(ENTRADAS[Valor],ENTRADAS[Status],"Concluído",ENTRADAS[Data pagamento],AK1005),
SUMIFS(ENTRADAS[Valor],ENTRADAS[Status],"Concluído",ENTRADAS[Data pagamento],AK1005,ENTRADAS[Conta bancária],$AJ$2)),
IF($AJ$2="",
SUMIFS(ENTRADAS[Valor],ENTRADAS[Status],"Concluído",ENTRADAS[Data pagamento],AK1005)+SUMIFS(ENTRADAS[Valor],ENTRADAS[Status],"&lt;&gt;"&amp;"Concluído",ENTRADAS[Data vencimento],AK1005),
SUMIFS(ENTRADAS[Valor],ENTRADAS[Status],"Concluído",ENTRADAS[Data pagamento],AK1005,ENTRADAS[Conta bancária],$AJ$2)+SUMIFS(ENTRADAS[Valor],ENTRADAS[Status],"&lt;&gt;"&amp;"Concluído",ENTRADAS[Data vencimento],AK1005,ENTRADAS[Conta bancária],$AJ$2)))</f>
        <v>0</v>
      </c>
      <c r="AO1005">
        <f ca="1">IF($AI$3=1,
IF($AJ$2="",
SUMIFS(SAÍDAS[Valor],SAÍDAS[Status],"Concluído",SAÍDAS[Data pagamento],AK1005),
SUMIFS(SAÍDAS[Valor],SAÍDAS[Status],"Concluído",SAÍDAS[Data pagamento],AK1005,SAÍDAS[Conta bancária],$AJ$2)),
IF($AJ$2="",
SUMIFS(SAÍDAS[Valor],SAÍDAS[Status],"Concluído",SAÍDAS[Data pagamento],AK1005)+SUMIFS(SAÍDAS[Valor],SAÍDAS[Status],"&lt;&gt;"&amp;"Concluído",SAÍDAS[Data vencimento],AK1005),
SUMIFS(SAÍDAS[Valor],SAÍDAS[Status],"Concluído",SAÍDAS[Data pagamento],AK1005,SAÍDAS[Conta bancária],$AJ$2)+SUMIFS(SAÍDAS[Valor],SAÍDAS[Status],"&lt;&gt;"&amp;"Concluído",SAÍDAS[Data vencimento],AK1005,SAÍDAS[Conta bancária],$AJ$2)))</f>
        <v>0</v>
      </c>
      <c r="AP1005">
        <f t="shared" ca="1" si="105"/>
        <v>0</v>
      </c>
    </row>
    <row r="1006" spans="34:42" x14ac:dyDescent="0.3">
      <c r="AH1006" t="str">
        <f t="shared" ca="1" si="101"/>
        <v>set</v>
      </c>
      <c r="AI1006">
        <f t="shared" ca="1" si="102"/>
        <v>1902</v>
      </c>
      <c r="AJ1006" t="str">
        <f t="shared" ca="1" si="103"/>
        <v>set1902</v>
      </c>
      <c r="AK1006" s="97">
        <f t="shared" ca="1" si="106"/>
        <v>1000</v>
      </c>
      <c r="AL1006" t="str">
        <f t="shared" ca="1" si="104"/>
        <v>sex</v>
      </c>
      <c r="AM1006">
        <f ca="1">IF($AJ$2="",SUMIFS(BANCOS!$C$4:$C$13,BANCOS!$D$4:$D$13,AK1006),SUMIFS(BANCOS!$C$4:$C$13,BANCOS!$D$4:$D$13,AK1006,BANCOS!$B$4:$B$13,$AJ$2))+AP1005</f>
        <v>0</v>
      </c>
      <c r="AN1006">
        <f ca="1">IF($AI$3=1,
IF($AJ$2="",
SUMIFS(ENTRADAS[Valor],ENTRADAS[Status],"Concluído",ENTRADAS[Data pagamento],AK1006),
SUMIFS(ENTRADAS[Valor],ENTRADAS[Status],"Concluído",ENTRADAS[Data pagamento],AK1006,ENTRADAS[Conta bancária],$AJ$2)),
IF($AJ$2="",
SUMIFS(ENTRADAS[Valor],ENTRADAS[Status],"Concluído",ENTRADAS[Data pagamento],AK1006)+SUMIFS(ENTRADAS[Valor],ENTRADAS[Status],"&lt;&gt;"&amp;"Concluído",ENTRADAS[Data vencimento],AK1006),
SUMIFS(ENTRADAS[Valor],ENTRADAS[Status],"Concluído",ENTRADAS[Data pagamento],AK1006,ENTRADAS[Conta bancária],$AJ$2)+SUMIFS(ENTRADAS[Valor],ENTRADAS[Status],"&lt;&gt;"&amp;"Concluído",ENTRADAS[Data vencimento],AK1006,ENTRADAS[Conta bancária],$AJ$2)))</f>
        <v>0</v>
      </c>
      <c r="AO1006">
        <f ca="1">IF($AI$3=1,
IF($AJ$2="",
SUMIFS(SAÍDAS[Valor],SAÍDAS[Status],"Concluído",SAÍDAS[Data pagamento],AK1006),
SUMIFS(SAÍDAS[Valor],SAÍDAS[Status],"Concluído",SAÍDAS[Data pagamento],AK1006,SAÍDAS[Conta bancária],$AJ$2)),
IF($AJ$2="",
SUMIFS(SAÍDAS[Valor],SAÍDAS[Status],"Concluído",SAÍDAS[Data pagamento],AK1006)+SUMIFS(SAÍDAS[Valor],SAÍDAS[Status],"&lt;&gt;"&amp;"Concluído",SAÍDAS[Data vencimento],AK1006),
SUMIFS(SAÍDAS[Valor],SAÍDAS[Status],"Concluído",SAÍDAS[Data pagamento],AK1006,SAÍDAS[Conta bancária],$AJ$2)+SUMIFS(SAÍDAS[Valor],SAÍDAS[Status],"&lt;&gt;"&amp;"Concluído",SAÍDAS[Data vencimento],AK1006,SAÍDAS[Conta bancária],$AJ$2)))</f>
        <v>0</v>
      </c>
      <c r="AP1006">
        <f t="shared" ca="1" si="105"/>
        <v>0</v>
      </c>
    </row>
    <row r="1007" spans="34:42" x14ac:dyDescent="0.3">
      <c r="AH1007" t="str">
        <f t="shared" ca="1" si="101"/>
        <v>set</v>
      </c>
      <c r="AI1007">
        <f t="shared" ca="1" si="102"/>
        <v>1902</v>
      </c>
      <c r="AJ1007" t="str">
        <f t="shared" ca="1" si="103"/>
        <v>set1902</v>
      </c>
      <c r="AK1007" s="97">
        <f t="shared" ca="1" si="106"/>
        <v>1001</v>
      </c>
      <c r="AL1007" t="str">
        <f t="shared" ca="1" si="104"/>
        <v>sáb</v>
      </c>
      <c r="AM1007">
        <f ca="1">IF($AJ$2="",SUMIFS(BANCOS!$C$4:$C$13,BANCOS!$D$4:$D$13,AK1007),SUMIFS(BANCOS!$C$4:$C$13,BANCOS!$D$4:$D$13,AK1007,BANCOS!$B$4:$B$13,$AJ$2))+AP1006</f>
        <v>0</v>
      </c>
      <c r="AN1007">
        <f ca="1">IF($AI$3=1,
IF($AJ$2="",
SUMIFS(ENTRADAS[Valor],ENTRADAS[Status],"Concluído",ENTRADAS[Data pagamento],AK1007),
SUMIFS(ENTRADAS[Valor],ENTRADAS[Status],"Concluído",ENTRADAS[Data pagamento],AK1007,ENTRADAS[Conta bancária],$AJ$2)),
IF($AJ$2="",
SUMIFS(ENTRADAS[Valor],ENTRADAS[Status],"Concluído",ENTRADAS[Data pagamento],AK1007)+SUMIFS(ENTRADAS[Valor],ENTRADAS[Status],"&lt;&gt;"&amp;"Concluído",ENTRADAS[Data vencimento],AK1007),
SUMIFS(ENTRADAS[Valor],ENTRADAS[Status],"Concluído",ENTRADAS[Data pagamento],AK1007,ENTRADAS[Conta bancária],$AJ$2)+SUMIFS(ENTRADAS[Valor],ENTRADAS[Status],"&lt;&gt;"&amp;"Concluído",ENTRADAS[Data vencimento],AK1007,ENTRADAS[Conta bancária],$AJ$2)))</f>
        <v>0</v>
      </c>
      <c r="AO1007">
        <f ca="1">IF($AI$3=1,
IF($AJ$2="",
SUMIFS(SAÍDAS[Valor],SAÍDAS[Status],"Concluído",SAÍDAS[Data pagamento],AK1007),
SUMIFS(SAÍDAS[Valor],SAÍDAS[Status],"Concluído",SAÍDAS[Data pagamento],AK1007,SAÍDAS[Conta bancária],$AJ$2)),
IF($AJ$2="",
SUMIFS(SAÍDAS[Valor],SAÍDAS[Status],"Concluído",SAÍDAS[Data pagamento],AK1007)+SUMIFS(SAÍDAS[Valor],SAÍDAS[Status],"&lt;&gt;"&amp;"Concluído",SAÍDAS[Data vencimento],AK1007),
SUMIFS(SAÍDAS[Valor],SAÍDAS[Status],"Concluído",SAÍDAS[Data pagamento],AK1007,SAÍDAS[Conta bancária],$AJ$2)+SUMIFS(SAÍDAS[Valor],SAÍDAS[Status],"&lt;&gt;"&amp;"Concluído",SAÍDAS[Data vencimento],AK1007,SAÍDAS[Conta bancária],$AJ$2)))</f>
        <v>0</v>
      </c>
      <c r="AP1007">
        <f t="shared" ca="1" si="105"/>
        <v>0</v>
      </c>
    </row>
    <row r="1008" spans="34:42" x14ac:dyDescent="0.3">
      <c r="AH1008" t="str">
        <f t="shared" ca="1" si="101"/>
        <v>set</v>
      </c>
      <c r="AI1008">
        <f t="shared" ca="1" si="102"/>
        <v>1902</v>
      </c>
      <c r="AJ1008" t="str">
        <f t="shared" ca="1" si="103"/>
        <v>set1902</v>
      </c>
      <c r="AK1008" s="97">
        <f t="shared" ca="1" si="106"/>
        <v>1002</v>
      </c>
      <c r="AL1008" t="str">
        <f t="shared" ca="1" si="104"/>
        <v>dom</v>
      </c>
      <c r="AM1008">
        <f ca="1">IF($AJ$2="",SUMIFS(BANCOS!$C$4:$C$13,BANCOS!$D$4:$D$13,AK1008),SUMIFS(BANCOS!$C$4:$C$13,BANCOS!$D$4:$D$13,AK1008,BANCOS!$B$4:$B$13,$AJ$2))+AP1007</f>
        <v>0</v>
      </c>
      <c r="AN1008">
        <f ca="1">IF($AI$3=1,
IF($AJ$2="",
SUMIFS(ENTRADAS[Valor],ENTRADAS[Status],"Concluído",ENTRADAS[Data pagamento],AK1008),
SUMIFS(ENTRADAS[Valor],ENTRADAS[Status],"Concluído",ENTRADAS[Data pagamento],AK1008,ENTRADAS[Conta bancária],$AJ$2)),
IF($AJ$2="",
SUMIFS(ENTRADAS[Valor],ENTRADAS[Status],"Concluído",ENTRADAS[Data pagamento],AK1008)+SUMIFS(ENTRADAS[Valor],ENTRADAS[Status],"&lt;&gt;"&amp;"Concluído",ENTRADAS[Data vencimento],AK1008),
SUMIFS(ENTRADAS[Valor],ENTRADAS[Status],"Concluído",ENTRADAS[Data pagamento],AK1008,ENTRADAS[Conta bancária],$AJ$2)+SUMIFS(ENTRADAS[Valor],ENTRADAS[Status],"&lt;&gt;"&amp;"Concluído",ENTRADAS[Data vencimento],AK1008,ENTRADAS[Conta bancária],$AJ$2)))</f>
        <v>0</v>
      </c>
      <c r="AO1008">
        <f ca="1">IF($AI$3=1,
IF($AJ$2="",
SUMIFS(SAÍDAS[Valor],SAÍDAS[Status],"Concluído",SAÍDAS[Data pagamento],AK1008),
SUMIFS(SAÍDAS[Valor],SAÍDAS[Status],"Concluído",SAÍDAS[Data pagamento],AK1008,SAÍDAS[Conta bancária],$AJ$2)),
IF($AJ$2="",
SUMIFS(SAÍDAS[Valor],SAÍDAS[Status],"Concluído",SAÍDAS[Data pagamento],AK1008)+SUMIFS(SAÍDAS[Valor],SAÍDAS[Status],"&lt;&gt;"&amp;"Concluído",SAÍDAS[Data vencimento],AK1008),
SUMIFS(SAÍDAS[Valor],SAÍDAS[Status],"Concluído",SAÍDAS[Data pagamento],AK1008,SAÍDAS[Conta bancária],$AJ$2)+SUMIFS(SAÍDAS[Valor],SAÍDAS[Status],"&lt;&gt;"&amp;"Concluído",SAÍDAS[Data vencimento],AK1008,SAÍDAS[Conta bancária],$AJ$2)))</f>
        <v>0</v>
      </c>
      <c r="AP1008">
        <f t="shared" ca="1" si="105"/>
        <v>0</v>
      </c>
    </row>
    <row r="1009" spans="34:42" x14ac:dyDescent="0.3">
      <c r="AH1009" t="str">
        <f t="shared" ca="1" si="101"/>
        <v>set</v>
      </c>
      <c r="AI1009">
        <f t="shared" ca="1" si="102"/>
        <v>1902</v>
      </c>
      <c r="AJ1009" t="str">
        <f t="shared" ca="1" si="103"/>
        <v>set1902</v>
      </c>
      <c r="AK1009" s="97">
        <f t="shared" ca="1" si="106"/>
        <v>1003</v>
      </c>
      <c r="AL1009" t="str">
        <f t="shared" ca="1" si="104"/>
        <v>seg</v>
      </c>
      <c r="AM1009">
        <f ca="1">IF($AJ$2="",SUMIFS(BANCOS!$C$4:$C$13,BANCOS!$D$4:$D$13,AK1009),SUMIFS(BANCOS!$C$4:$C$13,BANCOS!$D$4:$D$13,AK1009,BANCOS!$B$4:$B$13,$AJ$2))+AP1008</f>
        <v>0</v>
      </c>
      <c r="AN1009">
        <f ca="1">IF($AI$3=1,
IF($AJ$2="",
SUMIFS(ENTRADAS[Valor],ENTRADAS[Status],"Concluído",ENTRADAS[Data pagamento],AK1009),
SUMIFS(ENTRADAS[Valor],ENTRADAS[Status],"Concluído",ENTRADAS[Data pagamento],AK1009,ENTRADAS[Conta bancária],$AJ$2)),
IF($AJ$2="",
SUMIFS(ENTRADAS[Valor],ENTRADAS[Status],"Concluído",ENTRADAS[Data pagamento],AK1009)+SUMIFS(ENTRADAS[Valor],ENTRADAS[Status],"&lt;&gt;"&amp;"Concluído",ENTRADAS[Data vencimento],AK1009),
SUMIFS(ENTRADAS[Valor],ENTRADAS[Status],"Concluído",ENTRADAS[Data pagamento],AK1009,ENTRADAS[Conta bancária],$AJ$2)+SUMIFS(ENTRADAS[Valor],ENTRADAS[Status],"&lt;&gt;"&amp;"Concluído",ENTRADAS[Data vencimento],AK1009,ENTRADAS[Conta bancária],$AJ$2)))</f>
        <v>0</v>
      </c>
      <c r="AO1009">
        <f ca="1">IF($AI$3=1,
IF($AJ$2="",
SUMIFS(SAÍDAS[Valor],SAÍDAS[Status],"Concluído",SAÍDAS[Data pagamento],AK1009),
SUMIFS(SAÍDAS[Valor],SAÍDAS[Status],"Concluído",SAÍDAS[Data pagamento],AK1009,SAÍDAS[Conta bancária],$AJ$2)),
IF($AJ$2="",
SUMIFS(SAÍDAS[Valor],SAÍDAS[Status],"Concluído",SAÍDAS[Data pagamento],AK1009)+SUMIFS(SAÍDAS[Valor],SAÍDAS[Status],"&lt;&gt;"&amp;"Concluído",SAÍDAS[Data vencimento],AK1009),
SUMIFS(SAÍDAS[Valor],SAÍDAS[Status],"Concluído",SAÍDAS[Data pagamento],AK1009,SAÍDAS[Conta bancária],$AJ$2)+SUMIFS(SAÍDAS[Valor],SAÍDAS[Status],"&lt;&gt;"&amp;"Concluído",SAÍDAS[Data vencimento],AK1009,SAÍDAS[Conta bancária],$AJ$2)))</f>
        <v>0</v>
      </c>
      <c r="AP1009">
        <f t="shared" ca="1" si="105"/>
        <v>0</v>
      </c>
    </row>
    <row r="1010" spans="34:42" x14ac:dyDescent="0.3">
      <c r="AH1010" t="str">
        <f t="shared" ca="1" si="101"/>
        <v>set</v>
      </c>
      <c r="AI1010">
        <f t="shared" ca="1" si="102"/>
        <v>1902</v>
      </c>
      <c r="AJ1010" t="str">
        <f t="shared" ca="1" si="103"/>
        <v>set1902</v>
      </c>
      <c r="AK1010" s="97">
        <f t="shared" ca="1" si="106"/>
        <v>1004</v>
      </c>
      <c r="AL1010" t="str">
        <f t="shared" ca="1" si="104"/>
        <v>ter</v>
      </c>
      <c r="AM1010">
        <f ca="1">IF($AJ$2="",SUMIFS(BANCOS!$C$4:$C$13,BANCOS!$D$4:$D$13,AK1010),SUMIFS(BANCOS!$C$4:$C$13,BANCOS!$D$4:$D$13,AK1010,BANCOS!$B$4:$B$13,$AJ$2))+AP1009</f>
        <v>0</v>
      </c>
      <c r="AN1010">
        <f ca="1">IF($AI$3=1,
IF($AJ$2="",
SUMIFS(ENTRADAS[Valor],ENTRADAS[Status],"Concluído",ENTRADAS[Data pagamento],AK1010),
SUMIFS(ENTRADAS[Valor],ENTRADAS[Status],"Concluído",ENTRADAS[Data pagamento],AK1010,ENTRADAS[Conta bancária],$AJ$2)),
IF($AJ$2="",
SUMIFS(ENTRADAS[Valor],ENTRADAS[Status],"Concluído",ENTRADAS[Data pagamento],AK1010)+SUMIFS(ENTRADAS[Valor],ENTRADAS[Status],"&lt;&gt;"&amp;"Concluído",ENTRADAS[Data vencimento],AK1010),
SUMIFS(ENTRADAS[Valor],ENTRADAS[Status],"Concluído",ENTRADAS[Data pagamento],AK1010,ENTRADAS[Conta bancária],$AJ$2)+SUMIFS(ENTRADAS[Valor],ENTRADAS[Status],"&lt;&gt;"&amp;"Concluído",ENTRADAS[Data vencimento],AK1010,ENTRADAS[Conta bancária],$AJ$2)))</f>
        <v>0</v>
      </c>
      <c r="AO1010">
        <f ca="1">IF($AI$3=1,
IF($AJ$2="",
SUMIFS(SAÍDAS[Valor],SAÍDAS[Status],"Concluído",SAÍDAS[Data pagamento],AK1010),
SUMIFS(SAÍDAS[Valor],SAÍDAS[Status],"Concluído",SAÍDAS[Data pagamento],AK1010,SAÍDAS[Conta bancária],$AJ$2)),
IF($AJ$2="",
SUMIFS(SAÍDAS[Valor],SAÍDAS[Status],"Concluído",SAÍDAS[Data pagamento],AK1010)+SUMIFS(SAÍDAS[Valor],SAÍDAS[Status],"&lt;&gt;"&amp;"Concluído",SAÍDAS[Data vencimento],AK1010),
SUMIFS(SAÍDAS[Valor],SAÍDAS[Status],"Concluído",SAÍDAS[Data pagamento],AK1010,SAÍDAS[Conta bancária],$AJ$2)+SUMIFS(SAÍDAS[Valor],SAÍDAS[Status],"&lt;&gt;"&amp;"Concluído",SAÍDAS[Data vencimento],AK1010,SAÍDAS[Conta bancária],$AJ$2)))</f>
        <v>0</v>
      </c>
      <c r="AP1010">
        <f t="shared" ca="1" si="105"/>
        <v>0</v>
      </c>
    </row>
    <row r="1011" spans="34:42" x14ac:dyDescent="0.3">
      <c r="AH1011" t="str">
        <f t="shared" ca="1" si="101"/>
        <v>out</v>
      </c>
      <c r="AI1011">
        <f t="shared" ca="1" si="102"/>
        <v>1902</v>
      </c>
      <c r="AJ1011" t="str">
        <f t="shared" ca="1" si="103"/>
        <v>out1902</v>
      </c>
      <c r="AK1011" s="97">
        <f t="shared" ca="1" si="106"/>
        <v>1005</v>
      </c>
      <c r="AL1011" t="str">
        <f t="shared" ca="1" si="104"/>
        <v>qua</v>
      </c>
      <c r="AM1011">
        <f ca="1">IF($AJ$2="",SUMIFS(BANCOS!$C$4:$C$13,BANCOS!$D$4:$D$13,AK1011),SUMIFS(BANCOS!$C$4:$C$13,BANCOS!$D$4:$D$13,AK1011,BANCOS!$B$4:$B$13,$AJ$2))+AP1010</f>
        <v>0</v>
      </c>
      <c r="AN1011">
        <f ca="1">IF($AI$3=1,
IF($AJ$2="",
SUMIFS(ENTRADAS[Valor],ENTRADAS[Status],"Concluído",ENTRADAS[Data pagamento],AK1011),
SUMIFS(ENTRADAS[Valor],ENTRADAS[Status],"Concluído",ENTRADAS[Data pagamento],AK1011,ENTRADAS[Conta bancária],$AJ$2)),
IF($AJ$2="",
SUMIFS(ENTRADAS[Valor],ENTRADAS[Status],"Concluído",ENTRADAS[Data pagamento],AK1011)+SUMIFS(ENTRADAS[Valor],ENTRADAS[Status],"&lt;&gt;"&amp;"Concluído",ENTRADAS[Data vencimento],AK1011),
SUMIFS(ENTRADAS[Valor],ENTRADAS[Status],"Concluído",ENTRADAS[Data pagamento],AK1011,ENTRADAS[Conta bancária],$AJ$2)+SUMIFS(ENTRADAS[Valor],ENTRADAS[Status],"&lt;&gt;"&amp;"Concluído",ENTRADAS[Data vencimento],AK1011,ENTRADAS[Conta bancária],$AJ$2)))</f>
        <v>0</v>
      </c>
      <c r="AO1011">
        <f ca="1">IF($AI$3=1,
IF($AJ$2="",
SUMIFS(SAÍDAS[Valor],SAÍDAS[Status],"Concluído",SAÍDAS[Data pagamento],AK1011),
SUMIFS(SAÍDAS[Valor],SAÍDAS[Status],"Concluído",SAÍDAS[Data pagamento],AK1011,SAÍDAS[Conta bancária],$AJ$2)),
IF($AJ$2="",
SUMIFS(SAÍDAS[Valor],SAÍDAS[Status],"Concluído",SAÍDAS[Data pagamento],AK1011)+SUMIFS(SAÍDAS[Valor],SAÍDAS[Status],"&lt;&gt;"&amp;"Concluído",SAÍDAS[Data vencimento],AK1011),
SUMIFS(SAÍDAS[Valor],SAÍDAS[Status],"Concluído",SAÍDAS[Data pagamento],AK1011,SAÍDAS[Conta bancária],$AJ$2)+SUMIFS(SAÍDAS[Valor],SAÍDAS[Status],"&lt;&gt;"&amp;"Concluído",SAÍDAS[Data vencimento],AK1011,SAÍDAS[Conta bancária],$AJ$2)))</f>
        <v>0</v>
      </c>
      <c r="AP1011">
        <f t="shared" ca="1" si="105"/>
        <v>0</v>
      </c>
    </row>
    <row r="1012" spans="34:42" x14ac:dyDescent="0.3">
      <c r="AH1012" t="str">
        <f t="shared" ca="1" si="101"/>
        <v>out</v>
      </c>
      <c r="AI1012">
        <f t="shared" ca="1" si="102"/>
        <v>1902</v>
      </c>
      <c r="AJ1012" t="str">
        <f t="shared" ca="1" si="103"/>
        <v>out1902</v>
      </c>
      <c r="AK1012" s="97">
        <f t="shared" ca="1" si="106"/>
        <v>1006</v>
      </c>
      <c r="AL1012" t="str">
        <f t="shared" ca="1" si="104"/>
        <v>qui</v>
      </c>
      <c r="AM1012">
        <f ca="1">IF($AJ$2="",SUMIFS(BANCOS!$C$4:$C$13,BANCOS!$D$4:$D$13,AK1012),SUMIFS(BANCOS!$C$4:$C$13,BANCOS!$D$4:$D$13,AK1012,BANCOS!$B$4:$B$13,$AJ$2))+AP1011</f>
        <v>0</v>
      </c>
      <c r="AN1012">
        <f ca="1">IF($AI$3=1,
IF($AJ$2="",
SUMIFS(ENTRADAS[Valor],ENTRADAS[Status],"Concluído",ENTRADAS[Data pagamento],AK1012),
SUMIFS(ENTRADAS[Valor],ENTRADAS[Status],"Concluído",ENTRADAS[Data pagamento],AK1012,ENTRADAS[Conta bancária],$AJ$2)),
IF($AJ$2="",
SUMIFS(ENTRADAS[Valor],ENTRADAS[Status],"Concluído",ENTRADAS[Data pagamento],AK1012)+SUMIFS(ENTRADAS[Valor],ENTRADAS[Status],"&lt;&gt;"&amp;"Concluído",ENTRADAS[Data vencimento],AK1012),
SUMIFS(ENTRADAS[Valor],ENTRADAS[Status],"Concluído",ENTRADAS[Data pagamento],AK1012,ENTRADAS[Conta bancária],$AJ$2)+SUMIFS(ENTRADAS[Valor],ENTRADAS[Status],"&lt;&gt;"&amp;"Concluído",ENTRADAS[Data vencimento],AK1012,ENTRADAS[Conta bancária],$AJ$2)))</f>
        <v>0</v>
      </c>
      <c r="AO1012">
        <f ca="1">IF($AI$3=1,
IF($AJ$2="",
SUMIFS(SAÍDAS[Valor],SAÍDAS[Status],"Concluído",SAÍDAS[Data pagamento],AK1012),
SUMIFS(SAÍDAS[Valor],SAÍDAS[Status],"Concluído",SAÍDAS[Data pagamento],AK1012,SAÍDAS[Conta bancária],$AJ$2)),
IF($AJ$2="",
SUMIFS(SAÍDAS[Valor],SAÍDAS[Status],"Concluído",SAÍDAS[Data pagamento],AK1012)+SUMIFS(SAÍDAS[Valor],SAÍDAS[Status],"&lt;&gt;"&amp;"Concluído",SAÍDAS[Data vencimento],AK1012),
SUMIFS(SAÍDAS[Valor],SAÍDAS[Status],"Concluído",SAÍDAS[Data pagamento],AK1012,SAÍDAS[Conta bancária],$AJ$2)+SUMIFS(SAÍDAS[Valor],SAÍDAS[Status],"&lt;&gt;"&amp;"Concluído",SAÍDAS[Data vencimento],AK1012,SAÍDAS[Conta bancária],$AJ$2)))</f>
        <v>0</v>
      </c>
      <c r="AP1012">
        <f t="shared" ca="1" si="105"/>
        <v>0</v>
      </c>
    </row>
    <row r="1013" spans="34:42" x14ac:dyDescent="0.3">
      <c r="AH1013" t="str">
        <f t="shared" ca="1" si="101"/>
        <v>out</v>
      </c>
      <c r="AI1013">
        <f t="shared" ca="1" si="102"/>
        <v>1902</v>
      </c>
      <c r="AJ1013" t="str">
        <f t="shared" ca="1" si="103"/>
        <v>out1902</v>
      </c>
      <c r="AK1013" s="97">
        <f t="shared" ca="1" si="106"/>
        <v>1007</v>
      </c>
      <c r="AL1013" t="str">
        <f t="shared" ca="1" si="104"/>
        <v>sex</v>
      </c>
      <c r="AM1013">
        <f ca="1">IF($AJ$2="",SUMIFS(BANCOS!$C$4:$C$13,BANCOS!$D$4:$D$13,AK1013),SUMIFS(BANCOS!$C$4:$C$13,BANCOS!$D$4:$D$13,AK1013,BANCOS!$B$4:$B$13,$AJ$2))+AP1012</f>
        <v>0</v>
      </c>
      <c r="AN1013">
        <f ca="1">IF($AI$3=1,
IF($AJ$2="",
SUMIFS(ENTRADAS[Valor],ENTRADAS[Status],"Concluído",ENTRADAS[Data pagamento],AK1013),
SUMIFS(ENTRADAS[Valor],ENTRADAS[Status],"Concluído",ENTRADAS[Data pagamento],AK1013,ENTRADAS[Conta bancária],$AJ$2)),
IF($AJ$2="",
SUMIFS(ENTRADAS[Valor],ENTRADAS[Status],"Concluído",ENTRADAS[Data pagamento],AK1013)+SUMIFS(ENTRADAS[Valor],ENTRADAS[Status],"&lt;&gt;"&amp;"Concluído",ENTRADAS[Data vencimento],AK1013),
SUMIFS(ENTRADAS[Valor],ENTRADAS[Status],"Concluído",ENTRADAS[Data pagamento],AK1013,ENTRADAS[Conta bancária],$AJ$2)+SUMIFS(ENTRADAS[Valor],ENTRADAS[Status],"&lt;&gt;"&amp;"Concluído",ENTRADAS[Data vencimento],AK1013,ENTRADAS[Conta bancária],$AJ$2)))</f>
        <v>0</v>
      </c>
      <c r="AO1013">
        <f ca="1">IF($AI$3=1,
IF($AJ$2="",
SUMIFS(SAÍDAS[Valor],SAÍDAS[Status],"Concluído",SAÍDAS[Data pagamento],AK1013),
SUMIFS(SAÍDAS[Valor],SAÍDAS[Status],"Concluído",SAÍDAS[Data pagamento],AK1013,SAÍDAS[Conta bancária],$AJ$2)),
IF($AJ$2="",
SUMIFS(SAÍDAS[Valor],SAÍDAS[Status],"Concluído",SAÍDAS[Data pagamento],AK1013)+SUMIFS(SAÍDAS[Valor],SAÍDAS[Status],"&lt;&gt;"&amp;"Concluído",SAÍDAS[Data vencimento],AK1013),
SUMIFS(SAÍDAS[Valor],SAÍDAS[Status],"Concluído",SAÍDAS[Data pagamento],AK1013,SAÍDAS[Conta bancária],$AJ$2)+SUMIFS(SAÍDAS[Valor],SAÍDAS[Status],"&lt;&gt;"&amp;"Concluído",SAÍDAS[Data vencimento],AK1013,SAÍDAS[Conta bancária],$AJ$2)))</f>
        <v>0</v>
      </c>
      <c r="AP1013">
        <f t="shared" ca="1" si="105"/>
        <v>0</v>
      </c>
    </row>
    <row r="1014" spans="34:42" x14ac:dyDescent="0.3">
      <c r="AH1014" t="str">
        <f t="shared" ca="1" si="101"/>
        <v>out</v>
      </c>
      <c r="AI1014">
        <f t="shared" ca="1" si="102"/>
        <v>1902</v>
      </c>
      <c r="AJ1014" t="str">
        <f t="shared" ca="1" si="103"/>
        <v>out1902</v>
      </c>
      <c r="AK1014" s="97">
        <f t="shared" ca="1" si="106"/>
        <v>1008</v>
      </c>
      <c r="AL1014" t="str">
        <f t="shared" ca="1" si="104"/>
        <v>sáb</v>
      </c>
      <c r="AM1014">
        <f ca="1">IF($AJ$2="",SUMIFS(BANCOS!$C$4:$C$13,BANCOS!$D$4:$D$13,AK1014),SUMIFS(BANCOS!$C$4:$C$13,BANCOS!$D$4:$D$13,AK1014,BANCOS!$B$4:$B$13,$AJ$2))+AP1013</f>
        <v>0</v>
      </c>
      <c r="AN1014">
        <f ca="1">IF($AI$3=1,
IF($AJ$2="",
SUMIFS(ENTRADAS[Valor],ENTRADAS[Status],"Concluído",ENTRADAS[Data pagamento],AK1014),
SUMIFS(ENTRADAS[Valor],ENTRADAS[Status],"Concluído",ENTRADAS[Data pagamento],AK1014,ENTRADAS[Conta bancária],$AJ$2)),
IF($AJ$2="",
SUMIFS(ENTRADAS[Valor],ENTRADAS[Status],"Concluído",ENTRADAS[Data pagamento],AK1014)+SUMIFS(ENTRADAS[Valor],ENTRADAS[Status],"&lt;&gt;"&amp;"Concluído",ENTRADAS[Data vencimento],AK1014),
SUMIFS(ENTRADAS[Valor],ENTRADAS[Status],"Concluído",ENTRADAS[Data pagamento],AK1014,ENTRADAS[Conta bancária],$AJ$2)+SUMIFS(ENTRADAS[Valor],ENTRADAS[Status],"&lt;&gt;"&amp;"Concluído",ENTRADAS[Data vencimento],AK1014,ENTRADAS[Conta bancária],$AJ$2)))</f>
        <v>0</v>
      </c>
      <c r="AO1014">
        <f ca="1">IF($AI$3=1,
IF($AJ$2="",
SUMIFS(SAÍDAS[Valor],SAÍDAS[Status],"Concluído",SAÍDAS[Data pagamento],AK1014),
SUMIFS(SAÍDAS[Valor],SAÍDAS[Status],"Concluído",SAÍDAS[Data pagamento],AK1014,SAÍDAS[Conta bancária],$AJ$2)),
IF($AJ$2="",
SUMIFS(SAÍDAS[Valor],SAÍDAS[Status],"Concluído",SAÍDAS[Data pagamento],AK1014)+SUMIFS(SAÍDAS[Valor],SAÍDAS[Status],"&lt;&gt;"&amp;"Concluído",SAÍDAS[Data vencimento],AK1014),
SUMIFS(SAÍDAS[Valor],SAÍDAS[Status],"Concluído",SAÍDAS[Data pagamento],AK1014,SAÍDAS[Conta bancária],$AJ$2)+SUMIFS(SAÍDAS[Valor],SAÍDAS[Status],"&lt;&gt;"&amp;"Concluído",SAÍDAS[Data vencimento],AK1014,SAÍDAS[Conta bancária],$AJ$2)))</f>
        <v>0</v>
      </c>
      <c r="AP1014">
        <f t="shared" ca="1" si="105"/>
        <v>0</v>
      </c>
    </row>
    <row r="1015" spans="34:42" x14ac:dyDescent="0.3">
      <c r="AH1015" t="str">
        <f t="shared" ca="1" si="101"/>
        <v>out</v>
      </c>
      <c r="AI1015">
        <f t="shared" ca="1" si="102"/>
        <v>1902</v>
      </c>
      <c r="AJ1015" t="str">
        <f t="shared" ca="1" si="103"/>
        <v>out1902</v>
      </c>
      <c r="AK1015" s="97">
        <f t="shared" ca="1" si="106"/>
        <v>1009</v>
      </c>
      <c r="AL1015" t="str">
        <f t="shared" ca="1" si="104"/>
        <v>dom</v>
      </c>
      <c r="AM1015">
        <f ca="1">IF($AJ$2="",SUMIFS(BANCOS!$C$4:$C$13,BANCOS!$D$4:$D$13,AK1015),SUMIFS(BANCOS!$C$4:$C$13,BANCOS!$D$4:$D$13,AK1015,BANCOS!$B$4:$B$13,$AJ$2))+AP1014</f>
        <v>0</v>
      </c>
      <c r="AN1015">
        <f ca="1">IF($AI$3=1,
IF($AJ$2="",
SUMIFS(ENTRADAS[Valor],ENTRADAS[Status],"Concluído",ENTRADAS[Data pagamento],AK1015),
SUMIFS(ENTRADAS[Valor],ENTRADAS[Status],"Concluído",ENTRADAS[Data pagamento],AK1015,ENTRADAS[Conta bancária],$AJ$2)),
IF($AJ$2="",
SUMIFS(ENTRADAS[Valor],ENTRADAS[Status],"Concluído",ENTRADAS[Data pagamento],AK1015)+SUMIFS(ENTRADAS[Valor],ENTRADAS[Status],"&lt;&gt;"&amp;"Concluído",ENTRADAS[Data vencimento],AK1015),
SUMIFS(ENTRADAS[Valor],ENTRADAS[Status],"Concluído",ENTRADAS[Data pagamento],AK1015,ENTRADAS[Conta bancária],$AJ$2)+SUMIFS(ENTRADAS[Valor],ENTRADAS[Status],"&lt;&gt;"&amp;"Concluído",ENTRADAS[Data vencimento],AK1015,ENTRADAS[Conta bancária],$AJ$2)))</f>
        <v>0</v>
      </c>
      <c r="AO1015">
        <f ca="1">IF($AI$3=1,
IF($AJ$2="",
SUMIFS(SAÍDAS[Valor],SAÍDAS[Status],"Concluído",SAÍDAS[Data pagamento],AK1015),
SUMIFS(SAÍDAS[Valor],SAÍDAS[Status],"Concluído",SAÍDAS[Data pagamento],AK1015,SAÍDAS[Conta bancária],$AJ$2)),
IF($AJ$2="",
SUMIFS(SAÍDAS[Valor],SAÍDAS[Status],"Concluído",SAÍDAS[Data pagamento],AK1015)+SUMIFS(SAÍDAS[Valor],SAÍDAS[Status],"&lt;&gt;"&amp;"Concluído",SAÍDAS[Data vencimento],AK1015),
SUMIFS(SAÍDAS[Valor],SAÍDAS[Status],"Concluído",SAÍDAS[Data pagamento],AK1015,SAÍDAS[Conta bancária],$AJ$2)+SUMIFS(SAÍDAS[Valor],SAÍDAS[Status],"&lt;&gt;"&amp;"Concluído",SAÍDAS[Data vencimento],AK1015,SAÍDAS[Conta bancária],$AJ$2)))</f>
        <v>0</v>
      </c>
      <c r="AP1015">
        <f t="shared" ca="1" si="105"/>
        <v>0</v>
      </c>
    </row>
    <row r="1016" spans="34:42" x14ac:dyDescent="0.3">
      <c r="AH1016" t="str">
        <f t="shared" ref="AH1016:AH1079" ca="1" si="107">TEXT(AK1016,"MMM")</f>
        <v>out</v>
      </c>
      <c r="AI1016">
        <f t="shared" ref="AI1016:AI1079" ca="1" si="108">YEAR(AK1016)</f>
        <v>1902</v>
      </c>
      <c r="AJ1016" t="str">
        <f t="shared" ref="AJ1016:AJ1079" ca="1" si="109">AH1016&amp;AI1016</f>
        <v>out1902</v>
      </c>
      <c r="AK1016" s="97">
        <f t="shared" ca="1" si="106"/>
        <v>1010</v>
      </c>
      <c r="AL1016" t="str">
        <f t="shared" ref="AL1016:AL1079" ca="1" si="110">TEXT(AK1016,"DDD")</f>
        <v>seg</v>
      </c>
      <c r="AM1016">
        <f ca="1">IF($AJ$2="",SUMIFS(BANCOS!$C$4:$C$13,BANCOS!$D$4:$D$13,AK1016),SUMIFS(BANCOS!$C$4:$C$13,BANCOS!$D$4:$D$13,AK1016,BANCOS!$B$4:$B$13,$AJ$2))+AP1015</f>
        <v>0</v>
      </c>
      <c r="AN1016">
        <f ca="1">IF($AI$3=1,
IF($AJ$2="",
SUMIFS(ENTRADAS[Valor],ENTRADAS[Status],"Concluído",ENTRADAS[Data pagamento],AK1016),
SUMIFS(ENTRADAS[Valor],ENTRADAS[Status],"Concluído",ENTRADAS[Data pagamento],AK1016,ENTRADAS[Conta bancária],$AJ$2)),
IF($AJ$2="",
SUMIFS(ENTRADAS[Valor],ENTRADAS[Status],"Concluído",ENTRADAS[Data pagamento],AK1016)+SUMIFS(ENTRADAS[Valor],ENTRADAS[Status],"&lt;&gt;"&amp;"Concluído",ENTRADAS[Data vencimento],AK1016),
SUMIFS(ENTRADAS[Valor],ENTRADAS[Status],"Concluído",ENTRADAS[Data pagamento],AK1016,ENTRADAS[Conta bancária],$AJ$2)+SUMIFS(ENTRADAS[Valor],ENTRADAS[Status],"&lt;&gt;"&amp;"Concluído",ENTRADAS[Data vencimento],AK1016,ENTRADAS[Conta bancária],$AJ$2)))</f>
        <v>0</v>
      </c>
      <c r="AO1016">
        <f ca="1">IF($AI$3=1,
IF($AJ$2="",
SUMIFS(SAÍDAS[Valor],SAÍDAS[Status],"Concluído",SAÍDAS[Data pagamento],AK1016),
SUMIFS(SAÍDAS[Valor],SAÍDAS[Status],"Concluído",SAÍDAS[Data pagamento],AK1016,SAÍDAS[Conta bancária],$AJ$2)),
IF($AJ$2="",
SUMIFS(SAÍDAS[Valor],SAÍDAS[Status],"Concluído",SAÍDAS[Data pagamento],AK1016)+SUMIFS(SAÍDAS[Valor],SAÍDAS[Status],"&lt;&gt;"&amp;"Concluído",SAÍDAS[Data vencimento],AK1016),
SUMIFS(SAÍDAS[Valor],SAÍDAS[Status],"Concluído",SAÍDAS[Data pagamento],AK1016,SAÍDAS[Conta bancária],$AJ$2)+SUMIFS(SAÍDAS[Valor],SAÍDAS[Status],"&lt;&gt;"&amp;"Concluído",SAÍDAS[Data vencimento],AK1016,SAÍDAS[Conta bancária],$AJ$2)))</f>
        <v>0</v>
      </c>
      <c r="AP1016">
        <f t="shared" ref="AP1016:AP1079" ca="1" si="111">AM1016+AN1016-AO1016</f>
        <v>0</v>
      </c>
    </row>
    <row r="1017" spans="34:42" x14ac:dyDescent="0.3">
      <c r="AH1017" t="str">
        <f t="shared" ca="1" si="107"/>
        <v>out</v>
      </c>
      <c r="AI1017">
        <f t="shared" ca="1" si="108"/>
        <v>1902</v>
      </c>
      <c r="AJ1017" t="str">
        <f t="shared" ca="1" si="109"/>
        <v>out1902</v>
      </c>
      <c r="AK1017" s="97">
        <f t="shared" ca="1" si="106"/>
        <v>1011</v>
      </c>
      <c r="AL1017" t="str">
        <f t="shared" ca="1" si="110"/>
        <v>ter</v>
      </c>
      <c r="AM1017">
        <f ca="1">IF($AJ$2="",SUMIFS(BANCOS!$C$4:$C$13,BANCOS!$D$4:$D$13,AK1017),SUMIFS(BANCOS!$C$4:$C$13,BANCOS!$D$4:$D$13,AK1017,BANCOS!$B$4:$B$13,$AJ$2))+AP1016</f>
        <v>0</v>
      </c>
      <c r="AN1017">
        <f ca="1">IF($AI$3=1,
IF($AJ$2="",
SUMIFS(ENTRADAS[Valor],ENTRADAS[Status],"Concluído",ENTRADAS[Data pagamento],AK1017),
SUMIFS(ENTRADAS[Valor],ENTRADAS[Status],"Concluído",ENTRADAS[Data pagamento],AK1017,ENTRADAS[Conta bancária],$AJ$2)),
IF($AJ$2="",
SUMIFS(ENTRADAS[Valor],ENTRADAS[Status],"Concluído",ENTRADAS[Data pagamento],AK1017)+SUMIFS(ENTRADAS[Valor],ENTRADAS[Status],"&lt;&gt;"&amp;"Concluído",ENTRADAS[Data vencimento],AK1017),
SUMIFS(ENTRADAS[Valor],ENTRADAS[Status],"Concluído",ENTRADAS[Data pagamento],AK1017,ENTRADAS[Conta bancária],$AJ$2)+SUMIFS(ENTRADAS[Valor],ENTRADAS[Status],"&lt;&gt;"&amp;"Concluído",ENTRADAS[Data vencimento],AK1017,ENTRADAS[Conta bancária],$AJ$2)))</f>
        <v>0</v>
      </c>
      <c r="AO1017">
        <f ca="1">IF($AI$3=1,
IF($AJ$2="",
SUMIFS(SAÍDAS[Valor],SAÍDAS[Status],"Concluído",SAÍDAS[Data pagamento],AK1017),
SUMIFS(SAÍDAS[Valor],SAÍDAS[Status],"Concluído",SAÍDAS[Data pagamento],AK1017,SAÍDAS[Conta bancária],$AJ$2)),
IF($AJ$2="",
SUMIFS(SAÍDAS[Valor],SAÍDAS[Status],"Concluído",SAÍDAS[Data pagamento],AK1017)+SUMIFS(SAÍDAS[Valor],SAÍDAS[Status],"&lt;&gt;"&amp;"Concluído",SAÍDAS[Data vencimento],AK1017),
SUMIFS(SAÍDAS[Valor],SAÍDAS[Status],"Concluído",SAÍDAS[Data pagamento],AK1017,SAÍDAS[Conta bancária],$AJ$2)+SUMIFS(SAÍDAS[Valor],SAÍDAS[Status],"&lt;&gt;"&amp;"Concluído",SAÍDAS[Data vencimento],AK1017,SAÍDAS[Conta bancária],$AJ$2)))</f>
        <v>0</v>
      </c>
      <c r="AP1017">
        <f t="shared" ca="1" si="111"/>
        <v>0</v>
      </c>
    </row>
    <row r="1018" spans="34:42" x14ac:dyDescent="0.3">
      <c r="AH1018" t="str">
        <f t="shared" ca="1" si="107"/>
        <v>out</v>
      </c>
      <c r="AI1018">
        <f t="shared" ca="1" si="108"/>
        <v>1902</v>
      </c>
      <c r="AJ1018" t="str">
        <f t="shared" ca="1" si="109"/>
        <v>out1902</v>
      </c>
      <c r="AK1018" s="97">
        <f t="shared" ca="1" si="106"/>
        <v>1012</v>
      </c>
      <c r="AL1018" t="str">
        <f t="shared" ca="1" si="110"/>
        <v>qua</v>
      </c>
      <c r="AM1018">
        <f ca="1">IF($AJ$2="",SUMIFS(BANCOS!$C$4:$C$13,BANCOS!$D$4:$D$13,AK1018),SUMIFS(BANCOS!$C$4:$C$13,BANCOS!$D$4:$D$13,AK1018,BANCOS!$B$4:$B$13,$AJ$2))+AP1017</f>
        <v>0</v>
      </c>
      <c r="AN1018">
        <f ca="1">IF($AI$3=1,
IF($AJ$2="",
SUMIFS(ENTRADAS[Valor],ENTRADAS[Status],"Concluído",ENTRADAS[Data pagamento],AK1018),
SUMIFS(ENTRADAS[Valor],ENTRADAS[Status],"Concluído",ENTRADAS[Data pagamento],AK1018,ENTRADAS[Conta bancária],$AJ$2)),
IF($AJ$2="",
SUMIFS(ENTRADAS[Valor],ENTRADAS[Status],"Concluído",ENTRADAS[Data pagamento],AK1018)+SUMIFS(ENTRADAS[Valor],ENTRADAS[Status],"&lt;&gt;"&amp;"Concluído",ENTRADAS[Data vencimento],AK1018),
SUMIFS(ENTRADAS[Valor],ENTRADAS[Status],"Concluído",ENTRADAS[Data pagamento],AK1018,ENTRADAS[Conta bancária],$AJ$2)+SUMIFS(ENTRADAS[Valor],ENTRADAS[Status],"&lt;&gt;"&amp;"Concluído",ENTRADAS[Data vencimento],AK1018,ENTRADAS[Conta bancária],$AJ$2)))</f>
        <v>0</v>
      </c>
      <c r="AO1018">
        <f ca="1">IF($AI$3=1,
IF($AJ$2="",
SUMIFS(SAÍDAS[Valor],SAÍDAS[Status],"Concluído",SAÍDAS[Data pagamento],AK1018),
SUMIFS(SAÍDAS[Valor],SAÍDAS[Status],"Concluído",SAÍDAS[Data pagamento],AK1018,SAÍDAS[Conta bancária],$AJ$2)),
IF($AJ$2="",
SUMIFS(SAÍDAS[Valor],SAÍDAS[Status],"Concluído",SAÍDAS[Data pagamento],AK1018)+SUMIFS(SAÍDAS[Valor],SAÍDAS[Status],"&lt;&gt;"&amp;"Concluído",SAÍDAS[Data vencimento],AK1018),
SUMIFS(SAÍDAS[Valor],SAÍDAS[Status],"Concluído",SAÍDAS[Data pagamento],AK1018,SAÍDAS[Conta bancária],$AJ$2)+SUMIFS(SAÍDAS[Valor],SAÍDAS[Status],"&lt;&gt;"&amp;"Concluído",SAÍDAS[Data vencimento],AK1018,SAÍDAS[Conta bancária],$AJ$2)))</f>
        <v>0</v>
      </c>
      <c r="AP1018">
        <f t="shared" ca="1" si="111"/>
        <v>0</v>
      </c>
    </row>
    <row r="1019" spans="34:42" x14ac:dyDescent="0.3">
      <c r="AH1019" t="str">
        <f t="shared" ca="1" si="107"/>
        <v>out</v>
      </c>
      <c r="AI1019">
        <f t="shared" ca="1" si="108"/>
        <v>1902</v>
      </c>
      <c r="AJ1019" t="str">
        <f t="shared" ca="1" si="109"/>
        <v>out1902</v>
      </c>
      <c r="AK1019" s="97">
        <f t="shared" ca="1" si="106"/>
        <v>1013</v>
      </c>
      <c r="AL1019" t="str">
        <f t="shared" ca="1" si="110"/>
        <v>qui</v>
      </c>
      <c r="AM1019">
        <f ca="1">IF($AJ$2="",SUMIFS(BANCOS!$C$4:$C$13,BANCOS!$D$4:$D$13,AK1019),SUMIFS(BANCOS!$C$4:$C$13,BANCOS!$D$4:$D$13,AK1019,BANCOS!$B$4:$B$13,$AJ$2))+AP1018</f>
        <v>0</v>
      </c>
      <c r="AN1019">
        <f ca="1">IF($AI$3=1,
IF($AJ$2="",
SUMIFS(ENTRADAS[Valor],ENTRADAS[Status],"Concluído",ENTRADAS[Data pagamento],AK1019),
SUMIFS(ENTRADAS[Valor],ENTRADAS[Status],"Concluído",ENTRADAS[Data pagamento],AK1019,ENTRADAS[Conta bancária],$AJ$2)),
IF($AJ$2="",
SUMIFS(ENTRADAS[Valor],ENTRADAS[Status],"Concluído",ENTRADAS[Data pagamento],AK1019)+SUMIFS(ENTRADAS[Valor],ENTRADAS[Status],"&lt;&gt;"&amp;"Concluído",ENTRADAS[Data vencimento],AK1019),
SUMIFS(ENTRADAS[Valor],ENTRADAS[Status],"Concluído",ENTRADAS[Data pagamento],AK1019,ENTRADAS[Conta bancária],$AJ$2)+SUMIFS(ENTRADAS[Valor],ENTRADAS[Status],"&lt;&gt;"&amp;"Concluído",ENTRADAS[Data vencimento],AK1019,ENTRADAS[Conta bancária],$AJ$2)))</f>
        <v>0</v>
      </c>
      <c r="AO1019">
        <f ca="1">IF($AI$3=1,
IF($AJ$2="",
SUMIFS(SAÍDAS[Valor],SAÍDAS[Status],"Concluído",SAÍDAS[Data pagamento],AK1019),
SUMIFS(SAÍDAS[Valor],SAÍDAS[Status],"Concluído",SAÍDAS[Data pagamento],AK1019,SAÍDAS[Conta bancária],$AJ$2)),
IF($AJ$2="",
SUMIFS(SAÍDAS[Valor],SAÍDAS[Status],"Concluído",SAÍDAS[Data pagamento],AK1019)+SUMIFS(SAÍDAS[Valor],SAÍDAS[Status],"&lt;&gt;"&amp;"Concluído",SAÍDAS[Data vencimento],AK1019),
SUMIFS(SAÍDAS[Valor],SAÍDAS[Status],"Concluído",SAÍDAS[Data pagamento],AK1019,SAÍDAS[Conta bancária],$AJ$2)+SUMIFS(SAÍDAS[Valor],SAÍDAS[Status],"&lt;&gt;"&amp;"Concluído",SAÍDAS[Data vencimento],AK1019,SAÍDAS[Conta bancária],$AJ$2)))</f>
        <v>0</v>
      </c>
      <c r="AP1019">
        <f t="shared" ca="1" si="111"/>
        <v>0</v>
      </c>
    </row>
    <row r="1020" spans="34:42" x14ac:dyDescent="0.3">
      <c r="AH1020" t="str">
        <f t="shared" ca="1" si="107"/>
        <v>out</v>
      </c>
      <c r="AI1020">
        <f t="shared" ca="1" si="108"/>
        <v>1902</v>
      </c>
      <c r="AJ1020" t="str">
        <f t="shared" ca="1" si="109"/>
        <v>out1902</v>
      </c>
      <c r="AK1020" s="97">
        <f t="shared" ca="1" si="106"/>
        <v>1014</v>
      </c>
      <c r="AL1020" t="str">
        <f t="shared" ca="1" si="110"/>
        <v>sex</v>
      </c>
      <c r="AM1020">
        <f ca="1">IF($AJ$2="",SUMIFS(BANCOS!$C$4:$C$13,BANCOS!$D$4:$D$13,AK1020),SUMIFS(BANCOS!$C$4:$C$13,BANCOS!$D$4:$D$13,AK1020,BANCOS!$B$4:$B$13,$AJ$2))+AP1019</f>
        <v>0</v>
      </c>
      <c r="AN1020">
        <f ca="1">IF($AI$3=1,
IF($AJ$2="",
SUMIFS(ENTRADAS[Valor],ENTRADAS[Status],"Concluído",ENTRADAS[Data pagamento],AK1020),
SUMIFS(ENTRADAS[Valor],ENTRADAS[Status],"Concluído",ENTRADAS[Data pagamento],AK1020,ENTRADAS[Conta bancária],$AJ$2)),
IF($AJ$2="",
SUMIFS(ENTRADAS[Valor],ENTRADAS[Status],"Concluído",ENTRADAS[Data pagamento],AK1020)+SUMIFS(ENTRADAS[Valor],ENTRADAS[Status],"&lt;&gt;"&amp;"Concluído",ENTRADAS[Data vencimento],AK1020),
SUMIFS(ENTRADAS[Valor],ENTRADAS[Status],"Concluído",ENTRADAS[Data pagamento],AK1020,ENTRADAS[Conta bancária],$AJ$2)+SUMIFS(ENTRADAS[Valor],ENTRADAS[Status],"&lt;&gt;"&amp;"Concluído",ENTRADAS[Data vencimento],AK1020,ENTRADAS[Conta bancária],$AJ$2)))</f>
        <v>0</v>
      </c>
      <c r="AO1020">
        <f ca="1">IF($AI$3=1,
IF($AJ$2="",
SUMIFS(SAÍDAS[Valor],SAÍDAS[Status],"Concluído",SAÍDAS[Data pagamento],AK1020),
SUMIFS(SAÍDAS[Valor],SAÍDAS[Status],"Concluído",SAÍDAS[Data pagamento],AK1020,SAÍDAS[Conta bancária],$AJ$2)),
IF($AJ$2="",
SUMIFS(SAÍDAS[Valor],SAÍDAS[Status],"Concluído",SAÍDAS[Data pagamento],AK1020)+SUMIFS(SAÍDAS[Valor],SAÍDAS[Status],"&lt;&gt;"&amp;"Concluído",SAÍDAS[Data vencimento],AK1020),
SUMIFS(SAÍDAS[Valor],SAÍDAS[Status],"Concluído",SAÍDAS[Data pagamento],AK1020,SAÍDAS[Conta bancária],$AJ$2)+SUMIFS(SAÍDAS[Valor],SAÍDAS[Status],"&lt;&gt;"&amp;"Concluído",SAÍDAS[Data vencimento],AK1020,SAÍDAS[Conta bancária],$AJ$2)))</f>
        <v>0</v>
      </c>
      <c r="AP1020">
        <f t="shared" ca="1" si="111"/>
        <v>0</v>
      </c>
    </row>
    <row r="1021" spans="34:42" x14ac:dyDescent="0.3">
      <c r="AH1021" t="str">
        <f t="shared" ca="1" si="107"/>
        <v>out</v>
      </c>
      <c r="AI1021">
        <f t="shared" ca="1" si="108"/>
        <v>1902</v>
      </c>
      <c r="AJ1021" t="str">
        <f t="shared" ca="1" si="109"/>
        <v>out1902</v>
      </c>
      <c r="AK1021" s="97">
        <f t="shared" ca="1" si="106"/>
        <v>1015</v>
      </c>
      <c r="AL1021" t="str">
        <f t="shared" ca="1" si="110"/>
        <v>sáb</v>
      </c>
      <c r="AM1021">
        <f ca="1">IF($AJ$2="",SUMIFS(BANCOS!$C$4:$C$13,BANCOS!$D$4:$D$13,AK1021),SUMIFS(BANCOS!$C$4:$C$13,BANCOS!$D$4:$D$13,AK1021,BANCOS!$B$4:$B$13,$AJ$2))+AP1020</f>
        <v>0</v>
      </c>
      <c r="AN1021">
        <f ca="1">IF($AI$3=1,
IF($AJ$2="",
SUMIFS(ENTRADAS[Valor],ENTRADAS[Status],"Concluído",ENTRADAS[Data pagamento],AK1021),
SUMIFS(ENTRADAS[Valor],ENTRADAS[Status],"Concluído",ENTRADAS[Data pagamento],AK1021,ENTRADAS[Conta bancária],$AJ$2)),
IF($AJ$2="",
SUMIFS(ENTRADAS[Valor],ENTRADAS[Status],"Concluído",ENTRADAS[Data pagamento],AK1021)+SUMIFS(ENTRADAS[Valor],ENTRADAS[Status],"&lt;&gt;"&amp;"Concluído",ENTRADAS[Data vencimento],AK1021),
SUMIFS(ENTRADAS[Valor],ENTRADAS[Status],"Concluído",ENTRADAS[Data pagamento],AK1021,ENTRADAS[Conta bancária],$AJ$2)+SUMIFS(ENTRADAS[Valor],ENTRADAS[Status],"&lt;&gt;"&amp;"Concluído",ENTRADAS[Data vencimento],AK1021,ENTRADAS[Conta bancária],$AJ$2)))</f>
        <v>0</v>
      </c>
      <c r="AO1021">
        <f ca="1">IF($AI$3=1,
IF($AJ$2="",
SUMIFS(SAÍDAS[Valor],SAÍDAS[Status],"Concluído",SAÍDAS[Data pagamento],AK1021),
SUMIFS(SAÍDAS[Valor],SAÍDAS[Status],"Concluído",SAÍDAS[Data pagamento],AK1021,SAÍDAS[Conta bancária],$AJ$2)),
IF($AJ$2="",
SUMIFS(SAÍDAS[Valor],SAÍDAS[Status],"Concluído",SAÍDAS[Data pagamento],AK1021)+SUMIFS(SAÍDAS[Valor],SAÍDAS[Status],"&lt;&gt;"&amp;"Concluído",SAÍDAS[Data vencimento],AK1021),
SUMIFS(SAÍDAS[Valor],SAÍDAS[Status],"Concluído",SAÍDAS[Data pagamento],AK1021,SAÍDAS[Conta bancária],$AJ$2)+SUMIFS(SAÍDAS[Valor],SAÍDAS[Status],"&lt;&gt;"&amp;"Concluído",SAÍDAS[Data vencimento],AK1021,SAÍDAS[Conta bancária],$AJ$2)))</f>
        <v>0</v>
      </c>
      <c r="AP1021">
        <f t="shared" ca="1" si="111"/>
        <v>0</v>
      </c>
    </row>
    <row r="1022" spans="34:42" x14ac:dyDescent="0.3">
      <c r="AH1022" t="str">
        <f t="shared" ca="1" si="107"/>
        <v>out</v>
      </c>
      <c r="AI1022">
        <f t="shared" ca="1" si="108"/>
        <v>1902</v>
      </c>
      <c r="AJ1022" t="str">
        <f t="shared" ca="1" si="109"/>
        <v>out1902</v>
      </c>
      <c r="AK1022" s="97">
        <f t="shared" ca="1" si="106"/>
        <v>1016</v>
      </c>
      <c r="AL1022" t="str">
        <f t="shared" ca="1" si="110"/>
        <v>dom</v>
      </c>
      <c r="AM1022">
        <f ca="1">IF($AJ$2="",SUMIFS(BANCOS!$C$4:$C$13,BANCOS!$D$4:$D$13,AK1022),SUMIFS(BANCOS!$C$4:$C$13,BANCOS!$D$4:$D$13,AK1022,BANCOS!$B$4:$B$13,$AJ$2))+AP1021</f>
        <v>0</v>
      </c>
      <c r="AN1022">
        <f ca="1">IF($AI$3=1,
IF($AJ$2="",
SUMIFS(ENTRADAS[Valor],ENTRADAS[Status],"Concluído",ENTRADAS[Data pagamento],AK1022),
SUMIFS(ENTRADAS[Valor],ENTRADAS[Status],"Concluído",ENTRADAS[Data pagamento],AK1022,ENTRADAS[Conta bancária],$AJ$2)),
IF($AJ$2="",
SUMIFS(ENTRADAS[Valor],ENTRADAS[Status],"Concluído",ENTRADAS[Data pagamento],AK1022)+SUMIFS(ENTRADAS[Valor],ENTRADAS[Status],"&lt;&gt;"&amp;"Concluído",ENTRADAS[Data vencimento],AK1022),
SUMIFS(ENTRADAS[Valor],ENTRADAS[Status],"Concluído",ENTRADAS[Data pagamento],AK1022,ENTRADAS[Conta bancária],$AJ$2)+SUMIFS(ENTRADAS[Valor],ENTRADAS[Status],"&lt;&gt;"&amp;"Concluído",ENTRADAS[Data vencimento],AK1022,ENTRADAS[Conta bancária],$AJ$2)))</f>
        <v>0</v>
      </c>
      <c r="AO1022">
        <f ca="1">IF($AI$3=1,
IF($AJ$2="",
SUMIFS(SAÍDAS[Valor],SAÍDAS[Status],"Concluído",SAÍDAS[Data pagamento],AK1022),
SUMIFS(SAÍDAS[Valor],SAÍDAS[Status],"Concluído",SAÍDAS[Data pagamento],AK1022,SAÍDAS[Conta bancária],$AJ$2)),
IF($AJ$2="",
SUMIFS(SAÍDAS[Valor],SAÍDAS[Status],"Concluído",SAÍDAS[Data pagamento],AK1022)+SUMIFS(SAÍDAS[Valor],SAÍDAS[Status],"&lt;&gt;"&amp;"Concluído",SAÍDAS[Data vencimento],AK1022),
SUMIFS(SAÍDAS[Valor],SAÍDAS[Status],"Concluído",SAÍDAS[Data pagamento],AK1022,SAÍDAS[Conta bancária],$AJ$2)+SUMIFS(SAÍDAS[Valor],SAÍDAS[Status],"&lt;&gt;"&amp;"Concluído",SAÍDAS[Data vencimento],AK1022,SAÍDAS[Conta bancária],$AJ$2)))</f>
        <v>0</v>
      </c>
      <c r="AP1022">
        <f t="shared" ca="1" si="111"/>
        <v>0</v>
      </c>
    </row>
    <row r="1023" spans="34:42" x14ac:dyDescent="0.3">
      <c r="AH1023" t="str">
        <f t="shared" ca="1" si="107"/>
        <v>out</v>
      </c>
      <c r="AI1023">
        <f t="shared" ca="1" si="108"/>
        <v>1902</v>
      </c>
      <c r="AJ1023" t="str">
        <f t="shared" ca="1" si="109"/>
        <v>out1902</v>
      </c>
      <c r="AK1023" s="97">
        <f t="shared" ca="1" si="106"/>
        <v>1017</v>
      </c>
      <c r="AL1023" t="str">
        <f t="shared" ca="1" si="110"/>
        <v>seg</v>
      </c>
      <c r="AM1023">
        <f ca="1">IF($AJ$2="",SUMIFS(BANCOS!$C$4:$C$13,BANCOS!$D$4:$D$13,AK1023),SUMIFS(BANCOS!$C$4:$C$13,BANCOS!$D$4:$D$13,AK1023,BANCOS!$B$4:$B$13,$AJ$2))+AP1022</f>
        <v>0</v>
      </c>
      <c r="AN1023">
        <f ca="1">IF($AI$3=1,
IF($AJ$2="",
SUMIFS(ENTRADAS[Valor],ENTRADAS[Status],"Concluído",ENTRADAS[Data pagamento],AK1023),
SUMIFS(ENTRADAS[Valor],ENTRADAS[Status],"Concluído",ENTRADAS[Data pagamento],AK1023,ENTRADAS[Conta bancária],$AJ$2)),
IF($AJ$2="",
SUMIFS(ENTRADAS[Valor],ENTRADAS[Status],"Concluído",ENTRADAS[Data pagamento],AK1023)+SUMIFS(ENTRADAS[Valor],ENTRADAS[Status],"&lt;&gt;"&amp;"Concluído",ENTRADAS[Data vencimento],AK1023),
SUMIFS(ENTRADAS[Valor],ENTRADAS[Status],"Concluído",ENTRADAS[Data pagamento],AK1023,ENTRADAS[Conta bancária],$AJ$2)+SUMIFS(ENTRADAS[Valor],ENTRADAS[Status],"&lt;&gt;"&amp;"Concluído",ENTRADAS[Data vencimento],AK1023,ENTRADAS[Conta bancária],$AJ$2)))</f>
        <v>0</v>
      </c>
      <c r="AO1023">
        <f ca="1">IF($AI$3=1,
IF($AJ$2="",
SUMIFS(SAÍDAS[Valor],SAÍDAS[Status],"Concluído",SAÍDAS[Data pagamento],AK1023),
SUMIFS(SAÍDAS[Valor],SAÍDAS[Status],"Concluído",SAÍDAS[Data pagamento],AK1023,SAÍDAS[Conta bancária],$AJ$2)),
IF($AJ$2="",
SUMIFS(SAÍDAS[Valor],SAÍDAS[Status],"Concluído",SAÍDAS[Data pagamento],AK1023)+SUMIFS(SAÍDAS[Valor],SAÍDAS[Status],"&lt;&gt;"&amp;"Concluído",SAÍDAS[Data vencimento],AK1023),
SUMIFS(SAÍDAS[Valor],SAÍDAS[Status],"Concluído",SAÍDAS[Data pagamento],AK1023,SAÍDAS[Conta bancária],$AJ$2)+SUMIFS(SAÍDAS[Valor],SAÍDAS[Status],"&lt;&gt;"&amp;"Concluído",SAÍDAS[Data vencimento],AK1023,SAÍDAS[Conta bancária],$AJ$2)))</f>
        <v>0</v>
      </c>
      <c r="AP1023">
        <f t="shared" ca="1" si="111"/>
        <v>0</v>
      </c>
    </row>
    <row r="1024" spans="34:42" x14ac:dyDescent="0.3">
      <c r="AH1024" t="str">
        <f t="shared" ca="1" si="107"/>
        <v>out</v>
      </c>
      <c r="AI1024">
        <f t="shared" ca="1" si="108"/>
        <v>1902</v>
      </c>
      <c r="AJ1024" t="str">
        <f t="shared" ca="1" si="109"/>
        <v>out1902</v>
      </c>
      <c r="AK1024" s="97">
        <f t="shared" ca="1" si="106"/>
        <v>1018</v>
      </c>
      <c r="AL1024" t="str">
        <f t="shared" ca="1" si="110"/>
        <v>ter</v>
      </c>
      <c r="AM1024">
        <f ca="1">IF($AJ$2="",SUMIFS(BANCOS!$C$4:$C$13,BANCOS!$D$4:$D$13,AK1024),SUMIFS(BANCOS!$C$4:$C$13,BANCOS!$D$4:$D$13,AK1024,BANCOS!$B$4:$B$13,$AJ$2))+AP1023</f>
        <v>0</v>
      </c>
      <c r="AN1024">
        <f ca="1">IF($AI$3=1,
IF($AJ$2="",
SUMIFS(ENTRADAS[Valor],ENTRADAS[Status],"Concluído",ENTRADAS[Data pagamento],AK1024),
SUMIFS(ENTRADAS[Valor],ENTRADAS[Status],"Concluído",ENTRADAS[Data pagamento],AK1024,ENTRADAS[Conta bancária],$AJ$2)),
IF($AJ$2="",
SUMIFS(ENTRADAS[Valor],ENTRADAS[Status],"Concluído",ENTRADAS[Data pagamento],AK1024)+SUMIFS(ENTRADAS[Valor],ENTRADAS[Status],"&lt;&gt;"&amp;"Concluído",ENTRADAS[Data vencimento],AK1024),
SUMIFS(ENTRADAS[Valor],ENTRADAS[Status],"Concluído",ENTRADAS[Data pagamento],AK1024,ENTRADAS[Conta bancária],$AJ$2)+SUMIFS(ENTRADAS[Valor],ENTRADAS[Status],"&lt;&gt;"&amp;"Concluído",ENTRADAS[Data vencimento],AK1024,ENTRADAS[Conta bancária],$AJ$2)))</f>
        <v>0</v>
      </c>
      <c r="AO1024">
        <f ca="1">IF($AI$3=1,
IF($AJ$2="",
SUMIFS(SAÍDAS[Valor],SAÍDAS[Status],"Concluído",SAÍDAS[Data pagamento],AK1024),
SUMIFS(SAÍDAS[Valor],SAÍDAS[Status],"Concluído",SAÍDAS[Data pagamento],AK1024,SAÍDAS[Conta bancária],$AJ$2)),
IF($AJ$2="",
SUMIFS(SAÍDAS[Valor],SAÍDAS[Status],"Concluído",SAÍDAS[Data pagamento],AK1024)+SUMIFS(SAÍDAS[Valor],SAÍDAS[Status],"&lt;&gt;"&amp;"Concluído",SAÍDAS[Data vencimento],AK1024),
SUMIFS(SAÍDAS[Valor],SAÍDAS[Status],"Concluído",SAÍDAS[Data pagamento],AK1024,SAÍDAS[Conta bancária],$AJ$2)+SUMIFS(SAÍDAS[Valor],SAÍDAS[Status],"&lt;&gt;"&amp;"Concluído",SAÍDAS[Data vencimento],AK1024,SAÍDAS[Conta bancária],$AJ$2)))</f>
        <v>0</v>
      </c>
      <c r="AP1024">
        <f t="shared" ca="1" si="111"/>
        <v>0</v>
      </c>
    </row>
    <row r="1025" spans="34:42" x14ac:dyDescent="0.3">
      <c r="AH1025" t="str">
        <f t="shared" ca="1" si="107"/>
        <v>out</v>
      </c>
      <c r="AI1025">
        <f t="shared" ca="1" si="108"/>
        <v>1902</v>
      </c>
      <c r="AJ1025" t="str">
        <f t="shared" ca="1" si="109"/>
        <v>out1902</v>
      </c>
      <c r="AK1025" s="97">
        <f t="shared" ca="1" si="106"/>
        <v>1019</v>
      </c>
      <c r="AL1025" t="str">
        <f t="shared" ca="1" si="110"/>
        <v>qua</v>
      </c>
      <c r="AM1025">
        <f ca="1">IF($AJ$2="",SUMIFS(BANCOS!$C$4:$C$13,BANCOS!$D$4:$D$13,AK1025),SUMIFS(BANCOS!$C$4:$C$13,BANCOS!$D$4:$D$13,AK1025,BANCOS!$B$4:$B$13,$AJ$2))+AP1024</f>
        <v>0</v>
      </c>
      <c r="AN1025">
        <f ca="1">IF($AI$3=1,
IF($AJ$2="",
SUMIFS(ENTRADAS[Valor],ENTRADAS[Status],"Concluído",ENTRADAS[Data pagamento],AK1025),
SUMIFS(ENTRADAS[Valor],ENTRADAS[Status],"Concluído",ENTRADAS[Data pagamento],AK1025,ENTRADAS[Conta bancária],$AJ$2)),
IF($AJ$2="",
SUMIFS(ENTRADAS[Valor],ENTRADAS[Status],"Concluído",ENTRADAS[Data pagamento],AK1025)+SUMIFS(ENTRADAS[Valor],ENTRADAS[Status],"&lt;&gt;"&amp;"Concluído",ENTRADAS[Data vencimento],AK1025),
SUMIFS(ENTRADAS[Valor],ENTRADAS[Status],"Concluído",ENTRADAS[Data pagamento],AK1025,ENTRADAS[Conta bancária],$AJ$2)+SUMIFS(ENTRADAS[Valor],ENTRADAS[Status],"&lt;&gt;"&amp;"Concluído",ENTRADAS[Data vencimento],AK1025,ENTRADAS[Conta bancária],$AJ$2)))</f>
        <v>0</v>
      </c>
      <c r="AO1025">
        <f ca="1">IF($AI$3=1,
IF($AJ$2="",
SUMIFS(SAÍDAS[Valor],SAÍDAS[Status],"Concluído",SAÍDAS[Data pagamento],AK1025),
SUMIFS(SAÍDAS[Valor],SAÍDAS[Status],"Concluído",SAÍDAS[Data pagamento],AK1025,SAÍDAS[Conta bancária],$AJ$2)),
IF($AJ$2="",
SUMIFS(SAÍDAS[Valor],SAÍDAS[Status],"Concluído",SAÍDAS[Data pagamento],AK1025)+SUMIFS(SAÍDAS[Valor],SAÍDAS[Status],"&lt;&gt;"&amp;"Concluído",SAÍDAS[Data vencimento],AK1025),
SUMIFS(SAÍDAS[Valor],SAÍDAS[Status],"Concluído",SAÍDAS[Data pagamento],AK1025,SAÍDAS[Conta bancária],$AJ$2)+SUMIFS(SAÍDAS[Valor],SAÍDAS[Status],"&lt;&gt;"&amp;"Concluído",SAÍDAS[Data vencimento],AK1025,SAÍDAS[Conta bancária],$AJ$2)))</f>
        <v>0</v>
      </c>
      <c r="AP1025">
        <f t="shared" ca="1" si="111"/>
        <v>0</v>
      </c>
    </row>
    <row r="1026" spans="34:42" x14ac:dyDescent="0.3">
      <c r="AH1026" t="str">
        <f t="shared" ca="1" si="107"/>
        <v>out</v>
      </c>
      <c r="AI1026">
        <f t="shared" ca="1" si="108"/>
        <v>1902</v>
      </c>
      <c r="AJ1026" t="str">
        <f t="shared" ca="1" si="109"/>
        <v>out1902</v>
      </c>
      <c r="AK1026" s="97">
        <f t="shared" ca="1" si="106"/>
        <v>1020</v>
      </c>
      <c r="AL1026" t="str">
        <f t="shared" ca="1" si="110"/>
        <v>qui</v>
      </c>
      <c r="AM1026">
        <f ca="1">IF($AJ$2="",SUMIFS(BANCOS!$C$4:$C$13,BANCOS!$D$4:$D$13,AK1026),SUMIFS(BANCOS!$C$4:$C$13,BANCOS!$D$4:$D$13,AK1026,BANCOS!$B$4:$B$13,$AJ$2))+AP1025</f>
        <v>0</v>
      </c>
      <c r="AN1026">
        <f ca="1">IF($AI$3=1,
IF($AJ$2="",
SUMIFS(ENTRADAS[Valor],ENTRADAS[Status],"Concluído",ENTRADAS[Data pagamento],AK1026),
SUMIFS(ENTRADAS[Valor],ENTRADAS[Status],"Concluído",ENTRADAS[Data pagamento],AK1026,ENTRADAS[Conta bancária],$AJ$2)),
IF($AJ$2="",
SUMIFS(ENTRADAS[Valor],ENTRADAS[Status],"Concluído",ENTRADAS[Data pagamento],AK1026)+SUMIFS(ENTRADAS[Valor],ENTRADAS[Status],"&lt;&gt;"&amp;"Concluído",ENTRADAS[Data vencimento],AK1026),
SUMIFS(ENTRADAS[Valor],ENTRADAS[Status],"Concluído",ENTRADAS[Data pagamento],AK1026,ENTRADAS[Conta bancária],$AJ$2)+SUMIFS(ENTRADAS[Valor],ENTRADAS[Status],"&lt;&gt;"&amp;"Concluído",ENTRADAS[Data vencimento],AK1026,ENTRADAS[Conta bancária],$AJ$2)))</f>
        <v>0</v>
      </c>
      <c r="AO1026">
        <f ca="1">IF($AI$3=1,
IF($AJ$2="",
SUMIFS(SAÍDAS[Valor],SAÍDAS[Status],"Concluído",SAÍDAS[Data pagamento],AK1026),
SUMIFS(SAÍDAS[Valor],SAÍDAS[Status],"Concluído",SAÍDAS[Data pagamento],AK1026,SAÍDAS[Conta bancária],$AJ$2)),
IF($AJ$2="",
SUMIFS(SAÍDAS[Valor],SAÍDAS[Status],"Concluído",SAÍDAS[Data pagamento],AK1026)+SUMIFS(SAÍDAS[Valor],SAÍDAS[Status],"&lt;&gt;"&amp;"Concluído",SAÍDAS[Data vencimento],AK1026),
SUMIFS(SAÍDAS[Valor],SAÍDAS[Status],"Concluído",SAÍDAS[Data pagamento],AK1026,SAÍDAS[Conta bancária],$AJ$2)+SUMIFS(SAÍDAS[Valor],SAÍDAS[Status],"&lt;&gt;"&amp;"Concluído",SAÍDAS[Data vencimento],AK1026,SAÍDAS[Conta bancária],$AJ$2)))</f>
        <v>0</v>
      </c>
      <c r="AP1026">
        <f t="shared" ca="1" si="111"/>
        <v>0</v>
      </c>
    </row>
    <row r="1027" spans="34:42" x14ac:dyDescent="0.3">
      <c r="AH1027" t="str">
        <f t="shared" ca="1" si="107"/>
        <v>out</v>
      </c>
      <c r="AI1027">
        <f t="shared" ca="1" si="108"/>
        <v>1902</v>
      </c>
      <c r="AJ1027" t="str">
        <f t="shared" ca="1" si="109"/>
        <v>out1902</v>
      </c>
      <c r="AK1027" s="97">
        <f t="shared" ca="1" si="106"/>
        <v>1021</v>
      </c>
      <c r="AL1027" t="str">
        <f t="shared" ca="1" si="110"/>
        <v>sex</v>
      </c>
      <c r="AM1027">
        <f ca="1">IF($AJ$2="",SUMIFS(BANCOS!$C$4:$C$13,BANCOS!$D$4:$D$13,AK1027),SUMIFS(BANCOS!$C$4:$C$13,BANCOS!$D$4:$D$13,AK1027,BANCOS!$B$4:$B$13,$AJ$2))+AP1026</f>
        <v>0</v>
      </c>
      <c r="AN1027">
        <f ca="1">IF($AI$3=1,
IF($AJ$2="",
SUMIFS(ENTRADAS[Valor],ENTRADAS[Status],"Concluído",ENTRADAS[Data pagamento],AK1027),
SUMIFS(ENTRADAS[Valor],ENTRADAS[Status],"Concluído",ENTRADAS[Data pagamento],AK1027,ENTRADAS[Conta bancária],$AJ$2)),
IF($AJ$2="",
SUMIFS(ENTRADAS[Valor],ENTRADAS[Status],"Concluído",ENTRADAS[Data pagamento],AK1027)+SUMIFS(ENTRADAS[Valor],ENTRADAS[Status],"&lt;&gt;"&amp;"Concluído",ENTRADAS[Data vencimento],AK1027),
SUMIFS(ENTRADAS[Valor],ENTRADAS[Status],"Concluído",ENTRADAS[Data pagamento],AK1027,ENTRADAS[Conta bancária],$AJ$2)+SUMIFS(ENTRADAS[Valor],ENTRADAS[Status],"&lt;&gt;"&amp;"Concluído",ENTRADAS[Data vencimento],AK1027,ENTRADAS[Conta bancária],$AJ$2)))</f>
        <v>0</v>
      </c>
      <c r="AO1027">
        <f ca="1">IF($AI$3=1,
IF($AJ$2="",
SUMIFS(SAÍDAS[Valor],SAÍDAS[Status],"Concluído",SAÍDAS[Data pagamento],AK1027),
SUMIFS(SAÍDAS[Valor],SAÍDAS[Status],"Concluído",SAÍDAS[Data pagamento],AK1027,SAÍDAS[Conta bancária],$AJ$2)),
IF($AJ$2="",
SUMIFS(SAÍDAS[Valor],SAÍDAS[Status],"Concluído",SAÍDAS[Data pagamento],AK1027)+SUMIFS(SAÍDAS[Valor],SAÍDAS[Status],"&lt;&gt;"&amp;"Concluído",SAÍDAS[Data vencimento],AK1027),
SUMIFS(SAÍDAS[Valor],SAÍDAS[Status],"Concluído",SAÍDAS[Data pagamento],AK1027,SAÍDAS[Conta bancária],$AJ$2)+SUMIFS(SAÍDAS[Valor],SAÍDAS[Status],"&lt;&gt;"&amp;"Concluído",SAÍDAS[Data vencimento],AK1027,SAÍDAS[Conta bancária],$AJ$2)))</f>
        <v>0</v>
      </c>
      <c r="AP1027">
        <f t="shared" ca="1" si="111"/>
        <v>0</v>
      </c>
    </row>
    <row r="1028" spans="34:42" x14ac:dyDescent="0.3">
      <c r="AH1028" t="str">
        <f t="shared" ca="1" si="107"/>
        <v>out</v>
      </c>
      <c r="AI1028">
        <f t="shared" ca="1" si="108"/>
        <v>1902</v>
      </c>
      <c r="AJ1028" t="str">
        <f t="shared" ca="1" si="109"/>
        <v>out1902</v>
      </c>
      <c r="AK1028" s="97">
        <f t="shared" ca="1" si="106"/>
        <v>1022</v>
      </c>
      <c r="AL1028" t="str">
        <f t="shared" ca="1" si="110"/>
        <v>sáb</v>
      </c>
      <c r="AM1028">
        <f ca="1">IF($AJ$2="",SUMIFS(BANCOS!$C$4:$C$13,BANCOS!$D$4:$D$13,AK1028),SUMIFS(BANCOS!$C$4:$C$13,BANCOS!$D$4:$D$13,AK1028,BANCOS!$B$4:$B$13,$AJ$2))+AP1027</f>
        <v>0</v>
      </c>
      <c r="AN1028">
        <f ca="1">IF($AI$3=1,
IF($AJ$2="",
SUMIFS(ENTRADAS[Valor],ENTRADAS[Status],"Concluído",ENTRADAS[Data pagamento],AK1028),
SUMIFS(ENTRADAS[Valor],ENTRADAS[Status],"Concluído",ENTRADAS[Data pagamento],AK1028,ENTRADAS[Conta bancária],$AJ$2)),
IF($AJ$2="",
SUMIFS(ENTRADAS[Valor],ENTRADAS[Status],"Concluído",ENTRADAS[Data pagamento],AK1028)+SUMIFS(ENTRADAS[Valor],ENTRADAS[Status],"&lt;&gt;"&amp;"Concluído",ENTRADAS[Data vencimento],AK1028),
SUMIFS(ENTRADAS[Valor],ENTRADAS[Status],"Concluído",ENTRADAS[Data pagamento],AK1028,ENTRADAS[Conta bancária],$AJ$2)+SUMIFS(ENTRADAS[Valor],ENTRADAS[Status],"&lt;&gt;"&amp;"Concluído",ENTRADAS[Data vencimento],AK1028,ENTRADAS[Conta bancária],$AJ$2)))</f>
        <v>0</v>
      </c>
      <c r="AO1028">
        <f ca="1">IF($AI$3=1,
IF($AJ$2="",
SUMIFS(SAÍDAS[Valor],SAÍDAS[Status],"Concluído",SAÍDAS[Data pagamento],AK1028),
SUMIFS(SAÍDAS[Valor],SAÍDAS[Status],"Concluído",SAÍDAS[Data pagamento],AK1028,SAÍDAS[Conta bancária],$AJ$2)),
IF($AJ$2="",
SUMIFS(SAÍDAS[Valor],SAÍDAS[Status],"Concluído",SAÍDAS[Data pagamento],AK1028)+SUMIFS(SAÍDAS[Valor],SAÍDAS[Status],"&lt;&gt;"&amp;"Concluído",SAÍDAS[Data vencimento],AK1028),
SUMIFS(SAÍDAS[Valor],SAÍDAS[Status],"Concluído",SAÍDAS[Data pagamento],AK1028,SAÍDAS[Conta bancária],$AJ$2)+SUMIFS(SAÍDAS[Valor],SAÍDAS[Status],"&lt;&gt;"&amp;"Concluído",SAÍDAS[Data vencimento],AK1028,SAÍDAS[Conta bancária],$AJ$2)))</f>
        <v>0</v>
      </c>
      <c r="AP1028">
        <f t="shared" ca="1" si="111"/>
        <v>0</v>
      </c>
    </row>
    <row r="1029" spans="34:42" x14ac:dyDescent="0.3">
      <c r="AH1029" t="str">
        <f t="shared" ca="1" si="107"/>
        <v>out</v>
      </c>
      <c r="AI1029">
        <f t="shared" ca="1" si="108"/>
        <v>1902</v>
      </c>
      <c r="AJ1029" t="str">
        <f t="shared" ca="1" si="109"/>
        <v>out1902</v>
      </c>
      <c r="AK1029" s="97">
        <f t="shared" ca="1" si="106"/>
        <v>1023</v>
      </c>
      <c r="AL1029" t="str">
        <f t="shared" ca="1" si="110"/>
        <v>dom</v>
      </c>
      <c r="AM1029">
        <f ca="1">IF($AJ$2="",SUMIFS(BANCOS!$C$4:$C$13,BANCOS!$D$4:$D$13,AK1029),SUMIFS(BANCOS!$C$4:$C$13,BANCOS!$D$4:$D$13,AK1029,BANCOS!$B$4:$B$13,$AJ$2))+AP1028</f>
        <v>0</v>
      </c>
      <c r="AN1029">
        <f ca="1">IF($AI$3=1,
IF($AJ$2="",
SUMIFS(ENTRADAS[Valor],ENTRADAS[Status],"Concluído",ENTRADAS[Data pagamento],AK1029),
SUMIFS(ENTRADAS[Valor],ENTRADAS[Status],"Concluído",ENTRADAS[Data pagamento],AK1029,ENTRADAS[Conta bancária],$AJ$2)),
IF($AJ$2="",
SUMIFS(ENTRADAS[Valor],ENTRADAS[Status],"Concluído",ENTRADAS[Data pagamento],AK1029)+SUMIFS(ENTRADAS[Valor],ENTRADAS[Status],"&lt;&gt;"&amp;"Concluído",ENTRADAS[Data vencimento],AK1029),
SUMIFS(ENTRADAS[Valor],ENTRADAS[Status],"Concluído",ENTRADAS[Data pagamento],AK1029,ENTRADAS[Conta bancária],$AJ$2)+SUMIFS(ENTRADAS[Valor],ENTRADAS[Status],"&lt;&gt;"&amp;"Concluído",ENTRADAS[Data vencimento],AK1029,ENTRADAS[Conta bancária],$AJ$2)))</f>
        <v>0</v>
      </c>
      <c r="AO1029">
        <f ca="1">IF($AI$3=1,
IF($AJ$2="",
SUMIFS(SAÍDAS[Valor],SAÍDAS[Status],"Concluído",SAÍDAS[Data pagamento],AK1029),
SUMIFS(SAÍDAS[Valor],SAÍDAS[Status],"Concluído",SAÍDAS[Data pagamento],AK1029,SAÍDAS[Conta bancária],$AJ$2)),
IF($AJ$2="",
SUMIFS(SAÍDAS[Valor],SAÍDAS[Status],"Concluído",SAÍDAS[Data pagamento],AK1029)+SUMIFS(SAÍDAS[Valor],SAÍDAS[Status],"&lt;&gt;"&amp;"Concluído",SAÍDAS[Data vencimento],AK1029),
SUMIFS(SAÍDAS[Valor],SAÍDAS[Status],"Concluído",SAÍDAS[Data pagamento],AK1029,SAÍDAS[Conta bancária],$AJ$2)+SUMIFS(SAÍDAS[Valor],SAÍDAS[Status],"&lt;&gt;"&amp;"Concluído",SAÍDAS[Data vencimento],AK1029,SAÍDAS[Conta bancária],$AJ$2)))</f>
        <v>0</v>
      </c>
      <c r="AP1029">
        <f t="shared" ca="1" si="111"/>
        <v>0</v>
      </c>
    </row>
    <row r="1030" spans="34:42" x14ac:dyDescent="0.3">
      <c r="AH1030" t="str">
        <f t="shared" ca="1" si="107"/>
        <v>out</v>
      </c>
      <c r="AI1030">
        <f t="shared" ca="1" si="108"/>
        <v>1902</v>
      </c>
      <c r="AJ1030" t="str">
        <f t="shared" ca="1" si="109"/>
        <v>out1902</v>
      </c>
      <c r="AK1030" s="97">
        <f t="shared" ca="1" si="106"/>
        <v>1024</v>
      </c>
      <c r="AL1030" t="str">
        <f t="shared" ca="1" si="110"/>
        <v>seg</v>
      </c>
      <c r="AM1030">
        <f ca="1">IF($AJ$2="",SUMIFS(BANCOS!$C$4:$C$13,BANCOS!$D$4:$D$13,AK1030),SUMIFS(BANCOS!$C$4:$C$13,BANCOS!$D$4:$D$13,AK1030,BANCOS!$B$4:$B$13,$AJ$2))+AP1029</f>
        <v>0</v>
      </c>
      <c r="AN1030">
        <f ca="1">IF($AI$3=1,
IF($AJ$2="",
SUMIFS(ENTRADAS[Valor],ENTRADAS[Status],"Concluído",ENTRADAS[Data pagamento],AK1030),
SUMIFS(ENTRADAS[Valor],ENTRADAS[Status],"Concluído",ENTRADAS[Data pagamento],AK1030,ENTRADAS[Conta bancária],$AJ$2)),
IF($AJ$2="",
SUMIFS(ENTRADAS[Valor],ENTRADAS[Status],"Concluído",ENTRADAS[Data pagamento],AK1030)+SUMIFS(ENTRADAS[Valor],ENTRADAS[Status],"&lt;&gt;"&amp;"Concluído",ENTRADAS[Data vencimento],AK1030),
SUMIFS(ENTRADAS[Valor],ENTRADAS[Status],"Concluído",ENTRADAS[Data pagamento],AK1030,ENTRADAS[Conta bancária],$AJ$2)+SUMIFS(ENTRADAS[Valor],ENTRADAS[Status],"&lt;&gt;"&amp;"Concluído",ENTRADAS[Data vencimento],AK1030,ENTRADAS[Conta bancária],$AJ$2)))</f>
        <v>0</v>
      </c>
      <c r="AO1030">
        <f ca="1">IF($AI$3=1,
IF($AJ$2="",
SUMIFS(SAÍDAS[Valor],SAÍDAS[Status],"Concluído",SAÍDAS[Data pagamento],AK1030),
SUMIFS(SAÍDAS[Valor],SAÍDAS[Status],"Concluído",SAÍDAS[Data pagamento],AK1030,SAÍDAS[Conta bancária],$AJ$2)),
IF($AJ$2="",
SUMIFS(SAÍDAS[Valor],SAÍDAS[Status],"Concluído",SAÍDAS[Data pagamento],AK1030)+SUMIFS(SAÍDAS[Valor],SAÍDAS[Status],"&lt;&gt;"&amp;"Concluído",SAÍDAS[Data vencimento],AK1030),
SUMIFS(SAÍDAS[Valor],SAÍDAS[Status],"Concluído",SAÍDAS[Data pagamento],AK1030,SAÍDAS[Conta bancária],$AJ$2)+SUMIFS(SAÍDAS[Valor],SAÍDAS[Status],"&lt;&gt;"&amp;"Concluído",SAÍDAS[Data vencimento],AK1030,SAÍDAS[Conta bancária],$AJ$2)))</f>
        <v>0</v>
      </c>
      <c r="AP1030">
        <f t="shared" ca="1" si="111"/>
        <v>0</v>
      </c>
    </row>
    <row r="1031" spans="34:42" x14ac:dyDescent="0.3">
      <c r="AH1031" t="str">
        <f t="shared" ca="1" si="107"/>
        <v>out</v>
      </c>
      <c r="AI1031">
        <f t="shared" ca="1" si="108"/>
        <v>1902</v>
      </c>
      <c r="AJ1031" t="str">
        <f t="shared" ca="1" si="109"/>
        <v>out1902</v>
      </c>
      <c r="AK1031" s="97">
        <f t="shared" ca="1" si="106"/>
        <v>1025</v>
      </c>
      <c r="AL1031" t="str">
        <f t="shared" ca="1" si="110"/>
        <v>ter</v>
      </c>
      <c r="AM1031">
        <f ca="1">IF($AJ$2="",SUMIFS(BANCOS!$C$4:$C$13,BANCOS!$D$4:$D$13,AK1031),SUMIFS(BANCOS!$C$4:$C$13,BANCOS!$D$4:$D$13,AK1031,BANCOS!$B$4:$B$13,$AJ$2))+AP1030</f>
        <v>0</v>
      </c>
      <c r="AN1031">
        <f ca="1">IF($AI$3=1,
IF($AJ$2="",
SUMIFS(ENTRADAS[Valor],ENTRADAS[Status],"Concluído",ENTRADAS[Data pagamento],AK1031),
SUMIFS(ENTRADAS[Valor],ENTRADAS[Status],"Concluído",ENTRADAS[Data pagamento],AK1031,ENTRADAS[Conta bancária],$AJ$2)),
IF($AJ$2="",
SUMIFS(ENTRADAS[Valor],ENTRADAS[Status],"Concluído",ENTRADAS[Data pagamento],AK1031)+SUMIFS(ENTRADAS[Valor],ENTRADAS[Status],"&lt;&gt;"&amp;"Concluído",ENTRADAS[Data vencimento],AK1031),
SUMIFS(ENTRADAS[Valor],ENTRADAS[Status],"Concluído",ENTRADAS[Data pagamento],AK1031,ENTRADAS[Conta bancária],$AJ$2)+SUMIFS(ENTRADAS[Valor],ENTRADAS[Status],"&lt;&gt;"&amp;"Concluído",ENTRADAS[Data vencimento],AK1031,ENTRADAS[Conta bancária],$AJ$2)))</f>
        <v>0</v>
      </c>
      <c r="AO1031">
        <f ca="1">IF($AI$3=1,
IF($AJ$2="",
SUMIFS(SAÍDAS[Valor],SAÍDAS[Status],"Concluído",SAÍDAS[Data pagamento],AK1031),
SUMIFS(SAÍDAS[Valor],SAÍDAS[Status],"Concluído",SAÍDAS[Data pagamento],AK1031,SAÍDAS[Conta bancária],$AJ$2)),
IF($AJ$2="",
SUMIFS(SAÍDAS[Valor],SAÍDAS[Status],"Concluído",SAÍDAS[Data pagamento],AK1031)+SUMIFS(SAÍDAS[Valor],SAÍDAS[Status],"&lt;&gt;"&amp;"Concluído",SAÍDAS[Data vencimento],AK1031),
SUMIFS(SAÍDAS[Valor],SAÍDAS[Status],"Concluído",SAÍDAS[Data pagamento],AK1031,SAÍDAS[Conta bancária],$AJ$2)+SUMIFS(SAÍDAS[Valor],SAÍDAS[Status],"&lt;&gt;"&amp;"Concluído",SAÍDAS[Data vencimento],AK1031,SAÍDAS[Conta bancária],$AJ$2)))</f>
        <v>0</v>
      </c>
      <c r="AP1031">
        <f t="shared" ca="1" si="111"/>
        <v>0</v>
      </c>
    </row>
    <row r="1032" spans="34:42" x14ac:dyDescent="0.3">
      <c r="AH1032" t="str">
        <f t="shared" ca="1" si="107"/>
        <v>out</v>
      </c>
      <c r="AI1032">
        <f t="shared" ca="1" si="108"/>
        <v>1902</v>
      </c>
      <c r="AJ1032" t="str">
        <f t="shared" ca="1" si="109"/>
        <v>out1902</v>
      </c>
      <c r="AK1032" s="97">
        <f t="shared" ref="AK1032:AK1095" ca="1" si="112">AK1031+1</f>
        <v>1026</v>
      </c>
      <c r="AL1032" t="str">
        <f t="shared" ca="1" si="110"/>
        <v>qua</v>
      </c>
      <c r="AM1032">
        <f ca="1">IF($AJ$2="",SUMIFS(BANCOS!$C$4:$C$13,BANCOS!$D$4:$D$13,AK1032),SUMIFS(BANCOS!$C$4:$C$13,BANCOS!$D$4:$D$13,AK1032,BANCOS!$B$4:$B$13,$AJ$2))+AP1031</f>
        <v>0</v>
      </c>
      <c r="AN1032">
        <f ca="1">IF($AI$3=1,
IF($AJ$2="",
SUMIFS(ENTRADAS[Valor],ENTRADAS[Status],"Concluído",ENTRADAS[Data pagamento],AK1032),
SUMIFS(ENTRADAS[Valor],ENTRADAS[Status],"Concluído",ENTRADAS[Data pagamento],AK1032,ENTRADAS[Conta bancária],$AJ$2)),
IF($AJ$2="",
SUMIFS(ENTRADAS[Valor],ENTRADAS[Status],"Concluído",ENTRADAS[Data pagamento],AK1032)+SUMIFS(ENTRADAS[Valor],ENTRADAS[Status],"&lt;&gt;"&amp;"Concluído",ENTRADAS[Data vencimento],AK1032),
SUMIFS(ENTRADAS[Valor],ENTRADAS[Status],"Concluído",ENTRADAS[Data pagamento],AK1032,ENTRADAS[Conta bancária],$AJ$2)+SUMIFS(ENTRADAS[Valor],ENTRADAS[Status],"&lt;&gt;"&amp;"Concluído",ENTRADAS[Data vencimento],AK1032,ENTRADAS[Conta bancária],$AJ$2)))</f>
        <v>0</v>
      </c>
      <c r="AO1032">
        <f ca="1">IF($AI$3=1,
IF($AJ$2="",
SUMIFS(SAÍDAS[Valor],SAÍDAS[Status],"Concluído",SAÍDAS[Data pagamento],AK1032),
SUMIFS(SAÍDAS[Valor],SAÍDAS[Status],"Concluído",SAÍDAS[Data pagamento],AK1032,SAÍDAS[Conta bancária],$AJ$2)),
IF($AJ$2="",
SUMIFS(SAÍDAS[Valor],SAÍDAS[Status],"Concluído",SAÍDAS[Data pagamento],AK1032)+SUMIFS(SAÍDAS[Valor],SAÍDAS[Status],"&lt;&gt;"&amp;"Concluído",SAÍDAS[Data vencimento],AK1032),
SUMIFS(SAÍDAS[Valor],SAÍDAS[Status],"Concluído",SAÍDAS[Data pagamento],AK1032,SAÍDAS[Conta bancária],$AJ$2)+SUMIFS(SAÍDAS[Valor],SAÍDAS[Status],"&lt;&gt;"&amp;"Concluído",SAÍDAS[Data vencimento],AK1032,SAÍDAS[Conta bancária],$AJ$2)))</f>
        <v>0</v>
      </c>
      <c r="AP1032">
        <f t="shared" ca="1" si="111"/>
        <v>0</v>
      </c>
    </row>
    <row r="1033" spans="34:42" x14ac:dyDescent="0.3">
      <c r="AH1033" t="str">
        <f t="shared" ca="1" si="107"/>
        <v>out</v>
      </c>
      <c r="AI1033">
        <f t="shared" ca="1" si="108"/>
        <v>1902</v>
      </c>
      <c r="AJ1033" t="str">
        <f t="shared" ca="1" si="109"/>
        <v>out1902</v>
      </c>
      <c r="AK1033" s="97">
        <f t="shared" ca="1" si="112"/>
        <v>1027</v>
      </c>
      <c r="AL1033" t="str">
        <f t="shared" ca="1" si="110"/>
        <v>qui</v>
      </c>
      <c r="AM1033">
        <f ca="1">IF($AJ$2="",SUMIFS(BANCOS!$C$4:$C$13,BANCOS!$D$4:$D$13,AK1033),SUMIFS(BANCOS!$C$4:$C$13,BANCOS!$D$4:$D$13,AK1033,BANCOS!$B$4:$B$13,$AJ$2))+AP1032</f>
        <v>0</v>
      </c>
      <c r="AN1033">
        <f ca="1">IF($AI$3=1,
IF($AJ$2="",
SUMIFS(ENTRADAS[Valor],ENTRADAS[Status],"Concluído",ENTRADAS[Data pagamento],AK1033),
SUMIFS(ENTRADAS[Valor],ENTRADAS[Status],"Concluído",ENTRADAS[Data pagamento],AK1033,ENTRADAS[Conta bancária],$AJ$2)),
IF($AJ$2="",
SUMIFS(ENTRADAS[Valor],ENTRADAS[Status],"Concluído",ENTRADAS[Data pagamento],AK1033)+SUMIFS(ENTRADAS[Valor],ENTRADAS[Status],"&lt;&gt;"&amp;"Concluído",ENTRADAS[Data vencimento],AK1033),
SUMIFS(ENTRADAS[Valor],ENTRADAS[Status],"Concluído",ENTRADAS[Data pagamento],AK1033,ENTRADAS[Conta bancária],$AJ$2)+SUMIFS(ENTRADAS[Valor],ENTRADAS[Status],"&lt;&gt;"&amp;"Concluído",ENTRADAS[Data vencimento],AK1033,ENTRADAS[Conta bancária],$AJ$2)))</f>
        <v>0</v>
      </c>
      <c r="AO1033">
        <f ca="1">IF($AI$3=1,
IF($AJ$2="",
SUMIFS(SAÍDAS[Valor],SAÍDAS[Status],"Concluído",SAÍDAS[Data pagamento],AK1033),
SUMIFS(SAÍDAS[Valor],SAÍDAS[Status],"Concluído",SAÍDAS[Data pagamento],AK1033,SAÍDAS[Conta bancária],$AJ$2)),
IF($AJ$2="",
SUMIFS(SAÍDAS[Valor],SAÍDAS[Status],"Concluído",SAÍDAS[Data pagamento],AK1033)+SUMIFS(SAÍDAS[Valor],SAÍDAS[Status],"&lt;&gt;"&amp;"Concluído",SAÍDAS[Data vencimento],AK1033),
SUMIFS(SAÍDAS[Valor],SAÍDAS[Status],"Concluído",SAÍDAS[Data pagamento],AK1033,SAÍDAS[Conta bancária],$AJ$2)+SUMIFS(SAÍDAS[Valor],SAÍDAS[Status],"&lt;&gt;"&amp;"Concluído",SAÍDAS[Data vencimento],AK1033,SAÍDAS[Conta bancária],$AJ$2)))</f>
        <v>0</v>
      </c>
      <c r="AP1033">
        <f t="shared" ca="1" si="111"/>
        <v>0</v>
      </c>
    </row>
    <row r="1034" spans="34:42" x14ac:dyDescent="0.3">
      <c r="AH1034" t="str">
        <f t="shared" ca="1" si="107"/>
        <v>out</v>
      </c>
      <c r="AI1034">
        <f t="shared" ca="1" si="108"/>
        <v>1902</v>
      </c>
      <c r="AJ1034" t="str">
        <f t="shared" ca="1" si="109"/>
        <v>out1902</v>
      </c>
      <c r="AK1034" s="97">
        <f t="shared" ca="1" si="112"/>
        <v>1028</v>
      </c>
      <c r="AL1034" t="str">
        <f t="shared" ca="1" si="110"/>
        <v>sex</v>
      </c>
      <c r="AM1034">
        <f ca="1">IF($AJ$2="",SUMIFS(BANCOS!$C$4:$C$13,BANCOS!$D$4:$D$13,AK1034),SUMIFS(BANCOS!$C$4:$C$13,BANCOS!$D$4:$D$13,AK1034,BANCOS!$B$4:$B$13,$AJ$2))+AP1033</f>
        <v>0</v>
      </c>
      <c r="AN1034">
        <f ca="1">IF($AI$3=1,
IF($AJ$2="",
SUMIFS(ENTRADAS[Valor],ENTRADAS[Status],"Concluído",ENTRADAS[Data pagamento],AK1034),
SUMIFS(ENTRADAS[Valor],ENTRADAS[Status],"Concluído",ENTRADAS[Data pagamento],AK1034,ENTRADAS[Conta bancária],$AJ$2)),
IF($AJ$2="",
SUMIFS(ENTRADAS[Valor],ENTRADAS[Status],"Concluído",ENTRADAS[Data pagamento],AK1034)+SUMIFS(ENTRADAS[Valor],ENTRADAS[Status],"&lt;&gt;"&amp;"Concluído",ENTRADAS[Data vencimento],AK1034),
SUMIFS(ENTRADAS[Valor],ENTRADAS[Status],"Concluído",ENTRADAS[Data pagamento],AK1034,ENTRADAS[Conta bancária],$AJ$2)+SUMIFS(ENTRADAS[Valor],ENTRADAS[Status],"&lt;&gt;"&amp;"Concluído",ENTRADAS[Data vencimento],AK1034,ENTRADAS[Conta bancária],$AJ$2)))</f>
        <v>0</v>
      </c>
      <c r="AO1034">
        <f ca="1">IF($AI$3=1,
IF($AJ$2="",
SUMIFS(SAÍDAS[Valor],SAÍDAS[Status],"Concluído",SAÍDAS[Data pagamento],AK1034),
SUMIFS(SAÍDAS[Valor],SAÍDAS[Status],"Concluído",SAÍDAS[Data pagamento],AK1034,SAÍDAS[Conta bancária],$AJ$2)),
IF($AJ$2="",
SUMIFS(SAÍDAS[Valor],SAÍDAS[Status],"Concluído",SAÍDAS[Data pagamento],AK1034)+SUMIFS(SAÍDAS[Valor],SAÍDAS[Status],"&lt;&gt;"&amp;"Concluído",SAÍDAS[Data vencimento],AK1034),
SUMIFS(SAÍDAS[Valor],SAÍDAS[Status],"Concluído",SAÍDAS[Data pagamento],AK1034,SAÍDAS[Conta bancária],$AJ$2)+SUMIFS(SAÍDAS[Valor],SAÍDAS[Status],"&lt;&gt;"&amp;"Concluído",SAÍDAS[Data vencimento],AK1034,SAÍDAS[Conta bancária],$AJ$2)))</f>
        <v>0</v>
      </c>
      <c r="AP1034">
        <f t="shared" ca="1" si="111"/>
        <v>0</v>
      </c>
    </row>
    <row r="1035" spans="34:42" x14ac:dyDescent="0.3">
      <c r="AH1035" t="str">
        <f t="shared" ca="1" si="107"/>
        <v>out</v>
      </c>
      <c r="AI1035">
        <f t="shared" ca="1" si="108"/>
        <v>1902</v>
      </c>
      <c r="AJ1035" t="str">
        <f t="shared" ca="1" si="109"/>
        <v>out1902</v>
      </c>
      <c r="AK1035" s="97">
        <f t="shared" ca="1" si="112"/>
        <v>1029</v>
      </c>
      <c r="AL1035" t="str">
        <f t="shared" ca="1" si="110"/>
        <v>sáb</v>
      </c>
      <c r="AM1035">
        <f ca="1">IF($AJ$2="",SUMIFS(BANCOS!$C$4:$C$13,BANCOS!$D$4:$D$13,AK1035),SUMIFS(BANCOS!$C$4:$C$13,BANCOS!$D$4:$D$13,AK1035,BANCOS!$B$4:$B$13,$AJ$2))+AP1034</f>
        <v>0</v>
      </c>
      <c r="AN1035">
        <f ca="1">IF($AI$3=1,
IF($AJ$2="",
SUMIFS(ENTRADAS[Valor],ENTRADAS[Status],"Concluído",ENTRADAS[Data pagamento],AK1035),
SUMIFS(ENTRADAS[Valor],ENTRADAS[Status],"Concluído",ENTRADAS[Data pagamento],AK1035,ENTRADAS[Conta bancária],$AJ$2)),
IF($AJ$2="",
SUMIFS(ENTRADAS[Valor],ENTRADAS[Status],"Concluído",ENTRADAS[Data pagamento],AK1035)+SUMIFS(ENTRADAS[Valor],ENTRADAS[Status],"&lt;&gt;"&amp;"Concluído",ENTRADAS[Data vencimento],AK1035),
SUMIFS(ENTRADAS[Valor],ENTRADAS[Status],"Concluído",ENTRADAS[Data pagamento],AK1035,ENTRADAS[Conta bancária],$AJ$2)+SUMIFS(ENTRADAS[Valor],ENTRADAS[Status],"&lt;&gt;"&amp;"Concluído",ENTRADAS[Data vencimento],AK1035,ENTRADAS[Conta bancária],$AJ$2)))</f>
        <v>0</v>
      </c>
      <c r="AO1035">
        <f ca="1">IF($AI$3=1,
IF($AJ$2="",
SUMIFS(SAÍDAS[Valor],SAÍDAS[Status],"Concluído",SAÍDAS[Data pagamento],AK1035),
SUMIFS(SAÍDAS[Valor],SAÍDAS[Status],"Concluído",SAÍDAS[Data pagamento],AK1035,SAÍDAS[Conta bancária],$AJ$2)),
IF($AJ$2="",
SUMIFS(SAÍDAS[Valor],SAÍDAS[Status],"Concluído",SAÍDAS[Data pagamento],AK1035)+SUMIFS(SAÍDAS[Valor],SAÍDAS[Status],"&lt;&gt;"&amp;"Concluído",SAÍDAS[Data vencimento],AK1035),
SUMIFS(SAÍDAS[Valor],SAÍDAS[Status],"Concluído",SAÍDAS[Data pagamento],AK1035,SAÍDAS[Conta bancária],$AJ$2)+SUMIFS(SAÍDAS[Valor],SAÍDAS[Status],"&lt;&gt;"&amp;"Concluído",SAÍDAS[Data vencimento],AK1035,SAÍDAS[Conta bancária],$AJ$2)))</f>
        <v>0</v>
      </c>
      <c r="AP1035">
        <f t="shared" ca="1" si="111"/>
        <v>0</v>
      </c>
    </row>
    <row r="1036" spans="34:42" x14ac:dyDescent="0.3">
      <c r="AH1036" t="str">
        <f t="shared" ca="1" si="107"/>
        <v>out</v>
      </c>
      <c r="AI1036">
        <f t="shared" ca="1" si="108"/>
        <v>1902</v>
      </c>
      <c r="AJ1036" t="str">
        <f t="shared" ca="1" si="109"/>
        <v>out1902</v>
      </c>
      <c r="AK1036" s="97">
        <f t="shared" ca="1" si="112"/>
        <v>1030</v>
      </c>
      <c r="AL1036" t="str">
        <f t="shared" ca="1" si="110"/>
        <v>dom</v>
      </c>
      <c r="AM1036">
        <f ca="1">IF($AJ$2="",SUMIFS(BANCOS!$C$4:$C$13,BANCOS!$D$4:$D$13,AK1036),SUMIFS(BANCOS!$C$4:$C$13,BANCOS!$D$4:$D$13,AK1036,BANCOS!$B$4:$B$13,$AJ$2))+AP1035</f>
        <v>0</v>
      </c>
      <c r="AN1036">
        <f ca="1">IF($AI$3=1,
IF($AJ$2="",
SUMIFS(ENTRADAS[Valor],ENTRADAS[Status],"Concluído",ENTRADAS[Data pagamento],AK1036),
SUMIFS(ENTRADAS[Valor],ENTRADAS[Status],"Concluído",ENTRADAS[Data pagamento],AK1036,ENTRADAS[Conta bancária],$AJ$2)),
IF($AJ$2="",
SUMIFS(ENTRADAS[Valor],ENTRADAS[Status],"Concluído",ENTRADAS[Data pagamento],AK1036)+SUMIFS(ENTRADAS[Valor],ENTRADAS[Status],"&lt;&gt;"&amp;"Concluído",ENTRADAS[Data vencimento],AK1036),
SUMIFS(ENTRADAS[Valor],ENTRADAS[Status],"Concluído",ENTRADAS[Data pagamento],AK1036,ENTRADAS[Conta bancária],$AJ$2)+SUMIFS(ENTRADAS[Valor],ENTRADAS[Status],"&lt;&gt;"&amp;"Concluído",ENTRADAS[Data vencimento],AK1036,ENTRADAS[Conta bancária],$AJ$2)))</f>
        <v>0</v>
      </c>
      <c r="AO1036">
        <f ca="1">IF($AI$3=1,
IF($AJ$2="",
SUMIFS(SAÍDAS[Valor],SAÍDAS[Status],"Concluído",SAÍDAS[Data pagamento],AK1036),
SUMIFS(SAÍDAS[Valor],SAÍDAS[Status],"Concluído",SAÍDAS[Data pagamento],AK1036,SAÍDAS[Conta bancária],$AJ$2)),
IF($AJ$2="",
SUMIFS(SAÍDAS[Valor],SAÍDAS[Status],"Concluído",SAÍDAS[Data pagamento],AK1036)+SUMIFS(SAÍDAS[Valor],SAÍDAS[Status],"&lt;&gt;"&amp;"Concluído",SAÍDAS[Data vencimento],AK1036),
SUMIFS(SAÍDAS[Valor],SAÍDAS[Status],"Concluído",SAÍDAS[Data pagamento],AK1036,SAÍDAS[Conta bancária],$AJ$2)+SUMIFS(SAÍDAS[Valor],SAÍDAS[Status],"&lt;&gt;"&amp;"Concluído",SAÍDAS[Data vencimento],AK1036,SAÍDAS[Conta bancária],$AJ$2)))</f>
        <v>0</v>
      </c>
      <c r="AP1036">
        <f t="shared" ca="1" si="111"/>
        <v>0</v>
      </c>
    </row>
    <row r="1037" spans="34:42" x14ac:dyDescent="0.3">
      <c r="AH1037" t="str">
        <f t="shared" ca="1" si="107"/>
        <v>out</v>
      </c>
      <c r="AI1037">
        <f t="shared" ca="1" si="108"/>
        <v>1902</v>
      </c>
      <c r="AJ1037" t="str">
        <f t="shared" ca="1" si="109"/>
        <v>out1902</v>
      </c>
      <c r="AK1037" s="97">
        <f t="shared" ca="1" si="112"/>
        <v>1031</v>
      </c>
      <c r="AL1037" t="str">
        <f t="shared" ca="1" si="110"/>
        <v>seg</v>
      </c>
      <c r="AM1037">
        <f ca="1">IF($AJ$2="",SUMIFS(BANCOS!$C$4:$C$13,BANCOS!$D$4:$D$13,AK1037),SUMIFS(BANCOS!$C$4:$C$13,BANCOS!$D$4:$D$13,AK1037,BANCOS!$B$4:$B$13,$AJ$2))+AP1036</f>
        <v>0</v>
      </c>
      <c r="AN1037">
        <f ca="1">IF($AI$3=1,
IF($AJ$2="",
SUMIFS(ENTRADAS[Valor],ENTRADAS[Status],"Concluído",ENTRADAS[Data pagamento],AK1037),
SUMIFS(ENTRADAS[Valor],ENTRADAS[Status],"Concluído",ENTRADAS[Data pagamento],AK1037,ENTRADAS[Conta bancária],$AJ$2)),
IF($AJ$2="",
SUMIFS(ENTRADAS[Valor],ENTRADAS[Status],"Concluído",ENTRADAS[Data pagamento],AK1037)+SUMIFS(ENTRADAS[Valor],ENTRADAS[Status],"&lt;&gt;"&amp;"Concluído",ENTRADAS[Data vencimento],AK1037),
SUMIFS(ENTRADAS[Valor],ENTRADAS[Status],"Concluído",ENTRADAS[Data pagamento],AK1037,ENTRADAS[Conta bancária],$AJ$2)+SUMIFS(ENTRADAS[Valor],ENTRADAS[Status],"&lt;&gt;"&amp;"Concluído",ENTRADAS[Data vencimento],AK1037,ENTRADAS[Conta bancária],$AJ$2)))</f>
        <v>0</v>
      </c>
      <c r="AO1037">
        <f ca="1">IF($AI$3=1,
IF($AJ$2="",
SUMIFS(SAÍDAS[Valor],SAÍDAS[Status],"Concluído",SAÍDAS[Data pagamento],AK1037),
SUMIFS(SAÍDAS[Valor],SAÍDAS[Status],"Concluído",SAÍDAS[Data pagamento],AK1037,SAÍDAS[Conta bancária],$AJ$2)),
IF($AJ$2="",
SUMIFS(SAÍDAS[Valor],SAÍDAS[Status],"Concluído",SAÍDAS[Data pagamento],AK1037)+SUMIFS(SAÍDAS[Valor],SAÍDAS[Status],"&lt;&gt;"&amp;"Concluído",SAÍDAS[Data vencimento],AK1037),
SUMIFS(SAÍDAS[Valor],SAÍDAS[Status],"Concluído",SAÍDAS[Data pagamento],AK1037,SAÍDAS[Conta bancária],$AJ$2)+SUMIFS(SAÍDAS[Valor],SAÍDAS[Status],"&lt;&gt;"&amp;"Concluído",SAÍDAS[Data vencimento],AK1037,SAÍDAS[Conta bancária],$AJ$2)))</f>
        <v>0</v>
      </c>
      <c r="AP1037">
        <f t="shared" ca="1" si="111"/>
        <v>0</v>
      </c>
    </row>
    <row r="1038" spans="34:42" x14ac:dyDescent="0.3">
      <c r="AH1038" t="str">
        <f t="shared" ca="1" si="107"/>
        <v>out</v>
      </c>
      <c r="AI1038">
        <f t="shared" ca="1" si="108"/>
        <v>1902</v>
      </c>
      <c r="AJ1038" t="str">
        <f t="shared" ca="1" si="109"/>
        <v>out1902</v>
      </c>
      <c r="AK1038" s="97">
        <f t="shared" ca="1" si="112"/>
        <v>1032</v>
      </c>
      <c r="AL1038" t="str">
        <f t="shared" ca="1" si="110"/>
        <v>ter</v>
      </c>
      <c r="AM1038">
        <f ca="1">IF($AJ$2="",SUMIFS(BANCOS!$C$4:$C$13,BANCOS!$D$4:$D$13,AK1038),SUMIFS(BANCOS!$C$4:$C$13,BANCOS!$D$4:$D$13,AK1038,BANCOS!$B$4:$B$13,$AJ$2))+AP1037</f>
        <v>0</v>
      </c>
      <c r="AN1038">
        <f ca="1">IF($AI$3=1,
IF($AJ$2="",
SUMIFS(ENTRADAS[Valor],ENTRADAS[Status],"Concluído",ENTRADAS[Data pagamento],AK1038),
SUMIFS(ENTRADAS[Valor],ENTRADAS[Status],"Concluído",ENTRADAS[Data pagamento],AK1038,ENTRADAS[Conta bancária],$AJ$2)),
IF($AJ$2="",
SUMIFS(ENTRADAS[Valor],ENTRADAS[Status],"Concluído",ENTRADAS[Data pagamento],AK1038)+SUMIFS(ENTRADAS[Valor],ENTRADAS[Status],"&lt;&gt;"&amp;"Concluído",ENTRADAS[Data vencimento],AK1038),
SUMIFS(ENTRADAS[Valor],ENTRADAS[Status],"Concluído",ENTRADAS[Data pagamento],AK1038,ENTRADAS[Conta bancária],$AJ$2)+SUMIFS(ENTRADAS[Valor],ENTRADAS[Status],"&lt;&gt;"&amp;"Concluído",ENTRADAS[Data vencimento],AK1038,ENTRADAS[Conta bancária],$AJ$2)))</f>
        <v>0</v>
      </c>
      <c r="AO1038">
        <f ca="1">IF($AI$3=1,
IF($AJ$2="",
SUMIFS(SAÍDAS[Valor],SAÍDAS[Status],"Concluído",SAÍDAS[Data pagamento],AK1038),
SUMIFS(SAÍDAS[Valor],SAÍDAS[Status],"Concluído",SAÍDAS[Data pagamento],AK1038,SAÍDAS[Conta bancária],$AJ$2)),
IF($AJ$2="",
SUMIFS(SAÍDAS[Valor],SAÍDAS[Status],"Concluído",SAÍDAS[Data pagamento],AK1038)+SUMIFS(SAÍDAS[Valor],SAÍDAS[Status],"&lt;&gt;"&amp;"Concluído",SAÍDAS[Data vencimento],AK1038),
SUMIFS(SAÍDAS[Valor],SAÍDAS[Status],"Concluído",SAÍDAS[Data pagamento],AK1038,SAÍDAS[Conta bancária],$AJ$2)+SUMIFS(SAÍDAS[Valor],SAÍDAS[Status],"&lt;&gt;"&amp;"Concluído",SAÍDAS[Data vencimento],AK1038,SAÍDAS[Conta bancária],$AJ$2)))</f>
        <v>0</v>
      </c>
      <c r="AP1038">
        <f t="shared" ca="1" si="111"/>
        <v>0</v>
      </c>
    </row>
    <row r="1039" spans="34:42" x14ac:dyDescent="0.3">
      <c r="AH1039" t="str">
        <f t="shared" ca="1" si="107"/>
        <v>out</v>
      </c>
      <c r="AI1039">
        <f t="shared" ca="1" si="108"/>
        <v>1902</v>
      </c>
      <c r="AJ1039" t="str">
        <f t="shared" ca="1" si="109"/>
        <v>out1902</v>
      </c>
      <c r="AK1039" s="97">
        <f t="shared" ca="1" si="112"/>
        <v>1033</v>
      </c>
      <c r="AL1039" t="str">
        <f t="shared" ca="1" si="110"/>
        <v>qua</v>
      </c>
      <c r="AM1039">
        <f ca="1">IF($AJ$2="",SUMIFS(BANCOS!$C$4:$C$13,BANCOS!$D$4:$D$13,AK1039),SUMIFS(BANCOS!$C$4:$C$13,BANCOS!$D$4:$D$13,AK1039,BANCOS!$B$4:$B$13,$AJ$2))+AP1038</f>
        <v>0</v>
      </c>
      <c r="AN1039">
        <f ca="1">IF($AI$3=1,
IF($AJ$2="",
SUMIFS(ENTRADAS[Valor],ENTRADAS[Status],"Concluído",ENTRADAS[Data pagamento],AK1039),
SUMIFS(ENTRADAS[Valor],ENTRADAS[Status],"Concluído",ENTRADAS[Data pagamento],AK1039,ENTRADAS[Conta bancária],$AJ$2)),
IF($AJ$2="",
SUMIFS(ENTRADAS[Valor],ENTRADAS[Status],"Concluído",ENTRADAS[Data pagamento],AK1039)+SUMIFS(ENTRADAS[Valor],ENTRADAS[Status],"&lt;&gt;"&amp;"Concluído",ENTRADAS[Data vencimento],AK1039),
SUMIFS(ENTRADAS[Valor],ENTRADAS[Status],"Concluído",ENTRADAS[Data pagamento],AK1039,ENTRADAS[Conta bancária],$AJ$2)+SUMIFS(ENTRADAS[Valor],ENTRADAS[Status],"&lt;&gt;"&amp;"Concluído",ENTRADAS[Data vencimento],AK1039,ENTRADAS[Conta bancária],$AJ$2)))</f>
        <v>0</v>
      </c>
      <c r="AO1039">
        <f ca="1">IF($AI$3=1,
IF($AJ$2="",
SUMIFS(SAÍDAS[Valor],SAÍDAS[Status],"Concluído",SAÍDAS[Data pagamento],AK1039),
SUMIFS(SAÍDAS[Valor],SAÍDAS[Status],"Concluído",SAÍDAS[Data pagamento],AK1039,SAÍDAS[Conta bancária],$AJ$2)),
IF($AJ$2="",
SUMIFS(SAÍDAS[Valor],SAÍDAS[Status],"Concluído",SAÍDAS[Data pagamento],AK1039)+SUMIFS(SAÍDAS[Valor],SAÍDAS[Status],"&lt;&gt;"&amp;"Concluído",SAÍDAS[Data vencimento],AK1039),
SUMIFS(SAÍDAS[Valor],SAÍDAS[Status],"Concluído",SAÍDAS[Data pagamento],AK1039,SAÍDAS[Conta bancária],$AJ$2)+SUMIFS(SAÍDAS[Valor],SAÍDAS[Status],"&lt;&gt;"&amp;"Concluído",SAÍDAS[Data vencimento],AK1039,SAÍDAS[Conta bancária],$AJ$2)))</f>
        <v>0</v>
      </c>
      <c r="AP1039">
        <f t="shared" ca="1" si="111"/>
        <v>0</v>
      </c>
    </row>
    <row r="1040" spans="34:42" x14ac:dyDescent="0.3">
      <c r="AH1040" t="str">
        <f t="shared" ca="1" si="107"/>
        <v>out</v>
      </c>
      <c r="AI1040">
        <f t="shared" ca="1" si="108"/>
        <v>1902</v>
      </c>
      <c r="AJ1040" t="str">
        <f t="shared" ca="1" si="109"/>
        <v>out1902</v>
      </c>
      <c r="AK1040" s="97">
        <f t="shared" ca="1" si="112"/>
        <v>1034</v>
      </c>
      <c r="AL1040" t="str">
        <f t="shared" ca="1" si="110"/>
        <v>qui</v>
      </c>
      <c r="AM1040">
        <f ca="1">IF($AJ$2="",SUMIFS(BANCOS!$C$4:$C$13,BANCOS!$D$4:$D$13,AK1040),SUMIFS(BANCOS!$C$4:$C$13,BANCOS!$D$4:$D$13,AK1040,BANCOS!$B$4:$B$13,$AJ$2))+AP1039</f>
        <v>0</v>
      </c>
      <c r="AN1040">
        <f ca="1">IF($AI$3=1,
IF($AJ$2="",
SUMIFS(ENTRADAS[Valor],ENTRADAS[Status],"Concluído",ENTRADAS[Data pagamento],AK1040),
SUMIFS(ENTRADAS[Valor],ENTRADAS[Status],"Concluído",ENTRADAS[Data pagamento],AK1040,ENTRADAS[Conta bancária],$AJ$2)),
IF($AJ$2="",
SUMIFS(ENTRADAS[Valor],ENTRADAS[Status],"Concluído",ENTRADAS[Data pagamento],AK1040)+SUMIFS(ENTRADAS[Valor],ENTRADAS[Status],"&lt;&gt;"&amp;"Concluído",ENTRADAS[Data vencimento],AK1040),
SUMIFS(ENTRADAS[Valor],ENTRADAS[Status],"Concluído",ENTRADAS[Data pagamento],AK1040,ENTRADAS[Conta bancária],$AJ$2)+SUMIFS(ENTRADAS[Valor],ENTRADAS[Status],"&lt;&gt;"&amp;"Concluído",ENTRADAS[Data vencimento],AK1040,ENTRADAS[Conta bancária],$AJ$2)))</f>
        <v>0</v>
      </c>
      <c r="AO1040">
        <f ca="1">IF($AI$3=1,
IF($AJ$2="",
SUMIFS(SAÍDAS[Valor],SAÍDAS[Status],"Concluído",SAÍDAS[Data pagamento],AK1040),
SUMIFS(SAÍDAS[Valor],SAÍDAS[Status],"Concluído",SAÍDAS[Data pagamento],AK1040,SAÍDAS[Conta bancária],$AJ$2)),
IF($AJ$2="",
SUMIFS(SAÍDAS[Valor],SAÍDAS[Status],"Concluído",SAÍDAS[Data pagamento],AK1040)+SUMIFS(SAÍDAS[Valor],SAÍDAS[Status],"&lt;&gt;"&amp;"Concluído",SAÍDAS[Data vencimento],AK1040),
SUMIFS(SAÍDAS[Valor],SAÍDAS[Status],"Concluído",SAÍDAS[Data pagamento],AK1040,SAÍDAS[Conta bancária],$AJ$2)+SUMIFS(SAÍDAS[Valor],SAÍDAS[Status],"&lt;&gt;"&amp;"Concluído",SAÍDAS[Data vencimento],AK1040,SAÍDAS[Conta bancária],$AJ$2)))</f>
        <v>0</v>
      </c>
      <c r="AP1040">
        <f t="shared" ca="1" si="111"/>
        <v>0</v>
      </c>
    </row>
    <row r="1041" spans="34:42" x14ac:dyDescent="0.3">
      <c r="AH1041" t="str">
        <f t="shared" ca="1" si="107"/>
        <v>out</v>
      </c>
      <c r="AI1041">
        <f t="shared" ca="1" si="108"/>
        <v>1902</v>
      </c>
      <c r="AJ1041" t="str">
        <f t="shared" ca="1" si="109"/>
        <v>out1902</v>
      </c>
      <c r="AK1041" s="97">
        <f t="shared" ca="1" si="112"/>
        <v>1035</v>
      </c>
      <c r="AL1041" t="str">
        <f t="shared" ca="1" si="110"/>
        <v>sex</v>
      </c>
      <c r="AM1041">
        <f ca="1">IF($AJ$2="",SUMIFS(BANCOS!$C$4:$C$13,BANCOS!$D$4:$D$13,AK1041),SUMIFS(BANCOS!$C$4:$C$13,BANCOS!$D$4:$D$13,AK1041,BANCOS!$B$4:$B$13,$AJ$2))+AP1040</f>
        <v>0</v>
      </c>
      <c r="AN1041">
        <f ca="1">IF($AI$3=1,
IF($AJ$2="",
SUMIFS(ENTRADAS[Valor],ENTRADAS[Status],"Concluído",ENTRADAS[Data pagamento],AK1041),
SUMIFS(ENTRADAS[Valor],ENTRADAS[Status],"Concluído",ENTRADAS[Data pagamento],AK1041,ENTRADAS[Conta bancária],$AJ$2)),
IF($AJ$2="",
SUMIFS(ENTRADAS[Valor],ENTRADAS[Status],"Concluído",ENTRADAS[Data pagamento],AK1041)+SUMIFS(ENTRADAS[Valor],ENTRADAS[Status],"&lt;&gt;"&amp;"Concluído",ENTRADAS[Data vencimento],AK1041),
SUMIFS(ENTRADAS[Valor],ENTRADAS[Status],"Concluído",ENTRADAS[Data pagamento],AK1041,ENTRADAS[Conta bancária],$AJ$2)+SUMIFS(ENTRADAS[Valor],ENTRADAS[Status],"&lt;&gt;"&amp;"Concluído",ENTRADAS[Data vencimento],AK1041,ENTRADAS[Conta bancária],$AJ$2)))</f>
        <v>0</v>
      </c>
      <c r="AO1041">
        <f ca="1">IF($AI$3=1,
IF($AJ$2="",
SUMIFS(SAÍDAS[Valor],SAÍDAS[Status],"Concluído",SAÍDAS[Data pagamento],AK1041),
SUMIFS(SAÍDAS[Valor],SAÍDAS[Status],"Concluído",SAÍDAS[Data pagamento],AK1041,SAÍDAS[Conta bancária],$AJ$2)),
IF($AJ$2="",
SUMIFS(SAÍDAS[Valor],SAÍDAS[Status],"Concluído",SAÍDAS[Data pagamento],AK1041)+SUMIFS(SAÍDAS[Valor],SAÍDAS[Status],"&lt;&gt;"&amp;"Concluído",SAÍDAS[Data vencimento],AK1041),
SUMIFS(SAÍDAS[Valor],SAÍDAS[Status],"Concluído",SAÍDAS[Data pagamento],AK1041,SAÍDAS[Conta bancária],$AJ$2)+SUMIFS(SAÍDAS[Valor],SAÍDAS[Status],"&lt;&gt;"&amp;"Concluído",SAÍDAS[Data vencimento],AK1041,SAÍDAS[Conta bancária],$AJ$2)))</f>
        <v>0</v>
      </c>
      <c r="AP1041">
        <f t="shared" ca="1" si="111"/>
        <v>0</v>
      </c>
    </row>
    <row r="1042" spans="34:42" x14ac:dyDescent="0.3">
      <c r="AH1042" t="str">
        <f t="shared" ca="1" si="107"/>
        <v>nov</v>
      </c>
      <c r="AI1042">
        <f t="shared" ca="1" si="108"/>
        <v>1902</v>
      </c>
      <c r="AJ1042" t="str">
        <f t="shared" ca="1" si="109"/>
        <v>nov1902</v>
      </c>
      <c r="AK1042" s="97">
        <f t="shared" ca="1" si="112"/>
        <v>1036</v>
      </c>
      <c r="AL1042" t="str">
        <f t="shared" ca="1" si="110"/>
        <v>sáb</v>
      </c>
      <c r="AM1042">
        <f ca="1">IF($AJ$2="",SUMIFS(BANCOS!$C$4:$C$13,BANCOS!$D$4:$D$13,AK1042),SUMIFS(BANCOS!$C$4:$C$13,BANCOS!$D$4:$D$13,AK1042,BANCOS!$B$4:$B$13,$AJ$2))+AP1041</f>
        <v>0</v>
      </c>
      <c r="AN1042">
        <f ca="1">IF($AI$3=1,
IF($AJ$2="",
SUMIFS(ENTRADAS[Valor],ENTRADAS[Status],"Concluído",ENTRADAS[Data pagamento],AK1042),
SUMIFS(ENTRADAS[Valor],ENTRADAS[Status],"Concluído",ENTRADAS[Data pagamento],AK1042,ENTRADAS[Conta bancária],$AJ$2)),
IF($AJ$2="",
SUMIFS(ENTRADAS[Valor],ENTRADAS[Status],"Concluído",ENTRADAS[Data pagamento],AK1042)+SUMIFS(ENTRADAS[Valor],ENTRADAS[Status],"&lt;&gt;"&amp;"Concluído",ENTRADAS[Data vencimento],AK1042),
SUMIFS(ENTRADAS[Valor],ENTRADAS[Status],"Concluído",ENTRADAS[Data pagamento],AK1042,ENTRADAS[Conta bancária],$AJ$2)+SUMIFS(ENTRADAS[Valor],ENTRADAS[Status],"&lt;&gt;"&amp;"Concluído",ENTRADAS[Data vencimento],AK1042,ENTRADAS[Conta bancária],$AJ$2)))</f>
        <v>0</v>
      </c>
      <c r="AO1042">
        <f ca="1">IF($AI$3=1,
IF($AJ$2="",
SUMIFS(SAÍDAS[Valor],SAÍDAS[Status],"Concluído",SAÍDAS[Data pagamento],AK1042),
SUMIFS(SAÍDAS[Valor],SAÍDAS[Status],"Concluído",SAÍDAS[Data pagamento],AK1042,SAÍDAS[Conta bancária],$AJ$2)),
IF($AJ$2="",
SUMIFS(SAÍDAS[Valor],SAÍDAS[Status],"Concluído",SAÍDAS[Data pagamento],AK1042)+SUMIFS(SAÍDAS[Valor],SAÍDAS[Status],"&lt;&gt;"&amp;"Concluído",SAÍDAS[Data vencimento],AK1042),
SUMIFS(SAÍDAS[Valor],SAÍDAS[Status],"Concluído",SAÍDAS[Data pagamento],AK1042,SAÍDAS[Conta bancária],$AJ$2)+SUMIFS(SAÍDAS[Valor],SAÍDAS[Status],"&lt;&gt;"&amp;"Concluído",SAÍDAS[Data vencimento],AK1042,SAÍDAS[Conta bancária],$AJ$2)))</f>
        <v>0</v>
      </c>
      <c r="AP1042">
        <f t="shared" ca="1" si="111"/>
        <v>0</v>
      </c>
    </row>
    <row r="1043" spans="34:42" x14ac:dyDescent="0.3">
      <c r="AH1043" t="str">
        <f t="shared" ca="1" si="107"/>
        <v>nov</v>
      </c>
      <c r="AI1043">
        <f t="shared" ca="1" si="108"/>
        <v>1902</v>
      </c>
      <c r="AJ1043" t="str">
        <f t="shared" ca="1" si="109"/>
        <v>nov1902</v>
      </c>
      <c r="AK1043" s="97">
        <f t="shared" ca="1" si="112"/>
        <v>1037</v>
      </c>
      <c r="AL1043" t="str">
        <f t="shared" ca="1" si="110"/>
        <v>dom</v>
      </c>
      <c r="AM1043">
        <f ca="1">IF($AJ$2="",SUMIFS(BANCOS!$C$4:$C$13,BANCOS!$D$4:$D$13,AK1043),SUMIFS(BANCOS!$C$4:$C$13,BANCOS!$D$4:$D$13,AK1043,BANCOS!$B$4:$B$13,$AJ$2))+AP1042</f>
        <v>0</v>
      </c>
      <c r="AN1043">
        <f ca="1">IF($AI$3=1,
IF($AJ$2="",
SUMIFS(ENTRADAS[Valor],ENTRADAS[Status],"Concluído",ENTRADAS[Data pagamento],AK1043),
SUMIFS(ENTRADAS[Valor],ENTRADAS[Status],"Concluído",ENTRADAS[Data pagamento],AK1043,ENTRADAS[Conta bancária],$AJ$2)),
IF($AJ$2="",
SUMIFS(ENTRADAS[Valor],ENTRADAS[Status],"Concluído",ENTRADAS[Data pagamento],AK1043)+SUMIFS(ENTRADAS[Valor],ENTRADAS[Status],"&lt;&gt;"&amp;"Concluído",ENTRADAS[Data vencimento],AK1043),
SUMIFS(ENTRADAS[Valor],ENTRADAS[Status],"Concluído",ENTRADAS[Data pagamento],AK1043,ENTRADAS[Conta bancária],$AJ$2)+SUMIFS(ENTRADAS[Valor],ENTRADAS[Status],"&lt;&gt;"&amp;"Concluído",ENTRADAS[Data vencimento],AK1043,ENTRADAS[Conta bancária],$AJ$2)))</f>
        <v>0</v>
      </c>
      <c r="AO1043">
        <f ca="1">IF($AI$3=1,
IF($AJ$2="",
SUMIFS(SAÍDAS[Valor],SAÍDAS[Status],"Concluído",SAÍDAS[Data pagamento],AK1043),
SUMIFS(SAÍDAS[Valor],SAÍDAS[Status],"Concluído",SAÍDAS[Data pagamento],AK1043,SAÍDAS[Conta bancária],$AJ$2)),
IF($AJ$2="",
SUMIFS(SAÍDAS[Valor],SAÍDAS[Status],"Concluído",SAÍDAS[Data pagamento],AK1043)+SUMIFS(SAÍDAS[Valor],SAÍDAS[Status],"&lt;&gt;"&amp;"Concluído",SAÍDAS[Data vencimento],AK1043),
SUMIFS(SAÍDAS[Valor],SAÍDAS[Status],"Concluído",SAÍDAS[Data pagamento],AK1043,SAÍDAS[Conta bancária],$AJ$2)+SUMIFS(SAÍDAS[Valor],SAÍDAS[Status],"&lt;&gt;"&amp;"Concluído",SAÍDAS[Data vencimento],AK1043,SAÍDAS[Conta bancária],$AJ$2)))</f>
        <v>0</v>
      </c>
      <c r="AP1043">
        <f t="shared" ca="1" si="111"/>
        <v>0</v>
      </c>
    </row>
    <row r="1044" spans="34:42" x14ac:dyDescent="0.3">
      <c r="AH1044" t="str">
        <f t="shared" ca="1" si="107"/>
        <v>nov</v>
      </c>
      <c r="AI1044">
        <f t="shared" ca="1" si="108"/>
        <v>1902</v>
      </c>
      <c r="AJ1044" t="str">
        <f t="shared" ca="1" si="109"/>
        <v>nov1902</v>
      </c>
      <c r="AK1044" s="97">
        <f t="shared" ca="1" si="112"/>
        <v>1038</v>
      </c>
      <c r="AL1044" t="str">
        <f t="shared" ca="1" si="110"/>
        <v>seg</v>
      </c>
      <c r="AM1044">
        <f ca="1">IF($AJ$2="",SUMIFS(BANCOS!$C$4:$C$13,BANCOS!$D$4:$D$13,AK1044),SUMIFS(BANCOS!$C$4:$C$13,BANCOS!$D$4:$D$13,AK1044,BANCOS!$B$4:$B$13,$AJ$2))+AP1043</f>
        <v>0</v>
      </c>
      <c r="AN1044">
        <f ca="1">IF($AI$3=1,
IF($AJ$2="",
SUMIFS(ENTRADAS[Valor],ENTRADAS[Status],"Concluído",ENTRADAS[Data pagamento],AK1044),
SUMIFS(ENTRADAS[Valor],ENTRADAS[Status],"Concluído",ENTRADAS[Data pagamento],AK1044,ENTRADAS[Conta bancária],$AJ$2)),
IF($AJ$2="",
SUMIFS(ENTRADAS[Valor],ENTRADAS[Status],"Concluído",ENTRADAS[Data pagamento],AK1044)+SUMIFS(ENTRADAS[Valor],ENTRADAS[Status],"&lt;&gt;"&amp;"Concluído",ENTRADAS[Data vencimento],AK1044),
SUMIFS(ENTRADAS[Valor],ENTRADAS[Status],"Concluído",ENTRADAS[Data pagamento],AK1044,ENTRADAS[Conta bancária],$AJ$2)+SUMIFS(ENTRADAS[Valor],ENTRADAS[Status],"&lt;&gt;"&amp;"Concluído",ENTRADAS[Data vencimento],AK1044,ENTRADAS[Conta bancária],$AJ$2)))</f>
        <v>0</v>
      </c>
      <c r="AO1044">
        <f ca="1">IF($AI$3=1,
IF($AJ$2="",
SUMIFS(SAÍDAS[Valor],SAÍDAS[Status],"Concluído",SAÍDAS[Data pagamento],AK1044),
SUMIFS(SAÍDAS[Valor],SAÍDAS[Status],"Concluído",SAÍDAS[Data pagamento],AK1044,SAÍDAS[Conta bancária],$AJ$2)),
IF($AJ$2="",
SUMIFS(SAÍDAS[Valor],SAÍDAS[Status],"Concluído",SAÍDAS[Data pagamento],AK1044)+SUMIFS(SAÍDAS[Valor],SAÍDAS[Status],"&lt;&gt;"&amp;"Concluído",SAÍDAS[Data vencimento],AK1044),
SUMIFS(SAÍDAS[Valor],SAÍDAS[Status],"Concluído",SAÍDAS[Data pagamento],AK1044,SAÍDAS[Conta bancária],$AJ$2)+SUMIFS(SAÍDAS[Valor],SAÍDAS[Status],"&lt;&gt;"&amp;"Concluído",SAÍDAS[Data vencimento],AK1044,SAÍDAS[Conta bancária],$AJ$2)))</f>
        <v>0</v>
      </c>
      <c r="AP1044">
        <f t="shared" ca="1" si="111"/>
        <v>0</v>
      </c>
    </row>
    <row r="1045" spans="34:42" x14ac:dyDescent="0.3">
      <c r="AH1045" t="str">
        <f t="shared" ca="1" si="107"/>
        <v>nov</v>
      </c>
      <c r="AI1045">
        <f t="shared" ca="1" si="108"/>
        <v>1902</v>
      </c>
      <c r="AJ1045" t="str">
        <f t="shared" ca="1" si="109"/>
        <v>nov1902</v>
      </c>
      <c r="AK1045" s="97">
        <f t="shared" ca="1" si="112"/>
        <v>1039</v>
      </c>
      <c r="AL1045" t="str">
        <f t="shared" ca="1" si="110"/>
        <v>ter</v>
      </c>
      <c r="AM1045">
        <f ca="1">IF($AJ$2="",SUMIFS(BANCOS!$C$4:$C$13,BANCOS!$D$4:$D$13,AK1045),SUMIFS(BANCOS!$C$4:$C$13,BANCOS!$D$4:$D$13,AK1045,BANCOS!$B$4:$B$13,$AJ$2))+AP1044</f>
        <v>0</v>
      </c>
      <c r="AN1045">
        <f ca="1">IF($AI$3=1,
IF($AJ$2="",
SUMIFS(ENTRADAS[Valor],ENTRADAS[Status],"Concluído",ENTRADAS[Data pagamento],AK1045),
SUMIFS(ENTRADAS[Valor],ENTRADAS[Status],"Concluído",ENTRADAS[Data pagamento],AK1045,ENTRADAS[Conta bancária],$AJ$2)),
IF($AJ$2="",
SUMIFS(ENTRADAS[Valor],ENTRADAS[Status],"Concluído",ENTRADAS[Data pagamento],AK1045)+SUMIFS(ENTRADAS[Valor],ENTRADAS[Status],"&lt;&gt;"&amp;"Concluído",ENTRADAS[Data vencimento],AK1045),
SUMIFS(ENTRADAS[Valor],ENTRADAS[Status],"Concluído",ENTRADAS[Data pagamento],AK1045,ENTRADAS[Conta bancária],$AJ$2)+SUMIFS(ENTRADAS[Valor],ENTRADAS[Status],"&lt;&gt;"&amp;"Concluído",ENTRADAS[Data vencimento],AK1045,ENTRADAS[Conta bancária],$AJ$2)))</f>
        <v>0</v>
      </c>
      <c r="AO1045">
        <f ca="1">IF($AI$3=1,
IF($AJ$2="",
SUMIFS(SAÍDAS[Valor],SAÍDAS[Status],"Concluído",SAÍDAS[Data pagamento],AK1045),
SUMIFS(SAÍDAS[Valor],SAÍDAS[Status],"Concluído",SAÍDAS[Data pagamento],AK1045,SAÍDAS[Conta bancária],$AJ$2)),
IF($AJ$2="",
SUMIFS(SAÍDAS[Valor],SAÍDAS[Status],"Concluído",SAÍDAS[Data pagamento],AK1045)+SUMIFS(SAÍDAS[Valor],SAÍDAS[Status],"&lt;&gt;"&amp;"Concluído",SAÍDAS[Data vencimento],AK1045),
SUMIFS(SAÍDAS[Valor],SAÍDAS[Status],"Concluído",SAÍDAS[Data pagamento],AK1045,SAÍDAS[Conta bancária],$AJ$2)+SUMIFS(SAÍDAS[Valor],SAÍDAS[Status],"&lt;&gt;"&amp;"Concluído",SAÍDAS[Data vencimento],AK1045,SAÍDAS[Conta bancária],$AJ$2)))</f>
        <v>0</v>
      </c>
      <c r="AP1045">
        <f t="shared" ca="1" si="111"/>
        <v>0</v>
      </c>
    </row>
    <row r="1046" spans="34:42" x14ac:dyDescent="0.3">
      <c r="AH1046" t="str">
        <f t="shared" ca="1" si="107"/>
        <v>nov</v>
      </c>
      <c r="AI1046">
        <f t="shared" ca="1" si="108"/>
        <v>1902</v>
      </c>
      <c r="AJ1046" t="str">
        <f t="shared" ca="1" si="109"/>
        <v>nov1902</v>
      </c>
      <c r="AK1046" s="97">
        <f t="shared" ca="1" si="112"/>
        <v>1040</v>
      </c>
      <c r="AL1046" t="str">
        <f t="shared" ca="1" si="110"/>
        <v>qua</v>
      </c>
      <c r="AM1046">
        <f ca="1">IF($AJ$2="",SUMIFS(BANCOS!$C$4:$C$13,BANCOS!$D$4:$D$13,AK1046),SUMIFS(BANCOS!$C$4:$C$13,BANCOS!$D$4:$D$13,AK1046,BANCOS!$B$4:$B$13,$AJ$2))+AP1045</f>
        <v>0</v>
      </c>
      <c r="AN1046">
        <f ca="1">IF($AI$3=1,
IF($AJ$2="",
SUMIFS(ENTRADAS[Valor],ENTRADAS[Status],"Concluído",ENTRADAS[Data pagamento],AK1046),
SUMIFS(ENTRADAS[Valor],ENTRADAS[Status],"Concluído",ENTRADAS[Data pagamento],AK1046,ENTRADAS[Conta bancária],$AJ$2)),
IF($AJ$2="",
SUMIFS(ENTRADAS[Valor],ENTRADAS[Status],"Concluído",ENTRADAS[Data pagamento],AK1046)+SUMIFS(ENTRADAS[Valor],ENTRADAS[Status],"&lt;&gt;"&amp;"Concluído",ENTRADAS[Data vencimento],AK1046),
SUMIFS(ENTRADAS[Valor],ENTRADAS[Status],"Concluído",ENTRADAS[Data pagamento],AK1046,ENTRADAS[Conta bancária],$AJ$2)+SUMIFS(ENTRADAS[Valor],ENTRADAS[Status],"&lt;&gt;"&amp;"Concluído",ENTRADAS[Data vencimento],AK1046,ENTRADAS[Conta bancária],$AJ$2)))</f>
        <v>0</v>
      </c>
      <c r="AO1046">
        <f ca="1">IF($AI$3=1,
IF($AJ$2="",
SUMIFS(SAÍDAS[Valor],SAÍDAS[Status],"Concluído",SAÍDAS[Data pagamento],AK1046),
SUMIFS(SAÍDAS[Valor],SAÍDAS[Status],"Concluído",SAÍDAS[Data pagamento],AK1046,SAÍDAS[Conta bancária],$AJ$2)),
IF($AJ$2="",
SUMIFS(SAÍDAS[Valor],SAÍDAS[Status],"Concluído",SAÍDAS[Data pagamento],AK1046)+SUMIFS(SAÍDAS[Valor],SAÍDAS[Status],"&lt;&gt;"&amp;"Concluído",SAÍDAS[Data vencimento],AK1046),
SUMIFS(SAÍDAS[Valor],SAÍDAS[Status],"Concluído",SAÍDAS[Data pagamento],AK1046,SAÍDAS[Conta bancária],$AJ$2)+SUMIFS(SAÍDAS[Valor],SAÍDAS[Status],"&lt;&gt;"&amp;"Concluído",SAÍDAS[Data vencimento],AK1046,SAÍDAS[Conta bancária],$AJ$2)))</f>
        <v>0</v>
      </c>
      <c r="AP1046">
        <f t="shared" ca="1" si="111"/>
        <v>0</v>
      </c>
    </row>
    <row r="1047" spans="34:42" x14ac:dyDescent="0.3">
      <c r="AH1047" t="str">
        <f t="shared" ca="1" si="107"/>
        <v>nov</v>
      </c>
      <c r="AI1047">
        <f t="shared" ca="1" si="108"/>
        <v>1902</v>
      </c>
      <c r="AJ1047" t="str">
        <f t="shared" ca="1" si="109"/>
        <v>nov1902</v>
      </c>
      <c r="AK1047" s="97">
        <f t="shared" ca="1" si="112"/>
        <v>1041</v>
      </c>
      <c r="AL1047" t="str">
        <f t="shared" ca="1" si="110"/>
        <v>qui</v>
      </c>
      <c r="AM1047">
        <f ca="1">IF($AJ$2="",SUMIFS(BANCOS!$C$4:$C$13,BANCOS!$D$4:$D$13,AK1047),SUMIFS(BANCOS!$C$4:$C$13,BANCOS!$D$4:$D$13,AK1047,BANCOS!$B$4:$B$13,$AJ$2))+AP1046</f>
        <v>0</v>
      </c>
      <c r="AN1047">
        <f ca="1">IF($AI$3=1,
IF($AJ$2="",
SUMIFS(ENTRADAS[Valor],ENTRADAS[Status],"Concluído",ENTRADAS[Data pagamento],AK1047),
SUMIFS(ENTRADAS[Valor],ENTRADAS[Status],"Concluído",ENTRADAS[Data pagamento],AK1047,ENTRADAS[Conta bancária],$AJ$2)),
IF($AJ$2="",
SUMIFS(ENTRADAS[Valor],ENTRADAS[Status],"Concluído",ENTRADAS[Data pagamento],AK1047)+SUMIFS(ENTRADAS[Valor],ENTRADAS[Status],"&lt;&gt;"&amp;"Concluído",ENTRADAS[Data vencimento],AK1047),
SUMIFS(ENTRADAS[Valor],ENTRADAS[Status],"Concluído",ENTRADAS[Data pagamento],AK1047,ENTRADAS[Conta bancária],$AJ$2)+SUMIFS(ENTRADAS[Valor],ENTRADAS[Status],"&lt;&gt;"&amp;"Concluído",ENTRADAS[Data vencimento],AK1047,ENTRADAS[Conta bancária],$AJ$2)))</f>
        <v>0</v>
      </c>
      <c r="AO1047">
        <f ca="1">IF($AI$3=1,
IF($AJ$2="",
SUMIFS(SAÍDAS[Valor],SAÍDAS[Status],"Concluído",SAÍDAS[Data pagamento],AK1047),
SUMIFS(SAÍDAS[Valor],SAÍDAS[Status],"Concluído",SAÍDAS[Data pagamento],AK1047,SAÍDAS[Conta bancária],$AJ$2)),
IF($AJ$2="",
SUMIFS(SAÍDAS[Valor],SAÍDAS[Status],"Concluído",SAÍDAS[Data pagamento],AK1047)+SUMIFS(SAÍDAS[Valor],SAÍDAS[Status],"&lt;&gt;"&amp;"Concluído",SAÍDAS[Data vencimento],AK1047),
SUMIFS(SAÍDAS[Valor],SAÍDAS[Status],"Concluído",SAÍDAS[Data pagamento],AK1047,SAÍDAS[Conta bancária],$AJ$2)+SUMIFS(SAÍDAS[Valor],SAÍDAS[Status],"&lt;&gt;"&amp;"Concluído",SAÍDAS[Data vencimento],AK1047,SAÍDAS[Conta bancária],$AJ$2)))</f>
        <v>0</v>
      </c>
      <c r="AP1047">
        <f t="shared" ca="1" si="111"/>
        <v>0</v>
      </c>
    </row>
    <row r="1048" spans="34:42" x14ac:dyDescent="0.3">
      <c r="AH1048" t="str">
        <f t="shared" ca="1" si="107"/>
        <v>nov</v>
      </c>
      <c r="AI1048">
        <f t="shared" ca="1" si="108"/>
        <v>1902</v>
      </c>
      <c r="AJ1048" t="str">
        <f t="shared" ca="1" si="109"/>
        <v>nov1902</v>
      </c>
      <c r="AK1048" s="97">
        <f t="shared" ca="1" si="112"/>
        <v>1042</v>
      </c>
      <c r="AL1048" t="str">
        <f t="shared" ca="1" si="110"/>
        <v>sex</v>
      </c>
      <c r="AM1048">
        <f ca="1">IF($AJ$2="",SUMIFS(BANCOS!$C$4:$C$13,BANCOS!$D$4:$D$13,AK1048),SUMIFS(BANCOS!$C$4:$C$13,BANCOS!$D$4:$D$13,AK1048,BANCOS!$B$4:$B$13,$AJ$2))+AP1047</f>
        <v>0</v>
      </c>
      <c r="AN1048">
        <f ca="1">IF($AI$3=1,
IF($AJ$2="",
SUMIFS(ENTRADAS[Valor],ENTRADAS[Status],"Concluído",ENTRADAS[Data pagamento],AK1048),
SUMIFS(ENTRADAS[Valor],ENTRADAS[Status],"Concluído",ENTRADAS[Data pagamento],AK1048,ENTRADAS[Conta bancária],$AJ$2)),
IF($AJ$2="",
SUMIFS(ENTRADAS[Valor],ENTRADAS[Status],"Concluído",ENTRADAS[Data pagamento],AK1048)+SUMIFS(ENTRADAS[Valor],ENTRADAS[Status],"&lt;&gt;"&amp;"Concluído",ENTRADAS[Data vencimento],AK1048),
SUMIFS(ENTRADAS[Valor],ENTRADAS[Status],"Concluído",ENTRADAS[Data pagamento],AK1048,ENTRADAS[Conta bancária],$AJ$2)+SUMIFS(ENTRADAS[Valor],ENTRADAS[Status],"&lt;&gt;"&amp;"Concluído",ENTRADAS[Data vencimento],AK1048,ENTRADAS[Conta bancária],$AJ$2)))</f>
        <v>0</v>
      </c>
      <c r="AO1048">
        <f ca="1">IF($AI$3=1,
IF($AJ$2="",
SUMIFS(SAÍDAS[Valor],SAÍDAS[Status],"Concluído",SAÍDAS[Data pagamento],AK1048),
SUMIFS(SAÍDAS[Valor],SAÍDAS[Status],"Concluído",SAÍDAS[Data pagamento],AK1048,SAÍDAS[Conta bancária],$AJ$2)),
IF($AJ$2="",
SUMIFS(SAÍDAS[Valor],SAÍDAS[Status],"Concluído",SAÍDAS[Data pagamento],AK1048)+SUMIFS(SAÍDAS[Valor],SAÍDAS[Status],"&lt;&gt;"&amp;"Concluído",SAÍDAS[Data vencimento],AK1048),
SUMIFS(SAÍDAS[Valor],SAÍDAS[Status],"Concluído",SAÍDAS[Data pagamento],AK1048,SAÍDAS[Conta bancária],$AJ$2)+SUMIFS(SAÍDAS[Valor],SAÍDAS[Status],"&lt;&gt;"&amp;"Concluído",SAÍDAS[Data vencimento],AK1048,SAÍDAS[Conta bancária],$AJ$2)))</f>
        <v>0</v>
      </c>
      <c r="AP1048">
        <f t="shared" ca="1" si="111"/>
        <v>0</v>
      </c>
    </row>
    <row r="1049" spans="34:42" x14ac:dyDescent="0.3">
      <c r="AH1049" t="str">
        <f t="shared" ca="1" si="107"/>
        <v>nov</v>
      </c>
      <c r="AI1049">
        <f t="shared" ca="1" si="108"/>
        <v>1902</v>
      </c>
      <c r="AJ1049" t="str">
        <f t="shared" ca="1" si="109"/>
        <v>nov1902</v>
      </c>
      <c r="AK1049" s="97">
        <f t="shared" ca="1" si="112"/>
        <v>1043</v>
      </c>
      <c r="AL1049" t="str">
        <f t="shared" ca="1" si="110"/>
        <v>sáb</v>
      </c>
      <c r="AM1049">
        <f ca="1">IF($AJ$2="",SUMIFS(BANCOS!$C$4:$C$13,BANCOS!$D$4:$D$13,AK1049),SUMIFS(BANCOS!$C$4:$C$13,BANCOS!$D$4:$D$13,AK1049,BANCOS!$B$4:$B$13,$AJ$2))+AP1048</f>
        <v>0</v>
      </c>
      <c r="AN1049">
        <f ca="1">IF($AI$3=1,
IF($AJ$2="",
SUMIFS(ENTRADAS[Valor],ENTRADAS[Status],"Concluído",ENTRADAS[Data pagamento],AK1049),
SUMIFS(ENTRADAS[Valor],ENTRADAS[Status],"Concluído",ENTRADAS[Data pagamento],AK1049,ENTRADAS[Conta bancária],$AJ$2)),
IF($AJ$2="",
SUMIFS(ENTRADAS[Valor],ENTRADAS[Status],"Concluído",ENTRADAS[Data pagamento],AK1049)+SUMIFS(ENTRADAS[Valor],ENTRADAS[Status],"&lt;&gt;"&amp;"Concluído",ENTRADAS[Data vencimento],AK1049),
SUMIFS(ENTRADAS[Valor],ENTRADAS[Status],"Concluído",ENTRADAS[Data pagamento],AK1049,ENTRADAS[Conta bancária],$AJ$2)+SUMIFS(ENTRADAS[Valor],ENTRADAS[Status],"&lt;&gt;"&amp;"Concluído",ENTRADAS[Data vencimento],AK1049,ENTRADAS[Conta bancária],$AJ$2)))</f>
        <v>0</v>
      </c>
      <c r="AO1049">
        <f ca="1">IF($AI$3=1,
IF($AJ$2="",
SUMIFS(SAÍDAS[Valor],SAÍDAS[Status],"Concluído",SAÍDAS[Data pagamento],AK1049),
SUMIFS(SAÍDAS[Valor],SAÍDAS[Status],"Concluído",SAÍDAS[Data pagamento],AK1049,SAÍDAS[Conta bancária],$AJ$2)),
IF($AJ$2="",
SUMIFS(SAÍDAS[Valor],SAÍDAS[Status],"Concluído",SAÍDAS[Data pagamento],AK1049)+SUMIFS(SAÍDAS[Valor],SAÍDAS[Status],"&lt;&gt;"&amp;"Concluído",SAÍDAS[Data vencimento],AK1049),
SUMIFS(SAÍDAS[Valor],SAÍDAS[Status],"Concluído",SAÍDAS[Data pagamento],AK1049,SAÍDAS[Conta bancária],$AJ$2)+SUMIFS(SAÍDAS[Valor],SAÍDAS[Status],"&lt;&gt;"&amp;"Concluído",SAÍDAS[Data vencimento],AK1049,SAÍDAS[Conta bancária],$AJ$2)))</f>
        <v>0</v>
      </c>
      <c r="AP1049">
        <f t="shared" ca="1" si="111"/>
        <v>0</v>
      </c>
    </row>
    <row r="1050" spans="34:42" x14ac:dyDescent="0.3">
      <c r="AH1050" t="str">
        <f t="shared" ca="1" si="107"/>
        <v>nov</v>
      </c>
      <c r="AI1050">
        <f t="shared" ca="1" si="108"/>
        <v>1902</v>
      </c>
      <c r="AJ1050" t="str">
        <f t="shared" ca="1" si="109"/>
        <v>nov1902</v>
      </c>
      <c r="AK1050" s="97">
        <f t="shared" ca="1" si="112"/>
        <v>1044</v>
      </c>
      <c r="AL1050" t="str">
        <f t="shared" ca="1" si="110"/>
        <v>dom</v>
      </c>
      <c r="AM1050">
        <f ca="1">IF($AJ$2="",SUMIFS(BANCOS!$C$4:$C$13,BANCOS!$D$4:$D$13,AK1050),SUMIFS(BANCOS!$C$4:$C$13,BANCOS!$D$4:$D$13,AK1050,BANCOS!$B$4:$B$13,$AJ$2))+AP1049</f>
        <v>0</v>
      </c>
      <c r="AN1050">
        <f ca="1">IF($AI$3=1,
IF($AJ$2="",
SUMIFS(ENTRADAS[Valor],ENTRADAS[Status],"Concluído",ENTRADAS[Data pagamento],AK1050),
SUMIFS(ENTRADAS[Valor],ENTRADAS[Status],"Concluído",ENTRADAS[Data pagamento],AK1050,ENTRADAS[Conta bancária],$AJ$2)),
IF($AJ$2="",
SUMIFS(ENTRADAS[Valor],ENTRADAS[Status],"Concluído",ENTRADAS[Data pagamento],AK1050)+SUMIFS(ENTRADAS[Valor],ENTRADAS[Status],"&lt;&gt;"&amp;"Concluído",ENTRADAS[Data vencimento],AK1050),
SUMIFS(ENTRADAS[Valor],ENTRADAS[Status],"Concluído",ENTRADAS[Data pagamento],AK1050,ENTRADAS[Conta bancária],$AJ$2)+SUMIFS(ENTRADAS[Valor],ENTRADAS[Status],"&lt;&gt;"&amp;"Concluído",ENTRADAS[Data vencimento],AK1050,ENTRADAS[Conta bancária],$AJ$2)))</f>
        <v>0</v>
      </c>
      <c r="AO1050">
        <f ca="1">IF($AI$3=1,
IF($AJ$2="",
SUMIFS(SAÍDAS[Valor],SAÍDAS[Status],"Concluído",SAÍDAS[Data pagamento],AK1050),
SUMIFS(SAÍDAS[Valor],SAÍDAS[Status],"Concluído",SAÍDAS[Data pagamento],AK1050,SAÍDAS[Conta bancária],$AJ$2)),
IF($AJ$2="",
SUMIFS(SAÍDAS[Valor],SAÍDAS[Status],"Concluído",SAÍDAS[Data pagamento],AK1050)+SUMIFS(SAÍDAS[Valor],SAÍDAS[Status],"&lt;&gt;"&amp;"Concluído",SAÍDAS[Data vencimento],AK1050),
SUMIFS(SAÍDAS[Valor],SAÍDAS[Status],"Concluído",SAÍDAS[Data pagamento],AK1050,SAÍDAS[Conta bancária],$AJ$2)+SUMIFS(SAÍDAS[Valor],SAÍDAS[Status],"&lt;&gt;"&amp;"Concluído",SAÍDAS[Data vencimento],AK1050,SAÍDAS[Conta bancária],$AJ$2)))</f>
        <v>0</v>
      </c>
      <c r="AP1050">
        <f t="shared" ca="1" si="111"/>
        <v>0</v>
      </c>
    </row>
    <row r="1051" spans="34:42" x14ac:dyDescent="0.3">
      <c r="AH1051" t="str">
        <f t="shared" ca="1" si="107"/>
        <v>nov</v>
      </c>
      <c r="AI1051">
        <f t="shared" ca="1" si="108"/>
        <v>1902</v>
      </c>
      <c r="AJ1051" t="str">
        <f t="shared" ca="1" si="109"/>
        <v>nov1902</v>
      </c>
      <c r="AK1051" s="97">
        <f t="shared" ca="1" si="112"/>
        <v>1045</v>
      </c>
      <c r="AL1051" t="str">
        <f t="shared" ca="1" si="110"/>
        <v>seg</v>
      </c>
      <c r="AM1051">
        <f ca="1">IF($AJ$2="",SUMIFS(BANCOS!$C$4:$C$13,BANCOS!$D$4:$D$13,AK1051),SUMIFS(BANCOS!$C$4:$C$13,BANCOS!$D$4:$D$13,AK1051,BANCOS!$B$4:$B$13,$AJ$2))+AP1050</f>
        <v>0</v>
      </c>
      <c r="AN1051">
        <f ca="1">IF($AI$3=1,
IF($AJ$2="",
SUMIFS(ENTRADAS[Valor],ENTRADAS[Status],"Concluído",ENTRADAS[Data pagamento],AK1051),
SUMIFS(ENTRADAS[Valor],ENTRADAS[Status],"Concluído",ENTRADAS[Data pagamento],AK1051,ENTRADAS[Conta bancária],$AJ$2)),
IF($AJ$2="",
SUMIFS(ENTRADAS[Valor],ENTRADAS[Status],"Concluído",ENTRADAS[Data pagamento],AK1051)+SUMIFS(ENTRADAS[Valor],ENTRADAS[Status],"&lt;&gt;"&amp;"Concluído",ENTRADAS[Data vencimento],AK1051),
SUMIFS(ENTRADAS[Valor],ENTRADAS[Status],"Concluído",ENTRADAS[Data pagamento],AK1051,ENTRADAS[Conta bancária],$AJ$2)+SUMIFS(ENTRADAS[Valor],ENTRADAS[Status],"&lt;&gt;"&amp;"Concluído",ENTRADAS[Data vencimento],AK1051,ENTRADAS[Conta bancária],$AJ$2)))</f>
        <v>0</v>
      </c>
      <c r="AO1051">
        <f ca="1">IF($AI$3=1,
IF($AJ$2="",
SUMIFS(SAÍDAS[Valor],SAÍDAS[Status],"Concluído",SAÍDAS[Data pagamento],AK1051),
SUMIFS(SAÍDAS[Valor],SAÍDAS[Status],"Concluído",SAÍDAS[Data pagamento],AK1051,SAÍDAS[Conta bancária],$AJ$2)),
IF($AJ$2="",
SUMIFS(SAÍDAS[Valor],SAÍDAS[Status],"Concluído",SAÍDAS[Data pagamento],AK1051)+SUMIFS(SAÍDAS[Valor],SAÍDAS[Status],"&lt;&gt;"&amp;"Concluído",SAÍDAS[Data vencimento],AK1051),
SUMIFS(SAÍDAS[Valor],SAÍDAS[Status],"Concluído",SAÍDAS[Data pagamento],AK1051,SAÍDAS[Conta bancária],$AJ$2)+SUMIFS(SAÍDAS[Valor],SAÍDAS[Status],"&lt;&gt;"&amp;"Concluído",SAÍDAS[Data vencimento],AK1051,SAÍDAS[Conta bancária],$AJ$2)))</f>
        <v>0</v>
      </c>
      <c r="AP1051">
        <f t="shared" ca="1" si="111"/>
        <v>0</v>
      </c>
    </row>
    <row r="1052" spans="34:42" x14ac:dyDescent="0.3">
      <c r="AH1052" t="str">
        <f t="shared" ca="1" si="107"/>
        <v>nov</v>
      </c>
      <c r="AI1052">
        <f t="shared" ca="1" si="108"/>
        <v>1902</v>
      </c>
      <c r="AJ1052" t="str">
        <f t="shared" ca="1" si="109"/>
        <v>nov1902</v>
      </c>
      <c r="AK1052" s="97">
        <f t="shared" ca="1" si="112"/>
        <v>1046</v>
      </c>
      <c r="AL1052" t="str">
        <f t="shared" ca="1" si="110"/>
        <v>ter</v>
      </c>
      <c r="AM1052">
        <f ca="1">IF($AJ$2="",SUMIFS(BANCOS!$C$4:$C$13,BANCOS!$D$4:$D$13,AK1052),SUMIFS(BANCOS!$C$4:$C$13,BANCOS!$D$4:$D$13,AK1052,BANCOS!$B$4:$B$13,$AJ$2))+AP1051</f>
        <v>0</v>
      </c>
      <c r="AN1052">
        <f ca="1">IF($AI$3=1,
IF($AJ$2="",
SUMIFS(ENTRADAS[Valor],ENTRADAS[Status],"Concluído",ENTRADAS[Data pagamento],AK1052),
SUMIFS(ENTRADAS[Valor],ENTRADAS[Status],"Concluído",ENTRADAS[Data pagamento],AK1052,ENTRADAS[Conta bancária],$AJ$2)),
IF($AJ$2="",
SUMIFS(ENTRADAS[Valor],ENTRADAS[Status],"Concluído",ENTRADAS[Data pagamento],AK1052)+SUMIFS(ENTRADAS[Valor],ENTRADAS[Status],"&lt;&gt;"&amp;"Concluído",ENTRADAS[Data vencimento],AK1052),
SUMIFS(ENTRADAS[Valor],ENTRADAS[Status],"Concluído",ENTRADAS[Data pagamento],AK1052,ENTRADAS[Conta bancária],$AJ$2)+SUMIFS(ENTRADAS[Valor],ENTRADAS[Status],"&lt;&gt;"&amp;"Concluído",ENTRADAS[Data vencimento],AK1052,ENTRADAS[Conta bancária],$AJ$2)))</f>
        <v>0</v>
      </c>
      <c r="AO1052">
        <f ca="1">IF($AI$3=1,
IF($AJ$2="",
SUMIFS(SAÍDAS[Valor],SAÍDAS[Status],"Concluído",SAÍDAS[Data pagamento],AK1052),
SUMIFS(SAÍDAS[Valor],SAÍDAS[Status],"Concluído",SAÍDAS[Data pagamento],AK1052,SAÍDAS[Conta bancária],$AJ$2)),
IF($AJ$2="",
SUMIFS(SAÍDAS[Valor],SAÍDAS[Status],"Concluído",SAÍDAS[Data pagamento],AK1052)+SUMIFS(SAÍDAS[Valor],SAÍDAS[Status],"&lt;&gt;"&amp;"Concluído",SAÍDAS[Data vencimento],AK1052),
SUMIFS(SAÍDAS[Valor],SAÍDAS[Status],"Concluído",SAÍDAS[Data pagamento],AK1052,SAÍDAS[Conta bancária],$AJ$2)+SUMIFS(SAÍDAS[Valor],SAÍDAS[Status],"&lt;&gt;"&amp;"Concluído",SAÍDAS[Data vencimento],AK1052,SAÍDAS[Conta bancária],$AJ$2)))</f>
        <v>0</v>
      </c>
      <c r="AP1052">
        <f t="shared" ca="1" si="111"/>
        <v>0</v>
      </c>
    </row>
    <row r="1053" spans="34:42" x14ac:dyDescent="0.3">
      <c r="AH1053" t="str">
        <f t="shared" ca="1" si="107"/>
        <v>nov</v>
      </c>
      <c r="AI1053">
        <f t="shared" ca="1" si="108"/>
        <v>1902</v>
      </c>
      <c r="AJ1053" t="str">
        <f t="shared" ca="1" si="109"/>
        <v>nov1902</v>
      </c>
      <c r="AK1053" s="97">
        <f t="shared" ca="1" si="112"/>
        <v>1047</v>
      </c>
      <c r="AL1053" t="str">
        <f t="shared" ca="1" si="110"/>
        <v>qua</v>
      </c>
      <c r="AM1053">
        <f ca="1">IF($AJ$2="",SUMIFS(BANCOS!$C$4:$C$13,BANCOS!$D$4:$D$13,AK1053),SUMIFS(BANCOS!$C$4:$C$13,BANCOS!$D$4:$D$13,AK1053,BANCOS!$B$4:$B$13,$AJ$2))+AP1052</f>
        <v>0</v>
      </c>
      <c r="AN1053">
        <f ca="1">IF($AI$3=1,
IF($AJ$2="",
SUMIFS(ENTRADAS[Valor],ENTRADAS[Status],"Concluído",ENTRADAS[Data pagamento],AK1053),
SUMIFS(ENTRADAS[Valor],ENTRADAS[Status],"Concluído",ENTRADAS[Data pagamento],AK1053,ENTRADAS[Conta bancária],$AJ$2)),
IF($AJ$2="",
SUMIFS(ENTRADAS[Valor],ENTRADAS[Status],"Concluído",ENTRADAS[Data pagamento],AK1053)+SUMIFS(ENTRADAS[Valor],ENTRADAS[Status],"&lt;&gt;"&amp;"Concluído",ENTRADAS[Data vencimento],AK1053),
SUMIFS(ENTRADAS[Valor],ENTRADAS[Status],"Concluído",ENTRADAS[Data pagamento],AK1053,ENTRADAS[Conta bancária],$AJ$2)+SUMIFS(ENTRADAS[Valor],ENTRADAS[Status],"&lt;&gt;"&amp;"Concluído",ENTRADAS[Data vencimento],AK1053,ENTRADAS[Conta bancária],$AJ$2)))</f>
        <v>0</v>
      </c>
      <c r="AO1053">
        <f ca="1">IF($AI$3=1,
IF($AJ$2="",
SUMIFS(SAÍDAS[Valor],SAÍDAS[Status],"Concluído",SAÍDAS[Data pagamento],AK1053),
SUMIFS(SAÍDAS[Valor],SAÍDAS[Status],"Concluído",SAÍDAS[Data pagamento],AK1053,SAÍDAS[Conta bancária],$AJ$2)),
IF($AJ$2="",
SUMIFS(SAÍDAS[Valor],SAÍDAS[Status],"Concluído",SAÍDAS[Data pagamento],AK1053)+SUMIFS(SAÍDAS[Valor],SAÍDAS[Status],"&lt;&gt;"&amp;"Concluído",SAÍDAS[Data vencimento],AK1053),
SUMIFS(SAÍDAS[Valor],SAÍDAS[Status],"Concluído",SAÍDAS[Data pagamento],AK1053,SAÍDAS[Conta bancária],$AJ$2)+SUMIFS(SAÍDAS[Valor],SAÍDAS[Status],"&lt;&gt;"&amp;"Concluído",SAÍDAS[Data vencimento],AK1053,SAÍDAS[Conta bancária],$AJ$2)))</f>
        <v>0</v>
      </c>
      <c r="AP1053">
        <f t="shared" ca="1" si="111"/>
        <v>0</v>
      </c>
    </row>
    <row r="1054" spans="34:42" x14ac:dyDescent="0.3">
      <c r="AH1054" t="str">
        <f t="shared" ca="1" si="107"/>
        <v>nov</v>
      </c>
      <c r="AI1054">
        <f t="shared" ca="1" si="108"/>
        <v>1902</v>
      </c>
      <c r="AJ1054" t="str">
        <f t="shared" ca="1" si="109"/>
        <v>nov1902</v>
      </c>
      <c r="AK1054" s="97">
        <f t="shared" ca="1" si="112"/>
        <v>1048</v>
      </c>
      <c r="AL1054" t="str">
        <f t="shared" ca="1" si="110"/>
        <v>qui</v>
      </c>
      <c r="AM1054">
        <f ca="1">IF($AJ$2="",SUMIFS(BANCOS!$C$4:$C$13,BANCOS!$D$4:$D$13,AK1054),SUMIFS(BANCOS!$C$4:$C$13,BANCOS!$D$4:$D$13,AK1054,BANCOS!$B$4:$B$13,$AJ$2))+AP1053</f>
        <v>0</v>
      </c>
      <c r="AN1054">
        <f ca="1">IF($AI$3=1,
IF($AJ$2="",
SUMIFS(ENTRADAS[Valor],ENTRADAS[Status],"Concluído",ENTRADAS[Data pagamento],AK1054),
SUMIFS(ENTRADAS[Valor],ENTRADAS[Status],"Concluído",ENTRADAS[Data pagamento],AK1054,ENTRADAS[Conta bancária],$AJ$2)),
IF($AJ$2="",
SUMIFS(ENTRADAS[Valor],ENTRADAS[Status],"Concluído",ENTRADAS[Data pagamento],AK1054)+SUMIFS(ENTRADAS[Valor],ENTRADAS[Status],"&lt;&gt;"&amp;"Concluído",ENTRADAS[Data vencimento],AK1054),
SUMIFS(ENTRADAS[Valor],ENTRADAS[Status],"Concluído",ENTRADAS[Data pagamento],AK1054,ENTRADAS[Conta bancária],$AJ$2)+SUMIFS(ENTRADAS[Valor],ENTRADAS[Status],"&lt;&gt;"&amp;"Concluído",ENTRADAS[Data vencimento],AK1054,ENTRADAS[Conta bancária],$AJ$2)))</f>
        <v>0</v>
      </c>
      <c r="AO1054">
        <f ca="1">IF($AI$3=1,
IF($AJ$2="",
SUMIFS(SAÍDAS[Valor],SAÍDAS[Status],"Concluído",SAÍDAS[Data pagamento],AK1054),
SUMIFS(SAÍDAS[Valor],SAÍDAS[Status],"Concluído",SAÍDAS[Data pagamento],AK1054,SAÍDAS[Conta bancária],$AJ$2)),
IF($AJ$2="",
SUMIFS(SAÍDAS[Valor],SAÍDAS[Status],"Concluído",SAÍDAS[Data pagamento],AK1054)+SUMIFS(SAÍDAS[Valor],SAÍDAS[Status],"&lt;&gt;"&amp;"Concluído",SAÍDAS[Data vencimento],AK1054),
SUMIFS(SAÍDAS[Valor],SAÍDAS[Status],"Concluído",SAÍDAS[Data pagamento],AK1054,SAÍDAS[Conta bancária],$AJ$2)+SUMIFS(SAÍDAS[Valor],SAÍDAS[Status],"&lt;&gt;"&amp;"Concluído",SAÍDAS[Data vencimento],AK1054,SAÍDAS[Conta bancária],$AJ$2)))</f>
        <v>0</v>
      </c>
      <c r="AP1054">
        <f t="shared" ca="1" si="111"/>
        <v>0</v>
      </c>
    </row>
    <row r="1055" spans="34:42" x14ac:dyDescent="0.3">
      <c r="AH1055" t="str">
        <f t="shared" ca="1" si="107"/>
        <v>nov</v>
      </c>
      <c r="AI1055">
        <f t="shared" ca="1" si="108"/>
        <v>1902</v>
      </c>
      <c r="AJ1055" t="str">
        <f t="shared" ca="1" si="109"/>
        <v>nov1902</v>
      </c>
      <c r="AK1055" s="97">
        <f t="shared" ca="1" si="112"/>
        <v>1049</v>
      </c>
      <c r="AL1055" t="str">
        <f t="shared" ca="1" si="110"/>
        <v>sex</v>
      </c>
      <c r="AM1055">
        <f ca="1">IF($AJ$2="",SUMIFS(BANCOS!$C$4:$C$13,BANCOS!$D$4:$D$13,AK1055),SUMIFS(BANCOS!$C$4:$C$13,BANCOS!$D$4:$D$13,AK1055,BANCOS!$B$4:$B$13,$AJ$2))+AP1054</f>
        <v>0</v>
      </c>
      <c r="AN1055">
        <f ca="1">IF($AI$3=1,
IF($AJ$2="",
SUMIFS(ENTRADAS[Valor],ENTRADAS[Status],"Concluído",ENTRADAS[Data pagamento],AK1055),
SUMIFS(ENTRADAS[Valor],ENTRADAS[Status],"Concluído",ENTRADAS[Data pagamento],AK1055,ENTRADAS[Conta bancária],$AJ$2)),
IF($AJ$2="",
SUMIFS(ENTRADAS[Valor],ENTRADAS[Status],"Concluído",ENTRADAS[Data pagamento],AK1055)+SUMIFS(ENTRADAS[Valor],ENTRADAS[Status],"&lt;&gt;"&amp;"Concluído",ENTRADAS[Data vencimento],AK1055),
SUMIFS(ENTRADAS[Valor],ENTRADAS[Status],"Concluído",ENTRADAS[Data pagamento],AK1055,ENTRADAS[Conta bancária],$AJ$2)+SUMIFS(ENTRADAS[Valor],ENTRADAS[Status],"&lt;&gt;"&amp;"Concluído",ENTRADAS[Data vencimento],AK1055,ENTRADAS[Conta bancária],$AJ$2)))</f>
        <v>0</v>
      </c>
      <c r="AO1055">
        <f ca="1">IF($AI$3=1,
IF($AJ$2="",
SUMIFS(SAÍDAS[Valor],SAÍDAS[Status],"Concluído",SAÍDAS[Data pagamento],AK1055),
SUMIFS(SAÍDAS[Valor],SAÍDAS[Status],"Concluído",SAÍDAS[Data pagamento],AK1055,SAÍDAS[Conta bancária],$AJ$2)),
IF($AJ$2="",
SUMIFS(SAÍDAS[Valor],SAÍDAS[Status],"Concluído",SAÍDAS[Data pagamento],AK1055)+SUMIFS(SAÍDAS[Valor],SAÍDAS[Status],"&lt;&gt;"&amp;"Concluído",SAÍDAS[Data vencimento],AK1055),
SUMIFS(SAÍDAS[Valor],SAÍDAS[Status],"Concluído",SAÍDAS[Data pagamento],AK1055,SAÍDAS[Conta bancária],$AJ$2)+SUMIFS(SAÍDAS[Valor],SAÍDAS[Status],"&lt;&gt;"&amp;"Concluído",SAÍDAS[Data vencimento],AK1055,SAÍDAS[Conta bancária],$AJ$2)))</f>
        <v>0</v>
      </c>
      <c r="AP1055">
        <f t="shared" ca="1" si="111"/>
        <v>0</v>
      </c>
    </row>
    <row r="1056" spans="34:42" x14ac:dyDescent="0.3">
      <c r="AH1056" t="str">
        <f t="shared" ca="1" si="107"/>
        <v>nov</v>
      </c>
      <c r="AI1056">
        <f t="shared" ca="1" si="108"/>
        <v>1902</v>
      </c>
      <c r="AJ1056" t="str">
        <f t="shared" ca="1" si="109"/>
        <v>nov1902</v>
      </c>
      <c r="AK1056" s="97">
        <f t="shared" ca="1" si="112"/>
        <v>1050</v>
      </c>
      <c r="AL1056" t="str">
        <f t="shared" ca="1" si="110"/>
        <v>sáb</v>
      </c>
      <c r="AM1056">
        <f ca="1">IF($AJ$2="",SUMIFS(BANCOS!$C$4:$C$13,BANCOS!$D$4:$D$13,AK1056),SUMIFS(BANCOS!$C$4:$C$13,BANCOS!$D$4:$D$13,AK1056,BANCOS!$B$4:$B$13,$AJ$2))+AP1055</f>
        <v>0</v>
      </c>
      <c r="AN1056">
        <f ca="1">IF($AI$3=1,
IF($AJ$2="",
SUMIFS(ENTRADAS[Valor],ENTRADAS[Status],"Concluído",ENTRADAS[Data pagamento],AK1056),
SUMIFS(ENTRADAS[Valor],ENTRADAS[Status],"Concluído",ENTRADAS[Data pagamento],AK1056,ENTRADAS[Conta bancária],$AJ$2)),
IF($AJ$2="",
SUMIFS(ENTRADAS[Valor],ENTRADAS[Status],"Concluído",ENTRADAS[Data pagamento],AK1056)+SUMIFS(ENTRADAS[Valor],ENTRADAS[Status],"&lt;&gt;"&amp;"Concluído",ENTRADAS[Data vencimento],AK1056),
SUMIFS(ENTRADAS[Valor],ENTRADAS[Status],"Concluído",ENTRADAS[Data pagamento],AK1056,ENTRADAS[Conta bancária],$AJ$2)+SUMIFS(ENTRADAS[Valor],ENTRADAS[Status],"&lt;&gt;"&amp;"Concluído",ENTRADAS[Data vencimento],AK1056,ENTRADAS[Conta bancária],$AJ$2)))</f>
        <v>0</v>
      </c>
      <c r="AO1056">
        <f ca="1">IF($AI$3=1,
IF($AJ$2="",
SUMIFS(SAÍDAS[Valor],SAÍDAS[Status],"Concluído",SAÍDAS[Data pagamento],AK1056),
SUMIFS(SAÍDAS[Valor],SAÍDAS[Status],"Concluído",SAÍDAS[Data pagamento],AK1056,SAÍDAS[Conta bancária],$AJ$2)),
IF($AJ$2="",
SUMIFS(SAÍDAS[Valor],SAÍDAS[Status],"Concluído",SAÍDAS[Data pagamento],AK1056)+SUMIFS(SAÍDAS[Valor],SAÍDAS[Status],"&lt;&gt;"&amp;"Concluído",SAÍDAS[Data vencimento],AK1056),
SUMIFS(SAÍDAS[Valor],SAÍDAS[Status],"Concluído",SAÍDAS[Data pagamento],AK1056,SAÍDAS[Conta bancária],$AJ$2)+SUMIFS(SAÍDAS[Valor],SAÍDAS[Status],"&lt;&gt;"&amp;"Concluído",SAÍDAS[Data vencimento],AK1056,SAÍDAS[Conta bancária],$AJ$2)))</f>
        <v>0</v>
      </c>
      <c r="AP1056">
        <f t="shared" ca="1" si="111"/>
        <v>0</v>
      </c>
    </row>
    <row r="1057" spans="34:42" x14ac:dyDescent="0.3">
      <c r="AH1057" t="str">
        <f t="shared" ca="1" si="107"/>
        <v>nov</v>
      </c>
      <c r="AI1057">
        <f t="shared" ca="1" si="108"/>
        <v>1902</v>
      </c>
      <c r="AJ1057" t="str">
        <f t="shared" ca="1" si="109"/>
        <v>nov1902</v>
      </c>
      <c r="AK1057" s="97">
        <f t="shared" ca="1" si="112"/>
        <v>1051</v>
      </c>
      <c r="AL1057" t="str">
        <f t="shared" ca="1" si="110"/>
        <v>dom</v>
      </c>
      <c r="AM1057">
        <f ca="1">IF($AJ$2="",SUMIFS(BANCOS!$C$4:$C$13,BANCOS!$D$4:$D$13,AK1057),SUMIFS(BANCOS!$C$4:$C$13,BANCOS!$D$4:$D$13,AK1057,BANCOS!$B$4:$B$13,$AJ$2))+AP1056</f>
        <v>0</v>
      </c>
      <c r="AN1057">
        <f ca="1">IF($AI$3=1,
IF($AJ$2="",
SUMIFS(ENTRADAS[Valor],ENTRADAS[Status],"Concluído",ENTRADAS[Data pagamento],AK1057),
SUMIFS(ENTRADAS[Valor],ENTRADAS[Status],"Concluído",ENTRADAS[Data pagamento],AK1057,ENTRADAS[Conta bancária],$AJ$2)),
IF($AJ$2="",
SUMIFS(ENTRADAS[Valor],ENTRADAS[Status],"Concluído",ENTRADAS[Data pagamento],AK1057)+SUMIFS(ENTRADAS[Valor],ENTRADAS[Status],"&lt;&gt;"&amp;"Concluído",ENTRADAS[Data vencimento],AK1057),
SUMIFS(ENTRADAS[Valor],ENTRADAS[Status],"Concluído",ENTRADAS[Data pagamento],AK1057,ENTRADAS[Conta bancária],$AJ$2)+SUMIFS(ENTRADAS[Valor],ENTRADAS[Status],"&lt;&gt;"&amp;"Concluído",ENTRADAS[Data vencimento],AK1057,ENTRADAS[Conta bancária],$AJ$2)))</f>
        <v>0</v>
      </c>
      <c r="AO1057">
        <f ca="1">IF($AI$3=1,
IF($AJ$2="",
SUMIFS(SAÍDAS[Valor],SAÍDAS[Status],"Concluído",SAÍDAS[Data pagamento],AK1057),
SUMIFS(SAÍDAS[Valor],SAÍDAS[Status],"Concluído",SAÍDAS[Data pagamento],AK1057,SAÍDAS[Conta bancária],$AJ$2)),
IF($AJ$2="",
SUMIFS(SAÍDAS[Valor],SAÍDAS[Status],"Concluído",SAÍDAS[Data pagamento],AK1057)+SUMIFS(SAÍDAS[Valor],SAÍDAS[Status],"&lt;&gt;"&amp;"Concluído",SAÍDAS[Data vencimento],AK1057),
SUMIFS(SAÍDAS[Valor],SAÍDAS[Status],"Concluído",SAÍDAS[Data pagamento],AK1057,SAÍDAS[Conta bancária],$AJ$2)+SUMIFS(SAÍDAS[Valor],SAÍDAS[Status],"&lt;&gt;"&amp;"Concluído",SAÍDAS[Data vencimento],AK1057,SAÍDAS[Conta bancária],$AJ$2)))</f>
        <v>0</v>
      </c>
      <c r="AP1057">
        <f t="shared" ca="1" si="111"/>
        <v>0</v>
      </c>
    </row>
    <row r="1058" spans="34:42" x14ac:dyDescent="0.3">
      <c r="AH1058" t="str">
        <f t="shared" ca="1" si="107"/>
        <v>nov</v>
      </c>
      <c r="AI1058">
        <f t="shared" ca="1" si="108"/>
        <v>1902</v>
      </c>
      <c r="AJ1058" t="str">
        <f t="shared" ca="1" si="109"/>
        <v>nov1902</v>
      </c>
      <c r="AK1058" s="97">
        <f t="shared" ca="1" si="112"/>
        <v>1052</v>
      </c>
      <c r="AL1058" t="str">
        <f t="shared" ca="1" si="110"/>
        <v>seg</v>
      </c>
      <c r="AM1058">
        <f ca="1">IF($AJ$2="",SUMIFS(BANCOS!$C$4:$C$13,BANCOS!$D$4:$D$13,AK1058),SUMIFS(BANCOS!$C$4:$C$13,BANCOS!$D$4:$D$13,AK1058,BANCOS!$B$4:$B$13,$AJ$2))+AP1057</f>
        <v>0</v>
      </c>
      <c r="AN1058">
        <f ca="1">IF($AI$3=1,
IF($AJ$2="",
SUMIFS(ENTRADAS[Valor],ENTRADAS[Status],"Concluído",ENTRADAS[Data pagamento],AK1058),
SUMIFS(ENTRADAS[Valor],ENTRADAS[Status],"Concluído",ENTRADAS[Data pagamento],AK1058,ENTRADAS[Conta bancária],$AJ$2)),
IF($AJ$2="",
SUMIFS(ENTRADAS[Valor],ENTRADAS[Status],"Concluído",ENTRADAS[Data pagamento],AK1058)+SUMIFS(ENTRADAS[Valor],ENTRADAS[Status],"&lt;&gt;"&amp;"Concluído",ENTRADAS[Data vencimento],AK1058),
SUMIFS(ENTRADAS[Valor],ENTRADAS[Status],"Concluído",ENTRADAS[Data pagamento],AK1058,ENTRADAS[Conta bancária],$AJ$2)+SUMIFS(ENTRADAS[Valor],ENTRADAS[Status],"&lt;&gt;"&amp;"Concluído",ENTRADAS[Data vencimento],AK1058,ENTRADAS[Conta bancária],$AJ$2)))</f>
        <v>0</v>
      </c>
      <c r="AO1058">
        <f ca="1">IF($AI$3=1,
IF($AJ$2="",
SUMIFS(SAÍDAS[Valor],SAÍDAS[Status],"Concluído",SAÍDAS[Data pagamento],AK1058),
SUMIFS(SAÍDAS[Valor],SAÍDAS[Status],"Concluído",SAÍDAS[Data pagamento],AK1058,SAÍDAS[Conta bancária],$AJ$2)),
IF($AJ$2="",
SUMIFS(SAÍDAS[Valor],SAÍDAS[Status],"Concluído",SAÍDAS[Data pagamento],AK1058)+SUMIFS(SAÍDAS[Valor],SAÍDAS[Status],"&lt;&gt;"&amp;"Concluído",SAÍDAS[Data vencimento],AK1058),
SUMIFS(SAÍDAS[Valor],SAÍDAS[Status],"Concluído",SAÍDAS[Data pagamento],AK1058,SAÍDAS[Conta bancária],$AJ$2)+SUMIFS(SAÍDAS[Valor],SAÍDAS[Status],"&lt;&gt;"&amp;"Concluído",SAÍDAS[Data vencimento],AK1058,SAÍDAS[Conta bancária],$AJ$2)))</f>
        <v>0</v>
      </c>
      <c r="AP1058">
        <f t="shared" ca="1" si="111"/>
        <v>0</v>
      </c>
    </row>
    <row r="1059" spans="34:42" x14ac:dyDescent="0.3">
      <c r="AH1059" t="str">
        <f t="shared" ca="1" si="107"/>
        <v>nov</v>
      </c>
      <c r="AI1059">
        <f t="shared" ca="1" si="108"/>
        <v>1902</v>
      </c>
      <c r="AJ1059" t="str">
        <f t="shared" ca="1" si="109"/>
        <v>nov1902</v>
      </c>
      <c r="AK1059" s="97">
        <f t="shared" ca="1" si="112"/>
        <v>1053</v>
      </c>
      <c r="AL1059" t="str">
        <f t="shared" ca="1" si="110"/>
        <v>ter</v>
      </c>
      <c r="AM1059">
        <f ca="1">IF($AJ$2="",SUMIFS(BANCOS!$C$4:$C$13,BANCOS!$D$4:$D$13,AK1059),SUMIFS(BANCOS!$C$4:$C$13,BANCOS!$D$4:$D$13,AK1059,BANCOS!$B$4:$B$13,$AJ$2))+AP1058</f>
        <v>0</v>
      </c>
      <c r="AN1059">
        <f ca="1">IF($AI$3=1,
IF($AJ$2="",
SUMIFS(ENTRADAS[Valor],ENTRADAS[Status],"Concluído",ENTRADAS[Data pagamento],AK1059),
SUMIFS(ENTRADAS[Valor],ENTRADAS[Status],"Concluído",ENTRADAS[Data pagamento],AK1059,ENTRADAS[Conta bancária],$AJ$2)),
IF($AJ$2="",
SUMIFS(ENTRADAS[Valor],ENTRADAS[Status],"Concluído",ENTRADAS[Data pagamento],AK1059)+SUMIFS(ENTRADAS[Valor],ENTRADAS[Status],"&lt;&gt;"&amp;"Concluído",ENTRADAS[Data vencimento],AK1059),
SUMIFS(ENTRADAS[Valor],ENTRADAS[Status],"Concluído",ENTRADAS[Data pagamento],AK1059,ENTRADAS[Conta bancária],$AJ$2)+SUMIFS(ENTRADAS[Valor],ENTRADAS[Status],"&lt;&gt;"&amp;"Concluído",ENTRADAS[Data vencimento],AK1059,ENTRADAS[Conta bancária],$AJ$2)))</f>
        <v>0</v>
      </c>
      <c r="AO1059">
        <f ca="1">IF($AI$3=1,
IF($AJ$2="",
SUMIFS(SAÍDAS[Valor],SAÍDAS[Status],"Concluído",SAÍDAS[Data pagamento],AK1059),
SUMIFS(SAÍDAS[Valor],SAÍDAS[Status],"Concluído",SAÍDAS[Data pagamento],AK1059,SAÍDAS[Conta bancária],$AJ$2)),
IF($AJ$2="",
SUMIFS(SAÍDAS[Valor],SAÍDAS[Status],"Concluído",SAÍDAS[Data pagamento],AK1059)+SUMIFS(SAÍDAS[Valor],SAÍDAS[Status],"&lt;&gt;"&amp;"Concluído",SAÍDAS[Data vencimento],AK1059),
SUMIFS(SAÍDAS[Valor],SAÍDAS[Status],"Concluído",SAÍDAS[Data pagamento],AK1059,SAÍDAS[Conta bancária],$AJ$2)+SUMIFS(SAÍDAS[Valor],SAÍDAS[Status],"&lt;&gt;"&amp;"Concluído",SAÍDAS[Data vencimento],AK1059,SAÍDAS[Conta bancária],$AJ$2)))</f>
        <v>0</v>
      </c>
      <c r="AP1059">
        <f t="shared" ca="1" si="111"/>
        <v>0</v>
      </c>
    </row>
    <row r="1060" spans="34:42" x14ac:dyDescent="0.3">
      <c r="AH1060" t="str">
        <f t="shared" ca="1" si="107"/>
        <v>nov</v>
      </c>
      <c r="AI1060">
        <f t="shared" ca="1" si="108"/>
        <v>1902</v>
      </c>
      <c r="AJ1060" t="str">
        <f t="shared" ca="1" si="109"/>
        <v>nov1902</v>
      </c>
      <c r="AK1060" s="97">
        <f t="shared" ca="1" si="112"/>
        <v>1054</v>
      </c>
      <c r="AL1060" t="str">
        <f t="shared" ca="1" si="110"/>
        <v>qua</v>
      </c>
      <c r="AM1060">
        <f ca="1">IF($AJ$2="",SUMIFS(BANCOS!$C$4:$C$13,BANCOS!$D$4:$D$13,AK1060),SUMIFS(BANCOS!$C$4:$C$13,BANCOS!$D$4:$D$13,AK1060,BANCOS!$B$4:$B$13,$AJ$2))+AP1059</f>
        <v>0</v>
      </c>
      <c r="AN1060">
        <f ca="1">IF($AI$3=1,
IF($AJ$2="",
SUMIFS(ENTRADAS[Valor],ENTRADAS[Status],"Concluído",ENTRADAS[Data pagamento],AK1060),
SUMIFS(ENTRADAS[Valor],ENTRADAS[Status],"Concluído",ENTRADAS[Data pagamento],AK1060,ENTRADAS[Conta bancária],$AJ$2)),
IF($AJ$2="",
SUMIFS(ENTRADAS[Valor],ENTRADAS[Status],"Concluído",ENTRADAS[Data pagamento],AK1060)+SUMIFS(ENTRADAS[Valor],ENTRADAS[Status],"&lt;&gt;"&amp;"Concluído",ENTRADAS[Data vencimento],AK1060),
SUMIFS(ENTRADAS[Valor],ENTRADAS[Status],"Concluído",ENTRADAS[Data pagamento],AK1060,ENTRADAS[Conta bancária],$AJ$2)+SUMIFS(ENTRADAS[Valor],ENTRADAS[Status],"&lt;&gt;"&amp;"Concluído",ENTRADAS[Data vencimento],AK1060,ENTRADAS[Conta bancária],$AJ$2)))</f>
        <v>0</v>
      </c>
      <c r="AO1060">
        <f ca="1">IF($AI$3=1,
IF($AJ$2="",
SUMIFS(SAÍDAS[Valor],SAÍDAS[Status],"Concluído",SAÍDAS[Data pagamento],AK1060),
SUMIFS(SAÍDAS[Valor],SAÍDAS[Status],"Concluído",SAÍDAS[Data pagamento],AK1060,SAÍDAS[Conta bancária],$AJ$2)),
IF($AJ$2="",
SUMIFS(SAÍDAS[Valor],SAÍDAS[Status],"Concluído",SAÍDAS[Data pagamento],AK1060)+SUMIFS(SAÍDAS[Valor],SAÍDAS[Status],"&lt;&gt;"&amp;"Concluído",SAÍDAS[Data vencimento],AK1060),
SUMIFS(SAÍDAS[Valor],SAÍDAS[Status],"Concluído",SAÍDAS[Data pagamento],AK1060,SAÍDAS[Conta bancária],$AJ$2)+SUMIFS(SAÍDAS[Valor],SAÍDAS[Status],"&lt;&gt;"&amp;"Concluído",SAÍDAS[Data vencimento],AK1060,SAÍDAS[Conta bancária],$AJ$2)))</f>
        <v>0</v>
      </c>
      <c r="AP1060">
        <f t="shared" ca="1" si="111"/>
        <v>0</v>
      </c>
    </row>
    <row r="1061" spans="34:42" x14ac:dyDescent="0.3">
      <c r="AH1061" t="str">
        <f t="shared" ca="1" si="107"/>
        <v>nov</v>
      </c>
      <c r="AI1061">
        <f t="shared" ca="1" si="108"/>
        <v>1902</v>
      </c>
      <c r="AJ1061" t="str">
        <f t="shared" ca="1" si="109"/>
        <v>nov1902</v>
      </c>
      <c r="AK1061" s="97">
        <f t="shared" ca="1" si="112"/>
        <v>1055</v>
      </c>
      <c r="AL1061" t="str">
        <f t="shared" ca="1" si="110"/>
        <v>qui</v>
      </c>
      <c r="AM1061">
        <f ca="1">IF($AJ$2="",SUMIFS(BANCOS!$C$4:$C$13,BANCOS!$D$4:$D$13,AK1061),SUMIFS(BANCOS!$C$4:$C$13,BANCOS!$D$4:$D$13,AK1061,BANCOS!$B$4:$B$13,$AJ$2))+AP1060</f>
        <v>0</v>
      </c>
      <c r="AN1061">
        <f ca="1">IF($AI$3=1,
IF($AJ$2="",
SUMIFS(ENTRADAS[Valor],ENTRADAS[Status],"Concluído",ENTRADAS[Data pagamento],AK1061),
SUMIFS(ENTRADAS[Valor],ENTRADAS[Status],"Concluído",ENTRADAS[Data pagamento],AK1061,ENTRADAS[Conta bancária],$AJ$2)),
IF($AJ$2="",
SUMIFS(ENTRADAS[Valor],ENTRADAS[Status],"Concluído",ENTRADAS[Data pagamento],AK1061)+SUMIFS(ENTRADAS[Valor],ENTRADAS[Status],"&lt;&gt;"&amp;"Concluído",ENTRADAS[Data vencimento],AK1061),
SUMIFS(ENTRADAS[Valor],ENTRADAS[Status],"Concluído",ENTRADAS[Data pagamento],AK1061,ENTRADAS[Conta bancária],$AJ$2)+SUMIFS(ENTRADAS[Valor],ENTRADAS[Status],"&lt;&gt;"&amp;"Concluído",ENTRADAS[Data vencimento],AK1061,ENTRADAS[Conta bancária],$AJ$2)))</f>
        <v>0</v>
      </c>
      <c r="AO1061">
        <f ca="1">IF($AI$3=1,
IF($AJ$2="",
SUMIFS(SAÍDAS[Valor],SAÍDAS[Status],"Concluído",SAÍDAS[Data pagamento],AK1061),
SUMIFS(SAÍDAS[Valor],SAÍDAS[Status],"Concluído",SAÍDAS[Data pagamento],AK1061,SAÍDAS[Conta bancária],$AJ$2)),
IF($AJ$2="",
SUMIFS(SAÍDAS[Valor],SAÍDAS[Status],"Concluído",SAÍDAS[Data pagamento],AK1061)+SUMIFS(SAÍDAS[Valor],SAÍDAS[Status],"&lt;&gt;"&amp;"Concluído",SAÍDAS[Data vencimento],AK1061),
SUMIFS(SAÍDAS[Valor],SAÍDAS[Status],"Concluído",SAÍDAS[Data pagamento],AK1061,SAÍDAS[Conta bancária],$AJ$2)+SUMIFS(SAÍDAS[Valor],SAÍDAS[Status],"&lt;&gt;"&amp;"Concluído",SAÍDAS[Data vencimento],AK1061,SAÍDAS[Conta bancária],$AJ$2)))</f>
        <v>0</v>
      </c>
      <c r="AP1061">
        <f t="shared" ca="1" si="111"/>
        <v>0</v>
      </c>
    </row>
    <row r="1062" spans="34:42" x14ac:dyDescent="0.3">
      <c r="AH1062" t="str">
        <f t="shared" ca="1" si="107"/>
        <v>nov</v>
      </c>
      <c r="AI1062">
        <f t="shared" ca="1" si="108"/>
        <v>1902</v>
      </c>
      <c r="AJ1062" t="str">
        <f t="shared" ca="1" si="109"/>
        <v>nov1902</v>
      </c>
      <c r="AK1062" s="97">
        <f t="shared" ca="1" si="112"/>
        <v>1056</v>
      </c>
      <c r="AL1062" t="str">
        <f t="shared" ca="1" si="110"/>
        <v>sex</v>
      </c>
      <c r="AM1062">
        <f ca="1">IF($AJ$2="",SUMIFS(BANCOS!$C$4:$C$13,BANCOS!$D$4:$D$13,AK1062),SUMIFS(BANCOS!$C$4:$C$13,BANCOS!$D$4:$D$13,AK1062,BANCOS!$B$4:$B$13,$AJ$2))+AP1061</f>
        <v>0</v>
      </c>
      <c r="AN1062">
        <f ca="1">IF($AI$3=1,
IF($AJ$2="",
SUMIFS(ENTRADAS[Valor],ENTRADAS[Status],"Concluído",ENTRADAS[Data pagamento],AK1062),
SUMIFS(ENTRADAS[Valor],ENTRADAS[Status],"Concluído",ENTRADAS[Data pagamento],AK1062,ENTRADAS[Conta bancária],$AJ$2)),
IF($AJ$2="",
SUMIFS(ENTRADAS[Valor],ENTRADAS[Status],"Concluído",ENTRADAS[Data pagamento],AK1062)+SUMIFS(ENTRADAS[Valor],ENTRADAS[Status],"&lt;&gt;"&amp;"Concluído",ENTRADAS[Data vencimento],AK1062),
SUMIFS(ENTRADAS[Valor],ENTRADAS[Status],"Concluído",ENTRADAS[Data pagamento],AK1062,ENTRADAS[Conta bancária],$AJ$2)+SUMIFS(ENTRADAS[Valor],ENTRADAS[Status],"&lt;&gt;"&amp;"Concluído",ENTRADAS[Data vencimento],AK1062,ENTRADAS[Conta bancária],$AJ$2)))</f>
        <v>0</v>
      </c>
      <c r="AO1062">
        <f ca="1">IF($AI$3=1,
IF($AJ$2="",
SUMIFS(SAÍDAS[Valor],SAÍDAS[Status],"Concluído",SAÍDAS[Data pagamento],AK1062),
SUMIFS(SAÍDAS[Valor],SAÍDAS[Status],"Concluído",SAÍDAS[Data pagamento],AK1062,SAÍDAS[Conta bancária],$AJ$2)),
IF($AJ$2="",
SUMIFS(SAÍDAS[Valor],SAÍDAS[Status],"Concluído",SAÍDAS[Data pagamento],AK1062)+SUMIFS(SAÍDAS[Valor],SAÍDAS[Status],"&lt;&gt;"&amp;"Concluído",SAÍDAS[Data vencimento],AK1062),
SUMIFS(SAÍDAS[Valor],SAÍDAS[Status],"Concluído",SAÍDAS[Data pagamento],AK1062,SAÍDAS[Conta bancária],$AJ$2)+SUMIFS(SAÍDAS[Valor],SAÍDAS[Status],"&lt;&gt;"&amp;"Concluído",SAÍDAS[Data vencimento],AK1062,SAÍDAS[Conta bancária],$AJ$2)))</f>
        <v>0</v>
      </c>
      <c r="AP1062">
        <f t="shared" ca="1" si="111"/>
        <v>0</v>
      </c>
    </row>
    <row r="1063" spans="34:42" x14ac:dyDescent="0.3">
      <c r="AH1063" t="str">
        <f t="shared" ca="1" si="107"/>
        <v>nov</v>
      </c>
      <c r="AI1063">
        <f t="shared" ca="1" si="108"/>
        <v>1902</v>
      </c>
      <c r="AJ1063" t="str">
        <f t="shared" ca="1" si="109"/>
        <v>nov1902</v>
      </c>
      <c r="AK1063" s="97">
        <f t="shared" ca="1" si="112"/>
        <v>1057</v>
      </c>
      <c r="AL1063" t="str">
        <f t="shared" ca="1" si="110"/>
        <v>sáb</v>
      </c>
      <c r="AM1063">
        <f ca="1">IF($AJ$2="",SUMIFS(BANCOS!$C$4:$C$13,BANCOS!$D$4:$D$13,AK1063),SUMIFS(BANCOS!$C$4:$C$13,BANCOS!$D$4:$D$13,AK1063,BANCOS!$B$4:$B$13,$AJ$2))+AP1062</f>
        <v>0</v>
      </c>
      <c r="AN1063">
        <f ca="1">IF($AI$3=1,
IF($AJ$2="",
SUMIFS(ENTRADAS[Valor],ENTRADAS[Status],"Concluído",ENTRADAS[Data pagamento],AK1063),
SUMIFS(ENTRADAS[Valor],ENTRADAS[Status],"Concluído",ENTRADAS[Data pagamento],AK1063,ENTRADAS[Conta bancária],$AJ$2)),
IF($AJ$2="",
SUMIFS(ENTRADAS[Valor],ENTRADAS[Status],"Concluído",ENTRADAS[Data pagamento],AK1063)+SUMIFS(ENTRADAS[Valor],ENTRADAS[Status],"&lt;&gt;"&amp;"Concluído",ENTRADAS[Data vencimento],AK1063),
SUMIFS(ENTRADAS[Valor],ENTRADAS[Status],"Concluído",ENTRADAS[Data pagamento],AK1063,ENTRADAS[Conta bancária],$AJ$2)+SUMIFS(ENTRADAS[Valor],ENTRADAS[Status],"&lt;&gt;"&amp;"Concluído",ENTRADAS[Data vencimento],AK1063,ENTRADAS[Conta bancária],$AJ$2)))</f>
        <v>0</v>
      </c>
      <c r="AO1063">
        <f ca="1">IF($AI$3=1,
IF($AJ$2="",
SUMIFS(SAÍDAS[Valor],SAÍDAS[Status],"Concluído",SAÍDAS[Data pagamento],AK1063),
SUMIFS(SAÍDAS[Valor],SAÍDAS[Status],"Concluído",SAÍDAS[Data pagamento],AK1063,SAÍDAS[Conta bancária],$AJ$2)),
IF($AJ$2="",
SUMIFS(SAÍDAS[Valor],SAÍDAS[Status],"Concluído",SAÍDAS[Data pagamento],AK1063)+SUMIFS(SAÍDAS[Valor],SAÍDAS[Status],"&lt;&gt;"&amp;"Concluído",SAÍDAS[Data vencimento],AK1063),
SUMIFS(SAÍDAS[Valor],SAÍDAS[Status],"Concluído",SAÍDAS[Data pagamento],AK1063,SAÍDAS[Conta bancária],$AJ$2)+SUMIFS(SAÍDAS[Valor],SAÍDAS[Status],"&lt;&gt;"&amp;"Concluído",SAÍDAS[Data vencimento],AK1063,SAÍDAS[Conta bancária],$AJ$2)))</f>
        <v>0</v>
      </c>
      <c r="AP1063">
        <f t="shared" ca="1" si="111"/>
        <v>0</v>
      </c>
    </row>
    <row r="1064" spans="34:42" x14ac:dyDescent="0.3">
      <c r="AH1064" t="str">
        <f t="shared" ca="1" si="107"/>
        <v>nov</v>
      </c>
      <c r="AI1064">
        <f t="shared" ca="1" si="108"/>
        <v>1902</v>
      </c>
      <c r="AJ1064" t="str">
        <f t="shared" ca="1" si="109"/>
        <v>nov1902</v>
      </c>
      <c r="AK1064" s="97">
        <f t="shared" ca="1" si="112"/>
        <v>1058</v>
      </c>
      <c r="AL1064" t="str">
        <f t="shared" ca="1" si="110"/>
        <v>dom</v>
      </c>
      <c r="AM1064">
        <f ca="1">IF($AJ$2="",SUMIFS(BANCOS!$C$4:$C$13,BANCOS!$D$4:$D$13,AK1064),SUMIFS(BANCOS!$C$4:$C$13,BANCOS!$D$4:$D$13,AK1064,BANCOS!$B$4:$B$13,$AJ$2))+AP1063</f>
        <v>0</v>
      </c>
      <c r="AN1064">
        <f ca="1">IF($AI$3=1,
IF($AJ$2="",
SUMIFS(ENTRADAS[Valor],ENTRADAS[Status],"Concluído",ENTRADAS[Data pagamento],AK1064),
SUMIFS(ENTRADAS[Valor],ENTRADAS[Status],"Concluído",ENTRADAS[Data pagamento],AK1064,ENTRADAS[Conta bancária],$AJ$2)),
IF($AJ$2="",
SUMIFS(ENTRADAS[Valor],ENTRADAS[Status],"Concluído",ENTRADAS[Data pagamento],AK1064)+SUMIFS(ENTRADAS[Valor],ENTRADAS[Status],"&lt;&gt;"&amp;"Concluído",ENTRADAS[Data vencimento],AK1064),
SUMIFS(ENTRADAS[Valor],ENTRADAS[Status],"Concluído",ENTRADAS[Data pagamento],AK1064,ENTRADAS[Conta bancária],$AJ$2)+SUMIFS(ENTRADAS[Valor],ENTRADAS[Status],"&lt;&gt;"&amp;"Concluído",ENTRADAS[Data vencimento],AK1064,ENTRADAS[Conta bancária],$AJ$2)))</f>
        <v>0</v>
      </c>
      <c r="AO1064">
        <f ca="1">IF($AI$3=1,
IF($AJ$2="",
SUMIFS(SAÍDAS[Valor],SAÍDAS[Status],"Concluído",SAÍDAS[Data pagamento],AK1064),
SUMIFS(SAÍDAS[Valor],SAÍDAS[Status],"Concluído",SAÍDAS[Data pagamento],AK1064,SAÍDAS[Conta bancária],$AJ$2)),
IF($AJ$2="",
SUMIFS(SAÍDAS[Valor],SAÍDAS[Status],"Concluído",SAÍDAS[Data pagamento],AK1064)+SUMIFS(SAÍDAS[Valor],SAÍDAS[Status],"&lt;&gt;"&amp;"Concluído",SAÍDAS[Data vencimento],AK1064),
SUMIFS(SAÍDAS[Valor],SAÍDAS[Status],"Concluído",SAÍDAS[Data pagamento],AK1064,SAÍDAS[Conta bancária],$AJ$2)+SUMIFS(SAÍDAS[Valor],SAÍDAS[Status],"&lt;&gt;"&amp;"Concluído",SAÍDAS[Data vencimento],AK1064,SAÍDAS[Conta bancária],$AJ$2)))</f>
        <v>0</v>
      </c>
      <c r="AP1064">
        <f t="shared" ca="1" si="111"/>
        <v>0</v>
      </c>
    </row>
    <row r="1065" spans="34:42" x14ac:dyDescent="0.3">
      <c r="AH1065" t="str">
        <f t="shared" ca="1" si="107"/>
        <v>nov</v>
      </c>
      <c r="AI1065">
        <f t="shared" ca="1" si="108"/>
        <v>1902</v>
      </c>
      <c r="AJ1065" t="str">
        <f t="shared" ca="1" si="109"/>
        <v>nov1902</v>
      </c>
      <c r="AK1065" s="97">
        <f t="shared" ca="1" si="112"/>
        <v>1059</v>
      </c>
      <c r="AL1065" t="str">
        <f t="shared" ca="1" si="110"/>
        <v>seg</v>
      </c>
      <c r="AM1065">
        <f ca="1">IF($AJ$2="",SUMIFS(BANCOS!$C$4:$C$13,BANCOS!$D$4:$D$13,AK1065),SUMIFS(BANCOS!$C$4:$C$13,BANCOS!$D$4:$D$13,AK1065,BANCOS!$B$4:$B$13,$AJ$2))+AP1064</f>
        <v>0</v>
      </c>
      <c r="AN1065">
        <f ca="1">IF($AI$3=1,
IF($AJ$2="",
SUMIFS(ENTRADAS[Valor],ENTRADAS[Status],"Concluído",ENTRADAS[Data pagamento],AK1065),
SUMIFS(ENTRADAS[Valor],ENTRADAS[Status],"Concluído",ENTRADAS[Data pagamento],AK1065,ENTRADAS[Conta bancária],$AJ$2)),
IF($AJ$2="",
SUMIFS(ENTRADAS[Valor],ENTRADAS[Status],"Concluído",ENTRADAS[Data pagamento],AK1065)+SUMIFS(ENTRADAS[Valor],ENTRADAS[Status],"&lt;&gt;"&amp;"Concluído",ENTRADAS[Data vencimento],AK1065),
SUMIFS(ENTRADAS[Valor],ENTRADAS[Status],"Concluído",ENTRADAS[Data pagamento],AK1065,ENTRADAS[Conta bancária],$AJ$2)+SUMIFS(ENTRADAS[Valor],ENTRADAS[Status],"&lt;&gt;"&amp;"Concluído",ENTRADAS[Data vencimento],AK1065,ENTRADAS[Conta bancária],$AJ$2)))</f>
        <v>0</v>
      </c>
      <c r="AO1065">
        <f ca="1">IF($AI$3=1,
IF($AJ$2="",
SUMIFS(SAÍDAS[Valor],SAÍDAS[Status],"Concluído",SAÍDAS[Data pagamento],AK1065),
SUMIFS(SAÍDAS[Valor],SAÍDAS[Status],"Concluído",SAÍDAS[Data pagamento],AK1065,SAÍDAS[Conta bancária],$AJ$2)),
IF($AJ$2="",
SUMIFS(SAÍDAS[Valor],SAÍDAS[Status],"Concluído",SAÍDAS[Data pagamento],AK1065)+SUMIFS(SAÍDAS[Valor],SAÍDAS[Status],"&lt;&gt;"&amp;"Concluído",SAÍDAS[Data vencimento],AK1065),
SUMIFS(SAÍDAS[Valor],SAÍDAS[Status],"Concluído",SAÍDAS[Data pagamento],AK1065,SAÍDAS[Conta bancária],$AJ$2)+SUMIFS(SAÍDAS[Valor],SAÍDAS[Status],"&lt;&gt;"&amp;"Concluído",SAÍDAS[Data vencimento],AK1065,SAÍDAS[Conta bancária],$AJ$2)))</f>
        <v>0</v>
      </c>
      <c r="AP1065">
        <f t="shared" ca="1" si="111"/>
        <v>0</v>
      </c>
    </row>
    <row r="1066" spans="34:42" x14ac:dyDescent="0.3">
      <c r="AH1066" t="str">
        <f t="shared" ca="1" si="107"/>
        <v>nov</v>
      </c>
      <c r="AI1066">
        <f t="shared" ca="1" si="108"/>
        <v>1902</v>
      </c>
      <c r="AJ1066" t="str">
        <f t="shared" ca="1" si="109"/>
        <v>nov1902</v>
      </c>
      <c r="AK1066" s="97">
        <f t="shared" ca="1" si="112"/>
        <v>1060</v>
      </c>
      <c r="AL1066" t="str">
        <f t="shared" ca="1" si="110"/>
        <v>ter</v>
      </c>
      <c r="AM1066">
        <f ca="1">IF($AJ$2="",SUMIFS(BANCOS!$C$4:$C$13,BANCOS!$D$4:$D$13,AK1066),SUMIFS(BANCOS!$C$4:$C$13,BANCOS!$D$4:$D$13,AK1066,BANCOS!$B$4:$B$13,$AJ$2))+AP1065</f>
        <v>0</v>
      </c>
      <c r="AN1066">
        <f ca="1">IF($AI$3=1,
IF($AJ$2="",
SUMIFS(ENTRADAS[Valor],ENTRADAS[Status],"Concluído",ENTRADAS[Data pagamento],AK1066),
SUMIFS(ENTRADAS[Valor],ENTRADAS[Status],"Concluído",ENTRADAS[Data pagamento],AK1066,ENTRADAS[Conta bancária],$AJ$2)),
IF($AJ$2="",
SUMIFS(ENTRADAS[Valor],ENTRADAS[Status],"Concluído",ENTRADAS[Data pagamento],AK1066)+SUMIFS(ENTRADAS[Valor],ENTRADAS[Status],"&lt;&gt;"&amp;"Concluído",ENTRADAS[Data vencimento],AK1066),
SUMIFS(ENTRADAS[Valor],ENTRADAS[Status],"Concluído",ENTRADAS[Data pagamento],AK1066,ENTRADAS[Conta bancária],$AJ$2)+SUMIFS(ENTRADAS[Valor],ENTRADAS[Status],"&lt;&gt;"&amp;"Concluído",ENTRADAS[Data vencimento],AK1066,ENTRADAS[Conta bancária],$AJ$2)))</f>
        <v>0</v>
      </c>
      <c r="AO1066">
        <f ca="1">IF($AI$3=1,
IF($AJ$2="",
SUMIFS(SAÍDAS[Valor],SAÍDAS[Status],"Concluído",SAÍDAS[Data pagamento],AK1066),
SUMIFS(SAÍDAS[Valor],SAÍDAS[Status],"Concluído",SAÍDAS[Data pagamento],AK1066,SAÍDAS[Conta bancária],$AJ$2)),
IF($AJ$2="",
SUMIFS(SAÍDAS[Valor],SAÍDAS[Status],"Concluído",SAÍDAS[Data pagamento],AK1066)+SUMIFS(SAÍDAS[Valor],SAÍDAS[Status],"&lt;&gt;"&amp;"Concluído",SAÍDAS[Data vencimento],AK1066),
SUMIFS(SAÍDAS[Valor],SAÍDAS[Status],"Concluído",SAÍDAS[Data pagamento],AK1066,SAÍDAS[Conta bancária],$AJ$2)+SUMIFS(SAÍDAS[Valor],SAÍDAS[Status],"&lt;&gt;"&amp;"Concluído",SAÍDAS[Data vencimento],AK1066,SAÍDAS[Conta bancária],$AJ$2)))</f>
        <v>0</v>
      </c>
      <c r="AP1066">
        <f t="shared" ca="1" si="111"/>
        <v>0</v>
      </c>
    </row>
    <row r="1067" spans="34:42" x14ac:dyDescent="0.3">
      <c r="AH1067" t="str">
        <f t="shared" ca="1" si="107"/>
        <v>nov</v>
      </c>
      <c r="AI1067">
        <f t="shared" ca="1" si="108"/>
        <v>1902</v>
      </c>
      <c r="AJ1067" t="str">
        <f t="shared" ca="1" si="109"/>
        <v>nov1902</v>
      </c>
      <c r="AK1067" s="97">
        <f t="shared" ca="1" si="112"/>
        <v>1061</v>
      </c>
      <c r="AL1067" t="str">
        <f t="shared" ca="1" si="110"/>
        <v>qua</v>
      </c>
      <c r="AM1067">
        <f ca="1">IF($AJ$2="",SUMIFS(BANCOS!$C$4:$C$13,BANCOS!$D$4:$D$13,AK1067),SUMIFS(BANCOS!$C$4:$C$13,BANCOS!$D$4:$D$13,AK1067,BANCOS!$B$4:$B$13,$AJ$2))+AP1066</f>
        <v>0</v>
      </c>
      <c r="AN1067">
        <f ca="1">IF($AI$3=1,
IF($AJ$2="",
SUMIFS(ENTRADAS[Valor],ENTRADAS[Status],"Concluído",ENTRADAS[Data pagamento],AK1067),
SUMIFS(ENTRADAS[Valor],ENTRADAS[Status],"Concluído",ENTRADAS[Data pagamento],AK1067,ENTRADAS[Conta bancária],$AJ$2)),
IF($AJ$2="",
SUMIFS(ENTRADAS[Valor],ENTRADAS[Status],"Concluído",ENTRADAS[Data pagamento],AK1067)+SUMIFS(ENTRADAS[Valor],ENTRADAS[Status],"&lt;&gt;"&amp;"Concluído",ENTRADAS[Data vencimento],AK1067),
SUMIFS(ENTRADAS[Valor],ENTRADAS[Status],"Concluído",ENTRADAS[Data pagamento],AK1067,ENTRADAS[Conta bancária],$AJ$2)+SUMIFS(ENTRADAS[Valor],ENTRADAS[Status],"&lt;&gt;"&amp;"Concluído",ENTRADAS[Data vencimento],AK1067,ENTRADAS[Conta bancária],$AJ$2)))</f>
        <v>0</v>
      </c>
      <c r="AO1067">
        <f ca="1">IF($AI$3=1,
IF($AJ$2="",
SUMIFS(SAÍDAS[Valor],SAÍDAS[Status],"Concluído",SAÍDAS[Data pagamento],AK1067),
SUMIFS(SAÍDAS[Valor],SAÍDAS[Status],"Concluído",SAÍDAS[Data pagamento],AK1067,SAÍDAS[Conta bancária],$AJ$2)),
IF($AJ$2="",
SUMIFS(SAÍDAS[Valor],SAÍDAS[Status],"Concluído",SAÍDAS[Data pagamento],AK1067)+SUMIFS(SAÍDAS[Valor],SAÍDAS[Status],"&lt;&gt;"&amp;"Concluído",SAÍDAS[Data vencimento],AK1067),
SUMIFS(SAÍDAS[Valor],SAÍDAS[Status],"Concluído",SAÍDAS[Data pagamento],AK1067,SAÍDAS[Conta bancária],$AJ$2)+SUMIFS(SAÍDAS[Valor],SAÍDAS[Status],"&lt;&gt;"&amp;"Concluído",SAÍDAS[Data vencimento],AK1067,SAÍDAS[Conta bancária],$AJ$2)))</f>
        <v>0</v>
      </c>
      <c r="AP1067">
        <f t="shared" ca="1" si="111"/>
        <v>0</v>
      </c>
    </row>
    <row r="1068" spans="34:42" x14ac:dyDescent="0.3">
      <c r="AH1068" t="str">
        <f t="shared" ca="1" si="107"/>
        <v>nov</v>
      </c>
      <c r="AI1068">
        <f t="shared" ca="1" si="108"/>
        <v>1902</v>
      </c>
      <c r="AJ1068" t="str">
        <f t="shared" ca="1" si="109"/>
        <v>nov1902</v>
      </c>
      <c r="AK1068" s="97">
        <f t="shared" ca="1" si="112"/>
        <v>1062</v>
      </c>
      <c r="AL1068" t="str">
        <f t="shared" ca="1" si="110"/>
        <v>qui</v>
      </c>
      <c r="AM1068">
        <f ca="1">IF($AJ$2="",SUMIFS(BANCOS!$C$4:$C$13,BANCOS!$D$4:$D$13,AK1068),SUMIFS(BANCOS!$C$4:$C$13,BANCOS!$D$4:$D$13,AK1068,BANCOS!$B$4:$B$13,$AJ$2))+AP1067</f>
        <v>0</v>
      </c>
      <c r="AN1068">
        <f ca="1">IF($AI$3=1,
IF($AJ$2="",
SUMIFS(ENTRADAS[Valor],ENTRADAS[Status],"Concluído",ENTRADAS[Data pagamento],AK1068),
SUMIFS(ENTRADAS[Valor],ENTRADAS[Status],"Concluído",ENTRADAS[Data pagamento],AK1068,ENTRADAS[Conta bancária],$AJ$2)),
IF($AJ$2="",
SUMIFS(ENTRADAS[Valor],ENTRADAS[Status],"Concluído",ENTRADAS[Data pagamento],AK1068)+SUMIFS(ENTRADAS[Valor],ENTRADAS[Status],"&lt;&gt;"&amp;"Concluído",ENTRADAS[Data vencimento],AK1068),
SUMIFS(ENTRADAS[Valor],ENTRADAS[Status],"Concluído",ENTRADAS[Data pagamento],AK1068,ENTRADAS[Conta bancária],$AJ$2)+SUMIFS(ENTRADAS[Valor],ENTRADAS[Status],"&lt;&gt;"&amp;"Concluído",ENTRADAS[Data vencimento],AK1068,ENTRADAS[Conta bancária],$AJ$2)))</f>
        <v>0</v>
      </c>
      <c r="AO1068">
        <f ca="1">IF($AI$3=1,
IF($AJ$2="",
SUMIFS(SAÍDAS[Valor],SAÍDAS[Status],"Concluído",SAÍDAS[Data pagamento],AK1068),
SUMIFS(SAÍDAS[Valor],SAÍDAS[Status],"Concluído",SAÍDAS[Data pagamento],AK1068,SAÍDAS[Conta bancária],$AJ$2)),
IF($AJ$2="",
SUMIFS(SAÍDAS[Valor],SAÍDAS[Status],"Concluído",SAÍDAS[Data pagamento],AK1068)+SUMIFS(SAÍDAS[Valor],SAÍDAS[Status],"&lt;&gt;"&amp;"Concluído",SAÍDAS[Data vencimento],AK1068),
SUMIFS(SAÍDAS[Valor],SAÍDAS[Status],"Concluído",SAÍDAS[Data pagamento],AK1068,SAÍDAS[Conta bancária],$AJ$2)+SUMIFS(SAÍDAS[Valor],SAÍDAS[Status],"&lt;&gt;"&amp;"Concluído",SAÍDAS[Data vencimento],AK1068,SAÍDAS[Conta bancária],$AJ$2)))</f>
        <v>0</v>
      </c>
      <c r="AP1068">
        <f t="shared" ca="1" si="111"/>
        <v>0</v>
      </c>
    </row>
    <row r="1069" spans="34:42" x14ac:dyDescent="0.3">
      <c r="AH1069" t="str">
        <f t="shared" ca="1" si="107"/>
        <v>nov</v>
      </c>
      <c r="AI1069">
        <f t="shared" ca="1" si="108"/>
        <v>1902</v>
      </c>
      <c r="AJ1069" t="str">
        <f t="shared" ca="1" si="109"/>
        <v>nov1902</v>
      </c>
      <c r="AK1069" s="97">
        <f t="shared" ca="1" si="112"/>
        <v>1063</v>
      </c>
      <c r="AL1069" t="str">
        <f t="shared" ca="1" si="110"/>
        <v>sex</v>
      </c>
      <c r="AM1069">
        <f ca="1">IF($AJ$2="",SUMIFS(BANCOS!$C$4:$C$13,BANCOS!$D$4:$D$13,AK1069),SUMIFS(BANCOS!$C$4:$C$13,BANCOS!$D$4:$D$13,AK1069,BANCOS!$B$4:$B$13,$AJ$2))+AP1068</f>
        <v>0</v>
      </c>
      <c r="AN1069">
        <f ca="1">IF($AI$3=1,
IF($AJ$2="",
SUMIFS(ENTRADAS[Valor],ENTRADAS[Status],"Concluído",ENTRADAS[Data pagamento],AK1069),
SUMIFS(ENTRADAS[Valor],ENTRADAS[Status],"Concluído",ENTRADAS[Data pagamento],AK1069,ENTRADAS[Conta bancária],$AJ$2)),
IF($AJ$2="",
SUMIFS(ENTRADAS[Valor],ENTRADAS[Status],"Concluído",ENTRADAS[Data pagamento],AK1069)+SUMIFS(ENTRADAS[Valor],ENTRADAS[Status],"&lt;&gt;"&amp;"Concluído",ENTRADAS[Data vencimento],AK1069),
SUMIFS(ENTRADAS[Valor],ENTRADAS[Status],"Concluído",ENTRADAS[Data pagamento],AK1069,ENTRADAS[Conta bancária],$AJ$2)+SUMIFS(ENTRADAS[Valor],ENTRADAS[Status],"&lt;&gt;"&amp;"Concluído",ENTRADAS[Data vencimento],AK1069,ENTRADAS[Conta bancária],$AJ$2)))</f>
        <v>0</v>
      </c>
      <c r="AO1069">
        <f ca="1">IF($AI$3=1,
IF($AJ$2="",
SUMIFS(SAÍDAS[Valor],SAÍDAS[Status],"Concluído",SAÍDAS[Data pagamento],AK1069),
SUMIFS(SAÍDAS[Valor],SAÍDAS[Status],"Concluído",SAÍDAS[Data pagamento],AK1069,SAÍDAS[Conta bancária],$AJ$2)),
IF($AJ$2="",
SUMIFS(SAÍDAS[Valor],SAÍDAS[Status],"Concluído",SAÍDAS[Data pagamento],AK1069)+SUMIFS(SAÍDAS[Valor],SAÍDAS[Status],"&lt;&gt;"&amp;"Concluído",SAÍDAS[Data vencimento],AK1069),
SUMIFS(SAÍDAS[Valor],SAÍDAS[Status],"Concluído",SAÍDAS[Data pagamento],AK1069,SAÍDAS[Conta bancária],$AJ$2)+SUMIFS(SAÍDAS[Valor],SAÍDAS[Status],"&lt;&gt;"&amp;"Concluído",SAÍDAS[Data vencimento],AK1069,SAÍDAS[Conta bancária],$AJ$2)))</f>
        <v>0</v>
      </c>
      <c r="AP1069">
        <f t="shared" ca="1" si="111"/>
        <v>0</v>
      </c>
    </row>
    <row r="1070" spans="34:42" x14ac:dyDescent="0.3">
      <c r="AH1070" t="str">
        <f t="shared" ca="1" si="107"/>
        <v>nov</v>
      </c>
      <c r="AI1070">
        <f t="shared" ca="1" si="108"/>
        <v>1902</v>
      </c>
      <c r="AJ1070" t="str">
        <f t="shared" ca="1" si="109"/>
        <v>nov1902</v>
      </c>
      <c r="AK1070" s="97">
        <f t="shared" ca="1" si="112"/>
        <v>1064</v>
      </c>
      <c r="AL1070" t="str">
        <f t="shared" ca="1" si="110"/>
        <v>sáb</v>
      </c>
      <c r="AM1070">
        <f ca="1">IF($AJ$2="",SUMIFS(BANCOS!$C$4:$C$13,BANCOS!$D$4:$D$13,AK1070),SUMIFS(BANCOS!$C$4:$C$13,BANCOS!$D$4:$D$13,AK1070,BANCOS!$B$4:$B$13,$AJ$2))+AP1069</f>
        <v>0</v>
      </c>
      <c r="AN1070">
        <f ca="1">IF($AI$3=1,
IF($AJ$2="",
SUMIFS(ENTRADAS[Valor],ENTRADAS[Status],"Concluído",ENTRADAS[Data pagamento],AK1070),
SUMIFS(ENTRADAS[Valor],ENTRADAS[Status],"Concluído",ENTRADAS[Data pagamento],AK1070,ENTRADAS[Conta bancária],$AJ$2)),
IF($AJ$2="",
SUMIFS(ENTRADAS[Valor],ENTRADAS[Status],"Concluído",ENTRADAS[Data pagamento],AK1070)+SUMIFS(ENTRADAS[Valor],ENTRADAS[Status],"&lt;&gt;"&amp;"Concluído",ENTRADAS[Data vencimento],AK1070),
SUMIFS(ENTRADAS[Valor],ENTRADAS[Status],"Concluído",ENTRADAS[Data pagamento],AK1070,ENTRADAS[Conta bancária],$AJ$2)+SUMIFS(ENTRADAS[Valor],ENTRADAS[Status],"&lt;&gt;"&amp;"Concluído",ENTRADAS[Data vencimento],AK1070,ENTRADAS[Conta bancária],$AJ$2)))</f>
        <v>0</v>
      </c>
      <c r="AO1070">
        <f ca="1">IF($AI$3=1,
IF($AJ$2="",
SUMIFS(SAÍDAS[Valor],SAÍDAS[Status],"Concluído",SAÍDAS[Data pagamento],AK1070),
SUMIFS(SAÍDAS[Valor],SAÍDAS[Status],"Concluído",SAÍDAS[Data pagamento],AK1070,SAÍDAS[Conta bancária],$AJ$2)),
IF($AJ$2="",
SUMIFS(SAÍDAS[Valor],SAÍDAS[Status],"Concluído",SAÍDAS[Data pagamento],AK1070)+SUMIFS(SAÍDAS[Valor],SAÍDAS[Status],"&lt;&gt;"&amp;"Concluído",SAÍDAS[Data vencimento],AK1070),
SUMIFS(SAÍDAS[Valor],SAÍDAS[Status],"Concluído",SAÍDAS[Data pagamento],AK1070,SAÍDAS[Conta bancária],$AJ$2)+SUMIFS(SAÍDAS[Valor],SAÍDAS[Status],"&lt;&gt;"&amp;"Concluído",SAÍDAS[Data vencimento],AK1070,SAÍDAS[Conta bancária],$AJ$2)))</f>
        <v>0</v>
      </c>
      <c r="AP1070">
        <f t="shared" ca="1" si="111"/>
        <v>0</v>
      </c>
    </row>
    <row r="1071" spans="34:42" x14ac:dyDescent="0.3">
      <c r="AH1071" t="str">
        <f t="shared" ca="1" si="107"/>
        <v>nov</v>
      </c>
      <c r="AI1071">
        <f t="shared" ca="1" si="108"/>
        <v>1902</v>
      </c>
      <c r="AJ1071" t="str">
        <f t="shared" ca="1" si="109"/>
        <v>nov1902</v>
      </c>
      <c r="AK1071" s="97">
        <f t="shared" ca="1" si="112"/>
        <v>1065</v>
      </c>
      <c r="AL1071" t="str">
        <f t="shared" ca="1" si="110"/>
        <v>dom</v>
      </c>
      <c r="AM1071">
        <f ca="1">IF($AJ$2="",SUMIFS(BANCOS!$C$4:$C$13,BANCOS!$D$4:$D$13,AK1071),SUMIFS(BANCOS!$C$4:$C$13,BANCOS!$D$4:$D$13,AK1071,BANCOS!$B$4:$B$13,$AJ$2))+AP1070</f>
        <v>0</v>
      </c>
      <c r="AN1071">
        <f ca="1">IF($AI$3=1,
IF($AJ$2="",
SUMIFS(ENTRADAS[Valor],ENTRADAS[Status],"Concluído",ENTRADAS[Data pagamento],AK1071),
SUMIFS(ENTRADAS[Valor],ENTRADAS[Status],"Concluído",ENTRADAS[Data pagamento],AK1071,ENTRADAS[Conta bancária],$AJ$2)),
IF($AJ$2="",
SUMIFS(ENTRADAS[Valor],ENTRADAS[Status],"Concluído",ENTRADAS[Data pagamento],AK1071)+SUMIFS(ENTRADAS[Valor],ENTRADAS[Status],"&lt;&gt;"&amp;"Concluído",ENTRADAS[Data vencimento],AK1071),
SUMIFS(ENTRADAS[Valor],ENTRADAS[Status],"Concluído",ENTRADAS[Data pagamento],AK1071,ENTRADAS[Conta bancária],$AJ$2)+SUMIFS(ENTRADAS[Valor],ENTRADAS[Status],"&lt;&gt;"&amp;"Concluído",ENTRADAS[Data vencimento],AK1071,ENTRADAS[Conta bancária],$AJ$2)))</f>
        <v>0</v>
      </c>
      <c r="AO1071">
        <f ca="1">IF($AI$3=1,
IF($AJ$2="",
SUMIFS(SAÍDAS[Valor],SAÍDAS[Status],"Concluído",SAÍDAS[Data pagamento],AK1071),
SUMIFS(SAÍDAS[Valor],SAÍDAS[Status],"Concluído",SAÍDAS[Data pagamento],AK1071,SAÍDAS[Conta bancária],$AJ$2)),
IF($AJ$2="",
SUMIFS(SAÍDAS[Valor],SAÍDAS[Status],"Concluído",SAÍDAS[Data pagamento],AK1071)+SUMIFS(SAÍDAS[Valor],SAÍDAS[Status],"&lt;&gt;"&amp;"Concluído",SAÍDAS[Data vencimento],AK1071),
SUMIFS(SAÍDAS[Valor],SAÍDAS[Status],"Concluído",SAÍDAS[Data pagamento],AK1071,SAÍDAS[Conta bancária],$AJ$2)+SUMIFS(SAÍDAS[Valor],SAÍDAS[Status],"&lt;&gt;"&amp;"Concluído",SAÍDAS[Data vencimento],AK1071,SAÍDAS[Conta bancária],$AJ$2)))</f>
        <v>0</v>
      </c>
      <c r="AP1071">
        <f t="shared" ca="1" si="111"/>
        <v>0</v>
      </c>
    </row>
    <row r="1072" spans="34:42" x14ac:dyDescent="0.3">
      <c r="AH1072" t="str">
        <f t="shared" ca="1" si="107"/>
        <v>dez</v>
      </c>
      <c r="AI1072">
        <f t="shared" ca="1" si="108"/>
        <v>1902</v>
      </c>
      <c r="AJ1072" t="str">
        <f t="shared" ca="1" si="109"/>
        <v>dez1902</v>
      </c>
      <c r="AK1072" s="97">
        <f t="shared" ca="1" si="112"/>
        <v>1066</v>
      </c>
      <c r="AL1072" t="str">
        <f t="shared" ca="1" si="110"/>
        <v>seg</v>
      </c>
      <c r="AM1072">
        <f ca="1">IF($AJ$2="",SUMIFS(BANCOS!$C$4:$C$13,BANCOS!$D$4:$D$13,AK1072),SUMIFS(BANCOS!$C$4:$C$13,BANCOS!$D$4:$D$13,AK1072,BANCOS!$B$4:$B$13,$AJ$2))+AP1071</f>
        <v>0</v>
      </c>
      <c r="AN1072">
        <f ca="1">IF($AI$3=1,
IF($AJ$2="",
SUMIFS(ENTRADAS[Valor],ENTRADAS[Status],"Concluído",ENTRADAS[Data pagamento],AK1072),
SUMIFS(ENTRADAS[Valor],ENTRADAS[Status],"Concluído",ENTRADAS[Data pagamento],AK1072,ENTRADAS[Conta bancária],$AJ$2)),
IF($AJ$2="",
SUMIFS(ENTRADAS[Valor],ENTRADAS[Status],"Concluído",ENTRADAS[Data pagamento],AK1072)+SUMIFS(ENTRADAS[Valor],ENTRADAS[Status],"&lt;&gt;"&amp;"Concluído",ENTRADAS[Data vencimento],AK1072),
SUMIFS(ENTRADAS[Valor],ENTRADAS[Status],"Concluído",ENTRADAS[Data pagamento],AK1072,ENTRADAS[Conta bancária],$AJ$2)+SUMIFS(ENTRADAS[Valor],ENTRADAS[Status],"&lt;&gt;"&amp;"Concluído",ENTRADAS[Data vencimento],AK1072,ENTRADAS[Conta bancária],$AJ$2)))</f>
        <v>0</v>
      </c>
      <c r="AO1072">
        <f ca="1">IF($AI$3=1,
IF($AJ$2="",
SUMIFS(SAÍDAS[Valor],SAÍDAS[Status],"Concluído",SAÍDAS[Data pagamento],AK1072),
SUMIFS(SAÍDAS[Valor],SAÍDAS[Status],"Concluído",SAÍDAS[Data pagamento],AK1072,SAÍDAS[Conta bancária],$AJ$2)),
IF($AJ$2="",
SUMIFS(SAÍDAS[Valor],SAÍDAS[Status],"Concluído",SAÍDAS[Data pagamento],AK1072)+SUMIFS(SAÍDAS[Valor],SAÍDAS[Status],"&lt;&gt;"&amp;"Concluído",SAÍDAS[Data vencimento],AK1072),
SUMIFS(SAÍDAS[Valor],SAÍDAS[Status],"Concluído",SAÍDAS[Data pagamento],AK1072,SAÍDAS[Conta bancária],$AJ$2)+SUMIFS(SAÍDAS[Valor],SAÍDAS[Status],"&lt;&gt;"&amp;"Concluído",SAÍDAS[Data vencimento],AK1072,SAÍDAS[Conta bancária],$AJ$2)))</f>
        <v>0</v>
      </c>
      <c r="AP1072">
        <f t="shared" ca="1" si="111"/>
        <v>0</v>
      </c>
    </row>
    <row r="1073" spans="34:42" x14ac:dyDescent="0.3">
      <c r="AH1073" t="str">
        <f t="shared" ca="1" si="107"/>
        <v>dez</v>
      </c>
      <c r="AI1073">
        <f t="shared" ca="1" si="108"/>
        <v>1902</v>
      </c>
      <c r="AJ1073" t="str">
        <f t="shared" ca="1" si="109"/>
        <v>dez1902</v>
      </c>
      <c r="AK1073" s="97">
        <f t="shared" ca="1" si="112"/>
        <v>1067</v>
      </c>
      <c r="AL1073" t="str">
        <f t="shared" ca="1" si="110"/>
        <v>ter</v>
      </c>
      <c r="AM1073">
        <f ca="1">IF($AJ$2="",SUMIFS(BANCOS!$C$4:$C$13,BANCOS!$D$4:$D$13,AK1073),SUMIFS(BANCOS!$C$4:$C$13,BANCOS!$D$4:$D$13,AK1073,BANCOS!$B$4:$B$13,$AJ$2))+AP1072</f>
        <v>0</v>
      </c>
      <c r="AN1073">
        <f ca="1">IF($AI$3=1,
IF($AJ$2="",
SUMIFS(ENTRADAS[Valor],ENTRADAS[Status],"Concluído",ENTRADAS[Data pagamento],AK1073),
SUMIFS(ENTRADAS[Valor],ENTRADAS[Status],"Concluído",ENTRADAS[Data pagamento],AK1073,ENTRADAS[Conta bancária],$AJ$2)),
IF($AJ$2="",
SUMIFS(ENTRADAS[Valor],ENTRADAS[Status],"Concluído",ENTRADAS[Data pagamento],AK1073)+SUMIFS(ENTRADAS[Valor],ENTRADAS[Status],"&lt;&gt;"&amp;"Concluído",ENTRADAS[Data vencimento],AK1073),
SUMIFS(ENTRADAS[Valor],ENTRADAS[Status],"Concluído",ENTRADAS[Data pagamento],AK1073,ENTRADAS[Conta bancária],$AJ$2)+SUMIFS(ENTRADAS[Valor],ENTRADAS[Status],"&lt;&gt;"&amp;"Concluído",ENTRADAS[Data vencimento],AK1073,ENTRADAS[Conta bancária],$AJ$2)))</f>
        <v>0</v>
      </c>
      <c r="AO1073">
        <f ca="1">IF($AI$3=1,
IF($AJ$2="",
SUMIFS(SAÍDAS[Valor],SAÍDAS[Status],"Concluído",SAÍDAS[Data pagamento],AK1073),
SUMIFS(SAÍDAS[Valor],SAÍDAS[Status],"Concluído",SAÍDAS[Data pagamento],AK1073,SAÍDAS[Conta bancária],$AJ$2)),
IF($AJ$2="",
SUMIFS(SAÍDAS[Valor],SAÍDAS[Status],"Concluído",SAÍDAS[Data pagamento],AK1073)+SUMIFS(SAÍDAS[Valor],SAÍDAS[Status],"&lt;&gt;"&amp;"Concluído",SAÍDAS[Data vencimento],AK1073),
SUMIFS(SAÍDAS[Valor],SAÍDAS[Status],"Concluído",SAÍDAS[Data pagamento],AK1073,SAÍDAS[Conta bancária],$AJ$2)+SUMIFS(SAÍDAS[Valor],SAÍDAS[Status],"&lt;&gt;"&amp;"Concluído",SAÍDAS[Data vencimento],AK1073,SAÍDAS[Conta bancária],$AJ$2)))</f>
        <v>0</v>
      </c>
      <c r="AP1073">
        <f t="shared" ca="1" si="111"/>
        <v>0</v>
      </c>
    </row>
    <row r="1074" spans="34:42" x14ac:dyDescent="0.3">
      <c r="AH1074" t="str">
        <f t="shared" ca="1" si="107"/>
        <v>dez</v>
      </c>
      <c r="AI1074">
        <f t="shared" ca="1" si="108"/>
        <v>1902</v>
      </c>
      <c r="AJ1074" t="str">
        <f t="shared" ca="1" si="109"/>
        <v>dez1902</v>
      </c>
      <c r="AK1074" s="97">
        <f t="shared" ca="1" si="112"/>
        <v>1068</v>
      </c>
      <c r="AL1074" t="str">
        <f t="shared" ca="1" si="110"/>
        <v>qua</v>
      </c>
      <c r="AM1074">
        <f ca="1">IF($AJ$2="",SUMIFS(BANCOS!$C$4:$C$13,BANCOS!$D$4:$D$13,AK1074),SUMIFS(BANCOS!$C$4:$C$13,BANCOS!$D$4:$D$13,AK1074,BANCOS!$B$4:$B$13,$AJ$2))+AP1073</f>
        <v>0</v>
      </c>
      <c r="AN1074">
        <f ca="1">IF($AI$3=1,
IF($AJ$2="",
SUMIFS(ENTRADAS[Valor],ENTRADAS[Status],"Concluído",ENTRADAS[Data pagamento],AK1074),
SUMIFS(ENTRADAS[Valor],ENTRADAS[Status],"Concluído",ENTRADAS[Data pagamento],AK1074,ENTRADAS[Conta bancária],$AJ$2)),
IF($AJ$2="",
SUMIFS(ENTRADAS[Valor],ENTRADAS[Status],"Concluído",ENTRADAS[Data pagamento],AK1074)+SUMIFS(ENTRADAS[Valor],ENTRADAS[Status],"&lt;&gt;"&amp;"Concluído",ENTRADAS[Data vencimento],AK1074),
SUMIFS(ENTRADAS[Valor],ENTRADAS[Status],"Concluído",ENTRADAS[Data pagamento],AK1074,ENTRADAS[Conta bancária],$AJ$2)+SUMIFS(ENTRADAS[Valor],ENTRADAS[Status],"&lt;&gt;"&amp;"Concluído",ENTRADAS[Data vencimento],AK1074,ENTRADAS[Conta bancária],$AJ$2)))</f>
        <v>0</v>
      </c>
      <c r="AO1074">
        <f ca="1">IF($AI$3=1,
IF($AJ$2="",
SUMIFS(SAÍDAS[Valor],SAÍDAS[Status],"Concluído",SAÍDAS[Data pagamento],AK1074),
SUMIFS(SAÍDAS[Valor],SAÍDAS[Status],"Concluído",SAÍDAS[Data pagamento],AK1074,SAÍDAS[Conta bancária],$AJ$2)),
IF($AJ$2="",
SUMIFS(SAÍDAS[Valor],SAÍDAS[Status],"Concluído",SAÍDAS[Data pagamento],AK1074)+SUMIFS(SAÍDAS[Valor],SAÍDAS[Status],"&lt;&gt;"&amp;"Concluído",SAÍDAS[Data vencimento],AK1074),
SUMIFS(SAÍDAS[Valor],SAÍDAS[Status],"Concluído",SAÍDAS[Data pagamento],AK1074,SAÍDAS[Conta bancária],$AJ$2)+SUMIFS(SAÍDAS[Valor],SAÍDAS[Status],"&lt;&gt;"&amp;"Concluído",SAÍDAS[Data vencimento],AK1074,SAÍDAS[Conta bancária],$AJ$2)))</f>
        <v>0</v>
      </c>
      <c r="AP1074">
        <f t="shared" ca="1" si="111"/>
        <v>0</v>
      </c>
    </row>
    <row r="1075" spans="34:42" x14ac:dyDescent="0.3">
      <c r="AH1075" t="str">
        <f t="shared" ca="1" si="107"/>
        <v>dez</v>
      </c>
      <c r="AI1075">
        <f t="shared" ca="1" si="108"/>
        <v>1902</v>
      </c>
      <c r="AJ1075" t="str">
        <f t="shared" ca="1" si="109"/>
        <v>dez1902</v>
      </c>
      <c r="AK1075" s="97">
        <f t="shared" ca="1" si="112"/>
        <v>1069</v>
      </c>
      <c r="AL1075" t="str">
        <f t="shared" ca="1" si="110"/>
        <v>qui</v>
      </c>
      <c r="AM1075">
        <f ca="1">IF($AJ$2="",SUMIFS(BANCOS!$C$4:$C$13,BANCOS!$D$4:$D$13,AK1075),SUMIFS(BANCOS!$C$4:$C$13,BANCOS!$D$4:$D$13,AK1075,BANCOS!$B$4:$B$13,$AJ$2))+AP1074</f>
        <v>0</v>
      </c>
      <c r="AN1075">
        <f ca="1">IF($AI$3=1,
IF($AJ$2="",
SUMIFS(ENTRADAS[Valor],ENTRADAS[Status],"Concluído",ENTRADAS[Data pagamento],AK1075),
SUMIFS(ENTRADAS[Valor],ENTRADAS[Status],"Concluído",ENTRADAS[Data pagamento],AK1075,ENTRADAS[Conta bancária],$AJ$2)),
IF($AJ$2="",
SUMIFS(ENTRADAS[Valor],ENTRADAS[Status],"Concluído",ENTRADAS[Data pagamento],AK1075)+SUMIFS(ENTRADAS[Valor],ENTRADAS[Status],"&lt;&gt;"&amp;"Concluído",ENTRADAS[Data vencimento],AK1075),
SUMIFS(ENTRADAS[Valor],ENTRADAS[Status],"Concluído",ENTRADAS[Data pagamento],AK1075,ENTRADAS[Conta bancária],$AJ$2)+SUMIFS(ENTRADAS[Valor],ENTRADAS[Status],"&lt;&gt;"&amp;"Concluído",ENTRADAS[Data vencimento],AK1075,ENTRADAS[Conta bancária],$AJ$2)))</f>
        <v>0</v>
      </c>
      <c r="AO1075">
        <f ca="1">IF($AI$3=1,
IF($AJ$2="",
SUMIFS(SAÍDAS[Valor],SAÍDAS[Status],"Concluído",SAÍDAS[Data pagamento],AK1075),
SUMIFS(SAÍDAS[Valor],SAÍDAS[Status],"Concluído",SAÍDAS[Data pagamento],AK1075,SAÍDAS[Conta bancária],$AJ$2)),
IF($AJ$2="",
SUMIFS(SAÍDAS[Valor],SAÍDAS[Status],"Concluído",SAÍDAS[Data pagamento],AK1075)+SUMIFS(SAÍDAS[Valor],SAÍDAS[Status],"&lt;&gt;"&amp;"Concluído",SAÍDAS[Data vencimento],AK1075),
SUMIFS(SAÍDAS[Valor],SAÍDAS[Status],"Concluído",SAÍDAS[Data pagamento],AK1075,SAÍDAS[Conta bancária],$AJ$2)+SUMIFS(SAÍDAS[Valor],SAÍDAS[Status],"&lt;&gt;"&amp;"Concluído",SAÍDAS[Data vencimento],AK1075,SAÍDAS[Conta bancária],$AJ$2)))</f>
        <v>0</v>
      </c>
      <c r="AP1075">
        <f t="shared" ca="1" si="111"/>
        <v>0</v>
      </c>
    </row>
    <row r="1076" spans="34:42" x14ac:dyDescent="0.3">
      <c r="AH1076" t="str">
        <f t="shared" ca="1" si="107"/>
        <v>dez</v>
      </c>
      <c r="AI1076">
        <f t="shared" ca="1" si="108"/>
        <v>1902</v>
      </c>
      <c r="AJ1076" t="str">
        <f t="shared" ca="1" si="109"/>
        <v>dez1902</v>
      </c>
      <c r="AK1076" s="97">
        <f t="shared" ca="1" si="112"/>
        <v>1070</v>
      </c>
      <c r="AL1076" t="str">
        <f t="shared" ca="1" si="110"/>
        <v>sex</v>
      </c>
      <c r="AM1076">
        <f ca="1">IF($AJ$2="",SUMIFS(BANCOS!$C$4:$C$13,BANCOS!$D$4:$D$13,AK1076),SUMIFS(BANCOS!$C$4:$C$13,BANCOS!$D$4:$D$13,AK1076,BANCOS!$B$4:$B$13,$AJ$2))+AP1075</f>
        <v>0</v>
      </c>
      <c r="AN1076">
        <f ca="1">IF($AI$3=1,
IF($AJ$2="",
SUMIFS(ENTRADAS[Valor],ENTRADAS[Status],"Concluído",ENTRADAS[Data pagamento],AK1076),
SUMIFS(ENTRADAS[Valor],ENTRADAS[Status],"Concluído",ENTRADAS[Data pagamento],AK1076,ENTRADAS[Conta bancária],$AJ$2)),
IF($AJ$2="",
SUMIFS(ENTRADAS[Valor],ENTRADAS[Status],"Concluído",ENTRADAS[Data pagamento],AK1076)+SUMIFS(ENTRADAS[Valor],ENTRADAS[Status],"&lt;&gt;"&amp;"Concluído",ENTRADAS[Data vencimento],AK1076),
SUMIFS(ENTRADAS[Valor],ENTRADAS[Status],"Concluído",ENTRADAS[Data pagamento],AK1076,ENTRADAS[Conta bancária],$AJ$2)+SUMIFS(ENTRADAS[Valor],ENTRADAS[Status],"&lt;&gt;"&amp;"Concluído",ENTRADAS[Data vencimento],AK1076,ENTRADAS[Conta bancária],$AJ$2)))</f>
        <v>0</v>
      </c>
      <c r="AO1076">
        <f ca="1">IF($AI$3=1,
IF($AJ$2="",
SUMIFS(SAÍDAS[Valor],SAÍDAS[Status],"Concluído",SAÍDAS[Data pagamento],AK1076),
SUMIFS(SAÍDAS[Valor],SAÍDAS[Status],"Concluído",SAÍDAS[Data pagamento],AK1076,SAÍDAS[Conta bancária],$AJ$2)),
IF($AJ$2="",
SUMIFS(SAÍDAS[Valor],SAÍDAS[Status],"Concluído",SAÍDAS[Data pagamento],AK1076)+SUMIFS(SAÍDAS[Valor],SAÍDAS[Status],"&lt;&gt;"&amp;"Concluído",SAÍDAS[Data vencimento],AK1076),
SUMIFS(SAÍDAS[Valor],SAÍDAS[Status],"Concluído",SAÍDAS[Data pagamento],AK1076,SAÍDAS[Conta bancária],$AJ$2)+SUMIFS(SAÍDAS[Valor],SAÍDAS[Status],"&lt;&gt;"&amp;"Concluído",SAÍDAS[Data vencimento],AK1076,SAÍDAS[Conta bancária],$AJ$2)))</f>
        <v>0</v>
      </c>
      <c r="AP1076">
        <f t="shared" ca="1" si="111"/>
        <v>0</v>
      </c>
    </row>
    <row r="1077" spans="34:42" x14ac:dyDescent="0.3">
      <c r="AH1077" t="str">
        <f t="shared" ca="1" si="107"/>
        <v>dez</v>
      </c>
      <c r="AI1077">
        <f t="shared" ca="1" si="108"/>
        <v>1902</v>
      </c>
      <c r="AJ1077" t="str">
        <f t="shared" ca="1" si="109"/>
        <v>dez1902</v>
      </c>
      <c r="AK1077" s="97">
        <f t="shared" ca="1" si="112"/>
        <v>1071</v>
      </c>
      <c r="AL1077" t="str">
        <f t="shared" ca="1" si="110"/>
        <v>sáb</v>
      </c>
      <c r="AM1077">
        <f ca="1">IF($AJ$2="",SUMIFS(BANCOS!$C$4:$C$13,BANCOS!$D$4:$D$13,AK1077),SUMIFS(BANCOS!$C$4:$C$13,BANCOS!$D$4:$D$13,AK1077,BANCOS!$B$4:$B$13,$AJ$2))+AP1076</f>
        <v>0</v>
      </c>
      <c r="AN1077">
        <f ca="1">IF($AI$3=1,
IF($AJ$2="",
SUMIFS(ENTRADAS[Valor],ENTRADAS[Status],"Concluído",ENTRADAS[Data pagamento],AK1077),
SUMIFS(ENTRADAS[Valor],ENTRADAS[Status],"Concluído",ENTRADAS[Data pagamento],AK1077,ENTRADAS[Conta bancária],$AJ$2)),
IF($AJ$2="",
SUMIFS(ENTRADAS[Valor],ENTRADAS[Status],"Concluído",ENTRADAS[Data pagamento],AK1077)+SUMIFS(ENTRADAS[Valor],ENTRADAS[Status],"&lt;&gt;"&amp;"Concluído",ENTRADAS[Data vencimento],AK1077),
SUMIFS(ENTRADAS[Valor],ENTRADAS[Status],"Concluído",ENTRADAS[Data pagamento],AK1077,ENTRADAS[Conta bancária],$AJ$2)+SUMIFS(ENTRADAS[Valor],ENTRADAS[Status],"&lt;&gt;"&amp;"Concluído",ENTRADAS[Data vencimento],AK1077,ENTRADAS[Conta bancária],$AJ$2)))</f>
        <v>0</v>
      </c>
      <c r="AO1077">
        <f ca="1">IF($AI$3=1,
IF($AJ$2="",
SUMIFS(SAÍDAS[Valor],SAÍDAS[Status],"Concluído",SAÍDAS[Data pagamento],AK1077),
SUMIFS(SAÍDAS[Valor],SAÍDAS[Status],"Concluído",SAÍDAS[Data pagamento],AK1077,SAÍDAS[Conta bancária],$AJ$2)),
IF($AJ$2="",
SUMIFS(SAÍDAS[Valor],SAÍDAS[Status],"Concluído",SAÍDAS[Data pagamento],AK1077)+SUMIFS(SAÍDAS[Valor],SAÍDAS[Status],"&lt;&gt;"&amp;"Concluído",SAÍDAS[Data vencimento],AK1077),
SUMIFS(SAÍDAS[Valor],SAÍDAS[Status],"Concluído",SAÍDAS[Data pagamento],AK1077,SAÍDAS[Conta bancária],$AJ$2)+SUMIFS(SAÍDAS[Valor],SAÍDAS[Status],"&lt;&gt;"&amp;"Concluído",SAÍDAS[Data vencimento],AK1077,SAÍDAS[Conta bancária],$AJ$2)))</f>
        <v>0</v>
      </c>
      <c r="AP1077">
        <f t="shared" ca="1" si="111"/>
        <v>0</v>
      </c>
    </row>
    <row r="1078" spans="34:42" x14ac:dyDescent="0.3">
      <c r="AH1078" t="str">
        <f t="shared" ca="1" si="107"/>
        <v>dez</v>
      </c>
      <c r="AI1078">
        <f t="shared" ca="1" si="108"/>
        <v>1902</v>
      </c>
      <c r="AJ1078" t="str">
        <f t="shared" ca="1" si="109"/>
        <v>dez1902</v>
      </c>
      <c r="AK1078" s="97">
        <f t="shared" ca="1" si="112"/>
        <v>1072</v>
      </c>
      <c r="AL1078" t="str">
        <f t="shared" ca="1" si="110"/>
        <v>dom</v>
      </c>
      <c r="AM1078">
        <f ca="1">IF($AJ$2="",SUMIFS(BANCOS!$C$4:$C$13,BANCOS!$D$4:$D$13,AK1078),SUMIFS(BANCOS!$C$4:$C$13,BANCOS!$D$4:$D$13,AK1078,BANCOS!$B$4:$B$13,$AJ$2))+AP1077</f>
        <v>0</v>
      </c>
      <c r="AN1078">
        <f ca="1">IF($AI$3=1,
IF($AJ$2="",
SUMIFS(ENTRADAS[Valor],ENTRADAS[Status],"Concluído",ENTRADAS[Data pagamento],AK1078),
SUMIFS(ENTRADAS[Valor],ENTRADAS[Status],"Concluído",ENTRADAS[Data pagamento],AK1078,ENTRADAS[Conta bancária],$AJ$2)),
IF($AJ$2="",
SUMIFS(ENTRADAS[Valor],ENTRADAS[Status],"Concluído",ENTRADAS[Data pagamento],AK1078)+SUMIFS(ENTRADAS[Valor],ENTRADAS[Status],"&lt;&gt;"&amp;"Concluído",ENTRADAS[Data vencimento],AK1078),
SUMIFS(ENTRADAS[Valor],ENTRADAS[Status],"Concluído",ENTRADAS[Data pagamento],AK1078,ENTRADAS[Conta bancária],$AJ$2)+SUMIFS(ENTRADAS[Valor],ENTRADAS[Status],"&lt;&gt;"&amp;"Concluído",ENTRADAS[Data vencimento],AK1078,ENTRADAS[Conta bancária],$AJ$2)))</f>
        <v>0</v>
      </c>
      <c r="AO1078">
        <f ca="1">IF($AI$3=1,
IF($AJ$2="",
SUMIFS(SAÍDAS[Valor],SAÍDAS[Status],"Concluído",SAÍDAS[Data pagamento],AK1078),
SUMIFS(SAÍDAS[Valor],SAÍDAS[Status],"Concluído",SAÍDAS[Data pagamento],AK1078,SAÍDAS[Conta bancária],$AJ$2)),
IF($AJ$2="",
SUMIFS(SAÍDAS[Valor],SAÍDAS[Status],"Concluído",SAÍDAS[Data pagamento],AK1078)+SUMIFS(SAÍDAS[Valor],SAÍDAS[Status],"&lt;&gt;"&amp;"Concluído",SAÍDAS[Data vencimento],AK1078),
SUMIFS(SAÍDAS[Valor],SAÍDAS[Status],"Concluído",SAÍDAS[Data pagamento],AK1078,SAÍDAS[Conta bancária],$AJ$2)+SUMIFS(SAÍDAS[Valor],SAÍDAS[Status],"&lt;&gt;"&amp;"Concluído",SAÍDAS[Data vencimento],AK1078,SAÍDAS[Conta bancária],$AJ$2)))</f>
        <v>0</v>
      </c>
      <c r="AP1078">
        <f t="shared" ca="1" si="111"/>
        <v>0</v>
      </c>
    </row>
    <row r="1079" spans="34:42" x14ac:dyDescent="0.3">
      <c r="AH1079" t="str">
        <f t="shared" ca="1" si="107"/>
        <v>dez</v>
      </c>
      <c r="AI1079">
        <f t="shared" ca="1" si="108"/>
        <v>1902</v>
      </c>
      <c r="AJ1079" t="str">
        <f t="shared" ca="1" si="109"/>
        <v>dez1902</v>
      </c>
      <c r="AK1079" s="97">
        <f t="shared" ca="1" si="112"/>
        <v>1073</v>
      </c>
      <c r="AL1079" t="str">
        <f t="shared" ca="1" si="110"/>
        <v>seg</v>
      </c>
      <c r="AM1079">
        <f ca="1">IF($AJ$2="",SUMIFS(BANCOS!$C$4:$C$13,BANCOS!$D$4:$D$13,AK1079),SUMIFS(BANCOS!$C$4:$C$13,BANCOS!$D$4:$D$13,AK1079,BANCOS!$B$4:$B$13,$AJ$2))+AP1078</f>
        <v>0</v>
      </c>
      <c r="AN1079">
        <f ca="1">IF($AI$3=1,
IF($AJ$2="",
SUMIFS(ENTRADAS[Valor],ENTRADAS[Status],"Concluído",ENTRADAS[Data pagamento],AK1079),
SUMIFS(ENTRADAS[Valor],ENTRADAS[Status],"Concluído",ENTRADAS[Data pagamento],AK1079,ENTRADAS[Conta bancária],$AJ$2)),
IF($AJ$2="",
SUMIFS(ENTRADAS[Valor],ENTRADAS[Status],"Concluído",ENTRADAS[Data pagamento],AK1079)+SUMIFS(ENTRADAS[Valor],ENTRADAS[Status],"&lt;&gt;"&amp;"Concluído",ENTRADAS[Data vencimento],AK1079),
SUMIFS(ENTRADAS[Valor],ENTRADAS[Status],"Concluído",ENTRADAS[Data pagamento],AK1079,ENTRADAS[Conta bancária],$AJ$2)+SUMIFS(ENTRADAS[Valor],ENTRADAS[Status],"&lt;&gt;"&amp;"Concluído",ENTRADAS[Data vencimento],AK1079,ENTRADAS[Conta bancária],$AJ$2)))</f>
        <v>0</v>
      </c>
      <c r="AO1079">
        <f ca="1">IF($AI$3=1,
IF($AJ$2="",
SUMIFS(SAÍDAS[Valor],SAÍDAS[Status],"Concluído",SAÍDAS[Data pagamento],AK1079),
SUMIFS(SAÍDAS[Valor],SAÍDAS[Status],"Concluído",SAÍDAS[Data pagamento],AK1079,SAÍDAS[Conta bancária],$AJ$2)),
IF($AJ$2="",
SUMIFS(SAÍDAS[Valor],SAÍDAS[Status],"Concluído",SAÍDAS[Data pagamento],AK1079)+SUMIFS(SAÍDAS[Valor],SAÍDAS[Status],"&lt;&gt;"&amp;"Concluído",SAÍDAS[Data vencimento],AK1079),
SUMIFS(SAÍDAS[Valor],SAÍDAS[Status],"Concluído",SAÍDAS[Data pagamento],AK1079,SAÍDAS[Conta bancária],$AJ$2)+SUMIFS(SAÍDAS[Valor],SAÍDAS[Status],"&lt;&gt;"&amp;"Concluído",SAÍDAS[Data vencimento],AK1079,SAÍDAS[Conta bancária],$AJ$2)))</f>
        <v>0</v>
      </c>
      <c r="AP1079">
        <f t="shared" ca="1" si="111"/>
        <v>0</v>
      </c>
    </row>
    <row r="1080" spans="34:42" x14ac:dyDescent="0.3">
      <c r="AH1080" t="str">
        <f t="shared" ref="AH1080:AH1143" ca="1" si="113">TEXT(AK1080,"MMM")</f>
        <v>dez</v>
      </c>
      <c r="AI1080">
        <f t="shared" ref="AI1080:AI1143" ca="1" si="114">YEAR(AK1080)</f>
        <v>1902</v>
      </c>
      <c r="AJ1080" t="str">
        <f t="shared" ref="AJ1080:AJ1143" ca="1" si="115">AH1080&amp;AI1080</f>
        <v>dez1902</v>
      </c>
      <c r="AK1080" s="97">
        <f t="shared" ca="1" si="112"/>
        <v>1074</v>
      </c>
      <c r="AL1080" t="str">
        <f t="shared" ref="AL1080:AL1143" ca="1" si="116">TEXT(AK1080,"DDD")</f>
        <v>ter</v>
      </c>
      <c r="AM1080">
        <f ca="1">IF($AJ$2="",SUMIFS(BANCOS!$C$4:$C$13,BANCOS!$D$4:$D$13,AK1080),SUMIFS(BANCOS!$C$4:$C$13,BANCOS!$D$4:$D$13,AK1080,BANCOS!$B$4:$B$13,$AJ$2))+AP1079</f>
        <v>0</v>
      </c>
      <c r="AN1080">
        <f ca="1">IF($AI$3=1,
IF($AJ$2="",
SUMIFS(ENTRADAS[Valor],ENTRADAS[Status],"Concluído",ENTRADAS[Data pagamento],AK1080),
SUMIFS(ENTRADAS[Valor],ENTRADAS[Status],"Concluído",ENTRADAS[Data pagamento],AK1080,ENTRADAS[Conta bancária],$AJ$2)),
IF($AJ$2="",
SUMIFS(ENTRADAS[Valor],ENTRADAS[Status],"Concluído",ENTRADAS[Data pagamento],AK1080)+SUMIFS(ENTRADAS[Valor],ENTRADAS[Status],"&lt;&gt;"&amp;"Concluído",ENTRADAS[Data vencimento],AK1080),
SUMIFS(ENTRADAS[Valor],ENTRADAS[Status],"Concluído",ENTRADAS[Data pagamento],AK1080,ENTRADAS[Conta bancária],$AJ$2)+SUMIFS(ENTRADAS[Valor],ENTRADAS[Status],"&lt;&gt;"&amp;"Concluído",ENTRADAS[Data vencimento],AK1080,ENTRADAS[Conta bancária],$AJ$2)))</f>
        <v>0</v>
      </c>
      <c r="AO1080">
        <f ca="1">IF($AI$3=1,
IF($AJ$2="",
SUMIFS(SAÍDAS[Valor],SAÍDAS[Status],"Concluído",SAÍDAS[Data pagamento],AK1080),
SUMIFS(SAÍDAS[Valor],SAÍDAS[Status],"Concluído",SAÍDAS[Data pagamento],AK1080,SAÍDAS[Conta bancária],$AJ$2)),
IF($AJ$2="",
SUMIFS(SAÍDAS[Valor],SAÍDAS[Status],"Concluído",SAÍDAS[Data pagamento],AK1080)+SUMIFS(SAÍDAS[Valor],SAÍDAS[Status],"&lt;&gt;"&amp;"Concluído",SAÍDAS[Data vencimento],AK1080),
SUMIFS(SAÍDAS[Valor],SAÍDAS[Status],"Concluído",SAÍDAS[Data pagamento],AK1080,SAÍDAS[Conta bancária],$AJ$2)+SUMIFS(SAÍDAS[Valor],SAÍDAS[Status],"&lt;&gt;"&amp;"Concluído",SAÍDAS[Data vencimento],AK1080,SAÍDAS[Conta bancária],$AJ$2)))</f>
        <v>0</v>
      </c>
      <c r="AP1080">
        <f t="shared" ref="AP1080:AP1143" ca="1" si="117">AM1080+AN1080-AO1080</f>
        <v>0</v>
      </c>
    </row>
    <row r="1081" spans="34:42" x14ac:dyDescent="0.3">
      <c r="AH1081" t="str">
        <f t="shared" ca="1" si="113"/>
        <v>dez</v>
      </c>
      <c r="AI1081">
        <f t="shared" ca="1" si="114"/>
        <v>1902</v>
      </c>
      <c r="AJ1081" t="str">
        <f t="shared" ca="1" si="115"/>
        <v>dez1902</v>
      </c>
      <c r="AK1081" s="97">
        <f t="shared" ca="1" si="112"/>
        <v>1075</v>
      </c>
      <c r="AL1081" t="str">
        <f t="shared" ca="1" si="116"/>
        <v>qua</v>
      </c>
      <c r="AM1081">
        <f ca="1">IF($AJ$2="",SUMIFS(BANCOS!$C$4:$C$13,BANCOS!$D$4:$D$13,AK1081),SUMIFS(BANCOS!$C$4:$C$13,BANCOS!$D$4:$D$13,AK1081,BANCOS!$B$4:$B$13,$AJ$2))+AP1080</f>
        <v>0</v>
      </c>
      <c r="AN1081">
        <f ca="1">IF($AI$3=1,
IF($AJ$2="",
SUMIFS(ENTRADAS[Valor],ENTRADAS[Status],"Concluído",ENTRADAS[Data pagamento],AK1081),
SUMIFS(ENTRADAS[Valor],ENTRADAS[Status],"Concluído",ENTRADAS[Data pagamento],AK1081,ENTRADAS[Conta bancária],$AJ$2)),
IF($AJ$2="",
SUMIFS(ENTRADAS[Valor],ENTRADAS[Status],"Concluído",ENTRADAS[Data pagamento],AK1081)+SUMIFS(ENTRADAS[Valor],ENTRADAS[Status],"&lt;&gt;"&amp;"Concluído",ENTRADAS[Data vencimento],AK1081),
SUMIFS(ENTRADAS[Valor],ENTRADAS[Status],"Concluído",ENTRADAS[Data pagamento],AK1081,ENTRADAS[Conta bancária],$AJ$2)+SUMIFS(ENTRADAS[Valor],ENTRADAS[Status],"&lt;&gt;"&amp;"Concluído",ENTRADAS[Data vencimento],AK1081,ENTRADAS[Conta bancária],$AJ$2)))</f>
        <v>0</v>
      </c>
      <c r="AO1081">
        <f ca="1">IF($AI$3=1,
IF($AJ$2="",
SUMIFS(SAÍDAS[Valor],SAÍDAS[Status],"Concluído",SAÍDAS[Data pagamento],AK1081),
SUMIFS(SAÍDAS[Valor],SAÍDAS[Status],"Concluído",SAÍDAS[Data pagamento],AK1081,SAÍDAS[Conta bancária],$AJ$2)),
IF($AJ$2="",
SUMIFS(SAÍDAS[Valor],SAÍDAS[Status],"Concluído",SAÍDAS[Data pagamento],AK1081)+SUMIFS(SAÍDAS[Valor],SAÍDAS[Status],"&lt;&gt;"&amp;"Concluído",SAÍDAS[Data vencimento],AK1081),
SUMIFS(SAÍDAS[Valor],SAÍDAS[Status],"Concluído",SAÍDAS[Data pagamento],AK1081,SAÍDAS[Conta bancária],$AJ$2)+SUMIFS(SAÍDAS[Valor],SAÍDAS[Status],"&lt;&gt;"&amp;"Concluído",SAÍDAS[Data vencimento],AK1081,SAÍDAS[Conta bancária],$AJ$2)))</f>
        <v>0</v>
      </c>
      <c r="AP1081">
        <f t="shared" ca="1" si="117"/>
        <v>0</v>
      </c>
    </row>
    <row r="1082" spans="34:42" x14ac:dyDescent="0.3">
      <c r="AH1082" t="str">
        <f t="shared" ca="1" si="113"/>
        <v>dez</v>
      </c>
      <c r="AI1082">
        <f t="shared" ca="1" si="114"/>
        <v>1902</v>
      </c>
      <c r="AJ1082" t="str">
        <f t="shared" ca="1" si="115"/>
        <v>dez1902</v>
      </c>
      <c r="AK1082" s="97">
        <f t="shared" ca="1" si="112"/>
        <v>1076</v>
      </c>
      <c r="AL1082" t="str">
        <f t="shared" ca="1" si="116"/>
        <v>qui</v>
      </c>
      <c r="AM1082">
        <f ca="1">IF($AJ$2="",SUMIFS(BANCOS!$C$4:$C$13,BANCOS!$D$4:$D$13,AK1082),SUMIFS(BANCOS!$C$4:$C$13,BANCOS!$D$4:$D$13,AK1082,BANCOS!$B$4:$B$13,$AJ$2))+AP1081</f>
        <v>0</v>
      </c>
      <c r="AN1082">
        <f ca="1">IF($AI$3=1,
IF($AJ$2="",
SUMIFS(ENTRADAS[Valor],ENTRADAS[Status],"Concluído",ENTRADAS[Data pagamento],AK1082),
SUMIFS(ENTRADAS[Valor],ENTRADAS[Status],"Concluído",ENTRADAS[Data pagamento],AK1082,ENTRADAS[Conta bancária],$AJ$2)),
IF($AJ$2="",
SUMIFS(ENTRADAS[Valor],ENTRADAS[Status],"Concluído",ENTRADAS[Data pagamento],AK1082)+SUMIFS(ENTRADAS[Valor],ENTRADAS[Status],"&lt;&gt;"&amp;"Concluído",ENTRADAS[Data vencimento],AK1082),
SUMIFS(ENTRADAS[Valor],ENTRADAS[Status],"Concluído",ENTRADAS[Data pagamento],AK1082,ENTRADAS[Conta bancária],$AJ$2)+SUMIFS(ENTRADAS[Valor],ENTRADAS[Status],"&lt;&gt;"&amp;"Concluído",ENTRADAS[Data vencimento],AK1082,ENTRADAS[Conta bancária],$AJ$2)))</f>
        <v>0</v>
      </c>
      <c r="AO1082">
        <f ca="1">IF($AI$3=1,
IF($AJ$2="",
SUMIFS(SAÍDAS[Valor],SAÍDAS[Status],"Concluído",SAÍDAS[Data pagamento],AK1082),
SUMIFS(SAÍDAS[Valor],SAÍDAS[Status],"Concluído",SAÍDAS[Data pagamento],AK1082,SAÍDAS[Conta bancária],$AJ$2)),
IF($AJ$2="",
SUMIFS(SAÍDAS[Valor],SAÍDAS[Status],"Concluído",SAÍDAS[Data pagamento],AK1082)+SUMIFS(SAÍDAS[Valor],SAÍDAS[Status],"&lt;&gt;"&amp;"Concluído",SAÍDAS[Data vencimento],AK1082),
SUMIFS(SAÍDAS[Valor],SAÍDAS[Status],"Concluído",SAÍDAS[Data pagamento],AK1082,SAÍDAS[Conta bancária],$AJ$2)+SUMIFS(SAÍDAS[Valor],SAÍDAS[Status],"&lt;&gt;"&amp;"Concluído",SAÍDAS[Data vencimento],AK1082,SAÍDAS[Conta bancária],$AJ$2)))</f>
        <v>0</v>
      </c>
      <c r="AP1082">
        <f t="shared" ca="1" si="117"/>
        <v>0</v>
      </c>
    </row>
    <row r="1083" spans="34:42" x14ac:dyDescent="0.3">
      <c r="AH1083" t="str">
        <f t="shared" ca="1" si="113"/>
        <v>dez</v>
      </c>
      <c r="AI1083">
        <f t="shared" ca="1" si="114"/>
        <v>1902</v>
      </c>
      <c r="AJ1083" t="str">
        <f t="shared" ca="1" si="115"/>
        <v>dez1902</v>
      </c>
      <c r="AK1083" s="97">
        <f t="shared" ca="1" si="112"/>
        <v>1077</v>
      </c>
      <c r="AL1083" t="str">
        <f t="shared" ca="1" si="116"/>
        <v>sex</v>
      </c>
      <c r="AM1083">
        <f ca="1">IF($AJ$2="",SUMIFS(BANCOS!$C$4:$C$13,BANCOS!$D$4:$D$13,AK1083),SUMIFS(BANCOS!$C$4:$C$13,BANCOS!$D$4:$D$13,AK1083,BANCOS!$B$4:$B$13,$AJ$2))+AP1082</f>
        <v>0</v>
      </c>
      <c r="AN1083">
        <f ca="1">IF($AI$3=1,
IF($AJ$2="",
SUMIFS(ENTRADAS[Valor],ENTRADAS[Status],"Concluído",ENTRADAS[Data pagamento],AK1083),
SUMIFS(ENTRADAS[Valor],ENTRADAS[Status],"Concluído",ENTRADAS[Data pagamento],AK1083,ENTRADAS[Conta bancária],$AJ$2)),
IF($AJ$2="",
SUMIFS(ENTRADAS[Valor],ENTRADAS[Status],"Concluído",ENTRADAS[Data pagamento],AK1083)+SUMIFS(ENTRADAS[Valor],ENTRADAS[Status],"&lt;&gt;"&amp;"Concluído",ENTRADAS[Data vencimento],AK1083),
SUMIFS(ENTRADAS[Valor],ENTRADAS[Status],"Concluído",ENTRADAS[Data pagamento],AK1083,ENTRADAS[Conta bancária],$AJ$2)+SUMIFS(ENTRADAS[Valor],ENTRADAS[Status],"&lt;&gt;"&amp;"Concluído",ENTRADAS[Data vencimento],AK1083,ENTRADAS[Conta bancária],$AJ$2)))</f>
        <v>0</v>
      </c>
      <c r="AO1083">
        <f ca="1">IF($AI$3=1,
IF($AJ$2="",
SUMIFS(SAÍDAS[Valor],SAÍDAS[Status],"Concluído",SAÍDAS[Data pagamento],AK1083),
SUMIFS(SAÍDAS[Valor],SAÍDAS[Status],"Concluído",SAÍDAS[Data pagamento],AK1083,SAÍDAS[Conta bancária],$AJ$2)),
IF($AJ$2="",
SUMIFS(SAÍDAS[Valor],SAÍDAS[Status],"Concluído",SAÍDAS[Data pagamento],AK1083)+SUMIFS(SAÍDAS[Valor],SAÍDAS[Status],"&lt;&gt;"&amp;"Concluído",SAÍDAS[Data vencimento],AK1083),
SUMIFS(SAÍDAS[Valor],SAÍDAS[Status],"Concluído",SAÍDAS[Data pagamento],AK1083,SAÍDAS[Conta bancária],$AJ$2)+SUMIFS(SAÍDAS[Valor],SAÍDAS[Status],"&lt;&gt;"&amp;"Concluído",SAÍDAS[Data vencimento],AK1083,SAÍDAS[Conta bancária],$AJ$2)))</f>
        <v>0</v>
      </c>
      <c r="AP1083">
        <f t="shared" ca="1" si="117"/>
        <v>0</v>
      </c>
    </row>
    <row r="1084" spans="34:42" x14ac:dyDescent="0.3">
      <c r="AH1084" t="str">
        <f t="shared" ca="1" si="113"/>
        <v>dez</v>
      </c>
      <c r="AI1084">
        <f t="shared" ca="1" si="114"/>
        <v>1902</v>
      </c>
      <c r="AJ1084" t="str">
        <f t="shared" ca="1" si="115"/>
        <v>dez1902</v>
      </c>
      <c r="AK1084" s="97">
        <f t="shared" ca="1" si="112"/>
        <v>1078</v>
      </c>
      <c r="AL1084" t="str">
        <f t="shared" ca="1" si="116"/>
        <v>sáb</v>
      </c>
      <c r="AM1084">
        <f ca="1">IF($AJ$2="",SUMIFS(BANCOS!$C$4:$C$13,BANCOS!$D$4:$D$13,AK1084),SUMIFS(BANCOS!$C$4:$C$13,BANCOS!$D$4:$D$13,AK1084,BANCOS!$B$4:$B$13,$AJ$2))+AP1083</f>
        <v>0</v>
      </c>
      <c r="AN1084">
        <f ca="1">IF($AI$3=1,
IF($AJ$2="",
SUMIFS(ENTRADAS[Valor],ENTRADAS[Status],"Concluído",ENTRADAS[Data pagamento],AK1084),
SUMIFS(ENTRADAS[Valor],ENTRADAS[Status],"Concluído",ENTRADAS[Data pagamento],AK1084,ENTRADAS[Conta bancária],$AJ$2)),
IF($AJ$2="",
SUMIFS(ENTRADAS[Valor],ENTRADAS[Status],"Concluído",ENTRADAS[Data pagamento],AK1084)+SUMIFS(ENTRADAS[Valor],ENTRADAS[Status],"&lt;&gt;"&amp;"Concluído",ENTRADAS[Data vencimento],AK1084),
SUMIFS(ENTRADAS[Valor],ENTRADAS[Status],"Concluído",ENTRADAS[Data pagamento],AK1084,ENTRADAS[Conta bancária],$AJ$2)+SUMIFS(ENTRADAS[Valor],ENTRADAS[Status],"&lt;&gt;"&amp;"Concluído",ENTRADAS[Data vencimento],AK1084,ENTRADAS[Conta bancária],$AJ$2)))</f>
        <v>0</v>
      </c>
      <c r="AO1084">
        <f ca="1">IF($AI$3=1,
IF($AJ$2="",
SUMIFS(SAÍDAS[Valor],SAÍDAS[Status],"Concluído",SAÍDAS[Data pagamento],AK1084),
SUMIFS(SAÍDAS[Valor],SAÍDAS[Status],"Concluído",SAÍDAS[Data pagamento],AK1084,SAÍDAS[Conta bancária],$AJ$2)),
IF($AJ$2="",
SUMIFS(SAÍDAS[Valor],SAÍDAS[Status],"Concluído",SAÍDAS[Data pagamento],AK1084)+SUMIFS(SAÍDAS[Valor],SAÍDAS[Status],"&lt;&gt;"&amp;"Concluído",SAÍDAS[Data vencimento],AK1084),
SUMIFS(SAÍDAS[Valor],SAÍDAS[Status],"Concluído",SAÍDAS[Data pagamento],AK1084,SAÍDAS[Conta bancária],$AJ$2)+SUMIFS(SAÍDAS[Valor],SAÍDAS[Status],"&lt;&gt;"&amp;"Concluído",SAÍDAS[Data vencimento],AK1084,SAÍDAS[Conta bancária],$AJ$2)))</f>
        <v>0</v>
      </c>
      <c r="AP1084">
        <f t="shared" ca="1" si="117"/>
        <v>0</v>
      </c>
    </row>
    <row r="1085" spans="34:42" x14ac:dyDescent="0.3">
      <c r="AH1085" t="str">
        <f t="shared" ca="1" si="113"/>
        <v>dez</v>
      </c>
      <c r="AI1085">
        <f t="shared" ca="1" si="114"/>
        <v>1902</v>
      </c>
      <c r="AJ1085" t="str">
        <f t="shared" ca="1" si="115"/>
        <v>dez1902</v>
      </c>
      <c r="AK1085" s="97">
        <f t="shared" ca="1" si="112"/>
        <v>1079</v>
      </c>
      <c r="AL1085" t="str">
        <f t="shared" ca="1" si="116"/>
        <v>dom</v>
      </c>
      <c r="AM1085">
        <f ca="1">IF($AJ$2="",SUMIFS(BANCOS!$C$4:$C$13,BANCOS!$D$4:$D$13,AK1085),SUMIFS(BANCOS!$C$4:$C$13,BANCOS!$D$4:$D$13,AK1085,BANCOS!$B$4:$B$13,$AJ$2))+AP1084</f>
        <v>0</v>
      </c>
      <c r="AN1085">
        <f ca="1">IF($AI$3=1,
IF($AJ$2="",
SUMIFS(ENTRADAS[Valor],ENTRADAS[Status],"Concluído",ENTRADAS[Data pagamento],AK1085),
SUMIFS(ENTRADAS[Valor],ENTRADAS[Status],"Concluído",ENTRADAS[Data pagamento],AK1085,ENTRADAS[Conta bancária],$AJ$2)),
IF($AJ$2="",
SUMIFS(ENTRADAS[Valor],ENTRADAS[Status],"Concluído",ENTRADAS[Data pagamento],AK1085)+SUMIFS(ENTRADAS[Valor],ENTRADAS[Status],"&lt;&gt;"&amp;"Concluído",ENTRADAS[Data vencimento],AK1085),
SUMIFS(ENTRADAS[Valor],ENTRADAS[Status],"Concluído",ENTRADAS[Data pagamento],AK1085,ENTRADAS[Conta bancária],$AJ$2)+SUMIFS(ENTRADAS[Valor],ENTRADAS[Status],"&lt;&gt;"&amp;"Concluído",ENTRADAS[Data vencimento],AK1085,ENTRADAS[Conta bancária],$AJ$2)))</f>
        <v>0</v>
      </c>
      <c r="AO1085">
        <f ca="1">IF($AI$3=1,
IF($AJ$2="",
SUMIFS(SAÍDAS[Valor],SAÍDAS[Status],"Concluído",SAÍDAS[Data pagamento],AK1085),
SUMIFS(SAÍDAS[Valor],SAÍDAS[Status],"Concluído",SAÍDAS[Data pagamento],AK1085,SAÍDAS[Conta bancária],$AJ$2)),
IF($AJ$2="",
SUMIFS(SAÍDAS[Valor],SAÍDAS[Status],"Concluído",SAÍDAS[Data pagamento],AK1085)+SUMIFS(SAÍDAS[Valor],SAÍDAS[Status],"&lt;&gt;"&amp;"Concluído",SAÍDAS[Data vencimento],AK1085),
SUMIFS(SAÍDAS[Valor],SAÍDAS[Status],"Concluído",SAÍDAS[Data pagamento],AK1085,SAÍDAS[Conta bancária],$AJ$2)+SUMIFS(SAÍDAS[Valor],SAÍDAS[Status],"&lt;&gt;"&amp;"Concluído",SAÍDAS[Data vencimento],AK1085,SAÍDAS[Conta bancária],$AJ$2)))</f>
        <v>0</v>
      </c>
      <c r="AP1085">
        <f t="shared" ca="1" si="117"/>
        <v>0</v>
      </c>
    </row>
    <row r="1086" spans="34:42" x14ac:dyDescent="0.3">
      <c r="AH1086" t="str">
        <f t="shared" ca="1" si="113"/>
        <v>dez</v>
      </c>
      <c r="AI1086">
        <f t="shared" ca="1" si="114"/>
        <v>1902</v>
      </c>
      <c r="AJ1086" t="str">
        <f t="shared" ca="1" si="115"/>
        <v>dez1902</v>
      </c>
      <c r="AK1086" s="97">
        <f t="shared" ca="1" si="112"/>
        <v>1080</v>
      </c>
      <c r="AL1086" t="str">
        <f t="shared" ca="1" si="116"/>
        <v>seg</v>
      </c>
      <c r="AM1086">
        <f ca="1">IF($AJ$2="",SUMIFS(BANCOS!$C$4:$C$13,BANCOS!$D$4:$D$13,AK1086),SUMIFS(BANCOS!$C$4:$C$13,BANCOS!$D$4:$D$13,AK1086,BANCOS!$B$4:$B$13,$AJ$2))+AP1085</f>
        <v>0</v>
      </c>
      <c r="AN1086">
        <f ca="1">IF($AI$3=1,
IF($AJ$2="",
SUMIFS(ENTRADAS[Valor],ENTRADAS[Status],"Concluído",ENTRADAS[Data pagamento],AK1086),
SUMIFS(ENTRADAS[Valor],ENTRADAS[Status],"Concluído",ENTRADAS[Data pagamento],AK1086,ENTRADAS[Conta bancária],$AJ$2)),
IF($AJ$2="",
SUMIFS(ENTRADAS[Valor],ENTRADAS[Status],"Concluído",ENTRADAS[Data pagamento],AK1086)+SUMIFS(ENTRADAS[Valor],ENTRADAS[Status],"&lt;&gt;"&amp;"Concluído",ENTRADAS[Data vencimento],AK1086),
SUMIFS(ENTRADAS[Valor],ENTRADAS[Status],"Concluído",ENTRADAS[Data pagamento],AK1086,ENTRADAS[Conta bancária],$AJ$2)+SUMIFS(ENTRADAS[Valor],ENTRADAS[Status],"&lt;&gt;"&amp;"Concluído",ENTRADAS[Data vencimento],AK1086,ENTRADAS[Conta bancária],$AJ$2)))</f>
        <v>0</v>
      </c>
      <c r="AO1086">
        <f ca="1">IF($AI$3=1,
IF($AJ$2="",
SUMIFS(SAÍDAS[Valor],SAÍDAS[Status],"Concluído",SAÍDAS[Data pagamento],AK1086),
SUMIFS(SAÍDAS[Valor],SAÍDAS[Status],"Concluído",SAÍDAS[Data pagamento],AK1086,SAÍDAS[Conta bancária],$AJ$2)),
IF($AJ$2="",
SUMIFS(SAÍDAS[Valor],SAÍDAS[Status],"Concluído",SAÍDAS[Data pagamento],AK1086)+SUMIFS(SAÍDAS[Valor],SAÍDAS[Status],"&lt;&gt;"&amp;"Concluído",SAÍDAS[Data vencimento],AK1086),
SUMIFS(SAÍDAS[Valor],SAÍDAS[Status],"Concluído",SAÍDAS[Data pagamento],AK1086,SAÍDAS[Conta bancária],$AJ$2)+SUMIFS(SAÍDAS[Valor],SAÍDAS[Status],"&lt;&gt;"&amp;"Concluído",SAÍDAS[Data vencimento],AK1086,SAÍDAS[Conta bancária],$AJ$2)))</f>
        <v>0</v>
      </c>
      <c r="AP1086">
        <f t="shared" ca="1" si="117"/>
        <v>0</v>
      </c>
    </row>
    <row r="1087" spans="34:42" x14ac:dyDescent="0.3">
      <c r="AH1087" t="str">
        <f t="shared" ca="1" si="113"/>
        <v>dez</v>
      </c>
      <c r="AI1087">
        <f t="shared" ca="1" si="114"/>
        <v>1902</v>
      </c>
      <c r="AJ1087" t="str">
        <f t="shared" ca="1" si="115"/>
        <v>dez1902</v>
      </c>
      <c r="AK1087" s="97">
        <f t="shared" ca="1" si="112"/>
        <v>1081</v>
      </c>
      <c r="AL1087" t="str">
        <f t="shared" ca="1" si="116"/>
        <v>ter</v>
      </c>
      <c r="AM1087">
        <f ca="1">IF($AJ$2="",SUMIFS(BANCOS!$C$4:$C$13,BANCOS!$D$4:$D$13,AK1087),SUMIFS(BANCOS!$C$4:$C$13,BANCOS!$D$4:$D$13,AK1087,BANCOS!$B$4:$B$13,$AJ$2))+AP1086</f>
        <v>0</v>
      </c>
      <c r="AN1087">
        <f ca="1">IF($AI$3=1,
IF($AJ$2="",
SUMIFS(ENTRADAS[Valor],ENTRADAS[Status],"Concluído",ENTRADAS[Data pagamento],AK1087),
SUMIFS(ENTRADAS[Valor],ENTRADAS[Status],"Concluído",ENTRADAS[Data pagamento],AK1087,ENTRADAS[Conta bancária],$AJ$2)),
IF($AJ$2="",
SUMIFS(ENTRADAS[Valor],ENTRADAS[Status],"Concluído",ENTRADAS[Data pagamento],AK1087)+SUMIFS(ENTRADAS[Valor],ENTRADAS[Status],"&lt;&gt;"&amp;"Concluído",ENTRADAS[Data vencimento],AK1087),
SUMIFS(ENTRADAS[Valor],ENTRADAS[Status],"Concluído",ENTRADAS[Data pagamento],AK1087,ENTRADAS[Conta bancária],$AJ$2)+SUMIFS(ENTRADAS[Valor],ENTRADAS[Status],"&lt;&gt;"&amp;"Concluído",ENTRADAS[Data vencimento],AK1087,ENTRADAS[Conta bancária],$AJ$2)))</f>
        <v>0</v>
      </c>
      <c r="AO1087">
        <f ca="1">IF($AI$3=1,
IF($AJ$2="",
SUMIFS(SAÍDAS[Valor],SAÍDAS[Status],"Concluído",SAÍDAS[Data pagamento],AK1087),
SUMIFS(SAÍDAS[Valor],SAÍDAS[Status],"Concluído",SAÍDAS[Data pagamento],AK1087,SAÍDAS[Conta bancária],$AJ$2)),
IF($AJ$2="",
SUMIFS(SAÍDAS[Valor],SAÍDAS[Status],"Concluído",SAÍDAS[Data pagamento],AK1087)+SUMIFS(SAÍDAS[Valor],SAÍDAS[Status],"&lt;&gt;"&amp;"Concluído",SAÍDAS[Data vencimento],AK1087),
SUMIFS(SAÍDAS[Valor],SAÍDAS[Status],"Concluído",SAÍDAS[Data pagamento],AK1087,SAÍDAS[Conta bancária],$AJ$2)+SUMIFS(SAÍDAS[Valor],SAÍDAS[Status],"&lt;&gt;"&amp;"Concluído",SAÍDAS[Data vencimento],AK1087,SAÍDAS[Conta bancária],$AJ$2)))</f>
        <v>0</v>
      </c>
      <c r="AP1087">
        <f t="shared" ca="1" si="117"/>
        <v>0</v>
      </c>
    </row>
    <row r="1088" spans="34:42" x14ac:dyDescent="0.3">
      <c r="AH1088" t="str">
        <f t="shared" ca="1" si="113"/>
        <v>dez</v>
      </c>
      <c r="AI1088">
        <f t="shared" ca="1" si="114"/>
        <v>1902</v>
      </c>
      <c r="AJ1088" t="str">
        <f t="shared" ca="1" si="115"/>
        <v>dez1902</v>
      </c>
      <c r="AK1088" s="97">
        <f t="shared" ca="1" si="112"/>
        <v>1082</v>
      </c>
      <c r="AL1088" t="str">
        <f t="shared" ca="1" si="116"/>
        <v>qua</v>
      </c>
      <c r="AM1088">
        <f ca="1">IF($AJ$2="",SUMIFS(BANCOS!$C$4:$C$13,BANCOS!$D$4:$D$13,AK1088),SUMIFS(BANCOS!$C$4:$C$13,BANCOS!$D$4:$D$13,AK1088,BANCOS!$B$4:$B$13,$AJ$2))+AP1087</f>
        <v>0</v>
      </c>
      <c r="AN1088">
        <f ca="1">IF($AI$3=1,
IF($AJ$2="",
SUMIFS(ENTRADAS[Valor],ENTRADAS[Status],"Concluído",ENTRADAS[Data pagamento],AK1088),
SUMIFS(ENTRADAS[Valor],ENTRADAS[Status],"Concluído",ENTRADAS[Data pagamento],AK1088,ENTRADAS[Conta bancária],$AJ$2)),
IF($AJ$2="",
SUMIFS(ENTRADAS[Valor],ENTRADAS[Status],"Concluído",ENTRADAS[Data pagamento],AK1088)+SUMIFS(ENTRADAS[Valor],ENTRADAS[Status],"&lt;&gt;"&amp;"Concluído",ENTRADAS[Data vencimento],AK1088),
SUMIFS(ENTRADAS[Valor],ENTRADAS[Status],"Concluído",ENTRADAS[Data pagamento],AK1088,ENTRADAS[Conta bancária],$AJ$2)+SUMIFS(ENTRADAS[Valor],ENTRADAS[Status],"&lt;&gt;"&amp;"Concluído",ENTRADAS[Data vencimento],AK1088,ENTRADAS[Conta bancária],$AJ$2)))</f>
        <v>0</v>
      </c>
      <c r="AO1088">
        <f ca="1">IF($AI$3=1,
IF($AJ$2="",
SUMIFS(SAÍDAS[Valor],SAÍDAS[Status],"Concluído",SAÍDAS[Data pagamento],AK1088),
SUMIFS(SAÍDAS[Valor],SAÍDAS[Status],"Concluído",SAÍDAS[Data pagamento],AK1088,SAÍDAS[Conta bancária],$AJ$2)),
IF($AJ$2="",
SUMIFS(SAÍDAS[Valor],SAÍDAS[Status],"Concluído",SAÍDAS[Data pagamento],AK1088)+SUMIFS(SAÍDAS[Valor],SAÍDAS[Status],"&lt;&gt;"&amp;"Concluído",SAÍDAS[Data vencimento],AK1088),
SUMIFS(SAÍDAS[Valor],SAÍDAS[Status],"Concluído",SAÍDAS[Data pagamento],AK1088,SAÍDAS[Conta bancária],$AJ$2)+SUMIFS(SAÍDAS[Valor],SAÍDAS[Status],"&lt;&gt;"&amp;"Concluído",SAÍDAS[Data vencimento],AK1088,SAÍDAS[Conta bancária],$AJ$2)))</f>
        <v>0</v>
      </c>
      <c r="AP1088">
        <f t="shared" ca="1" si="117"/>
        <v>0</v>
      </c>
    </row>
    <row r="1089" spans="34:42" x14ac:dyDescent="0.3">
      <c r="AH1089" t="str">
        <f t="shared" ca="1" si="113"/>
        <v>dez</v>
      </c>
      <c r="AI1089">
        <f t="shared" ca="1" si="114"/>
        <v>1902</v>
      </c>
      <c r="AJ1089" t="str">
        <f t="shared" ca="1" si="115"/>
        <v>dez1902</v>
      </c>
      <c r="AK1089" s="97">
        <f t="shared" ca="1" si="112"/>
        <v>1083</v>
      </c>
      <c r="AL1089" t="str">
        <f t="shared" ca="1" si="116"/>
        <v>qui</v>
      </c>
      <c r="AM1089">
        <f ca="1">IF($AJ$2="",SUMIFS(BANCOS!$C$4:$C$13,BANCOS!$D$4:$D$13,AK1089),SUMIFS(BANCOS!$C$4:$C$13,BANCOS!$D$4:$D$13,AK1089,BANCOS!$B$4:$B$13,$AJ$2))+AP1088</f>
        <v>0</v>
      </c>
      <c r="AN1089">
        <f ca="1">IF($AI$3=1,
IF($AJ$2="",
SUMIFS(ENTRADAS[Valor],ENTRADAS[Status],"Concluído",ENTRADAS[Data pagamento],AK1089),
SUMIFS(ENTRADAS[Valor],ENTRADAS[Status],"Concluído",ENTRADAS[Data pagamento],AK1089,ENTRADAS[Conta bancária],$AJ$2)),
IF($AJ$2="",
SUMIFS(ENTRADAS[Valor],ENTRADAS[Status],"Concluído",ENTRADAS[Data pagamento],AK1089)+SUMIFS(ENTRADAS[Valor],ENTRADAS[Status],"&lt;&gt;"&amp;"Concluído",ENTRADAS[Data vencimento],AK1089),
SUMIFS(ENTRADAS[Valor],ENTRADAS[Status],"Concluído",ENTRADAS[Data pagamento],AK1089,ENTRADAS[Conta bancária],$AJ$2)+SUMIFS(ENTRADAS[Valor],ENTRADAS[Status],"&lt;&gt;"&amp;"Concluído",ENTRADAS[Data vencimento],AK1089,ENTRADAS[Conta bancária],$AJ$2)))</f>
        <v>0</v>
      </c>
      <c r="AO1089">
        <f ca="1">IF($AI$3=1,
IF($AJ$2="",
SUMIFS(SAÍDAS[Valor],SAÍDAS[Status],"Concluído",SAÍDAS[Data pagamento],AK1089),
SUMIFS(SAÍDAS[Valor],SAÍDAS[Status],"Concluído",SAÍDAS[Data pagamento],AK1089,SAÍDAS[Conta bancária],$AJ$2)),
IF($AJ$2="",
SUMIFS(SAÍDAS[Valor],SAÍDAS[Status],"Concluído",SAÍDAS[Data pagamento],AK1089)+SUMIFS(SAÍDAS[Valor],SAÍDAS[Status],"&lt;&gt;"&amp;"Concluído",SAÍDAS[Data vencimento],AK1089),
SUMIFS(SAÍDAS[Valor],SAÍDAS[Status],"Concluído",SAÍDAS[Data pagamento],AK1089,SAÍDAS[Conta bancária],$AJ$2)+SUMIFS(SAÍDAS[Valor],SAÍDAS[Status],"&lt;&gt;"&amp;"Concluído",SAÍDAS[Data vencimento],AK1089,SAÍDAS[Conta bancária],$AJ$2)))</f>
        <v>0</v>
      </c>
      <c r="AP1089">
        <f t="shared" ca="1" si="117"/>
        <v>0</v>
      </c>
    </row>
    <row r="1090" spans="34:42" x14ac:dyDescent="0.3">
      <c r="AH1090" t="str">
        <f t="shared" ca="1" si="113"/>
        <v>dez</v>
      </c>
      <c r="AI1090">
        <f t="shared" ca="1" si="114"/>
        <v>1902</v>
      </c>
      <c r="AJ1090" t="str">
        <f t="shared" ca="1" si="115"/>
        <v>dez1902</v>
      </c>
      <c r="AK1090" s="97">
        <f t="shared" ca="1" si="112"/>
        <v>1084</v>
      </c>
      <c r="AL1090" t="str">
        <f t="shared" ca="1" si="116"/>
        <v>sex</v>
      </c>
      <c r="AM1090">
        <f ca="1">IF($AJ$2="",SUMIFS(BANCOS!$C$4:$C$13,BANCOS!$D$4:$D$13,AK1090),SUMIFS(BANCOS!$C$4:$C$13,BANCOS!$D$4:$D$13,AK1090,BANCOS!$B$4:$B$13,$AJ$2))+AP1089</f>
        <v>0</v>
      </c>
      <c r="AN1090">
        <f ca="1">IF($AI$3=1,
IF($AJ$2="",
SUMIFS(ENTRADAS[Valor],ENTRADAS[Status],"Concluído",ENTRADAS[Data pagamento],AK1090),
SUMIFS(ENTRADAS[Valor],ENTRADAS[Status],"Concluído",ENTRADAS[Data pagamento],AK1090,ENTRADAS[Conta bancária],$AJ$2)),
IF($AJ$2="",
SUMIFS(ENTRADAS[Valor],ENTRADAS[Status],"Concluído",ENTRADAS[Data pagamento],AK1090)+SUMIFS(ENTRADAS[Valor],ENTRADAS[Status],"&lt;&gt;"&amp;"Concluído",ENTRADAS[Data vencimento],AK1090),
SUMIFS(ENTRADAS[Valor],ENTRADAS[Status],"Concluído",ENTRADAS[Data pagamento],AK1090,ENTRADAS[Conta bancária],$AJ$2)+SUMIFS(ENTRADAS[Valor],ENTRADAS[Status],"&lt;&gt;"&amp;"Concluído",ENTRADAS[Data vencimento],AK1090,ENTRADAS[Conta bancária],$AJ$2)))</f>
        <v>0</v>
      </c>
      <c r="AO1090">
        <f ca="1">IF($AI$3=1,
IF($AJ$2="",
SUMIFS(SAÍDAS[Valor],SAÍDAS[Status],"Concluído",SAÍDAS[Data pagamento],AK1090),
SUMIFS(SAÍDAS[Valor],SAÍDAS[Status],"Concluído",SAÍDAS[Data pagamento],AK1090,SAÍDAS[Conta bancária],$AJ$2)),
IF($AJ$2="",
SUMIFS(SAÍDAS[Valor],SAÍDAS[Status],"Concluído",SAÍDAS[Data pagamento],AK1090)+SUMIFS(SAÍDAS[Valor],SAÍDAS[Status],"&lt;&gt;"&amp;"Concluído",SAÍDAS[Data vencimento],AK1090),
SUMIFS(SAÍDAS[Valor],SAÍDAS[Status],"Concluído",SAÍDAS[Data pagamento],AK1090,SAÍDAS[Conta bancária],$AJ$2)+SUMIFS(SAÍDAS[Valor],SAÍDAS[Status],"&lt;&gt;"&amp;"Concluído",SAÍDAS[Data vencimento],AK1090,SAÍDAS[Conta bancária],$AJ$2)))</f>
        <v>0</v>
      </c>
      <c r="AP1090">
        <f t="shared" ca="1" si="117"/>
        <v>0</v>
      </c>
    </row>
    <row r="1091" spans="34:42" x14ac:dyDescent="0.3">
      <c r="AH1091" t="str">
        <f t="shared" ca="1" si="113"/>
        <v>dez</v>
      </c>
      <c r="AI1091">
        <f t="shared" ca="1" si="114"/>
        <v>1902</v>
      </c>
      <c r="AJ1091" t="str">
        <f t="shared" ca="1" si="115"/>
        <v>dez1902</v>
      </c>
      <c r="AK1091" s="97">
        <f t="shared" ca="1" si="112"/>
        <v>1085</v>
      </c>
      <c r="AL1091" t="str">
        <f t="shared" ca="1" si="116"/>
        <v>sáb</v>
      </c>
      <c r="AM1091">
        <f ca="1">IF($AJ$2="",SUMIFS(BANCOS!$C$4:$C$13,BANCOS!$D$4:$D$13,AK1091),SUMIFS(BANCOS!$C$4:$C$13,BANCOS!$D$4:$D$13,AK1091,BANCOS!$B$4:$B$13,$AJ$2))+AP1090</f>
        <v>0</v>
      </c>
      <c r="AN1091">
        <f ca="1">IF($AI$3=1,
IF($AJ$2="",
SUMIFS(ENTRADAS[Valor],ENTRADAS[Status],"Concluído",ENTRADAS[Data pagamento],AK1091),
SUMIFS(ENTRADAS[Valor],ENTRADAS[Status],"Concluído",ENTRADAS[Data pagamento],AK1091,ENTRADAS[Conta bancária],$AJ$2)),
IF($AJ$2="",
SUMIFS(ENTRADAS[Valor],ENTRADAS[Status],"Concluído",ENTRADAS[Data pagamento],AK1091)+SUMIFS(ENTRADAS[Valor],ENTRADAS[Status],"&lt;&gt;"&amp;"Concluído",ENTRADAS[Data vencimento],AK1091),
SUMIFS(ENTRADAS[Valor],ENTRADAS[Status],"Concluído",ENTRADAS[Data pagamento],AK1091,ENTRADAS[Conta bancária],$AJ$2)+SUMIFS(ENTRADAS[Valor],ENTRADAS[Status],"&lt;&gt;"&amp;"Concluído",ENTRADAS[Data vencimento],AK1091,ENTRADAS[Conta bancária],$AJ$2)))</f>
        <v>0</v>
      </c>
      <c r="AO1091">
        <f ca="1">IF($AI$3=1,
IF($AJ$2="",
SUMIFS(SAÍDAS[Valor],SAÍDAS[Status],"Concluído",SAÍDAS[Data pagamento],AK1091),
SUMIFS(SAÍDAS[Valor],SAÍDAS[Status],"Concluído",SAÍDAS[Data pagamento],AK1091,SAÍDAS[Conta bancária],$AJ$2)),
IF($AJ$2="",
SUMIFS(SAÍDAS[Valor],SAÍDAS[Status],"Concluído",SAÍDAS[Data pagamento],AK1091)+SUMIFS(SAÍDAS[Valor],SAÍDAS[Status],"&lt;&gt;"&amp;"Concluído",SAÍDAS[Data vencimento],AK1091),
SUMIFS(SAÍDAS[Valor],SAÍDAS[Status],"Concluído",SAÍDAS[Data pagamento],AK1091,SAÍDAS[Conta bancária],$AJ$2)+SUMIFS(SAÍDAS[Valor],SAÍDAS[Status],"&lt;&gt;"&amp;"Concluído",SAÍDAS[Data vencimento],AK1091,SAÍDAS[Conta bancária],$AJ$2)))</f>
        <v>0</v>
      </c>
      <c r="AP1091">
        <f t="shared" ca="1" si="117"/>
        <v>0</v>
      </c>
    </row>
    <row r="1092" spans="34:42" x14ac:dyDescent="0.3">
      <c r="AH1092" t="str">
        <f t="shared" ca="1" si="113"/>
        <v>dez</v>
      </c>
      <c r="AI1092">
        <f t="shared" ca="1" si="114"/>
        <v>1902</v>
      </c>
      <c r="AJ1092" t="str">
        <f t="shared" ca="1" si="115"/>
        <v>dez1902</v>
      </c>
      <c r="AK1092" s="97">
        <f t="shared" ca="1" si="112"/>
        <v>1086</v>
      </c>
      <c r="AL1092" t="str">
        <f t="shared" ca="1" si="116"/>
        <v>dom</v>
      </c>
      <c r="AM1092">
        <f ca="1">IF($AJ$2="",SUMIFS(BANCOS!$C$4:$C$13,BANCOS!$D$4:$D$13,AK1092),SUMIFS(BANCOS!$C$4:$C$13,BANCOS!$D$4:$D$13,AK1092,BANCOS!$B$4:$B$13,$AJ$2))+AP1091</f>
        <v>0</v>
      </c>
      <c r="AN1092">
        <f ca="1">IF($AI$3=1,
IF($AJ$2="",
SUMIFS(ENTRADAS[Valor],ENTRADAS[Status],"Concluído",ENTRADAS[Data pagamento],AK1092),
SUMIFS(ENTRADAS[Valor],ENTRADAS[Status],"Concluído",ENTRADAS[Data pagamento],AK1092,ENTRADAS[Conta bancária],$AJ$2)),
IF($AJ$2="",
SUMIFS(ENTRADAS[Valor],ENTRADAS[Status],"Concluído",ENTRADAS[Data pagamento],AK1092)+SUMIFS(ENTRADAS[Valor],ENTRADAS[Status],"&lt;&gt;"&amp;"Concluído",ENTRADAS[Data vencimento],AK1092),
SUMIFS(ENTRADAS[Valor],ENTRADAS[Status],"Concluído",ENTRADAS[Data pagamento],AK1092,ENTRADAS[Conta bancária],$AJ$2)+SUMIFS(ENTRADAS[Valor],ENTRADAS[Status],"&lt;&gt;"&amp;"Concluído",ENTRADAS[Data vencimento],AK1092,ENTRADAS[Conta bancária],$AJ$2)))</f>
        <v>0</v>
      </c>
      <c r="AO1092">
        <f ca="1">IF($AI$3=1,
IF($AJ$2="",
SUMIFS(SAÍDAS[Valor],SAÍDAS[Status],"Concluído",SAÍDAS[Data pagamento],AK1092),
SUMIFS(SAÍDAS[Valor],SAÍDAS[Status],"Concluído",SAÍDAS[Data pagamento],AK1092,SAÍDAS[Conta bancária],$AJ$2)),
IF($AJ$2="",
SUMIFS(SAÍDAS[Valor],SAÍDAS[Status],"Concluído",SAÍDAS[Data pagamento],AK1092)+SUMIFS(SAÍDAS[Valor],SAÍDAS[Status],"&lt;&gt;"&amp;"Concluído",SAÍDAS[Data vencimento],AK1092),
SUMIFS(SAÍDAS[Valor],SAÍDAS[Status],"Concluído",SAÍDAS[Data pagamento],AK1092,SAÍDAS[Conta bancária],$AJ$2)+SUMIFS(SAÍDAS[Valor],SAÍDAS[Status],"&lt;&gt;"&amp;"Concluído",SAÍDAS[Data vencimento],AK1092,SAÍDAS[Conta bancária],$AJ$2)))</f>
        <v>0</v>
      </c>
      <c r="AP1092">
        <f t="shared" ca="1" si="117"/>
        <v>0</v>
      </c>
    </row>
    <row r="1093" spans="34:42" x14ac:dyDescent="0.3">
      <c r="AH1093" t="str">
        <f t="shared" ca="1" si="113"/>
        <v>dez</v>
      </c>
      <c r="AI1093">
        <f t="shared" ca="1" si="114"/>
        <v>1902</v>
      </c>
      <c r="AJ1093" t="str">
        <f t="shared" ca="1" si="115"/>
        <v>dez1902</v>
      </c>
      <c r="AK1093" s="97">
        <f t="shared" ca="1" si="112"/>
        <v>1087</v>
      </c>
      <c r="AL1093" t="str">
        <f t="shared" ca="1" si="116"/>
        <v>seg</v>
      </c>
      <c r="AM1093">
        <f ca="1">IF($AJ$2="",SUMIFS(BANCOS!$C$4:$C$13,BANCOS!$D$4:$D$13,AK1093),SUMIFS(BANCOS!$C$4:$C$13,BANCOS!$D$4:$D$13,AK1093,BANCOS!$B$4:$B$13,$AJ$2))+AP1092</f>
        <v>0</v>
      </c>
      <c r="AN1093">
        <f ca="1">IF($AI$3=1,
IF($AJ$2="",
SUMIFS(ENTRADAS[Valor],ENTRADAS[Status],"Concluído",ENTRADAS[Data pagamento],AK1093),
SUMIFS(ENTRADAS[Valor],ENTRADAS[Status],"Concluído",ENTRADAS[Data pagamento],AK1093,ENTRADAS[Conta bancária],$AJ$2)),
IF($AJ$2="",
SUMIFS(ENTRADAS[Valor],ENTRADAS[Status],"Concluído",ENTRADAS[Data pagamento],AK1093)+SUMIFS(ENTRADAS[Valor],ENTRADAS[Status],"&lt;&gt;"&amp;"Concluído",ENTRADAS[Data vencimento],AK1093),
SUMIFS(ENTRADAS[Valor],ENTRADAS[Status],"Concluído",ENTRADAS[Data pagamento],AK1093,ENTRADAS[Conta bancária],$AJ$2)+SUMIFS(ENTRADAS[Valor],ENTRADAS[Status],"&lt;&gt;"&amp;"Concluído",ENTRADAS[Data vencimento],AK1093,ENTRADAS[Conta bancária],$AJ$2)))</f>
        <v>0</v>
      </c>
      <c r="AO1093">
        <f ca="1">IF($AI$3=1,
IF($AJ$2="",
SUMIFS(SAÍDAS[Valor],SAÍDAS[Status],"Concluído",SAÍDAS[Data pagamento],AK1093),
SUMIFS(SAÍDAS[Valor],SAÍDAS[Status],"Concluído",SAÍDAS[Data pagamento],AK1093,SAÍDAS[Conta bancária],$AJ$2)),
IF($AJ$2="",
SUMIFS(SAÍDAS[Valor],SAÍDAS[Status],"Concluído",SAÍDAS[Data pagamento],AK1093)+SUMIFS(SAÍDAS[Valor],SAÍDAS[Status],"&lt;&gt;"&amp;"Concluído",SAÍDAS[Data vencimento],AK1093),
SUMIFS(SAÍDAS[Valor],SAÍDAS[Status],"Concluído",SAÍDAS[Data pagamento],AK1093,SAÍDAS[Conta bancária],$AJ$2)+SUMIFS(SAÍDAS[Valor],SAÍDAS[Status],"&lt;&gt;"&amp;"Concluído",SAÍDAS[Data vencimento],AK1093,SAÍDAS[Conta bancária],$AJ$2)))</f>
        <v>0</v>
      </c>
      <c r="AP1093">
        <f t="shared" ca="1" si="117"/>
        <v>0</v>
      </c>
    </row>
    <row r="1094" spans="34:42" x14ac:dyDescent="0.3">
      <c r="AH1094" t="str">
        <f t="shared" ca="1" si="113"/>
        <v>dez</v>
      </c>
      <c r="AI1094">
        <f t="shared" ca="1" si="114"/>
        <v>1902</v>
      </c>
      <c r="AJ1094" t="str">
        <f t="shared" ca="1" si="115"/>
        <v>dez1902</v>
      </c>
      <c r="AK1094" s="97">
        <f t="shared" ca="1" si="112"/>
        <v>1088</v>
      </c>
      <c r="AL1094" t="str">
        <f t="shared" ca="1" si="116"/>
        <v>ter</v>
      </c>
      <c r="AM1094">
        <f ca="1">IF($AJ$2="",SUMIFS(BANCOS!$C$4:$C$13,BANCOS!$D$4:$D$13,AK1094),SUMIFS(BANCOS!$C$4:$C$13,BANCOS!$D$4:$D$13,AK1094,BANCOS!$B$4:$B$13,$AJ$2))+AP1093</f>
        <v>0</v>
      </c>
      <c r="AN1094">
        <f ca="1">IF($AI$3=1,
IF($AJ$2="",
SUMIFS(ENTRADAS[Valor],ENTRADAS[Status],"Concluído",ENTRADAS[Data pagamento],AK1094),
SUMIFS(ENTRADAS[Valor],ENTRADAS[Status],"Concluído",ENTRADAS[Data pagamento],AK1094,ENTRADAS[Conta bancária],$AJ$2)),
IF($AJ$2="",
SUMIFS(ENTRADAS[Valor],ENTRADAS[Status],"Concluído",ENTRADAS[Data pagamento],AK1094)+SUMIFS(ENTRADAS[Valor],ENTRADAS[Status],"&lt;&gt;"&amp;"Concluído",ENTRADAS[Data vencimento],AK1094),
SUMIFS(ENTRADAS[Valor],ENTRADAS[Status],"Concluído",ENTRADAS[Data pagamento],AK1094,ENTRADAS[Conta bancária],$AJ$2)+SUMIFS(ENTRADAS[Valor],ENTRADAS[Status],"&lt;&gt;"&amp;"Concluído",ENTRADAS[Data vencimento],AK1094,ENTRADAS[Conta bancária],$AJ$2)))</f>
        <v>0</v>
      </c>
      <c r="AO1094">
        <f ca="1">IF($AI$3=1,
IF($AJ$2="",
SUMIFS(SAÍDAS[Valor],SAÍDAS[Status],"Concluído",SAÍDAS[Data pagamento],AK1094),
SUMIFS(SAÍDAS[Valor],SAÍDAS[Status],"Concluído",SAÍDAS[Data pagamento],AK1094,SAÍDAS[Conta bancária],$AJ$2)),
IF($AJ$2="",
SUMIFS(SAÍDAS[Valor],SAÍDAS[Status],"Concluído",SAÍDAS[Data pagamento],AK1094)+SUMIFS(SAÍDAS[Valor],SAÍDAS[Status],"&lt;&gt;"&amp;"Concluído",SAÍDAS[Data vencimento],AK1094),
SUMIFS(SAÍDAS[Valor],SAÍDAS[Status],"Concluído",SAÍDAS[Data pagamento],AK1094,SAÍDAS[Conta bancária],$AJ$2)+SUMIFS(SAÍDAS[Valor],SAÍDAS[Status],"&lt;&gt;"&amp;"Concluído",SAÍDAS[Data vencimento],AK1094,SAÍDAS[Conta bancária],$AJ$2)))</f>
        <v>0</v>
      </c>
      <c r="AP1094">
        <f t="shared" ca="1" si="117"/>
        <v>0</v>
      </c>
    </row>
    <row r="1095" spans="34:42" x14ac:dyDescent="0.3">
      <c r="AH1095" t="str">
        <f t="shared" ca="1" si="113"/>
        <v>dez</v>
      </c>
      <c r="AI1095">
        <f t="shared" ca="1" si="114"/>
        <v>1902</v>
      </c>
      <c r="AJ1095" t="str">
        <f t="shared" ca="1" si="115"/>
        <v>dez1902</v>
      </c>
      <c r="AK1095" s="97">
        <f t="shared" ca="1" si="112"/>
        <v>1089</v>
      </c>
      <c r="AL1095" t="str">
        <f t="shared" ca="1" si="116"/>
        <v>qua</v>
      </c>
      <c r="AM1095">
        <f ca="1">IF($AJ$2="",SUMIFS(BANCOS!$C$4:$C$13,BANCOS!$D$4:$D$13,AK1095),SUMIFS(BANCOS!$C$4:$C$13,BANCOS!$D$4:$D$13,AK1095,BANCOS!$B$4:$B$13,$AJ$2))+AP1094</f>
        <v>0</v>
      </c>
      <c r="AN1095">
        <f ca="1">IF($AI$3=1,
IF($AJ$2="",
SUMIFS(ENTRADAS[Valor],ENTRADAS[Status],"Concluído",ENTRADAS[Data pagamento],AK1095),
SUMIFS(ENTRADAS[Valor],ENTRADAS[Status],"Concluído",ENTRADAS[Data pagamento],AK1095,ENTRADAS[Conta bancária],$AJ$2)),
IF($AJ$2="",
SUMIFS(ENTRADAS[Valor],ENTRADAS[Status],"Concluído",ENTRADAS[Data pagamento],AK1095)+SUMIFS(ENTRADAS[Valor],ENTRADAS[Status],"&lt;&gt;"&amp;"Concluído",ENTRADAS[Data vencimento],AK1095),
SUMIFS(ENTRADAS[Valor],ENTRADAS[Status],"Concluído",ENTRADAS[Data pagamento],AK1095,ENTRADAS[Conta bancária],$AJ$2)+SUMIFS(ENTRADAS[Valor],ENTRADAS[Status],"&lt;&gt;"&amp;"Concluído",ENTRADAS[Data vencimento],AK1095,ENTRADAS[Conta bancária],$AJ$2)))</f>
        <v>0</v>
      </c>
      <c r="AO1095">
        <f ca="1">IF($AI$3=1,
IF($AJ$2="",
SUMIFS(SAÍDAS[Valor],SAÍDAS[Status],"Concluído",SAÍDAS[Data pagamento],AK1095),
SUMIFS(SAÍDAS[Valor],SAÍDAS[Status],"Concluído",SAÍDAS[Data pagamento],AK1095,SAÍDAS[Conta bancária],$AJ$2)),
IF($AJ$2="",
SUMIFS(SAÍDAS[Valor],SAÍDAS[Status],"Concluído",SAÍDAS[Data pagamento],AK1095)+SUMIFS(SAÍDAS[Valor],SAÍDAS[Status],"&lt;&gt;"&amp;"Concluído",SAÍDAS[Data vencimento],AK1095),
SUMIFS(SAÍDAS[Valor],SAÍDAS[Status],"Concluído",SAÍDAS[Data pagamento],AK1095,SAÍDAS[Conta bancária],$AJ$2)+SUMIFS(SAÍDAS[Valor],SAÍDAS[Status],"&lt;&gt;"&amp;"Concluído",SAÍDAS[Data vencimento],AK1095,SAÍDAS[Conta bancária],$AJ$2)))</f>
        <v>0</v>
      </c>
      <c r="AP1095">
        <f t="shared" ca="1" si="117"/>
        <v>0</v>
      </c>
    </row>
    <row r="1096" spans="34:42" x14ac:dyDescent="0.3">
      <c r="AH1096" t="str">
        <f t="shared" ca="1" si="113"/>
        <v>dez</v>
      </c>
      <c r="AI1096">
        <f t="shared" ca="1" si="114"/>
        <v>1902</v>
      </c>
      <c r="AJ1096" t="str">
        <f t="shared" ca="1" si="115"/>
        <v>dez1902</v>
      </c>
      <c r="AK1096" s="97">
        <f t="shared" ref="AK1096:AK1159" ca="1" si="118">AK1095+1</f>
        <v>1090</v>
      </c>
      <c r="AL1096" t="str">
        <f t="shared" ca="1" si="116"/>
        <v>qui</v>
      </c>
      <c r="AM1096">
        <f ca="1">IF($AJ$2="",SUMIFS(BANCOS!$C$4:$C$13,BANCOS!$D$4:$D$13,AK1096),SUMIFS(BANCOS!$C$4:$C$13,BANCOS!$D$4:$D$13,AK1096,BANCOS!$B$4:$B$13,$AJ$2))+AP1095</f>
        <v>0</v>
      </c>
      <c r="AN1096">
        <f ca="1">IF($AI$3=1,
IF($AJ$2="",
SUMIFS(ENTRADAS[Valor],ENTRADAS[Status],"Concluído",ENTRADAS[Data pagamento],AK1096),
SUMIFS(ENTRADAS[Valor],ENTRADAS[Status],"Concluído",ENTRADAS[Data pagamento],AK1096,ENTRADAS[Conta bancária],$AJ$2)),
IF($AJ$2="",
SUMIFS(ENTRADAS[Valor],ENTRADAS[Status],"Concluído",ENTRADAS[Data pagamento],AK1096)+SUMIFS(ENTRADAS[Valor],ENTRADAS[Status],"&lt;&gt;"&amp;"Concluído",ENTRADAS[Data vencimento],AK1096),
SUMIFS(ENTRADAS[Valor],ENTRADAS[Status],"Concluído",ENTRADAS[Data pagamento],AK1096,ENTRADAS[Conta bancária],$AJ$2)+SUMIFS(ENTRADAS[Valor],ENTRADAS[Status],"&lt;&gt;"&amp;"Concluído",ENTRADAS[Data vencimento],AK1096,ENTRADAS[Conta bancária],$AJ$2)))</f>
        <v>0</v>
      </c>
      <c r="AO1096">
        <f ca="1">IF($AI$3=1,
IF($AJ$2="",
SUMIFS(SAÍDAS[Valor],SAÍDAS[Status],"Concluído",SAÍDAS[Data pagamento],AK1096),
SUMIFS(SAÍDAS[Valor],SAÍDAS[Status],"Concluído",SAÍDAS[Data pagamento],AK1096,SAÍDAS[Conta bancária],$AJ$2)),
IF($AJ$2="",
SUMIFS(SAÍDAS[Valor],SAÍDAS[Status],"Concluído",SAÍDAS[Data pagamento],AK1096)+SUMIFS(SAÍDAS[Valor],SAÍDAS[Status],"&lt;&gt;"&amp;"Concluído",SAÍDAS[Data vencimento],AK1096),
SUMIFS(SAÍDAS[Valor],SAÍDAS[Status],"Concluído",SAÍDAS[Data pagamento],AK1096,SAÍDAS[Conta bancária],$AJ$2)+SUMIFS(SAÍDAS[Valor],SAÍDAS[Status],"&lt;&gt;"&amp;"Concluído",SAÍDAS[Data vencimento],AK1096,SAÍDAS[Conta bancária],$AJ$2)))</f>
        <v>0</v>
      </c>
      <c r="AP1096">
        <f t="shared" ca="1" si="117"/>
        <v>0</v>
      </c>
    </row>
    <row r="1097" spans="34:42" x14ac:dyDescent="0.3">
      <c r="AH1097" t="str">
        <f t="shared" ca="1" si="113"/>
        <v>dez</v>
      </c>
      <c r="AI1097">
        <f t="shared" ca="1" si="114"/>
        <v>1902</v>
      </c>
      <c r="AJ1097" t="str">
        <f t="shared" ca="1" si="115"/>
        <v>dez1902</v>
      </c>
      <c r="AK1097" s="97">
        <f t="shared" ca="1" si="118"/>
        <v>1091</v>
      </c>
      <c r="AL1097" t="str">
        <f t="shared" ca="1" si="116"/>
        <v>sex</v>
      </c>
      <c r="AM1097">
        <f ca="1">IF($AJ$2="",SUMIFS(BANCOS!$C$4:$C$13,BANCOS!$D$4:$D$13,AK1097),SUMIFS(BANCOS!$C$4:$C$13,BANCOS!$D$4:$D$13,AK1097,BANCOS!$B$4:$B$13,$AJ$2))+AP1096</f>
        <v>0</v>
      </c>
      <c r="AN1097">
        <f ca="1">IF($AI$3=1,
IF($AJ$2="",
SUMIFS(ENTRADAS[Valor],ENTRADAS[Status],"Concluído",ENTRADAS[Data pagamento],AK1097),
SUMIFS(ENTRADAS[Valor],ENTRADAS[Status],"Concluído",ENTRADAS[Data pagamento],AK1097,ENTRADAS[Conta bancária],$AJ$2)),
IF($AJ$2="",
SUMIFS(ENTRADAS[Valor],ENTRADAS[Status],"Concluído",ENTRADAS[Data pagamento],AK1097)+SUMIFS(ENTRADAS[Valor],ENTRADAS[Status],"&lt;&gt;"&amp;"Concluído",ENTRADAS[Data vencimento],AK1097),
SUMIFS(ENTRADAS[Valor],ENTRADAS[Status],"Concluído",ENTRADAS[Data pagamento],AK1097,ENTRADAS[Conta bancária],$AJ$2)+SUMIFS(ENTRADAS[Valor],ENTRADAS[Status],"&lt;&gt;"&amp;"Concluído",ENTRADAS[Data vencimento],AK1097,ENTRADAS[Conta bancária],$AJ$2)))</f>
        <v>0</v>
      </c>
      <c r="AO1097">
        <f ca="1">IF($AI$3=1,
IF($AJ$2="",
SUMIFS(SAÍDAS[Valor],SAÍDAS[Status],"Concluído",SAÍDAS[Data pagamento],AK1097),
SUMIFS(SAÍDAS[Valor],SAÍDAS[Status],"Concluído",SAÍDAS[Data pagamento],AK1097,SAÍDAS[Conta bancária],$AJ$2)),
IF($AJ$2="",
SUMIFS(SAÍDAS[Valor],SAÍDAS[Status],"Concluído",SAÍDAS[Data pagamento],AK1097)+SUMIFS(SAÍDAS[Valor],SAÍDAS[Status],"&lt;&gt;"&amp;"Concluído",SAÍDAS[Data vencimento],AK1097),
SUMIFS(SAÍDAS[Valor],SAÍDAS[Status],"Concluído",SAÍDAS[Data pagamento],AK1097,SAÍDAS[Conta bancária],$AJ$2)+SUMIFS(SAÍDAS[Valor],SAÍDAS[Status],"&lt;&gt;"&amp;"Concluído",SAÍDAS[Data vencimento],AK1097,SAÍDAS[Conta bancária],$AJ$2)))</f>
        <v>0</v>
      </c>
      <c r="AP1097">
        <f t="shared" ca="1" si="117"/>
        <v>0</v>
      </c>
    </row>
    <row r="1098" spans="34:42" x14ac:dyDescent="0.3">
      <c r="AH1098" t="str">
        <f t="shared" ca="1" si="113"/>
        <v>dez</v>
      </c>
      <c r="AI1098">
        <f t="shared" ca="1" si="114"/>
        <v>1902</v>
      </c>
      <c r="AJ1098" t="str">
        <f t="shared" ca="1" si="115"/>
        <v>dez1902</v>
      </c>
      <c r="AK1098" s="97">
        <f t="shared" ca="1" si="118"/>
        <v>1092</v>
      </c>
      <c r="AL1098" t="str">
        <f t="shared" ca="1" si="116"/>
        <v>sáb</v>
      </c>
      <c r="AM1098">
        <f ca="1">IF($AJ$2="",SUMIFS(BANCOS!$C$4:$C$13,BANCOS!$D$4:$D$13,AK1098),SUMIFS(BANCOS!$C$4:$C$13,BANCOS!$D$4:$D$13,AK1098,BANCOS!$B$4:$B$13,$AJ$2))+AP1097</f>
        <v>0</v>
      </c>
      <c r="AN1098">
        <f ca="1">IF($AI$3=1,
IF($AJ$2="",
SUMIFS(ENTRADAS[Valor],ENTRADAS[Status],"Concluído",ENTRADAS[Data pagamento],AK1098),
SUMIFS(ENTRADAS[Valor],ENTRADAS[Status],"Concluído",ENTRADAS[Data pagamento],AK1098,ENTRADAS[Conta bancária],$AJ$2)),
IF($AJ$2="",
SUMIFS(ENTRADAS[Valor],ENTRADAS[Status],"Concluído",ENTRADAS[Data pagamento],AK1098)+SUMIFS(ENTRADAS[Valor],ENTRADAS[Status],"&lt;&gt;"&amp;"Concluído",ENTRADAS[Data vencimento],AK1098),
SUMIFS(ENTRADAS[Valor],ENTRADAS[Status],"Concluído",ENTRADAS[Data pagamento],AK1098,ENTRADAS[Conta bancária],$AJ$2)+SUMIFS(ENTRADAS[Valor],ENTRADAS[Status],"&lt;&gt;"&amp;"Concluído",ENTRADAS[Data vencimento],AK1098,ENTRADAS[Conta bancária],$AJ$2)))</f>
        <v>0</v>
      </c>
      <c r="AO1098">
        <f ca="1">IF($AI$3=1,
IF($AJ$2="",
SUMIFS(SAÍDAS[Valor],SAÍDAS[Status],"Concluído",SAÍDAS[Data pagamento],AK1098),
SUMIFS(SAÍDAS[Valor],SAÍDAS[Status],"Concluído",SAÍDAS[Data pagamento],AK1098,SAÍDAS[Conta bancária],$AJ$2)),
IF($AJ$2="",
SUMIFS(SAÍDAS[Valor],SAÍDAS[Status],"Concluído",SAÍDAS[Data pagamento],AK1098)+SUMIFS(SAÍDAS[Valor],SAÍDAS[Status],"&lt;&gt;"&amp;"Concluído",SAÍDAS[Data vencimento],AK1098),
SUMIFS(SAÍDAS[Valor],SAÍDAS[Status],"Concluído",SAÍDAS[Data pagamento],AK1098,SAÍDAS[Conta bancária],$AJ$2)+SUMIFS(SAÍDAS[Valor],SAÍDAS[Status],"&lt;&gt;"&amp;"Concluído",SAÍDAS[Data vencimento],AK1098,SAÍDAS[Conta bancária],$AJ$2)))</f>
        <v>0</v>
      </c>
      <c r="AP1098">
        <f t="shared" ca="1" si="117"/>
        <v>0</v>
      </c>
    </row>
    <row r="1099" spans="34:42" x14ac:dyDescent="0.3">
      <c r="AH1099" t="str">
        <f t="shared" ca="1" si="113"/>
        <v>dez</v>
      </c>
      <c r="AI1099">
        <f t="shared" ca="1" si="114"/>
        <v>1902</v>
      </c>
      <c r="AJ1099" t="str">
        <f t="shared" ca="1" si="115"/>
        <v>dez1902</v>
      </c>
      <c r="AK1099" s="97">
        <f t="shared" ca="1" si="118"/>
        <v>1093</v>
      </c>
      <c r="AL1099" t="str">
        <f t="shared" ca="1" si="116"/>
        <v>dom</v>
      </c>
      <c r="AM1099">
        <f ca="1">IF($AJ$2="",SUMIFS(BANCOS!$C$4:$C$13,BANCOS!$D$4:$D$13,AK1099),SUMIFS(BANCOS!$C$4:$C$13,BANCOS!$D$4:$D$13,AK1099,BANCOS!$B$4:$B$13,$AJ$2))+AP1098</f>
        <v>0</v>
      </c>
      <c r="AN1099">
        <f ca="1">IF($AI$3=1,
IF($AJ$2="",
SUMIFS(ENTRADAS[Valor],ENTRADAS[Status],"Concluído",ENTRADAS[Data pagamento],AK1099),
SUMIFS(ENTRADAS[Valor],ENTRADAS[Status],"Concluído",ENTRADAS[Data pagamento],AK1099,ENTRADAS[Conta bancária],$AJ$2)),
IF($AJ$2="",
SUMIFS(ENTRADAS[Valor],ENTRADAS[Status],"Concluído",ENTRADAS[Data pagamento],AK1099)+SUMIFS(ENTRADAS[Valor],ENTRADAS[Status],"&lt;&gt;"&amp;"Concluído",ENTRADAS[Data vencimento],AK1099),
SUMIFS(ENTRADAS[Valor],ENTRADAS[Status],"Concluído",ENTRADAS[Data pagamento],AK1099,ENTRADAS[Conta bancária],$AJ$2)+SUMIFS(ENTRADAS[Valor],ENTRADAS[Status],"&lt;&gt;"&amp;"Concluído",ENTRADAS[Data vencimento],AK1099,ENTRADAS[Conta bancária],$AJ$2)))</f>
        <v>0</v>
      </c>
      <c r="AO1099">
        <f ca="1">IF($AI$3=1,
IF($AJ$2="",
SUMIFS(SAÍDAS[Valor],SAÍDAS[Status],"Concluído",SAÍDAS[Data pagamento],AK1099),
SUMIFS(SAÍDAS[Valor],SAÍDAS[Status],"Concluído",SAÍDAS[Data pagamento],AK1099,SAÍDAS[Conta bancária],$AJ$2)),
IF($AJ$2="",
SUMIFS(SAÍDAS[Valor],SAÍDAS[Status],"Concluído",SAÍDAS[Data pagamento],AK1099)+SUMIFS(SAÍDAS[Valor],SAÍDAS[Status],"&lt;&gt;"&amp;"Concluído",SAÍDAS[Data vencimento],AK1099),
SUMIFS(SAÍDAS[Valor],SAÍDAS[Status],"Concluído",SAÍDAS[Data pagamento],AK1099,SAÍDAS[Conta bancária],$AJ$2)+SUMIFS(SAÍDAS[Valor],SAÍDAS[Status],"&lt;&gt;"&amp;"Concluído",SAÍDAS[Data vencimento],AK1099,SAÍDAS[Conta bancária],$AJ$2)))</f>
        <v>0</v>
      </c>
      <c r="AP1099">
        <f t="shared" ca="1" si="117"/>
        <v>0</v>
      </c>
    </row>
    <row r="1100" spans="34:42" x14ac:dyDescent="0.3">
      <c r="AH1100" t="str">
        <f t="shared" ca="1" si="113"/>
        <v>dez</v>
      </c>
      <c r="AI1100">
        <f t="shared" ca="1" si="114"/>
        <v>1902</v>
      </c>
      <c r="AJ1100" t="str">
        <f t="shared" ca="1" si="115"/>
        <v>dez1902</v>
      </c>
      <c r="AK1100" s="97">
        <f t="shared" ca="1" si="118"/>
        <v>1094</v>
      </c>
      <c r="AL1100" t="str">
        <f t="shared" ca="1" si="116"/>
        <v>seg</v>
      </c>
      <c r="AM1100">
        <f ca="1">IF($AJ$2="",SUMIFS(BANCOS!$C$4:$C$13,BANCOS!$D$4:$D$13,AK1100),SUMIFS(BANCOS!$C$4:$C$13,BANCOS!$D$4:$D$13,AK1100,BANCOS!$B$4:$B$13,$AJ$2))+AP1099</f>
        <v>0</v>
      </c>
      <c r="AN1100">
        <f ca="1">IF($AI$3=1,
IF($AJ$2="",
SUMIFS(ENTRADAS[Valor],ENTRADAS[Status],"Concluído",ENTRADAS[Data pagamento],AK1100),
SUMIFS(ENTRADAS[Valor],ENTRADAS[Status],"Concluído",ENTRADAS[Data pagamento],AK1100,ENTRADAS[Conta bancária],$AJ$2)),
IF($AJ$2="",
SUMIFS(ENTRADAS[Valor],ENTRADAS[Status],"Concluído",ENTRADAS[Data pagamento],AK1100)+SUMIFS(ENTRADAS[Valor],ENTRADAS[Status],"&lt;&gt;"&amp;"Concluído",ENTRADAS[Data vencimento],AK1100),
SUMIFS(ENTRADAS[Valor],ENTRADAS[Status],"Concluído",ENTRADAS[Data pagamento],AK1100,ENTRADAS[Conta bancária],$AJ$2)+SUMIFS(ENTRADAS[Valor],ENTRADAS[Status],"&lt;&gt;"&amp;"Concluído",ENTRADAS[Data vencimento],AK1100,ENTRADAS[Conta bancária],$AJ$2)))</f>
        <v>0</v>
      </c>
      <c r="AO1100">
        <f ca="1">IF($AI$3=1,
IF($AJ$2="",
SUMIFS(SAÍDAS[Valor],SAÍDAS[Status],"Concluído",SAÍDAS[Data pagamento],AK1100),
SUMIFS(SAÍDAS[Valor],SAÍDAS[Status],"Concluído",SAÍDAS[Data pagamento],AK1100,SAÍDAS[Conta bancária],$AJ$2)),
IF($AJ$2="",
SUMIFS(SAÍDAS[Valor],SAÍDAS[Status],"Concluído",SAÍDAS[Data pagamento],AK1100)+SUMIFS(SAÍDAS[Valor],SAÍDAS[Status],"&lt;&gt;"&amp;"Concluído",SAÍDAS[Data vencimento],AK1100),
SUMIFS(SAÍDAS[Valor],SAÍDAS[Status],"Concluído",SAÍDAS[Data pagamento],AK1100,SAÍDAS[Conta bancária],$AJ$2)+SUMIFS(SAÍDAS[Valor],SAÍDAS[Status],"&lt;&gt;"&amp;"Concluído",SAÍDAS[Data vencimento],AK1100,SAÍDAS[Conta bancária],$AJ$2)))</f>
        <v>0</v>
      </c>
      <c r="AP1100">
        <f t="shared" ca="1" si="117"/>
        <v>0</v>
      </c>
    </row>
    <row r="1101" spans="34:42" x14ac:dyDescent="0.3">
      <c r="AH1101" t="str">
        <f t="shared" ca="1" si="113"/>
        <v>dez</v>
      </c>
      <c r="AI1101">
        <f t="shared" ca="1" si="114"/>
        <v>1902</v>
      </c>
      <c r="AJ1101" t="str">
        <f t="shared" ca="1" si="115"/>
        <v>dez1902</v>
      </c>
      <c r="AK1101" s="97">
        <f t="shared" ca="1" si="118"/>
        <v>1095</v>
      </c>
      <c r="AL1101" t="str">
        <f t="shared" ca="1" si="116"/>
        <v>ter</v>
      </c>
      <c r="AM1101">
        <f ca="1">IF($AJ$2="",SUMIFS(BANCOS!$C$4:$C$13,BANCOS!$D$4:$D$13,AK1101),SUMIFS(BANCOS!$C$4:$C$13,BANCOS!$D$4:$D$13,AK1101,BANCOS!$B$4:$B$13,$AJ$2))+AP1100</f>
        <v>0</v>
      </c>
      <c r="AN1101">
        <f ca="1">IF($AI$3=1,
IF($AJ$2="",
SUMIFS(ENTRADAS[Valor],ENTRADAS[Status],"Concluído",ENTRADAS[Data pagamento],AK1101),
SUMIFS(ENTRADAS[Valor],ENTRADAS[Status],"Concluído",ENTRADAS[Data pagamento],AK1101,ENTRADAS[Conta bancária],$AJ$2)),
IF($AJ$2="",
SUMIFS(ENTRADAS[Valor],ENTRADAS[Status],"Concluído",ENTRADAS[Data pagamento],AK1101)+SUMIFS(ENTRADAS[Valor],ENTRADAS[Status],"&lt;&gt;"&amp;"Concluído",ENTRADAS[Data vencimento],AK1101),
SUMIFS(ENTRADAS[Valor],ENTRADAS[Status],"Concluído",ENTRADAS[Data pagamento],AK1101,ENTRADAS[Conta bancária],$AJ$2)+SUMIFS(ENTRADAS[Valor],ENTRADAS[Status],"&lt;&gt;"&amp;"Concluído",ENTRADAS[Data vencimento],AK1101,ENTRADAS[Conta bancária],$AJ$2)))</f>
        <v>0</v>
      </c>
      <c r="AO1101">
        <f ca="1">IF($AI$3=1,
IF($AJ$2="",
SUMIFS(SAÍDAS[Valor],SAÍDAS[Status],"Concluído",SAÍDAS[Data pagamento],AK1101),
SUMIFS(SAÍDAS[Valor],SAÍDAS[Status],"Concluído",SAÍDAS[Data pagamento],AK1101,SAÍDAS[Conta bancária],$AJ$2)),
IF($AJ$2="",
SUMIFS(SAÍDAS[Valor],SAÍDAS[Status],"Concluído",SAÍDAS[Data pagamento],AK1101)+SUMIFS(SAÍDAS[Valor],SAÍDAS[Status],"&lt;&gt;"&amp;"Concluído",SAÍDAS[Data vencimento],AK1101),
SUMIFS(SAÍDAS[Valor],SAÍDAS[Status],"Concluído",SAÍDAS[Data pagamento],AK1101,SAÍDAS[Conta bancária],$AJ$2)+SUMIFS(SAÍDAS[Valor],SAÍDAS[Status],"&lt;&gt;"&amp;"Concluído",SAÍDAS[Data vencimento],AK1101,SAÍDAS[Conta bancária],$AJ$2)))</f>
        <v>0</v>
      </c>
      <c r="AP1101">
        <f t="shared" ca="1" si="117"/>
        <v>0</v>
      </c>
    </row>
    <row r="1102" spans="34:42" x14ac:dyDescent="0.3">
      <c r="AH1102" t="str">
        <f t="shared" ca="1" si="113"/>
        <v>dez</v>
      </c>
      <c r="AI1102">
        <f t="shared" ca="1" si="114"/>
        <v>1902</v>
      </c>
      <c r="AJ1102" t="str">
        <f t="shared" ca="1" si="115"/>
        <v>dez1902</v>
      </c>
      <c r="AK1102" s="97">
        <f t="shared" ca="1" si="118"/>
        <v>1096</v>
      </c>
      <c r="AL1102" t="str">
        <f t="shared" ca="1" si="116"/>
        <v>qua</v>
      </c>
      <c r="AM1102">
        <f ca="1">IF($AJ$2="",SUMIFS(BANCOS!$C$4:$C$13,BANCOS!$D$4:$D$13,AK1102),SUMIFS(BANCOS!$C$4:$C$13,BANCOS!$D$4:$D$13,AK1102,BANCOS!$B$4:$B$13,$AJ$2))+AP1101</f>
        <v>0</v>
      </c>
      <c r="AN1102">
        <f ca="1">IF($AI$3=1,
IF($AJ$2="",
SUMIFS(ENTRADAS[Valor],ENTRADAS[Status],"Concluído",ENTRADAS[Data pagamento],AK1102),
SUMIFS(ENTRADAS[Valor],ENTRADAS[Status],"Concluído",ENTRADAS[Data pagamento],AK1102,ENTRADAS[Conta bancária],$AJ$2)),
IF($AJ$2="",
SUMIFS(ENTRADAS[Valor],ENTRADAS[Status],"Concluído",ENTRADAS[Data pagamento],AK1102)+SUMIFS(ENTRADAS[Valor],ENTRADAS[Status],"&lt;&gt;"&amp;"Concluído",ENTRADAS[Data vencimento],AK1102),
SUMIFS(ENTRADAS[Valor],ENTRADAS[Status],"Concluído",ENTRADAS[Data pagamento],AK1102,ENTRADAS[Conta bancária],$AJ$2)+SUMIFS(ENTRADAS[Valor],ENTRADAS[Status],"&lt;&gt;"&amp;"Concluído",ENTRADAS[Data vencimento],AK1102,ENTRADAS[Conta bancária],$AJ$2)))</f>
        <v>0</v>
      </c>
      <c r="AO1102">
        <f ca="1">IF($AI$3=1,
IF($AJ$2="",
SUMIFS(SAÍDAS[Valor],SAÍDAS[Status],"Concluído",SAÍDAS[Data pagamento],AK1102),
SUMIFS(SAÍDAS[Valor],SAÍDAS[Status],"Concluído",SAÍDAS[Data pagamento],AK1102,SAÍDAS[Conta bancária],$AJ$2)),
IF($AJ$2="",
SUMIFS(SAÍDAS[Valor],SAÍDAS[Status],"Concluído",SAÍDAS[Data pagamento],AK1102)+SUMIFS(SAÍDAS[Valor],SAÍDAS[Status],"&lt;&gt;"&amp;"Concluído",SAÍDAS[Data vencimento],AK1102),
SUMIFS(SAÍDAS[Valor],SAÍDAS[Status],"Concluído",SAÍDAS[Data pagamento],AK1102,SAÍDAS[Conta bancária],$AJ$2)+SUMIFS(SAÍDAS[Valor],SAÍDAS[Status],"&lt;&gt;"&amp;"Concluído",SAÍDAS[Data vencimento],AK1102,SAÍDAS[Conta bancária],$AJ$2)))</f>
        <v>0</v>
      </c>
      <c r="AP1102">
        <f t="shared" ca="1" si="117"/>
        <v>0</v>
      </c>
    </row>
    <row r="1103" spans="34:42" x14ac:dyDescent="0.3">
      <c r="AH1103" t="str">
        <f t="shared" ca="1" si="113"/>
        <v>jan</v>
      </c>
      <c r="AI1103">
        <f t="shared" ca="1" si="114"/>
        <v>1903</v>
      </c>
      <c r="AJ1103" t="str">
        <f t="shared" ca="1" si="115"/>
        <v>jan1903</v>
      </c>
      <c r="AK1103" s="97">
        <f t="shared" ca="1" si="118"/>
        <v>1097</v>
      </c>
      <c r="AL1103" t="str">
        <f t="shared" ca="1" si="116"/>
        <v>qui</v>
      </c>
      <c r="AM1103">
        <f ca="1">IF($AJ$2="",SUMIFS(BANCOS!$C$4:$C$13,BANCOS!$D$4:$D$13,AK1103),SUMIFS(BANCOS!$C$4:$C$13,BANCOS!$D$4:$D$13,AK1103,BANCOS!$B$4:$B$13,$AJ$2))+AP1102</f>
        <v>0</v>
      </c>
      <c r="AN1103">
        <f ca="1">IF($AI$3=1,
IF($AJ$2="",
SUMIFS(ENTRADAS[Valor],ENTRADAS[Status],"Concluído",ENTRADAS[Data pagamento],AK1103),
SUMIFS(ENTRADAS[Valor],ENTRADAS[Status],"Concluído",ENTRADAS[Data pagamento],AK1103,ENTRADAS[Conta bancária],$AJ$2)),
IF($AJ$2="",
SUMIFS(ENTRADAS[Valor],ENTRADAS[Status],"Concluído",ENTRADAS[Data pagamento],AK1103)+SUMIFS(ENTRADAS[Valor],ENTRADAS[Status],"&lt;&gt;"&amp;"Concluído",ENTRADAS[Data vencimento],AK1103),
SUMIFS(ENTRADAS[Valor],ENTRADAS[Status],"Concluído",ENTRADAS[Data pagamento],AK1103,ENTRADAS[Conta bancária],$AJ$2)+SUMIFS(ENTRADAS[Valor],ENTRADAS[Status],"&lt;&gt;"&amp;"Concluído",ENTRADAS[Data vencimento],AK1103,ENTRADAS[Conta bancária],$AJ$2)))</f>
        <v>0</v>
      </c>
      <c r="AO1103">
        <f ca="1">IF($AI$3=1,
IF($AJ$2="",
SUMIFS(SAÍDAS[Valor],SAÍDAS[Status],"Concluído",SAÍDAS[Data pagamento],AK1103),
SUMIFS(SAÍDAS[Valor],SAÍDAS[Status],"Concluído",SAÍDAS[Data pagamento],AK1103,SAÍDAS[Conta bancária],$AJ$2)),
IF($AJ$2="",
SUMIFS(SAÍDAS[Valor],SAÍDAS[Status],"Concluído",SAÍDAS[Data pagamento],AK1103)+SUMIFS(SAÍDAS[Valor],SAÍDAS[Status],"&lt;&gt;"&amp;"Concluído",SAÍDAS[Data vencimento],AK1103),
SUMIFS(SAÍDAS[Valor],SAÍDAS[Status],"Concluído",SAÍDAS[Data pagamento],AK1103,SAÍDAS[Conta bancária],$AJ$2)+SUMIFS(SAÍDAS[Valor],SAÍDAS[Status],"&lt;&gt;"&amp;"Concluído",SAÍDAS[Data vencimento],AK1103,SAÍDAS[Conta bancária],$AJ$2)))</f>
        <v>0</v>
      </c>
      <c r="AP1103">
        <f t="shared" ca="1" si="117"/>
        <v>0</v>
      </c>
    </row>
    <row r="1104" spans="34:42" x14ac:dyDescent="0.3">
      <c r="AH1104" t="str">
        <f t="shared" ca="1" si="113"/>
        <v>jan</v>
      </c>
      <c r="AI1104">
        <f t="shared" ca="1" si="114"/>
        <v>1903</v>
      </c>
      <c r="AJ1104" t="str">
        <f t="shared" ca="1" si="115"/>
        <v>jan1903</v>
      </c>
      <c r="AK1104" s="97">
        <f t="shared" ca="1" si="118"/>
        <v>1098</v>
      </c>
      <c r="AL1104" t="str">
        <f t="shared" ca="1" si="116"/>
        <v>sex</v>
      </c>
      <c r="AM1104">
        <f ca="1">IF($AJ$2="",SUMIFS(BANCOS!$C$4:$C$13,BANCOS!$D$4:$D$13,AK1104),SUMIFS(BANCOS!$C$4:$C$13,BANCOS!$D$4:$D$13,AK1104,BANCOS!$B$4:$B$13,$AJ$2))+AP1103</f>
        <v>0</v>
      </c>
      <c r="AN1104">
        <f ca="1">IF($AI$3=1,
IF($AJ$2="",
SUMIFS(ENTRADAS[Valor],ENTRADAS[Status],"Concluído",ENTRADAS[Data pagamento],AK1104),
SUMIFS(ENTRADAS[Valor],ENTRADAS[Status],"Concluído",ENTRADAS[Data pagamento],AK1104,ENTRADAS[Conta bancária],$AJ$2)),
IF($AJ$2="",
SUMIFS(ENTRADAS[Valor],ENTRADAS[Status],"Concluído",ENTRADAS[Data pagamento],AK1104)+SUMIFS(ENTRADAS[Valor],ENTRADAS[Status],"&lt;&gt;"&amp;"Concluído",ENTRADAS[Data vencimento],AK1104),
SUMIFS(ENTRADAS[Valor],ENTRADAS[Status],"Concluído",ENTRADAS[Data pagamento],AK1104,ENTRADAS[Conta bancária],$AJ$2)+SUMIFS(ENTRADAS[Valor],ENTRADAS[Status],"&lt;&gt;"&amp;"Concluído",ENTRADAS[Data vencimento],AK1104,ENTRADAS[Conta bancária],$AJ$2)))</f>
        <v>0</v>
      </c>
      <c r="AO1104">
        <f ca="1">IF($AI$3=1,
IF($AJ$2="",
SUMIFS(SAÍDAS[Valor],SAÍDAS[Status],"Concluído",SAÍDAS[Data pagamento],AK1104),
SUMIFS(SAÍDAS[Valor],SAÍDAS[Status],"Concluído",SAÍDAS[Data pagamento],AK1104,SAÍDAS[Conta bancária],$AJ$2)),
IF($AJ$2="",
SUMIFS(SAÍDAS[Valor],SAÍDAS[Status],"Concluído",SAÍDAS[Data pagamento],AK1104)+SUMIFS(SAÍDAS[Valor],SAÍDAS[Status],"&lt;&gt;"&amp;"Concluído",SAÍDAS[Data vencimento],AK1104),
SUMIFS(SAÍDAS[Valor],SAÍDAS[Status],"Concluído",SAÍDAS[Data pagamento],AK1104,SAÍDAS[Conta bancária],$AJ$2)+SUMIFS(SAÍDAS[Valor],SAÍDAS[Status],"&lt;&gt;"&amp;"Concluído",SAÍDAS[Data vencimento],AK1104,SAÍDAS[Conta bancária],$AJ$2)))</f>
        <v>0</v>
      </c>
      <c r="AP1104">
        <f t="shared" ca="1" si="117"/>
        <v>0</v>
      </c>
    </row>
    <row r="1105" spans="34:42" x14ac:dyDescent="0.3">
      <c r="AH1105" t="str">
        <f t="shared" ca="1" si="113"/>
        <v>jan</v>
      </c>
      <c r="AI1105">
        <f t="shared" ca="1" si="114"/>
        <v>1903</v>
      </c>
      <c r="AJ1105" t="str">
        <f t="shared" ca="1" si="115"/>
        <v>jan1903</v>
      </c>
      <c r="AK1105" s="97">
        <f t="shared" ca="1" si="118"/>
        <v>1099</v>
      </c>
      <c r="AL1105" t="str">
        <f t="shared" ca="1" si="116"/>
        <v>sáb</v>
      </c>
      <c r="AM1105">
        <f ca="1">IF($AJ$2="",SUMIFS(BANCOS!$C$4:$C$13,BANCOS!$D$4:$D$13,AK1105),SUMIFS(BANCOS!$C$4:$C$13,BANCOS!$D$4:$D$13,AK1105,BANCOS!$B$4:$B$13,$AJ$2))+AP1104</f>
        <v>0</v>
      </c>
      <c r="AN1105">
        <f ca="1">IF($AI$3=1,
IF($AJ$2="",
SUMIFS(ENTRADAS[Valor],ENTRADAS[Status],"Concluído",ENTRADAS[Data pagamento],AK1105),
SUMIFS(ENTRADAS[Valor],ENTRADAS[Status],"Concluído",ENTRADAS[Data pagamento],AK1105,ENTRADAS[Conta bancária],$AJ$2)),
IF($AJ$2="",
SUMIFS(ENTRADAS[Valor],ENTRADAS[Status],"Concluído",ENTRADAS[Data pagamento],AK1105)+SUMIFS(ENTRADAS[Valor],ENTRADAS[Status],"&lt;&gt;"&amp;"Concluído",ENTRADAS[Data vencimento],AK1105),
SUMIFS(ENTRADAS[Valor],ENTRADAS[Status],"Concluído",ENTRADAS[Data pagamento],AK1105,ENTRADAS[Conta bancária],$AJ$2)+SUMIFS(ENTRADAS[Valor],ENTRADAS[Status],"&lt;&gt;"&amp;"Concluído",ENTRADAS[Data vencimento],AK1105,ENTRADAS[Conta bancária],$AJ$2)))</f>
        <v>0</v>
      </c>
      <c r="AO1105">
        <f ca="1">IF($AI$3=1,
IF($AJ$2="",
SUMIFS(SAÍDAS[Valor],SAÍDAS[Status],"Concluído",SAÍDAS[Data pagamento],AK1105),
SUMIFS(SAÍDAS[Valor],SAÍDAS[Status],"Concluído",SAÍDAS[Data pagamento],AK1105,SAÍDAS[Conta bancária],$AJ$2)),
IF($AJ$2="",
SUMIFS(SAÍDAS[Valor],SAÍDAS[Status],"Concluído",SAÍDAS[Data pagamento],AK1105)+SUMIFS(SAÍDAS[Valor],SAÍDAS[Status],"&lt;&gt;"&amp;"Concluído",SAÍDAS[Data vencimento],AK1105),
SUMIFS(SAÍDAS[Valor],SAÍDAS[Status],"Concluído",SAÍDAS[Data pagamento],AK1105,SAÍDAS[Conta bancária],$AJ$2)+SUMIFS(SAÍDAS[Valor],SAÍDAS[Status],"&lt;&gt;"&amp;"Concluído",SAÍDAS[Data vencimento],AK1105,SAÍDAS[Conta bancária],$AJ$2)))</f>
        <v>0</v>
      </c>
      <c r="AP1105">
        <f t="shared" ca="1" si="117"/>
        <v>0</v>
      </c>
    </row>
    <row r="1106" spans="34:42" x14ac:dyDescent="0.3">
      <c r="AH1106" t="str">
        <f t="shared" ca="1" si="113"/>
        <v>jan</v>
      </c>
      <c r="AI1106">
        <f t="shared" ca="1" si="114"/>
        <v>1903</v>
      </c>
      <c r="AJ1106" t="str">
        <f t="shared" ca="1" si="115"/>
        <v>jan1903</v>
      </c>
      <c r="AK1106" s="97">
        <f t="shared" ca="1" si="118"/>
        <v>1100</v>
      </c>
      <c r="AL1106" t="str">
        <f t="shared" ca="1" si="116"/>
        <v>dom</v>
      </c>
      <c r="AM1106">
        <f ca="1">IF($AJ$2="",SUMIFS(BANCOS!$C$4:$C$13,BANCOS!$D$4:$D$13,AK1106),SUMIFS(BANCOS!$C$4:$C$13,BANCOS!$D$4:$D$13,AK1106,BANCOS!$B$4:$B$13,$AJ$2))+AP1105</f>
        <v>0</v>
      </c>
      <c r="AN1106">
        <f ca="1">IF($AI$3=1,
IF($AJ$2="",
SUMIFS(ENTRADAS[Valor],ENTRADAS[Status],"Concluído",ENTRADAS[Data pagamento],AK1106),
SUMIFS(ENTRADAS[Valor],ENTRADAS[Status],"Concluído",ENTRADAS[Data pagamento],AK1106,ENTRADAS[Conta bancária],$AJ$2)),
IF($AJ$2="",
SUMIFS(ENTRADAS[Valor],ENTRADAS[Status],"Concluído",ENTRADAS[Data pagamento],AK1106)+SUMIFS(ENTRADAS[Valor],ENTRADAS[Status],"&lt;&gt;"&amp;"Concluído",ENTRADAS[Data vencimento],AK1106),
SUMIFS(ENTRADAS[Valor],ENTRADAS[Status],"Concluído",ENTRADAS[Data pagamento],AK1106,ENTRADAS[Conta bancária],$AJ$2)+SUMIFS(ENTRADAS[Valor],ENTRADAS[Status],"&lt;&gt;"&amp;"Concluído",ENTRADAS[Data vencimento],AK1106,ENTRADAS[Conta bancária],$AJ$2)))</f>
        <v>0</v>
      </c>
      <c r="AO1106">
        <f ca="1">IF($AI$3=1,
IF($AJ$2="",
SUMIFS(SAÍDAS[Valor],SAÍDAS[Status],"Concluído",SAÍDAS[Data pagamento],AK1106),
SUMIFS(SAÍDAS[Valor],SAÍDAS[Status],"Concluído",SAÍDAS[Data pagamento],AK1106,SAÍDAS[Conta bancária],$AJ$2)),
IF($AJ$2="",
SUMIFS(SAÍDAS[Valor],SAÍDAS[Status],"Concluído",SAÍDAS[Data pagamento],AK1106)+SUMIFS(SAÍDAS[Valor],SAÍDAS[Status],"&lt;&gt;"&amp;"Concluído",SAÍDAS[Data vencimento],AK1106),
SUMIFS(SAÍDAS[Valor],SAÍDAS[Status],"Concluído",SAÍDAS[Data pagamento],AK1106,SAÍDAS[Conta bancária],$AJ$2)+SUMIFS(SAÍDAS[Valor],SAÍDAS[Status],"&lt;&gt;"&amp;"Concluído",SAÍDAS[Data vencimento],AK1106,SAÍDAS[Conta bancária],$AJ$2)))</f>
        <v>0</v>
      </c>
      <c r="AP1106">
        <f t="shared" ca="1" si="117"/>
        <v>0</v>
      </c>
    </row>
    <row r="1107" spans="34:42" x14ac:dyDescent="0.3">
      <c r="AH1107" t="str">
        <f t="shared" ca="1" si="113"/>
        <v>jan</v>
      </c>
      <c r="AI1107">
        <f t="shared" ca="1" si="114"/>
        <v>1903</v>
      </c>
      <c r="AJ1107" t="str">
        <f t="shared" ca="1" si="115"/>
        <v>jan1903</v>
      </c>
      <c r="AK1107" s="97">
        <f t="shared" ca="1" si="118"/>
        <v>1101</v>
      </c>
      <c r="AL1107" t="str">
        <f t="shared" ca="1" si="116"/>
        <v>seg</v>
      </c>
      <c r="AM1107">
        <f ca="1">IF($AJ$2="",SUMIFS(BANCOS!$C$4:$C$13,BANCOS!$D$4:$D$13,AK1107),SUMIFS(BANCOS!$C$4:$C$13,BANCOS!$D$4:$D$13,AK1107,BANCOS!$B$4:$B$13,$AJ$2))+AP1106</f>
        <v>0</v>
      </c>
      <c r="AN1107">
        <f ca="1">IF($AI$3=1,
IF($AJ$2="",
SUMIFS(ENTRADAS[Valor],ENTRADAS[Status],"Concluído",ENTRADAS[Data pagamento],AK1107),
SUMIFS(ENTRADAS[Valor],ENTRADAS[Status],"Concluído",ENTRADAS[Data pagamento],AK1107,ENTRADAS[Conta bancária],$AJ$2)),
IF($AJ$2="",
SUMIFS(ENTRADAS[Valor],ENTRADAS[Status],"Concluído",ENTRADAS[Data pagamento],AK1107)+SUMIFS(ENTRADAS[Valor],ENTRADAS[Status],"&lt;&gt;"&amp;"Concluído",ENTRADAS[Data vencimento],AK1107),
SUMIFS(ENTRADAS[Valor],ENTRADAS[Status],"Concluído",ENTRADAS[Data pagamento],AK1107,ENTRADAS[Conta bancária],$AJ$2)+SUMIFS(ENTRADAS[Valor],ENTRADAS[Status],"&lt;&gt;"&amp;"Concluído",ENTRADAS[Data vencimento],AK1107,ENTRADAS[Conta bancária],$AJ$2)))</f>
        <v>0</v>
      </c>
      <c r="AO1107">
        <f ca="1">IF($AI$3=1,
IF($AJ$2="",
SUMIFS(SAÍDAS[Valor],SAÍDAS[Status],"Concluído",SAÍDAS[Data pagamento],AK1107),
SUMIFS(SAÍDAS[Valor],SAÍDAS[Status],"Concluído",SAÍDAS[Data pagamento],AK1107,SAÍDAS[Conta bancária],$AJ$2)),
IF($AJ$2="",
SUMIFS(SAÍDAS[Valor],SAÍDAS[Status],"Concluído",SAÍDAS[Data pagamento],AK1107)+SUMIFS(SAÍDAS[Valor],SAÍDAS[Status],"&lt;&gt;"&amp;"Concluído",SAÍDAS[Data vencimento],AK1107),
SUMIFS(SAÍDAS[Valor],SAÍDAS[Status],"Concluído",SAÍDAS[Data pagamento],AK1107,SAÍDAS[Conta bancária],$AJ$2)+SUMIFS(SAÍDAS[Valor],SAÍDAS[Status],"&lt;&gt;"&amp;"Concluído",SAÍDAS[Data vencimento],AK1107,SAÍDAS[Conta bancária],$AJ$2)))</f>
        <v>0</v>
      </c>
      <c r="AP1107">
        <f t="shared" ca="1" si="117"/>
        <v>0</v>
      </c>
    </row>
    <row r="1108" spans="34:42" x14ac:dyDescent="0.3">
      <c r="AH1108" t="str">
        <f t="shared" ca="1" si="113"/>
        <v>jan</v>
      </c>
      <c r="AI1108">
        <f t="shared" ca="1" si="114"/>
        <v>1903</v>
      </c>
      <c r="AJ1108" t="str">
        <f t="shared" ca="1" si="115"/>
        <v>jan1903</v>
      </c>
      <c r="AK1108" s="97">
        <f t="shared" ca="1" si="118"/>
        <v>1102</v>
      </c>
      <c r="AL1108" t="str">
        <f t="shared" ca="1" si="116"/>
        <v>ter</v>
      </c>
      <c r="AM1108">
        <f ca="1">IF($AJ$2="",SUMIFS(BANCOS!$C$4:$C$13,BANCOS!$D$4:$D$13,AK1108),SUMIFS(BANCOS!$C$4:$C$13,BANCOS!$D$4:$D$13,AK1108,BANCOS!$B$4:$B$13,$AJ$2))+AP1107</f>
        <v>0</v>
      </c>
      <c r="AN1108">
        <f ca="1">IF($AI$3=1,
IF($AJ$2="",
SUMIFS(ENTRADAS[Valor],ENTRADAS[Status],"Concluído",ENTRADAS[Data pagamento],AK1108),
SUMIFS(ENTRADAS[Valor],ENTRADAS[Status],"Concluído",ENTRADAS[Data pagamento],AK1108,ENTRADAS[Conta bancária],$AJ$2)),
IF($AJ$2="",
SUMIFS(ENTRADAS[Valor],ENTRADAS[Status],"Concluído",ENTRADAS[Data pagamento],AK1108)+SUMIFS(ENTRADAS[Valor],ENTRADAS[Status],"&lt;&gt;"&amp;"Concluído",ENTRADAS[Data vencimento],AK1108),
SUMIFS(ENTRADAS[Valor],ENTRADAS[Status],"Concluído",ENTRADAS[Data pagamento],AK1108,ENTRADAS[Conta bancária],$AJ$2)+SUMIFS(ENTRADAS[Valor],ENTRADAS[Status],"&lt;&gt;"&amp;"Concluído",ENTRADAS[Data vencimento],AK1108,ENTRADAS[Conta bancária],$AJ$2)))</f>
        <v>0</v>
      </c>
      <c r="AO1108">
        <f ca="1">IF($AI$3=1,
IF($AJ$2="",
SUMIFS(SAÍDAS[Valor],SAÍDAS[Status],"Concluído",SAÍDAS[Data pagamento],AK1108),
SUMIFS(SAÍDAS[Valor],SAÍDAS[Status],"Concluído",SAÍDAS[Data pagamento],AK1108,SAÍDAS[Conta bancária],$AJ$2)),
IF($AJ$2="",
SUMIFS(SAÍDAS[Valor],SAÍDAS[Status],"Concluído",SAÍDAS[Data pagamento],AK1108)+SUMIFS(SAÍDAS[Valor],SAÍDAS[Status],"&lt;&gt;"&amp;"Concluído",SAÍDAS[Data vencimento],AK1108),
SUMIFS(SAÍDAS[Valor],SAÍDAS[Status],"Concluído",SAÍDAS[Data pagamento],AK1108,SAÍDAS[Conta bancária],$AJ$2)+SUMIFS(SAÍDAS[Valor],SAÍDAS[Status],"&lt;&gt;"&amp;"Concluído",SAÍDAS[Data vencimento],AK1108,SAÍDAS[Conta bancária],$AJ$2)))</f>
        <v>0</v>
      </c>
      <c r="AP1108">
        <f t="shared" ca="1" si="117"/>
        <v>0</v>
      </c>
    </row>
    <row r="1109" spans="34:42" x14ac:dyDescent="0.3">
      <c r="AH1109" t="str">
        <f t="shared" ca="1" si="113"/>
        <v>jan</v>
      </c>
      <c r="AI1109">
        <f t="shared" ca="1" si="114"/>
        <v>1903</v>
      </c>
      <c r="AJ1109" t="str">
        <f t="shared" ca="1" si="115"/>
        <v>jan1903</v>
      </c>
      <c r="AK1109" s="97">
        <f t="shared" ca="1" si="118"/>
        <v>1103</v>
      </c>
      <c r="AL1109" t="str">
        <f t="shared" ca="1" si="116"/>
        <v>qua</v>
      </c>
      <c r="AM1109">
        <f ca="1">IF($AJ$2="",SUMIFS(BANCOS!$C$4:$C$13,BANCOS!$D$4:$D$13,AK1109),SUMIFS(BANCOS!$C$4:$C$13,BANCOS!$D$4:$D$13,AK1109,BANCOS!$B$4:$B$13,$AJ$2))+AP1108</f>
        <v>0</v>
      </c>
      <c r="AN1109">
        <f ca="1">IF($AI$3=1,
IF($AJ$2="",
SUMIFS(ENTRADAS[Valor],ENTRADAS[Status],"Concluído",ENTRADAS[Data pagamento],AK1109),
SUMIFS(ENTRADAS[Valor],ENTRADAS[Status],"Concluído",ENTRADAS[Data pagamento],AK1109,ENTRADAS[Conta bancária],$AJ$2)),
IF($AJ$2="",
SUMIFS(ENTRADAS[Valor],ENTRADAS[Status],"Concluído",ENTRADAS[Data pagamento],AK1109)+SUMIFS(ENTRADAS[Valor],ENTRADAS[Status],"&lt;&gt;"&amp;"Concluído",ENTRADAS[Data vencimento],AK1109),
SUMIFS(ENTRADAS[Valor],ENTRADAS[Status],"Concluído",ENTRADAS[Data pagamento],AK1109,ENTRADAS[Conta bancária],$AJ$2)+SUMIFS(ENTRADAS[Valor],ENTRADAS[Status],"&lt;&gt;"&amp;"Concluído",ENTRADAS[Data vencimento],AK1109,ENTRADAS[Conta bancária],$AJ$2)))</f>
        <v>0</v>
      </c>
      <c r="AO1109">
        <f ca="1">IF($AI$3=1,
IF($AJ$2="",
SUMIFS(SAÍDAS[Valor],SAÍDAS[Status],"Concluído",SAÍDAS[Data pagamento],AK1109),
SUMIFS(SAÍDAS[Valor],SAÍDAS[Status],"Concluído",SAÍDAS[Data pagamento],AK1109,SAÍDAS[Conta bancária],$AJ$2)),
IF($AJ$2="",
SUMIFS(SAÍDAS[Valor],SAÍDAS[Status],"Concluído",SAÍDAS[Data pagamento],AK1109)+SUMIFS(SAÍDAS[Valor],SAÍDAS[Status],"&lt;&gt;"&amp;"Concluído",SAÍDAS[Data vencimento],AK1109),
SUMIFS(SAÍDAS[Valor],SAÍDAS[Status],"Concluído",SAÍDAS[Data pagamento],AK1109,SAÍDAS[Conta bancária],$AJ$2)+SUMIFS(SAÍDAS[Valor],SAÍDAS[Status],"&lt;&gt;"&amp;"Concluído",SAÍDAS[Data vencimento],AK1109,SAÍDAS[Conta bancária],$AJ$2)))</f>
        <v>0</v>
      </c>
      <c r="AP1109">
        <f t="shared" ca="1" si="117"/>
        <v>0</v>
      </c>
    </row>
    <row r="1110" spans="34:42" x14ac:dyDescent="0.3">
      <c r="AH1110" t="str">
        <f t="shared" ca="1" si="113"/>
        <v>jan</v>
      </c>
      <c r="AI1110">
        <f t="shared" ca="1" si="114"/>
        <v>1903</v>
      </c>
      <c r="AJ1110" t="str">
        <f t="shared" ca="1" si="115"/>
        <v>jan1903</v>
      </c>
      <c r="AK1110" s="97">
        <f t="shared" ca="1" si="118"/>
        <v>1104</v>
      </c>
      <c r="AL1110" t="str">
        <f t="shared" ca="1" si="116"/>
        <v>qui</v>
      </c>
      <c r="AM1110">
        <f ca="1">IF($AJ$2="",SUMIFS(BANCOS!$C$4:$C$13,BANCOS!$D$4:$D$13,AK1110),SUMIFS(BANCOS!$C$4:$C$13,BANCOS!$D$4:$D$13,AK1110,BANCOS!$B$4:$B$13,$AJ$2))+AP1109</f>
        <v>0</v>
      </c>
      <c r="AN1110">
        <f ca="1">IF($AI$3=1,
IF($AJ$2="",
SUMIFS(ENTRADAS[Valor],ENTRADAS[Status],"Concluído",ENTRADAS[Data pagamento],AK1110),
SUMIFS(ENTRADAS[Valor],ENTRADAS[Status],"Concluído",ENTRADAS[Data pagamento],AK1110,ENTRADAS[Conta bancária],$AJ$2)),
IF($AJ$2="",
SUMIFS(ENTRADAS[Valor],ENTRADAS[Status],"Concluído",ENTRADAS[Data pagamento],AK1110)+SUMIFS(ENTRADAS[Valor],ENTRADAS[Status],"&lt;&gt;"&amp;"Concluído",ENTRADAS[Data vencimento],AK1110),
SUMIFS(ENTRADAS[Valor],ENTRADAS[Status],"Concluído",ENTRADAS[Data pagamento],AK1110,ENTRADAS[Conta bancária],$AJ$2)+SUMIFS(ENTRADAS[Valor],ENTRADAS[Status],"&lt;&gt;"&amp;"Concluído",ENTRADAS[Data vencimento],AK1110,ENTRADAS[Conta bancária],$AJ$2)))</f>
        <v>0</v>
      </c>
      <c r="AO1110">
        <f ca="1">IF($AI$3=1,
IF($AJ$2="",
SUMIFS(SAÍDAS[Valor],SAÍDAS[Status],"Concluído",SAÍDAS[Data pagamento],AK1110),
SUMIFS(SAÍDAS[Valor],SAÍDAS[Status],"Concluído",SAÍDAS[Data pagamento],AK1110,SAÍDAS[Conta bancária],$AJ$2)),
IF($AJ$2="",
SUMIFS(SAÍDAS[Valor],SAÍDAS[Status],"Concluído",SAÍDAS[Data pagamento],AK1110)+SUMIFS(SAÍDAS[Valor],SAÍDAS[Status],"&lt;&gt;"&amp;"Concluído",SAÍDAS[Data vencimento],AK1110),
SUMIFS(SAÍDAS[Valor],SAÍDAS[Status],"Concluído",SAÍDAS[Data pagamento],AK1110,SAÍDAS[Conta bancária],$AJ$2)+SUMIFS(SAÍDAS[Valor],SAÍDAS[Status],"&lt;&gt;"&amp;"Concluído",SAÍDAS[Data vencimento],AK1110,SAÍDAS[Conta bancária],$AJ$2)))</f>
        <v>0</v>
      </c>
      <c r="AP1110">
        <f t="shared" ca="1" si="117"/>
        <v>0</v>
      </c>
    </row>
    <row r="1111" spans="34:42" x14ac:dyDescent="0.3">
      <c r="AH1111" t="str">
        <f t="shared" ca="1" si="113"/>
        <v>jan</v>
      </c>
      <c r="AI1111">
        <f t="shared" ca="1" si="114"/>
        <v>1903</v>
      </c>
      <c r="AJ1111" t="str">
        <f t="shared" ca="1" si="115"/>
        <v>jan1903</v>
      </c>
      <c r="AK1111" s="97">
        <f t="shared" ca="1" si="118"/>
        <v>1105</v>
      </c>
      <c r="AL1111" t="str">
        <f t="shared" ca="1" si="116"/>
        <v>sex</v>
      </c>
      <c r="AM1111">
        <f ca="1">IF($AJ$2="",SUMIFS(BANCOS!$C$4:$C$13,BANCOS!$D$4:$D$13,AK1111),SUMIFS(BANCOS!$C$4:$C$13,BANCOS!$D$4:$D$13,AK1111,BANCOS!$B$4:$B$13,$AJ$2))+AP1110</f>
        <v>0</v>
      </c>
      <c r="AN1111">
        <f ca="1">IF($AI$3=1,
IF($AJ$2="",
SUMIFS(ENTRADAS[Valor],ENTRADAS[Status],"Concluído",ENTRADAS[Data pagamento],AK1111),
SUMIFS(ENTRADAS[Valor],ENTRADAS[Status],"Concluído",ENTRADAS[Data pagamento],AK1111,ENTRADAS[Conta bancária],$AJ$2)),
IF($AJ$2="",
SUMIFS(ENTRADAS[Valor],ENTRADAS[Status],"Concluído",ENTRADAS[Data pagamento],AK1111)+SUMIFS(ENTRADAS[Valor],ENTRADAS[Status],"&lt;&gt;"&amp;"Concluído",ENTRADAS[Data vencimento],AK1111),
SUMIFS(ENTRADAS[Valor],ENTRADAS[Status],"Concluído",ENTRADAS[Data pagamento],AK1111,ENTRADAS[Conta bancária],$AJ$2)+SUMIFS(ENTRADAS[Valor],ENTRADAS[Status],"&lt;&gt;"&amp;"Concluído",ENTRADAS[Data vencimento],AK1111,ENTRADAS[Conta bancária],$AJ$2)))</f>
        <v>0</v>
      </c>
      <c r="AO1111">
        <f ca="1">IF($AI$3=1,
IF($AJ$2="",
SUMIFS(SAÍDAS[Valor],SAÍDAS[Status],"Concluído",SAÍDAS[Data pagamento],AK1111),
SUMIFS(SAÍDAS[Valor],SAÍDAS[Status],"Concluído",SAÍDAS[Data pagamento],AK1111,SAÍDAS[Conta bancária],$AJ$2)),
IF($AJ$2="",
SUMIFS(SAÍDAS[Valor],SAÍDAS[Status],"Concluído",SAÍDAS[Data pagamento],AK1111)+SUMIFS(SAÍDAS[Valor],SAÍDAS[Status],"&lt;&gt;"&amp;"Concluído",SAÍDAS[Data vencimento],AK1111),
SUMIFS(SAÍDAS[Valor],SAÍDAS[Status],"Concluído",SAÍDAS[Data pagamento],AK1111,SAÍDAS[Conta bancária],$AJ$2)+SUMIFS(SAÍDAS[Valor],SAÍDAS[Status],"&lt;&gt;"&amp;"Concluído",SAÍDAS[Data vencimento],AK1111,SAÍDAS[Conta bancária],$AJ$2)))</f>
        <v>0</v>
      </c>
      <c r="AP1111">
        <f t="shared" ca="1" si="117"/>
        <v>0</v>
      </c>
    </row>
    <row r="1112" spans="34:42" x14ac:dyDescent="0.3">
      <c r="AH1112" t="str">
        <f t="shared" ca="1" si="113"/>
        <v>jan</v>
      </c>
      <c r="AI1112">
        <f t="shared" ca="1" si="114"/>
        <v>1903</v>
      </c>
      <c r="AJ1112" t="str">
        <f t="shared" ca="1" si="115"/>
        <v>jan1903</v>
      </c>
      <c r="AK1112" s="97">
        <f t="shared" ca="1" si="118"/>
        <v>1106</v>
      </c>
      <c r="AL1112" t="str">
        <f t="shared" ca="1" si="116"/>
        <v>sáb</v>
      </c>
      <c r="AM1112">
        <f ca="1">IF($AJ$2="",SUMIFS(BANCOS!$C$4:$C$13,BANCOS!$D$4:$D$13,AK1112),SUMIFS(BANCOS!$C$4:$C$13,BANCOS!$D$4:$D$13,AK1112,BANCOS!$B$4:$B$13,$AJ$2))+AP1111</f>
        <v>0</v>
      </c>
      <c r="AN1112">
        <f ca="1">IF($AI$3=1,
IF($AJ$2="",
SUMIFS(ENTRADAS[Valor],ENTRADAS[Status],"Concluído",ENTRADAS[Data pagamento],AK1112),
SUMIFS(ENTRADAS[Valor],ENTRADAS[Status],"Concluído",ENTRADAS[Data pagamento],AK1112,ENTRADAS[Conta bancária],$AJ$2)),
IF($AJ$2="",
SUMIFS(ENTRADAS[Valor],ENTRADAS[Status],"Concluído",ENTRADAS[Data pagamento],AK1112)+SUMIFS(ENTRADAS[Valor],ENTRADAS[Status],"&lt;&gt;"&amp;"Concluído",ENTRADAS[Data vencimento],AK1112),
SUMIFS(ENTRADAS[Valor],ENTRADAS[Status],"Concluído",ENTRADAS[Data pagamento],AK1112,ENTRADAS[Conta bancária],$AJ$2)+SUMIFS(ENTRADAS[Valor],ENTRADAS[Status],"&lt;&gt;"&amp;"Concluído",ENTRADAS[Data vencimento],AK1112,ENTRADAS[Conta bancária],$AJ$2)))</f>
        <v>0</v>
      </c>
      <c r="AO1112">
        <f ca="1">IF($AI$3=1,
IF($AJ$2="",
SUMIFS(SAÍDAS[Valor],SAÍDAS[Status],"Concluído",SAÍDAS[Data pagamento],AK1112),
SUMIFS(SAÍDAS[Valor],SAÍDAS[Status],"Concluído",SAÍDAS[Data pagamento],AK1112,SAÍDAS[Conta bancária],$AJ$2)),
IF($AJ$2="",
SUMIFS(SAÍDAS[Valor],SAÍDAS[Status],"Concluído",SAÍDAS[Data pagamento],AK1112)+SUMIFS(SAÍDAS[Valor],SAÍDAS[Status],"&lt;&gt;"&amp;"Concluído",SAÍDAS[Data vencimento],AK1112),
SUMIFS(SAÍDAS[Valor],SAÍDAS[Status],"Concluído",SAÍDAS[Data pagamento],AK1112,SAÍDAS[Conta bancária],$AJ$2)+SUMIFS(SAÍDAS[Valor],SAÍDAS[Status],"&lt;&gt;"&amp;"Concluído",SAÍDAS[Data vencimento],AK1112,SAÍDAS[Conta bancária],$AJ$2)))</f>
        <v>0</v>
      </c>
      <c r="AP1112">
        <f t="shared" ca="1" si="117"/>
        <v>0</v>
      </c>
    </row>
    <row r="1113" spans="34:42" x14ac:dyDescent="0.3">
      <c r="AH1113" t="str">
        <f t="shared" ca="1" si="113"/>
        <v>jan</v>
      </c>
      <c r="AI1113">
        <f t="shared" ca="1" si="114"/>
        <v>1903</v>
      </c>
      <c r="AJ1113" t="str">
        <f t="shared" ca="1" si="115"/>
        <v>jan1903</v>
      </c>
      <c r="AK1113" s="97">
        <f t="shared" ca="1" si="118"/>
        <v>1107</v>
      </c>
      <c r="AL1113" t="str">
        <f t="shared" ca="1" si="116"/>
        <v>dom</v>
      </c>
      <c r="AM1113">
        <f ca="1">IF($AJ$2="",SUMIFS(BANCOS!$C$4:$C$13,BANCOS!$D$4:$D$13,AK1113),SUMIFS(BANCOS!$C$4:$C$13,BANCOS!$D$4:$D$13,AK1113,BANCOS!$B$4:$B$13,$AJ$2))+AP1112</f>
        <v>0</v>
      </c>
      <c r="AN1113">
        <f ca="1">IF($AI$3=1,
IF($AJ$2="",
SUMIFS(ENTRADAS[Valor],ENTRADAS[Status],"Concluído",ENTRADAS[Data pagamento],AK1113),
SUMIFS(ENTRADAS[Valor],ENTRADAS[Status],"Concluído",ENTRADAS[Data pagamento],AK1113,ENTRADAS[Conta bancária],$AJ$2)),
IF($AJ$2="",
SUMIFS(ENTRADAS[Valor],ENTRADAS[Status],"Concluído",ENTRADAS[Data pagamento],AK1113)+SUMIFS(ENTRADAS[Valor],ENTRADAS[Status],"&lt;&gt;"&amp;"Concluído",ENTRADAS[Data vencimento],AK1113),
SUMIFS(ENTRADAS[Valor],ENTRADAS[Status],"Concluído",ENTRADAS[Data pagamento],AK1113,ENTRADAS[Conta bancária],$AJ$2)+SUMIFS(ENTRADAS[Valor],ENTRADAS[Status],"&lt;&gt;"&amp;"Concluído",ENTRADAS[Data vencimento],AK1113,ENTRADAS[Conta bancária],$AJ$2)))</f>
        <v>0</v>
      </c>
      <c r="AO1113">
        <f ca="1">IF($AI$3=1,
IF($AJ$2="",
SUMIFS(SAÍDAS[Valor],SAÍDAS[Status],"Concluído",SAÍDAS[Data pagamento],AK1113),
SUMIFS(SAÍDAS[Valor],SAÍDAS[Status],"Concluído",SAÍDAS[Data pagamento],AK1113,SAÍDAS[Conta bancária],$AJ$2)),
IF($AJ$2="",
SUMIFS(SAÍDAS[Valor],SAÍDAS[Status],"Concluído",SAÍDAS[Data pagamento],AK1113)+SUMIFS(SAÍDAS[Valor],SAÍDAS[Status],"&lt;&gt;"&amp;"Concluído",SAÍDAS[Data vencimento],AK1113),
SUMIFS(SAÍDAS[Valor],SAÍDAS[Status],"Concluído",SAÍDAS[Data pagamento],AK1113,SAÍDAS[Conta bancária],$AJ$2)+SUMIFS(SAÍDAS[Valor],SAÍDAS[Status],"&lt;&gt;"&amp;"Concluído",SAÍDAS[Data vencimento],AK1113,SAÍDAS[Conta bancária],$AJ$2)))</f>
        <v>0</v>
      </c>
      <c r="AP1113">
        <f t="shared" ca="1" si="117"/>
        <v>0</v>
      </c>
    </row>
    <row r="1114" spans="34:42" x14ac:dyDescent="0.3">
      <c r="AH1114" t="str">
        <f t="shared" ca="1" si="113"/>
        <v>jan</v>
      </c>
      <c r="AI1114">
        <f t="shared" ca="1" si="114"/>
        <v>1903</v>
      </c>
      <c r="AJ1114" t="str">
        <f t="shared" ca="1" si="115"/>
        <v>jan1903</v>
      </c>
      <c r="AK1114" s="97">
        <f t="shared" ca="1" si="118"/>
        <v>1108</v>
      </c>
      <c r="AL1114" t="str">
        <f t="shared" ca="1" si="116"/>
        <v>seg</v>
      </c>
      <c r="AM1114">
        <f ca="1">IF($AJ$2="",SUMIFS(BANCOS!$C$4:$C$13,BANCOS!$D$4:$D$13,AK1114),SUMIFS(BANCOS!$C$4:$C$13,BANCOS!$D$4:$D$13,AK1114,BANCOS!$B$4:$B$13,$AJ$2))+AP1113</f>
        <v>0</v>
      </c>
      <c r="AN1114">
        <f ca="1">IF($AI$3=1,
IF($AJ$2="",
SUMIFS(ENTRADAS[Valor],ENTRADAS[Status],"Concluído",ENTRADAS[Data pagamento],AK1114),
SUMIFS(ENTRADAS[Valor],ENTRADAS[Status],"Concluído",ENTRADAS[Data pagamento],AK1114,ENTRADAS[Conta bancária],$AJ$2)),
IF($AJ$2="",
SUMIFS(ENTRADAS[Valor],ENTRADAS[Status],"Concluído",ENTRADAS[Data pagamento],AK1114)+SUMIFS(ENTRADAS[Valor],ENTRADAS[Status],"&lt;&gt;"&amp;"Concluído",ENTRADAS[Data vencimento],AK1114),
SUMIFS(ENTRADAS[Valor],ENTRADAS[Status],"Concluído",ENTRADAS[Data pagamento],AK1114,ENTRADAS[Conta bancária],$AJ$2)+SUMIFS(ENTRADAS[Valor],ENTRADAS[Status],"&lt;&gt;"&amp;"Concluído",ENTRADAS[Data vencimento],AK1114,ENTRADAS[Conta bancária],$AJ$2)))</f>
        <v>0</v>
      </c>
      <c r="AO1114">
        <f ca="1">IF($AI$3=1,
IF($AJ$2="",
SUMIFS(SAÍDAS[Valor],SAÍDAS[Status],"Concluído",SAÍDAS[Data pagamento],AK1114),
SUMIFS(SAÍDAS[Valor],SAÍDAS[Status],"Concluído",SAÍDAS[Data pagamento],AK1114,SAÍDAS[Conta bancária],$AJ$2)),
IF($AJ$2="",
SUMIFS(SAÍDAS[Valor],SAÍDAS[Status],"Concluído",SAÍDAS[Data pagamento],AK1114)+SUMIFS(SAÍDAS[Valor],SAÍDAS[Status],"&lt;&gt;"&amp;"Concluído",SAÍDAS[Data vencimento],AK1114),
SUMIFS(SAÍDAS[Valor],SAÍDAS[Status],"Concluído",SAÍDAS[Data pagamento],AK1114,SAÍDAS[Conta bancária],$AJ$2)+SUMIFS(SAÍDAS[Valor],SAÍDAS[Status],"&lt;&gt;"&amp;"Concluído",SAÍDAS[Data vencimento],AK1114,SAÍDAS[Conta bancária],$AJ$2)))</f>
        <v>0</v>
      </c>
      <c r="AP1114">
        <f t="shared" ca="1" si="117"/>
        <v>0</v>
      </c>
    </row>
    <row r="1115" spans="34:42" x14ac:dyDescent="0.3">
      <c r="AH1115" t="str">
        <f t="shared" ca="1" si="113"/>
        <v>jan</v>
      </c>
      <c r="AI1115">
        <f t="shared" ca="1" si="114"/>
        <v>1903</v>
      </c>
      <c r="AJ1115" t="str">
        <f t="shared" ca="1" si="115"/>
        <v>jan1903</v>
      </c>
      <c r="AK1115" s="97">
        <f t="shared" ca="1" si="118"/>
        <v>1109</v>
      </c>
      <c r="AL1115" t="str">
        <f t="shared" ca="1" si="116"/>
        <v>ter</v>
      </c>
      <c r="AM1115">
        <f ca="1">IF($AJ$2="",SUMIFS(BANCOS!$C$4:$C$13,BANCOS!$D$4:$D$13,AK1115),SUMIFS(BANCOS!$C$4:$C$13,BANCOS!$D$4:$D$13,AK1115,BANCOS!$B$4:$B$13,$AJ$2))+AP1114</f>
        <v>0</v>
      </c>
      <c r="AN1115">
        <f ca="1">IF($AI$3=1,
IF($AJ$2="",
SUMIFS(ENTRADAS[Valor],ENTRADAS[Status],"Concluído",ENTRADAS[Data pagamento],AK1115),
SUMIFS(ENTRADAS[Valor],ENTRADAS[Status],"Concluído",ENTRADAS[Data pagamento],AK1115,ENTRADAS[Conta bancária],$AJ$2)),
IF($AJ$2="",
SUMIFS(ENTRADAS[Valor],ENTRADAS[Status],"Concluído",ENTRADAS[Data pagamento],AK1115)+SUMIFS(ENTRADAS[Valor],ENTRADAS[Status],"&lt;&gt;"&amp;"Concluído",ENTRADAS[Data vencimento],AK1115),
SUMIFS(ENTRADAS[Valor],ENTRADAS[Status],"Concluído",ENTRADAS[Data pagamento],AK1115,ENTRADAS[Conta bancária],$AJ$2)+SUMIFS(ENTRADAS[Valor],ENTRADAS[Status],"&lt;&gt;"&amp;"Concluído",ENTRADAS[Data vencimento],AK1115,ENTRADAS[Conta bancária],$AJ$2)))</f>
        <v>0</v>
      </c>
      <c r="AO1115">
        <f ca="1">IF($AI$3=1,
IF($AJ$2="",
SUMIFS(SAÍDAS[Valor],SAÍDAS[Status],"Concluído",SAÍDAS[Data pagamento],AK1115),
SUMIFS(SAÍDAS[Valor],SAÍDAS[Status],"Concluído",SAÍDAS[Data pagamento],AK1115,SAÍDAS[Conta bancária],$AJ$2)),
IF($AJ$2="",
SUMIFS(SAÍDAS[Valor],SAÍDAS[Status],"Concluído",SAÍDAS[Data pagamento],AK1115)+SUMIFS(SAÍDAS[Valor],SAÍDAS[Status],"&lt;&gt;"&amp;"Concluído",SAÍDAS[Data vencimento],AK1115),
SUMIFS(SAÍDAS[Valor],SAÍDAS[Status],"Concluído",SAÍDAS[Data pagamento],AK1115,SAÍDAS[Conta bancária],$AJ$2)+SUMIFS(SAÍDAS[Valor],SAÍDAS[Status],"&lt;&gt;"&amp;"Concluído",SAÍDAS[Data vencimento],AK1115,SAÍDAS[Conta bancária],$AJ$2)))</f>
        <v>0</v>
      </c>
      <c r="AP1115">
        <f t="shared" ca="1" si="117"/>
        <v>0</v>
      </c>
    </row>
    <row r="1116" spans="34:42" x14ac:dyDescent="0.3">
      <c r="AH1116" t="str">
        <f t="shared" ca="1" si="113"/>
        <v>jan</v>
      </c>
      <c r="AI1116">
        <f t="shared" ca="1" si="114"/>
        <v>1903</v>
      </c>
      <c r="AJ1116" t="str">
        <f t="shared" ca="1" si="115"/>
        <v>jan1903</v>
      </c>
      <c r="AK1116" s="97">
        <f t="shared" ca="1" si="118"/>
        <v>1110</v>
      </c>
      <c r="AL1116" t="str">
        <f t="shared" ca="1" si="116"/>
        <v>qua</v>
      </c>
      <c r="AM1116">
        <f ca="1">IF($AJ$2="",SUMIFS(BANCOS!$C$4:$C$13,BANCOS!$D$4:$D$13,AK1116),SUMIFS(BANCOS!$C$4:$C$13,BANCOS!$D$4:$D$13,AK1116,BANCOS!$B$4:$B$13,$AJ$2))+AP1115</f>
        <v>0</v>
      </c>
      <c r="AN1116">
        <f ca="1">IF($AI$3=1,
IF($AJ$2="",
SUMIFS(ENTRADAS[Valor],ENTRADAS[Status],"Concluído",ENTRADAS[Data pagamento],AK1116),
SUMIFS(ENTRADAS[Valor],ENTRADAS[Status],"Concluído",ENTRADAS[Data pagamento],AK1116,ENTRADAS[Conta bancária],$AJ$2)),
IF($AJ$2="",
SUMIFS(ENTRADAS[Valor],ENTRADAS[Status],"Concluído",ENTRADAS[Data pagamento],AK1116)+SUMIFS(ENTRADAS[Valor],ENTRADAS[Status],"&lt;&gt;"&amp;"Concluído",ENTRADAS[Data vencimento],AK1116),
SUMIFS(ENTRADAS[Valor],ENTRADAS[Status],"Concluído",ENTRADAS[Data pagamento],AK1116,ENTRADAS[Conta bancária],$AJ$2)+SUMIFS(ENTRADAS[Valor],ENTRADAS[Status],"&lt;&gt;"&amp;"Concluído",ENTRADAS[Data vencimento],AK1116,ENTRADAS[Conta bancária],$AJ$2)))</f>
        <v>0</v>
      </c>
      <c r="AO1116">
        <f ca="1">IF($AI$3=1,
IF($AJ$2="",
SUMIFS(SAÍDAS[Valor],SAÍDAS[Status],"Concluído",SAÍDAS[Data pagamento],AK1116),
SUMIFS(SAÍDAS[Valor],SAÍDAS[Status],"Concluído",SAÍDAS[Data pagamento],AK1116,SAÍDAS[Conta bancária],$AJ$2)),
IF($AJ$2="",
SUMIFS(SAÍDAS[Valor],SAÍDAS[Status],"Concluído",SAÍDAS[Data pagamento],AK1116)+SUMIFS(SAÍDAS[Valor],SAÍDAS[Status],"&lt;&gt;"&amp;"Concluído",SAÍDAS[Data vencimento],AK1116),
SUMIFS(SAÍDAS[Valor],SAÍDAS[Status],"Concluído",SAÍDAS[Data pagamento],AK1116,SAÍDAS[Conta bancária],$AJ$2)+SUMIFS(SAÍDAS[Valor],SAÍDAS[Status],"&lt;&gt;"&amp;"Concluído",SAÍDAS[Data vencimento],AK1116,SAÍDAS[Conta bancária],$AJ$2)))</f>
        <v>0</v>
      </c>
      <c r="AP1116">
        <f t="shared" ca="1" si="117"/>
        <v>0</v>
      </c>
    </row>
    <row r="1117" spans="34:42" x14ac:dyDescent="0.3">
      <c r="AH1117" t="str">
        <f t="shared" ca="1" si="113"/>
        <v>jan</v>
      </c>
      <c r="AI1117">
        <f t="shared" ca="1" si="114"/>
        <v>1903</v>
      </c>
      <c r="AJ1117" t="str">
        <f t="shared" ca="1" si="115"/>
        <v>jan1903</v>
      </c>
      <c r="AK1117" s="97">
        <f t="shared" ca="1" si="118"/>
        <v>1111</v>
      </c>
      <c r="AL1117" t="str">
        <f t="shared" ca="1" si="116"/>
        <v>qui</v>
      </c>
      <c r="AM1117">
        <f ca="1">IF($AJ$2="",SUMIFS(BANCOS!$C$4:$C$13,BANCOS!$D$4:$D$13,AK1117),SUMIFS(BANCOS!$C$4:$C$13,BANCOS!$D$4:$D$13,AK1117,BANCOS!$B$4:$B$13,$AJ$2))+AP1116</f>
        <v>0</v>
      </c>
      <c r="AN1117">
        <f ca="1">IF($AI$3=1,
IF($AJ$2="",
SUMIFS(ENTRADAS[Valor],ENTRADAS[Status],"Concluído",ENTRADAS[Data pagamento],AK1117),
SUMIFS(ENTRADAS[Valor],ENTRADAS[Status],"Concluído",ENTRADAS[Data pagamento],AK1117,ENTRADAS[Conta bancária],$AJ$2)),
IF($AJ$2="",
SUMIFS(ENTRADAS[Valor],ENTRADAS[Status],"Concluído",ENTRADAS[Data pagamento],AK1117)+SUMIFS(ENTRADAS[Valor],ENTRADAS[Status],"&lt;&gt;"&amp;"Concluído",ENTRADAS[Data vencimento],AK1117),
SUMIFS(ENTRADAS[Valor],ENTRADAS[Status],"Concluído",ENTRADAS[Data pagamento],AK1117,ENTRADAS[Conta bancária],$AJ$2)+SUMIFS(ENTRADAS[Valor],ENTRADAS[Status],"&lt;&gt;"&amp;"Concluído",ENTRADAS[Data vencimento],AK1117,ENTRADAS[Conta bancária],$AJ$2)))</f>
        <v>0</v>
      </c>
      <c r="AO1117">
        <f ca="1">IF($AI$3=1,
IF($AJ$2="",
SUMIFS(SAÍDAS[Valor],SAÍDAS[Status],"Concluído",SAÍDAS[Data pagamento],AK1117),
SUMIFS(SAÍDAS[Valor],SAÍDAS[Status],"Concluído",SAÍDAS[Data pagamento],AK1117,SAÍDAS[Conta bancária],$AJ$2)),
IF($AJ$2="",
SUMIFS(SAÍDAS[Valor],SAÍDAS[Status],"Concluído",SAÍDAS[Data pagamento],AK1117)+SUMIFS(SAÍDAS[Valor],SAÍDAS[Status],"&lt;&gt;"&amp;"Concluído",SAÍDAS[Data vencimento],AK1117),
SUMIFS(SAÍDAS[Valor],SAÍDAS[Status],"Concluído",SAÍDAS[Data pagamento],AK1117,SAÍDAS[Conta bancária],$AJ$2)+SUMIFS(SAÍDAS[Valor],SAÍDAS[Status],"&lt;&gt;"&amp;"Concluído",SAÍDAS[Data vencimento],AK1117,SAÍDAS[Conta bancária],$AJ$2)))</f>
        <v>0</v>
      </c>
      <c r="AP1117">
        <f t="shared" ca="1" si="117"/>
        <v>0</v>
      </c>
    </row>
    <row r="1118" spans="34:42" x14ac:dyDescent="0.3">
      <c r="AH1118" t="str">
        <f t="shared" ca="1" si="113"/>
        <v>jan</v>
      </c>
      <c r="AI1118">
        <f t="shared" ca="1" si="114"/>
        <v>1903</v>
      </c>
      <c r="AJ1118" t="str">
        <f t="shared" ca="1" si="115"/>
        <v>jan1903</v>
      </c>
      <c r="AK1118" s="97">
        <f t="shared" ca="1" si="118"/>
        <v>1112</v>
      </c>
      <c r="AL1118" t="str">
        <f t="shared" ca="1" si="116"/>
        <v>sex</v>
      </c>
      <c r="AM1118">
        <f ca="1">IF($AJ$2="",SUMIFS(BANCOS!$C$4:$C$13,BANCOS!$D$4:$D$13,AK1118),SUMIFS(BANCOS!$C$4:$C$13,BANCOS!$D$4:$D$13,AK1118,BANCOS!$B$4:$B$13,$AJ$2))+AP1117</f>
        <v>0</v>
      </c>
      <c r="AN1118">
        <f ca="1">IF($AI$3=1,
IF($AJ$2="",
SUMIFS(ENTRADAS[Valor],ENTRADAS[Status],"Concluído",ENTRADAS[Data pagamento],AK1118),
SUMIFS(ENTRADAS[Valor],ENTRADAS[Status],"Concluído",ENTRADAS[Data pagamento],AK1118,ENTRADAS[Conta bancária],$AJ$2)),
IF($AJ$2="",
SUMIFS(ENTRADAS[Valor],ENTRADAS[Status],"Concluído",ENTRADAS[Data pagamento],AK1118)+SUMIFS(ENTRADAS[Valor],ENTRADAS[Status],"&lt;&gt;"&amp;"Concluído",ENTRADAS[Data vencimento],AK1118),
SUMIFS(ENTRADAS[Valor],ENTRADAS[Status],"Concluído",ENTRADAS[Data pagamento],AK1118,ENTRADAS[Conta bancária],$AJ$2)+SUMIFS(ENTRADAS[Valor],ENTRADAS[Status],"&lt;&gt;"&amp;"Concluído",ENTRADAS[Data vencimento],AK1118,ENTRADAS[Conta bancária],$AJ$2)))</f>
        <v>0</v>
      </c>
      <c r="AO1118">
        <f ca="1">IF($AI$3=1,
IF($AJ$2="",
SUMIFS(SAÍDAS[Valor],SAÍDAS[Status],"Concluído",SAÍDAS[Data pagamento],AK1118),
SUMIFS(SAÍDAS[Valor],SAÍDAS[Status],"Concluído",SAÍDAS[Data pagamento],AK1118,SAÍDAS[Conta bancária],$AJ$2)),
IF($AJ$2="",
SUMIFS(SAÍDAS[Valor],SAÍDAS[Status],"Concluído",SAÍDAS[Data pagamento],AK1118)+SUMIFS(SAÍDAS[Valor],SAÍDAS[Status],"&lt;&gt;"&amp;"Concluído",SAÍDAS[Data vencimento],AK1118),
SUMIFS(SAÍDAS[Valor],SAÍDAS[Status],"Concluído",SAÍDAS[Data pagamento],AK1118,SAÍDAS[Conta bancária],$AJ$2)+SUMIFS(SAÍDAS[Valor],SAÍDAS[Status],"&lt;&gt;"&amp;"Concluído",SAÍDAS[Data vencimento],AK1118,SAÍDAS[Conta bancária],$AJ$2)))</f>
        <v>0</v>
      </c>
      <c r="AP1118">
        <f t="shared" ca="1" si="117"/>
        <v>0</v>
      </c>
    </row>
    <row r="1119" spans="34:42" x14ac:dyDescent="0.3">
      <c r="AH1119" t="str">
        <f t="shared" ca="1" si="113"/>
        <v>jan</v>
      </c>
      <c r="AI1119">
        <f t="shared" ca="1" si="114"/>
        <v>1903</v>
      </c>
      <c r="AJ1119" t="str">
        <f t="shared" ca="1" si="115"/>
        <v>jan1903</v>
      </c>
      <c r="AK1119" s="97">
        <f t="shared" ca="1" si="118"/>
        <v>1113</v>
      </c>
      <c r="AL1119" t="str">
        <f t="shared" ca="1" si="116"/>
        <v>sáb</v>
      </c>
      <c r="AM1119">
        <f ca="1">IF($AJ$2="",SUMIFS(BANCOS!$C$4:$C$13,BANCOS!$D$4:$D$13,AK1119),SUMIFS(BANCOS!$C$4:$C$13,BANCOS!$D$4:$D$13,AK1119,BANCOS!$B$4:$B$13,$AJ$2))+AP1118</f>
        <v>0</v>
      </c>
      <c r="AN1119">
        <f ca="1">IF($AI$3=1,
IF($AJ$2="",
SUMIFS(ENTRADAS[Valor],ENTRADAS[Status],"Concluído",ENTRADAS[Data pagamento],AK1119),
SUMIFS(ENTRADAS[Valor],ENTRADAS[Status],"Concluído",ENTRADAS[Data pagamento],AK1119,ENTRADAS[Conta bancária],$AJ$2)),
IF($AJ$2="",
SUMIFS(ENTRADAS[Valor],ENTRADAS[Status],"Concluído",ENTRADAS[Data pagamento],AK1119)+SUMIFS(ENTRADAS[Valor],ENTRADAS[Status],"&lt;&gt;"&amp;"Concluído",ENTRADAS[Data vencimento],AK1119),
SUMIFS(ENTRADAS[Valor],ENTRADAS[Status],"Concluído",ENTRADAS[Data pagamento],AK1119,ENTRADAS[Conta bancária],$AJ$2)+SUMIFS(ENTRADAS[Valor],ENTRADAS[Status],"&lt;&gt;"&amp;"Concluído",ENTRADAS[Data vencimento],AK1119,ENTRADAS[Conta bancária],$AJ$2)))</f>
        <v>0</v>
      </c>
      <c r="AO1119">
        <f ca="1">IF($AI$3=1,
IF($AJ$2="",
SUMIFS(SAÍDAS[Valor],SAÍDAS[Status],"Concluído",SAÍDAS[Data pagamento],AK1119),
SUMIFS(SAÍDAS[Valor],SAÍDAS[Status],"Concluído",SAÍDAS[Data pagamento],AK1119,SAÍDAS[Conta bancária],$AJ$2)),
IF($AJ$2="",
SUMIFS(SAÍDAS[Valor],SAÍDAS[Status],"Concluído",SAÍDAS[Data pagamento],AK1119)+SUMIFS(SAÍDAS[Valor],SAÍDAS[Status],"&lt;&gt;"&amp;"Concluído",SAÍDAS[Data vencimento],AK1119),
SUMIFS(SAÍDAS[Valor],SAÍDAS[Status],"Concluído",SAÍDAS[Data pagamento],AK1119,SAÍDAS[Conta bancária],$AJ$2)+SUMIFS(SAÍDAS[Valor],SAÍDAS[Status],"&lt;&gt;"&amp;"Concluído",SAÍDAS[Data vencimento],AK1119,SAÍDAS[Conta bancária],$AJ$2)))</f>
        <v>0</v>
      </c>
      <c r="AP1119">
        <f t="shared" ca="1" si="117"/>
        <v>0</v>
      </c>
    </row>
    <row r="1120" spans="34:42" x14ac:dyDescent="0.3">
      <c r="AH1120" t="str">
        <f t="shared" ca="1" si="113"/>
        <v>jan</v>
      </c>
      <c r="AI1120">
        <f t="shared" ca="1" si="114"/>
        <v>1903</v>
      </c>
      <c r="AJ1120" t="str">
        <f t="shared" ca="1" si="115"/>
        <v>jan1903</v>
      </c>
      <c r="AK1120" s="97">
        <f t="shared" ca="1" si="118"/>
        <v>1114</v>
      </c>
      <c r="AL1120" t="str">
        <f t="shared" ca="1" si="116"/>
        <v>dom</v>
      </c>
      <c r="AM1120">
        <f ca="1">IF($AJ$2="",SUMIFS(BANCOS!$C$4:$C$13,BANCOS!$D$4:$D$13,AK1120),SUMIFS(BANCOS!$C$4:$C$13,BANCOS!$D$4:$D$13,AK1120,BANCOS!$B$4:$B$13,$AJ$2))+AP1119</f>
        <v>0</v>
      </c>
      <c r="AN1120">
        <f ca="1">IF($AI$3=1,
IF($AJ$2="",
SUMIFS(ENTRADAS[Valor],ENTRADAS[Status],"Concluído",ENTRADAS[Data pagamento],AK1120),
SUMIFS(ENTRADAS[Valor],ENTRADAS[Status],"Concluído",ENTRADAS[Data pagamento],AK1120,ENTRADAS[Conta bancária],$AJ$2)),
IF($AJ$2="",
SUMIFS(ENTRADAS[Valor],ENTRADAS[Status],"Concluído",ENTRADAS[Data pagamento],AK1120)+SUMIFS(ENTRADAS[Valor],ENTRADAS[Status],"&lt;&gt;"&amp;"Concluído",ENTRADAS[Data vencimento],AK1120),
SUMIFS(ENTRADAS[Valor],ENTRADAS[Status],"Concluído",ENTRADAS[Data pagamento],AK1120,ENTRADAS[Conta bancária],$AJ$2)+SUMIFS(ENTRADAS[Valor],ENTRADAS[Status],"&lt;&gt;"&amp;"Concluído",ENTRADAS[Data vencimento],AK1120,ENTRADAS[Conta bancária],$AJ$2)))</f>
        <v>0</v>
      </c>
      <c r="AO1120">
        <f ca="1">IF($AI$3=1,
IF($AJ$2="",
SUMIFS(SAÍDAS[Valor],SAÍDAS[Status],"Concluído",SAÍDAS[Data pagamento],AK1120),
SUMIFS(SAÍDAS[Valor],SAÍDAS[Status],"Concluído",SAÍDAS[Data pagamento],AK1120,SAÍDAS[Conta bancária],$AJ$2)),
IF($AJ$2="",
SUMIFS(SAÍDAS[Valor],SAÍDAS[Status],"Concluído",SAÍDAS[Data pagamento],AK1120)+SUMIFS(SAÍDAS[Valor],SAÍDAS[Status],"&lt;&gt;"&amp;"Concluído",SAÍDAS[Data vencimento],AK1120),
SUMIFS(SAÍDAS[Valor],SAÍDAS[Status],"Concluído",SAÍDAS[Data pagamento],AK1120,SAÍDAS[Conta bancária],$AJ$2)+SUMIFS(SAÍDAS[Valor],SAÍDAS[Status],"&lt;&gt;"&amp;"Concluído",SAÍDAS[Data vencimento],AK1120,SAÍDAS[Conta bancária],$AJ$2)))</f>
        <v>0</v>
      </c>
      <c r="AP1120">
        <f t="shared" ca="1" si="117"/>
        <v>0</v>
      </c>
    </row>
    <row r="1121" spans="34:42" x14ac:dyDescent="0.3">
      <c r="AH1121" t="str">
        <f t="shared" ca="1" si="113"/>
        <v>jan</v>
      </c>
      <c r="AI1121">
        <f t="shared" ca="1" si="114"/>
        <v>1903</v>
      </c>
      <c r="AJ1121" t="str">
        <f t="shared" ca="1" si="115"/>
        <v>jan1903</v>
      </c>
      <c r="AK1121" s="97">
        <f t="shared" ca="1" si="118"/>
        <v>1115</v>
      </c>
      <c r="AL1121" t="str">
        <f t="shared" ca="1" si="116"/>
        <v>seg</v>
      </c>
      <c r="AM1121">
        <f ca="1">IF($AJ$2="",SUMIFS(BANCOS!$C$4:$C$13,BANCOS!$D$4:$D$13,AK1121),SUMIFS(BANCOS!$C$4:$C$13,BANCOS!$D$4:$D$13,AK1121,BANCOS!$B$4:$B$13,$AJ$2))+AP1120</f>
        <v>0</v>
      </c>
      <c r="AN1121">
        <f ca="1">IF($AI$3=1,
IF($AJ$2="",
SUMIFS(ENTRADAS[Valor],ENTRADAS[Status],"Concluído",ENTRADAS[Data pagamento],AK1121),
SUMIFS(ENTRADAS[Valor],ENTRADAS[Status],"Concluído",ENTRADAS[Data pagamento],AK1121,ENTRADAS[Conta bancária],$AJ$2)),
IF($AJ$2="",
SUMIFS(ENTRADAS[Valor],ENTRADAS[Status],"Concluído",ENTRADAS[Data pagamento],AK1121)+SUMIFS(ENTRADAS[Valor],ENTRADAS[Status],"&lt;&gt;"&amp;"Concluído",ENTRADAS[Data vencimento],AK1121),
SUMIFS(ENTRADAS[Valor],ENTRADAS[Status],"Concluído",ENTRADAS[Data pagamento],AK1121,ENTRADAS[Conta bancária],$AJ$2)+SUMIFS(ENTRADAS[Valor],ENTRADAS[Status],"&lt;&gt;"&amp;"Concluído",ENTRADAS[Data vencimento],AK1121,ENTRADAS[Conta bancária],$AJ$2)))</f>
        <v>0</v>
      </c>
      <c r="AO1121">
        <f ca="1">IF($AI$3=1,
IF($AJ$2="",
SUMIFS(SAÍDAS[Valor],SAÍDAS[Status],"Concluído",SAÍDAS[Data pagamento],AK1121),
SUMIFS(SAÍDAS[Valor],SAÍDAS[Status],"Concluído",SAÍDAS[Data pagamento],AK1121,SAÍDAS[Conta bancária],$AJ$2)),
IF($AJ$2="",
SUMIFS(SAÍDAS[Valor],SAÍDAS[Status],"Concluído",SAÍDAS[Data pagamento],AK1121)+SUMIFS(SAÍDAS[Valor],SAÍDAS[Status],"&lt;&gt;"&amp;"Concluído",SAÍDAS[Data vencimento],AK1121),
SUMIFS(SAÍDAS[Valor],SAÍDAS[Status],"Concluído",SAÍDAS[Data pagamento],AK1121,SAÍDAS[Conta bancária],$AJ$2)+SUMIFS(SAÍDAS[Valor],SAÍDAS[Status],"&lt;&gt;"&amp;"Concluído",SAÍDAS[Data vencimento],AK1121,SAÍDAS[Conta bancária],$AJ$2)))</f>
        <v>0</v>
      </c>
      <c r="AP1121">
        <f t="shared" ca="1" si="117"/>
        <v>0</v>
      </c>
    </row>
    <row r="1122" spans="34:42" x14ac:dyDescent="0.3">
      <c r="AH1122" t="str">
        <f t="shared" ca="1" si="113"/>
        <v>jan</v>
      </c>
      <c r="AI1122">
        <f t="shared" ca="1" si="114"/>
        <v>1903</v>
      </c>
      <c r="AJ1122" t="str">
        <f t="shared" ca="1" si="115"/>
        <v>jan1903</v>
      </c>
      <c r="AK1122" s="97">
        <f t="shared" ca="1" si="118"/>
        <v>1116</v>
      </c>
      <c r="AL1122" t="str">
        <f t="shared" ca="1" si="116"/>
        <v>ter</v>
      </c>
      <c r="AM1122">
        <f ca="1">IF($AJ$2="",SUMIFS(BANCOS!$C$4:$C$13,BANCOS!$D$4:$D$13,AK1122),SUMIFS(BANCOS!$C$4:$C$13,BANCOS!$D$4:$D$13,AK1122,BANCOS!$B$4:$B$13,$AJ$2))+AP1121</f>
        <v>0</v>
      </c>
      <c r="AN1122">
        <f ca="1">IF($AI$3=1,
IF($AJ$2="",
SUMIFS(ENTRADAS[Valor],ENTRADAS[Status],"Concluído",ENTRADAS[Data pagamento],AK1122),
SUMIFS(ENTRADAS[Valor],ENTRADAS[Status],"Concluído",ENTRADAS[Data pagamento],AK1122,ENTRADAS[Conta bancária],$AJ$2)),
IF($AJ$2="",
SUMIFS(ENTRADAS[Valor],ENTRADAS[Status],"Concluído",ENTRADAS[Data pagamento],AK1122)+SUMIFS(ENTRADAS[Valor],ENTRADAS[Status],"&lt;&gt;"&amp;"Concluído",ENTRADAS[Data vencimento],AK1122),
SUMIFS(ENTRADAS[Valor],ENTRADAS[Status],"Concluído",ENTRADAS[Data pagamento],AK1122,ENTRADAS[Conta bancária],$AJ$2)+SUMIFS(ENTRADAS[Valor],ENTRADAS[Status],"&lt;&gt;"&amp;"Concluído",ENTRADAS[Data vencimento],AK1122,ENTRADAS[Conta bancária],$AJ$2)))</f>
        <v>0</v>
      </c>
      <c r="AO1122">
        <f ca="1">IF($AI$3=1,
IF($AJ$2="",
SUMIFS(SAÍDAS[Valor],SAÍDAS[Status],"Concluído",SAÍDAS[Data pagamento],AK1122),
SUMIFS(SAÍDAS[Valor],SAÍDAS[Status],"Concluído",SAÍDAS[Data pagamento],AK1122,SAÍDAS[Conta bancária],$AJ$2)),
IF($AJ$2="",
SUMIFS(SAÍDAS[Valor],SAÍDAS[Status],"Concluído",SAÍDAS[Data pagamento],AK1122)+SUMIFS(SAÍDAS[Valor],SAÍDAS[Status],"&lt;&gt;"&amp;"Concluído",SAÍDAS[Data vencimento],AK1122),
SUMIFS(SAÍDAS[Valor],SAÍDAS[Status],"Concluído",SAÍDAS[Data pagamento],AK1122,SAÍDAS[Conta bancária],$AJ$2)+SUMIFS(SAÍDAS[Valor],SAÍDAS[Status],"&lt;&gt;"&amp;"Concluído",SAÍDAS[Data vencimento],AK1122,SAÍDAS[Conta bancária],$AJ$2)))</f>
        <v>0</v>
      </c>
      <c r="AP1122">
        <f t="shared" ca="1" si="117"/>
        <v>0</v>
      </c>
    </row>
    <row r="1123" spans="34:42" x14ac:dyDescent="0.3">
      <c r="AH1123" t="str">
        <f t="shared" ca="1" si="113"/>
        <v>jan</v>
      </c>
      <c r="AI1123">
        <f t="shared" ca="1" si="114"/>
        <v>1903</v>
      </c>
      <c r="AJ1123" t="str">
        <f t="shared" ca="1" si="115"/>
        <v>jan1903</v>
      </c>
      <c r="AK1123" s="97">
        <f t="shared" ca="1" si="118"/>
        <v>1117</v>
      </c>
      <c r="AL1123" t="str">
        <f t="shared" ca="1" si="116"/>
        <v>qua</v>
      </c>
      <c r="AM1123">
        <f ca="1">IF($AJ$2="",SUMIFS(BANCOS!$C$4:$C$13,BANCOS!$D$4:$D$13,AK1123),SUMIFS(BANCOS!$C$4:$C$13,BANCOS!$D$4:$D$13,AK1123,BANCOS!$B$4:$B$13,$AJ$2))+AP1122</f>
        <v>0</v>
      </c>
      <c r="AN1123">
        <f ca="1">IF($AI$3=1,
IF($AJ$2="",
SUMIFS(ENTRADAS[Valor],ENTRADAS[Status],"Concluído",ENTRADAS[Data pagamento],AK1123),
SUMIFS(ENTRADAS[Valor],ENTRADAS[Status],"Concluído",ENTRADAS[Data pagamento],AK1123,ENTRADAS[Conta bancária],$AJ$2)),
IF($AJ$2="",
SUMIFS(ENTRADAS[Valor],ENTRADAS[Status],"Concluído",ENTRADAS[Data pagamento],AK1123)+SUMIFS(ENTRADAS[Valor],ENTRADAS[Status],"&lt;&gt;"&amp;"Concluído",ENTRADAS[Data vencimento],AK1123),
SUMIFS(ENTRADAS[Valor],ENTRADAS[Status],"Concluído",ENTRADAS[Data pagamento],AK1123,ENTRADAS[Conta bancária],$AJ$2)+SUMIFS(ENTRADAS[Valor],ENTRADAS[Status],"&lt;&gt;"&amp;"Concluído",ENTRADAS[Data vencimento],AK1123,ENTRADAS[Conta bancária],$AJ$2)))</f>
        <v>0</v>
      </c>
      <c r="AO1123">
        <f ca="1">IF($AI$3=1,
IF($AJ$2="",
SUMIFS(SAÍDAS[Valor],SAÍDAS[Status],"Concluído",SAÍDAS[Data pagamento],AK1123),
SUMIFS(SAÍDAS[Valor],SAÍDAS[Status],"Concluído",SAÍDAS[Data pagamento],AK1123,SAÍDAS[Conta bancária],$AJ$2)),
IF($AJ$2="",
SUMIFS(SAÍDAS[Valor],SAÍDAS[Status],"Concluído",SAÍDAS[Data pagamento],AK1123)+SUMIFS(SAÍDAS[Valor],SAÍDAS[Status],"&lt;&gt;"&amp;"Concluído",SAÍDAS[Data vencimento],AK1123),
SUMIFS(SAÍDAS[Valor],SAÍDAS[Status],"Concluído",SAÍDAS[Data pagamento],AK1123,SAÍDAS[Conta bancária],$AJ$2)+SUMIFS(SAÍDAS[Valor],SAÍDAS[Status],"&lt;&gt;"&amp;"Concluído",SAÍDAS[Data vencimento],AK1123,SAÍDAS[Conta bancária],$AJ$2)))</f>
        <v>0</v>
      </c>
      <c r="AP1123">
        <f t="shared" ca="1" si="117"/>
        <v>0</v>
      </c>
    </row>
    <row r="1124" spans="34:42" x14ac:dyDescent="0.3">
      <c r="AH1124" t="str">
        <f t="shared" ca="1" si="113"/>
        <v>jan</v>
      </c>
      <c r="AI1124">
        <f t="shared" ca="1" si="114"/>
        <v>1903</v>
      </c>
      <c r="AJ1124" t="str">
        <f t="shared" ca="1" si="115"/>
        <v>jan1903</v>
      </c>
      <c r="AK1124" s="97">
        <f t="shared" ca="1" si="118"/>
        <v>1118</v>
      </c>
      <c r="AL1124" t="str">
        <f t="shared" ca="1" si="116"/>
        <v>qui</v>
      </c>
      <c r="AM1124">
        <f ca="1">IF($AJ$2="",SUMIFS(BANCOS!$C$4:$C$13,BANCOS!$D$4:$D$13,AK1124),SUMIFS(BANCOS!$C$4:$C$13,BANCOS!$D$4:$D$13,AK1124,BANCOS!$B$4:$B$13,$AJ$2))+AP1123</f>
        <v>0</v>
      </c>
      <c r="AN1124">
        <f ca="1">IF($AI$3=1,
IF($AJ$2="",
SUMIFS(ENTRADAS[Valor],ENTRADAS[Status],"Concluído",ENTRADAS[Data pagamento],AK1124),
SUMIFS(ENTRADAS[Valor],ENTRADAS[Status],"Concluído",ENTRADAS[Data pagamento],AK1124,ENTRADAS[Conta bancária],$AJ$2)),
IF($AJ$2="",
SUMIFS(ENTRADAS[Valor],ENTRADAS[Status],"Concluído",ENTRADAS[Data pagamento],AK1124)+SUMIFS(ENTRADAS[Valor],ENTRADAS[Status],"&lt;&gt;"&amp;"Concluído",ENTRADAS[Data vencimento],AK1124),
SUMIFS(ENTRADAS[Valor],ENTRADAS[Status],"Concluído",ENTRADAS[Data pagamento],AK1124,ENTRADAS[Conta bancária],$AJ$2)+SUMIFS(ENTRADAS[Valor],ENTRADAS[Status],"&lt;&gt;"&amp;"Concluído",ENTRADAS[Data vencimento],AK1124,ENTRADAS[Conta bancária],$AJ$2)))</f>
        <v>0</v>
      </c>
      <c r="AO1124">
        <f ca="1">IF($AI$3=1,
IF($AJ$2="",
SUMIFS(SAÍDAS[Valor],SAÍDAS[Status],"Concluído",SAÍDAS[Data pagamento],AK1124),
SUMIFS(SAÍDAS[Valor],SAÍDAS[Status],"Concluído",SAÍDAS[Data pagamento],AK1124,SAÍDAS[Conta bancária],$AJ$2)),
IF($AJ$2="",
SUMIFS(SAÍDAS[Valor],SAÍDAS[Status],"Concluído",SAÍDAS[Data pagamento],AK1124)+SUMIFS(SAÍDAS[Valor],SAÍDAS[Status],"&lt;&gt;"&amp;"Concluído",SAÍDAS[Data vencimento],AK1124),
SUMIFS(SAÍDAS[Valor],SAÍDAS[Status],"Concluído",SAÍDAS[Data pagamento],AK1124,SAÍDAS[Conta bancária],$AJ$2)+SUMIFS(SAÍDAS[Valor],SAÍDAS[Status],"&lt;&gt;"&amp;"Concluído",SAÍDAS[Data vencimento],AK1124,SAÍDAS[Conta bancária],$AJ$2)))</f>
        <v>0</v>
      </c>
      <c r="AP1124">
        <f t="shared" ca="1" si="117"/>
        <v>0</v>
      </c>
    </row>
    <row r="1125" spans="34:42" x14ac:dyDescent="0.3">
      <c r="AH1125" t="str">
        <f t="shared" ca="1" si="113"/>
        <v>jan</v>
      </c>
      <c r="AI1125">
        <f t="shared" ca="1" si="114"/>
        <v>1903</v>
      </c>
      <c r="AJ1125" t="str">
        <f t="shared" ca="1" si="115"/>
        <v>jan1903</v>
      </c>
      <c r="AK1125" s="97">
        <f t="shared" ca="1" si="118"/>
        <v>1119</v>
      </c>
      <c r="AL1125" t="str">
        <f t="shared" ca="1" si="116"/>
        <v>sex</v>
      </c>
      <c r="AM1125">
        <f ca="1">IF($AJ$2="",SUMIFS(BANCOS!$C$4:$C$13,BANCOS!$D$4:$D$13,AK1125),SUMIFS(BANCOS!$C$4:$C$13,BANCOS!$D$4:$D$13,AK1125,BANCOS!$B$4:$B$13,$AJ$2))+AP1124</f>
        <v>0</v>
      </c>
      <c r="AN1125">
        <f ca="1">IF($AI$3=1,
IF($AJ$2="",
SUMIFS(ENTRADAS[Valor],ENTRADAS[Status],"Concluído",ENTRADAS[Data pagamento],AK1125),
SUMIFS(ENTRADAS[Valor],ENTRADAS[Status],"Concluído",ENTRADAS[Data pagamento],AK1125,ENTRADAS[Conta bancária],$AJ$2)),
IF($AJ$2="",
SUMIFS(ENTRADAS[Valor],ENTRADAS[Status],"Concluído",ENTRADAS[Data pagamento],AK1125)+SUMIFS(ENTRADAS[Valor],ENTRADAS[Status],"&lt;&gt;"&amp;"Concluído",ENTRADAS[Data vencimento],AK1125),
SUMIFS(ENTRADAS[Valor],ENTRADAS[Status],"Concluído",ENTRADAS[Data pagamento],AK1125,ENTRADAS[Conta bancária],$AJ$2)+SUMIFS(ENTRADAS[Valor],ENTRADAS[Status],"&lt;&gt;"&amp;"Concluído",ENTRADAS[Data vencimento],AK1125,ENTRADAS[Conta bancária],$AJ$2)))</f>
        <v>0</v>
      </c>
      <c r="AO1125">
        <f ca="1">IF($AI$3=1,
IF($AJ$2="",
SUMIFS(SAÍDAS[Valor],SAÍDAS[Status],"Concluído",SAÍDAS[Data pagamento],AK1125),
SUMIFS(SAÍDAS[Valor],SAÍDAS[Status],"Concluído",SAÍDAS[Data pagamento],AK1125,SAÍDAS[Conta bancária],$AJ$2)),
IF($AJ$2="",
SUMIFS(SAÍDAS[Valor],SAÍDAS[Status],"Concluído",SAÍDAS[Data pagamento],AK1125)+SUMIFS(SAÍDAS[Valor],SAÍDAS[Status],"&lt;&gt;"&amp;"Concluído",SAÍDAS[Data vencimento],AK1125),
SUMIFS(SAÍDAS[Valor],SAÍDAS[Status],"Concluído",SAÍDAS[Data pagamento],AK1125,SAÍDAS[Conta bancária],$AJ$2)+SUMIFS(SAÍDAS[Valor],SAÍDAS[Status],"&lt;&gt;"&amp;"Concluído",SAÍDAS[Data vencimento],AK1125,SAÍDAS[Conta bancária],$AJ$2)))</f>
        <v>0</v>
      </c>
      <c r="AP1125">
        <f t="shared" ca="1" si="117"/>
        <v>0</v>
      </c>
    </row>
    <row r="1126" spans="34:42" x14ac:dyDescent="0.3">
      <c r="AH1126" t="str">
        <f t="shared" ca="1" si="113"/>
        <v>jan</v>
      </c>
      <c r="AI1126">
        <f t="shared" ca="1" si="114"/>
        <v>1903</v>
      </c>
      <c r="AJ1126" t="str">
        <f t="shared" ca="1" si="115"/>
        <v>jan1903</v>
      </c>
      <c r="AK1126" s="97">
        <f t="shared" ca="1" si="118"/>
        <v>1120</v>
      </c>
      <c r="AL1126" t="str">
        <f t="shared" ca="1" si="116"/>
        <v>sáb</v>
      </c>
      <c r="AM1126">
        <f ca="1">IF($AJ$2="",SUMIFS(BANCOS!$C$4:$C$13,BANCOS!$D$4:$D$13,AK1126),SUMIFS(BANCOS!$C$4:$C$13,BANCOS!$D$4:$D$13,AK1126,BANCOS!$B$4:$B$13,$AJ$2))+AP1125</f>
        <v>0</v>
      </c>
      <c r="AN1126">
        <f ca="1">IF($AI$3=1,
IF($AJ$2="",
SUMIFS(ENTRADAS[Valor],ENTRADAS[Status],"Concluído",ENTRADAS[Data pagamento],AK1126),
SUMIFS(ENTRADAS[Valor],ENTRADAS[Status],"Concluído",ENTRADAS[Data pagamento],AK1126,ENTRADAS[Conta bancária],$AJ$2)),
IF($AJ$2="",
SUMIFS(ENTRADAS[Valor],ENTRADAS[Status],"Concluído",ENTRADAS[Data pagamento],AK1126)+SUMIFS(ENTRADAS[Valor],ENTRADAS[Status],"&lt;&gt;"&amp;"Concluído",ENTRADAS[Data vencimento],AK1126),
SUMIFS(ENTRADAS[Valor],ENTRADAS[Status],"Concluído",ENTRADAS[Data pagamento],AK1126,ENTRADAS[Conta bancária],$AJ$2)+SUMIFS(ENTRADAS[Valor],ENTRADAS[Status],"&lt;&gt;"&amp;"Concluído",ENTRADAS[Data vencimento],AK1126,ENTRADAS[Conta bancária],$AJ$2)))</f>
        <v>0</v>
      </c>
      <c r="AO1126">
        <f ca="1">IF($AI$3=1,
IF($AJ$2="",
SUMIFS(SAÍDAS[Valor],SAÍDAS[Status],"Concluído",SAÍDAS[Data pagamento],AK1126),
SUMIFS(SAÍDAS[Valor],SAÍDAS[Status],"Concluído",SAÍDAS[Data pagamento],AK1126,SAÍDAS[Conta bancária],$AJ$2)),
IF($AJ$2="",
SUMIFS(SAÍDAS[Valor],SAÍDAS[Status],"Concluído",SAÍDAS[Data pagamento],AK1126)+SUMIFS(SAÍDAS[Valor],SAÍDAS[Status],"&lt;&gt;"&amp;"Concluído",SAÍDAS[Data vencimento],AK1126),
SUMIFS(SAÍDAS[Valor],SAÍDAS[Status],"Concluído",SAÍDAS[Data pagamento],AK1126,SAÍDAS[Conta bancária],$AJ$2)+SUMIFS(SAÍDAS[Valor],SAÍDAS[Status],"&lt;&gt;"&amp;"Concluído",SAÍDAS[Data vencimento],AK1126,SAÍDAS[Conta bancária],$AJ$2)))</f>
        <v>0</v>
      </c>
      <c r="AP1126">
        <f t="shared" ca="1" si="117"/>
        <v>0</v>
      </c>
    </row>
    <row r="1127" spans="34:42" x14ac:dyDescent="0.3">
      <c r="AH1127" t="str">
        <f t="shared" ca="1" si="113"/>
        <v>jan</v>
      </c>
      <c r="AI1127">
        <f t="shared" ca="1" si="114"/>
        <v>1903</v>
      </c>
      <c r="AJ1127" t="str">
        <f t="shared" ca="1" si="115"/>
        <v>jan1903</v>
      </c>
      <c r="AK1127" s="97">
        <f t="shared" ca="1" si="118"/>
        <v>1121</v>
      </c>
      <c r="AL1127" t="str">
        <f t="shared" ca="1" si="116"/>
        <v>dom</v>
      </c>
      <c r="AM1127">
        <f ca="1">IF($AJ$2="",SUMIFS(BANCOS!$C$4:$C$13,BANCOS!$D$4:$D$13,AK1127),SUMIFS(BANCOS!$C$4:$C$13,BANCOS!$D$4:$D$13,AK1127,BANCOS!$B$4:$B$13,$AJ$2))+AP1126</f>
        <v>0</v>
      </c>
      <c r="AN1127">
        <f ca="1">IF($AI$3=1,
IF($AJ$2="",
SUMIFS(ENTRADAS[Valor],ENTRADAS[Status],"Concluído",ENTRADAS[Data pagamento],AK1127),
SUMIFS(ENTRADAS[Valor],ENTRADAS[Status],"Concluído",ENTRADAS[Data pagamento],AK1127,ENTRADAS[Conta bancária],$AJ$2)),
IF($AJ$2="",
SUMIFS(ENTRADAS[Valor],ENTRADAS[Status],"Concluído",ENTRADAS[Data pagamento],AK1127)+SUMIFS(ENTRADAS[Valor],ENTRADAS[Status],"&lt;&gt;"&amp;"Concluído",ENTRADAS[Data vencimento],AK1127),
SUMIFS(ENTRADAS[Valor],ENTRADAS[Status],"Concluído",ENTRADAS[Data pagamento],AK1127,ENTRADAS[Conta bancária],$AJ$2)+SUMIFS(ENTRADAS[Valor],ENTRADAS[Status],"&lt;&gt;"&amp;"Concluído",ENTRADAS[Data vencimento],AK1127,ENTRADAS[Conta bancária],$AJ$2)))</f>
        <v>0</v>
      </c>
      <c r="AO1127">
        <f ca="1">IF($AI$3=1,
IF($AJ$2="",
SUMIFS(SAÍDAS[Valor],SAÍDAS[Status],"Concluído",SAÍDAS[Data pagamento],AK1127),
SUMIFS(SAÍDAS[Valor],SAÍDAS[Status],"Concluído",SAÍDAS[Data pagamento],AK1127,SAÍDAS[Conta bancária],$AJ$2)),
IF($AJ$2="",
SUMIFS(SAÍDAS[Valor],SAÍDAS[Status],"Concluído",SAÍDAS[Data pagamento],AK1127)+SUMIFS(SAÍDAS[Valor],SAÍDAS[Status],"&lt;&gt;"&amp;"Concluído",SAÍDAS[Data vencimento],AK1127),
SUMIFS(SAÍDAS[Valor],SAÍDAS[Status],"Concluído",SAÍDAS[Data pagamento],AK1127,SAÍDAS[Conta bancária],$AJ$2)+SUMIFS(SAÍDAS[Valor],SAÍDAS[Status],"&lt;&gt;"&amp;"Concluído",SAÍDAS[Data vencimento],AK1127,SAÍDAS[Conta bancária],$AJ$2)))</f>
        <v>0</v>
      </c>
      <c r="AP1127">
        <f t="shared" ca="1" si="117"/>
        <v>0</v>
      </c>
    </row>
    <row r="1128" spans="34:42" x14ac:dyDescent="0.3">
      <c r="AH1128" t="str">
        <f t="shared" ca="1" si="113"/>
        <v>jan</v>
      </c>
      <c r="AI1128">
        <f t="shared" ca="1" si="114"/>
        <v>1903</v>
      </c>
      <c r="AJ1128" t="str">
        <f t="shared" ca="1" si="115"/>
        <v>jan1903</v>
      </c>
      <c r="AK1128" s="97">
        <f t="shared" ca="1" si="118"/>
        <v>1122</v>
      </c>
      <c r="AL1128" t="str">
        <f t="shared" ca="1" si="116"/>
        <v>seg</v>
      </c>
      <c r="AM1128">
        <f ca="1">IF($AJ$2="",SUMIFS(BANCOS!$C$4:$C$13,BANCOS!$D$4:$D$13,AK1128),SUMIFS(BANCOS!$C$4:$C$13,BANCOS!$D$4:$D$13,AK1128,BANCOS!$B$4:$B$13,$AJ$2))+AP1127</f>
        <v>0</v>
      </c>
      <c r="AN1128">
        <f ca="1">IF($AI$3=1,
IF($AJ$2="",
SUMIFS(ENTRADAS[Valor],ENTRADAS[Status],"Concluído",ENTRADAS[Data pagamento],AK1128),
SUMIFS(ENTRADAS[Valor],ENTRADAS[Status],"Concluído",ENTRADAS[Data pagamento],AK1128,ENTRADAS[Conta bancária],$AJ$2)),
IF($AJ$2="",
SUMIFS(ENTRADAS[Valor],ENTRADAS[Status],"Concluído",ENTRADAS[Data pagamento],AK1128)+SUMIFS(ENTRADAS[Valor],ENTRADAS[Status],"&lt;&gt;"&amp;"Concluído",ENTRADAS[Data vencimento],AK1128),
SUMIFS(ENTRADAS[Valor],ENTRADAS[Status],"Concluído",ENTRADAS[Data pagamento],AK1128,ENTRADAS[Conta bancária],$AJ$2)+SUMIFS(ENTRADAS[Valor],ENTRADAS[Status],"&lt;&gt;"&amp;"Concluído",ENTRADAS[Data vencimento],AK1128,ENTRADAS[Conta bancária],$AJ$2)))</f>
        <v>0</v>
      </c>
      <c r="AO1128">
        <f ca="1">IF($AI$3=1,
IF($AJ$2="",
SUMIFS(SAÍDAS[Valor],SAÍDAS[Status],"Concluído",SAÍDAS[Data pagamento],AK1128),
SUMIFS(SAÍDAS[Valor],SAÍDAS[Status],"Concluído",SAÍDAS[Data pagamento],AK1128,SAÍDAS[Conta bancária],$AJ$2)),
IF($AJ$2="",
SUMIFS(SAÍDAS[Valor],SAÍDAS[Status],"Concluído",SAÍDAS[Data pagamento],AK1128)+SUMIFS(SAÍDAS[Valor],SAÍDAS[Status],"&lt;&gt;"&amp;"Concluído",SAÍDAS[Data vencimento],AK1128),
SUMIFS(SAÍDAS[Valor],SAÍDAS[Status],"Concluído",SAÍDAS[Data pagamento],AK1128,SAÍDAS[Conta bancária],$AJ$2)+SUMIFS(SAÍDAS[Valor],SAÍDAS[Status],"&lt;&gt;"&amp;"Concluído",SAÍDAS[Data vencimento],AK1128,SAÍDAS[Conta bancária],$AJ$2)))</f>
        <v>0</v>
      </c>
      <c r="AP1128">
        <f t="shared" ca="1" si="117"/>
        <v>0</v>
      </c>
    </row>
    <row r="1129" spans="34:42" x14ac:dyDescent="0.3">
      <c r="AH1129" t="str">
        <f t="shared" ca="1" si="113"/>
        <v>jan</v>
      </c>
      <c r="AI1129">
        <f t="shared" ca="1" si="114"/>
        <v>1903</v>
      </c>
      <c r="AJ1129" t="str">
        <f t="shared" ca="1" si="115"/>
        <v>jan1903</v>
      </c>
      <c r="AK1129" s="97">
        <f t="shared" ca="1" si="118"/>
        <v>1123</v>
      </c>
      <c r="AL1129" t="str">
        <f t="shared" ca="1" si="116"/>
        <v>ter</v>
      </c>
      <c r="AM1129">
        <f ca="1">IF($AJ$2="",SUMIFS(BANCOS!$C$4:$C$13,BANCOS!$D$4:$D$13,AK1129),SUMIFS(BANCOS!$C$4:$C$13,BANCOS!$D$4:$D$13,AK1129,BANCOS!$B$4:$B$13,$AJ$2))+AP1128</f>
        <v>0</v>
      </c>
      <c r="AN1129">
        <f ca="1">IF($AI$3=1,
IF($AJ$2="",
SUMIFS(ENTRADAS[Valor],ENTRADAS[Status],"Concluído",ENTRADAS[Data pagamento],AK1129),
SUMIFS(ENTRADAS[Valor],ENTRADAS[Status],"Concluído",ENTRADAS[Data pagamento],AK1129,ENTRADAS[Conta bancária],$AJ$2)),
IF($AJ$2="",
SUMIFS(ENTRADAS[Valor],ENTRADAS[Status],"Concluído",ENTRADAS[Data pagamento],AK1129)+SUMIFS(ENTRADAS[Valor],ENTRADAS[Status],"&lt;&gt;"&amp;"Concluído",ENTRADAS[Data vencimento],AK1129),
SUMIFS(ENTRADAS[Valor],ENTRADAS[Status],"Concluído",ENTRADAS[Data pagamento],AK1129,ENTRADAS[Conta bancária],$AJ$2)+SUMIFS(ENTRADAS[Valor],ENTRADAS[Status],"&lt;&gt;"&amp;"Concluído",ENTRADAS[Data vencimento],AK1129,ENTRADAS[Conta bancária],$AJ$2)))</f>
        <v>0</v>
      </c>
      <c r="AO1129">
        <f ca="1">IF($AI$3=1,
IF($AJ$2="",
SUMIFS(SAÍDAS[Valor],SAÍDAS[Status],"Concluído",SAÍDAS[Data pagamento],AK1129),
SUMIFS(SAÍDAS[Valor],SAÍDAS[Status],"Concluído",SAÍDAS[Data pagamento],AK1129,SAÍDAS[Conta bancária],$AJ$2)),
IF($AJ$2="",
SUMIFS(SAÍDAS[Valor],SAÍDAS[Status],"Concluído",SAÍDAS[Data pagamento],AK1129)+SUMIFS(SAÍDAS[Valor],SAÍDAS[Status],"&lt;&gt;"&amp;"Concluído",SAÍDAS[Data vencimento],AK1129),
SUMIFS(SAÍDAS[Valor],SAÍDAS[Status],"Concluído",SAÍDAS[Data pagamento],AK1129,SAÍDAS[Conta bancária],$AJ$2)+SUMIFS(SAÍDAS[Valor],SAÍDAS[Status],"&lt;&gt;"&amp;"Concluído",SAÍDAS[Data vencimento],AK1129,SAÍDAS[Conta bancária],$AJ$2)))</f>
        <v>0</v>
      </c>
      <c r="AP1129">
        <f t="shared" ca="1" si="117"/>
        <v>0</v>
      </c>
    </row>
    <row r="1130" spans="34:42" x14ac:dyDescent="0.3">
      <c r="AH1130" t="str">
        <f t="shared" ca="1" si="113"/>
        <v>jan</v>
      </c>
      <c r="AI1130">
        <f t="shared" ca="1" si="114"/>
        <v>1903</v>
      </c>
      <c r="AJ1130" t="str">
        <f t="shared" ca="1" si="115"/>
        <v>jan1903</v>
      </c>
      <c r="AK1130" s="97">
        <f t="shared" ca="1" si="118"/>
        <v>1124</v>
      </c>
      <c r="AL1130" t="str">
        <f t="shared" ca="1" si="116"/>
        <v>qua</v>
      </c>
      <c r="AM1130">
        <f ca="1">IF($AJ$2="",SUMIFS(BANCOS!$C$4:$C$13,BANCOS!$D$4:$D$13,AK1130),SUMIFS(BANCOS!$C$4:$C$13,BANCOS!$D$4:$D$13,AK1130,BANCOS!$B$4:$B$13,$AJ$2))+AP1129</f>
        <v>0</v>
      </c>
      <c r="AN1130">
        <f ca="1">IF($AI$3=1,
IF($AJ$2="",
SUMIFS(ENTRADAS[Valor],ENTRADAS[Status],"Concluído",ENTRADAS[Data pagamento],AK1130),
SUMIFS(ENTRADAS[Valor],ENTRADAS[Status],"Concluído",ENTRADAS[Data pagamento],AK1130,ENTRADAS[Conta bancária],$AJ$2)),
IF($AJ$2="",
SUMIFS(ENTRADAS[Valor],ENTRADAS[Status],"Concluído",ENTRADAS[Data pagamento],AK1130)+SUMIFS(ENTRADAS[Valor],ENTRADAS[Status],"&lt;&gt;"&amp;"Concluído",ENTRADAS[Data vencimento],AK1130),
SUMIFS(ENTRADAS[Valor],ENTRADAS[Status],"Concluído",ENTRADAS[Data pagamento],AK1130,ENTRADAS[Conta bancária],$AJ$2)+SUMIFS(ENTRADAS[Valor],ENTRADAS[Status],"&lt;&gt;"&amp;"Concluído",ENTRADAS[Data vencimento],AK1130,ENTRADAS[Conta bancária],$AJ$2)))</f>
        <v>0</v>
      </c>
      <c r="AO1130">
        <f ca="1">IF($AI$3=1,
IF($AJ$2="",
SUMIFS(SAÍDAS[Valor],SAÍDAS[Status],"Concluído",SAÍDAS[Data pagamento],AK1130),
SUMIFS(SAÍDAS[Valor],SAÍDAS[Status],"Concluído",SAÍDAS[Data pagamento],AK1130,SAÍDAS[Conta bancária],$AJ$2)),
IF($AJ$2="",
SUMIFS(SAÍDAS[Valor],SAÍDAS[Status],"Concluído",SAÍDAS[Data pagamento],AK1130)+SUMIFS(SAÍDAS[Valor],SAÍDAS[Status],"&lt;&gt;"&amp;"Concluído",SAÍDAS[Data vencimento],AK1130),
SUMIFS(SAÍDAS[Valor],SAÍDAS[Status],"Concluído",SAÍDAS[Data pagamento],AK1130,SAÍDAS[Conta bancária],$AJ$2)+SUMIFS(SAÍDAS[Valor],SAÍDAS[Status],"&lt;&gt;"&amp;"Concluído",SAÍDAS[Data vencimento],AK1130,SAÍDAS[Conta bancária],$AJ$2)))</f>
        <v>0</v>
      </c>
      <c r="AP1130">
        <f t="shared" ca="1" si="117"/>
        <v>0</v>
      </c>
    </row>
    <row r="1131" spans="34:42" x14ac:dyDescent="0.3">
      <c r="AH1131" t="str">
        <f t="shared" ca="1" si="113"/>
        <v>jan</v>
      </c>
      <c r="AI1131">
        <f t="shared" ca="1" si="114"/>
        <v>1903</v>
      </c>
      <c r="AJ1131" t="str">
        <f t="shared" ca="1" si="115"/>
        <v>jan1903</v>
      </c>
      <c r="AK1131" s="97">
        <f t="shared" ca="1" si="118"/>
        <v>1125</v>
      </c>
      <c r="AL1131" t="str">
        <f t="shared" ca="1" si="116"/>
        <v>qui</v>
      </c>
      <c r="AM1131">
        <f ca="1">IF($AJ$2="",SUMIFS(BANCOS!$C$4:$C$13,BANCOS!$D$4:$D$13,AK1131),SUMIFS(BANCOS!$C$4:$C$13,BANCOS!$D$4:$D$13,AK1131,BANCOS!$B$4:$B$13,$AJ$2))+AP1130</f>
        <v>0</v>
      </c>
      <c r="AN1131">
        <f ca="1">IF($AI$3=1,
IF($AJ$2="",
SUMIFS(ENTRADAS[Valor],ENTRADAS[Status],"Concluído",ENTRADAS[Data pagamento],AK1131),
SUMIFS(ENTRADAS[Valor],ENTRADAS[Status],"Concluído",ENTRADAS[Data pagamento],AK1131,ENTRADAS[Conta bancária],$AJ$2)),
IF($AJ$2="",
SUMIFS(ENTRADAS[Valor],ENTRADAS[Status],"Concluído",ENTRADAS[Data pagamento],AK1131)+SUMIFS(ENTRADAS[Valor],ENTRADAS[Status],"&lt;&gt;"&amp;"Concluído",ENTRADAS[Data vencimento],AK1131),
SUMIFS(ENTRADAS[Valor],ENTRADAS[Status],"Concluído",ENTRADAS[Data pagamento],AK1131,ENTRADAS[Conta bancária],$AJ$2)+SUMIFS(ENTRADAS[Valor],ENTRADAS[Status],"&lt;&gt;"&amp;"Concluído",ENTRADAS[Data vencimento],AK1131,ENTRADAS[Conta bancária],$AJ$2)))</f>
        <v>0</v>
      </c>
      <c r="AO1131">
        <f ca="1">IF($AI$3=1,
IF($AJ$2="",
SUMIFS(SAÍDAS[Valor],SAÍDAS[Status],"Concluído",SAÍDAS[Data pagamento],AK1131),
SUMIFS(SAÍDAS[Valor],SAÍDAS[Status],"Concluído",SAÍDAS[Data pagamento],AK1131,SAÍDAS[Conta bancária],$AJ$2)),
IF($AJ$2="",
SUMIFS(SAÍDAS[Valor],SAÍDAS[Status],"Concluído",SAÍDAS[Data pagamento],AK1131)+SUMIFS(SAÍDAS[Valor],SAÍDAS[Status],"&lt;&gt;"&amp;"Concluído",SAÍDAS[Data vencimento],AK1131),
SUMIFS(SAÍDAS[Valor],SAÍDAS[Status],"Concluído",SAÍDAS[Data pagamento],AK1131,SAÍDAS[Conta bancária],$AJ$2)+SUMIFS(SAÍDAS[Valor],SAÍDAS[Status],"&lt;&gt;"&amp;"Concluído",SAÍDAS[Data vencimento],AK1131,SAÍDAS[Conta bancária],$AJ$2)))</f>
        <v>0</v>
      </c>
      <c r="AP1131">
        <f t="shared" ca="1" si="117"/>
        <v>0</v>
      </c>
    </row>
    <row r="1132" spans="34:42" x14ac:dyDescent="0.3">
      <c r="AH1132" t="str">
        <f t="shared" ca="1" si="113"/>
        <v>jan</v>
      </c>
      <c r="AI1132">
        <f t="shared" ca="1" si="114"/>
        <v>1903</v>
      </c>
      <c r="AJ1132" t="str">
        <f t="shared" ca="1" si="115"/>
        <v>jan1903</v>
      </c>
      <c r="AK1132" s="97">
        <f t="shared" ca="1" si="118"/>
        <v>1126</v>
      </c>
      <c r="AL1132" t="str">
        <f t="shared" ca="1" si="116"/>
        <v>sex</v>
      </c>
      <c r="AM1132">
        <f ca="1">IF($AJ$2="",SUMIFS(BANCOS!$C$4:$C$13,BANCOS!$D$4:$D$13,AK1132),SUMIFS(BANCOS!$C$4:$C$13,BANCOS!$D$4:$D$13,AK1132,BANCOS!$B$4:$B$13,$AJ$2))+AP1131</f>
        <v>0</v>
      </c>
      <c r="AN1132">
        <f ca="1">IF($AI$3=1,
IF($AJ$2="",
SUMIFS(ENTRADAS[Valor],ENTRADAS[Status],"Concluído",ENTRADAS[Data pagamento],AK1132),
SUMIFS(ENTRADAS[Valor],ENTRADAS[Status],"Concluído",ENTRADAS[Data pagamento],AK1132,ENTRADAS[Conta bancária],$AJ$2)),
IF($AJ$2="",
SUMIFS(ENTRADAS[Valor],ENTRADAS[Status],"Concluído",ENTRADAS[Data pagamento],AK1132)+SUMIFS(ENTRADAS[Valor],ENTRADAS[Status],"&lt;&gt;"&amp;"Concluído",ENTRADAS[Data vencimento],AK1132),
SUMIFS(ENTRADAS[Valor],ENTRADAS[Status],"Concluído",ENTRADAS[Data pagamento],AK1132,ENTRADAS[Conta bancária],$AJ$2)+SUMIFS(ENTRADAS[Valor],ENTRADAS[Status],"&lt;&gt;"&amp;"Concluído",ENTRADAS[Data vencimento],AK1132,ENTRADAS[Conta bancária],$AJ$2)))</f>
        <v>0</v>
      </c>
      <c r="AO1132">
        <f ca="1">IF($AI$3=1,
IF($AJ$2="",
SUMIFS(SAÍDAS[Valor],SAÍDAS[Status],"Concluído",SAÍDAS[Data pagamento],AK1132),
SUMIFS(SAÍDAS[Valor],SAÍDAS[Status],"Concluído",SAÍDAS[Data pagamento],AK1132,SAÍDAS[Conta bancária],$AJ$2)),
IF($AJ$2="",
SUMIFS(SAÍDAS[Valor],SAÍDAS[Status],"Concluído",SAÍDAS[Data pagamento],AK1132)+SUMIFS(SAÍDAS[Valor],SAÍDAS[Status],"&lt;&gt;"&amp;"Concluído",SAÍDAS[Data vencimento],AK1132),
SUMIFS(SAÍDAS[Valor],SAÍDAS[Status],"Concluído",SAÍDAS[Data pagamento],AK1132,SAÍDAS[Conta bancária],$AJ$2)+SUMIFS(SAÍDAS[Valor],SAÍDAS[Status],"&lt;&gt;"&amp;"Concluído",SAÍDAS[Data vencimento],AK1132,SAÍDAS[Conta bancária],$AJ$2)))</f>
        <v>0</v>
      </c>
      <c r="AP1132">
        <f t="shared" ca="1" si="117"/>
        <v>0</v>
      </c>
    </row>
    <row r="1133" spans="34:42" x14ac:dyDescent="0.3">
      <c r="AH1133" t="str">
        <f t="shared" ca="1" si="113"/>
        <v>jan</v>
      </c>
      <c r="AI1133">
        <f t="shared" ca="1" si="114"/>
        <v>1903</v>
      </c>
      <c r="AJ1133" t="str">
        <f t="shared" ca="1" si="115"/>
        <v>jan1903</v>
      </c>
      <c r="AK1133" s="97">
        <f t="shared" ca="1" si="118"/>
        <v>1127</v>
      </c>
      <c r="AL1133" t="str">
        <f t="shared" ca="1" si="116"/>
        <v>sáb</v>
      </c>
      <c r="AM1133">
        <f ca="1">IF($AJ$2="",SUMIFS(BANCOS!$C$4:$C$13,BANCOS!$D$4:$D$13,AK1133),SUMIFS(BANCOS!$C$4:$C$13,BANCOS!$D$4:$D$13,AK1133,BANCOS!$B$4:$B$13,$AJ$2))+AP1132</f>
        <v>0</v>
      </c>
      <c r="AN1133">
        <f ca="1">IF($AI$3=1,
IF($AJ$2="",
SUMIFS(ENTRADAS[Valor],ENTRADAS[Status],"Concluído",ENTRADAS[Data pagamento],AK1133),
SUMIFS(ENTRADAS[Valor],ENTRADAS[Status],"Concluído",ENTRADAS[Data pagamento],AK1133,ENTRADAS[Conta bancária],$AJ$2)),
IF($AJ$2="",
SUMIFS(ENTRADAS[Valor],ENTRADAS[Status],"Concluído",ENTRADAS[Data pagamento],AK1133)+SUMIFS(ENTRADAS[Valor],ENTRADAS[Status],"&lt;&gt;"&amp;"Concluído",ENTRADAS[Data vencimento],AK1133),
SUMIFS(ENTRADAS[Valor],ENTRADAS[Status],"Concluído",ENTRADAS[Data pagamento],AK1133,ENTRADAS[Conta bancária],$AJ$2)+SUMIFS(ENTRADAS[Valor],ENTRADAS[Status],"&lt;&gt;"&amp;"Concluído",ENTRADAS[Data vencimento],AK1133,ENTRADAS[Conta bancária],$AJ$2)))</f>
        <v>0</v>
      </c>
      <c r="AO1133">
        <f ca="1">IF($AI$3=1,
IF($AJ$2="",
SUMIFS(SAÍDAS[Valor],SAÍDAS[Status],"Concluído",SAÍDAS[Data pagamento],AK1133),
SUMIFS(SAÍDAS[Valor],SAÍDAS[Status],"Concluído",SAÍDAS[Data pagamento],AK1133,SAÍDAS[Conta bancária],$AJ$2)),
IF($AJ$2="",
SUMIFS(SAÍDAS[Valor],SAÍDAS[Status],"Concluído",SAÍDAS[Data pagamento],AK1133)+SUMIFS(SAÍDAS[Valor],SAÍDAS[Status],"&lt;&gt;"&amp;"Concluído",SAÍDAS[Data vencimento],AK1133),
SUMIFS(SAÍDAS[Valor],SAÍDAS[Status],"Concluído",SAÍDAS[Data pagamento],AK1133,SAÍDAS[Conta bancária],$AJ$2)+SUMIFS(SAÍDAS[Valor],SAÍDAS[Status],"&lt;&gt;"&amp;"Concluído",SAÍDAS[Data vencimento],AK1133,SAÍDAS[Conta bancária],$AJ$2)))</f>
        <v>0</v>
      </c>
      <c r="AP1133">
        <f t="shared" ca="1" si="117"/>
        <v>0</v>
      </c>
    </row>
    <row r="1134" spans="34:42" x14ac:dyDescent="0.3">
      <c r="AH1134" t="str">
        <f t="shared" ca="1" si="113"/>
        <v>fev</v>
      </c>
      <c r="AI1134">
        <f t="shared" ca="1" si="114"/>
        <v>1903</v>
      </c>
      <c r="AJ1134" t="str">
        <f t="shared" ca="1" si="115"/>
        <v>fev1903</v>
      </c>
      <c r="AK1134" s="97">
        <f t="shared" ca="1" si="118"/>
        <v>1128</v>
      </c>
      <c r="AL1134" t="str">
        <f t="shared" ca="1" si="116"/>
        <v>dom</v>
      </c>
      <c r="AM1134">
        <f ca="1">IF($AJ$2="",SUMIFS(BANCOS!$C$4:$C$13,BANCOS!$D$4:$D$13,AK1134),SUMIFS(BANCOS!$C$4:$C$13,BANCOS!$D$4:$D$13,AK1134,BANCOS!$B$4:$B$13,$AJ$2))+AP1133</f>
        <v>0</v>
      </c>
      <c r="AN1134">
        <f ca="1">IF($AI$3=1,
IF($AJ$2="",
SUMIFS(ENTRADAS[Valor],ENTRADAS[Status],"Concluído",ENTRADAS[Data pagamento],AK1134),
SUMIFS(ENTRADAS[Valor],ENTRADAS[Status],"Concluído",ENTRADAS[Data pagamento],AK1134,ENTRADAS[Conta bancária],$AJ$2)),
IF($AJ$2="",
SUMIFS(ENTRADAS[Valor],ENTRADAS[Status],"Concluído",ENTRADAS[Data pagamento],AK1134)+SUMIFS(ENTRADAS[Valor],ENTRADAS[Status],"&lt;&gt;"&amp;"Concluído",ENTRADAS[Data vencimento],AK1134),
SUMIFS(ENTRADAS[Valor],ENTRADAS[Status],"Concluído",ENTRADAS[Data pagamento],AK1134,ENTRADAS[Conta bancária],$AJ$2)+SUMIFS(ENTRADAS[Valor],ENTRADAS[Status],"&lt;&gt;"&amp;"Concluído",ENTRADAS[Data vencimento],AK1134,ENTRADAS[Conta bancária],$AJ$2)))</f>
        <v>0</v>
      </c>
      <c r="AO1134">
        <f ca="1">IF($AI$3=1,
IF($AJ$2="",
SUMIFS(SAÍDAS[Valor],SAÍDAS[Status],"Concluído",SAÍDAS[Data pagamento],AK1134),
SUMIFS(SAÍDAS[Valor],SAÍDAS[Status],"Concluído",SAÍDAS[Data pagamento],AK1134,SAÍDAS[Conta bancária],$AJ$2)),
IF($AJ$2="",
SUMIFS(SAÍDAS[Valor],SAÍDAS[Status],"Concluído",SAÍDAS[Data pagamento],AK1134)+SUMIFS(SAÍDAS[Valor],SAÍDAS[Status],"&lt;&gt;"&amp;"Concluído",SAÍDAS[Data vencimento],AK1134),
SUMIFS(SAÍDAS[Valor],SAÍDAS[Status],"Concluído",SAÍDAS[Data pagamento],AK1134,SAÍDAS[Conta bancária],$AJ$2)+SUMIFS(SAÍDAS[Valor],SAÍDAS[Status],"&lt;&gt;"&amp;"Concluído",SAÍDAS[Data vencimento],AK1134,SAÍDAS[Conta bancária],$AJ$2)))</f>
        <v>0</v>
      </c>
      <c r="AP1134">
        <f t="shared" ca="1" si="117"/>
        <v>0</v>
      </c>
    </row>
    <row r="1135" spans="34:42" x14ac:dyDescent="0.3">
      <c r="AH1135" t="str">
        <f t="shared" ca="1" si="113"/>
        <v>fev</v>
      </c>
      <c r="AI1135">
        <f t="shared" ca="1" si="114"/>
        <v>1903</v>
      </c>
      <c r="AJ1135" t="str">
        <f t="shared" ca="1" si="115"/>
        <v>fev1903</v>
      </c>
      <c r="AK1135" s="97">
        <f t="shared" ca="1" si="118"/>
        <v>1129</v>
      </c>
      <c r="AL1135" t="str">
        <f t="shared" ca="1" si="116"/>
        <v>seg</v>
      </c>
      <c r="AM1135">
        <f ca="1">IF($AJ$2="",SUMIFS(BANCOS!$C$4:$C$13,BANCOS!$D$4:$D$13,AK1135),SUMIFS(BANCOS!$C$4:$C$13,BANCOS!$D$4:$D$13,AK1135,BANCOS!$B$4:$B$13,$AJ$2))+AP1134</f>
        <v>0</v>
      </c>
      <c r="AN1135">
        <f ca="1">IF($AI$3=1,
IF($AJ$2="",
SUMIFS(ENTRADAS[Valor],ENTRADAS[Status],"Concluído",ENTRADAS[Data pagamento],AK1135),
SUMIFS(ENTRADAS[Valor],ENTRADAS[Status],"Concluído",ENTRADAS[Data pagamento],AK1135,ENTRADAS[Conta bancária],$AJ$2)),
IF($AJ$2="",
SUMIFS(ENTRADAS[Valor],ENTRADAS[Status],"Concluído",ENTRADAS[Data pagamento],AK1135)+SUMIFS(ENTRADAS[Valor],ENTRADAS[Status],"&lt;&gt;"&amp;"Concluído",ENTRADAS[Data vencimento],AK1135),
SUMIFS(ENTRADAS[Valor],ENTRADAS[Status],"Concluído",ENTRADAS[Data pagamento],AK1135,ENTRADAS[Conta bancária],$AJ$2)+SUMIFS(ENTRADAS[Valor],ENTRADAS[Status],"&lt;&gt;"&amp;"Concluído",ENTRADAS[Data vencimento],AK1135,ENTRADAS[Conta bancária],$AJ$2)))</f>
        <v>0</v>
      </c>
      <c r="AO1135">
        <f ca="1">IF($AI$3=1,
IF($AJ$2="",
SUMIFS(SAÍDAS[Valor],SAÍDAS[Status],"Concluído",SAÍDAS[Data pagamento],AK1135),
SUMIFS(SAÍDAS[Valor],SAÍDAS[Status],"Concluído",SAÍDAS[Data pagamento],AK1135,SAÍDAS[Conta bancária],$AJ$2)),
IF($AJ$2="",
SUMIFS(SAÍDAS[Valor],SAÍDAS[Status],"Concluído",SAÍDAS[Data pagamento],AK1135)+SUMIFS(SAÍDAS[Valor],SAÍDAS[Status],"&lt;&gt;"&amp;"Concluído",SAÍDAS[Data vencimento],AK1135),
SUMIFS(SAÍDAS[Valor],SAÍDAS[Status],"Concluído",SAÍDAS[Data pagamento],AK1135,SAÍDAS[Conta bancária],$AJ$2)+SUMIFS(SAÍDAS[Valor],SAÍDAS[Status],"&lt;&gt;"&amp;"Concluído",SAÍDAS[Data vencimento],AK1135,SAÍDAS[Conta bancária],$AJ$2)))</f>
        <v>0</v>
      </c>
      <c r="AP1135">
        <f t="shared" ca="1" si="117"/>
        <v>0</v>
      </c>
    </row>
    <row r="1136" spans="34:42" x14ac:dyDescent="0.3">
      <c r="AH1136" t="str">
        <f t="shared" ca="1" si="113"/>
        <v>fev</v>
      </c>
      <c r="AI1136">
        <f t="shared" ca="1" si="114"/>
        <v>1903</v>
      </c>
      <c r="AJ1136" t="str">
        <f t="shared" ca="1" si="115"/>
        <v>fev1903</v>
      </c>
      <c r="AK1136" s="97">
        <f t="shared" ca="1" si="118"/>
        <v>1130</v>
      </c>
      <c r="AL1136" t="str">
        <f t="shared" ca="1" si="116"/>
        <v>ter</v>
      </c>
      <c r="AM1136">
        <f ca="1">IF($AJ$2="",SUMIFS(BANCOS!$C$4:$C$13,BANCOS!$D$4:$D$13,AK1136),SUMIFS(BANCOS!$C$4:$C$13,BANCOS!$D$4:$D$13,AK1136,BANCOS!$B$4:$B$13,$AJ$2))+AP1135</f>
        <v>0</v>
      </c>
      <c r="AN1136">
        <f ca="1">IF($AI$3=1,
IF($AJ$2="",
SUMIFS(ENTRADAS[Valor],ENTRADAS[Status],"Concluído",ENTRADAS[Data pagamento],AK1136),
SUMIFS(ENTRADAS[Valor],ENTRADAS[Status],"Concluído",ENTRADAS[Data pagamento],AK1136,ENTRADAS[Conta bancária],$AJ$2)),
IF($AJ$2="",
SUMIFS(ENTRADAS[Valor],ENTRADAS[Status],"Concluído",ENTRADAS[Data pagamento],AK1136)+SUMIFS(ENTRADAS[Valor],ENTRADAS[Status],"&lt;&gt;"&amp;"Concluído",ENTRADAS[Data vencimento],AK1136),
SUMIFS(ENTRADAS[Valor],ENTRADAS[Status],"Concluído",ENTRADAS[Data pagamento],AK1136,ENTRADAS[Conta bancária],$AJ$2)+SUMIFS(ENTRADAS[Valor],ENTRADAS[Status],"&lt;&gt;"&amp;"Concluído",ENTRADAS[Data vencimento],AK1136,ENTRADAS[Conta bancária],$AJ$2)))</f>
        <v>0</v>
      </c>
      <c r="AO1136">
        <f ca="1">IF($AI$3=1,
IF($AJ$2="",
SUMIFS(SAÍDAS[Valor],SAÍDAS[Status],"Concluído",SAÍDAS[Data pagamento],AK1136),
SUMIFS(SAÍDAS[Valor],SAÍDAS[Status],"Concluído",SAÍDAS[Data pagamento],AK1136,SAÍDAS[Conta bancária],$AJ$2)),
IF($AJ$2="",
SUMIFS(SAÍDAS[Valor],SAÍDAS[Status],"Concluído",SAÍDAS[Data pagamento],AK1136)+SUMIFS(SAÍDAS[Valor],SAÍDAS[Status],"&lt;&gt;"&amp;"Concluído",SAÍDAS[Data vencimento],AK1136),
SUMIFS(SAÍDAS[Valor],SAÍDAS[Status],"Concluído",SAÍDAS[Data pagamento],AK1136,SAÍDAS[Conta bancária],$AJ$2)+SUMIFS(SAÍDAS[Valor],SAÍDAS[Status],"&lt;&gt;"&amp;"Concluído",SAÍDAS[Data vencimento],AK1136,SAÍDAS[Conta bancária],$AJ$2)))</f>
        <v>0</v>
      </c>
      <c r="AP1136">
        <f t="shared" ca="1" si="117"/>
        <v>0</v>
      </c>
    </row>
    <row r="1137" spans="34:42" x14ac:dyDescent="0.3">
      <c r="AH1137" t="str">
        <f t="shared" ca="1" si="113"/>
        <v>fev</v>
      </c>
      <c r="AI1137">
        <f t="shared" ca="1" si="114"/>
        <v>1903</v>
      </c>
      <c r="AJ1137" t="str">
        <f t="shared" ca="1" si="115"/>
        <v>fev1903</v>
      </c>
      <c r="AK1137" s="97">
        <f t="shared" ca="1" si="118"/>
        <v>1131</v>
      </c>
      <c r="AL1137" t="str">
        <f t="shared" ca="1" si="116"/>
        <v>qua</v>
      </c>
      <c r="AM1137">
        <f ca="1">IF($AJ$2="",SUMIFS(BANCOS!$C$4:$C$13,BANCOS!$D$4:$D$13,AK1137),SUMIFS(BANCOS!$C$4:$C$13,BANCOS!$D$4:$D$13,AK1137,BANCOS!$B$4:$B$13,$AJ$2))+AP1136</f>
        <v>0</v>
      </c>
      <c r="AN1137">
        <f ca="1">IF($AI$3=1,
IF($AJ$2="",
SUMIFS(ENTRADAS[Valor],ENTRADAS[Status],"Concluído",ENTRADAS[Data pagamento],AK1137),
SUMIFS(ENTRADAS[Valor],ENTRADAS[Status],"Concluído",ENTRADAS[Data pagamento],AK1137,ENTRADAS[Conta bancária],$AJ$2)),
IF($AJ$2="",
SUMIFS(ENTRADAS[Valor],ENTRADAS[Status],"Concluído",ENTRADAS[Data pagamento],AK1137)+SUMIFS(ENTRADAS[Valor],ENTRADAS[Status],"&lt;&gt;"&amp;"Concluído",ENTRADAS[Data vencimento],AK1137),
SUMIFS(ENTRADAS[Valor],ENTRADAS[Status],"Concluído",ENTRADAS[Data pagamento],AK1137,ENTRADAS[Conta bancária],$AJ$2)+SUMIFS(ENTRADAS[Valor],ENTRADAS[Status],"&lt;&gt;"&amp;"Concluído",ENTRADAS[Data vencimento],AK1137,ENTRADAS[Conta bancária],$AJ$2)))</f>
        <v>0</v>
      </c>
      <c r="AO1137">
        <f ca="1">IF($AI$3=1,
IF($AJ$2="",
SUMIFS(SAÍDAS[Valor],SAÍDAS[Status],"Concluído",SAÍDAS[Data pagamento],AK1137),
SUMIFS(SAÍDAS[Valor],SAÍDAS[Status],"Concluído",SAÍDAS[Data pagamento],AK1137,SAÍDAS[Conta bancária],$AJ$2)),
IF($AJ$2="",
SUMIFS(SAÍDAS[Valor],SAÍDAS[Status],"Concluído",SAÍDAS[Data pagamento],AK1137)+SUMIFS(SAÍDAS[Valor],SAÍDAS[Status],"&lt;&gt;"&amp;"Concluído",SAÍDAS[Data vencimento],AK1137),
SUMIFS(SAÍDAS[Valor],SAÍDAS[Status],"Concluído",SAÍDAS[Data pagamento],AK1137,SAÍDAS[Conta bancária],$AJ$2)+SUMIFS(SAÍDAS[Valor],SAÍDAS[Status],"&lt;&gt;"&amp;"Concluído",SAÍDAS[Data vencimento],AK1137,SAÍDAS[Conta bancária],$AJ$2)))</f>
        <v>0</v>
      </c>
      <c r="AP1137">
        <f t="shared" ca="1" si="117"/>
        <v>0</v>
      </c>
    </row>
    <row r="1138" spans="34:42" x14ac:dyDescent="0.3">
      <c r="AH1138" t="str">
        <f t="shared" ca="1" si="113"/>
        <v>fev</v>
      </c>
      <c r="AI1138">
        <f t="shared" ca="1" si="114"/>
        <v>1903</v>
      </c>
      <c r="AJ1138" t="str">
        <f t="shared" ca="1" si="115"/>
        <v>fev1903</v>
      </c>
      <c r="AK1138" s="97">
        <f t="shared" ca="1" si="118"/>
        <v>1132</v>
      </c>
      <c r="AL1138" t="str">
        <f t="shared" ca="1" si="116"/>
        <v>qui</v>
      </c>
      <c r="AM1138">
        <f ca="1">IF($AJ$2="",SUMIFS(BANCOS!$C$4:$C$13,BANCOS!$D$4:$D$13,AK1138),SUMIFS(BANCOS!$C$4:$C$13,BANCOS!$D$4:$D$13,AK1138,BANCOS!$B$4:$B$13,$AJ$2))+AP1137</f>
        <v>0</v>
      </c>
      <c r="AN1138">
        <f ca="1">IF($AI$3=1,
IF($AJ$2="",
SUMIFS(ENTRADAS[Valor],ENTRADAS[Status],"Concluído",ENTRADAS[Data pagamento],AK1138),
SUMIFS(ENTRADAS[Valor],ENTRADAS[Status],"Concluído",ENTRADAS[Data pagamento],AK1138,ENTRADAS[Conta bancária],$AJ$2)),
IF($AJ$2="",
SUMIFS(ENTRADAS[Valor],ENTRADAS[Status],"Concluído",ENTRADAS[Data pagamento],AK1138)+SUMIFS(ENTRADAS[Valor],ENTRADAS[Status],"&lt;&gt;"&amp;"Concluído",ENTRADAS[Data vencimento],AK1138),
SUMIFS(ENTRADAS[Valor],ENTRADAS[Status],"Concluído",ENTRADAS[Data pagamento],AK1138,ENTRADAS[Conta bancária],$AJ$2)+SUMIFS(ENTRADAS[Valor],ENTRADAS[Status],"&lt;&gt;"&amp;"Concluído",ENTRADAS[Data vencimento],AK1138,ENTRADAS[Conta bancária],$AJ$2)))</f>
        <v>0</v>
      </c>
      <c r="AO1138">
        <f ca="1">IF($AI$3=1,
IF($AJ$2="",
SUMIFS(SAÍDAS[Valor],SAÍDAS[Status],"Concluído",SAÍDAS[Data pagamento],AK1138),
SUMIFS(SAÍDAS[Valor],SAÍDAS[Status],"Concluído",SAÍDAS[Data pagamento],AK1138,SAÍDAS[Conta bancária],$AJ$2)),
IF($AJ$2="",
SUMIFS(SAÍDAS[Valor],SAÍDAS[Status],"Concluído",SAÍDAS[Data pagamento],AK1138)+SUMIFS(SAÍDAS[Valor],SAÍDAS[Status],"&lt;&gt;"&amp;"Concluído",SAÍDAS[Data vencimento],AK1138),
SUMIFS(SAÍDAS[Valor],SAÍDAS[Status],"Concluído",SAÍDAS[Data pagamento],AK1138,SAÍDAS[Conta bancária],$AJ$2)+SUMIFS(SAÍDAS[Valor],SAÍDAS[Status],"&lt;&gt;"&amp;"Concluído",SAÍDAS[Data vencimento],AK1138,SAÍDAS[Conta bancária],$AJ$2)))</f>
        <v>0</v>
      </c>
      <c r="AP1138">
        <f t="shared" ca="1" si="117"/>
        <v>0</v>
      </c>
    </row>
    <row r="1139" spans="34:42" x14ac:dyDescent="0.3">
      <c r="AH1139" t="str">
        <f t="shared" ca="1" si="113"/>
        <v>fev</v>
      </c>
      <c r="AI1139">
        <f t="shared" ca="1" si="114"/>
        <v>1903</v>
      </c>
      <c r="AJ1139" t="str">
        <f t="shared" ca="1" si="115"/>
        <v>fev1903</v>
      </c>
      <c r="AK1139" s="97">
        <f t="shared" ca="1" si="118"/>
        <v>1133</v>
      </c>
      <c r="AL1139" t="str">
        <f t="shared" ca="1" si="116"/>
        <v>sex</v>
      </c>
      <c r="AM1139">
        <f ca="1">IF($AJ$2="",SUMIFS(BANCOS!$C$4:$C$13,BANCOS!$D$4:$D$13,AK1139),SUMIFS(BANCOS!$C$4:$C$13,BANCOS!$D$4:$D$13,AK1139,BANCOS!$B$4:$B$13,$AJ$2))+AP1138</f>
        <v>0</v>
      </c>
      <c r="AN1139">
        <f ca="1">IF($AI$3=1,
IF($AJ$2="",
SUMIFS(ENTRADAS[Valor],ENTRADAS[Status],"Concluído",ENTRADAS[Data pagamento],AK1139),
SUMIFS(ENTRADAS[Valor],ENTRADAS[Status],"Concluído",ENTRADAS[Data pagamento],AK1139,ENTRADAS[Conta bancária],$AJ$2)),
IF($AJ$2="",
SUMIFS(ENTRADAS[Valor],ENTRADAS[Status],"Concluído",ENTRADAS[Data pagamento],AK1139)+SUMIFS(ENTRADAS[Valor],ENTRADAS[Status],"&lt;&gt;"&amp;"Concluído",ENTRADAS[Data vencimento],AK1139),
SUMIFS(ENTRADAS[Valor],ENTRADAS[Status],"Concluído",ENTRADAS[Data pagamento],AK1139,ENTRADAS[Conta bancária],$AJ$2)+SUMIFS(ENTRADAS[Valor],ENTRADAS[Status],"&lt;&gt;"&amp;"Concluído",ENTRADAS[Data vencimento],AK1139,ENTRADAS[Conta bancária],$AJ$2)))</f>
        <v>0</v>
      </c>
      <c r="AO1139">
        <f ca="1">IF($AI$3=1,
IF($AJ$2="",
SUMIFS(SAÍDAS[Valor],SAÍDAS[Status],"Concluído",SAÍDAS[Data pagamento],AK1139),
SUMIFS(SAÍDAS[Valor],SAÍDAS[Status],"Concluído",SAÍDAS[Data pagamento],AK1139,SAÍDAS[Conta bancária],$AJ$2)),
IF($AJ$2="",
SUMIFS(SAÍDAS[Valor],SAÍDAS[Status],"Concluído",SAÍDAS[Data pagamento],AK1139)+SUMIFS(SAÍDAS[Valor],SAÍDAS[Status],"&lt;&gt;"&amp;"Concluído",SAÍDAS[Data vencimento],AK1139),
SUMIFS(SAÍDAS[Valor],SAÍDAS[Status],"Concluído",SAÍDAS[Data pagamento],AK1139,SAÍDAS[Conta bancária],$AJ$2)+SUMIFS(SAÍDAS[Valor],SAÍDAS[Status],"&lt;&gt;"&amp;"Concluído",SAÍDAS[Data vencimento],AK1139,SAÍDAS[Conta bancária],$AJ$2)))</f>
        <v>0</v>
      </c>
      <c r="AP1139">
        <f t="shared" ca="1" si="117"/>
        <v>0</v>
      </c>
    </row>
    <row r="1140" spans="34:42" x14ac:dyDescent="0.3">
      <c r="AH1140" t="str">
        <f t="shared" ca="1" si="113"/>
        <v>fev</v>
      </c>
      <c r="AI1140">
        <f t="shared" ca="1" si="114"/>
        <v>1903</v>
      </c>
      <c r="AJ1140" t="str">
        <f t="shared" ca="1" si="115"/>
        <v>fev1903</v>
      </c>
      <c r="AK1140" s="97">
        <f t="shared" ca="1" si="118"/>
        <v>1134</v>
      </c>
      <c r="AL1140" t="str">
        <f t="shared" ca="1" si="116"/>
        <v>sáb</v>
      </c>
      <c r="AM1140">
        <f ca="1">IF($AJ$2="",SUMIFS(BANCOS!$C$4:$C$13,BANCOS!$D$4:$D$13,AK1140),SUMIFS(BANCOS!$C$4:$C$13,BANCOS!$D$4:$D$13,AK1140,BANCOS!$B$4:$B$13,$AJ$2))+AP1139</f>
        <v>0</v>
      </c>
      <c r="AN1140">
        <f ca="1">IF($AI$3=1,
IF($AJ$2="",
SUMIFS(ENTRADAS[Valor],ENTRADAS[Status],"Concluído",ENTRADAS[Data pagamento],AK1140),
SUMIFS(ENTRADAS[Valor],ENTRADAS[Status],"Concluído",ENTRADAS[Data pagamento],AK1140,ENTRADAS[Conta bancária],$AJ$2)),
IF($AJ$2="",
SUMIFS(ENTRADAS[Valor],ENTRADAS[Status],"Concluído",ENTRADAS[Data pagamento],AK1140)+SUMIFS(ENTRADAS[Valor],ENTRADAS[Status],"&lt;&gt;"&amp;"Concluído",ENTRADAS[Data vencimento],AK1140),
SUMIFS(ENTRADAS[Valor],ENTRADAS[Status],"Concluído",ENTRADAS[Data pagamento],AK1140,ENTRADAS[Conta bancária],$AJ$2)+SUMIFS(ENTRADAS[Valor],ENTRADAS[Status],"&lt;&gt;"&amp;"Concluído",ENTRADAS[Data vencimento],AK1140,ENTRADAS[Conta bancária],$AJ$2)))</f>
        <v>0</v>
      </c>
      <c r="AO1140">
        <f ca="1">IF($AI$3=1,
IF($AJ$2="",
SUMIFS(SAÍDAS[Valor],SAÍDAS[Status],"Concluído",SAÍDAS[Data pagamento],AK1140),
SUMIFS(SAÍDAS[Valor],SAÍDAS[Status],"Concluído",SAÍDAS[Data pagamento],AK1140,SAÍDAS[Conta bancária],$AJ$2)),
IF($AJ$2="",
SUMIFS(SAÍDAS[Valor],SAÍDAS[Status],"Concluído",SAÍDAS[Data pagamento],AK1140)+SUMIFS(SAÍDAS[Valor],SAÍDAS[Status],"&lt;&gt;"&amp;"Concluído",SAÍDAS[Data vencimento],AK1140),
SUMIFS(SAÍDAS[Valor],SAÍDAS[Status],"Concluído",SAÍDAS[Data pagamento],AK1140,SAÍDAS[Conta bancária],$AJ$2)+SUMIFS(SAÍDAS[Valor],SAÍDAS[Status],"&lt;&gt;"&amp;"Concluído",SAÍDAS[Data vencimento],AK1140,SAÍDAS[Conta bancária],$AJ$2)))</f>
        <v>0</v>
      </c>
      <c r="AP1140">
        <f t="shared" ca="1" si="117"/>
        <v>0</v>
      </c>
    </row>
    <row r="1141" spans="34:42" x14ac:dyDescent="0.3">
      <c r="AH1141" t="str">
        <f t="shared" ca="1" si="113"/>
        <v>fev</v>
      </c>
      <c r="AI1141">
        <f t="shared" ca="1" si="114"/>
        <v>1903</v>
      </c>
      <c r="AJ1141" t="str">
        <f t="shared" ca="1" si="115"/>
        <v>fev1903</v>
      </c>
      <c r="AK1141" s="97">
        <f t="shared" ca="1" si="118"/>
        <v>1135</v>
      </c>
      <c r="AL1141" t="str">
        <f t="shared" ca="1" si="116"/>
        <v>dom</v>
      </c>
      <c r="AM1141">
        <f ca="1">IF($AJ$2="",SUMIFS(BANCOS!$C$4:$C$13,BANCOS!$D$4:$D$13,AK1141),SUMIFS(BANCOS!$C$4:$C$13,BANCOS!$D$4:$D$13,AK1141,BANCOS!$B$4:$B$13,$AJ$2))+AP1140</f>
        <v>0</v>
      </c>
      <c r="AN1141">
        <f ca="1">IF($AI$3=1,
IF($AJ$2="",
SUMIFS(ENTRADAS[Valor],ENTRADAS[Status],"Concluído",ENTRADAS[Data pagamento],AK1141),
SUMIFS(ENTRADAS[Valor],ENTRADAS[Status],"Concluído",ENTRADAS[Data pagamento],AK1141,ENTRADAS[Conta bancária],$AJ$2)),
IF($AJ$2="",
SUMIFS(ENTRADAS[Valor],ENTRADAS[Status],"Concluído",ENTRADAS[Data pagamento],AK1141)+SUMIFS(ENTRADAS[Valor],ENTRADAS[Status],"&lt;&gt;"&amp;"Concluído",ENTRADAS[Data vencimento],AK1141),
SUMIFS(ENTRADAS[Valor],ENTRADAS[Status],"Concluído",ENTRADAS[Data pagamento],AK1141,ENTRADAS[Conta bancária],$AJ$2)+SUMIFS(ENTRADAS[Valor],ENTRADAS[Status],"&lt;&gt;"&amp;"Concluído",ENTRADAS[Data vencimento],AK1141,ENTRADAS[Conta bancária],$AJ$2)))</f>
        <v>0</v>
      </c>
      <c r="AO1141">
        <f ca="1">IF($AI$3=1,
IF($AJ$2="",
SUMIFS(SAÍDAS[Valor],SAÍDAS[Status],"Concluído",SAÍDAS[Data pagamento],AK1141),
SUMIFS(SAÍDAS[Valor],SAÍDAS[Status],"Concluído",SAÍDAS[Data pagamento],AK1141,SAÍDAS[Conta bancária],$AJ$2)),
IF($AJ$2="",
SUMIFS(SAÍDAS[Valor],SAÍDAS[Status],"Concluído",SAÍDAS[Data pagamento],AK1141)+SUMIFS(SAÍDAS[Valor],SAÍDAS[Status],"&lt;&gt;"&amp;"Concluído",SAÍDAS[Data vencimento],AK1141),
SUMIFS(SAÍDAS[Valor],SAÍDAS[Status],"Concluído",SAÍDAS[Data pagamento],AK1141,SAÍDAS[Conta bancária],$AJ$2)+SUMIFS(SAÍDAS[Valor],SAÍDAS[Status],"&lt;&gt;"&amp;"Concluído",SAÍDAS[Data vencimento],AK1141,SAÍDAS[Conta bancária],$AJ$2)))</f>
        <v>0</v>
      </c>
      <c r="AP1141">
        <f t="shared" ca="1" si="117"/>
        <v>0</v>
      </c>
    </row>
    <row r="1142" spans="34:42" x14ac:dyDescent="0.3">
      <c r="AH1142" t="str">
        <f t="shared" ca="1" si="113"/>
        <v>fev</v>
      </c>
      <c r="AI1142">
        <f t="shared" ca="1" si="114"/>
        <v>1903</v>
      </c>
      <c r="AJ1142" t="str">
        <f t="shared" ca="1" si="115"/>
        <v>fev1903</v>
      </c>
      <c r="AK1142" s="97">
        <f t="shared" ca="1" si="118"/>
        <v>1136</v>
      </c>
      <c r="AL1142" t="str">
        <f t="shared" ca="1" si="116"/>
        <v>seg</v>
      </c>
      <c r="AM1142">
        <f ca="1">IF($AJ$2="",SUMIFS(BANCOS!$C$4:$C$13,BANCOS!$D$4:$D$13,AK1142),SUMIFS(BANCOS!$C$4:$C$13,BANCOS!$D$4:$D$13,AK1142,BANCOS!$B$4:$B$13,$AJ$2))+AP1141</f>
        <v>0</v>
      </c>
      <c r="AN1142">
        <f ca="1">IF($AI$3=1,
IF($AJ$2="",
SUMIFS(ENTRADAS[Valor],ENTRADAS[Status],"Concluído",ENTRADAS[Data pagamento],AK1142),
SUMIFS(ENTRADAS[Valor],ENTRADAS[Status],"Concluído",ENTRADAS[Data pagamento],AK1142,ENTRADAS[Conta bancária],$AJ$2)),
IF($AJ$2="",
SUMIFS(ENTRADAS[Valor],ENTRADAS[Status],"Concluído",ENTRADAS[Data pagamento],AK1142)+SUMIFS(ENTRADAS[Valor],ENTRADAS[Status],"&lt;&gt;"&amp;"Concluído",ENTRADAS[Data vencimento],AK1142),
SUMIFS(ENTRADAS[Valor],ENTRADAS[Status],"Concluído",ENTRADAS[Data pagamento],AK1142,ENTRADAS[Conta bancária],$AJ$2)+SUMIFS(ENTRADAS[Valor],ENTRADAS[Status],"&lt;&gt;"&amp;"Concluído",ENTRADAS[Data vencimento],AK1142,ENTRADAS[Conta bancária],$AJ$2)))</f>
        <v>0</v>
      </c>
      <c r="AO1142">
        <f ca="1">IF($AI$3=1,
IF($AJ$2="",
SUMIFS(SAÍDAS[Valor],SAÍDAS[Status],"Concluído",SAÍDAS[Data pagamento],AK1142),
SUMIFS(SAÍDAS[Valor],SAÍDAS[Status],"Concluído",SAÍDAS[Data pagamento],AK1142,SAÍDAS[Conta bancária],$AJ$2)),
IF($AJ$2="",
SUMIFS(SAÍDAS[Valor],SAÍDAS[Status],"Concluído",SAÍDAS[Data pagamento],AK1142)+SUMIFS(SAÍDAS[Valor],SAÍDAS[Status],"&lt;&gt;"&amp;"Concluído",SAÍDAS[Data vencimento],AK1142),
SUMIFS(SAÍDAS[Valor],SAÍDAS[Status],"Concluído",SAÍDAS[Data pagamento],AK1142,SAÍDAS[Conta bancária],$AJ$2)+SUMIFS(SAÍDAS[Valor],SAÍDAS[Status],"&lt;&gt;"&amp;"Concluído",SAÍDAS[Data vencimento],AK1142,SAÍDAS[Conta bancária],$AJ$2)))</f>
        <v>0</v>
      </c>
      <c r="AP1142">
        <f t="shared" ca="1" si="117"/>
        <v>0</v>
      </c>
    </row>
    <row r="1143" spans="34:42" x14ac:dyDescent="0.3">
      <c r="AH1143" t="str">
        <f t="shared" ca="1" si="113"/>
        <v>fev</v>
      </c>
      <c r="AI1143">
        <f t="shared" ca="1" si="114"/>
        <v>1903</v>
      </c>
      <c r="AJ1143" t="str">
        <f t="shared" ca="1" si="115"/>
        <v>fev1903</v>
      </c>
      <c r="AK1143" s="97">
        <f t="shared" ca="1" si="118"/>
        <v>1137</v>
      </c>
      <c r="AL1143" t="str">
        <f t="shared" ca="1" si="116"/>
        <v>ter</v>
      </c>
      <c r="AM1143">
        <f ca="1">IF($AJ$2="",SUMIFS(BANCOS!$C$4:$C$13,BANCOS!$D$4:$D$13,AK1143),SUMIFS(BANCOS!$C$4:$C$13,BANCOS!$D$4:$D$13,AK1143,BANCOS!$B$4:$B$13,$AJ$2))+AP1142</f>
        <v>0</v>
      </c>
      <c r="AN1143">
        <f ca="1">IF($AI$3=1,
IF($AJ$2="",
SUMIFS(ENTRADAS[Valor],ENTRADAS[Status],"Concluído",ENTRADAS[Data pagamento],AK1143),
SUMIFS(ENTRADAS[Valor],ENTRADAS[Status],"Concluído",ENTRADAS[Data pagamento],AK1143,ENTRADAS[Conta bancária],$AJ$2)),
IF($AJ$2="",
SUMIFS(ENTRADAS[Valor],ENTRADAS[Status],"Concluído",ENTRADAS[Data pagamento],AK1143)+SUMIFS(ENTRADAS[Valor],ENTRADAS[Status],"&lt;&gt;"&amp;"Concluído",ENTRADAS[Data vencimento],AK1143),
SUMIFS(ENTRADAS[Valor],ENTRADAS[Status],"Concluído",ENTRADAS[Data pagamento],AK1143,ENTRADAS[Conta bancária],$AJ$2)+SUMIFS(ENTRADAS[Valor],ENTRADAS[Status],"&lt;&gt;"&amp;"Concluído",ENTRADAS[Data vencimento],AK1143,ENTRADAS[Conta bancária],$AJ$2)))</f>
        <v>0</v>
      </c>
      <c r="AO1143">
        <f ca="1">IF($AI$3=1,
IF($AJ$2="",
SUMIFS(SAÍDAS[Valor],SAÍDAS[Status],"Concluído",SAÍDAS[Data pagamento],AK1143),
SUMIFS(SAÍDAS[Valor],SAÍDAS[Status],"Concluído",SAÍDAS[Data pagamento],AK1143,SAÍDAS[Conta bancária],$AJ$2)),
IF($AJ$2="",
SUMIFS(SAÍDAS[Valor],SAÍDAS[Status],"Concluído",SAÍDAS[Data pagamento],AK1143)+SUMIFS(SAÍDAS[Valor],SAÍDAS[Status],"&lt;&gt;"&amp;"Concluído",SAÍDAS[Data vencimento],AK1143),
SUMIFS(SAÍDAS[Valor],SAÍDAS[Status],"Concluído",SAÍDAS[Data pagamento],AK1143,SAÍDAS[Conta bancária],$AJ$2)+SUMIFS(SAÍDAS[Valor],SAÍDAS[Status],"&lt;&gt;"&amp;"Concluído",SAÍDAS[Data vencimento],AK1143,SAÍDAS[Conta bancária],$AJ$2)))</f>
        <v>0</v>
      </c>
      <c r="AP1143">
        <f t="shared" ca="1" si="117"/>
        <v>0</v>
      </c>
    </row>
    <row r="1144" spans="34:42" x14ac:dyDescent="0.3">
      <c r="AH1144" t="str">
        <f t="shared" ref="AH1144:AH1207" ca="1" si="119">TEXT(AK1144,"MMM")</f>
        <v>fev</v>
      </c>
      <c r="AI1144">
        <f t="shared" ref="AI1144:AI1207" ca="1" si="120">YEAR(AK1144)</f>
        <v>1903</v>
      </c>
      <c r="AJ1144" t="str">
        <f t="shared" ref="AJ1144:AJ1207" ca="1" si="121">AH1144&amp;AI1144</f>
        <v>fev1903</v>
      </c>
      <c r="AK1144" s="97">
        <f t="shared" ca="1" si="118"/>
        <v>1138</v>
      </c>
      <c r="AL1144" t="str">
        <f t="shared" ref="AL1144:AL1207" ca="1" si="122">TEXT(AK1144,"DDD")</f>
        <v>qua</v>
      </c>
      <c r="AM1144">
        <f ca="1">IF($AJ$2="",SUMIFS(BANCOS!$C$4:$C$13,BANCOS!$D$4:$D$13,AK1144),SUMIFS(BANCOS!$C$4:$C$13,BANCOS!$D$4:$D$13,AK1144,BANCOS!$B$4:$B$13,$AJ$2))+AP1143</f>
        <v>0</v>
      </c>
      <c r="AN1144">
        <f ca="1">IF($AI$3=1,
IF($AJ$2="",
SUMIFS(ENTRADAS[Valor],ENTRADAS[Status],"Concluído",ENTRADAS[Data pagamento],AK1144),
SUMIFS(ENTRADAS[Valor],ENTRADAS[Status],"Concluído",ENTRADAS[Data pagamento],AK1144,ENTRADAS[Conta bancária],$AJ$2)),
IF($AJ$2="",
SUMIFS(ENTRADAS[Valor],ENTRADAS[Status],"Concluído",ENTRADAS[Data pagamento],AK1144)+SUMIFS(ENTRADAS[Valor],ENTRADAS[Status],"&lt;&gt;"&amp;"Concluído",ENTRADAS[Data vencimento],AK1144),
SUMIFS(ENTRADAS[Valor],ENTRADAS[Status],"Concluído",ENTRADAS[Data pagamento],AK1144,ENTRADAS[Conta bancária],$AJ$2)+SUMIFS(ENTRADAS[Valor],ENTRADAS[Status],"&lt;&gt;"&amp;"Concluído",ENTRADAS[Data vencimento],AK1144,ENTRADAS[Conta bancária],$AJ$2)))</f>
        <v>0</v>
      </c>
      <c r="AO1144">
        <f ca="1">IF($AI$3=1,
IF($AJ$2="",
SUMIFS(SAÍDAS[Valor],SAÍDAS[Status],"Concluído",SAÍDAS[Data pagamento],AK1144),
SUMIFS(SAÍDAS[Valor],SAÍDAS[Status],"Concluído",SAÍDAS[Data pagamento],AK1144,SAÍDAS[Conta bancária],$AJ$2)),
IF($AJ$2="",
SUMIFS(SAÍDAS[Valor],SAÍDAS[Status],"Concluído",SAÍDAS[Data pagamento],AK1144)+SUMIFS(SAÍDAS[Valor],SAÍDAS[Status],"&lt;&gt;"&amp;"Concluído",SAÍDAS[Data vencimento],AK1144),
SUMIFS(SAÍDAS[Valor],SAÍDAS[Status],"Concluído",SAÍDAS[Data pagamento],AK1144,SAÍDAS[Conta bancária],$AJ$2)+SUMIFS(SAÍDAS[Valor],SAÍDAS[Status],"&lt;&gt;"&amp;"Concluído",SAÍDAS[Data vencimento],AK1144,SAÍDAS[Conta bancária],$AJ$2)))</f>
        <v>0</v>
      </c>
      <c r="AP1144">
        <f t="shared" ref="AP1144:AP1207" ca="1" si="123">AM1144+AN1144-AO1144</f>
        <v>0</v>
      </c>
    </row>
    <row r="1145" spans="34:42" x14ac:dyDescent="0.3">
      <c r="AH1145" t="str">
        <f t="shared" ca="1" si="119"/>
        <v>fev</v>
      </c>
      <c r="AI1145">
        <f t="shared" ca="1" si="120"/>
        <v>1903</v>
      </c>
      <c r="AJ1145" t="str">
        <f t="shared" ca="1" si="121"/>
        <v>fev1903</v>
      </c>
      <c r="AK1145" s="97">
        <f t="shared" ca="1" si="118"/>
        <v>1139</v>
      </c>
      <c r="AL1145" t="str">
        <f t="shared" ca="1" si="122"/>
        <v>qui</v>
      </c>
      <c r="AM1145">
        <f ca="1">IF($AJ$2="",SUMIFS(BANCOS!$C$4:$C$13,BANCOS!$D$4:$D$13,AK1145),SUMIFS(BANCOS!$C$4:$C$13,BANCOS!$D$4:$D$13,AK1145,BANCOS!$B$4:$B$13,$AJ$2))+AP1144</f>
        <v>0</v>
      </c>
      <c r="AN1145">
        <f ca="1">IF($AI$3=1,
IF($AJ$2="",
SUMIFS(ENTRADAS[Valor],ENTRADAS[Status],"Concluído",ENTRADAS[Data pagamento],AK1145),
SUMIFS(ENTRADAS[Valor],ENTRADAS[Status],"Concluído",ENTRADAS[Data pagamento],AK1145,ENTRADAS[Conta bancária],$AJ$2)),
IF($AJ$2="",
SUMIFS(ENTRADAS[Valor],ENTRADAS[Status],"Concluído",ENTRADAS[Data pagamento],AK1145)+SUMIFS(ENTRADAS[Valor],ENTRADAS[Status],"&lt;&gt;"&amp;"Concluído",ENTRADAS[Data vencimento],AK1145),
SUMIFS(ENTRADAS[Valor],ENTRADAS[Status],"Concluído",ENTRADAS[Data pagamento],AK1145,ENTRADAS[Conta bancária],$AJ$2)+SUMIFS(ENTRADAS[Valor],ENTRADAS[Status],"&lt;&gt;"&amp;"Concluído",ENTRADAS[Data vencimento],AK1145,ENTRADAS[Conta bancária],$AJ$2)))</f>
        <v>0</v>
      </c>
      <c r="AO1145">
        <f ca="1">IF($AI$3=1,
IF($AJ$2="",
SUMIFS(SAÍDAS[Valor],SAÍDAS[Status],"Concluído",SAÍDAS[Data pagamento],AK1145),
SUMIFS(SAÍDAS[Valor],SAÍDAS[Status],"Concluído",SAÍDAS[Data pagamento],AK1145,SAÍDAS[Conta bancária],$AJ$2)),
IF($AJ$2="",
SUMIFS(SAÍDAS[Valor],SAÍDAS[Status],"Concluído",SAÍDAS[Data pagamento],AK1145)+SUMIFS(SAÍDAS[Valor],SAÍDAS[Status],"&lt;&gt;"&amp;"Concluído",SAÍDAS[Data vencimento],AK1145),
SUMIFS(SAÍDAS[Valor],SAÍDAS[Status],"Concluído",SAÍDAS[Data pagamento],AK1145,SAÍDAS[Conta bancária],$AJ$2)+SUMIFS(SAÍDAS[Valor],SAÍDAS[Status],"&lt;&gt;"&amp;"Concluído",SAÍDAS[Data vencimento],AK1145,SAÍDAS[Conta bancária],$AJ$2)))</f>
        <v>0</v>
      </c>
      <c r="AP1145">
        <f t="shared" ca="1" si="123"/>
        <v>0</v>
      </c>
    </row>
    <row r="1146" spans="34:42" x14ac:dyDescent="0.3">
      <c r="AH1146" t="str">
        <f t="shared" ca="1" si="119"/>
        <v>fev</v>
      </c>
      <c r="AI1146">
        <f t="shared" ca="1" si="120"/>
        <v>1903</v>
      </c>
      <c r="AJ1146" t="str">
        <f t="shared" ca="1" si="121"/>
        <v>fev1903</v>
      </c>
      <c r="AK1146" s="97">
        <f t="shared" ca="1" si="118"/>
        <v>1140</v>
      </c>
      <c r="AL1146" t="str">
        <f t="shared" ca="1" si="122"/>
        <v>sex</v>
      </c>
      <c r="AM1146">
        <f ca="1">IF($AJ$2="",SUMIFS(BANCOS!$C$4:$C$13,BANCOS!$D$4:$D$13,AK1146),SUMIFS(BANCOS!$C$4:$C$13,BANCOS!$D$4:$D$13,AK1146,BANCOS!$B$4:$B$13,$AJ$2))+AP1145</f>
        <v>0</v>
      </c>
      <c r="AN1146">
        <f ca="1">IF($AI$3=1,
IF($AJ$2="",
SUMIFS(ENTRADAS[Valor],ENTRADAS[Status],"Concluído",ENTRADAS[Data pagamento],AK1146),
SUMIFS(ENTRADAS[Valor],ENTRADAS[Status],"Concluído",ENTRADAS[Data pagamento],AK1146,ENTRADAS[Conta bancária],$AJ$2)),
IF($AJ$2="",
SUMIFS(ENTRADAS[Valor],ENTRADAS[Status],"Concluído",ENTRADAS[Data pagamento],AK1146)+SUMIFS(ENTRADAS[Valor],ENTRADAS[Status],"&lt;&gt;"&amp;"Concluído",ENTRADAS[Data vencimento],AK1146),
SUMIFS(ENTRADAS[Valor],ENTRADAS[Status],"Concluído",ENTRADAS[Data pagamento],AK1146,ENTRADAS[Conta bancária],$AJ$2)+SUMIFS(ENTRADAS[Valor],ENTRADAS[Status],"&lt;&gt;"&amp;"Concluído",ENTRADAS[Data vencimento],AK1146,ENTRADAS[Conta bancária],$AJ$2)))</f>
        <v>0</v>
      </c>
      <c r="AO1146">
        <f ca="1">IF($AI$3=1,
IF($AJ$2="",
SUMIFS(SAÍDAS[Valor],SAÍDAS[Status],"Concluído",SAÍDAS[Data pagamento],AK1146),
SUMIFS(SAÍDAS[Valor],SAÍDAS[Status],"Concluído",SAÍDAS[Data pagamento],AK1146,SAÍDAS[Conta bancária],$AJ$2)),
IF($AJ$2="",
SUMIFS(SAÍDAS[Valor],SAÍDAS[Status],"Concluído",SAÍDAS[Data pagamento],AK1146)+SUMIFS(SAÍDAS[Valor],SAÍDAS[Status],"&lt;&gt;"&amp;"Concluído",SAÍDAS[Data vencimento],AK1146),
SUMIFS(SAÍDAS[Valor],SAÍDAS[Status],"Concluído",SAÍDAS[Data pagamento],AK1146,SAÍDAS[Conta bancária],$AJ$2)+SUMIFS(SAÍDAS[Valor],SAÍDAS[Status],"&lt;&gt;"&amp;"Concluído",SAÍDAS[Data vencimento],AK1146,SAÍDAS[Conta bancária],$AJ$2)))</f>
        <v>0</v>
      </c>
      <c r="AP1146">
        <f t="shared" ca="1" si="123"/>
        <v>0</v>
      </c>
    </row>
    <row r="1147" spans="34:42" x14ac:dyDescent="0.3">
      <c r="AH1147" t="str">
        <f t="shared" ca="1" si="119"/>
        <v>fev</v>
      </c>
      <c r="AI1147">
        <f t="shared" ca="1" si="120"/>
        <v>1903</v>
      </c>
      <c r="AJ1147" t="str">
        <f t="shared" ca="1" si="121"/>
        <v>fev1903</v>
      </c>
      <c r="AK1147" s="97">
        <f t="shared" ca="1" si="118"/>
        <v>1141</v>
      </c>
      <c r="AL1147" t="str">
        <f t="shared" ca="1" si="122"/>
        <v>sáb</v>
      </c>
      <c r="AM1147">
        <f ca="1">IF($AJ$2="",SUMIFS(BANCOS!$C$4:$C$13,BANCOS!$D$4:$D$13,AK1147),SUMIFS(BANCOS!$C$4:$C$13,BANCOS!$D$4:$D$13,AK1147,BANCOS!$B$4:$B$13,$AJ$2))+AP1146</f>
        <v>0</v>
      </c>
      <c r="AN1147">
        <f ca="1">IF($AI$3=1,
IF($AJ$2="",
SUMIFS(ENTRADAS[Valor],ENTRADAS[Status],"Concluído",ENTRADAS[Data pagamento],AK1147),
SUMIFS(ENTRADAS[Valor],ENTRADAS[Status],"Concluído",ENTRADAS[Data pagamento],AK1147,ENTRADAS[Conta bancária],$AJ$2)),
IF($AJ$2="",
SUMIFS(ENTRADAS[Valor],ENTRADAS[Status],"Concluído",ENTRADAS[Data pagamento],AK1147)+SUMIFS(ENTRADAS[Valor],ENTRADAS[Status],"&lt;&gt;"&amp;"Concluído",ENTRADAS[Data vencimento],AK1147),
SUMIFS(ENTRADAS[Valor],ENTRADAS[Status],"Concluído",ENTRADAS[Data pagamento],AK1147,ENTRADAS[Conta bancária],$AJ$2)+SUMIFS(ENTRADAS[Valor],ENTRADAS[Status],"&lt;&gt;"&amp;"Concluído",ENTRADAS[Data vencimento],AK1147,ENTRADAS[Conta bancária],$AJ$2)))</f>
        <v>0</v>
      </c>
      <c r="AO1147">
        <f ca="1">IF($AI$3=1,
IF($AJ$2="",
SUMIFS(SAÍDAS[Valor],SAÍDAS[Status],"Concluído",SAÍDAS[Data pagamento],AK1147),
SUMIFS(SAÍDAS[Valor],SAÍDAS[Status],"Concluído",SAÍDAS[Data pagamento],AK1147,SAÍDAS[Conta bancária],$AJ$2)),
IF($AJ$2="",
SUMIFS(SAÍDAS[Valor],SAÍDAS[Status],"Concluído",SAÍDAS[Data pagamento],AK1147)+SUMIFS(SAÍDAS[Valor],SAÍDAS[Status],"&lt;&gt;"&amp;"Concluído",SAÍDAS[Data vencimento],AK1147),
SUMIFS(SAÍDAS[Valor],SAÍDAS[Status],"Concluído",SAÍDAS[Data pagamento],AK1147,SAÍDAS[Conta bancária],$AJ$2)+SUMIFS(SAÍDAS[Valor],SAÍDAS[Status],"&lt;&gt;"&amp;"Concluído",SAÍDAS[Data vencimento],AK1147,SAÍDAS[Conta bancária],$AJ$2)))</f>
        <v>0</v>
      </c>
      <c r="AP1147">
        <f t="shared" ca="1" si="123"/>
        <v>0</v>
      </c>
    </row>
    <row r="1148" spans="34:42" x14ac:dyDescent="0.3">
      <c r="AH1148" t="str">
        <f t="shared" ca="1" si="119"/>
        <v>fev</v>
      </c>
      <c r="AI1148">
        <f t="shared" ca="1" si="120"/>
        <v>1903</v>
      </c>
      <c r="AJ1148" t="str">
        <f t="shared" ca="1" si="121"/>
        <v>fev1903</v>
      </c>
      <c r="AK1148" s="97">
        <f t="shared" ca="1" si="118"/>
        <v>1142</v>
      </c>
      <c r="AL1148" t="str">
        <f t="shared" ca="1" si="122"/>
        <v>dom</v>
      </c>
      <c r="AM1148">
        <f ca="1">IF($AJ$2="",SUMIFS(BANCOS!$C$4:$C$13,BANCOS!$D$4:$D$13,AK1148),SUMIFS(BANCOS!$C$4:$C$13,BANCOS!$D$4:$D$13,AK1148,BANCOS!$B$4:$B$13,$AJ$2))+AP1147</f>
        <v>0</v>
      </c>
      <c r="AN1148">
        <f ca="1">IF($AI$3=1,
IF($AJ$2="",
SUMIFS(ENTRADAS[Valor],ENTRADAS[Status],"Concluído",ENTRADAS[Data pagamento],AK1148),
SUMIFS(ENTRADAS[Valor],ENTRADAS[Status],"Concluído",ENTRADAS[Data pagamento],AK1148,ENTRADAS[Conta bancária],$AJ$2)),
IF($AJ$2="",
SUMIFS(ENTRADAS[Valor],ENTRADAS[Status],"Concluído",ENTRADAS[Data pagamento],AK1148)+SUMIFS(ENTRADAS[Valor],ENTRADAS[Status],"&lt;&gt;"&amp;"Concluído",ENTRADAS[Data vencimento],AK1148),
SUMIFS(ENTRADAS[Valor],ENTRADAS[Status],"Concluído",ENTRADAS[Data pagamento],AK1148,ENTRADAS[Conta bancária],$AJ$2)+SUMIFS(ENTRADAS[Valor],ENTRADAS[Status],"&lt;&gt;"&amp;"Concluído",ENTRADAS[Data vencimento],AK1148,ENTRADAS[Conta bancária],$AJ$2)))</f>
        <v>0</v>
      </c>
      <c r="AO1148">
        <f ca="1">IF($AI$3=1,
IF($AJ$2="",
SUMIFS(SAÍDAS[Valor],SAÍDAS[Status],"Concluído",SAÍDAS[Data pagamento],AK1148),
SUMIFS(SAÍDAS[Valor],SAÍDAS[Status],"Concluído",SAÍDAS[Data pagamento],AK1148,SAÍDAS[Conta bancária],$AJ$2)),
IF($AJ$2="",
SUMIFS(SAÍDAS[Valor],SAÍDAS[Status],"Concluído",SAÍDAS[Data pagamento],AK1148)+SUMIFS(SAÍDAS[Valor],SAÍDAS[Status],"&lt;&gt;"&amp;"Concluído",SAÍDAS[Data vencimento],AK1148),
SUMIFS(SAÍDAS[Valor],SAÍDAS[Status],"Concluído",SAÍDAS[Data pagamento],AK1148,SAÍDAS[Conta bancária],$AJ$2)+SUMIFS(SAÍDAS[Valor],SAÍDAS[Status],"&lt;&gt;"&amp;"Concluído",SAÍDAS[Data vencimento],AK1148,SAÍDAS[Conta bancária],$AJ$2)))</f>
        <v>0</v>
      </c>
      <c r="AP1148">
        <f t="shared" ca="1" si="123"/>
        <v>0</v>
      </c>
    </row>
    <row r="1149" spans="34:42" x14ac:dyDescent="0.3">
      <c r="AH1149" t="str">
        <f t="shared" ca="1" si="119"/>
        <v>fev</v>
      </c>
      <c r="AI1149">
        <f t="shared" ca="1" si="120"/>
        <v>1903</v>
      </c>
      <c r="AJ1149" t="str">
        <f t="shared" ca="1" si="121"/>
        <v>fev1903</v>
      </c>
      <c r="AK1149" s="97">
        <f t="shared" ca="1" si="118"/>
        <v>1143</v>
      </c>
      <c r="AL1149" t="str">
        <f t="shared" ca="1" si="122"/>
        <v>seg</v>
      </c>
      <c r="AM1149">
        <f ca="1">IF($AJ$2="",SUMIFS(BANCOS!$C$4:$C$13,BANCOS!$D$4:$D$13,AK1149),SUMIFS(BANCOS!$C$4:$C$13,BANCOS!$D$4:$D$13,AK1149,BANCOS!$B$4:$B$13,$AJ$2))+AP1148</f>
        <v>0</v>
      </c>
      <c r="AN1149">
        <f ca="1">IF($AI$3=1,
IF($AJ$2="",
SUMIFS(ENTRADAS[Valor],ENTRADAS[Status],"Concluído",ENTRADAS[Data pagamento],AK1149),
SUMIFS(ENTRADAS[Valor],ENTRADAS[Status],"Concluído",ENTRADAS[Data pagamento],AK1149,ENTRADAS[Conta bancária],$AJ$2)),
IF($AJ$2="",
SUMIFS(ENTRADAS[Valor],ENTRADAS[Status],"Concluído",ENTRADAS[Data pagamento],AK1149)+SUMIFS(ENTRADAS[Valor],ENTRADAS[Status],"&lt;&gt;"&amp;"Concluído",ENTRADAS[Data vencimento],AK1149),
SUMIFS(ENTRADAS[Valor],ENTRADAS[Status],"Concluído",ENTRADAS[Data pagamento],AK1149,ENTRADAS[Conta bancária],$AJ$2)+SUMIFS(ENTRADAS[Valor],ENTRADAS[Status],"&lt;&gt;"&amp;"Concluído",ENTRADAS[Data vencimento],AK1149,ENTRADAS[Conta bancária],$AJ$2)))</f>
        <v>0</v>
      </c>
      <c r="AO1149">
        <f ca="1">IF($AI$3=1,
IF($AJ$2="",
SUMIFS(SAÍDAS[Valor],SAÍDAS[Status],"Concluído",SAÍDAS[Data pagamento],AK1149),
SUMIFS(SAÍDAS[Valor],SAÍDAS[Status],"Concluído",SAÍDAS[Data pagamento],AK1149,SAÍDAS[Conta bancária],$AJ$2)),
IF($AJ$2="",
SUMIFS(SAÍDAS[Valor],SAÍDAS[Status],"Concluído",SAÍDAS[Data pagamento],AK1149)+SUMIFS(SAÍDAS[Valor],SAÍDAS[Status],"&lt;&gt;"&amp;"Concluído",SAÍDAS[Data vencimento],AK1149),
SUMIFS(SAÍDAS[Valor],SAÍDAS[Status],"Concluído",SAÍDAS[Data pagamento],AK1149,SAÍDAS[Conta bancária],$AJ$2)+SUMIFS(SAÍDAS[Valor],SAÍDAS[Status],"&lt;&gt;"&amp;"Concluído",SAÍDAS[Data vencimento],AK1149,SAÍDAS[Conta bancária],$AJ$2)))</f>
        <v>0</v>
      </c>
      <c r="AP1149">
        <f t="shared" ca="1" si="123"/>
        <v>0</v>
      </c>
    </row>
    <row r="1150" spans="34:42" x14ac:dyDescent="0.3">
      <c r="AH1150" t="str">
        <f t="shared" ca="1" si="119"/>
        <v>fev</v>
      </c>
      <c r="AI1150">
        <f t="shared" ca="1" si="120"/>
        <v>1903</v>
      </c>
      <c r="AJ1150" t="str">
        <f t="shared" ca="1" si="121"/>
        <v>fev1903</v>
      </c>
      <c r="AK1150" s="97">
        <f t="shared" ca="1" si="118"/>
        <v>1144</v>
      </c>
      <c r="AL1150" t="str">
        <f t="shared" ca="1" si="122"/>
        <v>ter</v>
      </c>
      <c r="AM1150">
        <f ca="1">IF($AJ$2="",SUMIFS(BANCOS!$C$4:$C$13,BANCOS!$D$4:$D$13,AK1150),SUMIFS(BANCOS!$C$4:$C$13,BANCOS!$D$4:$D$13,AK1150,BANCOS!$B$4:$B$13,$AJ$2))+AP1149</f>
        <v>0</v>
      </c>
      <c r="AN1150">
        <f ca="1">IF($AI$3=1,
IF($AJ$2="",
SUMIFS(ENTRADAS[Valor],ENTRADAS[Status],"Concluído",ENTRADAS[Data pagamento],AK1150),
SUMIFS(ENTRADAS[Valor],ENTRADAS[Status],"Concluído",ENTRADAS[Data pagamento],AK1150,ENTRADAS[Conta bancária],$AJ$2)),
IF($AJ$2="",
SUMIFS(ENTRADAS[Valor],ENTRADAS[Status],"Concluído",ENTRADAS[Data pagamento],AK1150)+SUMIFS(ENTRADAS[Valor],ENTRADAS[Status],"&lt;&gt;"&amp;"Concluído",ENTRADAS[Data vencimento],AK1150),
SUMIFS(ENTRADAS[Valor],ENTRADAS[Status],"Concluído",ENTRADAS[Data pagamento],AK1150,ENTRADAS[Conta bancária],$AJ$2)+SUMIFS(ENTRADAS[Valor],ENTRADAS[Status],"&lt;&gt;"&amp;"Concluído",ENTRADAS[Data vencimento],AK1150,ENTRADAS[Conta bancária],$AJ$2)))</f>
        <v>0</v>
      </c>
      <c r="AO1150">
        <f ca="1">IF($AI$3=1,
IF($AJ$2="",
SUMIFS(SAÍDAS[Valor],SAÍDAS[Status],"Concluído",SAÍDAS[Data pagamento],AK1150),
SUMIFS(SAÍDAS[Valor],SAÍDAS[Status],"Concluído",SAÍDAS[Data pagamento],AK1150,SAÍDAS[Conta bancária],$AJ$2)),
IF($AJ$2="",
SUMIFS(SAÍDAS[Valor],SAÍDAS[Status],"Concluído",SAÍDAS[Data pagamento],AK1150)+SUMIFS(SAÍDAS[Valor],SAÍDAS[Status],"&lt;&gt;"&amp;"Concluído",SAÍDAS[Data vencimento],AK1150),
SUMIFS(SAÍDAS[Valor],SAÍDAS[Status],"Concluído",SAÍDAS[Data pagamento],AK1150,SAÍDAS[Conta bancária],$AJ$2)+SUMIFS(SAÍDAS[Valor],SAÍDAS[Status],"&lt;&gt;"&amp;"Concluído",SAÍDAS[Data vencimento],AK1150,SAÍDAS[Conta bancária],$AJ$2)))</f>
        <v>0</v>
      </c>
      <c r="AP1150">
        <f t="shared" ca="1" si="123"/>
        <v>0</v>
      </c>
    </row>
    <row r="1151" spans="34:42" x14ac:dyDescent="0.3">
      <c r="AH1151" t="str">
        <f t="shared" ca="1" si="119"/>
        <v>fev</v>
      </c>
      <c r="AI1151">
        <f t="shared" ca="1" si="120"/>
        <v>1903</v>
      </c>
      <c r="AJ1151" t="str">
        <f t="shared" ca="1" si="121"/>
        <v>fev1903</v>
      </c>
      <c r="AK1151" s="97">
        <f t="shared" ca="1" si="118"/>
        <v>1145</v>
      </c>
      <c r="AL1151" t="str">
        <f t="shared" ca="1" si="122"/>
        <v>qua</v>
      </c>
      <c r="AM1151">
        <f ca="1">IF($AJ$2="",SUMIFS(BANCOS!$C$4:$C$13,BANCOS!$D$4:$D$13,AK1151),SUMIFS(BANCOS!$C$4:$C$13,BANCOS!$D$4:$D$13,AK1151,BANCOS!$B$4:$B$13,$AJ$2))+AP1150</f>
        <v>0</v>
      </c>
      <c r="AN1151">
        <f ca="1">IF($AI$3=1,
IF($AJ$2="",
SUMIFS(ENTRADAS[Valor],ENTRADAS[Status],"Concluído",ENTRADAS[Data pagamento],AK1151),
SUMIFS(ENTRADAS[Valor],ENTRADAS[Status],"Concluído",ENTRADAS[Data pagamento],AK1151,ENTRADAS[Conta bancária],$AJ$2)),
IF($AJ$2="",
SUMIFS(ENTRADAS[Valor],ENTRADAS[Status],"Concluído",ENTRADAS[Data pagamento],AK1151)+SUMIFS(ENTRADAS[Valor],ENTRADAS[Status],"&lt;&gt;"&amp;"Concluído",ENTRADAS[Data vencimento],AK1151),
SUMIFS(ENTRADAS[Valor],ENTRADAS[Status],"Concluído",ENTRADAS[Data pagamento],AK1151,ENTRADAS[Conta bancária],$AJ$2)+SUMIFS(ENTRADAS[Valor],ENTRADAS[Status],"&lt;&gt;"&amp;"Concluído",ENTRADAS[Data vencimento],AK1151,ENTRADAS[Conta bancária],$AJ$2)))</f>
        <v>0</v>
      </c>
      <c r="AO1151">
        <f ca="1">IF($AI$3=1,
IF($AJ$2="",
SUMIFS(SAÍDAS[Valor],SAÍDAS[Status],"Concluído",SAÍDAS[Data pagamento],AK1151),
SUMIFS(SAÍDAS[Valor],SAÍDAS[Status],"Concluído",SAÍDAS[Data pagamento],AK1151,SAÍDAS[Conta bancária],$AJ$2)),
IF($AJ$2="",
SUMIFS(SAÍDAS[Valor],SAÍDAS[Status],"Concluído",SAÍDAS[Data pagamento],AK1151)+SUMIFS(SAÍDAS[Valor],SAÍDAS[Status],"&lt;&gt;"&amp;"Concluído",SAÍDAS[Data vencimento],AK1151),
SUMIFS(SAÍDAS[Valor],SAÍDAS[Status],"Concluído",SAÍDAS[Data pagamento],AK1151,SAÍDAS[Conta bancária],$AJ$2)+SUMIFS(SAÍDAS[Valor],SAÍDAS[Status],"&lt;&gt;"&amp;"Concluído",SAÍDAS[Data vencimento],AK1151,SAÍDAS[Conta bancária],$AJ$2)))</f>
        <v>0</v>
      </c>
      <c r="AP1151">
        <f t="shared" ca="1" si="123"/>
        <v>0</v>
      </c>
    </row>
    <row r="1152" spans="34:42" x14ac:dyDescent="0.3">
      <c r="AH1152" t="str">
        <f t="shared" ca="1" si="119"/>
        <v>fev</v>
      </c>
      <c r="AI1152">
        <f t="shared" ca="1" si="120"/>
        <v>1903</v>
      </c>
      <c r="AJ1152" t="str">
        <f t="shared" ca="1" si="121"/>
        <v>fev1903</v>
      </c>
      <c r="AK1152" s="97">
        <f t="shared" ca="1" si="118"/>
        <v>1146</v>
      </c>
      <c r="AL1152" t="str">
        <f t="shared" ca="1" si="122"/>
        <v>qui</v>
      </c>
      <c r="AM1152">
        <f ca="1">IF($AJ$2="",SUMIFS(BANCOS!$C$4:$C$13,BANCOS!$D$4:$D$13,AK1152),SUMIFS(BANCOS!$C$4:$C$13,BANCOS!$D$4:$D$13,AK1152,BANCOS!$B$4:$B$13,$AJ$2))+AP1151</f>
        <v>0</v>
      </c>
      <c r="AN1152">
        <f ca="1">IF($AI$3=1,
IF($AJ$2="",
SUMIFS(ENTRADAS[Valor],ENTRADAS[Status],"Concluído",ENTRADAS[Data pagamento],AK1152),
SUMIFS(ENTRADAS[Valor],ENTRADAS[Status],"Concluído",ENTRADAS[Data pagamento],AK1152,ENTRADAS[Conta bancária],$AJ$2)),
IF($AJ$2="",
SUMIFS(ENTRADAS[Valor],ENTRADAS[Status],"Concluído",ENTRADAS[Data pagamento],AK1152)+SUMIFS(ENTRADAS[Valor],ENTRADAS[Status],"&lt;&gt;"&amp;"Concluído",ENTRADAS[Data vencimento],AK1152),
SUMIFS(ENTRADAS[Valor],ENTRADAS[Status],"Concluído",ENTRADAS[Data pagamento],AK1152,ENTRADAS[Conta bancária],$AJ$2)+SUMIFS(ENTRADAS[Valor],ENTRADAS[Status],"&lt;&gt;"&amp;"Concluído",ENTRADAS[Data vencimento],AK1152,ENTRADAS[Conta bancária],$AJ$2)))</f>
        <v>0</v>
      </c>
      <c r="AO1152">
        <f ca="1">IF($AI$3=1,
IF($AJ$2="",
SUMIFS(SAÍDAS[Valor],SAÍDAS[Status],"Concluído",SAÍDAS[Data pagamento],AK1152),
SUMIFS(SAÍDAS[Valor],SAÍDAS[Status],"Concluído",SAÍDAS[Data pagamento],AK1152,SAÍDAS[Conta bancária],$AJ$2)),
IF($AJ$2="",
SUMIFS(SAÍDAS[Valor],SAÍDAS[Status],"Concluído",SAÍDAS[Data pagamento],AK1152)+SUMIFS(SAÍDAS[Valor],SAÍDAS[Status],"&lt;&gt;"&amp;"Concluído",SAÍDAS[Data vencimento],AK1152),
SUMIFS(SAÍDAS[Valor],SAÍDAS[Status],"Concluído",SAÍDAS[Data pagamento],AK1152,SAÍDAS[Conta bancária],$AJ$2)+SUMIFS(SAÍDAS[Valor],SAÍDAS[Status],"&lt;&gt;"&amp;"Concluído",SAÍDAS[Data vencimento],AK1152,SAÍDAS[Conta bancária],$AJ$2)))</f>
        <v>0</v>
      </c>
      <c r="AP1152">
        <f t="shared" ca="1" si="123"/>
        <v>0</v>
      </c>
    </row>
    <row r="1153" spans="34:42" x14ac:dyDescent="0.3">
      <c r="AH1153" t="str">
        <f t="shared" ca="1" si="119"/>
        <v>fev</v>
      </c>
      <c r="AI1153">
        <f t="shared" ca="1" si="120"/>
        <v>1903</v>
      </c>
      <c r="AJ1153" t="str">
        <f t="shared" ca="1" si="121"/>
        <v>fev1903</v>
      </c>
      <c r="AK1153" s="97">
        <f t="shared" ca="1" si="118"/>
        <v>1147</v>
      </c>
      <c r="AL1153" t="str">
        <f t="shared" ca="1" si="122"/>
        <v>sex</v>
      </c>
      <c r="AM1153">
        <f ca="1">IF($AJ$2="",SUMIFS(BANCOS!$C$4:$C$13,BANCOS!$D$4:$D$13,AK1153),SUMIFS(BANCOS!$C$4:$C$13,BANCOS!$D$4:$D$13,AK1153,BANCOS!$B$4:$B$13,$AJ$2))+AP1152</f>
        <v>0</v>
      </c>
      <c r="AN1153">
        <f ca="1">IF($AI$3=1,
IF($AJ$2="",
SUMIFS(ENTRADAS[Valor],ENTRADAS[Status],"Concluído",ENTRADAS[Data pagamento],AK1153),
SUMIFS(ENTRADAS[Valor],ENTRADAS[Status],"Concluído",ENTRADAS[Data pagamento],AK1153,ENTRADAS[Conta bancária],$AJ$2)),
IF($AJ$2="",
SUMIFS(ENTRADAS[Valor],ENTRADAS[Status],"Concluído",ENTRADAS[Data pagamento],AK1153)+SUMIFS(ENTRADAS[Valor],ENTRADAS[Status],"&lt;&gt;"&amp;"Concluído",ENTRADAS[Data vencimento],AK1153),
SUMIFS(ENTRADAS[Valor],ENTRADAS[Status],"Concluído",ENTRADAS[Data pagamento],AK1153,ENTRADAS[Conta bancária],$AJ$2)+SUMIFS(ENTRADAS[Valor],ENTRADAS[Status],"&lt;&gt;"&amp;"Concluído",ENTRADAS[Data vencimento],AK1153,ENTRADAS[Conta bancária],$AJ$2)))</f>
        <v>0</v>
      </c>
      <c r="AO1153">
        <f ca="1">IF($AI$3=1,
IF($AJ$2="",
SUMIFS(SAÍDAS[Valor],SAÍDAS[Status],"Concluído",SAÍDAS[Data pagamento],AK1153),
SUMIFS(SAÍDAS[Valor],SAÍDAS[Status],"Concluído",SAÍDAS[Data pagamento],AK1153,SAÍDAS[Conta bancária],$AJ$2)),
IF($AJ$2="",
SUMIFS(SAÍDAS[Valor],SAÍDAS[Status],"Concluído",SAÍDAS[Data pagamento],AK1153)+SUMIFS(SAÍDAS[Valor],SAÍDAS[Status],"&lt;&gt;"&amp;"Concluído",SAÍDAS[Data vencimento],AK1153),
SUMIFS(SAÍDAS[Valor],SAÍDAS[Status],"Concluído",SAÍDAS[Data pagamento],AK1153,SAÍDAS[Conta bancária],$AJ$2)+SUMIFS(SAÍDAS[Valor],SAÍDAS[Status],"&lt;&gt;"&amp;"Concluído",SAÍDAS[Data vencimento],AK1153,SAÍDAS[Conta bancária],$AJ$2)))</f>
        <v>0</v>
      </c>
      <c r="AP1153">
        <f t="shared" ca="1" si="123"/>
        <v>0</v>
      </c>
    </row>
    <row r="1154" spans="34:42" x14ac:dyDescent="0.3">
      <c r="AH1154" t="str">
        <f t="shared" ca="1" si="119"/>
        <v>fev</v>
      </c>
      <c r="AI1154">
        <f t="shared" ca="1" si="120"/>
        <v>1903</v>
      </c>
      <c r="AJ1154" t="str">
        <f t="shared" ca="1" si="121"/>
        <v>fev1903</v>
      </c>
      <c r="AK1154" s="97">
        <f t="shared" ca="1" si="118"/>
        <v>1148</v>
      </c>
      <c r="AL1154" t="str">
        <f t="shared" ca="1" si="122"/>
        <v>sáb</v>
      </c>
      <c r="AM1154">
        <f ca="1">IF($AJ$2="",SUMIFS(BANCOS!$C$4:$C$13,BANCOS!$D$4:$D$13,AK1154),SUMIFS(BANCOS!$C$4:$C$13,BANCOS!$D$4:$D$13,AK1154,BANCOS!$B$4:$B$13,$AJ$2))+AP1153</f>
        <v>0</v>
      </c>
      <c r="AN1154">
        <f ca="1">IF($AI$3=1,
IF($AJ$2="",
SUMIFS(ENTRADAS[Valor],ENTRADAS[Status],"Concluído",ENTRADAS[Data pagamento],AK1154),
SUMIFS(ENTRADAS[Valor],ENTRADAS[Status],"Concluído",ENTRADAS[Data pagamento],AK1154,ENTRADAS[Conta bancária],$AJ$2)),
IF($AJ$2="",
SUMIFS(ENTRADAS[Valor],ENTRADAS[Status],"Concluído",ENTRADAS[Data pagamento],AK1154)+SUMIFS(ENTRADAS[Valor],ENTRADAS[Status],"&lt;&gt;"&amp;"Concluído",ENTRADAS[Data vencimento],AK1154),
SUMIFS(ENTRADAS[Valor],ENTRADAS[Status],"Concluído",ENTRADAS[Data pagamento],AK1154,ENTRADAS[Conta bancária],$AJ$2)+SUMIFS(ENTRADAS[Valor],ENTRADAS[Status],"&lt;&gt;"&amp;"Concluído",ENTRADAS[Data vencimento],AK1154,ENTRADAS[Conta bancária],$AJ$2)))</f>
        <v>0</v>
      </c>
      <c r="AO1154">
        <f ca="1">IF($AI$3=1,
IF($AJ$2="",
SUMIFS(SAÍDAS[Valor],SAÍDAS[Status],"Concluído",SAÍDAS[Data pagamento],AK1154),
SUMIFS(SAÍDAS[Valor],SAÍDAS[Status],"Concluído",SAÍDAS[Data pagamento],AK1154,SAÍDAS[Conta bancária],$AJ$2)),
IF($AJ$2="",
SUMIFS(SAÍDAS[Valor],SAÍDAS[Status],"Concluído",SAÍDAS[Data pagamento],AK1154)+SUMIFS(SAÍDAS[Valor],SAÍDAS[Status],"&lt;&gt;"&amp;"Concluído",SAÍDAS[Data vencimento],AK1154),
SUMIFS(SAÍDAS[Valor],SAÍDAS[Status],"Concluído",SAÍDAS[Data pagamento],AK1154,SAÍDAS[Conta bancária],$AJ$2)+SUMIFS(SAÍDAS[Valor],SAÍDAS[Status],"&lt;&gt;"&amp;"Concluído",SAÍDAS[Data vencimento],AK1154,SAÍDAS[Conta bancária],$AJ$2)))</f>
        <v>0</v>
      </c>
      <c r="AP1154">
        <f t="shared" ca="1" si="123"/>
        <v>0</v>
      </c>
    </row>
    <row r="1155" spans="34:42" x14ac:dyDescent="0.3">
      <c r="AH1155" t="str">
        <f t="shared" ca="1" si="119"/>
        <v>fev</v>
      </c>
      <c r="AI1155">
        <f t="shared" ca="1" si="120"/>
        <v>1903</v>
      </c>
      <c r="AJ1155" t="str">
        <f t="shared" ca="1" si="121"/>
        <v>fev1903</v>
      </c>
      <c r="AK1155" s="97">
        <f t="shared" ca="1" si="118"/>
        <v>1149</v>
      </c>
      <c r="AL1155" t="str">
        <f t="shared" ca="1" si="122"/>
        <v>dom</v>
      </c>
      <c r="AM1155">
        <f ca="1">IF($AJ$2="",SUMIFS(BANCOS!$C$4:$C$13,BANCOS!$D$4:$D$13,AK1155),SUMIFS(BANCOS!$C$4:$C$13,BANCOS!$D$4:$D$13,AK1155,BANCOS!$B$4:$B$13,$AJ$2))+AP1154</f>
        <v>0</v>
      </c>
      <c r="AN1155">
        <f ca="1">IF($AI$3=1,
IF($AJ$2="",
SUMIFS(ENTRADAS[Valor],ENTRADAS[Status],"Concluído",ENTRADAS[Data pagamento],AK1155),
SUMIFS(ENTRADAS[Valor],ENTRADAS[Status],"Concluído",ENTRADAS[Data pagamento],AK1155,ENTRADAS[Conta bancária],$AJ$2)),
IF($AJ$2="",
SUMIFS(ENTRADAS[Valor],ENTRADAS[Status],"Concluído",ENTRADAS[Data pagamento],AK1155)+SUMIFS(ENTRADAS[Valor],ENTRADAS[Status],"&lt;&gt;"&amp;"Concluído",ENTRADAS[Data vencimento],AK1155),
SUMIFS(ENTRADAS[Valor],ENTRADAS[Status],"Concluído",ENTRADAS[Data pagamento],AK1155,ENTRADAS[Conta bancária],$AJ$2)+SUMIFS(ENTRADAS[Valor],ENTRADAS[Status],"&lt;&gt;"&amp;"Concluído",ENTRADAS[Data vencimento],AK1155,ENTRADAS[Conta bancária],$AJ$2)))</f>
        <v>0</v>
      </c>
      <c r="AO1155">
        <f ca="1">IF($AI$3=1,
IF($AJ$2="",
SUMIFS(SAÍDAS[Valor],SAÍDAS[Status],"Concluído",SAÍDAS[Data pagamento],AK1155),
SUMIFS(SAÍDAS[Valor],SAÍDAS[Status],"Concluído",SAÍDAS[Data pagamento],AK1155,SAÍDAS[Conta bancária],$AJ$2)),
IF($AJ$2="",
SUMIFS(SAÍDAS[Valor],SAÍDAS[Status],"Concluído",SAÍDAS[Data pagamento],AK1155)+SUMIFS(SAÍDAS[Valor],SAÍDAS[Status],"&lt;&gt;"&amp;"Concluído",SAÍDAS[Data vencimento],AK1155),
SUMIFS(SAÍDAS[Valor],SAÍDAS[Status],"Concluído",SAÍDAS[Data pagamento],AK1155,SAÍDAS[Conta bancária],$AJ$2)+SUMIFS(SAÍDAS[Valor],SAÍDAS[Status],"&lt;&gt;"&amp;"Concluído",SAÍDAS[Data vencimento],AK1155,SAÍDAS[Conta bancária],$AJ$2)))</f>
        <v>0</v>
      </c>
      <c r="AP1155">
        <f t="shared" ca="1" si="123"/>
        <v>0</v>
      </c>
    </row>
    <row r="1156" spans="34:42" x14ac:dyDescent="0.3">
      <c r="AH1156" t="str">
        <f t="shared" ca="1" si="119"/>
        <v>fev</v>
      </c>
      <c r="AI1156">
        <f t="shared" ca="1" si="120"/>
        <v>1903</v>
      </c>
      <c r="AJ1156" t="str">
        <f t="shared" ca="1" si="121"/>
        <v>fev1903</v>
      </c>
      <c r="AK1156" s="97">
        <f t="shared" ca="1" si="118"/>
        <v>1150</v>
      </c>
      <c r="AL1156" t="str">
        <f t="shared" ca="1" si="122"/>
        <v>seg</v>
      </c>
      <c r="AM1156">
        <f ca="1">IF($AJ$2="",SUMIFS(BANCOS!$C$4:$C$13,BANCOS!$D$4:$D$13,AK1156),SUMIFS(BANCOS!$C$4:$C$13,BANCOS!$D$4:$D$13,AK1156,BANCOS!$B$4:$B$13,$AJ$2))+AP1155</f>
        <v>0</v>
      </c>
      <c r="AN1156">
        <f ca="1">IF($AI$3=1,
IF($AJ$2="",
SUMIFS(ENTRADAS[Valor],ENTRADAS[Status],"Concluído",ENTRADAS[Data pagamento],AK1156),
SUMIFS(ENTRADAS[Valor],ENTRADAS[Status],"Concluído",ENTRADAS[Data pagamento],AK1156,ENTRADAS[Conta bancária],$AJ$2)),
IF($AJ$2="",
SUMIFS(ENTRADAS[Valor],ENTRADAS[Status],"Concluído",ENTRADAS[Data pagamento],AK1156)+SUMIFS(ENTRADAS[Valor],ENTRADAS[Status],"&lt;&gt;"&amp;"Concluído",ENTRADAS[Data vencimento],AK1156),
SUMIFS(ENTRADAS[Valor],ENTRADAS[Status],"Concluído",ENTRADAS[Data pagamento],AK1156,ENTRADAS[Conta bancária],$AJ$2)+SUMIFS(ENTRADAS[Valor],ENTRADAS[Status],"&lt;&gt;"&amp;"Concluído",ENTRADAS[Data vencimento],AK1156,ENTRADAS[Conta bancária],$AJ$2)))</f>
        <v>0</v>
      </c>
      <c r="AO1156">
        <f ca="1">IF($AI$3=1,
IF($AJ$2="",
SUMIFS(SAÍDAS[Valor],SAÍDAS[Status],"Concluído",SAÍDAS[Data pagamento],AK1156),
SUMIFS(SAÍDAS[Valor],SAÍDAS[Status],"Concluído",SAÍDAS[Data pagamento],AK1156,SAÍDAS[Conta bancária],$AJ$2)),
IF($AJ$2="",
SUMIFS(SAÍDAS[Valor],SAÍDAS[Status],"Concluído",SAÍDAS[Data pagamento],AK1156)+SUMIFS(SAÍDAS[Valor],SAÍDAS[Status],"&lt;&gt;"&amp;"Concluído",SAÍDAS[Data vencimento],AK1156),
SUMIFS(SAÍDAS[Valor],SAÍDAS[Status],"Concluído",SAÍDAS[Data pagamento],AK1156,SAÍDAS[Conta bancária],$AJ$2)+SUMIFS(SAÍDAS[Valor],SAÍDAS[Status],"&lt;&gt;"&amp;"Concluído",SAÍDAS[Data vencimento],AK1156,SAÍDAS[Conta bancária],$AJ$2)))</f>
        <v>0</v>
      </c>
      <c r="AP1156">
        <f t="shared" ca="1" si="123"/>
        <v>0</v>
      </c>
    </row>
    <row r="1157" spans="34:42" x14ac:dyDescent="0.3">
      <c r="AH1157" t="str">
        <f t="shared" ca="1" si="119"/>
        <v>fev</v>
      </c>
      <c r="AI1157">
        <f t="shared" ca="1" si="120"/>
        <v>1903</v>
      </c>
      <c r="AJ1157" t="str">
        <f t="shared" ca="1" si="121"/>
        <v>fev1903</v>
      </c>
      <c r="AK1157" s="97">
        <f t="shared" ca="1" si="118"/>
        <v>1151</v>
      </c>
      <c r="AL1157" t="str">
        <f t="shared" ca="1" si="122"/>
        <v>ter</v>
      </c>
      <c r="AM1157">
        <f ca="1">IF($AJ$2="",SUMIFS(BANCOS!$C$4:$C$13,BANCOS!$D$4:$D$13,AK1157),SUMIFS(BANCOS!$C$4:$C$13,BANCOS!$D$4:$D$13,AK1157,BANCOS!$B$4:$B$13,$AJ$2))+AP1156</f>
        <v>0</v>
      </c>
      <c r="AN1157">
        <f ca="1">IF($AI$3=1,
IF($AJ$2="",
SUMIFS(ENTRADAS[Valor],ENTRADAS[Status],"Concluído",ENTRADAS[Data pagamento],AK1157),
SUMIFS(ENTRADAS[Valor],ENTRADAS[Status],"Concluído",ENTRADAS[Data pagamento],AK1157,ENTRADAS[Conta bancária],$AJ$2)),
IF($AJ$2="",
SUMIFS(ENTRADAS[Valor],ENTRADAS[Status],"Concluído",ENTRADAS[Data pagamento],AK1157)+SUMIFS(ENTRADAS[Valor],ENTRADAS[Status],"&lt;&gt;"&amp;"Concluído",ENTRADAS[Data vencimento],AK1157),
SUMIFS(ENTRADAS[Valor],ENTRADAS[Status],"Concluído",ENTRADAS[Data pagamento],AK1157,ENTRADAS[Conta bancária],$AJ$2)+SUMIFS(ENTRADAS[Valor],ENTRADAS[Status],"&lt;&gt;"&amp;"Concluído",ENTRADAS[Data vencimento],AK1157,ENTRADAS[Conta bancária],$AJ$2)))</f>
        <v>0</v>
      </c>
      <c r="AO1157">
        <f ca="1">IF($AI$3=1,
IF($AJ$2="",
SUMIFS(SAÍDAS[Valor],SAÍDAS[Status],"Concluído",SAÍDAS[Data pagamento],AK1157),
SUMIFS(SAÍDAS[Valor],SAÍDAS[Status],"Concluído",SAÍDAS[Data pagamento],AK1157,SAÍDAS[Conta bancária],$AJ$2)),
IF($AJ$2="",
SUMIFS(SAÍDAS[Valor],SAÍDAS[Status],"Concluído",SAÍDAS[Data pagamento],AK1157)+SUMIFS(SAÍDAS[Valor],SAÍDAS[Status],"&lt;&gt;"&amp;"Concluído",SAÍDAS[Data vencimento],AK1157),
SUMIFS(SAÍDAS[Valor],SAÍDAS[Status],"Concluído",SAÍDAS[Data pagamento],AK1157,SAÍDAS[Conta bancária],$AJ$2)+SUMIFS(SAÍDAS[Valor],SAÍDAS[Status],"&lt;&gt;"&amp;"Concluído",SAÍDAS[Data vencimento],AK1157,SAÍDAS[Conta bancária],$AJ$2)))</f>
        <v>0</v>
      </c>
      <c r="AP1157">
        <f t="shared" ca="1" si="123"/>
        <v>0</v>
      </c>
    </row>
    <row r="1158" spans="34:42" x14ac:dyDescent="0.3">
      <c r="AH1158" t="str">
        <f t="shared" ca="1" si="119"/>
        <v>fev</v>
      </c>
      <c r="AI1158">
        <f t="shared" ca="1" si="120"/>
        <v>1903</v>
      </c>
      <c r="AJ1158" t="str">
        <f t="shared" ca="1" si="121"/>
        <v>fev1903</v>
      </c>
      <c r="AK1158" s="97">
        <f t="shared" ca="1" si="118"/>
        <v>1152</v>
      </c>
      <c r="AL1158" t="str">
        <f t="shared" ca="1" si="122"/>
        <v>qua</v>
      </c>
      <c r="AM1158">
        <f ca="1">IF($AJ$2="",SUMIFS(BANCOS!$C$4:$C$13,BANCOS!$D$4:$D$13,AK1158),SUMIFS(BANCOS!$C$4:$C$13,BANCOS!$D$4:$D$13,AK1158,BANCOS!$B$4:$B$13,$AJ$2))+AP1157</f>
        <v>0</v>
      </c>
      <c r="AN1158">
        <f ca="1">IF($AI$3=1,
IF($AJ$2="",
SUMIFS(ENTRADAS[Valor],ENTRADAS[Status],"Concluído",ENTRADAS[Data pagamento],AK1158),
SUMIFS(ENTRADAS[Valor],ENTRADAS[Status],"Concluído",ENTRADAS[Data pagamento],AK1158,ENTRADAS[Conta bancária],$AJ$2)),
IF($AJ$2="",
SUMIFS(ENTRADAS[Valor],ENTRADAS[Status],"Concluído",ENTRADAS[Data pagamento],AK1158)+SUMIFS(ENTRADAS[Valor],ENTRADAS[Status],"&lt;&gt;"&amp;"Concluído",ENTRADAS[Data vencimento],AK1158),
SUMIFS(ENTRADAS[Valor],ENTRADAS[Status],"Concluído",ENTRADAS[Data pagamento],AK1158,ENTRADAS[Conta bancária],$AJ$2)+SUMIFS(ENTRADAS[Valor],ENTRADAS[Status],"&lt;&gt;"&amp;"Concluído",ENTRADAS[Data vencimento],AK1158,ENTRADAS[Conta bancária],$AJ$2)))</f>
        <v>0</v>
      </c>
      <c r="AO1158">
        <f ca="1">IF($AI$3=1,
IF($AJ$2="",
SUMIFS(SAÍDAS[Valor],SAÍDAS[Status],"Concluído",SAÍDAS[Data pagamento],AK1158),
SUMIFS(SAÍDAS[Valor],SAÍDAS[Status],"Concluído",SAÍDAS[Data pagamento],AK1158,SAÍDAS[Conta bancária],$AJ$2)),
IF($AJ$2="",
SUMIFS(SAÍDAS[Valor],SAÍDAS[Status],"Concluído",SAÍDAS[Data pagamento],AK1158)+SUMIFS(SAÍDAS[Valor],SAÍDAS[Status],"&lt;&gt;"&amp;"Concluído",SAÍDAS[Data vencimento],AK1158),
SUMIFS(SAÍDAS[Valor],SAÍDAS[Status],"Concluído",SAÍDAS[Data pagamento],AK1158,SAÍDAS[Conta bancária],$AJ$2)+SUMIFS(SAÍDAS[Valor],SAÍDAS[Status],"&lt;&gt;"&amp;"Concluído",SAÍDAS[Data vencimento],AK1158,SAÍDAS[Conta bancária],$AJ$2)))</f>
        <v>0</v>
      </c>
      <c r="AP1158">
        <f t="shared" ca="1" si="123"/>
        <v>0</v>
      </c>
    </row>
    <row r="1159" spans="34:42" x14ac:dyDescent="0.3">
      <c r="AH1159" t="str">
        <f t="shared" ca="1" si="119"/>
        <v>fev</v>
      </c>
      <c r="AI1159">
        <f t="shared" ca="1" si="120"/>
        <v>1903</v>
      </c>
      <c r="AJ1159" t="str">
        <f t="shared" ca="1" si="121"/>
        <v>fev1903</v>
      </c>
      <c r="AK1159" s="97">
        <f t="shared" ca="1" si="118"/>
        <v>1153</v>
      </c>
      <c r="AL1159" t="str">
        <f t="shared" ca="1" si="122"/>
        <v>qui</v>
      </c>
      <c r="AM1159">
        <f ca="1">IF($AJ$2="",SUMIFS(BANCOS!$C$4:$C$13,BANCOS!$D$4:$D$13,AK1159),SUMIFS(BANCOS!$C$4:$C$13,BANCOS!$D$4:$D$13,AK1159,BANCOS!$B$4:$B$13,$AJ$2))+AP1158</f>
        <v>0</v>
      </c>
      <c r="AN1159">
        <f ca="1">IF($AI$3=1,
IF($AJ$2="",
SUMIFS(ENTRADAS[Valor],ENTRADAS[Status],"Concluído",ENTRADAS[Data pagamento],AK1159),
SUMIFS(ENTRADAS[Valor],ENTRADAS[Status],"Concluído",ENTRADAS[Data pagamento],AK1159,ENTRADAS[Conta bancária],$AJ$2)),
IF($AJ$2="",
SUMIFS(ENTRADAS[Valor],ENTRADAS[Status],"Concluído",ENTRADAS[Data pagamento],AK1159)+SUMIFS(ENTRADAS[Valor],ENTRADAS[Status],"&lt;&gt;"&amp;"Concluído",ENTRADAS[Data vencimento],AK1159),
SUMIFS(ENTRADAS[Valor],ENTRADAS[Status],"Concluído",ENTRADAS[Data pagamento],AK1159,ENTRADAS[Conta bancária],$AJ$2)+SUMIFS(ENTRADAS[Valor],ENTRADAS[Status],"&lt;&gt;"&amp;"Concluído",ENTRADAS[Data vencimento],AK1159,ENTRADAS[Conta bancária],$AJ$2)))</f>
        <v>0</v>
      </c>
      <c r="AO1159">
        <f ca="1">IF($AI$3=1,
IF($AJ$2="",
SUMIFS(SAÍDAS[Valor],SAÍDAS[Status],"Concluído",SAÍDAS[Data pagamento],AK1159),
SUMIFS(SAÍDAS[Valor],SAÍDAS[Status],"Concluído",SAÍDAS[Data pagamento],AK1159,SAÍDAS[Conta bancária],$AJ$2)),
IF($AJ$2="",
SUMIFS(SAÍDAS[Valor],SAÍDAS[Status],"Concluído",SAÍDAS[Data pagamento],AK1159)+SUMIFS(SAÍDAS[Valor],SAÍDAS[Status],"&lt;&gt;"&amp;"Concluído",SAÍDAS[Data vencimento],AK1159),
SUMIFS(SAÍDAS[Valor],SAÍDAS[Status],"Concluído",SAÍDAS[Data pagamento],AK1159,SAÍDAS[Conta bancária],$AJ$2)+SUMIFS(SAÍDAS[Valor],SAÍDAS[Status],"&lt;&gt;"&amp;"Concluído",SAÍDAS[Data vencimento],AK1159,SAÍDAS[Conta bancária],$AJ$2)))</f>
        <v>0</v>
      </c>
      <c r="AP1159">
        <f t="shared" ca="1" si="123"/>
        <v>0</v>
      </c>
    </row>
    <row r="1160" spans="34:42" x14ac:dyDescent="0.3">
      <c r="AH1160" t="str">
        <f t="shared" ca="1" si="119"/>
        <v>fev</v>
      </c>
      <c r="AI1160">
        <f t="shared" ca="1" si="120"/>
        <v>1903</v>
      </c>
      <c r="AJ1160" t="str">
        <f t="shared" ca="1" si="121"/>
        <v>fev1903</v>
      </c>
      <c r="AK1160" s="97">
        <f t="shared" ref="AK1160:AK1223" ca="1" si="124">AK1159+1</f>
        <v>1154</v>
      </c>
      <c r="AL1160" t="str">
        <f t="shared" ca="1" si="122"/>
        <v>sex</v>
      </c>
      <c r="AM1160">
        <f ca="1">IF($AJ$2="",SUMIFS(BANCOS!$C$4:$C$13,BANCOS!$D$4:$D$13,AK1160),SUMIFS(BANCOS!$C$4:$C$13,BANCOS!$D$4:$D$13,AK1160,BANCOS!$B$4:$B$13,$AJ$2))+AP1159</f>
        <v>0</v>
      </c>
      <c r="AN1160">
        <f ca="1">IF($AI$3=1,
IF($AJ$2="",
SUMIFS(ENTRADAS[Valor],ENTRADAS[Status],"Concluído",ENTRADAS[Data pagamento],AK1160),
SUMIFS(ENTRADAS[Valor],ENTRADAS[Status],"Concluído",ENTRADAS[Data pagamento],AK1160,ENTRADAS[Conta bancária],$AJ$2)),
IF($AJ$2="",
SUMIFS(ENTRADAS[Valor],ENTRADAS[Status],"Concluído",ENTRADAS[Data pagamento],AK1160)+SUMIFS(ENTRADAS[Valor],ENTRADAS[Status],"&lt;&gt;"&amp;"Concluído",ENTRADAS[Data vencimento],AK1160),
SUMIFS(ENTRADAS[Valor],ENTRADAS[Status],"Concluído",ENTRADAS[Data pagamento],AK1160,ENTRADAS[Conta bancária],$AJ$2)+SUMIFS(ENTRADAS[Valor],ENTRADAS[Status],"&lt;&gt;"&amp;"Concluído",ENTRADAS[Data vencimento],AK1160,ENTRADAS[Conta bancária],$AJ$2)))</f>
        <v>0</v>
      </c>
      <c r="AO1160">
        <f ca="1">IF($AI$3=1,
IF($AJ$2="",
SUMIFS(SAÍDAS[Valor],SAÍDAS[Status],"Concluído",SAÍDAS[Data pagamento],AK1160),
SUMIFS(SAÍDAS[Valor],SAÍDAS[Status],"Concluído",SAÍDAS[Data pagamento],AK1160,SAÍDAS[Conta bancária],$AJ$2)),
IF($AJ$2="",
SUMIFS(SAÍDAS[Valor],SAÍDAS[Status],"Concluído",SAÍDAS[Data pagamento],AK1160)+SUMIFS(SAÍDAS[Valor],SAÍDAS[Status],"&lt;&gt;"&amp;"Concluído",SAÍDAS[Data vencimento],AK1160),
SUMIFS(SAÍDAS[Valor],SAÍDAS[Status],"Concluído",SAÍDAS[Data pagamento],AK1160,SAÍDAS[Conta bancária],$AJ$2)+SUMIFS(SAÍDAS[Valor],SAÍDAS[Status],"&lt;&gt;"&amp;"Concluído",SAÍDAS[Data vencimento],AK1160,SAÍDAS[Conta bancária],$AJ$2)))</f>
        <v>0</v>
      </c>
      <c r="AP1160">
        <f t="shared" ca="1" si="123"/>
        <v>0</v>
      </c>
    </row>
    <row r="1161" spans="34:42" x14ac:dyDescent="0.3">
      <c r="AH1161" t="str">
        <f t="shared" ca="1" si="119"/>
        <v>fev</v>
      </c>
      <c r="AI1161">
        <f t="shared" ca="1" si="120"/>
        <v>1903</v>
      </c>
      <c r="AJ1161" t="str">
        <f t="shared" ca="1" si="121"/>
        <v>fev1903</v>
      </c>
      <c r="AK1161" s="97">
        <f t="shared" ca="1" si="124"/>
        <v>1155</v>
      </c>
      <c r="AL1161" t="str">
        <f t="shared" ca="1" si="122"/>
        <v>sáb</v>
      </c>
      <c r="AM1161">
        <f ca="1">IF($AJ$2="",SUMIFS(BANCOS!$C$4:$C$13,BANCOS!$D$4:$D$13,AK1161),SUMIFS(BANCOS!$C$4:$C$13,BANCOS!$D$4:$D$13,AK1161,BANCOS!$B$4:$B$13,$AJ$2))+AP1160</f>
        <v>0</v>
      </c>
      <c r="AN1161">
        <f ca="1">IF($AI$3=1,
IF($AJ$2="",
SUMIFS(ENTRADAS[Valor],ENTRADAS[Status],"Concluído",ENTRADAS[Data pagamento],AK1161),
SUMIFS(ENTRADAS[Valor],ENTRADAS[Status],"Concluído",ENTRADAS[Data pagamento],AK1161,ENTRADAS[Conta bancária],$AJ$2)),
IF($AJ$2="",
SUMIFS(ENTRADAS[Valor],ENTRADAS[Status],"Concluído",ENTRADAS[Data pagamento],AK1161)+SUMIFS(ENTRADAS[Valor],ENTRADAS[Status],"&lt;&gt;"&amp;"Concluído",ENTRADAS[Data vencimento],AK1161),
SUMIFS(ENTRADAS[Valor],ENTRADAS[Status],"Concluído",ENTRADAS[Data pagamento],AK1161,ENTRADAS[Conta bancária],$AJ$2)+SUMIFS(ENTRADAS[Valor],ENTRADAS[Status],"&lt;&gt;"&amp;"Concluído",ENTRADAS[Data vencimento],AK1161,ENTRADAS[Conta bancária],$AJ$2)))</f>
        <v>0</v>
      </c>
      <c r="AO1161">
        <f ca="1">IF($AI$3=1,
IF($AJ$2="",
SUMIFS(SAÍDAS[Valor],SAÍDAS[Status],"Concluído",SAÍDAS[Data pagamento],AK1161),
SUMIFS(SAÍDAS[Valor],SAÍDAS[Status],"Concluído",SAÍDAS[Data pagamento],AK1161,SAÍDAS[Conta bancária],$AJ$2)),
IF($AJ$2="",
SUMIFS(SAÍDAS[Valor],SAÍDAS[Status],"Concluído",SAÍDAS[Data pagamento],AK1161)+SUMIFS(SAÍDAS[Valor],SAÍDAS[Status],"&lt;&gt;"&amp;"Concluído",SAÍDAS[Data vencimento],AK1161),
SUMIFS(SAÍDAS[Valor],SAÍDAS[Status],"Concluído",SAÍDAS[Data pagamento],AK1161,SAÍDAS[Conta bancária],$AJ$2)+SUMIFS(SAÍDAS[Valor],SAÍDAS[Status],"&lt;&gt;"&amp;"Concluído",SAÍDAS[Data vencimento],AK1161,SAÍDAS[Conta bancária],$AJ$2)))</f>
        <v>0</v>
      </c>
      <c r="AP1161">
        <f t="shared" ca="1" si="123"/>
        <v>0</v>
      </c>
    </row>
    <row r="1162" spans="34:42" x14ac:dyDescent="0.3">
      <c r="AH1162" t="str">
        <f t="shared" ca="1" si="119"/>
        <v>mar</v>
      </c>
      <c r="AI1162">
        <f t="shared" ca="1" si="120"/>
        <v>1903</v>
      </c>
      <c r="AJ1162" t="str">
        <f t="shared" ca="1" si="121"/>
        <v>mar1903</v>
      </c>
      <c r="AK1162" s="97">
        <f t="shared" ca="1" si="124"/>
        <v>1156</v>
      </c>
      <c r="AL1162" t="str">
        <f t="shared" ca="1" si="122"/>
        <v>dom</v>
      </c>
      <c r="AM1162">
        <f ca="1">IF($AJ$2="",SUMIFS(BANCOS!$C$4:$C$13,BANCOS!$D$4:$D$13,AK1162),SUMIFS(BANCOS!$C$4:$C$13,BANCOS!$D$4:$D$13,AK1162,BANCOS!$B$4:$B$13,$AJ$2))+AP1161</f>
        <v>0</v>
      </c>
      <c r="AN1162">
        <f ca="1">IF($AI$3=1,
IF($AJ$2="",
SUMIFS(ENTRADAS[Valor],ENTRADAS[Status],"Concluído",ENTRADAS[Data pagamento],AK1162),
SUMIFS(ENTRADAS[Valor],ENTRADAS[Status],"Concluído",ENTRADAS[Data pagamento],AK1162,ENTRADAS[Conta bancária],$AJ$2)),
IF($AJ$2="",
SUMIFS(ENTRADAS[Valor],ENTRADAS[Status],"Concluído",ENTRADAS[Data pagamento],AK1162)+SUMIFS(ENTRADAS[Valor],ENTRADAS[Status],"&lt;&gt;"&amp;"Concluído",ENTRADAS[Data vencimento],AK1162),
SUMIFS(ENTRADAS[Valor],ENTRADAS[Status],"Concluído",ENTRADAS[Data pagamento],AK1162,ENTRADAS[Conta bancária],$AJ$2)+SUMIFS(ENTRADAS[Valor],ENTRADAS[Status],"&lt;&gt;"&amp;"Concluído",ENTRADAS[Data vencimento],AK1162,ENTRADAS[Conta bancária],$AJ$2)))</f>
        <v>0</v>
      </c>
      <c r="AO1162">
        <f ca="1">IF($AI$3=1,
IF($AJ$2="",
SUMIFS(SAÍDAS[Valor],SAÍDAS[Status],"Concluído",SAÍDAS[Data pagamento],AK1162),
SUMIFS(SAÍDAS[Valor],SAÍDAS[Status],"Concluído",SAÍDAS[Data pagamento],AK1162,SAÍDAS[Conta bancária],$AJ$2)),
IF($AJ$2="",
SUMIFS(SAÍDAS[Valor],SAÍDAS[Status],"Concluído",SAÍDAS[Data pagamento],AK1162)+SUMIFS(SAÍDAS[Valor],SAÍDAS[Status],"&lt;&gt;"&amp;"Concluído",SAÍDAS[Data vencimento],AK1162),
SUMIFS(SAÍDAS[Valor],SAÍDAS[Status],"Concluído",SAÍDAS[Data pagamento],AK1162,SAÍDAS[Conta bancária],$AJ$2)+SUMIFS(SAÍDAS[Valor],SAÍDAS[Status],"&lt;&gt;"&amp;"Concluído",SAÍDAS[Data vencimento],AK1162,SAÍDAS[Conta bancária],$AJ$2)))</f>
        <v>0</v>
      </c>
      <c r="AP1162">
        <f t="shared" ca="1" si="123"/>
        <v>0</v>
      </c>
    </row>
    <row r="1163" spans="34:42" x14ac:dyDescent="0.3">
      <c r="AH1163" t="str">
        <f t="shared" ca="1" si="119"/>
        <v>mar</v>
      </c>
      <c r="AI1163">
        <f t="shared" ca="1" si="120"/>
        <v>1903</v>
      </c>
      <c r="AJ1163" t="str">
        <f t="shared" ca="1" si="121"/>
        <v>mar1903</v>
      </c>
      <c r="AK1163" s="97">
        <f t="shared" ca="1" si="124"/>
        <v>1157</v>
      </c>
      <c r="AL1163" t="str">
        <f t="shared" ca="1" si="122"/>
        <v>seg</v>
      </c>
      <c r="AM1163">
        <f ca="1">IF($AJ$2="",SUMIFS(BANCOS!$C$4:$C$13,BANCOS!$D$4:$D$13,AK1163),SUMIFS(BANCOS!$C$4:$C$13,BANCOS!$D$4:$D$13,AK1163,BANCOS!$B$4:$B$13,$AJ$2))+AP1162</f>
        <v>0</v>
      </c>
      <c r="AN1163">
        <f ca="1">IF($AI$3=1,
IF($AJ$2="",
SUMIFS(ENTRADAS[Valor],ENTRADAS[Status],"Concluído",ENTRADAS[Data pagamento],AK1163),
SUMIFS(ENTRADAS[Valor],ENTRADAS[Status],"Concluído",ENTRADAS[Data pagamento],AK1163,ENTRADAS[Conta bancária],$AJ$2)),
IF($AJ$2="",
SUMIFS(ENTRADAS[Valor],ENTRADAS[Status],"Concluído",ENTRADAS[Data pagamento],AK1163)+SUMIFS(ENTRADAS[Valor],ENTRADAS[Status],"&lt;&gt;"&amp;"Concluído",ENTRADAS[Data vencimento],AK1163),
SUMIFS(ENTRADAS[Valor],ENTRADAS[Status],"Concluído",ENTRADAS[Data pagamento],AK1163,ENTRADAS[Conta bancária],$AJ$2)+SUMIFS(ENTRADAS[Valor],ENTRADAS[Status],"&lt;&gt;"&amp;"Concluído",ENTRADAS[Data vencimento],AK1163,ENTRADAS[Conta bancária],$AJ$2)))</f>
        <v>0</v>
      </c>
      <c r="AO1163">
        <f ca="1">IF($AI$3=1,
IF($AJ$2="",
SUMIFS(SAÍDAS[Valor],SAÍDAS[Status],"Concluído",SAÍDAS[Data pagamento],AK1163),
SUMIFS(SAÍDAS[Valor],SAÍDAS[Status],"Concluído",SAÍDAS[Data pagamento],AK1163,SAÍDAS[Conta bancária],$AJ$2)),
IF($AJ$2="",
SUMIFS(SAÍDAS[Valor],SAÍDAS[Status],"Concluído",SAÍDAS[Data pagamento],AK1163)+SUMIFS(SAÍDAS[Valor],SAÍDAS[Status],"&lt;&gt;"&amp;"Concluído",SAÍDAS[Data vencimento],AK1163),
SUMIFS(SAÍDAS[Valor],SAÍDAS[Status],"Concluído",SAÍDAS[Data pagamento],AK1163,SAÍDAS[Conta bancária],$AJ$2)+SUMIFS(SAÍDAS[Valor],SAÍDAS[Status],"&lt;&gt;"&amp;"Concluído",SAÍDAS[Data vencimento],AK1163,SAÍDAS[Conta bancária],$AJ$2)))</f>
        <v>0</v>
      </c>
      <c r="AP1163">
        <f t="shared" ca="1" si="123"/>
        <v>0</v>
      </c>
    </row>
    <row r="1164" spans="34:42" x14ac:dyDescent="0.3">
      <c r="AH1164" t="str">
        <f t="shared" ca="1" si="119"/>
        <v>mar</v>
      </c>
      <c r="AI1164">
        <f t="shared" ca="1" si="120"/>
        <v>1903</v>
      </c>
      <c r="AJ1164" t="str">
        <f t="shared" ca="1" si="121"/>
        <v>mar1903</v>
      </c>
      <c r="AK1164" s="97">
        <f t="shared" ca="1" si="124"/>
        <v>1158</v>
      </c>
      <c r="AL1164" t="str">
        <f t="shared" ca="1" si="122"/>
        <v>ter</v>
      </c>
      <c r="AM1164">
        <f ca="1">IF($AJ$2="",SUMIFS(BANCOS!$C$4:$C$13,BANCOS!$D$4:$D$13,AK1164),SUMIFS(BANCOS!$C$4:$C$13,BANCOS!$D$4:$D$13,AK1164,BANCOS!$B$4:$B$13,$AJ$2))+AP1163</f>
        <v>0</v>
      </c>
      <c r="AN1164">
        <f ca="1">IF($AI$3=1,
IF($AJ$2="",
SUMIFS(ENTRADAS[Valor],ENTRADAS[Status],"Concluído",ENTRADAS[Data pagamento],AK1164),
SUMIFS(ENTRADAS[Valor],ENTRADAS[Status],"Concluído",ENTRADAS[Data pagamento],AK1164,ENTRADAS[Conta bancária],$AJ$2)),
IF($AJ$2="",
SUMIFS(ENTRADAS[Valor],ENTRADAS[Status],"Concluído",ENTRADAS[Data pagamento],AK1164)+SUMIFS(ENTRADAS[Valor],ENTRADAS[Status],"&lt;&gt;"&amp;"Concluído",ENTRADAS[Data vencimento],AK1164),
SUMIFS(ENTRADAS[Valor],ENTRADAS[Status],"Concluído",ENTRADAS[Data pagamento],AK1164,ENTRADAS[Conta bancária],$AJ$2)+SUMIFS(ENTRADAS[Valor],ENTRADAS[Status],"&lt;&gt;"&amp;"Concluído",ENTRADAS[Data vencimento],AK1164,ENTRADAS[Conta bancária],$AJ$2)))</f>
        <v>0</v>
      </c>
      <c r="AO1164">
        <f ca="1">IF($AI$3=1,
IF($AJ$2="",
SUMIFS(SAÍDAS[Valor],SAÍDAS[Status],"Concluído",SAÍDAS[Data pagamento],AK1164),
SUMIFS(SAÍDAS[Valor],SAÍDAS[Status],"Concluído",SAÍDAS[Data pagamento],AK1164,SAÍDAS[Conta bancária],$AJ$2)),
IF($AJ$2="",
SUMIFS(SAÍDAS[Valor],SAÍDAS[Status],"Concluído",SAÍDAS[Data pagamento],AK1164)+SUMIFS(SAÍDAS[Valor],SAÍDAS[Status],"&lt;&gt;"&amp;"Concluído",SAÍDAS[Data vencimento],AK1164),
SUMIFS(SAÍDAS[Valor],SAÍDAS[Status],"Concluído",SAÍDAS[Data pagamento],AK1164,SAÍDAS[Conta bancária],$AJ$2)+SUMIFS(SAÍDAS[Valor],SAÍDAS[Status],"&lt;&gt;"&amp;"Concluído",SAÍDAS[Data vencimento],AK1164,SAÍDAS[Conta bancária],$AJ$2)))</f>
        <v>0</v>
      </c>
      <c r="AP1164">
        <f t="shared" ca="1" si="123"/>
        <v>0</v>
      </c>
    </row>
    <row r="1165" spans="34:42" x14ac:dyDescent="0.3">
      <c r="AH1165" t="str">
        <f t="shared" ca="1" si="119"/>
        <v>mar</v>
      </c>
      <c r="AI1165">
        <f t="shared" ca="1" si="120"/>
        <v>1903</v>
      </c>
      <c r="AJ1165" t="str">
        <f t="shared" ca="1" si="121"/>
        <v>mar1903</v>
      </c>
      <c r="AK1165" s="97">
        <f t="shared" ca="1" si="124"/>
        <v>1159</v>
      </c>
      <c r="AL1165" t="str">
        <f t="shared" ca="1" si="122"/>
        <v>qua</v>
      </c>
      <c r="AM1165">
        <f ca="1">IF($AJ$2="",SUMIFS(BANCOS!$C$4:$C$13,BANCOS!$D$4:$D$13,AK1165),SUMIFS(BANCOS!$C$4:$C$13,BANCOS!$D$4:$D$13,AK1165,BANCOS!$B$4:$B$13,$AJ$2))+AP1164</f>
        <v>0</v>
      </c>
      <c r="AN1165">
        <f ca="1">IF($AI$3=1,
IF($AJ$2="",
SUMIFS(ENTRADAS[Valor],ENTRADAS[Status],"Concluído",ENTRADAS[Data pagamento],AK1165),
SUMIFS(ENTRADAS[Valor],ENTRADAS[Status],"Concluído",ENTRADAS[Data pagamento],AK1165,ENTRADAS[Conta bancária],$AJ$2)),
IF($AJ$2="",
SUMIFS(ENTRADAS[Valor],ENTRADAS[Status],"Concluído",ENTRADAS[Data pagamento],AK1165)+SUMIFS(ENTRADAS[Valor],ENTRADAS[Status],"&lt;&gt;"&amp;"Concluído",ENTRADAS[Data vencimento],AK1165),
SUMIFS(ENTRADAS[Valor],ENTRADAS[Status],"Concluído",ENTRADAS[Data pagamento],AK1165,ENTRADAS[Conta bancária],$AJ$2)+SUMIFS(ENTRADAS[Valor],ENTRADAS[Status],"&lt;&gt;"&amp;"Concluído",ENTRADAS[Data vencimento],AK1165,ENTRADAS[Conta bancária],$AJ$2)))</f>
        <v>0</v>
      </c>
      <c r="AO1165">
        <f ca="1">IF($AI$3=1,
IF($AJ$2="",
SUMIFS(SAÍDAS[Valor],SAÍDAS[Status],"Concluído",SAÍDAS[Data pagamento],AK1165),
SUMIFS(SAÍDAS[Valor],SAÍDAS[Status],"Concluído",SAÍDAS[Data pagamento],AK1165,SAÍDAS[Conta bancária],$AJ$2)),
IF($AJ$2="",
SUMIFS(SAÍDAS[Valor],SAÍDAS[Status],"Concluído",SAÍDAS[Data pagamento],AK1165)+SUMIFS(SAÍDAS[Valor],SAÍDAS[Status],"&lt;&gt;"&amp;"Concluído",SAÍDAS[Data vencimento],AK1165),
SUMIFS(SAÍDAS[Valor],SAÍDAS[Status],"Concluído",SAÍDAS[Data pagamento],AK1165,SAÍDAS[Conta bancária],$AJ$2)+SUMIFS(SAÍDAS[Valor],SAÍDAS[Status],"&lt;&gt;"&amp;"Concluído",SAÍDAS[Data vencimento],AK1165,SAÍDAS[Conta bancária],$AJ$2)))</f>
        <v>0</v>
      </c>
      <c r="AP1165">
        <f t="shared" ca="1" si="123"/>
        <v>0</v>
      </c>
    </row>
    <row r="1166" spans="34:42" x14ac:dyDescent="0.3">
      <c r="AH1166" t="str">
        <f t="shared" ca="1" si="119"/>
        <v>mar</v>
      </c>
      <c r="AI1166">
        <f t="shared" ca="1" si="120"/>
        <v>1903</v>
      </c>
      <c r="AJ1166" t="str">
        <f t="shared" ca="1" si="121"/>
        <v>mar1903</v>
      </c>
      <c r="AK1166" s="97">
        <f t="shared" ca="1" si="124"/>
        <v>1160</v>
      </c>
      <c r="AL1166" t="str">
        <f t="shared" ca="1" si="122"/>
        <v>qui</v>
      </c>
      <c r="AM1166">
        <f ca="1">IF($AJ$2="",SUMIFS(BANCOS!$C$4:$C$13,BANCOS!$D$4:$D$13,AK1166),SUMIFS(BANCOS!$C$4:$C$13,BANCOS!$D$4:$D$13,AK1166,BANCOS!$B$4:$B$13,$AJ$2))+AP1165</f>
        <v>0</v>
      </c>
      <c r="AN1166">
        <f ca="1">IF($AI$3=1,
IF($AJ$2="",
SUMIFS(ENTRADAS[Valor],ENTRADAS[Status],"Concluído",ENTRADAS[Data pagamento],AK1166),
SUMIFS(ENTRADAS[Valor],ENTRADAS[Status],"Concluído",ENTRADAS[Data pagamento],AK1166,ENTRADAS[Conta bancária],$AJ$2)),
IF($AJ$2="",
SUMIFS(ENTRADAS[Valor],ENTRADAS[Status],"Concluído",ENTRADAS[Data pagamento],AK1166)+SUMIFS(ENTRADAS[Valor],ENTRADAS[Status],"&lt;&gt;"&amp;"Concluído",ENTRADAS[Data vencimento],AK1166),
SUMIFS(ENTRADAS[Valor],ENTRADAS[Status],"Concluído",ENTRADAS[Data pagamento],AK1166,ENTRADAS[Conta bancária],$AJ$2)+SUMIFS(ENTRADAS[Valor],ENTRADAS[Status],"&lt;&gt;"&amp;"Concluído",ENTRADAS[Data vencimento],AK1166,ENTRADAS[Conta bancária],$AJ$2)))</f>
        <v>0</v>
      </c>
      <c r="AO1166">
        <f ca="1">IF($AI$3=1,
IF($AJ$2="",
SUMIFS(SAÍDAS[Valor],SAÍDAS[Status],"Concluído",SAÍDAS[Data pagamento],AK1166),
SUMIFS(SAÍDAS[Valor],SAÍDAS[Status],"Concluído",SAÍDAS[Data pagamento],AK1166,SAÍDAS[Conta bancária],$AJ$2)),
IF($AJ$2="",
SUMIFS(SAÍDAS[Valor],SAÍDAS[Status],"Concluído",SAÍDAS[Data pagamento],AK1166)+SUMIFS(SAÍDAS[Valor],SAÍDAS[Status],"&lt;&gt;"&amp;"Concluído",SAÍDAS[Data vencimento],AK1166),
SUMIFS(SAÍDAS[Valor],SAÍDAS[Status],"Concluído",SAÍDAS[Data pagamento],AK1166,SAÍDAS[Conta bancária],$AJ$2)+SUMIFS(SAÍDAS[Valor],SAÍDAS[Status],"&lt;&gt;"&amp;"Concluído",SAÍDAS[Data vencimento],AK1166,SAÍDAS[Conta bancária],$AJ$2)))</f>
        <v>0</v>
      </c>
      <c r="AP1166">
        <f t="shared" ca="1" si="123"/>
        <v>0</v>
      </c>
    </row>
    <row r="1167" spans="34:42" x14ac:dyDescent="0.3">
      <c r="AH1167" t="str">
        <f t="shared" ca="1" si="119"/>
        <v>mar</v>
      </c>
      <c r="AI1167">
        <f t="shared" ca="1" si="120"/>
        <v>1903</v>
      </c>
      <c r="AJ1167" t="str">
        <f t="shared" ca="1" si="121"/>
        <v>mar1903</v>
      </c>
      <c r="AK1167" s="97">
        <f t="shared" ca="1" si="124"/>
        <v>1161</v>
      </c>
      <c r="AL1167" t="str">
        <f t="shared" ca="1" si="122"/>
        <v>sex</v>
      </c>
      <c r="AM1167">
        <f ca="1">IF($AJ$2="",SUMIFS(BANCOS!$C$4:$C$13,BANCOS!$D$4:$D$13,AK1167),SUMIFS(BANCOS!$C$4:$C$13,BANCOS!$D$4:$D$13,AK1167,BANCOS!$B$4:$B$13,$AJ$2))+AP1166</f>
        <v>0</v>
      </c>
      <c r="AN1167">
        <f ca="1">IF($AI$3=1,
IF($AJ$2="",
SUMIFS(ENTRADAS[Valor],ENTRADAS[Status],"Concluído",ENTRADAS[Data pagamento],AK1167),
SUMIFS(ENTRADAS[Valor],ENTRADAS[Status],"Concluído",ENTRADAS[Data pagamento],AK1167,ENTRADAS[Conta bancária],$AJ$2)),
IF($AJ$2="",
SUMIFS(ENTRADAS[Valor],ENTRADAS[Status],"Concluído",ENTRADAS[Data pagamento],AK1167)+SUMIFS(ENTRADAS[Valor],ENTRADAS[Status],"&lt;&gt;"&amp;"Concluído",ENTRADAS[Data vencimento],AK1167),
SUMIFS(ENTRADAS[Valor],ENTRADAS[Status],"Concluído",ENTRADAS[Data pagamento],AK1167,ENTRADAS[Conta bancária],$AJ$2)+SUMIFS(ENTRADAS[Valor],ENTRADAS[Status],"&lt;&gt;"&amp;"Concluído",ENTRADAS[Data vencimento],AK1167,ENTRADAS[Conta bancária],$AJ$2)))</f>
        <v>0</v>
      </c>
      <c r="AO1167">
        <f ca="1">IF($AI$3=1,
IF($AJ$2="",
SUMIFS(SAÍDAS[Valor],SAÍDAS[Status],"Concluído",SAÍDAS[Data pagamento],AK1167),
SUMIFS(SAÍDAS[Valor],SAÍDAS[Status],"Concluído",SAÍDAS[Data pagamento],AK1167,SAÍDAS[Conta bancária],$AJ$2)),
IF($AJ$2="",
SUMIFS(SAÍDAS[Valor],SAÍDAS[Status],"Concluído",SAÍDAS[Data pagamento],AK1167)+SUMIFS(SAÍDAS[Valor],SAÍDAS[Status],"&lt;&gt;"&amp;"Concluído",SAÍDAS[Data vencimento],AK1167),
SUMIFS(SAÍDAS[Valor],SAÍDAS[Status],"Concluído",SAÍDAS[Data pagamento],AK1167,SAÍDAS[Conta bancária],$AJ$2)+SUMIFS(SAÍDAS[Valor],SAÍDAS[Status],"&lt;&gt;"&amp;"Concluído",SAÍDAS[Data vencimento],AK1167,SAÍDAS[Conta bancária],$AJ$2)))</f>
        <v>0</v>
      </c>
      <c r="AP1167">
        <f t="shared" ca="1" si="123"/>
        <v>0</v>
      </c>
    </row>
    <row r="1168" spans="34:42" x14ac:dyDescent="0.3">
      <c r="AH1168" t="str">
        <f t="shared" ca="1" si="119"/>
        <v>mar</v>
      </c>
      <c r="AI1168">
        <f t="shared" ca="1" si="120"/>
        <v>1903</v>
      </c>
      <c r="AJ1168" t="str">
        <f t="shared" ca="1" si="121"/>
        <v>mar1903</v>
      </c>
      <c r="AK1168" s="97">
        <f t="shared" ca="1" si="124"/>
        <v>1162</v>
      </c>
      <c r="AL1168" t="str">
        <f t="shared" ca="1" si="122"/>
        <v>sáb</v>
      </c>
      <c r="AM1168">
        <f ca="1">IF($AJ$2="",SUMIFS(BANCOS!$C$4:$C$13,BANCOS!$D$4:$D$13,AK1168),SUMIFS(BANCOS!$C$4:$C$13,BANCOS!$D$4:$D$13,AK1168,BANCOS!$B$4:$B$13,$AJ$2))+AP1167</f>
        <v>0</v>
      </c>
      <c r="AN1168">
        <f ca="1">IF($AI$3=1,
IF($AJ$2="",
SUMIFS(ENTRADAS[Valor],ENTRADAS[Status],"Concluído",ENTRADAS[Data pagamento],AK1168),
SUMIFS(ENTRADAS[Valor],ENTRADAS[Status],"Concluído",ENTRADAS[Data pagamento],AK1168,ENTRADAS[Conta bancária],$AJ$2)),
IF($AJ$2="",
SUMIFS(ENTRADAS[Valor],ENTRADAS[Status],"Concluído",ENTRADAS[Data pagamento],AK1168)+SUMIFS(ENTRADAS[Valor],ENTRADAS[Status],"&lt;&gt;"&amp;"Concluído",ENTRADAS[Data vencimento],AK1168),
SUMIFS(ENTRADAS[Valor],ENTRADAS[Status],"Concluído",ENTRADAS[Data pagamento],AK1168,ENTRADAS[Conta bancária],$AJ$2)+SUMIFS(ENTRADAS[Valor],ENTRADAS[Status],"&lt;&gt;"&amp;"Concluído",ENTRADAS[Data vencimento],AK1168,ENTRADAS[Conta bancária],$AJ$2)))</f>
        <v>0</v>
      </c>
      <c r="AO1168">
        <f ca="1">IF($AI$3=1,
IF($AJ$2="",
SUMIFS(SAÍDAS[Valor],SAÍDAS[Status],"Concluído",SAÍDAS[Data pagamento],AK1168),
SUMIFS(SAÍDAS[Valor],SAÍDAS[Status],"Concluído",SAÍDAS[Data pagamento],AK1168,SAÍDAS[Conta bancária],$AJ$2)),
IF($AJ$2="",
SUMIFS(SAÍDAS[Valor],SAÍDAS[Status],"Concluído",SAÍDAS[Data pagamento],AK1168)+SUMIFS(SAÍDAS[Valor],SAÍDAS[Status],"&lt;&gt;"&amp;"Concluído",SAÍDAS[Data vencimento],AK1168),
SUMIFS(SAÍDAS[Valor],SAÍDAS[Status],"Concluído",SAÍDAS[Data pagamento],AK1168,SAÍDAS[Conta bancária],$AJ$2)+SUMIFS(SAÍDAS[Valor],SAÍDAS[Status],"&lt;&gt;"&amp;"Concluído",SAÍDAS[Data vencimento],AK1168,SAÍDAS[Conta bancária],$AJ$2)))</f>
        <v>0</v>
      </c>
      <c r="AP1168">
        <f t="shared" ca="1" si="123"/>
        <v>0</v>
      </c>
    </row>
    <row r="1169" spans="34:42" x14ac:dyDescent="0.3">
      <c r="AH1169" t="str">
        <f t="shared" ca="1" si="119"/>
        <v>mar</v>
      </c>
      <c r="AI1169">
        <f t="shared" ca="1" si="120"/>
        <v>1903</v>
      </c>
      <c r="AJ1169" t="str">
        <f t="shared" ca="1" si="121"/>
        <v>mar1903</v>
      </c>
      <c r="AK1169" s="97">
        <f t="shared" ca="1" si="124"/>
        <v>1163</v>
      </c>
      <c r="AL1169" t="str">
        <f t="shared" ca="1" si="122"/>
        <v>dom</v>
      </c>
      <c r="AM1169">
        <f ca="1">IF($AJ$2="",SUMIFS(BANCOS!$C$4:$C$13,BANCOS!$D$4:$D$13,AK1169),SUMIFS(BANCOS!$C$4:$C$13,BANCOS!$D$4:$D$13,AK1169,BANCOS!$B$4:$B$13,$AJ$2))+AP1168</f>
        <v>0</v>
      </c>
      <c r="AN1169">
        <f ca="1">IF($AI$3=1,
IF($AJ$2="",
SUMIFS(ENTRADAS[Valor],ENTRADAS[Status],"Concluído",ENTRADAS[Data pagamento],AK1169),
SUMIFS(ENTRADAS[Valor],ENTRADAS[Status],"Concluído",ENTRADAS[Data pagamento],AK1169,ENTRADAS[Conta bancária],$AJ$2)),
IF($AJ$2="",
SUMIFS(ENTRADAS[Valor],ENTRADAS[Status],"Concluído",ENTRADAS[Data pagamento],AK1169)+SUMIFS(ENTRADAS[Valor],ENTRADAS[Status],"&lt;&gt;"&amp;"Concluído",ENTRADAS[Data vencimento],AK1169),
SUMIFS(ENTRADAS[Valor],ENTRADAS[Status],"Concluído",ENTRADAS[Data pagamento],AK1169,ENTRADAS[Conta bancária],$AJ$2)+SUMIFS(ENTRADAS[Valor],ENTRADAS[Status],"&lt;&gt;"&amp;"Concluído",ENTRADAS[Data vencimento],AK1169,ENTRADAS[Conta bancária],$AJ$2)))</f>
        <v>0</v>
      </c>
      <c r="AO1169">
        <f ca="1">IF($AI$3=1,
IF($AJ$2="",
SUMIFS(SAÍDAS[Valor],SAÍDAS[Status],"Concluído",SAÍDAS[Data pagamento],AK1169),
SUMIFS(SAÍDAS[Valor],SAÍDAS[Status],"Concluído",SAÍDAS[Data pagamento],AK1169,SAÍDAS[Conta bancária],$AJ$2)),
IF($AJ$2="",
SUMIFS(SAÍDAS[Valor],SAÍDAS[Status],"Concluído",SAÍDAS[Data pagamento],AK1169)+SUMIFS(SAÍDAS[Valor],SAÍDAS[Status],"&lt;&gt;"&amp;"Concluído",SAÍDAS[Data vencimento],AK1169),
SUMIFS(SAÍDAS[Valor],SAÍDAS[Status],"Concluído",SAÍDAS[Data pagamento],AK1169,SAÍDAS[Conta bancária],$AJ$2)+SUMIFS(SAÍDAS[Valor],SAÍDAS[Status],"&lt;&gt;"&amp;"Concluído",SAÍDAS[Data vencimento],AK1169,SAÍDAS[Conta bancária],$AJ$2)))</f>
        <v>0</v>
      </c>
      <c r="AP1169">
        <f t="shared" ca="1" si="123"/>
        <v>0</v>
      </c>
    </row>
    <row r="1170" spans="34:42" x14ac:dyDescent="0.3">
      <c r="AH1170" t="str">
        <f t="shared" ca="1" si="119"/>
        <v>mar</v>
      </c>
      <c r="AI1170">
        <f t="shared" ca="1" si="120"/>
        <v>1903</v>
      </c>
      <c r="AJ1170" t="str">
        <f t="shared" ca="1" si="121"/>
        <v>mar1903</v>
      </c>
      <c r="AK1170" s="97">
        <f t="shared" ca="1" si="124"/>
        <v>1164</v>
      </c>
      <c r="AL1170" t="str">
        <f t="shared" ca="1" si="122"/>
        <v>seg</v>
      </c>
      <c r="AM1170">
        <f ca="1">IF($AJ$2="",SUMIFS(BANCOS!$C$4:$C$13,BANCOS!$D$4:$D$13,AK1170),SUMIFS(BANCOS!$C$4:$C$13,BANCOS!$D$4:$D$13,AK1170,BANCOS!$B$4:$B$13,$AJ$2))+AP1169</f>
        <v>0</v>
      </c>
      <c r="AN1170">
        <f ca="1">IF($AI$3=1,
IF($AJ$2="",
SUMIFS(ENTRADAS[Valor],ENTRADAS[Status],"Concluído",ENTRADAS[Data pagamento],AK1170),
SUMIFS(ENTRADAS[Valor],ENTRADAS[Status],"Concluído",ENTRADAS[Data pagamento],AK1170,ENTRADAS[Conta bancária],$AJ$2)),
IF($AJ$2="",
SUMIFS(ENTRADAS[Valor],ENTRADAS[Status],"Concluído",ENTRADAS[Data pagamento],AK1170)+SUMIFS(ENTRADAS[Valor],ENTRADAS[Status],"&lt;&gt;"&amp;"Concluído",ENTRADAS[Data vencimento],AK1170),
SUMIFS(ENTRADAS[Valor],ENTRADAS[Status],"Concluído",ENTRADAS[Data pagamento],AK1170,ENTRADAS[Conta bancária],$AJ$2)+SUMIFS(ENTRADAS[Valor],ENTRADAS[Status],"&lt;&gt;"&amp;"Concluído",ENTRADAS[Data vencimento],AK1170,ENTRADAS[Conta bancária],$AJ$2)))</f>
        <v>0</v>
      </c>
      <c r="AO1170">
        <f ca="1">IF($AI$3=1,
IF($AJ$2="",
SUMIFS(SAÍDAS[Valor],SAÍDAS[Status],"Concluído",SAÍDAS[Data pagamento],AK1170),
SUMIFS(SAÍDAS[Valor],SAÍDAS[Status],"Concluído",SAÍDAS[Data pagamento],AK1170,SAÍDAS[Conta bancária],$AJ$2)),
IF($AJ$2="",
SUMIFS(SAÍDAS[Valor],SAÍDAS[Status],"Concluído",SAÍDAS[Data pagamento],AK1170)+SUMIFS(SAÍDAS[Valor],SAÍDAS[Status],"&lt;&gt;"&amp;"Concluído",SAÍDAS[Data vencimento],AK1170),
SUMIFS(SAÍDAS[Valor],SAÍDAS[Status],"Concluído",SAÍDAS[Data pagamento],AK1170,SAÍDAS[Conta bancária],$AJ$2)+SUMIFS(SAÍDAS[Valor],SAÍDAS[Status],"&lt;&gt;"&amp;"Concluído",SAÍDAS[Data vencimento],AK1170,SAÍDAS[Conta bancária],$AJ$2)))</f>
        <v>0</v>
      </c>
      <c r="AP1170">
        <f t="shared" ca="1" si="123"/>
        <v>0</v>
      </c>
    </row>
    <row r="1171" spans="34:42" x14ac:dyDescent="0.3">
      <c r="AH1171" t="str">
        <f t="shared" ca="1" si="119"/>
        <v>mar</v>
      </c>
      <c r="AI1171">
        <f t="shared" ca="1" si="120"/>
        <v>1903</v>
      </c>
      <c r="AJ1171" t="str">
        <f t="shared" ca="1" si="121"/>
        <v>mar1903</v>
      </c>
      <c r="AK1171" s="97">
        <f t="shared" ca="1" si="124"/>
        <v>1165</v>
      </c>
      <c r="AL1171" t="str">
        <f t="shared" ca="1" si="122"/>
        <v>ter</v>
      </c>
      <c r="AM1171">
        <f ca="1">IF($AJ$2="",SUMIFS(BANCOS!$C$4:$C$13,BANCOS!$D$4:$D$13,AK1171),SUMIFS(BANCOS!$C$4:$C$13,BANCOS!$D$4:$D$13,AK1171,BANCOS!$B$4:$B$13,$AJ$2))+AP1170</f>
        <v>0</v>
      </c>
      <c r="AN1171">
        <f ca="1">IF($AI$3=1,
IF($AJ$2="",
SUMIFS(ENTRADAS[Valor],ENTRADAS[Status],"Concluído",ENTRADAS[Data pagamento],AK1171),
SUMIFS(ENTRADAS[Valor],ENTRADAS[Status],"Concluído",ENTRADAS[Data pagamento],AK1171,ENTRADAS[Conta bancária],$AJ$2)),
IF($AJ$2="",
SUMIFS(ENTRADAS[Valor],ENTRADAS[Status],"Concluído",ENTRADAS[Data pagamento],AK1171)+SUMIFS(ENTRADAS[Valor],ENTRADAS[Status],"&lt;&gt;"&amp;"Concluído",ENTRADAS[Data vencimento],AK1171),
SUMIFS(ENTRADAS[Valor],ENTRADAS[Status],"Concluído",ENTRADAS[Data pagamento],AK1171,ENTRADAS[Conta bancária],$AJ$2)+SUMIFS(ENTRADAS[Valor],ENTRADAS[Status],"&lt;&gt;"&amp;"Concluído",ENTRADAS[Data vencimento],AK1171,ENTRADAS[Conta bancária],$AJ$2)))</f>
        <v>0</v>
      </c>
      <c r="AO1171">
        <f ca="1">IF($AI$3=1,
IF($AJ$2="",
SUMIFS(SAÍDAS[Valor],SAÍDAS[Status],"Concluído",SAÍDAS[Data pagamento],AK1171),
SUMIFS(SAÍDAS[Valor],SAÍDAS[Status],"Concluído",SAÍDAS[Data pagamento],AK1171,SAÍDAS[Conta bancária],$AJ$2)),
IF($AJ$2="",
SUMIFS(SAÍDAS[Valor],SAÍDAS[Status],"Concluído",SAÍDAS[Data pagamento],AK1171)+SUMIFS(SAÍDAS[Valor],SAÍDAS[Status],"&lt;&gt;"&amp;"Concluído",SAÍDAS[Data vencimento],AK1171),
SUMIFS(SAÍDAS[Valor],SAÍDAS[Status],"Concluído",SAÍDAS[Data pagamento],AK1171,SAÍDAS[Conta bancária],$AJ$2)+SUMIFS(SAÍDAS[Valor],SAÍDAS[Status],"&lt;&gt;"&amp;"Concluído",SAÍDAS[Data vencimento],AK1171,SAÍDAS[Conta bancária],$AJ$2)))</f>
        <v>0</v>
      </c>
      <c r="AP1171">
        <f t="shared" ca="1" si="123"/>
        <v>0</v>
      </c>
    </row>
    <row r="1172" spans="34:42" x14ac:dyDescent="0.3">
      <c r="AH1172" t="str">
        <f t="shared" ca="1" si="119"/>
        <v>mar</v>
      </c>
      <c r="AI1172">
        <f t="shared" ca="1" si="120"/>
        <v>1903</v>
      </c>
      <c r="AJ1172" t="str">
        <f t="shared" ca="1" si="121"/>
        <v>mar1903</v>
      </c>
      <c r="AK1172" s="97">
        <f t="shared" ca="1" si="124"/>
        <v>1166</v>
      </c>
      <c r="AL1172" t="str">
        <f t="shared" ca="1" si="122"/>
        <v>qua</v>
      </c>
      <c r="AM1172">
        <f ca="1">IF($AJ$2="",SUMIFS(BANCOS!$C$4:$C$13,BANCOS!$D$4:$D$13,AK1172),SUMIFS(BANCOS!$C$4:$C$13,BANCOS!$D$4:$D$13,AK1172,BANCOS!$B$4:$B$13,$AJ$2))+AP1171</f>
        <v>0</v>
      </c>
      <c r="AN1172">
        <f ca="1">IF($AI$3=1,
IF($AJ$2="",
SUMIFS(ENTRADAS[Valor],ENTRADAS[Status],"Concluído",ENTRADAS[Data pagamento],AK1172),
SUMIFS(ENTRADAS[Valor],ENTRADAS[Status],"Concluído",ENTRADAS[Data pagamento],AK1172,ENTRADAS[Conta bancária],$AJ$2)),
IF($AJ$2="",
SUMIFS(ENTRADAS[Valor],ENTRADAS[Status],"Concluído",ENTRADAS[Data pagamento],AK1172)+SUMIFS(ENTRADAS[Valor],ENTRADAS[Status],"&lt;&gt;"&amp;"Concluído",ENTRADAS[Data vencimento],AK1172),
SUMIFS(ENTRADAS[Valor],ENTRADAS[Status],"Concluído",ENTRADAS[Data pagamento],AK1172,ENTRADAS[Conta bancária],$AJ$2)+SUMIFS(ENTRADAS[Valor],ENTRADAS[Status],"&lt;&gt;"&amp;"Concluído",ENTRADAS[Data vencimento],AK1172,ENTRADAS[Conta bancária],$AJ$2)))</f>
        <v>0</v>
      </c>
      <c r="AO1172">
        <f ca="1">IF($AI$3=1,
IF($AJ$2="",
SUMIFS(SAÍDAS[Valor],SAÍDAS[Status],"Concluído",SAÍDAS[Data pagamento],AK1172),
SUMIFS(SAÍDAS[Valor],SAÍDAS[Status],"Concluído",SAÍDAS[Data pagamento],AK1172,SAÍDAS[Conta bancária],$AJ$2)),
IF($AJ$2="",
SUMIFS(SAÍDAS[Valor],SAÍDAS[Status],"Concluído",SAÍDAS[Data pagamento],AK1172)+SUMIFS(SAÍDAS[Valor],SAÍDAS[Status],"&lt;&gt;"&amp;"Concluído",SAÍDAS[Data vencimento],AK1172),
SUMIFS(SAÍDAS[Valor],SAÍDAS[Status],"Concluído",SAÍDAS[Data pagamento],AK1172,SAÍDAS[Conta bancária],$AJ$2)+SUMIFS(SAÍDAS[Valor],SAÍDAS[Status],"&lt;&gt;"&amp;"Concluído",SAÍDAS[Data vencimento],AK1172,SAÍDAS[Conta bancária],$AJ$2)))</f>
        <v>0</v>
      </c>
      <c r="AP1172">
        <f t="shared" ca="1" si="123"/>
        <v>0</v>
      </c>
    </row>
    <row r="1173" spans="34:42" x14ac:dyDescent="0.3">
      <c r="AH1173" t="str">
        <f t="shared" ca="1" si="119"/>
        <v>mar</v>
      </c>
      <c r="AI1173">
        <f t="shared" ca="1" si="120"/>
        <v>1903</v>
      </c>
      <c r="AJ1173" t="str">
        <f t="shared" ca="1" si="121"/>
        <v>mar1903</v>
      </c>
      <c r="AK1173" s="97">
        <f t="shared" ca="1" si="124"/>
        <v>1167</v>
      </c>
      <c r="AL1173" t="str">
        <f t="shared" ca="1" si="122"/>
        <v>qui</v>
      </c>
      <c r="AM1173">
        <f ca="1">IF($AJ$2="",SUMIFS(BANCOS!$C$4:$C$13,BANCOS!$D$4:$D$13,AK1173),SUMIFS(BANCOS!$C$4:$C$13,BANCOS!$D$4:$D$13,AK1173,BANCOS!$B$4:$B$13,$AJ$2))+AP1172</f>
        <v>0</v>
      </c>
      <c r="AN1173">
        <f ca="1">IF($AI$3=1,
IF($AJ$2="",
SUMIFS(ENTRADAS[Valor],ENTRADAS[Status],"Concluído",ENTRADAS[Data pagamento],AK1173),
SUMIFS(ENTRADAS[Valor],ENTRADAS[Status],"Concluído",ENTRADAS[Data pagamento],AK1173,ENTRADAS[Conta bancária],$AJ$2)),
IF($AJ$2="",
SUMIFS(ENTRADAS[Valor],ENTRADAS[Status],"Concluído",ENTRADAS[Data pagamento],AK1173)+SUMIFS(ENTRADAS[Valor],ENTRADAS[Status],"&lt;&gt;"&amp;"Concluído",ENTRADAS[Data vencimento],AK1173),
SUMIFS(ENTRADAS[Valor],ENTRADAS[Status],"Concluído",ENTRADAS[Data pagamento],AK1173,ENTRADAS[Conta bancária],$AJ$2)+SUMIFS(ENTRADAS[Valor],ENTRADAS[Status],"&lt;&gt;"&amp;"Concluído",ENTRADAS[Data vencimento],AK1173,ENTRADAS[Conta bancária],$AJ$2)))</f>
        <v>0</v>
      </c>
      <c r="AO1173">
        <f ca="1">IF($AI$3=1,
IF($AJ$2="",
SUMIFS(SAÍDAS[Valor],SAÍDAS[Status],"Concluído",SAÍDAS[Data pagamento],AK1173),
SUMIFS(SAÍDAS[Valor],SAÍDAS[Status],"Concluído",SAÍDAS[Data pagamento],AK1173,SAÍDAS[Conta bancária],$AJ$2)),
IF($AJ$2="",
SUMIFS(SAÍDAS[Valor],SAÍDAS[Status],"Concluído",SAÍDAS[Data pagamento],AK1173)+SUMIFS(SAÍDAS[Valor],SAÍDAS[Status],"&lt;&gt;"&amp;"Concluído",SAÍDAS[Data vencimento],AK1173),
SUMIFS(SAÍDAS[Valor],SAÍDAS[Status],"Concluído",SAÍDAS[Data pagamento],AK1173,SAÍDAS[Conta bancária],$AJ$2)+SUMIFS(SAÍDAS[Valor],SAÍDAS[Status],"&lt;&gt;"&amp;"Concluído",SAÍDAS[Data vencimento],AK1173,SAÍDAS[Conta bancária],$AJ$2)))</f>
        <v>0</v>
      </c>
      <c r="AP1173">
        <f t="shared" ca="1" si="123"/>
        <v>0</v>
      </c>
    </row>
    <row r="1174" spans="34:42" x14ac:dyDescent="0.3">
      <c r="AH1174" t="str">
        <f t="shared" ca="1" si="119"/>
        <v>mar</v>
      </c>
      <c r="AI1174">
        <f t="shared" ca="1" si="120"/>
        <v>1903</v>
      </c>
      <c r="AJ1174" t="str">
        <f t="shared" ca="1" si="121"/>
        <v>mar1903</v>
      </c>
      <c r="AK1174" s="97">
        <f t="shared" ca="1" si="124"/>
        <v>1168</v>
      </c>
      <c r="AL1174" t="str">
        <f t="shared" ca="1" si="122"/>
        <v>sex</v>
      </c>
      <c r="AM1174">
        <f ca="1">IF($AJ$2="",SUMIFS(BANCOS!$C$4:$C$13,BANCOS!$D$4:$D$13,AK1174),SUMIFS(BANCOS!$C$4:$C$13,BANCOS!$D$4:$D$13,AK1174,BANCOS!$B$4:$B$13,$AJ$2))+AP1173</f>
        <v>0</v>
      </c>
      <c r="AN1174">
        <f ca="1">IF($AI$3=1,
IF($AJ$2="",
SUMIFS(ENTRADAS[Valor],ENTRADAS[Status],"Concluído",ENTRADAS[Data pagamento],AK1174),
SUMIFS(ENTRADAS[Valor],ENTRADAS[Status],"Concluído",ENTRADAS[Data pagamento],AK1174,ENTRADAS[Conta bancária],$AJ$2)),
IF($AJ$2="",
SUMIFS(ENTRADAS[Valor],ENTRADAS[Status],"Concluído",ENTRADAS[Data pagamento],AK1174)+SUMIFS(ENTRADAS[Valor],ENTRADAS[Status],"&lt;&gt;"&amp;"Concluído",ENTRADAS[Data vencimento],AK1174),
SUMIFS(ENTRADAS[Valor],ENTRADAS[Status],"Concluído",ENTRADAS[Data pagamento],AK1174,ENTRADAS[Conta bancária],$AJ$2)+SUMIFS(ENTRADAS[Valor],ENTRADAS[Status],"&lt;&gt;"&amp;"Concluído",ENTRADAS[Data vencimento],AK1174,ENTRADAS[Conta bancária],$AJ$2)))</f>
        <v>0</v>
      </c>
      <c r="AO1174">
        <f ca="1">IF($AI$3=1,
IF($AJ$2="",
SUMIFS(SAÍDAS[Valor],SAÍDAS[Status],"Concluído",SAÍDAS[Data pagamento],AK1174),
SUMIFS(SAÍDAS[Valor],SAÍDAS[Status],"Concluído",SAÍDAS[Data pagamento],AK1174,SAÍDAS[Conta bancária],$AJ$2)),
IF($AJ$2="",
SUMIFS(SAÍDAS[Valor],SAÍDAS[Status],"Concluído",SAÍDAS[Data pagamento],AK1174)+SUMIFS(SAÍDAS[Valor],SAÍDAS[Status],"&lt;&gt;"&amp;"Concluído",SAÍDAS[Data vencimento],AK1174),
SUMIFS(SAÍDAS[Valor],SAÍDAS[Status],"Concluído",SAÍDAS[Data pagamento],AK1174,SAÍDAS[Conta bancária],$AJ$2)+SUMIFS(SAÍDAS[Valor],SAÍDAS[Status],"&lt;&gt;"&amp;"Concluído",SAÍDAS[Data vencimento],AK1174,SAÍDAS[Conta bancária],$AJ$2)))</f>
        <v>0</v>
      </c>
      <c r="AP1174">
        <f t="shared" ca="1" si="123"/>
        <v>0</v>
      </c>
    </row>
    <row r="1175" spans="34:42" x14ac:dyDescent="0.3">
      <c r="AH1175" t="str">
        <f t="shared" ca="1" si="119"/>
        <v>mar</v>
      </c>
      <c r="AI1175">
        <f t="shared" ca="1" si="120"/>
        <v>1903</v>
      </c>
      <c r="AJ1175" t="str">
        <f t="shared" ca="1" si="121"/>
        <v>mar1903</v>
      </c>
      <c r="AK1175" s="97">
        <f t="shared" ca="1" si="124"/>
        <v>1169</v>
      </c>
      <c r="AL1175" t="str">
        <f t="shared" ca="1" si="122"/>
        <v>sáb</v>
      </c>
      <c r="AM1175">
        <f ca="1">IF($AJ$2="",SUMIFS(BANCOS!$C$4:$C$13,BANCOS!$D$4:$D$13,AK1175),SUMIFS(BANCOS!$C$4:$C$13,BANCOS!$D$4:$D$13,AK1175,BANCOS!$B$4:$B$13,$AJ$2))+AP1174</f>
        <v>0</v>
      </c>
      <c r="AN1175">
        <f ca="1">IF($AI$3=1,
IF($AJ$2="",
SUMIFS(ENTRADAS[Valor],ENTRADAS[Status],"Concluído",ENTRADAS[Data pagamento],AK1175),
SUMIFS(ENTRADAS[Valor],ENTRADAS[Status],"Concluído",ENTRADAS[Data pagamento],AK1175,ENTRADAS[Conta bancária],$AJ$2)),
IF($AJ$2="",
SUMIFS(ENTRADAS[Valor],ENTRADAS[Status],"Concluído",ENTRADAS[Data pagamento],AK1175)+SUMIFS(ENTRADAS[Valor],ENTRADAS[Status],"&lt;&gt;"&amp;"Concluído",ENTRADAS[Data vencimento],AK1175),
SUMIFS(ENTRADAS[Valor],ENTRADAS[Status],"Concluído",ENTRADAS[Data pagamento],AK1175,ENTRADAS[Conta bancária],$AJ$2)+SUMIFS(ENTRADAS[Valor],ENTRADAS[Status],"&lt;&gt;"&amp;"Concluído",ENTRADAS[Data vencimento],AK1175,ENTRADAS[Conta bancária],$AJ$2)))</f>
        <v>0</v>
      </c>
      <c r="AO1175">
        <f ca="1">IF($AI$3=1,
IF($AJ$2="",
SUMIFS(SAÍDAS[Valor],SAÍDAS[Status],"Concluído",SAÍDAS[Data pagamento],AK1175),
SUMIFS(SAÍDAS[Valor],SAÍDAS[Status],"Concluído",SAÍDAS[Data pagamento],AK1175,SAÍDAS[Conta bancária],$AJ$2)),
IF($AJ$2="",
SUMIFS(SAÍDAS[Valor],SAÍDAS[Status],"Concluído",SAÍDAS[Data pagamento],AK1175)+SUMIFS(SAÍDAS[Valor],SAÍDAS[Status],"&lt;&gt;"&amp;"Concluído",SAÍDAS[Data vencimento],AK1175),
SUMIFS(SAÍDAS[Valor],SAÍDAS[Status],"Concluído",SAÍDAS[Data pagamento],AK1175,SAÍDAS[Conta bancária],$AJ$2)+SUMIFS(SAÍDAS[Valor],SAÍDAS[Status],"&lt;&gt;"&amp;"Concluído",SAÍDAS[Data vencimento],AK1175,SAÍDAS[Conta bancária],$AJ$2)))</f>
        <v>0</v>
      </c>
      <c r="AP1175">
        <f t="shared" ca="1" si="123"/>
        <v>0</v>
      </c>
    </row>
    <row r="1176" spans="34:42" x14ac:dyDescent="0.3">
      <c r="AH1176" t="str">
        <f t="shared" ca="1" si="119"/>
        <v>mar</v>
      </c>
      <c r="AI1176">
        <f t="shared" ca="1" si="120"/>
        <v>1903</v>
      </c>
      <c r="AJ1176" t="str">
        <f t="shared" ca="1" si="121"/>
        <v>mar1903</v>
      </c>
      <c r="AK1176" s="97">
        <f t="shared" ca="1" si="124"/>
        <v>1170</v>
      </c>
      <c r="AL1176" t="str">
        <f t="shared" ca="1" si="122"/>
        <v>dom</v>
      </c>
      <c r="AM1176">
        <f ca="1">IF($AJ$2="",SUMIFS(BANCOS!$C$4:$C$13,BANCOS!$D$4:$D$13,AK1176),SUMIFS(BANCOS!$C$4:$C$13,BANCOS!$D$4:$D$13,AK1176,BANCOS!$B$4:$B$13,$AJ$2))+AP1175</f>
        <v>0</v>
      </c>
      <c r="AN1176">
        <f ca="1">IF($AI$3=1,
IF($AJ$2="",
SUMIFS(ENTRADAS[Valor],ENTRADAS[Status],"Concluído",ENTRADAS[Data pagamento],AK1176),
SUMIFS(ENTRADAS[Valor],ENTRADAS[Status],"Concluído",ENTRADAS[Data pagamento],AK1176,ENTRADAS[Conta bancária],$AJ$2)),
IF($AJ$2="",
SUMIFS(ENTRADAS[Valor],ENTRADAS[Status],"Concluído",ENTRADAS[Data pagamento],AK1176)+SUMIFS(ENTRADAS[Valor],ENTRADAS[Status],"&lt;&gt;"&amp;"Concluído",ENTRADAS[Data vencimento],AK1176),
SUMIFS(ENTRADAS[Valor],ENTRADAS[Status],"Concluído",ENTRADAS[Data pagamento],AK1176,ENTRADAS[Conta bancária],$AJ$2)+SUMIFS(ENTRADAS[Valor],ENTRADAS[Status],"&lt;&gt;"&amp;"Concluído",ENTRADAS[Data vencimento],AK1176,ENTRADAS[Conta bancária],$AJ$2)))</f>
        <v>0</v>
      </c>
      <c r="AO1176">
        <f ca="1">IF($AI$3=1,
IF($AJ$2="",
SUMIFS(SAÍDAS[Valor],SAÍDAS[Status],"Concluído",SAÍDAS[Data pagamento],AK1176),
SUMIFS(SAÍDAS[Valor],SAÍDAS[Status],"Concluído",SAÍDAS[Data pagamento],AK1176,SAÍDAS[Conta bancária],$AJ$2)),
IF($AJ$2="",
SUMIFS(SAÍDAS[Valor],SAÍDAS[Status],"Concluído",SAÍDAS[Data pagamento],AK1176)+SUMIFS(SAÍDAS[Valor],SAÍDAS[Status],"&lt;&gt;"&amp;"Concluído",SAÍDAS[Data vencimento],AK1176),
SUMIFS(SAÍDAS[Valor],SAÍDAS[Status],"Concluído",SAÍDAS[Data pagamento],AK1176,SAÍDAS[Conta bancária],$AJ$2)+SUMIFS(SAÍDAS[Valor],SAÍDAS[Status],"&lt;&gt;"&amp;"Concluído",SAÍDAS[Data vencimento],AK1176,SAÍDAS[Conta bancária],$AJ$2)))</f>
        <v>0</v>
      </c>
      <c r="AP1176">
        <f t="shared" ca="1" si="123"/>
        <v>0</v>
      </c>
    </row>
    <row r="1177" spans="34:42" x14ac:dyDescent="0.3">
      <c r="AH1177" t="str">
        <f t="shared" ca="1" si="119"/>
        <v>mar</v>
      </c>
      <c r="AI1177">
        <f t="shared" ca="1" si="120"/>
        <v>1903</v>
      </c>
      <c r="AJ1177" t="str">
        <f t="shared" ca="1" si="121"/>
        <v>mar1903</v>
      </c>
      <c r="AK1177" s="97">
        <f t="shared" ca="1" si="124"/>
        <v>1171</v>
      </c>
      <c r="AL1177" t="str">
        <f t="shared" ca="1" si="122"/>
        <v>seg</v>
      </c>
      <c r="AM1177">
        <f ca="1">IF($AJ$2="",SUMIFS(BANCOS!$C$4:$C$13,BANCOS!$D$4:$D$13,AK1177),SUMIFS(BANCOS!$C$4:$C$13,BANCOS!$D$4:$D$13,AK1177,BANCOS!$B$4:$B$13,$AJ$2))+AP1176</f>
        <v>0</v>
      </c>
      <c r="AN1177">
        <f ca="1">IF($AI$3=1,
IF($AJ$2="",
SUMIFS(ENTRADAS[Valor],ENTRADAS[Status],"Concluído",ENTRADAS[Data pagamento],AK1177),
SUMIFS(ENTRADAS[Valor],ENTRADAS[Status],"Concluído",ENTRADAS[Data pagamento],AK1177,ENTRADAS[Conta bancária],$AJ$2)),
IF($AJ$2="",
SUMIFS(ENTRADAS[Valor],ENTRADAS[Status],"Concluído",ENTRADAS[Data pagamento],AK1177)+SUMIFS(ENTRADAS[Valor],ENTRADAS[Status],"&lt;&gt;"&amp;"Concluído",ENTRADAS[Data vencimento],AK1177),
SUMIFS(ENTRADAS[Valor],ENTRADAS[Status],"Concluído",ENTRADAS[Data pagamento],AK1177,ENTRADAS[Conta bancária],$AJ$2)+SUMIFS(ENTRADAS[Valor],ENTRADAS[Status],"&lt;&gt;"&amp;"Concluído",ENTRADAS[Data vencimento],AK1177,ENTRADAS[Conta bancária],$AJ$2)))</f>
        <v>0</v>
      </c>
      <c r="AO1177">
        <f ca="1">IF($AI$3=1,
IF($AJ$2="",
SUMIFS(SAÍDAS[Valor],SAÍDAS[Status],"Concluído",SAÍDAS[Data pagamento],AK1177),
SUMIFS(SAÍDAS[Valor],SAÍDAS[Status],"Concluído",SAÍDAS[Data pagamento],AK1177,SAÍDAS[Conta bancária],$AJ$2)),
IF($AJ$2="",
SUMIFS(SAÍDAS[Valor],SAÍDAS[Status],"Concluído",SAÍDAS[Data pagamento],AK1177)+SUMIFS(SAÍDAS[Valor],SAÍDAS[Status],"&lt;&gt;"&amp;"Concluído",SAÍDAS[Data vencimento],AK1177),
SUMIFS(SAÍDAS[Valor],SAÍDAS[Status],"Concluído",SAÍDAS[Data pagamento],AK1177,SAÍDAS[Conta bancária],$AJ$2)+SUMIFS(SAÍDAS[Valor],SAÍDAS[Status],"&lt;&gt;"&amp;"Concluído",SAÍDAS[Data vencimento],AK1177,SAÍDAS[Conta bancária],$AJ$2)))</f>
        <v>0</v>
      </c>
      <c r="AP1177">
        <f t="shared" ca="1" si="123"/>
        <v>0</v>
      </c>
    </row>
    <row r="1178" spans="34:42" x14ac:dyDescent="0.3">
      <c r="AH1178" t="str">
        <f t="shared" ca="1" si="119"/>
        <v>mar</v>
      </c>
      <c r="AI1178">
        <f t="shared" ca="1" si="120"/>
        <v>1903</v>
      </c>
      <c r="AJ1178" t="str">
        <f t="shared" ca="1" si="121"/>
        <v>mar1903</v>
      </c>
      <c r="AK1178" s="97">
        <f t="shared" ca="1" si="124"/>
        <v>1172</v>
      </c>
      <c r="AL1178" t="str">
        <f t="shared" ca="1" si="122"/>
        <v>ter</v>
      </c>
      <c r="AM1178">
        <f ca="1">IF($AJ$2="",SUMIFS(BANCOS!$C$4:$C$13,BANCOS!$D$4:$D$13,AK1178),SUMIFS(BANCOS!$C$4:$C$13,BANCOS!$D$4:$D$13,AK1178,BANCOS!$B$4:$B$13,$AJ$2))+AP1177</f>
        <v>0</v>
      </c>
      <c r="AN1178">
        <f ca="1">IF($AI$3=1,
IF($AJ$2="",
SUMIFS(ENTRADAS[Valor],ENTRADAS[Status],"Concluído",ENTRADAS[Data pagamento],AK1178),
SUMIFS(ENTRADAS[Valor],ENTRADAS[Status],"Concluído",ENTRADAS[Data pagamento],AK1178,ENTRADAS[Conta bancária],$AJ$2)),
IF($AJ$2="",
SUMIFS(ENTRADAS[Valor],ENTRADAS[Status],"Concluído",ENTRADAS[Data pagamento],AK1178)+SUMIFS(ENTRADAS[Valor],ENTRADAS[Status],"&lt;&gt;"&amp;"Concluído",ENTRADAS[Data vencimento],AK1178),
SUMIFS(ENTRADAS[Valor],ENTRADAS[Status],"Concluído",ENTRADAS[Data pagamento],AK1178,ENTRADAS[Conta bancária],$AJ$2)+SUMIFS(ENTRADAS[Valor],ENTRADAS[Status],"&lt;&gt;"&amp;"Concluído",ENTRADAS[Data vencimento],AK1178,ENTRADAS[Conta bancária],$AJ$2)))</f>
        <v>0</v>
      </c>
      <c r="AO1178">
        <f ca="1">IF($AI$3=1,
IF($AJ$2="",
SUMIFS(SAÍDAS[Valor],SAÍDAS[Status],"Concluído",SAÍDAS[Data pagamento],AK1178),
SUMIFS(SAÍDAS[Valor],SAÍDAS[Status],"Concluído",SAÍDAS[Data pagamento],AK1178,SAÍDAS[Conta bancária],$AJ$2)),
IF($AJ$2="",
SUMIFS(SAÍDAS[Valor],SAÍDAS[Status],"Concluído",SAÍDAS[Data pagamento],AK1178)+SUMIFS(SAÍDAS[Valor],SAÍDAS[Status],"&lt;&gt;"&amp;"Concluído",SAÍDAS[Data vencimento],AK1178),
SUMIFS(SAÍDAS[Valor],SAÍDAS[Status],"Concluído",SAÍDAS[Data pagamento],AK1178,SAÍDAS[Conta bancária],$AJ$2)+SUMIFS(SAÍDAS[Valor],SAÍDAS[Status],"&lt;&gt;"&amp;"Concluído",SAÍDAS[Data vencimento],AK1178,SAÍDAS[Conta bancária],$AJ$2)))</f>
        <v>0</v>
      </c>
      <c r="AP1178">
        <f t="shared" ca="1" si="123"/>
        <v>0</v>
      </c>
    </row>
    <row r="1179" spans="34:42" x14ac:dyDescent="0.3">
      <c r="AH1179" t="str">
        <f t="shared" ca="1" si="119"/>
        <v>mar</v>
      </c>
      <c r="AI1179">
        <f t="shared" ca="1" si="120"/>
        <v>1903</v>
      </c>
      <c r="AJ1179" t="str">
        <f t="shared" ca="1" si="121"/>
        <v>mar1903</v>
      </c>
      <c r="AK1179" s="97">
        <f t="shared" ca="1" si="124"/>
        <v>1173</v>
      </c>
      <c r="AL1179" t="str">
        <f t="shared" ca="1" si="122"/>
        <v>qua</v>
      </c>
      <c r="AM1179">
        <f ca="1">IF($AJ$2="",SUMIFS(BANCOS!$C$4:$C$13,BANCOS!$D$4:$D$13,AK1179),SUMIFS(BANCOS!$C$4:$C$13,BANCOS!$D$4:$D$13,AK1179,BANCOS!$B$4:$B$13,$AJ$2))+AP1178</f>
        <v>0</v>
      </c>
      <c r="AN1179">
        <f ca="1">IF($AI$3=1,
IF($AJ$2="",
SUMIFS(ENTRADAS[Valor],ENTRADAS[Status],"Concluído",ENTRADAS[Data pagamento],AK1179),
SUMIFS(ENTRADAS[Valor],ENTRADAS[Status],"Concluído",ENTRADAS[Data pagamento],AK1179,ENTRADAS[Conta bancária],$AJ$2)),
IF($AJ$2="",
SUMIFS(ENTRADAS[Valor],ENTRADAS[Status],"Concluído",ENTRADAS[Data pagamento],AK1179)+SUMIFS(ENTRADAS[Valor],ENTRADAS[Status],"&lt;&gt;"&amp;"Concluído",ENTRADAS[Data vencimento],AK1179),
SUMIFS(ENTRADAS[Valor],ENTRADAS[Status],"Concluído",ENTRADAS[Data pagamento],AK1179,ENTRADAS[Conta bancária],$AJ$2)+SUMIFS(ENTRADAS[Valor],ENTRADAS[Status],"&lt;&gt;"&amp;"Concluído",ENTRADAS[Data vencimento],AK1179,ENTRADAS[Conta bancária],$AJ$2)))</f>
        <v>0</v>
      </c>
      <c r="AO1179">
        <f ca="1">IF($AI$3=1,
IF($AJ$2="",
SUMIFS(SAÍDAS[Valor],SAÍDAS[Status],"Concluído",SAÍDAS[Data pagamento],AK1179),
SUMIFS(SAÍDAS[Valor],SAÍDAS[Status],"Concluído",SAÍDAS[Data pagamento],AK1179,SAÍDAS[Conta bancária],$AJ$2)),
IF($AJ$2="",
SUMIFS(SAÍDAS[Valor],SAÍDAS[Status],"Concluído",SAÍDAS[Data pagamento],AK1179)+SUMIFS(SAÍDAS[Valor],SAÍDAS[Status],"&lt;&gt;"&amp;"Concluído",SAÍDAS[Data vencimento],AK1179),
SUMIFS(SAÍDAS[Valor],SAÍDAS[Status],"Concluído",SAÍDAS[Data pagamento],AK1179,SAÍDAS[Conta bancária],$AJ$2)+SUMIFS(SAÍDAS[Valor],SAÍDAS[Status],"&lt;&gt;"&amp;"Concluído",SAÍDAS[Data vencimento],AK1179,SAÍDAS[Conta bancária],$AJ$2)))</f>
        <v>0</v>
      </c>
      <c r="AP1179">
        <f t="shared" ca="1" si="123"/>
        <v>0</v>
      </c>
    </row>
    <row r="1180" spans="34:42" x14ac:dyDescent="0.3">
      <c r="AH1180" t="str">
        <f t="shared" ca="1" si="119"/>
        <v>mar</v>
      </c>
      <c r="AI1180">
        <f t="shared" ca="1" si="120"/>
        <v>1903</v>
      </c>
      <c r="AJ1180" t="str">
        <f t="shared" ca="1" si="121"/>
        <v>mar1903</v>
      </c>
      <c r="AK1180" s="97">
        <f t="shared" ca="1" si="124"/>
        <v>1174</v>
      </c>
      <c r="AL1180" t="str">
        <f t="shared" ca="1" si="122"/>
        <v>qui</v>
      </c>
      <c r="AM1180">
        <f ca="1">IF($AJ$2="",SUMIFS(BANCOS!$C$4:$C$13,BANCOS!$D$4:$D$13,AK1180),SUMIFS(BANCOS!$C$4:$C$13,BANCOS!$D$4:$D$13,AK1180,BANCOS!$B$4:$B$13,$AJ$2))+AP1179</f>
        <v>0</v>
      </c>
      <c r="AN1180">
        <f ca="1">IF($AI$3=1,
IF($AJ$2="",
SUMIFS(ENTRADAS[Valor],ENTRADAS[Status],"Concluído",ENTRADAS[Data pagamento],AK1180),
SUMIFS(ENTRADAS[Valor],ENTRADAS[Status],"Concluído",ENTRADAS[Data pagamento],AK1180,ENTRADAS[Conta bancária],$AJ$2)),
IF($AJ$2="",
SUMIFS(ENTRADAS[Valor],ENTRADAS[Status],"Concluído",ENTRADAS[Data pagamento],AK1180)+SUMIFS(ENTRADAS[Valor],ENTRADAS[Status],"&lt;&gt;"&amp;"Concluído",ENTRADAS[Data vencimento],AK1180),
SUMIFS(ENTRADAS[Valor],ENTRADAS[Status],"Concluído",ENTRADAS[Data pagamento],AK1180,ENTRADAS[Conta bancária],$AJ$2)+SUMIFS(ENTRADAS[Valor],ENTRADAS[Status],"&lt;&gt;"&amp;"Concluído",ENTRADAS[Data vencimento],AK1180,ENTRADAS[Conta bancária],$AJ$2)))</f>
        <v>0</v>
      </c>
      <c r="AO1180">
        <f ca="1">IF($AI$3=1,
IF($AJ$2="",
SUMIFS(SAÍDAS[Valor],SAÍDAS[Status],"Concluído",SAÍDAS[Data pagamento],AK1180),
SUMIFS(SAÍDAS[Valor],SAÍDAS[Status],"Concluído",SAÍDAS[Data pagamento],AK1180,SAÍDAS[Conta bancária],$AJ$2)),
IF($AJ$2="",
SUMIFS(SAÍDAS[Valor],SAÍDAS[Status],"Concluído",SAÍDAS[Data pagamento],AK1180)+SUMIFS(SAÍDAS[Valor],SAÍDAS[Status],"&lt;&gt;"&amp;"Concluído",SAÍDAS[Data vencimento],AK1180),
SUMIFS(SAÍDAS[Valor],SAÍDAS[Status],"Concluído",SAÍDAS[Data pagamento],AK1180,SAÍDAS[Conta bancária],$AJ$2)+SUMIFS(SAÍDAS[Valor],SAÍDAS[Status],"&lt;&gt;"&amp;"Concluído",SAÍDAS[Data vencimento],AK1180,SAÍDAS[Conta bancária],$AJ$2)))</f>
        <v>0</v>
      </c>
      <c r="AP1180">
        <f t="shared" ca="1" si="123"/>
        <v>0</v>
      </c>
    </row>
    <row r="1181" spans="34:42" x14ac:dyDescent="0.3">
      <c r="AH1181" t="str">
        <f t="shared" ca="1" si="119"/>
        <v>mar</v>
      </c>
      <c r="AI1181">
        <f t="shared" ca="1" si="120"/>
        <v>1903</v>
      </c>
      <c r="AJ1181" t="str">
        <f t="shared" ca="1" si="121"/>
        <v>mar1903</v>
      </c>
      <c r="AK1181" s="97">
        <f t="shared" ca="1" si="124"/>
        <v>1175</v>
      </c>
      <c r="AL1181" t="str">
        <f t="shared" ca="1" si="122"/>
        <v>sex</v>
      </c>
      <c r="AM1181">
        <f ca="1">IF($AJ$2="",SUMIFS(BANCOS!$C$4:$C$13,BANCOS!$D$4:$D$13,AK1181),SUMIFS(BANCOS!$C$4:$C$13,BANCOS!$D$4:$D$13,AK1181,BANCOS!$B$4:$B$13,$AJ$2))+AP1180</f>
        <v>0</v>
      </c>
      <c r="AN1181">
        <f ca="1">IF($AI$3=1,
IF($AJ$2="",
SUMIFS(ENTRADAS[Valor],ENTRADAS[Status],"Concluído",ENTRADAS[Data pagamento],AK1181),
SUMIFS(ENTRADAS[Valor],ENTRADAS[Status],"Concluído",ENTRADAS[Data pagamento],AK1181,ENTRADAS[Conta bancária],$AJ$2)),
IF($AJ$2="",
SUMIFS(ENTRADAS[Valor],ENTRADAS[Status],"Concluído",ENTRADAS[Data pagamento],AK1181)+SUMIFS(ENTRADAS[Valor],ENTRADAS[Status],"&lt;&gt;"&amp;"Concluído",ENTRADAS[Data vencimento],AK1181),
SUMIFS(ENTRADAS[Valor],ENTRADAS[Status],"Concluído",ENTRADAS[Data pagamento],AK1181,ENTRADAS[Conta bancária],$AJ$2)+SUMIFS(ENTRADAS[Valor],ENTRADAS[Status],"&lt;&gt;"&amp;"Concluído",ENTRADAS[Data vencimento],AK1181,ENTRADAS[Conta bancária],$AJ$2)))</f>
        <v>0</v>
      </c>
      <c r="AO1181">
        <f ca="1">IF($AI$3=1,
IF($AJ$2="",
SUMIFS(SAÍDAS[Valor],SAÍDAS[Status],"Concluído",SAÍDAS[Data pagamento],AK1181),
SUMIFS(SAÍDAS[Valor],SAÍDAS[Status],"Concluído",SAÍDAS[Data pagamento],AK1181,SAÍDAS[Conta bancária],$AJ$2)),
IF($AJ$2="",
SUMIFS(SAÍDAS[Valor],SAÍDAS[Status],"Concluído",SAÍDAS[Data pagamento],AK1181)+SUMIFS(SAÍDAS[Valor],SAÍDAS[Status],"&lt;&gt;"&amp;"Concluído",SAÍDAS[Data vencimento],AK1181),
SUMIFS(SAÍDAS[Valor],SAÍDAS[Status],"Concluído",SAÍDAS[Data pagamento],AK1181,SAÍDAS[Conta bancária],$AJ$2)+SUMIFS(SAÍDAS[Valor],SAÍDAS[Status],"&lt;&gt;"&amp;"Concluído",SAÍDAS[Data vencimento],AK1181,SAÍDAS[Conta bancária],$AJ$2)))</f>
        <v>0</v>
      </c>
      <c r="AP1181">
        <f t="shared" ca="1" si="123"/>
        <v>0</v>
      </c>
    </row>
    <row r="1182" spans="34:42" x14ac:dyDescent="0.3">
      <c r="AH1182" t="str">
        <f t="shared" ca="1" si="119"/>
        <v>mar</v>
      </c>
      <c r="AI1182">
        <f t="shared" ca="1" si="120"/>
        <v>1903</v>
      </c>
      <c r="AJ1182" t="str">
        <f t="shared" ca="1" si="121"/>
        <v>mar1903</v>
      </c>
      <c r="AK1182" s="97">
        <f t="shared" ca="1" si="124"/>
        <v>1176</v>
      </c>
      <c r="AL1182" t="str">
        <f t="shared" ca="1" si="122"/>
        <v>sáb</v>
      </c>
      <c r="AM1182">
        <f ca="1">IF($AJ$2="",SUMIFS(BANCOS!$C$4:$C$13,BANCOS!$D$4:$D$13,AK1182),SUMIFS(BANCOS!$C$4:$C$13,BANCOS!$D$4:$D$13,AK1182,BANCOS!$B$4:$B$13,$AJ$2))+AP1181</f>
        <v>0</v>
      </c>
      <c r="AN1182">
        <f ca="1">IF($AI$3=1,
IF($AJ$2="",
SUMIFS(ENTRADAS[Valor],ENTRADAS[Status],"Concluído",ENTRADAS[Data pagamento],AK1182),
SUMIFS(ENTRADAS[Valor],ENTRADAS[Status],"Concluído",ENTRADAS[Data pagamento],AK1182,ENTRADAS[Conta bancária],$AJ$2)),
IF($AJ$2="",
SUMIFS(ENTRADAS[Valor],ENTRADAS[Status],"Concluído",ENTRADAS[Data pagamento],AK1182)+SUMIFS(ENTRADAS[Valor],ENTRADAS[Status],"&lt;&gt;"&amp;"Concluído",ENTRADAS[Data vencimento],AK1182),
SUMIFS(ENTRADAS[Valor],ENTRADAS[Status],"Concluído",ENTRADAS[Data pagamento],AK1182,ENTRADAS[Conta bancária],$AJ$2)+SUMIFS(ENTRADAS[Valor],ENTRADAS[Status],"&lt;&gt;"&amp;"Concluído",ENTRADAS[Data vencimento],AK1182,ENTRADAS[Conta bancária],$AJ$2)))</f>
        <v>0</v>
      </c>
      <c r="AO1182">
        <f ca="1">IF($AI$3=1,
IF($AJ$2="",
SUMIFS(SAÍDAS[Valor],SAÍDAS[Status],"Concluído",SAÍDAS[Data pagamento],AK1182),
SUMIFS(SAÍDAS[Valor],SAÍDAS[Status],"Concluído",SAÍDAS[Data pagamento],AK1182,SAÍDAS[Conta bancária],$AJ$2)),
IF($AJ$2="",
SUMIFS(SAÍDAS[Valor],SAÍDAS[Status],"Concluído",SAÍDAS[Data pagamento],AK1182)+SUMIFS(SAÍDAS[Valor],SAÍDAS[Status],"&lt;&gt;"&amp;"Concluído",SAÍDAS[Data vencimento],AK1182),
SUMIFS(SAÍDAS[Valor],SAÍDAS[Status],"Concluído",SAÍDAS[Data pagamento],AK1182,SAÍDAS[Conta bancária],$AJ$2)+SUMIFS(SAÍDAS[Valor],SAÍDAS[Status],"&lt;&gt;"&amp;"Concluído",SAÍDAS[Data vencimento],AK1182,SAÍDAS[Conta bancária],$AJ$2)))</f>
        <v>0</v>
      </c>
      <c r="AP1182">
        <f t="shared" ca="1" si="123"/>
        <v>0</v>
      </c>
    </row>
    <row r="1183" spans="34:42" x14ac:dyDescent="0.3">
      <c r="AH1183" t="str">
        <f t="shared" ca="1" si="119"/>
        <v>mar</v>
      </c>
      <c r="AI1183">
        <f t="shared" ca="1" si="120"/>
        <v>1903</v>
      </c>
      <c r="AJ1183" t="str">
        <f t="shared" ca="1" si="121"/>
        <v>mar1903</v>
      </c>
      <c r="AK1183" s="97">
        <f t="shared" ca="1" si="124"/>
        <v>1177</v>
      </c>
      <c r="AL1183" t="str">
        <f t="shared" ca="1" si="122"/>
        <v>dom</v>
      </c>
      <c r="AM1183">
        <f ca="1">IF($AJ$2="",SUMIFS(BANCOS!$C$4:$C$13,BANCOS!$D$4:$D$13,AK1183),SUMIFS(BANCOS!$C$4:$C$13,BANCOS!$D$4:$D$13,AK1183,BANCOS!$B$4:$B$13,$AJ$2))+AP1182</f>
        <v>0</v>
      </c>
      <c r="AN1183">
        <f ca="1">IF($AI$3=1,
IF($AJ$2="",
SUMIFS(ENTRADAS[Valor],ENTRADAS[Status],"Concluído",ENTRADAS[Data pagamento],AK1183),
SUMIFS(ENTRADAS[Valor],ENTRADAS[Status],"Concluído",ENTRADAS[Data pagamento],AK1183,ENTRADAS[Conta bancária],$AJ$2)),
IF($AJ$2="",
SUMIFS(ENTRADAS[Valor],ENTRADAS[Status],"Concluído",ENTRADAS[Data pagamento],AK1183)+SUMIFS(ENTRADAS[Valor],ENTRADAS[Status],"&lt;&gt;"&amp;"Concluído",ENTRADAS[Data vencimento],AK1183),
SUMIFS(ENTRADAS[Valor],ENTRADAS[Status],"Concluído",ENTRADAS[Data pagamento],AK1183,ENTRADAS[Conta bancária],$AJ$2)+SUMIFS(ENTRADAS[Valor],ENTRADAS[Status],"&lt;&gt;"&amp;"Concluído",ENTRADAS[Data vencimento],AK1183,ENTRADAS[Conta bancária],$AJ$2)))</f>
        <v>0</v>
      </c>
      <c r="AO1183">
        <f ca="1">IF($AI$3=1,
IF($AJ$2="",
SUMIFS(SAÍDAS[Valor],SAÍDAS[Status],"Concluído",SAÍDAS[Data pagamento],AK1183),
SUMIFS(SAÍDAS[Valor],SAÍDAS[Status],"Concluído",SAÍDAS[Data pagamento],AK1183,SAÍDAS[Conta bancária],$AJ$2)),
IF($AJ$2="",
SUMIFS(SAÍDAS[Valor],SAÍDAS[Status],"Concluído",SAÍDAS[Data pagamento],AK1183)+SUMIFS(SAÍDAS[Valor],SAÍDAS[Status],"&lt;&gt;"&amp;"Concluído",SAÍDAS[Data vencimento],AK1183),
SUMIFS(SAÍDAS[Valor],SAÍDAS[Status],"Concluído",SAÍDAS[Data pagamento],AK1183,SAÍDAS[Conta bancária],$AJ$2)+SUMIFS(SAÍDAS[Valor],SAÍDAS[Status],"&lt;&gt;"&amp;"Concluído",SAÍDAS[Data vencimento],AK1183,SAÍDAS[Conta bancária],$AJ$2)))</f>
        <v>0</v>
      </c>
      <c r="AP1183">
        <f t="shared" ca="1" si="123"/>
        <v>0</v>
      </c>
    </row>
    <row r="1184" spans="34:42" x14ac:dyDescent="0.3">
      <c r="AH1184" t="str">
        <f t="shared" ca="1" si="119"/>
        <v>mar</v>
      </c>
      <c r="AI1184">
        <f t="shared" ca="1" si="120"/>
        <v>1903</v>
      </c>
      <c r="AJ1184" t="str">
        <f t="shared" ca="1" si="121"/>
        <v>mar1903</v>
      </c>
      <c r="AK1184" s="97">
        <f t="shared" ca="1" si="124"/>
        <v>1178</v>
      </c>
      <c r="AL1184" t="str">
        <f t="shared" ca="1" si="122"/>
        <v>seg</v>
      </c>
      <c r="AM1184">
        <f ca="1">IF($AJ$2="",SUMIFS(BANCOS!$C$4:$C$13,BANCOS!$D$4:$D$13,AK1184),SUMIFS(BANCOS!$C$4:$C$13,BANCOS!$D$4:$D$13,AK1184,BANCOS!$B$4:$B$13,$AJ$2))+AP1183</f>
        <v>0</v>
      </c>
      <c r="AN1184">
        <f ca="1">IF($AI$3=1,
IF($AJ$2="",
SUMIFS(ENTRADAS[Valor],ENTRADAS[Status],"Concluído",ENTRADAS[Data pagamento],AK1184),
SUMIFS(ENTRADAS[Valor],ENTRADAS[Status],"Concluído",ENTRADAS[Data pagamento],AK1184,ENTRADAS[Conta bancária],$AJ$2)),
IF($AJ$2="",
SUMIFS(ENTRADAS[Valor],ENTRADAS[Status],"Concluído",ENTRADAS[Data pagamento],AK1184)+SUMIFS(ENTRADAS[Valor],ENTRADAS[Status],"&lt;&gt;"&amp;"Concluído",ENTRADAS[Data vencimento],AK1184),
SUMIFS(ENTRADAS[Valor],ENTRADAS[Status],"Concluído",ENTRADAS[Data pagamento],AK1184,ENTRADAS[Conta bancária],$AJ$2)+SUMIFS(ENTRADAS[Valor],ENTRADAS[Status],"&lt;&gt;"&amp;"Concluído",ENTRADAS[Data vencimento],AK1184,ENTRADAS[Conta bancária],$AJ$2)))</f>
        <v>0</v>
      </c>
      <c r="AO1184">
        <f ca="1">IF($AI$3=1,
IF($AJ$2="",
SUMIFS(SAÍDAS[Valor],SAÍDAS[Status],"Concluído",SAÍDAS[Data pagamento],AK1184),
SUMIFS(SAÍDAS[Valor],SAÍDAS[Status],"Concluído",SAÍDAS[Data pagamento],AK1184,SAÍDAS[Conta bancária],$AJ$2)),
IF($AJ$2="",
SUMIFS(SAÍDAS[Valor],SAÍDAS[Status],"Concluído",SAÍDAS[Data pagamento],AK1184)+SUMIFS(SAÍDAS[Valor],SAÍDAS[Status],"&lt;&gt;"&amp;"Concluído",SAÍDAS[Data vencimento],AK1184),
SUMIFS(SAÍDAS[Valor],SAÍDAS[Status],"Concluído",SAÍDAS[Data pagamento],AK1184,SAÍDAS[Conta bancária],$AJ$2)+SUMIFS(SAÍDAS[Valor],SAÍDAS[Status],"&lt;&gt;"&amp;"Concluído",SAÍDAS[Data vencimento],AK1184,SAÍDAS[Conta bancária],$AJ$2)))</f>
        <v>0</v>
      </c>
      <c r="AP1184">
        <f t="shared" ca="1" si="123"/>
        <v>0</v>
      </c>
    </row>
    <row r="1185" spans="34:42" x14ac:dyDescent="0.3">
      <c r="AH1185" t="str">
        <f t="shared" ca="1" si="119"/>
        <v>mar</v>
      </c>
      <c r="AI1185">
        <f t="shared" ca="1" si="120"/>
        <v>1903</v>
      </c>
      <c r="AJ1185" t="str">
        <f t="shared" ca="1" si="121"/>
        <v>mar1903</v>
      </c>
      <c r="AK1185" s="97">
        <f t="shared" ca="1" si="124"/>
        <v>1179</v>
      </c>
      <c r="AL1185" t="str">
        <f t="shared" ca="1" si="122"/>
        <v>ter</v>
      </c>
      <c r="AM1185">
        <f ca="1">IF($AJ$2="",SUMIFS(BANCOS!$C$4:$C$13,BANCOS!$D$4:$D$13,AK1185),SUMIFS(BANCOS!$C$4:$C$13,BANCOS!$D$4:$D$13,AK1185,BANCOS!$B$4:$B$13,$AJ$2))+AP1184</f>
        <v>0</v>
      </c>
      <c r="AN1185">
        <f ca="1">IF($AI$3=1,
IF($AJ$2="",
SUMIFS(ENTRADAS[Valor],ENTRADAS[Status],"Concluído",ENTRADAS[Data pagamento],AK1185),
SUMIFS(ENTRADAS[Valor],ENTRADAS[Status],"Concluído",ENTRADAS[Data pagamento],AK1185,ENTRADAS[Conta bancária],$AJ$2)),
IF($AJ$2="",
SUMIFS(ENTRADAS[Valor],ENTRADAS[Status],"Concluído",ENTRADAS[Data pagamento],AK1185)+SUMIFS(ENTRADAS[Valor],ENTRADAS[Status],"&lt;&gt;"&amp;"Concluído",ENTRADAS[Data vencimento],AK1185),
SUMIFS(ENTRADAS[Valor],ENTRADAS[Status],"Concluído",ENTRADAS[Data pagamento],AK1185,ENTRADAS[Conta bancária],$AJ$2)+SUMIFS(ENTRADAS[Valor],ENTRADAS[Status],"&lt;&gt;"&amp;"Concluído",ENTRADAS[Data vencimento],AK1185,ENTRADAS[Conta bancária],$AJ$2)))</f>
        <v>0</v>
      </c>
      <c r="AO1185">
        <f ca="1">IF($AI$3=1,
IF($AJ$2="",
SUMIFS(SAÍDAS[Valor],SAÍDAS[Status],"Concluído",SAÍDAS[Data pagamento],AK1185),
SUMIFS(SAÍDAS[Valor],SAÍDAS[Status],"Concluído",SAÍDAS[Data pagamento],AK1185,SAÍDAS[Conta bancária],$AJ$2)),
IF($AJ$2="",
SUMIFS(SAÍDAS[Valor],SAÍDAS[Status],"Concluído",SAÍDAS[Data pagamento],AK1185)+SUMIFS(SAÍDAS[Valor],SAÍDAS[Status],"&lt;&gt;"&amp;"Concluído",SAÍDAS[Data vencimento],AK1185),
SUMIFS(SAÍDAS[Valor],SAÍDAS[Status],"Concluído",SAÍDAS[Data pagamento],AK1185,SAÍDAS[Conta bancária],$AJ$2)+SUMIFS(SAÍDAS[Valor],SAÍDAS[Status],"&lt;&gt;"&amp;"Concluído",SAÍDAS[Data vencimento],AK1185,SAÍDAS[Conta bancária],$AJ$2)))</f>
        <v>0</v>
      </c>
      <c r="AP1185">
        <f t="shared" ca="1" si="123"/>
        <v>0</v>
      </c>
    </row>
    <row r="1186" spans="34:42" x14ac:dyDescent="0.3">
      <c r="AH1186" t="str">
        <f t="shared" ca="1" si="119"/>
        <v>mar</v>
      </c>
      <c r="AI1186">
        <f t="shared" ca="1" si="120"/>
        <v>1903</v>
      </c>
      <c r="AJ1186" t="str">
        <f t="shared" ca="1" si="121"/>
        <v>mar1903</v>
      </c>
      <c r="AK1186" s="97">
        <f t="shared" ca="1" si="124"/>
        <v>1180</v>
      </c>
      <c r="AL1186" t="str">
        <f t="shared" ca="1" si="122"/>
        <v>qua</v>
      </c>
      <c r="AM1186">
        <f ca="1">IF($AJ$2="",SUMIFS(BANCOS!$C$4:$C$13,BANCOS!$D$4:$D$13,AK1186),SUMIFS(BANCOS!$C$4:$C$13,BANCOS!$D$4:$D$13,AK1186,BANCOS!$B$4:$B$13,$AJ$2))+AP1185</f>
        <v>0</v>
      </c>
      <c r="AN1186">
        <f ca="1">IF($AI$3=1,
IF($AJ$2="",
SUMIFS(ENTRADAS[Valor],ENTRADAS[Status],"Concluído",ENTRADAS[Data pagamento],AK1186),
SUMIFS(ENTRADAS[Valor],ENTRADAS[Status],"Concluído",ENTRADAS[Data pagamento],AK1186,ENTRADAS[Conta bancária],$AJ$2)),
IF($AJ$2="",
SUMIFS(ENTRADAS[Valor],ENTRADAS[Status],"Concluído",ENTRADAS[Data pagamento],AK1186)+SUMIFS(ENTRADAS[Valor],ENTRADAS[Status],"&lt;&gt;"&amp;"Concluído",ENTRADAS[Data vencimento],AK1186),
SUMIFS(ENTRADAS[Valor],ENTRADAS[Status],"Concluído",ENTRADAS[Data pagamento],AK1186,ENTRADAS[Conta bancária],$AJ$2)+SUMIFS(ENTRADAS[Valor],ENTRADAS[Status],"&lt;&gt;"&amp;"Concluído",ENTRADAS[Data vencimento],AK1186,ENTRADAS[Conta bancária],$AJ$2)))</f>
        <v>0</v>
      </c>
      <c r="AO1186">
        <f ca="1">IF($AI$3=1,
IF($AJ$2="",
SUMIFS(SAÍDAS[Valor],SAÍDAS[Status],"Concluído",SAÍDAS[Data pagamento],AK1186),
SUMIFS(SAÍDAS[Valor],SAÍDAS[Status],"Concluído",SAÍDAS[Data pagamento],AK1186,SAÍDAS[Conta bancária],$AJ$2)),
IF($AJ$2="",
SUMIFS(SAÍDAS[Valor],SAÍDAS[Status],"Concluído",SAÍDAS[Data pagamento],AK1186)+SUMIFS(SAÍDAS[Valor],SAÍDAS[Status],"&lt;&gt;"&amp;"Concluído",SAÍDAS[Data vencimento],AK1186),
SUMIFS(SAÍDAS[Valor],SAÍDAS[Status],"Concluído",SAÍDAS[Data pagamento],AK1186,SAÍDAS[Conta bancária],$AJ$2)+SUMIFS(SAÍDAS[Valor],SAÍDAS[Status],"&lt;&gt;"&amp;"Concluído",SAÍDAS[Data vencimento],AK1186,SAÍDAS[Conta bancária],$AJ$2)))</f>
        <v>0</v>
      </c>
      <c r="AP1186">
        <f t="shared" ca="1" si="123"/>
        <v>0</v>
      </c>
    </row>
    <row r="1187" spans="34:42" x14ac:dyDescent="0.3">
      <c r="AH1187" t="str">
        <f t="shared" ca="1" si="119"/>
        <v>mar</v>
      </c>
      <c r="AI1187">
        <f t="shared" ca="1" si="120"/>
        <v>1903</v>
      </c>
      <c r="AJ1187" t="str">
        <f t="shared" ca="1" si="121"/>
        <v>mar1903</v>
      </c>
      <c r="AK1187" s="97">
        <f t="shared" ca="1" si="124"/>
        <v>1181</v>
      </c>
      <c r="AL1187" t="str">
        <f t="shared" ca="1" si="122"/>
        <v>qui</v>
      </c>
      <c r="AM1187">
        <f ca="1">IF($AJ$2="",SUMIFS(BANCOS!$C$4:$C$13,BANCOS!$D$4:$D$13,AK1187),SUMIFS(BANCOS!$C$4:$C$13,BANCOS!$D$4:$D$13,AK1187,BANCOS!$B$4:$B$13,$AJ$2))+AP1186</f>
        <v>0</v>
      </c>
      <c r="AN1187">
        <f ca="1">IF($AI$3=1,
IF($AJ$2="",
SUMIFS(ENTRADAS[Valor],ENTRADAS[Status],"Concluído",ENTRADAS[Data pagamento],AK1187),
SUMIFS(ENTRADAS[Valor],ENTRADAS[Status],"Concluído",ENTRADAS[Data pagamento],AK1187,ENTRADAS[Conta bancária],$AJ$2)),
IF($AJ$2="",
SUMIFS(ENTRADAS[Valor],ENTRADAS[Status],"Concluído",ENTRADAS[Data pagamento],AK1187)+SUMIFS(ENTRADAS[Valor],ENTRADAS[Status],"&lt;&gt;"&amp;"Concluído",ENTRADAS[Data vencimento],AK1187),
SUMIFS(ENTRADAS[Valor],ENTRADAS[Status],"Concluído",ENTRADAS[Data pagamento],AK1187,ENTRADAS[Conta bancária],$AJ$2)+SUMIFS(ENTRADAS[Valor],ENTRADAS[Status],"&lt;&gt;"&amp;"Concluído",ENTRADAS[Data vencimento],AK1187,ENTRADAS[Conta bancária],$AJ$2)))</f>
        <v>0</v>
      </c>
      <c r="AO1187">
        <f ca="1">IF($AI$3=1,
IF($AJ$2="",
SUMIFS(SAÍDAS[Valor],SAÍDAS[Status],"Concluído",SAÍDAS[Data pagamento],AK1187),
SUMIFS(SAÍDAS[Valor],SAÍDAS[Status],"Concluído",SAÍDAS[Data pagamento],AK1187,SAÍDAS[Conta bancária],$AJ$2)),
IF($AJ$2="",
SUMIFS(SAÍDAS[Valor],SAÍDAS[Status],"Concluído",SAÍDAS[Data pagamento],AK1187)+SUMIFS(SAÍDAS[Valor],SAÍDAS[Status],"&lt;&gt;"&amp;"Concluído",SAÍDAS[Data vencimento],AK1187),
SUMIFS(SAÍDAS[Valor],SAÍDAS[Status],"Concluído",SAÍDAS[Data pagamento],AK1187,SAÍDAS[Conta bancária],$AJ$2)+SUMIFS(SAÍDAS[Valor],SAÍDAS[Status],"&lt;&gt;"&amp;"Concluído",SAÍDAS[Data vencimento],AK1187,SAÍDAS[Conta bancária],$AJ$2)))</f>
        <v>0</v>
      </c>
      <c r="AP1187">
        <f t="shared" ca="1" si="123"/>
        <v>0</v>
      </c>
    </row>
    <row r="1188" spans="34:42" x14ac:dyDescent="0.3">
      <c r="AH1188" t="str">
        <f t="shared" ca="1" si="119"/>
        <v>mar</v>
      </c>
      <c r="AI1188">
        <f t="shared" ca="1" si="120"/>
        <v>1903</v>
      </c>
      <c r="AJ1188" t="str">
        <f t="shared" ca="1" si="121"/>
        <v>mar1903</v>
      </c>
      <c r="AK1188" s="97">
        <f t="shared" ca="1" si="124"/>
        <v>1182</v>
      </c>
      <c r="AL1188" t="str">
        <f t="shared" ca="1" si="122"/>
        <v>sex</v>
      </c>
      <c r="AM1188">
        <f ca="1">IF($AJ$2="",SUMIFS(BANCOS!$C$4:$C$13,BANCOS!$D$4:$D$13,AK1188),SUMIFS(BANCOS!$C$4:$C$13,BANCOS!$D$4:$D$13,AK1188,BANCOS!$B$4:$B$13,$AJ$2))+AP1187</f>
        <v>0</v>
      </c>
      <c r="AN1188">
        <f ca="1">IF($AI$3=1,
IF($AJ$2="",
SUMIFS(ENTRADAS[Valor],ENTRADAS[Status],"Concluído",ENTRADAS[Data pagamento],AK1188),
SUMIFS(ENTRADAS[Valor],ENTRADAS[Status],"Concluído",ENTRADAS[Data pagamento],AK1188,ENTRADAS[Conta bancária],$AJ$2)),
IF($AJ$2="",
SUMIFS(ENTRADAS[Valor],ENTRADAS[Status],"Concluído",ENTRADAS[Data pagamento],AK1188)+SUMIFS(ENTRADAS[Valor],ENTRADAS[Status],"&lt;&gt;"&amp;"Concluído",ENTRADAS[Data vencimento],AK1188),
SUMIFS(ENTRADAS[Valor],ENTRADAS[Status],"Concluído",ENTRADAS[Data pagamento],AK1188,ENTRADAS[Conta bancária],$AJ$2)+SUMIFS(ENTRADAS[Valor],ENTRADAS[Status],"&lt;&gt;"&amp;"Concluído",ENTRADAS[Data vencimento],AK1188,ENTRADAS[Conta bancária],$AJ$2)))</f>
        <v>0</v>
      </c>
      <c r="AO1188">
        <f ca="1">IF($AI$3=1,
IF($AJ$2="",
SUMIFS(SAÍDAS[Valor],SAÍDAS[Status],"Concluído",SAÍDAS[Data pagamento],AK1188),
SUMIFS(SAÍDAS[Valor],SAÍDAS[Status],"Concluído",SAÍDAS[Data pagamento],AK1188,SAÍDAS[Conta bancária],$AJ$2)),
IF($AJ$2="",
SUMIFS(SAÍDAS[Valor],SAÍDAS[Status],"Concluído",SAÍDAS[Data pagamento],AK1188)+SUMIFS(SAÍDAS[Valor],SAÍDAS[Status],"&lt;&gt;"&amp;"Concluído",SAÍDAS[Data vencimento],AK1188),
SUMIFS(SAÍDAS[Valor],SAÍDAS[Status],"Concluído",SAÍDAS[Data pagamento],AK1188,SAÍDAS[Conta bancária],$AJ$2)+SUMIFS(SAÍDAS[Valor],SAÍDAS[Status],"&lt;&gt;"&amp;"Concluído",SAÍDAS[Data vencimento],AK1188,SAÍDAS[Conta bancária],$AJ$2)))</f>
        <v>0</v>
      </c>
      <c r="AP1188">
        <f t="shared" ca="1" si="123"/>
        <v>0</v>
      </c>
    </row>
    <row r="1189" spans="34:42" x14ac:dyDescent="0.3">
      <c r="AH1189" t="str">
        <f t="shared" ca="1" si="119"/>
        <v>mar</v>
      </c>
      <c r="AI1189">
        <f t="shared" ca="1" si="120"/>
        <v>1903</v>
      </c>
      <c r="AJ1189" t="str">
        <f t="shared" ca="1" si="121"/>
        <v>mar1903</v>
      </c>
      <c r="AK1189" s="97">
        <f t="shared" ca="1" si="124"/>
        <v>1183</v>
      </c>
      <c r="AL1189" t="str">
        <f t="shared" ca="1" si="122"/>
        <v>sáb</v>
      </c>
      <c r="AM1189">
        <f ca="1">IF($AJ$2="",SUMIFS(BANCOS!$C$4:$C$13,BANCOS!$D$4:$D$13,AK1189),SUMIFS(BANCOS!$C$4:$C$13,BANCOS!$D$4:$D$13,AK1189,BANCOS!$B$4:$B$13,$AJ$2))+AP1188</f>
        <v>0</v>
      </c>
      <c r="AN1189">
        <f ca="1">IF($AI$3=1,
IF($AJ$2="",
SUMIFS(ENTRADAS[Valor],ENTRADAS[Status],"Concluído",ENTRADAS[Data pagamento],AK1189),
SUMIFS(ENTRADAS[Valor],ENTRADAS[Status],"Concluído",ENTRADAS[Data pagamento],AK1189,ENTRADAS[Conta bancária],$AJ$2)),
IF($AJ$2="",
SUMIFS(ENTRADAS[Valor],ENTRADAS[Status],"Concluído",ENTRADAS[Data pagamento],AK1189)+SUMIFS(ENTRADAS[Valor],ENTRADAS[Status],"&lt;&gt;"&amp;"Concluído",ENTRADAS[Data vencimento],AK1189),
SUMIFS(ENTRADAS[Valor],ENTRADAS[Status],"Concluído",ENTRADAS[Data pagamento],AK1189,ENTRADAS[Conta bancária],$AJ$2)+SUMIFS(ENTRADAS[Valor],ENTRADAS[Status],"&lt;&gt;"&amp;"Concluído",ENTRADAS[Data vencimento],AK1189,ENTRADAS[Conta bancária],$AJ$2)))</f>
        <v>0</v>
      </c>
      <c r="AO1189">
        <f ca="1">IF($AI$3=1,
IF($AJ$2="",
SUMIFS(SAÍDAS[Valor],SAÍDAS[Status],"Concluído",SAÍDAS[Data pagamento],AK1189),
SUMIFS(SAÍDAS[Valor],SAÍDAS[Status],"Concluído",SAÍDAS[Data pagamento],AK1189,SAÍDAS[Conta bancária],$AJ$2)),
IF($AJ$2="",
SUMIFS(SAÍDAS[Valor],SAÍDAS[Status],"Concluído",SAÍDAS[Data pagamento],AK1189)+SUMIFS(SAÍDAS[Valor],SAÍDAS[Status],"&lt;&gt;"&amp;"Concluído",SAÍDAS[Data vencimento],AK1189),
SUMIFS(SAÍDAS[Valor],SAÍDAS[Status],"Concluído",SAÍDAS[Data pagamento],AK1189,SAÍDAS[Conta bancária],$AJ$2)+SUMIFS(SAÍDAS[Valor],SAÍDAS[Status],"&lt;&gt;"&amp;"Concluído",SAÍDAS[Data vencimento],AK1189,SAÍDAS[Conta bancária],$AJ$2)))</f>
        <v>0</v>
      </c>
      <c r="AP1189">
        <f t="shared" ca="1" si="123"/>
        <v>0</v>
      </c>
    </row>
    <row r="1190" spans="34:42" x14ac:dyDescent="0.3">
      <c r="AH1190" t="str">
        <f t="shared" ca="1" si="119"/>
        <v>mar</v>
      </c>
      <c r="AI1190">
        <f t="shared" ca="1" si="120"/>
        <v>1903</v>
      </c>
      <c r="AJ1190" t="str">
        <f t="shared" ca="1" si="121"/>
        <v>mar1903</v>
      </c>
      <c r="AK1190" s="97">
        <f t="shared" ca="1" si="124"/>
        <v>1184</v>
      </c>
      <c r="AL1190" t="str">
        <f t="shared" ca="1" si="122"/>
        <v>dom</v>
      </c>
      <c r="AM1190">
        <f ca="1">IF($AJ$2="",SUMIFS(BANCOS!$C$4:$C$13,BANCOS!$D$4:$D$13,AK1190),SUMIFS(BANCOS!$C$4:$C$13,BANCOS!$D$4:$D$13,AK1190,BANCOS!$B$4:$B$13,$AJ$2))+AP1189</f>
        <v>0</v>
      </c>
      <c r="AN1190">
        <f ca="1">IF($AI$3=1,
IF($AJ$2="",
SUMIFS(ENTRADAS[Valor],ENTRADAS[Status],"Concluído",ENTRADAS[Data pagamento],AK1190),
SUMIFS(ENTRADAS[Valor],ENTRADAS[Status],"Concluído",ENTRADAS[Data pagamento],AK1190,ENTRADAS[Conta bancária],$AJ$2)),
IF($AJ$2="",
SUMIFS(ENTRADAS[Valor],ENTRADAS[Status],"Concluído",ENTRADAS[Data pagamento],AK1190)+SUMIFS(ENTRADAS[Valor],ENTRADAS[Status],"&lt;&gt;"&amp;"Concluído",ENTRADAS[Data vencimento],AK1190),
SUMIFS(ENTRADAS[Valor],ENTRADAS[Status],"Concluído",ENTRADAS[Data pagamento],AK1190,ENTRADAS[Conta bancária],$AJ$2)+SUMIFS(ENTRADAS[Valor],ENTRADAS[Status],"&lt;&gt;"&amp;"Concluído",ENTRADAS[Data vencimento],AK1190,ENTRADAS[Conta bancária],$AJ$2)))</f>
        <v>0</v>
      </c>
      <c r="AO1190">
        <f ca="1">IF($AI$3=1,
IF($AJ$2="",
SUMIFS(SAÍDAS[Valor],SAÍDAS[Status],"Concluído",SAÍDAS[Data pagamento],AK1190),
SUMIFS(SAÍDAS[Valor],SAÍDAS[Status],"Concluído",SAÍDAS[Data pagamento],AK1190,SAÍDAS[Conta bancária],$AJ$2)),
IF($AJ$2="",
SUMIFS(SAÍDAS[Valor],SAÍDAS[Status],"Concluído",SAÍDAS[Data pagamento],AK1190)+SUMIFS(SAÍDAS[Valor],SAÍDAS[Status],"&lt;&gt;"&amp;"Concluído",SAÍDAS[Data vencimento],AK1190),
SUMIFS(SAÍDAS[Valor],SAÍDAS[Status],"Concluído",SAÍDAS[Data pagamento],AK1190,SAÍDAS[Conta bancária],$AJ$2)+SUMIFS(SAÍDAS[Valor],SAÍDAS[Status],"&lt;&gt;"&amp;"Concluído",SAÍDAS[Data vencimento],AK1190,SAÍDAS[Conta bancária],$AJ$2)))</f>
        <v>0</v>
      </c>
      <c r="AP1190">
        <f t="shared" ca="1" si="123"/>
        <v>0</v>
      </c>
    </row>
    <row r="1191" spans="34:42" x14ac:dyDescent="0.3">
      <c r="AH1191" t="str">
        <f t="shared" ca="1" si="119"/>
        <v>mar</v>
      </c>
      <c r="AI1191">
        <f t="shared" ca="1" si="120"/>
        <v>1903</v>
      </c>
      <c r="AJ1191" t="str">
        <f t="shared" ca="1" si="121"/>
        <v>mar1903</v>
      </c>
      <c r="AK1191" s="97">
        <f t="shared" ca="1" si="124"/>
        <v>1185</v>
      </c>
      <c r="AL1191" t="str">
        <f t="shared" ca="1" si="122"/>
        <v>seg</v>
      </c>
      <c r="AM1191">
        <f ca="1">IF($AJ$2="",SUMIFS(BANCOS!$C$4:$C$13,BANCOS!$D$4:$D$13,AK1191),SUMIFS(BANCOS!$C$4:$C$13,BANCOS!$D$4:$D$13,AK1191,BANCOS!$B$4:$B$13,$AJ$2))+AP1190</f>
        <v>0</v>
      </c>
      <c r="AN1191">
        <f ca="1">IF($AI$3=1,
IF($AJ$2="",
SUMIFS(ENTRADAS[Valor],ENTRADAS[Status],"Concluído",ENTRADAS[Data pagamento],AK1191),
SUMIFS(ENTRADAS[Valor],ENTRADAS[Status],"Concluído",ENTRADAS[Data pagamento],AK1191,ENTRADAS[Conta bancária],$AJ$2)),
IF($AJ$2="",
SUMIFS(ENTRADAS[Valor],ENTRADAS[Status],"Concluído",ENTRADAS[Data pagamento],AK1191)+SUMIFS(ENTRADAS[Valor],ENTRADAS[Status],"&lt;&gt;"&amp;"Concluído",ENTRADAS[Data vencimento],AK1191),
SUMIFS(ENTRADAS[Valor],ENTRADAS[Status],"Concluído",ENTRADAS[Data pagamento],AK1191,ENTRADAS[Conta bancária],$AJ$2)+SUMIFS(ENTRADAS[Valor],ENTRADAS[Status],"&lt;&gt;"&amp;"Concluído",ENTRADAS[Data vencimento],AK1191,ENTRADAS[Conta bancária],$AJ$2)))</f>
        <v>0</v>
      </c>
      <c r="AO1191">
        <f ca="1">IF($AI$3=1,
IF($AJ$2="",
SUMIFS(SAÍDAS[Valor],SAÍDAS[Status],"Concluído",SAÍDAS[Data pagamento],AK1191),
SUMIFS(SAÍDAS[Valor],SAÍDAS[Status],"Concluído",SAÍDAS[Data pagamento],AK1191,SAÍDAS[Conta bancária],$AJ$2)),
IF($AJ$2="",
SUMIFS(SAÍDAS[Valor],SAÍDAS[Status],"Concluído",SAÍDAS[Data pagamento],AK1191)+SUMIFS(SAÍDAS[Valor],SAÍDAS[Status],"&lt;&gt;"&amp;"Concluído",SAÍDAS[Data vencimento],AK1191),
SUMIFS(SAÍDAS[Valor],SAÍDAS[Status],"Concluído",SAÍDAS[Data pagamento],AK1191,SAÍDAS[Conta bancária],$AJ$2)+SUMIFS(SAÍDAS[Valor],SAÍDAS[Status],"&lt;&gt;"&amp;"Concluído",SAÍDAS[Data vencimento],AK1191,SAÍDAS[Conta bancária],$AJ$2)))</f>
        <v>0</v>
      </c>
      <c r="AP1191">
        <f t="shared" ca="1" si="123"/>
        <v>0</v>
      </c>
    </row>
    <row r="1192" spans="34:42" x14ac:dyDescent="0.3">
      <c r="AH1192" t="str">
        <f t="shared" ca="1" si="119"/>
        <v>mar</v>
      </c>
      <c r="AI1192">
        <f t="shared" ca="1" si="120"/>
        <v>1903</v>
      </c>
      <c r="AJ1192" t="str">
        <f t="shared" ca="1" si="121"/>
        <v>mar1903</v>
      </c>
      <c r="AK1192" s="97">
        <f t="shared" ca="1" si="124"/>
        <v>1186</v>
      </c>
      <c r="AL1192" t="str">
        <f t="shared" ca="1" si="122"/>
        <v>ter</v>
      </c>
      <c r="AM1192">
        <f ca="1">IF($AJ$2="",SUMIFS(BANCOS!$C$4:$C$13,BANCOS!$D$4:$D$13,AK1192),SUMIFS(BANCOS!$C$4:$C$13,BANCOS!$D$4:$D$13,AK1192,BANCOS!$B$4:$B$13,$AJ$2))+AP1191</f>
        <v>0</v>
      </c>
      <c r="AN1192">
        <f ca="1">IF($AI$3=1,
IF($AJ$2="",
SUMIFS(ENTRADAS[Valor],ENTRADAS[Status],"Concluído",ENTRADAS[Data pagamento],AK1192),
SUMIFS(ENTRADAS[Valor],ENTRADAS[Status],"Concluído",ENTRADAS[Data pagamento],AK1192,ENTRADAS[Conta bancária],$AJ$2)),
IF($AJ$2="",
SUMIFS(ENTRADAS[Valor],ENTRADAS[Status],"Concluído",ENTRADAS[Data pagamento],AK1192)+SUMIFS(ENTRADAS[Valor],ENTRADAS[Status],"&lt;&gt;"&amp;"Concluído",ENTRADAS[Data vencimento],AK1192),
SUMIFS(ENTRADAS[Valor],ENTRADAS[Status],"Concluído",ENTRADAS[Data pagamento],AK1192,ENTRADAS[Conta bancária],$AJ$2)+SUMIFS(ENTRADAS[Valor],ENTRADAS[Status],"&lt;&gt;"&amp;"Concluído",ENTRADAS[Data vencimento],AK1192,ENTRADAS[Conta bancária],$AJ$2)))</f>
        <v>0</v>
      </c>
      <c r="AO1192">
        <f ca="1">IF($AI$3=1,
IF($AJ$2="",
SUMIFS(SAÍDAS[Valor],SAÍDAS[Status],"Concluído",SAÍDAS[Data pagamento],AK1192),
SUMIFS(SAÍDAS[Valor],SAÍDAS[Status],"Concluído",SAÍDAS[Data pagamento],AK1192,SAÍDAS[Conta bancária],$AJ$2)),
IF($AJ$2="",
SUMIFS(SAÍDAS[Valor],SAÍDAS[Status],"Concluído",SAÍDAS[Data pagamento],AK1192)+SUMIFS(SAÍDAS[Valor],SAÍDAS[Status],"&lt;&gt;"&amp;"Concluído",SAÍDAS[Data vencimento],AK1192),
SUMIFS(SAÍDAS[Valor],SAÍDAS[Status],"Concluído",SAÍDAS[Data pagamento],AK1192,SAÍDAS[Conta bancária],$AJ$2)+SUMIFS(SAÍDAS[Valor],SAÍDAS[Status],"&lt;&gt;"&amp;"Concluído",SAÍDAS[Data vencimento],AK1192,SAÍDAS[Conta bancária],$AJ$2)))</f>
        <v>0</v>
      </c>
      <c r="AP1192">
        <f t="shared" ca="1" si="123"/>
        <v>0</v>
      </c>
    </row>
    <row r="1193" spans="34:42" x14ac:dyDescent="0.3">
      <c r="AH1193" t="str">
        <f t="shared" ca="1" si="119"/>
        <v>abr</v>
      </c>
      <c r="AI1193">
        <f t="shared" ca="1" si="120"/>
        <v>1903</v>
      </c>
      <c r="AJ1193" t="str">
        <f t="shared" ca="1" si="121"/>
        <v>abr1903</v>
      </c>
      <c r="AK1193" s="97">
        <f t="shared" ca="1" si="124"/>
        <v>1187</v>
      </c>
      <c r="AL1193" t="str">
        <f t="shared" ca="1" si="122"/>
        <v>qua</v>
      </c>
      <c r="AM1193">
        <f ca="1">IF($AJ$2="",SUMIFS(BANCOS!$C$4:$C$13,BANCOS!$D$4:$D$13,AK1193),SUMIFS(BANCOS!$C$4:$C$13,BANCOS!$D$4:$D$13,AK1193,BANCOS!$B$4:$B$13,$AJ$2))+AP1192</f>
        <v>0</v>
      </c>
      <c r="AN1193">
        <f ca="1">IF($AI$3=1,
IF($AJ$2="",
SUMIFS(ENTRADAS[Valor],ENTRADAS[Status],"Concluído",ENTRADAS[Data pagamento],AK1193),
SUMIFS(ENTRADAS[Valor],ENTRADAS[Status],"Concluído",ENTRADAS[Data pagamento],AK1193,ENTRADAS[Conta bancária],$AJ$2)),
IF($AJ$2="",
SUMIFS(ENTRADAS[Valor],ENTRADAS[Status],"Concluído",ENTRADAS[Data pagamento],AK1193)+SUMIFS(ENTRADAS[Valor],ENTRADAS[Status],"&lt;&gt;"&amp;"Concluído",ENTRADAS[Data vencimento],AK1193),
SUMIFS(ENTRADAS[Valor],ENTRADAS[Status],"Concluído",ENTRADAS[Data pagamento],AK1193,ENTRADAS[Conta bancária],$AJ$2)+SUMIFS(ENTRADAS[Valor],ENTRADAS[Status],"&lt;&gt;"&amp;"Concluído",ENTRADAS[Data vencimento],AK1193,ENTRADAS[Conta bancária],$AJ$2)))</f>
        <v>0</v>
      </c>
      <c r="AO1193">
        <f ca="1">IF($AI$3=1,
IF($AJ$2="",
SUMIFS(SAÍDAS[Valor],SAÍDAS[Status],"Concluído",SAÍDAS[Data pagamento],AK1193),
SUMIFS(SAÍDAS[Valor],SAÍDAS[Status],"Concluído",SAÍDAS[Data pagamento],AK1193,SAÍDAS[Conta bancária],$AJ$2)),
IF($AJ$2="",
SUMIFS(SAÍDAS[Valor],SAÍDAS[Status],"Concluído",SAÍDAS[Data pagamento],AK1193)+SUMIFS(SAÍDAS[Valor],SAÍDAS[Status],"&lt;&gt;"&amp;"Concluído",SAÍDAS[Data vencimento],AK1193),
SUMIFS(SAÍDAS[Valor],SAÍDAS[Status],"Concluído",SAÍDAS[Data pagamento],AK1193,SAÍDAS[Conta bancária],$AJ$2)+SUMIFS(SAÍDAS[Valor],SAÍDAS[Status],"&lt;&gt;"&amp;"Concluído",SAÍDAS[Data vencimento],AK1193,SAÍDAS[Conta bancária],$AJ$2)))</f>
        <v>0</v>
      </c>
      <c r="AP1193">
        <f t="shared" ca="1" si="123"/>
        <v>0</v>
      </c>
    </row>
    <row r="1194" spans="34:42" x14ac:dyDescent="0.3">
      <c r="AH1194" t="str">
        <f t="shared" ca="1" si="119"/>
        <v>abr</v>
      </c>
      <c r="AI1194">
        <f t="shared" ca="1" si="120"/>
        <v>1903</v>
      </c>
      <c r="AJ1194" t="str">
        <f t="shared" ca="1" si="121"/>
        <v>abr1903</v>
      </c>
      <c r="AK1194" s="97">
        <f t="shared" ca="1" si="124"/>
        <v>1188</v>
      </c>
      <c r="AL1194" t="str">
        <f t="shared" ca="1" si="122"/>
        <v>qui</v>
      </c>
      <c r="AM1194">
        <f ca="1">IF($AJ$2="",SUMIFS(BANCOS!$C$4:$C$13,BANCOS!$D$4:$D$13,AK1194),SUMIFS(BANCOS!$C$4:$C$13,BANCOS!$D$4:$D$13,AK1194,BANCOS!$B$4:$B$13,$AJ$2))+AP1193</f>
        <v>0</v>
      </c>
      <c r="AN1194">
        <f ca="1">IF($AI$3=1,
IF($AJ$2="",
SUMIFS(ENTRADAS[Valor],ENTRADAS[Status],"Concluído",ENTRADAS[Data pagamento],AK1194),
SUMIFS(ENTRADAS[Valor],ENTRADAS[Status],"Concluído",ENTRADAS[Data pagamento],AK1194,ENTRADAS[Conta bancária],$AJ$2)),
IF($AJ$2="",
SUMIFS(ENTRADAS[Valor],ENTRADAS[Status],"Concluído",ENTRADAS[Data pagamento],AK1194)+SUMIFS(ENTRADAS[Valor],ENTRADAS[Status],"&lt;&gt;"&amp;"Concluído",ENTRADAS[Data vencimento],AK1194),
SUMIFS(ENTRADAS[Valor],ENTRADAS[Status],"Concluído",ENTRADAS[Data pagamento],AK1194,ENTRADAS[Conta bancária],$AJ$2)+SUMIFS(ENTRADAS[Valor],ENTRADAS[Status],"&lt;&gt;"&amp;"Concluído",ENTRADAS[Data vencimento],AK1194,ENTRADAS[Conta bancária],$AJ$2)))</f>
        <v>0</v>
      </c>
      <c r="AO1194">
        <f ca="1">IF($AI$3=1,
IF($AJ$2="",
SUMIFS(SAÍDAS[Valor],SAÍDAS[Status],"Concluído",SAÍDAS[Data pagamento],AK1194),
SUMIFS(SAÍDAS[Valor],SAÍDAS[Status],"Concluído",SAÍDAS[Data pagamento],AK1194,SAÍDAS[Conta bancária],$AJ$2)),
IF($AJ$2="",
SUMIFS(SAÍDAS[Valor],SAÍDAS[Status],"Concluído",SAÍDAS[Data pagamento],AK1194)+SUMIFS(SAÍDAS[Valor],SAÍDAS[Status],"&lt;&gt;"&amp;"Concluído",SAÍDAS[Data vencimento],AK1194),
SUMIFS(SAÍDAS[Valor],SAÍDAS[Status],"Concluído",SAÍDAS[Data pagamento],AK1194,SAÍDAS[Conta bancária],$AJ$2)+SUMIFS(SAÍDAS[Valor],SAÍDAS[Status],"&lt;&gt;"&amp;"Concluído",SAÍDAS[Data vencimento],AK1194,SAÍDAS[Conta bancária],$AJ$2)))</f>
        <v>0</v>
      </c>
      <c r="AP1194">
        <f t="shared" ca="1" si="123"/>
        <v>0</v>
      </c>
    </row>
    <row r="1195" spans="34:42" x14ac:dyDescent="0.3">
      <c r="AH1195" t="str">
        <f t="shared" ca="1" si="119"/>
        <v>abr</v>
      </c>
      <c r="AI1195">
        <f t="shared" ca="1" si="120"/>
        <v>1903</v>
      </c>
      <c r="AJ1195" t="str">
        <f t="shared" ca="1" si="121"/>
        <v>abr1903</v>
      </c>
      <c r="AK1195" s="97">
        <f t="shared" ca="1" si="124"/>
        <v>1189</v>
      </c>
      <c r="AL1195" t="str">
        <f t="shared" ca="1" si="122"/>
        <v>sex</v>
      </c>
      <c r="AM1195">
        <f ca="1">IF($AJ$2="",SUMIFS(BANCOS!$C$4:$C$13,BANCOS!$D$4:$D$13,AK1195),SUMIFS(BANCOS!$C$4:$C$13,BANCOS!$D$4:$D$13,AK1195,BANCOS!$B$4:$B$13,$AJ$2))+AP1194</f>
        <v>0</v>
      </c>
      <c r="AN1195">
        <f ca="1">IF($AI$3=1,
IF($AJ$2="",
SUMIFS(ENTRADAS[Valor],ENTRADAS[Status],"Concluído",ENTRADAS[Data pagamento],AK1195),
SUMIFS(ENTRADAS[Valor],ENTRADAS[Status],"Concluído",ENTRADAS[Data pagamento],AK1195,ENTRADAS[Conta bancária],$AJ$2)),
IF($AJ$2="",
SUMIFS(ENTRADAS[Valor],ENTRADAS[Status],"Concluído",ENTRADAS[Data pagamento],AK1195)+SUMIFS(ENTRADAS[Valor],ENTRADAS[Status],"&lt;&gt;"&amp;"Concluído",ENTRADAS[Data vencimento],AK1195),
SUMIFS(ENTRADAS[Valor],ENTRADAS[Status],"Concluído",ENTRADAS[Data pagamento],AK1195,ENTRADAS[Conta bancária],$AJ$2)+SUMIFS(ENTRADAS[Valor],ENTRADAS[Status],"&lt;&gt;"&amp;"Concluído",ENTRADAS[Data vencimento],AK1195,ENTRADAS[Conta bancária],$AJ$2)))</f>
        <v>0</v>
      </c>
      <c r="AO1195">
        <f ca="1">IF($AI$3=1,
IF($AJ$2="",
SUMIFS(SAÍDAS[Valor],SAÍDAS[Status],"Concluído",SAÍDAS[Data pagamento],AK1195),
SUMIFS(SAÍDAS[Valor],SAÍDAS[Status],"Concluído",SAÍDAS[Data pagamento],AK1195,SAÍDAS[Conta bancária],$AJ$2)),
IF($AJ$2="",
SUMIFS(SAÍDAS[Valor],SAÍDAS[Status],"Concluído",SAÍDAS[Data pagamento],AK1195)+SUMIFS(SAÍDAS[Valor],SAÍDAS[Status],"&lt;&gt;"&amp;"Concluído",SAÍDAS[Data vencimento],AK1195),
SUMIFS(SAÍDAS[Valor],SAÍDAS[Status],"Concluído",SAÍDAS[Data pagamento],AK1195,SAÍDAS[Conta bancária],$AJ$2)+SUMIFS(SAÍDAS[Valor],SAÍDAS[Status],"&lt;&gt;"&amp;"Concluído",SAÍDAS[Data vencimento],AK1195,SAÍDAS[Conta bancária],$AJ$2)))</f>
        <v>0</v>
      </c>
      <c r="AP1195">
        <f t="shared" ca="1" si="123"/>
        <v>0</v>
      </c>
    </row>
    <row r="1196" spans="34:42" x14ac:dyDescent="0.3">
      <c r="AH1196" t="str">
        <f t="shared" ca="1" si="119"/>
        <v>abr</v>
      </c>
      <c r="AI1196">
        <f t="shared" ca="1" si="120"/>
        <v>1903</v>
      </c>
      <c r="AJ1196" t="str">
        <f t="shared" ca="1" si="121"/>
        <v>abr1903</v>
      </c>
      <c r="AK1196" s="97">
        <f t="shared" ca="1" si="124"/>
        <v>1190</v>
      </c>
      <c r="AL1196" t="str">
        <f t="shared" ca="1" si="122"/>
        <v>sáb</v>
      </c>
      <c r="AM1196">
        <f ca="1">IF($AJ$2="",SUMIFS(BANCOS!$C$4:$C$13,BANCOS!$D$4:$D$13,AK1196),SUMIFS(BANCOS!$C$4:$C$13,BANCOS!$D$4:$D$13,AK1196,BANCOS!$B$4:$B$13,$AJ$2))+AP1195</f>
        <v>0</v>
      </c>
      <c r="AN1196">
        <f ca="1">IF($AI$3=1,
IF($AJ$2="",
SUMIFS(ENTRADAS[Valor],ENTRADAS[Status],"Concluído",ENTRADAS[Data pagamento],AK1196),
SUMIFS(ENTRADAS[Valor],ENTRADAS[Status],"Concluído",ENTRADAS[Data pagamento],AK1196,ENTRADAS[Conta bancária],$AJ$2)),
IF($AJ$2="",
SUMIFS(ENTRADAS[Valor],ENTRADAS[Status],"Concluído",ENTRADAS[Data pagamento],AK1196)+SUMIFS(ENTRADAS[Valor],ENTRADAS[Status],"&lt;&gt;"&amp;"Concluído",ENTRADAS[Data vencimento],AK1196),
SUMIFS(ENTRADAS[Valor],ENTRADAS[Status],"Concluído",ENTRADAS[Data pagamento],AK1196,ENTRADAS[Conta bancária],$AJ$2)+SUMIFS(ENTRADAS[Valor],ENTRADAS[Status],"&lt;&gt;"&amp;"Concluído",ENTRADAS[Data vencimento],AK1196,ENTRADAS[Conta bancária],$AJ$2)))</f>
        <v>0</v>
      </c>
      <c r="AO1196">
        <f ca="1">IF($AI$3=1,
IF($AJ$2="",
SUMIFS(SAÍDAS[Valor],SAÍDAS[Status],"Concluído",SAÍDAS[Data pagamento],AK1196),
SUMIFS(SAÍDAS[Valor],SAÍDAS[Status],"Concluído",SAÍDAS[Data pagamento],AK1196,SAÍDAS[Conta bancária],$AJ$2)),
IF($AJ$2="",
SUMIFS(SAÍDAS[Valor],SAÍDAS[Status],"Concluído",SAÍDAS[Data pagamento],AK1196)+SUMIFS(SAÍDAS[Valor],SAÍDAS[Status],"&lt;&gt;"&amp;"Concluído",SAÍDAS[Data vencimento],AK1196),
SUMIFS(SAÍDAS[Valor],SAÍDAS[Status],"Concluído",SAÍDAS[Data pagamento],AK1196,SAÍDAS[Conta bancária],$AJ$2)+SUMIFS(SAÍDAS[Valor],SAÍDAS[Status],"&lt;&gt;"&amp;"Concluído",SAÍDAS[Data vencimento],AK1196,SAÍDAS[Conta bancária],$AJ$2)))</f>
        <v>0</v>
      </c>
      <c r="AP1196">
        <f t="shared" ca="1" si="123"/>
        <v>0</v>
      </c>
    </row>
    <row r="1197" spans="34:42" x14ac:dyDescent="0.3">
      <c r="AH1197" t="str">
        <f t="shared" ca="1" si="119"/>
        <v>abr</v>
      </c>
      <c r="AI1197">
        <f t="shared" ca="1" si="120"/>
        <v>1903</v>
      </c>
      <c r="AJ1197" t="str">
        <f t="shared" ca="1" si="121"/>
        <v>abr1903</v>
      </c>
      <c r="AK1197" s="97">
        <f t="shared" ca="1" si="124"/>
        <v>1191</v>
      </c>
      <c r="AL1197" t="str">
        <f t="shared" ca="1" si="122"/>
        <v>dom</v>
      </c>
      <c r="AM1197">
        <f ca="1">IF($AJ$2="",SUMIFS(BANCOS!$C$4:$C$13,BANCOS!$D$4:$D$13,AK1197),SUMIFS(BANCOS!$C$4:$C$13,BANCOS!$D$4:$D$13,AK1197,BANCOS!$B$4:$B$13,$AJ$2))+AP1196</f>
        <v>0</v>
      </c>
      <c r="AN1197">
        <f ca="1">IF($AI$3=1,
IF($AJ$2="",
SUMIFS(ENTRADAS[Valor],ENTRADAS[Status],"Concluído",ENTRADAS[Data pagamento],AK1197),
SUMIFS(ENTRADAS[Valor],ENTRADAS[Status],"Concluído",ENTRADAS[Data pagamento],AK1197,ENTRADAS[Conta bancária],$AJ$2)),
IF($AJ$2="",
SUMIFS(ENTRADAS[Valor],ENTRADAS[Status],"Concluído",ENTRADAS[Data pagamento],AK1197)+SUMIFS(ENTRADAS[Valor],ENTRADAS[Status],"&lt;&gt;"&amp;"Concluído",ENTRADAS[Data vencimento],AK1197),
SUMIFS(ENTRADAS[Valor],ENTRADAS[Status],"Concluído",ENTRADAS[Data pagamento],AK1197,ENTRADAS[Conta bancária],$AJ$2)+SUMIFS(ENTRADAS[Valor],ENTRADAS[Status],"&lt;&gt;"&amp;"Concluído",ENTRADAS[Data vencimento],AK1197,ENTRADAS[Conta bancária],$AJ$2)))</f>
        <v>0</v>
      </c>
      <c r="AO1197">
        <f ca="1">IF($AI$3=1,
IF($AJ$2="",
SUMIFS(SAÍDAS[Valor],SAÍDAS[Status],"Concluído",SAÍDAS[Data pagamento],AK1197),
SUMIFS(SAÍDAS[Valor],SAÍDAS[Status],"Concluído",SAÍDAS[Data pagamento],AK1197,SAÍDAS[Conta bancária],$AJ$2)),
IF($AJ$2="",
SUMIFS(SAÍDAS[Valor],SAÍDAS[Status],"Concluído",SAÍDAS[Data pagamento],AK1197)+SUMIFS(SAÍDAS[Valor],SAÍDAS[Status],"&lt;&gt;"&amp;"Concluído",SAÍDAS[Data vencimento],AK1197),
SUMIFS(SAÍDAS[Valor],SAÍDAS[Status],"Concluído",SAÍDAS[Data pagamento],AK1197,SAÍDAS[Conta bancária],$AJ$2)+SUMIFS(SAÍDAS[Valor],SAÍDAS[Status],"&lt;&gt;"&amp;"Concluído",SAÍDAS[Data vencimento],AK1197,SAÍDAS[Conta bancária],$AJ$2)))</f>
        <v>0</v>
      </c>
      <c r="AP1197">
        <f t="shared" ca="1" si="123"/>
        <v>0</v>
      </c>
    </row>
    <row r="1198" spans="34:42" x14ac:dyDescent="0.3">
      <c r="AH1198" t="str">
        <f t="shared" ca="1" si="119"/>
        <v>abr</v>
      </c>
      <c r="AI1198">
        <f t="shared" ca="1" si="120"/>
        <v>1903</v>
      </c>
      <c r="AJ1198" t="str">
        <f t="shared" ca="1" si="121"/>
        <v>abr1903</v>
      </c>
      <c r="AK1198" s="97">
        <f t="shared" ca="1" si="124"/>
        <v>1192</v>
      </c>
      <c r="AL1198" t="str">
        <f t="shared" ca="1" si="122"/>
        <v>seg</v>
      </c>
      <c r="AM1198">
        <f ca="1">IF($AJ$2="",SUMIFS(BANCOS!$C$4:$C$13,BANCOS!$D$4:$D$13,AK1198),SUMIFS(BANCOS!$C$4:$C$13,BANCOS!$D$4:$D$13,AK1198,BANCOS!$B$4:$B$13,$AJ$2))+AP1197</f>
        <v>0</v>
      </c>
      <c r="AN1198">
        <f ca="1">IF($AI$3=1,
IF($AJ$2="",
SUMIFS(ENTRADAS[Valor],ENTRADAS[Status],"Concluído",ENTRADAS[Data pagamento],AK1198),
SUMIFS(ENTRADAS[Valor],ENTRADAS[Status],"Concluído",ENTRADAS[Data pagamento],AK1198,ENTRADAS[Conta bancária],$AJ$2)),
IF($AJ$2="",
SUMIFS(ENTRADAS[Valor],ENTRADAS[Status],"Concluído",ENTRADAS[Data pagamento],AK1198)+SUMIFS(ENTRADAS[Valor],ENTRADAS[Status],"&lt;&gt;"&amp;"Concluído",ENTRADAS[Data vencimento],AK1198),
SUMIFS(ENTRADAS[Valor],ENTRADAS[Status],"Concluído",ENTRADAS[Data pagamento],AK1198,ENTRADAS[Conta bancária],$AJ$2)+SUMIFS(ENTRADAS[Valor],ENTRADAS[Status],"&lt;&gt;"&amp;"Concluído",ENTRADAS[Data vencimento],AK1198,ENTRADAS[Conta bancária],$AJ$2)))</f>
        <v>0</v>
      </c>
      <c r="AO1198">
        <f ca="1">IF($AI$3=1,
IF($AJ$2="",
SUMIFS(SAÍDAS[Valor],SAÍDAS[Status],"Concluído",SAÍDAS[Data pagamento],AK1198),
SUMIFS(SAÍDAS[Valor],SAÍDAS[Status],"Concluído",SAÍDAS[Data pagamento],AK1198,SAÍDAS[Conta bancária],$AJ$2)),
IF($AJ$2="",
SUMIFS(SAÍDAS[Valor],SAÍDAS[Status],"Concluído",SAÍDAS[Data pagamento],AK1198)+SUMIFS(SAÍDAS[Valor],SAÍDAS[Status],"&lt;&gt;"&amp;"Concluído",SAÍDAS[Data vencimento],AK1198),
SUMIFS(SAÍDAS[Valor],SAÍDAS[Status],"Concluído",SAÍDAS[Data pagamento],AK1198,SAÍDAS[Conta bancária],$AJ$2)+SUMIFS(SAÍDAS[Valor],SAÍDAS[Status],"&lt;&gt;"&amp;"Concluído",SAÍDAS[Data vencimento],AK1198,SAÍDAS[Conta bancária],$AJ$2)))</f>
        <v>0</v>
      </c>
      <c r="AP1198">
        <f t="shared" ca="1" si="123"/>
        <v>0</v>
      </c>
    </row>
    <row r="1199" spans="34:42" x14ac:dyDescent="0.3">
      <c r="AH1199" t="str">
        <f t="shared" ca="1" si="119"/>
        <v>abr</v>
      </c>
      <c r="AI1199">
        <f t="shared" ca="1" si="120"/>
        <v>1903</v>
      </c>
      <c r="AJ1199" t="str">
        <f t="shared" ca="1" si="121"/>
        <v>abr1903</v>
      </c>
      <c r="AK1199" s="97">
        <f t="shared" ca="1" si="124"/>
        <v>1193</v>
      </c>
      <c r="AL1199" t="str">
        <f t="shared" ca="1" si="122"/>
        <v>ter</v>
      </c>
      <c r="AM1199">
        <f ca="1">IF($AJ$2="",SUMIFS(BANCOS!$C$4:$C$13,BANCOS!$D$4:$D$13,AK1199),SUMIFS(BANCOS!$C$4:$C$13,BANCOS!$D$4:$D$13,AK1199,BANCOS!$B$4:$B$13,$AJ$2))+AP1198</f>
        <v>0</v>
      </c>
      <c r="AN1199">
        <f ca="1">IF($AI$3=1,
IF($AJ$2="",
SUMIFS(ENTRADAS[Valor],ENTRADAS[Status],"Concluído",ENTRADAS[Data pagamento],AK1199),
SUMIFS(ENTRADAS[Valor],ENTRADAS[Status],"Concluído",ENTRADAS[Data pagamento],AK1199,ENTRADAS[Conta bancária],$AJ$2)),
IF($AJ$2="",
SUMIFS(ENTRADAS[Valor],ENTRADAS[Status],"Concluído",ENTRADAS[Data pagamento],AK1199)+SUMIFS(ENTRADAS[Valor],ENTRADAS[Status],"&lt;&gt;"&amp;"Concluído",ENTRADAS[Data vencimento],AK1199),
SUMIFS(ENTRADAS[Valor],ENTRADAS[Status],"Concluído",ENTRADAS[Data pagamento],AK1199,ENTRADAS[Conta bancária],$AJ$2)+SUMIFS(ENTRADAS[Valor],ENTRADAS[Status],"&lt;&gt;"&amp;"Concluído",ENTRADAS[Data vencimento],AK1199,ENTRADAS[Conta bancária],$AJ$2)))</f>
        <v>0</v>
      </c>
      <c r="AO1199">
        <f ca="1">IF($AI$3=1,
IF($AJ$2="",
SUMIFS(SAÍDAS[Valor],SAÍDAS[Status],"Concluído",SAÍDAS[Data pagamento],AK1199),
SUMIFS(SAÍDAS[Valor],SAÍDAS[Status],"Concluído",SAÍDAS[Data pagamento],AK1199,SAÍDAS[Conta bancária],$AJ$2)),
IF($AJ$2="",
SUMIFS(SAÍDAS[Valor],SAÍDAS[Status],"Concluído",SAÍDAS[Data pagamento],AK1199)+SUMIFS(SAÍDAS[Valor],SAÍDAS[Status],"&lt;&gt;"&amp;"Concluído",SAÍDAS[Data vencimento],AK1199),
SUMIFS(SAÍDAS[Valor],SAÍDAS[Status],"Concluído",SAÍDAS[Data pagamento],AK1199,SAÍDAS[Conta bancária],$AJ$2)+SUMIFS(SAÍDAS[Valor],SAÍDAS[Status],"&lt;&gt;"&amp;"Concluído",SAÍDAS[Data vencimento],AK1199,SAÍDAS[Conta bancária],$AJ$2)))</f>
        <v>0</v>
      </c>
      <c r="AP1199">
        <f t="shared" ca="1" si="123"/>
        <v>0</v>
      </c>
    </row>
    <row r="1200" spans="34:42" x14ac:dyDescent="0.3">
      <c r="AH1200" t="str">
        <f t="shared" ca="1" si="119"/>
        <v>abr</v>
      </c>
      <c r="AI1200">
        <f t="shared" ca="1" si="120"/>
        <v>1903</v>
      </c>
      <c r="AJ1200" t="str">
        <f t="shared" ca="1" si="121"/>
        <v>abr1903</v>
      </c>
      <c r="AK1200" s="97">
        <f t="shared" ca="1" si="124"/>
        <v>1194</v>
      </c>
      <c r="AL1200" t="str">
        <f t="shared" ca="1" si="122"/>
        <v>qua</v>
      </c>
      <c r="AM1200">
        <f ca="1">IF($AJ$2="",SUMIFS(BANCOS!$C$4:$C$13,BANCOS!$D$4:$D$13,AK1200),SUMIFS(BANCOS!$C$4:$C$13,BANCOS!$D$4:$D$13,AK1200,BANCOS!$B$4:$B$13,$AJ$2))+AP1199</f>
        <v>0</v>
      </c>
      <c r="AN1200">
        <f ca="1">IF($AI$3=1,
IF($AJ$2="",
SUMIFS(ENTRADAS[Valor],ENTRADAS[Status],"Concluído",ENTRADAS[Data pagamento],AK1200),
SUMIFS(ENTRADAS[Valor],ENTRADAS[Status],"Concluído",ENTRADAS[Data pagamento],AK1200,ENTRADAS[Conta bancária],$AJ$2)),
IF($AJ$2="",
SUMIFS(ENTRADAS[Valor],ENTRADAS[Status],"Concluído",ENTRADAS[Data pagamento],AK1200)+SUMIFS(ENTRADAS[Valor],ENTRADAS[Status],"&lt;&gt;"&amp;"Concluído",ENTRADAS[Data vencimento],AK1200),
SUMIFS(ENTRADAS[Valor],ENTRADAS[Status],"Concluído",ENTRADAS[Data pagamento],AK1200,ENTRADAS[Conta bancária],$AJ$2)+SUMIFS(ENTRADAS[Valor],ENTRADAS[Status],"&lt;&gt;"&amp;"Concluído",ENTRADAS[Data vencimento],AK1200,ENTRADAS[Conta bancária],$AJ$2)))</f>
        <v>0</v>
      </c>
      <c r="AO1200">
        <f ca="1">IF($AI$3=1,
IF($AJ$2="",
SUMIFS(SAÍDAS[Valor],SAÍDAS[Status],"Concluído",SAÍDAS[Data pagamento],AK1200),
SUMIFS(SAÍDAS[Valor],SAÍDAS[Status],"Concluído",SAÍDAS[Data pagamento],AK1200,SAÍDAS[Conta bancária],$AJ$2)),
IF($AJ$2="",
SUMIFS(SAÍDAS[Valor],SAÍDAS[Status],"Concluído",SAÍDAS[Data pagamento],AK1200)+SUMIFS(SAÍDAS[Valor],SAÍDAS[Status],"&lt;&gt;"&amp;"Concluído",SAÍDAS[Data vencimento],AK1200),
SUMIFS(SAÍDAS[Valor],SAÍDAS[Status],"Concluído",SAÍDAS[Data pagamento],AK1200,SAÍDAS[Conta bancária],$AJ$2)+SUMIFS(SAÍDAS[Valor],SAÍDAS[Status],"&lt;&gt;"&amp;"Concluído",SAÍDAS[Data vencimento],AK1200,SAÍDAS[Conta bancária],$AJ$2)))</f>
        <v>0</v>
      </c>
      <c r="AP1200">
        <f t="shared" ca="1" si="123"/>
        <v>0</v>
      </c>
    </row>
    <row r="1201" spans="34:42" x14ac:dyDescent="0.3">
      <c r="AH1201" t="str">
        <f t="shared" ca="1" si="119"/>
        <v>abr</v>
      </c>
      <c r="AI1201">
        <f t="shared" ca="1" si="120"/>
        <v>1903</v>
      </c>
      <c r="AJ1201" t="str">
        <f t="shared" ca="1" si="121"/>
        <v>abr1903</v>
      </c>
      <c r="AK1201" s="97">
        <f t="shared" ca="1" si="124"/>
        <v>1195</v>
      </c>
      <c r="AL1201" t="str">
        <f t="shared" ca="1" si="122"/>
        <v>qui</v>
      </c>
      <c r="AM1201">
        <f ca="1">IF($AJ$2="",SUMIFS(BANCOS!$C$4:$C$13,BANCOS!$D$4:$D$13,AK1201),SUMIFS(BANCOS!$C$4:$C$13,BANCOS!$D$4:$D$13,AK1201,BANCOS!$B$4:$B$13,$AJ$2))+AP1200</f>
        <v>0</v>
      </c>
      <c r="AN1201">
        <f ca="1">IF($AI$3=1,
IF($AJ$2="",
SUMIFS(ENTRADAS[Valor],ENTRADAS[Status],"Concluído",ENTRADAS[Data pagamento],AK1201),
SUMIFS(ENTRADAS[Valor],ENTRADAS[Status],"Concluído",ENTRADAS[Data pagamento],AK1201,ENTRADAS[Conta bancária],$AJ$2)),
IF($AJ$2="",
SUMIFS(ENTRADAS[Valor],ENTRADAS[Status],"Concluído",ENTRADAS[Data pagamento],AK1201)+SUMIFS(ENTRADAS[Valor],ENTRADAS[Status],"&lt;&gt;"&amp;"Concluído",ENTRADAS[Data vencimento],AK1201),
SUMIFS(ENTRADAS[Valor],ENTRADAS[Status],"Concluído",ENTRADAS[Data pagamento],AK1201,ENTRADAS[Conta bancária],$AJ$2)+SUMIFS(ENTRADAS[Valor],ENTRADAS[Status],"&lt;&gt;"&amp;"Concluído",ENTRADAS[Data vencimento],AK1201,ENTRADAS[Conta bancária],$AJ$2)))</f>
        <v>0</v>
      </c>
      <c r="AO1201">
        <f ca="1">IF($AI$3=1,
IF($AJ$2="",
SUMIFS(SAÍDAS[Valor],SAÍDAS[Status],"Concluído",SAÍDAS[Data pagamento],AK1201),
SUMIFS(SAÍDAS[Valor],SAÍDAS[Status],"Concluído",SAÍDAS[Data pagamento],AK1201,SAÍDAS[Conta bancária],$AJ$2)),
IF($AJ$2="",
SUMIFS(SAÍDAS[Valor],SAÍDAS[Status],"Concluído",SAÍDAS[Data pagamento],AK1201)+SUMIFS(SAÍDAS[Valor],SAÍDAS[Status],"&lt;&gt;"&amp;"Concluído",SAÍDAS[Data vencimento],AK1201),
SUMIFS(SAÍDAS[Valor],SAÍDAS[Status],"Concluído",SAÍDAS[Data pagamento],AK1201,SAÍDAS[Conta bancária],$AJ$2)+SUMIFS(SAÍDAS[Valor],SAÍDAS[Status],"&lt;&gt;"&amp;"Concluído",SAÍDAS[Data vencimento],AK1201,SAÍDAS[Conta bancária],$AJ$2)))</f>
        <v>0</v>
      </c>
      <c r="AP1201">
        <f t="shared" ca="1" si="123"/>
        <v>0</v>
      </c>
    </row>
    <row r="1202" spans="34:42" x14ac:dyDescent="0.3">
      <c r="AH1202" t="str">
        <f t="shared" ca="1" si="119"/>
        <v>abr</v>
      </c>
      <c r="AI1202">
        <f t="shared" ca="1" si="120"/>
        <v>1903</v>
      </c>
      <c r="AJ1202" t="str">
        <f t="shared" ca="1" si="121"/>
        <v>abr1903</v>
      </c>
      <c r="AK1202" s="97">
        <f t="shared" ca="1" si="124"/>
        <v>1196</v>
      </c>
      <c r="AL1202" t="str">
        <f t="shared" ca="1" si="122"/>
        <v>sex</v>
      </c>
      <c r="AM1202">
        <f ca="1">IF($AJ$2="",SUMIFS(BANCOS!$C$4:$C$13,BANCOS!$D$4:$D$13,AK1202),SUMIFS(BANCOS!$C$4:$C$13,BANCOS!$D$4:$D$13,AK1202,BANCOS!$B$4:$B$13,$AJ$2))+AP1201</f>
        <v>0</v>
      </c>
      <c r="AN1202">
        <f ca="1">IF($AI$3=1,
IF($AJ$2="",
SUMIFS(ENTRADAS[Valor],ENTRADAS[Status],"Concluído",ENTRADAS[Data pagamento],AK1202),
SUMIFS(ENTRADAS[Valor],ENTRADAS[Status],"Concluído",ENTRADAS[Data pagamento],AK1202,ENTRADAS[Conta bancária],$AJ$2)),
IF($AJ$2="",
SUMIFS(ENTRADAS[Valor],ENTRADAS[Status],"Concluído",ENTRADAS[Data pagamento],AK1202)+SUMIFS(ENTRADAS[Valor],ENTRADAS[Status],"&lt;&gt;"&amp;"Concluído",ENTRADAS[Data vencimento],AK1202),
SUMIFS(ENTRADAS[Valor],ENTRADAS[Status],"Concluído",ENTRADAS[Data pagamento],AK1202,ENTRADAS[Conta bancária],$AJ$2)+SUMIFS(ENTRADAS[Valor],ENTRADAS[Status],"&lt;&gt;"&amp;"Concluído",ENTRADAS[Data vencimento],AK1202,ENTRADAS[Conta bancária],$AJ$2)))</f>
        <v>0</v>
      </c>
      <c r="AO1202">
        <f ca="1">IF($AI$3=1,
IF($AJ$2="",
SUMIFS(SAÍDAS[Valor],SAÍDAS[Status],"Concluído",SAÍDAS[Data pagamento],AK1202),
SUMIFS(SAÍDAS[Valor],SAÍDAS[Status],"Concluído",SAÍDAS[Data pagamento],AK1202,SAÍDAS[Conta bancária],$AJ$2)),
IF($AJ$2="",
SUMIFS(SAÍDAS[Valor],SAÍDAS[Status],"Concluído",SAÍDAS[Data pagamento],AK1202)+SUMIFS(SAÍDAS[Valor],SAÍDAS[Status],"&lt;&gt;"&amp;"Concluído",SAÍDAS[Data vencimento],AK1202),
SUMIFS(SAÍDAS[Valor],SAÍDAS[Status],"Concluído",SAÍDAS[Data pagamento],AK1202,SAÍDAS[Conta bancária],$AJ$2)+SUMIFS(SAÍDAS[Valor],SAÍDAS[Status],"&lt;&gt;"&amp;"Concluído",SAÍDAS[Data vencimento],AK1202,SAÍDAS[Conta bancária],$AJ$2)))</f>
        <v>0</v>
      </c>
      <c r="AP1202">
        <f t="shared" ca="1" si="123"/>
        <v>0</v>
      </c>
    </row>
    <row r="1203" spans="34:42" x14ac:dyDescent="0.3">
      <c r="AH1203" t="str">
        <f t="shared" ca="1" si="119"/>
        <v>abr</v>
      </c>
      <c r="AI1203">
        <f t="shared" ca="1" si="120"/>
        <v>1903</v>
      </c>
      <c r="AJ1203" t="str">
        <f t="shared" ca="1" si="121"/>
        <v>abr1903</v>
      </c>
      <c r="AK1203" s="97">
        <f t="shared" ca="1" si="124"/>
        <v>1197</v>
      </c>
      <c r="AL1203" t="str">
        <f t="shared" ca="1" si="122"/>
        <v>sáb</v>
      </c>
      <c r="AM1203">
        <f ca="1">IF($AJ$2="",SUMIFS(BANCOS!$C$4:$C$13,BANCOS!$D$4:$D$13,AK1203),SUMIFS(BANCOS!$C$4:$C$13,BANCOS!$D$4:$D$13,AK1203,BANCOS!$B$4:$B$13,$AJ$2))+AP1202</f>
        <v>0</v>
      </c>
      <c r="AN1203">
        <f ca="1">IF($AI$3=1,
IF($AJ$2="",
SUMIFS(ENTRADAS[Valor],ENTRADAS[Status],"Concluído",ENTRADAS[Data pagamento],AK1203),
SUMIFS(ENTRADAS[Valor],ENTRADAS[Status],"Concluído",ENTRADAS[Data pagamento],AK1203,ENTRADAS[Conta bancária],$AJ$2)),
IF($AJ$2="",
SUMIFS(ENTRADAS[Valor],ENTRADAS[Status],"Concluído",ENTRADAS[Data pagamento],AK1203)+SUMIFS(ENTRADAS[Valor],ENTRADAS[Status],"&lt;&gt;"&amp;"Concluído",ENTRADAS[Data vencimento],AK1203),
SUMIFS(ENTRADAS[Valor],ENTRADAS[Status],"Concluído",ENTRADAS[Data pagamento],AK1203,ENTRADAS[Conta bancária],$AJ$2)+SUMIFS(ENTRADAS[Valor],ENTRADAS[Status],"&lt;&gt;"&amp;"Concluído",ENTRADAS[Data vencimento],AK1203,ENTRADAS[Conta bancária],$AJ$2)))</f>
        <v>0</v>
      </c>
      <c r="AO1203">
        <f ca="1">IF($AI$3=1,
IF($AJ$2="",
SUMIFS(SAÍDAS[Valor],SAÍDAS[Status],"Concluído",SAÍDAS[Data pagamento],AK1203),
SUMIFS(SAÍDAS[Valor],SAÍDAS[Status],"Concluído",SAÍDAS[Data pagamento],AK1203,SAÍDAS[Conta bancária],$AJ$2)),
IF($AJ$2="",
SUMIFS(SAÍDAS[Valor],SAÍDAS[Status],"Concluído",SAÍDAS[Data pagamento],AK1203)+SUMIFS(SAÍDAS[Valor],SAÍDAS[Status],"&lt;&gt;"&amp;"Concluído",SAÍDAS[Data vencimento],AK1203),
SUMIFS(SAÍDAS[Valor],SAÍDAS[Status],"Concluído",SAÍDAS[Data pagamento],AK1203,SAÍDAS[Conta bancária],$AJ$2)+SUMIFS(SAÍDAS[Valor],SAÍDAS[Status],"&lt;&gt;"&amp;"Concluído",SAÍDAS[Data vencimento],AK1203,SAÍDAS[Conta bancária],$AJ$2)))</f>
        <v>0</v>
      </c>
      <c r="AP1203">
        <f t="shared" ca="1" si="123"/>
        <v>0</v>
      </c>
    </row>
    <row r="1204" spans="34:42" x14ac:dyDescent="0.3">
      <c r="AH1204" t="str">
        <f t="shared" ca="1" si="119"/>
        <v>abr</v>
      </c>
      <c r="AI1204">
        <f t="shared" ca="1" si="120"/>
        <v>1903</v>
      </c>
      <c r="AJ1204" t="str">
        <f t="shared" ca="1" si="121"/>
        <v>abr1903</v>
      </c>
      <c r="AK1204" s="97">
        <f t="shared" ca="1" si="124"/>
        <v>1198</v>
      </c>
      <c r="AL1204" t="str">
        <f t="shared" ca="1" si="122"/>
        <v>dom</v>
      </c>
      <c r="AM1204">
        <f ca="1">IF($AJ$2="",SUMIFS(BANCOS!$C$4:$C$13,BANCOS!$D$4:$D$13,AK1204),SUMIFS(BANCOS!$C$4:$C$13,BANCOS!$D$4:$D$13,AK1204,BANCOS!$B$4:$B$13,$AJ$2))+AP1203</f>
        <v>0</v>
      </c>
      <c r="AN1204">
        <f ca="1">IF($AI$3=1,
IF($AJ$2="",
SUMIFS(ENTRADAS[Valor],ENTRADAS[Status],"Concluído",ENTRADAS[Data pagamento],AK1204),
SUMIFS(ENTRADAS[Valor],ENTRADAS[Status],"Concluído",ENTRADAS[Data pagamento],AK1204,ENTRADAS[Conta bancária],$AJ$2)),
IF($AJ$2="",
SUMIFS(ENTRADAS[Valor],ENTRADAS[Status],"Concluído",ENTRADAS[Data pagamento],AK1204)+SUMIFS(ENTRADAS[Valor],ENTRADAS[Status],"&lt;&gt;"&amp;"Concluído",ENTRADAS[Data vencimento],AK1204),
SUMIFS(ENTRADAS[Valor],ENTRADAS[Status],"Concluído",ENTRADAS[Data pagamento],AK1204,ENTRADAS[Conta bancária],$AJ$2)+SUMIFS(ENTRADAS[Valor],ENTRADAS[Status],"&lt;&gt;"&amp;"Concluído",ENTRADAS[Data vencimento],AK1204,ENTRADAS[Conta bancária],$AJ$2)))</f>
        <v>0</v>
      </c>
      <c r="AO1204">
        <f ca="1">IF($AI$3=1,
IF($AJ$2="",
SUMIFS(SAÍDAS[Valor],SAÍDAS[Status],"Concluído",SAÍDAS[Data pagamento],AK1204),
SUMIFS(SAÍDAS[Valor],SAÍDAS[Status],"Concluído",SAÍDAS[Data pagamento],AK1204,SAÍDAS[Conta bancária],$AJ$2)),
IF($AJ$2="",
SUMIFS(SAÍDAS[Valor],SAÍDAS[Status],"Concluído",SAÍDAS[Data pagamento],AK1204)+SUMIFS(SAÍDAS[Valor],SAÍDAS[Status],"&lt;&gt;"&amp;"Concluído",SAÍDAS[Data vencimento],AK1204),
SUMIFS(SAÍDAS[Valor],SAÍDAS[Status],"Concluído",SAÍDAS[Data pagamento],AK1204,SAÍDAS[Conta bancária],$AJ$2)+SUMIFS(SAÍDAS[Valor],SAÍDAS[Status],"&lt;&gt;"&amp;"Concluído",SAÍDAS[Data vencimento],AK1204,SAÍDAS[Conta bancária],$AJ$2)))</f>
        <v>0</v>
      </c>
      <c r="AP1204">
        <f t="shared" ca="1" si="123"/>
        <v>0</v>
      </c>
    </row>
    <row r="1205" spans="34:42" x14ac:dyDescent="0.3">
      <c r="AH1205" t="str">
        <f t="shared" ca="1" si="119"/>
        <v>abr</v>
      </c>
      <c r="AI1205">
        <f t="shared" ca="1" si="120"/>
        <v>1903</v>
      </c>
      <c r="AJ1205" t="str">
        <f t="shared" ca="1" si="121"/>
        <v>abr1903</v>
      </c>
      <c r="AK1205" s="97">
        <f t="shared" ca="1" si="124"/>
        <v>1199</v>
      </c>
      <c r="AL1205" t="str">
        <f t="shared" ca="1" si="122"/>
        <v>seg</v>
      </c>
      <c r="AM1205">
        <f ca="1">IF($AJ$2="",SUMIFS(BANCOS!$C$4:$C$13,BANCOS!$D$4:$D$13,AK1205),SUMIFS(BANCOS!$C$4:$C$13,BANCOS!$D$4:$D$13,AK1205,BANCOS!$B$4:$B$13,$AJ$2))+AP1204</f>
        <v>0</v>
      </c>
      <c r="AN1205">
        <f ca="1">IF($AI$3=1,
IF($AJ$2="",
SUMIFS(ENTRADAS[Valor],ENTRADAS[Status],"Concluído",ENTRADAS[Data pagamento],AK1205),
SUMIFS(ENTRADAS[Valor],ENTRADAS[Status],"Concluído",ENTRADAS[Data pagamento],AK1205,ENTRADAS[Conta bancária],$AJ$2)),
IF($AJ$2="",
SUMIFS(ENTRADAS[Valor],ENTRADAS[Status],"Concluído",ENTRADAS[Data pagamento],AK1205)+SUMIFS(ENTRADAS[Valor],ENTRADAS[Status],"&lt;&gt;"&amp;"Concluído",ENTRADAS[Data vencimento],AK1205),
SUMIFS(ENTRADAS[Valor],ENTRADAS[Status],"Concluído",ENTRADAS[Data pagamento],AK1205,ENTRADAS[Conta bancária],$AJ$2)+SUMIFS(ENTRADAS[Valor],ENTRADAS[Status],"&lt;&gt;"&amp;"Concluído",ENTRADAS[Data vencimento],AK1205,ENTRADAS[Conta bancária],$AJ$2)))</f>
        <v>0</v>
      </c>
      <c r="AO1205">
        <f ca="1">IF($AI$3=1,
IF($AJ$2="",
SUMIFS(SAÍDAS[Valor],SAÍDAS[Status],"Concluído",SAÍDAS[Data pagamento],AK1205),
SUMIFS(SAÍDAS[Valor],SAÍDAS[Status],"Concluído",SAÍDAS[Data pagamento],AK1205,SAÍDAS[Conta bancária],$AJ$2)),
IF($AJ$2="",
SUMIFS(SAÍDAS[Valor],SAÍDAS[Status],"Concluído",SAÍDAS[Data pagamento],AK1205)+SUMIFS(SAÍDAS[Valor],SAÍDAS[Status],"&lt;&gt;"&amp;"Concluído",SAÍDAS[Data vencimento],AK1205),
SUMIFS(SAÍDAS[Valor],SAÍDAS[Status],"Concluído",SAÍDAS[Data pagamento],AK1205,SAÍDAS[Conta bancária],$AJ$2)+SUMIFS(SAÍDAS[Valor],SAÍDAS[Status],"&lt;&gt;"&amp;"Concluído",SAÍDAS[Data vencimento],AK1205,SAÍDAS[Conta bancária],$AJ$2)))</f>
        <v>0</v>
      </c>
      <c r="AP1205">
        <f t="shared" ca="1" si="123"/>
        <v>0</v>
      </c>
    </row>
    <row r="1206" spans="34:42" x14ac:dyDescent="0.3">
      <c r="AH1206" t="str">
        <f t="shared" ca="1" si="119"/>
        <v>abr</v>
      </c>
      <c r="AI1206">
        <f t="shared" ca="1" si="120"/>
        <v>1903</v>
      </c>
      <c r="AJ1206" t="str">
        <f t="shared" ca="1" si="121"/>
        <v>abr1903</v>
      </c>
      <c r="AK1206" s="97">
        <f t="shared" ca="1" si="124"/>
        <v>1200</v>
      </c>
      <c r="AL1206" t="str">
        <f t="shared" ca="1" si="122"/>
        <v>ter</v>
      </c>
      <c r="AM1206">
        <f ca="1">IF($AJ$2="",SUMIFS(BANCOS!$C$4:$C$13,BANCOS!$D$4:$D$13,AK1206),SUMIFS(BANCOS!$C$4:$C$13,BANCOS!$D$4:$D$13,AK1206,BANCOS!$B$4:$B$13,$AJ$2))+AP1205</f>
        <v>0</v>
      </c>
      <c r="AN1206">
        <f ca="1">IF($AI$3=1,
IF($AJ$2="",
SUMIFS(ENTRADAS[Valor],ENTRADAS[Status],"Concluído",ENTRADAS[Data pagamento],AK1206),
SUMIFS(ENTRADAS[Valor],ENTRADAS[Status],"Concluído",ENTRADAS[Data pagamento],AK1206,ENTRADAS[Conta bancária],$AJ$2)),
IF($AJ$2="",
SUMIFS(ENTRADAS[Valor],ENTRADAS[Status],"Concluído",ENTRADAS[Data pagamento],AK1206)+SUMIFS(ENTRADAS[Valor],ENTRADAS[Status],"&lt;&gt;"&amp;"Concluído",ENTRADAS[Data vencimento],AK1206),
SUMIFS(ENTRADAS[Valor],ENTRADAS[Status],"Concluído",ENTRADAS[Data pagamento],AK1206,ENTRADAS[Conta bancária],$AJ$2)+SUMIFS(ENTRADAS[Valor],ENTRADAS[Status],"&lt;&gt;"&amp;"Concluído",ENTRADAS[Data vencimento],AK1206,ENTRADAS[Conta bancária],$AJ$2)))</f>
        <v>0</v>
      </c>
      <c r="AO1206">
        <f ca="1">IF($AI$3=1,
IF($AJ$2="",
SUMIFS(SAÍDAS[Valor],SAÍDAS[Status],"Concluído",SAÍDAS[Data pagamento],AK1206),
SUMIFS(SAÍDAS[Valor],SAÍDAS[Status],"Concluído",SAÍDAS[Data pagamento],AK1206,SAÍDAS[Conta bancária],$AJ$2)),
IF($AJ$2="",
SUMIFS(SAÍDAS[Valor],SAÍDAS[Status],"Concluído",SAÍDAS[Data pagamento],AK1206)+SUMIFS(SAÍDAS[Valor],SAÍDAS[Status],"&lt;&gt;"&amp;"Concluído",SAÍDAS[Data vencimento],AK1206),
SUMIFS(SAÍDAS[Valor],SAÍDAS[Status],"Concluído",SAÍDAS[Data pagamento],AK1206,SAÍDAS[Conta bancária],$AJ$2)+SUMIFS(SAÍDAS[Valor],SAÍDAS[Status],"&lt;&gt;"&amp;"Concluído",SAÍDAS[Data vencimento],AK1206,SAÍDAS[Conta bancária],$AJ$2)))</f>
        <v>0</v>
      </c>
      <c r="AP1206">
        <f t="shared" ca="1" si="123"/>
        <v>0</v>
      </c>
    </row>
    <row r="1207" spans="34:42" x14ac:dyDescent="0.3">
      <c r="AH1207" t="str">
        <f t="shared" ca="1" si="119"/>
        <v>abr</v>
      </c>
      <c r="AI1207">
        <f t="shared" ca="1" si="120"/>
        <v>1903</v>
      </c>
      <c r="AJ1207" t="str">
        <f t="shared" ca="1" si="121"/>
        <v>abr1903</v>
      </c>
      <c r="AK1207" s="97">
        <f t="shared" ca="1" si="124"/>
        <v>1201</v>
      </c>
      <c r="AL1207" t="str">
        <f t="shared" ca="1" si="122"/>
        <v>qua</v>
      </c>
      <c r="AM1207">
        <f ca="1">IF($AJ$2="",SUMIFS(BANCOS!$C$4:$C$13,BANCOS!$D$4:$D$13,AK1207),SUMIFS(BANCOS!$C$4:$C$13,BANCOS!$D$4:$D$13,AK1207,BANCOS!$B$4:$B$13,$AJ$2))+AP1206</f>
        <v>0</v>
      </c>
      <c r="AN1207">
        <f ca="1">IF($AI$3=1,
IF($AJ$2="",
SUMIFS(ENTRADAS[Valor],ENTRADAS[Status],"Concluído",ENTRADAS[Data pagamento],AK1207),
SUMIFS(ENTRADAS[Valor],ENTRADAS[Status],"Concluído",ENTRADAS[Data pagamento],AK1207,ENTRADAS[Conta bancária],$AJ$2)),
IF($AJ$2="",
SUMIFS(ENTRADAS[Valor],ENTRADAS[Status],"Concluído",ENTRADAS[Data pagamento],AK1207)+SUMIFS(ENTRADAS[Valor],ENTRADAS[Status],"&lt;&gt;"&amp;"Concluído",ENTRADAS[Data vencimento],AK1207),
SUMIFS(ENTRADAS[Valor],ENTRADAS[Status],"Concluído",ENTRADAS[Data pagamento],AK1207,ENTRADAS[Conta bancária],$AJ$2)+SUMIFS(ENTRADAS[Valor],ENTRADAS[Status],"&lt;&gt;"&amp;"Concluído",ENTRADAS[Data vencimento],AK1207,ENTRADAS[Conta bancária],$AJ$2)))</f>
        <v>0</v>
      </c>
      <c r="AO1207">
        <f ca="1">IF($AI$3=1,
IF($AJ$2="",
SUMIFS(SAÍDAS[Valor],SAÍDAS[Status],"Concluído",SAÍDAS[Data pagamento],AK1207),
SUMIFS(SAÍDAS[Valor],SAÍDAS[Status],"Concluído",SAÍDAS[Data pagamento],AK1207,SAÍDAS[Conta bancária],$AJ$2)),
IF($AJ$2="",
SUMIFS(SAÍDAS[Valor],SAÍDAS[Status],"Concluído",SAÍDAS[Data pagamento],AK1207)+SUMIFS(SAÍDAS[Valor],SAÍDAS[Status],"&lt;&gt;"&amp;"Concluído",SAÍDAS[Data vencimento],AK1207),
SUMIFS(SAÍDAS[Valor],SAÍDAS[Status],"Concluído",SAÍDAS[Data pagamento],AK1207,SAÍDAS[Conta bancária],$AJ$2)+SUMIFS(SAÍDAS[Valor],SAÍDAS[Status],"&lt;&gt;"&amp;"Concluído",SAÍDAS[Data vencimento],AK1207,SAÍDAS[Conta bancária],$AJ$2)))</f>
        <v>0</v>
      </c>
      <c r="AP1207">
        <f t="shared" ca="1" si="123"/>
        <v>0</v>
      </c>
    </row>
    <row r="1208" spans="34:42" x14ac:dyDescent="0.3">
      <c r="AH1208" t="str">
        <f t="shared" ref="AH1208:AH1244" ca="1" si="125">TEXT(AK1208,"MMM")</f>
        <v>abr</v>
      </c>
      <c r="AI1208">
        <f t="shared" ref="AI1208:AI1244" ca="1" si="126">YEAR(AK1208)</f>
        <v>1903</v>
      </c>
      <c r="AJ1208" t="str">
        <f t="shared" ref="AJ1208:AJ1244" ca="1" si="127">AH1208&amp;AI1208</f>
        <v>abr1903</v>
      </c>
      <c r="AK1208" s="97">
        <f t="shared" ca="1" si="124"/>
        <v>1202</v>
      </c>
      <c r="AL1208" t="str">
        <f t="shared" ref="AL1208:AL1244" ca="1" si="128">TEXT(AK1208,"DDD")</f>
        <v>qui</v>
      </c>
      <c r="AM1208">
        <f ca="1">IF($AJ$2="",SUMIFS(BANCOS!$C$4:$C$13,BANCOS!$D$4:$D$13,AK1208),SUMIFS(BANCOS!$C$4:$C$13,BANCOS!$D$4:$D$13,AK1208,BANCOS!$B$4:$B$13,$AJ$2))+AP1207</f>
        <v>0</v>
      </c>
      <c r="AN1208">
        <f ca="1">IF($AI$3=1,
IF($AJ$2="",
SUMIFS(ENTRADAS[Valor],ENTRADAS[Status],"Concluído",ENTRADAS[Data pagamento],AK1208),
SUMIFS(ENTRADAS[Valor],ENTRADAS[Status],"Concluído",ENTRADAS[Data pagamento],AK1208,ENTRADAS[Conta bancária],$AJ$2)),
IF($AJ$2="",
SUMIFS(ENTRADAS[Valor],ENTRADAS[Status],"Concluído",ENTRADAS[Data pagamento],AK1208)+SUMIFS(ENTRADAS[Valor],ENTRADAS[Status],"&lt;&gt;"&amp;"Concluído",ENTRADAS[Data vencimento],AK1208),
SUMIFS(ENTRADAS[Valor],ENTRADAS[Status],"Concluído",ENTRADAS[Data pagamento],AK1208,ENTRADAS[Conta bancária],$AJ$2)+SUMIFS(ENTRADAS[Valor],ENTRADAS[Status],"&lt;&gt;"&amp;"Concluído",ENTRADAS[Data vencimento],AK1208,ENTRADAS[Conta bancária],$AJ$2)))</f>
        <v>0</v>
      </c>
      <c r="AO1208">
        <f ca="1">IF($AI$3=1,
IF($AJ$2="",
SUMIFS(SAÍDAS[Valor],SAÍDAS[Status],"Concluído",SAÍDAS[Data pagamento],AK1208),
SUMIFS(SAÍDAS[Valor],SAÍDAS[Status],"Concluído",SAÍDAS[Data pagamento],AK1208,SAÍDAS[Conta bancária],$AJ$2)),
IF($AJ$2="",
SUMIFS(SAÍDAS[Valor],SAÍDAS[Status],"Concluído",SAÍDAS[Data pagamento],AK1208)+SUMIFS(SAÍDAS[Valor],SAÍDAS[Status],"&lt;&gt;"&amp;"Concluído",SAÍDAS[Data vencimento],AK1208),
SUMIFS(SAÍDAS[Valor],SAÍDAS[Status],"Concluído",SAÍDAS[Data pagamento],AK1208,SAÍDAS[Conta bancária],$AJ$2)+SUMIFS(SAÍDAS[Valor],SAÍDAS[Status],"&lt;&gt;"&amp;"Concluído",SAÍDAS[Data vencimento],AK1208,SAÍDAS[Conta bancária],$AJ$2)))</f>
        <v>0</v>
      </c>
      <c r="AP1208">
        <f t="shared" ref="AP1208:AP1244" ca="1" si="129">AM1208+AN1208-AO1208</f>
        <v>0</v>
      </c>
    </row>
    <row r="1209" spans="34:42" x14ac:dyDescent="0.3">
      <c r="AH1209" t="str">
        <f t="shared" ca="1" si="125"/>
        <v>abr</v>
      </c>
      <c r="AI1209">
        <f t="shared" ca="1" si="126"/>
        <v>1903</v>
      </c>
      <c r="AJ1209" t="str">
        <f t="shared" ca="1" si="127"/>
        <v>abr1903</v>
      </c>
      <c r="AK1209" s="97">
        <f t="shared" ca="1" si="124"/>
        <v>1203</v>
      </c>
      <c r="AL1209" t="str">
        <f t="shared" ca="1" si="128"/>
        <v>sex</v>
      </c>
      <c r="AM1209">
        <f ca="1">IF($AJ$2="",SUMIFS(BANCOS!$C$4:$C$13,BANCOS!$D$4:$D$13,AK1209),SUMIFS(BANCOS!$C$4:$C$13,BANCOS!$D$4:$D$13,AK1209,BANCOS!$B$4:$B$13,$AJ$2))+AP1208</f>
        <v>0</v>
      </c>
      <c r="AN1209">
        <f ca="1">IF($AI$3=1,
IF($AJ$2="",
SUMIFS(ENTRADAS[Valor],ENTRADAS[Status],"Concluído",ENTRADAS[Data pagamento],AK1209),
SUMIFS(ENTRADAS[Valor],ENTRADAS[Status],"Concluído",ENTRADAS[Data pagamento],AK1209,ENTRADAS[Conta bancária],$AJ$2)),
IF($AJ$2="",
SUMIFS(ENTRADAS[Valor],ENTRADAS[Status],"Concluído",ENTRADAS[Data pagamento],AK1209)+SUMIFS(ENTRADAS[Valor],ENTRADAS[Status],"&lt;&gt;"&amp;"Concluído",ENTRADAS[Data vencimento],AK1209),
SUMIFS(ENTRADAS[Valor],ENTRADAS[Status],"Concluído",ENTRADAS[Data pagamento],AK1209,ENTRADAS[Conta bancária],$AJ$2)+SUMIFS(ENTRADAS[Valor],ENTRADAS[Status],"&lt;&gt;"&amp;"Concluído",ENTRADAS[Data vencimento],AK1209,ENTRADAS[Conta bancária],$AJ$2)))</f>
        <v>0</v>
      </c>
      <c r="AO1209">
        <f ca="1">IF($AI$3=1,
IF($AJ$2="",
SUMIFS(SAÍDAS[Valor],SAÍDAS[Status],"Concluído",SAÍDAS[Data pagamento],AK1209),
SUMIFS(SAÍDAS[Valor],SAÍDAS[Status],"Concluído",SAÍDAS[Data pagamento],AK1209,SAÍDAS[Conta bancária],$AJ$2)),
IF($AJ$2="",
SUMIFS(SAÍDAS[Valor],SAÍDAS[Status],"Concluído",SAÍDAS[Data pagamento],AK1209)+SUMIFS(SAÍDAS[Valor],SAÍDAS[Status],"&lt;&gt;"&amp;"Concluído",SAÍDAS[Data vencimento],AK1209),
SUMIFS(SAÍDAS[Valor],SAÍDAS[Status],"Concluído",SAÍDAS[Data pagamento],AK1209,SAÍDAS[Conta bancária],$AJ$2)+SUMIFS(SAÍDAS[Valor],SAÍDAS[Status],"&lt;&gt;"&amp;"Concluído",SAÍDAS[Data vencimento],AK1209,SAÍDAS[Conta bancária],$AJ$2)))</f>
        <v>0</v>
      </c>
      <c r="AP1209">
        <f t="shared" ca="1" si="129"/>
        <v>0</v>
      </c>
    </row>
    <row r="1210" spans="34:42" x14ac:dyDescent="0.3">
      <c r="AH1210" t="str">
        <f t="shared" ca="1" si="125"/>
        <v>abr</v>
      </c>
      <c r="AI1210">
        <f t="shared" ca="1" si="126"/>
        <v>1903</v>
      </c>
      <c r="AJ1210" t="str">
        <f t="shared" ca="1" si="127"/>
        <v>abr1903</v>
      </c>
      <c r="AK1210" s="97">
        <f t="shared" ca="1" si="124"/>
        <v>1204</v>
      </c>
      <c r="AL1210" t="str">
        <f t="shared" ca="1" si="128"/>
        <v>sáb</v>
      </c>
      <c r="AM1210">
        <f ca="1">IF($AJ$2="",SUMIFS(BANCOS!$C$4:$C$13,BANCOS!$D$4:$D$13,AK1210),SUMIFS(BANCOS!$C$4:$C$13,BANCOS!$D$4:$D$13,AK1210,BANCOS!$B$4:$B$13,$AJ$2))+AP1209</f>
        <v>0</v>
      </c>
      <c r="AN1210">
        <f ca="1">IF($AI$3=1,
IF($AJ$2="",
SUMIFS(ENTRADAS[Valor],ENTRADAS[Status],"Concluído",ENTRADAS[Data pagamento],AK1210),
SUMIFS(ENTRADAS[Valor],ENTRADAS[Status],"Concluído",ENTRADAS[Data pagamento],AK1210,ENTRADAS[Conta bancária],$AJ$2)),
IF($AJ$2="",
SUMIFS(ENTRADAS[Valor],ENTRADAS[Status],"Concluído",ENTRADAS[Data pagamento],AK1210)+SUMIFS(ENTRADAS[Valor],ENTRADAS[Status],"&lt;&gt;"&amp;"Concluído",ENTRADAS[Data vencimento],AK1210),
SUMIFS(ENTRADAS[Valor],ENTRADAS[Status],"Concluído",ENTRADAS[Data pagamento],AK1210,ENTRADAS[Conta bancária],$AJ$2)+SUMIFS(ENTRADAS[Valor],ENTRADAS[Status],"&lt;&gt;"&amp;"Concluído",ENTRADAS[Data vencimento],AK1210,ENTRADAS[Conta bancária],$AJ$2)))</f>
        <v>0</v>
      </c>
      <c r="AO1210">
        <f ca="1">IF($AI$3=1,
IF($AJ$2="",
SUMIFS(SAÍDAS[Valor],SAÍDAS[Status],"Concluído",SAÍDAS[Data pagamento],AK1210),
SUMIFS(SAÍDAS[Valor],SAÍDAS[Status],"Concluído",SAÍDAS[Data pagamento],AK1210,SAÍDAS[Conta bancária],$AJ$2)),
IF($AJ$2="",
SUMIFS(SAÍDAS[Valor],SAÍDAS[Status],"Concluído",SAÍDAS[Data pagamento],AK1210)+SUMIFS(SAÍDAS[Valor],SAÍDAS[Status],"&lt;&gt;"&amp;"Concluído",SAÍDAS[Data vencimento],AK1210),
SUMIFS(SAÍDAS[Valor],SAÍDAS[Status],"Concluído",SAÍDAS[Data pagamento],AK1210,SAÍDAS[Conta bancária],$AJ$2)+SUMIFS(SAÍDAS[Valor],SAÍDAS[Status],"&lt;&gt;"&amp;"Concluído",SAÍDAS[Data vencimento],AK1210,SAÍDAS[Conta bancária],$AJ$2)))</f>
        <v>0</v>
      </c>
      <c r="AP1210">
        <f t="shared" ca="1" si="129"/>
        <v>0</v>
      </c>
    </row>
    <row r="1211" spans="34:42" x14ac:dyDescent="0.3">
      <c r="AH1211" t="str">
        <f t="shared" ca="1" si="125"/>
        <v>abr</v>
      </c>
      <c r="AI1211">
        <f t="shared" ca="1" si="126"/>
        <v>1903</v>
      </c>
      <c r="AJ1211" t="str">
        <f t="shared" ca="1" si="127"/>
        <v>abr1903</v>
      </c>
      <c r="AK1211" s="97">
        <f t="shared" ca="1" si="124"/>
        <v>1205</v>
      </c>
      <c r="AL1211" t="str">
        <f t="shared" ca="1" si="128"/>
        <v>dom</v>
      </c>
      <c r="AM1211">
        <f ca="1">IF($AJ$2="",SUMIFS(BANCOS!$C$4:$C$13,BANCOS!$D$4:$D$13,AK1211),SUMIFS(BANCOS!$C$4:$C$13,BANCOS!$D$4:$D$13,AK1211,BANCOS!$B$4:$B$13,$AJ$2))+AP1210</f>
        <v>0</v>
      </c>
      <c r="AN1211">
        <f ca="1">IF($AI$3=1,
IF($AJ$2="",
SUMIFS(ENTRADAS[Valor],ENTRADAS[Status],"Concluído",ENTRADAS[Data pagamento],AK1211),
SUMIFS(ENTRADAS[Valor],ENTRADAS[Status],"Concluído",ENTRADAS[Data pagamento],AK1211,ENTRADAS[Conta bancária],$AJ$2)),
IF($AJ$2="",
SUMIFS(ENTRADAS[Valor],ENTRADAS[Status],"Concluído",ENTRADAS[Data pagamento],AK1211)+SUMIFS(ENTRADAS[Valor],ENTRADAS[Status],"&lt;&gt;"&amp;"Concluído",ENTRADAS[Data vencimento],AK1211),
SUMIFS(ENTRADAS[Valor],ENTRADAS[Status],"Concluído",ENTRADAS[Data pagamento],AK1211,ENTRADAS[Conta bancária],$AJ$2)+SUMIFS(ENTRADAS[Valor],ENTRADAS[Status],"&lt;&gt;"&amp;"Concluído",ENTRADAS[Data vencimento],AK1211,ENTRADAS[Conta bancária],$AJ$2)))</f>
        <v>0</v>
      </c>
      <c r="AO1211">
        <f ca="1">IF($AI$3=1,
IF($AJ$2="",
SUMIFS(SAÍDAS[Valor],SAÍDAS[Status],"Concluído",SAÍDAS[Data pagamento],AK1211),
SUMIFS(SAÍDAS[Valor],SAÍDAS[Status],"Concluído",SAÍDAS[Data pagamento],AK1211,SAÍDAS[Conta bancária],$AJ$2)),
IF($AJ$2="",
SUMIFS(SAÍDAS[Valor],SAÍDAS[Status],"Concluído",SAÍDAS[Data pagamento],AK1211)+SUMIFS(SAÍDAS[Valor],SAÍDAS[Status],"&lt;&gt;"&amp;"Concluído",SAÍDAS[Data vencimento],AK1211),
SUMIFS(SAÍDAS[Valor],SAÍDAS[Status],"Concluído",SAÍDAS[Data pagamento],AK1211,SAÍDAS[Conta bancária],$AJ$2)+SUMIFS(SAÍDAS[Valor],SAÍDAS[Status],"&lt;&gt;"&amp;"Concluído",SAÍDAS[Data vencimento],AK1211,SAÍDAS[Conta bancária],$AJ$2)))</f>
        <v>0</v>
      </c>
      <c r="AP1211">
        <f t="shared" ca="1" si="129"/>
        <v>0</v>
      </c>
    </row>
    <row r="1212" spans="34:42" x14ac:dyDescent="0.3">
      <c r="AH1212" t="str">
        <f t="shared" ca="1" si="125"/>
        <v>abr</v>
      </c>
      <c r="AI1212">
        <f t="shared" ca="1" si="126"/>
        <v>1903</v>
      </c>
      <c r="AJ1212" t="str">
        <f t="shared" ca="1" si="127"/>
        <v>abr1903</v>
      </c>
      <c r="AK1212" s="97">
        <f t="shared" ca="1" si="124"/>
        <v>1206</v>
      </c>
      <c r="AL1212" t="str">
        <f t="shared" ca="1" si="128"/>
        <v>seg</v>
      </c>
      <c r="AM1212">
        <f ca="1">IF($AJ$2="",SUMIFS(BANCOS!$C$4:$C$13,BANCOS!$D$4:$D$13,AK1212),SUMIFS(BANCOS!$C$4:$C$13,BANCOS!$D$4:$D$13,AK1212,BANCOS!$B$4:$B$13,$AJ$2))+AP1211</f>
        <v>0</v>
      </c>
      <c r="AN1212">
        <f ca="1">IF($AI$3=1,
IF($AJ$2="",
SUMIFS(ENTRADAS[Valor],ENTRADAS[Status],"Concluído",ENTRADAS[Data pagamento],AK1212),
SUMIFS(ENTRADAS[Valor],ENTRADAS[Status],"Concluído",ENTRADAS[Data pagamento],AK1212,ENTRADAS[Conta bancária],$AJ$2)),
IF($AJ$2="",
SUMIFS(ENTRADAS[Valor],ENTRADAS[Status],"Concluído",ENTRADAS[Data pagamento],AK1212)+SUMIFS(ENTRADAS[Valor],ENTRADAS[Status],"&lt;&gt;"&amp;"Concluído",ENTRADAS[Data vencimento],AK1212),
SUMIFS(ENTRADAS[Valor],ENTRADAS[Status],"Concluído",ENTRADAS[Data pagamento],AK1212,ENTRADAS[Conta bancária],$AJ$2)+SUMIFS(ENTRADAS[Valor],ENTRADAS[Status],"&lt;&gt;"&amp;"Concluído",ENTRADAS[Data vencimento],AK1212,ENTRADAS[Conta bancária],$AJ$2)))</f>
        <v>0</v>
      </c>
      <c r="AO1212">
        <f ca="1">IF($AI$3=1,
IF($AJ$2="",
SUMIFS(SAÍDAS[Valor],SAÍDAS[Status],"Concluído",SAÍDAS[Data pagamento],AK1212),
SUMIFS(SAÍDAS[Valor],SAÍDAS[Status],"Concluído",SAÍDAS[Data pagamento],AK1212,SAÍDAS[Conta bancária],$AJ$2)),
IF($AJ$2="",
SUMIFS(SAÍDAS[Valor],SAÍDAS[Status],"Concluído",SAÍDAS[Data pagamento],AK1212)+SUMIFS(SAÍDAS[Valor],SAÍDAS[Status],"&lt;&gt;"&amp;"Concluído",SAÍDAS[Data vencimento],AK1212),
SUMIFS(SAÍDAS[Valor],SAÍDAS[Status],"Concluído",SAÍDAS[Data pagamento],AK1212,SAÍDAS[Conta bancária],$AJ$2)+SUMIFS(SAÍDAS[Valor],SAÍDAS[Status],"&lt;&gt;"&amp;"Concluído",SAÍDAS[Data vencimento],AK1212,SAÍDAS[Conta bancária],$AJ$2)))</f>
        <v>0</v>
      </c>
      <c r="AP1212">
        <f t="shared" ca="1" si="129"/>
        <v>0</v>
      </c>
    </row>
    <row r="1213" spans="34:42" x14ac:dyDescent="0.3">
      <c r="AH1213" t="str">
        <f t="shared" ca="1" si="125"/>
        <v>abr</v>
      </c>
      <c r="AI1213">
        <f t="shared" ca="1" si="126"/>
        <v>1903</v>
      </c>
      <c r="AJ1213" t="str">
        <f t="shared" ca="1" si="127"/>
        <v>abr1903</v>
      </c>
      <c r="AK1213" s="97">
        <f t="shared" ca="1" si="124"/>
        <v>1207</v>
      </c>
      <c r="AL1213" t="str">
        <f t="shared" ca="1" si="128"/>
        <v>ter</v>
      </c>
      <c r="AM1213">
        <f ca="1">IF($AJ$2="",SUMIFS(BANCOS!$C$4:$C$13,BANCOS!$D$4:$D$13,AK1213),SUMIFS(BANCOS!$C$4:$C$13,BANCOS!$D$4:$D$13,AK1213,BANCOS!$B$4:$B$13,$AJ$2))+AP1212</f>
        <v>0</v>
      </c>
      <c r="AN1213">
        <f ca="1">IF($AI$3=1,
IF($AJ$2="",
SUMIFS(ENTRADAS[Valor],ENTRADAS[Status],"Concluído",ENTRADAS[Data pagamento],AK1213),
SUMIFS(ENTRADAS[Valor],ENTRADAS[Status],"Concluído",ENTRADAS[Data pagamento],AK1213,ENTRADAS[Conta bancária],$AJ$2)),
IF($AJ$2="",
SUMIFS(ENTRADAS[Valor],ENTRADAS[Status],"Concluído",ENTRADAS[Data pagamento],AK1213)+SUMIFS(ENTRADAS[Valor],ENTRADAS[Status],"&lt;&gt;"&amp;"Concluído",ENTRADAS[Data vencimento],AK1213),
SUMIFS(ENTRADAS[Valor],ENTRADAS[Status],"Concluído",ENTRADAS[Data pagamento],AK1213,ENTRADAS[Conta bancária],$AJ$2)+SUMIFS(ENTRADAS[Valor],ENTRADAS[Status],"&lt;&gt;"&amp;"Concluído",ENTRADAS[Data vencimento],AK1213,ENTRADAS[Conta bancária],$AJ$2)))</f>
        <v>0</v>
      </c>
      <c r="AO1213">
        <f ca="1">IF($AI$3=1,
IF($AJ$2="",
SUMIFS(SAÍDAS[Valor],SAÍDAS[Status],"Concluído",SAÍDAS[Data pagamento],AK1213),
SUMIFS(SAÍDAS[Valor],SAÍDAS[Status],"Concluído",SAÍDAS[Data pagamento],AK1213,SAÍDAS[Conta bancária],$AJ$2)),
IF($AJ$2="",
SUMIFS(SAÍDAS[Valor],SAÍDAS[Status],"Concluído",SAÍDAS[Data pagamento],AK1213)+SUMIFS(SAÍDAS[Valor],SAÍDAS[Status],"&lt;&gt;"&amp;"Concluído",SAÍDAS[Data vencimento],AK1213),
SUMIFS(SAÍDAS[Valor],SAÍDAS[Status],"Concluído",SAÍDAS[Data pagamento],AK1213,SAÍDAS[Conta bancária],$AJ$2)+SUMIFS(SAÍDAS[Valor],SAÍDAS[Status],"&lt;&gt;"&amp;"Concluído",SAÍDAS[Data vencimento],AK1213,SAÍDAS[Conta bancária],$AJ$2)))</f>
        <v>0</v>
      </c>
      <c r="AP1213">
        <f t="shared" ca="1" si="129"/>
        <v>0</v>
      </c>
    </row>
    <row r="1214" spans="34:42" x14ac:dyDescent="0.3">
      <c r="AH1214" t="str">
        <f t="shared" ca="1" si="125"/>
        <v>abr</v>
      </c>
      <c r="AI1214">
        <f t="shared" ca="1" si="126"/>
        <v>1903</v>
      </c>
      <c r="AJ1214" t="str">
        <f t="shared" ca="1" si="127"/>
        <v>abr1903</v>
      </c>
      <c r="AK1214" s="97">
        <f t="shared" ca="1" si="124"/>
        <v>1208</v>
      </c>
      <c r="AL1214" t="str">
        <f t="shared" ca="1" si="128"/>
        <v>qua</v>
      </c>
      <c r="AM1214">
        <f ca="1">IF($AJ$2="",SUMIFS(BANCOS!$C$4:$C$13,BANCOS!$D$4:$D$13,AK1214),SUMIFS(BANCOS!$C$4:$C$13,BANCOS!$D$4:$D$13,AK1214,BANCOS!$B$4:$B$13,$AJ$2))+AP1213</f>
        <v>0</v>
      </c>
      <c r="AN1214">
        <f ca="1">IF($AI$3=1,
IF($AJ$2="",
SUMIFS(ENTRADAS[Valor],ENTRADAS[Status],"Concluído",ENTRADAS[Data pagamento],AK1214),
SUMIFS(ENTRADAS[Valor],ENTRADAS[Status],"Concluído",ENTRADAS[Data pagamento],AK1214,ENTRADAS[Conta bancária],$AJ$2)),
IF($AJ$2="",
SUMIFS(ENTRADAS[Valor],ENTRADAS[Status],"Concluído",ENTRADAS[Data pagamento],AK1214)+SUMIFS(ENTRADAS[Valor],ENTRADAS[Status],"&lt;&gt;"&amp;"Concluído",ENTRADAS[Data vencimento],AK1214),
SUMIFS(ENTRADAS[Valor],ENTRADAS[Status],"Concluído",ENTRADAS[Data pagamento],AK1214,ENTRADAS[Conta bancária],$AJ$2)+SUMIFS(ENTRADAS[Valor],ENTRADAS[Status],"&lt;&gt;"&amp;"Concluído",ENTRADAS[Data vencimento],AK1214,ENTRADAS[Conta bancária],$AJ$2)))</f>
        <v>0</v>
      </c>
      <c r="AO1214">
        <f ca="1">IF($AI$3=1,
IF($AJ$2="",
SUMIFS(SAÍDAS[Valor],SAÍDAS[Status],"Concluído",SAÍDAS[Data pagamento],AK1214),
SUMIFS(SAÍDAS[Valor],SAÍDAS[Status],"Concluído",SAÍDAS[Data pagamento],AK1214,SAÍDAS[Conta bancária],$AJ$2)),
IF($AJ$2="",
SUMIFS(SAÍDAS[Valor],SAÍDAS[Status],"Concluído",SAÍDAS[Data pagamento],AK1214)+SUMIFS(SAÍDAS[Valor],SAÍDAS[Status],"&lt;&gt;"&amp;"Concluído",SAÍDAS[Data vencimento],AK1214),
SUMIFS(SAÍDAS[Valor],SAÍDAS[Status],"Concluído",SAÍDAS[Data pagamento],AK1214,SAÍDAS[Conta bancária],$AJ$2)+SUMIFS(SAÍDAS[Valor],SAÍDAS[Status],"&lt;&gt;"&amp;"Concluído",SAÍDAS[Data vencimento],AK1214,SAÍDAS[Conta bancária],$AJ$2)))</f>
        <v>0</v>
      </c>
      <c r="AP1214">
        <f t="shared" ca="1" si="129"/>
        <v>0</v>
      </c>
    </row>
    <row r="1215" spans="34:42" x14ac:dyDescent="0.3">
      <c r="AH1215" t="str">
        <f t="shared" ca="1" si="125"/>
        <v>abr</v>
      </c>
      <c r="AI1215">
        <f t="shared" ca="1" si="126"/>
        <v>1903</v>
      </c>
      <c r="AJ1215" t="str">
        <f t="shared" ca="1" si="127"/>
        <v>abr1903</v>
      </c>
      <c r="AK1215" s="97">
        <f t="shared" ca="1" si="124"/>
        <v>1209</v>
      </c>
      <c r="AL1215" t="str">
        <f t="shared" ca="1" si="128"/>
        <v>qui</v>
      </c>
      <c r="AM1215">
        <f ca="1">IF($AJ$2="",SUMIFS(BANCOS!$C$4:$C$13,BANCOS!$D$4:$D$13,AK1215),SUMIFS(BANCOS!$C$4:$C$13,BANCOS!$D$4:$D$13,AK1215,BANCOS!$B$4:$B$13,$AJ$2))+AP1214</f>
        <v>0</v>
      </c>
      <c r="AN1215">
        <f ca="1">IF($AI$3=1,
IF($AJ$2="",
SUMIFS(ENTRADAS[Valor],ENTRADAS[Status],"Concluído",ENTRADAS[Data pagamento],AK1215),
SUMIFS(ENTRADAS[Valor],ENTRADAS[Status],"Concluído",ENTRADAS[Data pagamento],AK1215,ENTRADAS[Conta bancária],$AJ$2)),
IF($AJ$2="",
SUMIFS(ENTRADAS[Valor],ENTRADAS[Status],"Concluído",ENTRADAS[Data pagamento],AK1215)+SUMIFS(ENTRADAS[Valor],ENTRADAS[Status],"&lt;&gt;"&amp;"Concluído",ENTRADAS[Data vencimento],AK1215),
SUMIFS(ENTRADAS[Valor],ENTRADAS[Status],"Concluído",ENTRADAS[Data pagamento],AK1215,ENTRADAS[Conta bancária],$AJ$2)+SUMIFS(ENTRADAS[Valor],ENTRADAS[Status],"&lt;&gt;"&amp;"Concluído",ENTRADAS[Data vencimento],AK1215,ENTRADAS[Conta bancária],$AJ$2)))</f>
        <v>0</v>
      </c>
      <c r="AO1215">
        <f ca="1">IF($AI$3=1,
IF($AJ$2="",
SUMIFS(SAÍDAS[Valor],SAÍDAS[Status],"Concluído",SAÍDAS[Data pagamento],AK1215),
SUMIFS(SAÍDAS[Valor],SAÍDAS[Status],"Concluído",SAÍDAS[Data pagamento],AK1215,SAÍDAS[Conta bancária],$AJ$2)),
IF($AJ$2="",
SUMIFS(SAÍDAS[Valor],SAÍDAS[Status],"Concluído",SAÍDAS[Data pagamento],AK1215)+SUMIFS(SAÍDAS[Valor],SAÍDAS[Status],"&lt;&gt;"&amp;"Concluído",SAÍDAS[Data vencimento],AK1215),
SUMIFS(SAÍDAS[Valor],SAÍDAS[Status],"Concluído",SAÍDAS[Data pagamento],AK1215,SAÍDAS[Conta bancária],$AJ$2)+SUMIFS(SAÍDAS[Valor],SAÍDAS[Status],"&lt;&gt;"&amp;"Concluído",SAÍDAS[Data vencimento],AK1215,SAÍDAS[Conta bancária],$AJ$2)))</f>
        <v>0</v>
      </c>
      <c r="AP1215">
        <f t="shared" ca="1" si="129"/>
        <v>0</v>
      </c>
    </row>
    <row r="1216" spans="34:42" x14ac:dyDescent="0.3">
      <c r="AH1216" t="str">
        <f t="shared" ca="1" si="125"/>
        <v>abr</v>
      </c>
      <c r="AI1216">
        <f t="shared" ca="1" si="126"/>
        <v>1903</v>
      </c>
      <c r="AJ1216" t="str">
        <f t="shared" ca="1" si="127"/>
        <v>abr1903</v>
      </c>
      <c r="AK1216" s="97">
        <f t="shared" ca="1" si="124"/>
        <v>1210</v>
      </c>
      <c r="AL1216" t="str">
        <f t="shared" ca="1" si="128"/>
        <v>sex</v>
      </c>
      <c r="AM1216">
        <f ca="1">IF($AJ$2="",SUMIFS(BANCOS!$C$4:$C$13,BANCOS!$D$4:$D$13,AK1216),SUMIFS(BANCOS!$C$4:$C$13,BANCOS!$D$4:$D$13,AK1216,BANCOS!$B$4:$B$13,$AJ$2))+AP1215</f>
        <v>0</v>
      </c>
      <c r="AN1216">
        <f ca="1">IF($AI$3=1,
IF($AJ$2="",
SUMIFS(ENTRADAS[Valor],ENTRADAS[Status],"Concluído",ENTRADAS[Data pagamento],AK1216),
SUMIFS(ENTRADAS[Valor],ENTRADAS[Status],"Concluído",ENTRADAS[Data pagamento],AK1216,ENTRADAS[Conta bancária],$AJ$2)),
IF($AJ$2="",
SUMIFS(ENTRADAS[Valor],ENTRADAS[Status],"Concluído",ENTRADAS[Data pagamento],AK1216)+SUMIFS(ENTRADAS[Valor],ENTRADAS[Status],"&lt;&gt;"&amp;"Concluído",ENTRADAS[Data vencimento],AK1216),
SUMIFS(ENTRADAS[Valor],ENTRADAS[Status],"Concluído",ENTRADAS[Data pagamento],AK1216,ENTRADAS[Conta bancária],$AJ$2)+SUMIFS(ENTRADAS[Valor],ENTRADAS[Status],"&lt;&gt;"&amp;"Concluído",ENTRADAS[Data vencimento],AK1216,ENTRADAS[Conta bancária],$AJ$2)))</f>
        <v>0</v>
      </c>
      <c r="AO1216">
        <f ca="1">IF($AI$3=1,
IF($AJ$2="",
SUMIFS(SAÍDAS[Valor],SAÍDAS[Status],"Concluído",SAÍDAS[Data pagamento],AK1216),
SUMIFS(SAÍDAS[Valor],SAÍDAS[Status],"Concluído",SAÍDAS[Data pagamento],AK1216,SAÍDAS[Conta bancária],$AJ$2)),
IF($AJ$2="",
SUMIFS(SAÍDAS[Valor],SAÍDAS[Status],"Concluído",SAÍDAS[Data pagamento],AK1216)+SUMIFS(SAÍDAS[Valor],SAÍDAS[Status],"&lt;&gt;"&amp;"Concluído",SAÍDAS[Data vencimento],AK1216),
SUMIFS(SAÍDAS[Valor],SAÍDAS[Status],"Concluído",SAÍDAS[Data pagamento],AK1216,SAÍDAS[Conta bancária],$AJ$2)+SUMIFS(SAÍDAS[Valor],SAÍDAS[Status],"&lt;&gt;"&amp;"Concluído",SAÍDAS[Data vencimento],AK1216,SAÍDAS[Conta bancária],$AJ$2)))</f>
        <v>0</v>
      </c>
      <c r="AP1216">
        <f t="shared" ca="1" si="129"/>
        <v>0</v>
      </c>
    </row>
    <row r="1217" spans="34:42" x14ac:dyDescent="0.3">
      <c r="AH1217" t="str">
        <f t="shared" ca="1" si="125"/>
        <v>abr</v>
      </c>
      <c r="AI1217">
        <f t="shared" ca="1" si="126"/>
        <v>1903</v>
      </c>
      <c r="AJ1217" t="str">
        <f t="shared" ca="1" si="127"/>
        <v>abr1903</v>
      </c>
      <c r="AK1217" s="97">
        <f t="shared" ca="1" si="124"/>
        <v>1211</v>
      </c>
      <c r="AL1217" t="str">
        <f t="shared" ca="1" si="128"/>
        <v>sáb</v>
      </c>
      <c r="AM1217">
        <f ca="1">IF($AJ$2="",SUMIFS(BANCOS!$C$4:$C$13,BANCOS!$D$4:$D$13,AK1217),SUMIFS(BANCOS!$C$4:$C$13,BANCOS!$D$4:$D$13,AK1217,BANCOS!$B$4:$B$13,$AJ$2))+AP1216</f>
        <v>0</v>
      </c>
      <c r="AN1217">
        <f ca="1">IF($AI$3=1,
IF($AJ$2="",
SUMIFS(ENTRADAS[Valor],ENTRADAS[Status],"Concluído",ENTRADAS[Data pagamento],AK1217),
SUMIFS(ENTRADAS[Valor],ENTRADAS[Status],"Concluído",ENTRADAS[Data pagamento],AK1217,ENTRADAS[Conta bancária],$AJ$2)),
IF($AJ$2="",
SUMIFS(ENTRADAS[Valor],ENTRADAS[Status],"Concluído",ENTRADAS[Data pagamento],AK1217)+SUMIFS(ENTRADAS[Valor],ENTRADAS[Status],"&lt;&gt;"&amp;"Concluído",ENTRADAS[Data vencimento],AK1217),
SUMIFS(ENTRADAS[Valor],ENTRADAS[Status],"Concluído",ENTRADAS[Data pagamento],AK1217,ENTRADAS[Conta bancária],$AJ$2)+SUMIFS(ENTRADAS[Valor],ENTRADAS[Status],"&lt;&gt;"&amp;"Concluído",ENTRADAS[Data vencimento],AK1217,ENTRADAS[Conta bancária],$AJ$2)))</f>
        <v>0</v>
      </c>
      <c r="AO1217">
        <f ca="1">IF($AI$3=1,
IF($AJ$2="",
SUMIFS(SAÍDAS[Valor],SAÍDAS[Status],"Concluído",SAÍDAS[Data pagamento],AK1217),
SUMIFS(SAÍDAS[Valor],SAÍDAS[Status],"Concluído",SAÍDAS[Data pagamento],AK1217,SAÍDAS[Conta bancária],$AJ$2)),
IF($AJ$2="",
SUMIFS(SAÍDAS[Valor],SAÍDAS[Status],"Concluído",SAÍDAS[Data pagamento],AK1217)+SUMIFS(SAÍDAS[Valor],SAÍDAS[Status],"&lt;&gt;"&amp;"Concluído",SAÍDAS[Data vencimento],AK1217),
SUMIFS(SAÍDAS[Valor],SAÍDAS[Status],"Concluído",SAÍDAS[Data pagamento],AK1217,SAÍDAS[Conta bancária],$AJ$2)+SUMIFS(SAÍDAS[Valor],SAÍDAS[Status],"&lt;&gt;"&amp;"Concluído",SAÍDAS[Data vencimento],AK1217,SAÍDAS[Conta bancária],$AJ$2)))</f>
        <v>0</v>
      </c>
      <c r="AP1217">
        <f t="shared" ca="1" si="129"/>
        <v>0</v>
      </c>
    </row>
    <row r="1218" spans="34:42" x14ac:dyDescent="0.3">
      <c r="AH1218" t="str">
        <f t="shared" ca="1" si="125"/>
        <v>abr</v>
      </c>
      <c r="AI1218">
        <f t="shared" ca="1" si="126"/>
        <v>1903</v>
      </c>
      <c r="AJ1218" t="str">
        <f t="shared" ca="1" si="127"/>
        <v>abr1903</v>
      </c>
      <c r="AK1218" s="97">
        <f t="shared" ca="1" si="124"/>
        <v>1212</v>
      </c>
      <c r="AL1218" t="str">
        <f t="shared" ca="1" si="128"/>
        <v>dom</v>
      </c>
      <c r="AM1218">
        <f ca="1">IF($AJ$2="",SUMIFS(BANCOS!$C$4:$C$13,BANCOS!$D$4:$D$13,AK1218),SUMIFS(BANCOS!$C$4:$C$13,BANCOS!$D$4:$D$13,AK1218,BANCOS!$B$4:$B$13,$AJ$2))+AP1217</f>
        <v>0</v>
      </c>
      <c r="AN1218">
        <f ca="1">IF($AI$3=1,
IF($AJ$2="",
SUMIFS(ENTRADAS[Valor],ENTRADAS[Status],"Concluído",ENTRADAS[Data pagamento],AK1218),
SUMIFS(ENTRADAS[Valor],ENTRADAS[Status],"Concluído",ENTRADAS[Data pagamento],AK1218,ENTRADAS[Conta bancária],$AJ$2)),
IF($AJ$2="",
SUMIFS(ENTRADAS[Valor],ENTRADAS[Status],"Concluído",ENTRADAS[Data pagamento],AK1218)+SUMIFS(ENTRADAS[Valor],ENTRADAS[Status],"&lt;&gt;"&amp;"Concluído",ENTRADAS[Data vencimento],AK1218),
SUMIFS(ENTRADAS[Valor],ENTRADAS[Status],"Concluído",ENTRADAS[Data pagamento],AK1218,ENTRADAS[Conta bancária],$AJ$2)+SUMIFS(ENTRADAS[Valor],ENTRADAS[Status],"&lt;&gt;"&amp;"Concluído",ENTRADAS[Data vencimento],AK1218,ENTRADAS[Conta bancária],$AJ$2)))</f>
        <v>0</v>
      </c>
      <c r="AO1218">
        <f ca="1">IF($AI$3=1,
IF($AJ$2="",
SUMIFS(SAÍDAS[Valor],SAÍDAS[Status],"Concluído",SAÍDAS[Data pagamento],AK1218),
SUMIFS(SAÍDAS[Valor],SAÍDAS[Status],"Concluído",SAÍDAS[Data pagamento],AK1218,SAÍDAS[Conta bancária],$AJ$2)),
IF($AJ$2="",
SUMIFS(SAÍDAS[Valor],SAÍDAS[Status],"Concluído",SAÍDAS[Data pagamento],AK1218)+SUMIFS(SAÍDAS[Valor],SAÍDAS[Status],"&lt;&gt;"&amp;"Concluído",SAÍDAS[Data vencimento],AK1218),
SUMIFS(SAÍDAS[Valor],SAÍDAS[Status],"Concluído",SAÍDAS[Data pagamento],AK1218,SAÍDAS[Conta bancária],$AJ$2)+SUMIFS(SAÍDAS[Valor],SAÍDAS[Status],"&lt;&gt;"&amp;"Concluído",SAÍDAS[Data vencimento],AK1218,SAÍDAS[Conta bancária],$AJ$2)))</f>
        <v>0</v>
      </c>
      <c r="AP1218">
        <f t="shared" ca="1" si="129"/>
        <v>0</v>
      </c>
    </row>
    <row r="1219" spans="34:42" x14ac:dyDescent="0.3">
      <c r="AH1219" t="str">
        <f t="shared" ca="1" si="125"/>
        <v>abr</v>
      </c>
      <c r="AI1219">
        <f t="shared" ca="1" si="126"/>
        <v>1903</v>
      </c>
      <c r="AJ1219" t="str">
        <f t="shared" ca="1" si="127"/>
        <v>abr1903</v>
      </c>
      <c r="AK1219" s="97">
        <f t="shared" ca="1" si="124"/>
        <v>1213</v>
      </c>
      <c r="AL1219" t="str">
        <f t="shared" ca="1" si="128"/>
        <v>seg</v>
      </c>
      <c r="AM1219">
        <f ca="1">IF($AJ$2="",SUMIFS(BANCOS!$C$4:$C$13,BANCOS!$D$4:$D$13,AK1219),SUMIFS(BANCOS!$C$4:$C$13,BANCOS!$D$4:$D$13,AK1219,BANCOS!$B$4:$B$13,$AJ$2))+AP1218</f>
        <v>0</v>
      </c>
      <c r="AN1219">
        <f ca="1">IF($AI$3=1,
IF($AJ$2="",
SUMIFS(ENTRADAS[Valor],ENTRADAS[Status],"Concluído",ENTRADAS[Data pagamento],AK1219),
SUMIFS(ENTRADAS[Valor],ENTRADAS[Status],"Concluído",ENTRADAS[Data pagamento],AK1219,ENTRADAS[Conta bancária],$AJ$2)),
IF($AJ$2="",
SUMIFS(ENTRADAS[Valor],ENTRADAS[Status],"Concluído",ENTRADAS[Data pagamento],AK1219)+SUMIFS(ENTRADAS[Valor],ENTRADAS[Status],"&lt;&gt;"&amp;"Concluído",ENTRADAS[Data vencimento],AK1219),
SUMIFS(ENTRADAS[Valor],ENTRADAS[Status],"Concluído",ENTRADAS[Data pagamento],AK1219,ENTRADAS[Conta bancária],$AJ$2)+SUMIFS(ENTRADAS[Valor],ENTRADAS[Status],"&lt;&gt;"&amp;"Concluído",ENTRADAS[Data vencimento],AK1219,ENTRADAS[Conta bancária],$AJ$2)))</f>
        <v>0</v>
      </c>
      <c r="AO1219">
        <f ca="1">IF($AI$3=1,
IF($AJ$2="",
SUMIFS(SAÍDAS[Valor],SAÍDAS[Status],"Concluído",SAÍDAS[Data pagamento],AK1219),
SUMIFS(SAÍDAS[Valor],SAÍDAS[Status],"Concluído",SAÍDAS[Data pagamento],AK1219,SAÍDAS[Conta bancária],$AJ$2)),
IF($AJ$2="",
SUMIFS(SAÍDAS[Valor],SAÍDAS[Status],"Concluído",SAÍDAS[Data pagamento],AK1219)+SUMIFS(SAÍDAS[Valor],SAÍDAS[Status],"&lt;&gt;"&amp;"Concluído",SAÍDAS[Data vencimento],AK1219),
SUMIFS(SAÍDAS[Valor],SAÍDAS[Status],"Concluído",SAÍDAS[Data pagamento],AK1219,SAÍDAS[Conta bancária],$AJ$2)+SUMIFS(SAÍDAS[Valor],SAÍDAS[Status],"&lt;&gt;"&amp;"Concluído",SAÍDAS[Data vencimento],AK1219,SAÍDAS[Conta bancária],$AJ$2)))</f>
        <v>0</v>
      </c>
      <c r="AP1219">
        <f t="shared" ca="1" si="129"/>
        <v>0</v>
      </c>
    </row>
    <row r="1220" spans="34:42" x14ac:dyDescent="0.3">
      <c r="AH1220" t="str">
        <f t="shared" ca="1" si="125"/>
        <v>abr</v>
      </c>
      <c r="AI1220">
        <f t="shared" ca="1" si="126"/>
        <v>1903</v>
      </c>
      <c r="AJ1220" t="str">
        <f t="shared" ca="1" si="127"/>
        <v>abr1903</v>
      </c>
      <c r="AK1220" s="97">
        <f t="shared" ca="1" si="124"/>
        <v>1214</v>
      </c>
      <c r="AL1220" t="str">
        <f t="shared" ca="1" si="128"/>
        <v>ter</v>
      </c>
      <c r="AM1220">
        <f ca="1">IF($AJ$2="",SUMIFS(BANCOS!$C$4:$C$13,BANCOS!$D$4:$D$13,AK1220),SUMIFS(BANCOS!$C$4:$C$13,BANCOS!$D$4:$D$13,AK1220,BANCOS!$B$4:$B$13,$AJ$2))+AP1219</f>
        <v>0</v>
      </c>
      <c r="AN1220">
        <f ca="1">IF($AI$3=1,
IF($AJ$2="",
SUMIFS(ENTRADAS[Valor],ENTRADAS[Status],"Concluído",ENTRADAS[Data pagamento],AK1220),
SUMIFS(ENTRADAS[Valor],ENTRADAS[Status],"Concluído",ENTRADAS[Data pagamento],AK1220,ENTRADAS[Conta bancária],$AJ$2)),
IF($AJ$2="",
SUMIFS(ENTRADAS[Valor],ENTRADAS[Status],"Concluído",ENTRADAS[Data pagamento],AK1220)+SUMIFS(ENTRADAS[Valor],ENTRADAS[Status],"&lt;&gt;"&amp;"Concluído",ENTRADAS[Data vencimento],AK1220),
SUMIFS(ENTRADAS[Valor],ENTRADAS[Status],"Concluído",ENTRADAS[Data pagamento],AK1220,ENTRADAS[Conta bancária],$AJ$2)+SUMIFS(ENTRADAS[Valor],ENTRADAS[Status],"&lt;&gt;"&amp;"Concluído",ENTRADAS[Data vencimento],AK1220,ENTRADAS[Conta bancária],$AJ$2)))</f>
        <v>0</v>
      </c>
      <c r="AO1220">
        <f ca="1">IF($AI$3=1,
IF($AJ$2="",
SUMIFS(SAÍDAS[Valor],SAÍDAS[Status],"Concluído",SAÍDAS[Data pagamento],AK1220),
SUMIFS(SAÍDAS[Valor],SAÍDAS[Status],"Concluído",SAÍDAS[Data pagamento],AK1220,SAÍDAS[Conta bancária],$AJ$2)),
IF($AJ$2="",
SUMIFS(SAÍDAS[Valor],SAÍDAS[Status],"Concluído",SAÍDAS[Data pagamento],AK1220)+SUMIFS(SAÍDAS[Valor],SAÍDAS[Status],"&lt;&gt;"&amp;"Concluído",SAÍDAS[Data vencimento],AK1220),
SUMIFS(SAÍDAS[Valor],SAÍDAS[Status],"Concluído",SAÍDAS[Data pagamento],AK1220,SAÍDAS[Conta bancária],$AJ$2)+SUMIFS(SAÍDAS[Valor],SAÍDAS[Status],"&lt;&gt;"&amp;"Concluído",SAÍDAS[Data vencimento],AK1220,SAÍDAS[Conta bancária],$AJ$2)))</f>
        <v>0</v>
      </c>
      <c r="AP1220">
        <f t="shared" ca="1" si="129"/>
        <v>0</v>
      </c>
    </row>
    <row r="1221" spans="34:42" x14ac:dyDescent="0.3">
      <c r="AH1221" t="str">
        <f t="shared" ca="1" si="125"/>
        <v>abr</v>
      </c>
      <c r="AI1221">
        <f t="shared" ca="1" si="126"/>
        <v>1903</v>
      </c>
      <c r="AJ1221" t="str">
        <f t="shared" ca="1" si="127"/>
        <v>abr1903</v>
      </c>
      <c r="AK1221" s="97">
        <f t="shared" ca="1" si="124"/>
        <v>1215</v>
      </c>
      <c r="AL1221" t="str">
        <f t="shared" ca="1" si="128"/>
        <v>qua</v>
      </c>
      <c r="AM1221">
        <f ca="1">IF($AJ$2="",SUMIFS(BANCOS!$C$4:$C$13,BANCOS!$D$4:$D$13,AK1221),SUMIFS(BANCOS!$C$4:$C$13,BANCOS!$D$4:$D$13,AK1221,BANCOS!$B$4:$B$13,$AJ$2))+AP1220</f>
        <v>0</v>
      </c>
      <c r="AN1221">
        <f ca="1">IF($AI$3=1,
IF($AJ$2="",
SUMIFS(ENTRADAS[Valor],ENTRADAS[Status],"Concluído",ENTRADAS[Data pagamento],AK1221),
SUMIFS(ENTRADAS[Valor],ENTRADAS[Status],"Concluído",ENTRADAS[Data pagamento],AK1221,ENTRADAS[Conta bancária],$AJ$2)),
IF($AJ$2="",
SUMIFS(ENTRADAS[Valor],ENTRADAS[Status],"Concluído",ENTRADAS[Data pagamento],AK1221)+SUMIFS(ENTRADAS[Valor],ENTRADAS[Status],"&lt;&gt;"&amp;"Concluído",ENTRADAS[Data vencimento],AK1221),
SUMIFS(ENTRADAS[Valor],ENTRADAS[Status],"Concluído",ENTRADAS[Data pagamento],AK1221,ENTRADAS[Conta bancária],$AJ$2)+SUMIFS(ENTRADAS[Valor],ENTRADAS[Status],"&lt;&gt;"&amp;"Concluído",ENTRADAS[Data vencimento],AK1221,ENTRADAS[Conta bancária],$AJ$2)))</f>
        <v>0</v>
      </c>
      <c r="AO1221">
        <f ca="1">IF($AI$3=1,
IF($AJ$2="",
SUMIFS(SAÍDAS[Valor],SAÍDAS[Status],"Concluído",SAÍDAS[Data pagamento],AK1221),
SUMIFS(SAÍDAS[Valor],SAÍDAS[Status],"Concluído",SAÍDAS[Data pagamento],AK1221,SAÍDAS[Conta bancária],$AJ$2)),
IF($AJ$2="",
SUMIFS(SAÍDAS[Valor],SAÍDAS[Status],"Concluído",SAÍDAS[Data pagamento],AK1221)+SUMIFS(SAÍDAS[Valor],SAÍDAS[Status],"&lt;&gt;"&amp;"Concluído",SAÍDAS[Data vencimento],AK1221),
SUMIFS(SAÍDAS[Valor],SAÍDAS[Status],"Concluído",SAÍDAS[Data pagamento],AK1221,SAÍDAS[Conta bancária],$AJ$2)+SUMIFS(SAÍDAS[Valor],SAÍDAS[Status],"&lt;&gt;"&amp;"Concluído",SAÍDAS[Data vencimento],AK1221,SAÍDAS[Conta bancária],$AJ$2)))</f>
        <v>0</v>
      </c>
      <c r="AP1221">
        <f t="shared" ca="1" si="129"/>
        <v>0</v>
      </c>
    </row>
    <row r="1222" spans="34:42" x14ac:dyDescent="0.3">
      <c r="AH1222" t="str">
        <f t="shared" ca="1" si="125"/>
        <v>abr</v>
      </c>
      <c r="AI1222">
        <f t="shared" ca="1" si="126"/>
        <v>1903</v>
      </c>
      <c r="AJ1222" t="str">
        <f t="shared" ca="1" si="127"/>
        <v>abr1903</v>
      </c>
      <c r="AK1222" s="97">
        <f t="shared" ca="1" si="124"/>
        <v>1216</v>
      </c>
      <c r="AL1222" t="str">
        <f t="shared" ca="1" si="128"/>
        <v>qui</v>
      </c>
      <c r="AM1222">
        <f ca="1">IF($AJ$2="",SUMIFS(BANCOS!$C$4:$C$13,BANCOS!$D$4:$D$13,AK1222),SUMIFS(BANCOS!$C$4:$C$13,BANCOS!$D$4:$D$13,AK1222,BANCOS!$B$4:$B$13,$AJ$2))+AP1221</f>
        <v>0</v>
      </c>
      <c r="AN1222">
        <f ca="1">IF($AI$3=1,
IF($AJ$2="",
SUMIFS(ENTRADAS[Valor],ENTRADAS[Status],"Concluído",ENTRADAS[Data pagamento],AK1222),
SUMIFS(ENTRADAS[Valor],ENTRADAS[Status],"Concluído",ENTRADAS[Data pagamento],AK1222,ENTRADAS[Conta bancária],$AJ$2)),
IF($AJ$2="",
SUMIFS(ENTRADAS[Valor],ENTRADAS[Status],"Concluído",ENTRADAS[Data pagamento],AK1222)+SUMIFS(ENTRADAS[Valor],ENTRADAS[Status],"&lt;&gt;"&amp;"Concluído",ENTRADAS[Data vencimento],AK1222),
SUMIFS(ENTRADAS[Valor],ENTRADAS[Status],"Concluído",ENTRADAS[Data pagamento],AK1222,ENTRADAS[Conta bancária],$AJ$2)+SUMIFS(ENTRADAS[Valor],ENTRADAS[Status],"&lt;&gt;"&amp;"Concluído",ENTRADAS[Data vencimento],AK1222,ENTRADAS[Conta bancária],$AJ$2)))</f>
        <v>0</v>
      </c>
      <c r="AO1222">
        <f ca="1">IF($AI$3=1,
IF($AJ$2="",
SUMIFS(SAÍDAS[Valor],SAÍDAS[Status],"Concluído",SAÍDAS[Data pagamento],AK1222),
SUMIFS(SAÍDAS[Valor],SAÍDAS[Status],"Concluído",SAÍDAS[Data pagamento],AK1222,SAÍDAS[Conta bancária],$AJ$2)),
IF($AJ$2="",
SUMIFS(SAÍDAS[Valor],SAÍDAS[Status],"Concluído",SAÍDAS[Data pagamento],AK1222)+SUMIFS(SAÍDAS[Valor],SAÍDAS[Status],"&lt;&gt;"&amp;"Concluído",SAÍDAS[Data vencimento],AK1222),
SUMIFS(SAÍDAS[Valor],SAÍDAS[Status],"Concluído",SAÍDAS[Data pagamento],AK1222,SAÍDAS[Conta bancária],$AJ$2)+SUMIFS(SAÍDAS[Valor],SAÍDAS[Status],"&lt;&gt;"&amp;"Concluído",SAÍDAS[Data vencimento],AK1222,SAÍDAS[Conta bancária],$AJ$2)))</f>
        <v>0</v>
      </c>
      <c r="AP1222">
        <f t="shared" ca="1" si="129"/>
        <v>0</v>
      </c>
    </row>
    <row r="1223" spans="34:42" x14ac:dyDescent="0.3">
      <c r="AH1223" t="str">
        <f t="shared" ca="1" si="125"/>
        <v>mai</v>
      </c>
      <c r="AI1223">
        <f t="shared" ca="1" si="126"/>
        <v>1903</v>
      </c>
      <c r="AJ1223" t="str">
        <f t="shared" ca="1" si="127"/>
        <v>mai1903</v>
      </c>
      <c r="AK1223" s="97">
        <f t="shared" ca="1" si="124"/>
        <v>1217</v>
      </c>
      <c r="AL1223" t="str">
        <f t="shared" ca="1" si="128"/>
        <v>sex</v>
      </c>
      <c r="AM1223">
        <f ca="1">IF($AJ$2="",SUMIFS(BANCOS!$C$4:$C$13,BANCOS!$D$4:$D$13,AK1223),SUMIFS(BANCOS!$C$4:$C$13,BANCOS!$D$4:$D$13,AK1223,BANCOS!$B$4:$B$13,$AJ$2))+AP1222</f>
        <v>0</v>
      </c>
      <c r="AN1223">
        <f ca="1">IF($AI$3=1,
IF($AJ$2="",
SUMIFS(ENTRADAS[Valor],ENTRADAS[Status],"Concluído",ENTRADAS[Data pagamento],AK1223),
SUMIFS(ENTRADAS[Valor],ENTRADAS[Status],"Concluído",ENTRADAS[Data pagamento],AK1223,ENTRADAS[Conta bancária],$AJ$2)),
IF($AJ$2="",
SUMIFS(ENTRADAS[Valor],ENTRADAS[Status],"Concluído",ENTRADAS[Data pagamento],AK1223)+SUMIFS(ENTRADAS[Valor],ENTRADAS[Status],"&lt;&gt;"&amp;"Concluído",ENTRADAS[Data vencimento],AK1223),
SUMIFS(ENTRADAS[Valor],ENTRADAS[Status],"Concluído",ENTRADAS[Data pagamento],AK1223,ENTRADAS[Conta bancária],$AJ$2)+SUMIFS(ENTRADAS[Valor],ENTRADAS[Status],"&lt;&gt;"&amp;"Concluído",ENTRADAS[Data vencimento],AK1223,ENTRADAS[Conta bancária],$AJ$2)))</f>
        <v>0</v>
      </c>
      <c r="AO1223">
        <f ca="1">IF($AI$3=1,
IF($AJ$2="",
SUMIFS(SAÍDAS[Valor],SAÍDAS[Status],"Concluído",SAÍDAS[Data pagamento],AK1223),
SUMIFS(SAÍDAS[Valor],SAÍDAS[Status],"Concluído",SAÍDAS[Data pagamento],AK1223,SAÍDAS[Conta bancária],$AJ$2)),
IF($AJ$2="",
SUMIFS(SAÍDAS[Valor],SAÍDAS[Status],"Concluído",SAÍDAS[Data pagamento],AK1223)+SUMIFS(SAÍDAS[Valor],SAÍDAS[Status],"&lt;&gt;"&amp;"Concluído",SAÍDAS[Data vencimento],AK1223),
SUMIFS(SAÍDAS[Valor],SAÍDAS[Status],"Concluído",SAÍDAS[Data pagamento],AK1223,SAÍDAS[Conta bancária],$AJ$2)+SUMIFS(SAÍDAS[Valor],SAÍDAS[Status],"&lt;&gt;"&amp;"Concluído",SAÍDAS[Data vencimento],AK1223,SAÍDAS[Conta bancária],$AJ$2)))</f>
        <v>0</v>
      </c>
      <c r="AP1223">
        <f t="shared" ca="1" si="129"/>
        <v>0</v>
      </c>
    </row>
    <row r="1224" spans="34:42" x14ac:dyDescent="0.3">
      <c r="AH1224" t="str">
        <f t="shared" ca="1" si="125"/>
        <v>mai</v>
      </c>
      <c r="AI1224">
        <f t="shared" ca="1" si="126"/>
        <v>1903</v>
      </c>
      <c r="AJ1224" t="str">
        <f t="shared" ca="1" si="127"/>
        <v>mai1903</v>
      </c>
      <c r="AK1224" s="97">
        <f t="shared" ref="AK1224:AK1244" ca="1" si="130">AK1223+1</f>
        <v>1218</v>
      </c>
      <c r="AL1224" t="str">
        <f t="shared" ca="1" si="128"/>
        <v>sáb</v>
      </c>
      <c r="AM1224">
        <f ca="1">IF($AJ$2="",SUMIFS(BANCOS!$C$4:$C$13,BANCOS!$D$4:$D$13,AK1224),SUMIFS(BANCOS!$C$4:$C$13,BANCOS!$D$4:$D$13,AK1224,BANCOS!$B$4:$B$13,$AJ$2))+AP1223</f>
        <v>0</v>
      </c>
      <c r="AN1224">
        <f ca="1">IF($AI$3=1,
IF($AJ$2="",
SUMIFS(ENTRADAS[Valor],ENTRADAS[Status],"Concluído",ENTRADAS[Data pagamento],AK1224),
SUMIFS(ENTRADAS[Valor],ENTRADAS[Status],"Concluído",ENTRADAS[Data pagamento],AK1224,ENTRADAS[Conta bancária],$AJ$2)),
IF($AJ$2="",
SUMIFS(ENTRADAS[Valor],ENTRADAS[Status],"Concluído",ENTRADAS[Data pagamento],AK1224)+SUMIFS(ENTRADAS[Valor],ENTRADAS[Status],"&lt;&gt;"&amp;"Concluído",ENTRADAS[Data vencimento],AK1224),
SUMIFS(ENTRADAS[Valor],ENTRADAS[Status],"Concluído",ENTRADAS[Data pagamento],AK1224,ENTRADAS[Conta bancária],$AJ$2)+SUMIFS(ENTRADAS[Valor],ENTRADAS[Status],"&lt;&gt;"&amp;"Concluído",ENTRADAS[Data vencimento],AK1224,ENTRADAS[Conta bancária],$AJ$2)))</f>
        <v>0</v>
      </c>
      <c r="AO1224">
        <f ca="1">IF($AI$3=1,
IF($AJ$2="",
SUMIFS(SAÍDAS[Valor],SAÍDAS[Status],"Concluído",SAÍDAS[Data pagamento],AK1224),
SUMIFS(SAÍDAS[Valor],SAÍDAS[Status],"Concluído",SAÍDAS[Data pagamento],AK1224,SAÍDAS[Conta bancária],$AJ$2)),
IF($AJ$2="",
SUMIFS(SAÍDAS[Valor],SAÍDAS[Status],"Concluído",SAÍDAS[Data pagamento],AK1224)+SUMIFS(SAÍDAS[Valor],SAÍDAS[Status],"&lt;&gt;"&amp;"Concluído",SAÍDAS[Data vencimento],AK1224),
SUMIFS(SAÍDAS[Valor],SAÍDAS[Status],"Concluído",SAÍDAS[Data pagamento],AK1224,SAÍDAS[Conta bancária],$AJ$2)+SUMIFS(SAÍDAS[Valor],SAÍDAS[Status],"&lt;&gt;"&amp;"Concluído",SAÍDAS[Data vencimento],AK1224,SAÍDAS[Conta bancária],$AJ$2)))</f>
        <v>0</v>
      </c>
      <c r="AP1224">
        <f t="shared" ca="1" si="129"/>
        <v>0</v>
      </c>
    </row>
    <row r="1225" spans="34:42" x14ac:dyDescent="0.3">
      <c r="AH1225" t="str">
        <f t="shared" ca="1" si="125"/>
        <v>mai</v>
      </c>
      <c r="AI1225">
        <f t="shared" ca="1" si="126"/>
        <v>1903</v>
      </c>
      <c r="AJ1225" t="str">
        <f t="shared" ca="1" si="127"/>
        <v>mai1903</v>
      </c>
      <c r="AK1225" s="97">
        <f t="shared" ca="1" si="130"/>
        <v>1219</v>
      </c>
      <c r="AL1225" t="str">
        <f t="shared" ca="1" si="128"/>
        <v>dom</v>
      </c>
      <c r="AM1225">
        <f ca="1">IF($AJ$2="",SUMIFS(BANCOS!$C$4:$C$13,BANCOS!$D$4:$D$13,AK1225),SUMIFS(BANCOS!$C$4:$C$13,BANCOS!$D$4:$D$13,AK1225,BANCOS!$B$4:$B$13,$AJ$2))+AP1224</f>
        <v>0</v>
      </c>
      <c r="AN1225">
        <f ca="1">IF($AI$3=1,
IF($AJ$2="",
SUMIFS(ENTRADAS[Valor],ENTRADAS[Status],"Concluído",ENTRADAS[Data pagamento],AK1225),
SUMIFS(ENTRADAS[Valor],ENTRADAS[Status],"Concluído",ENTRADAS[Data pagamento],AK1225,ENTRADAS[Conta bancária],$AJ$2)),
IF($AJ$2="",
SUMIFS(ENTRADAS[Valor],ENTRADAS[Status],"Concluído",ENTRADAS[Data pagamento],AK1225)+SUMIFS(ENTRADAS[Valor],ENTRADAS[Status],"&lt;&gt;"&amp;"Concluído",ENTRADAS[Data vencimento],AK1225),
SUMIFS(ENTRADAS[Valor],ENTRADAS[Status],"Concluído",ENTRADAS[Data pagamento],AK1225,ENTRADAS[Conta bancária],$AJ$2)+SUMIFS(ENTRADAS[Valor],ENTRADAS[Status],"&lt;&gt;"&amp;"Concluído",ENTRADAS[Data vencimento],AK1225,ENTRADAS[Conta bancária],$AJ$2)))</f>
        <v>0</v>
      </c>
      <c r="AO1225">
        <f ca="1">IF($AI$3=1,
IF($AJ$2="",
SUMIFS(SAÍDAS[Valor],SAÍDAS[Status],"Concluído",SAÍDAS[Data pagamento],AK1225),
SUMIFS(SAÍDAS[Valor],SAÍDAS[Status],"Concluído",SAÍDAS[Data pagamento],AK1225,SAÍDAS[Conta bancária],$AJ$2)),
IF($AJ$2="",
SUMIFS(SAÍDAS[Valor],SAÍDAS[Status],"Concluído",SAÍDAS[Data pagamento],AK1225)+SUMIFS(SAÍDAS[Valor],SAÍDAS[Status],"&lt;&gt;"&amp;"Concluído",SAÍDAS[Data vencimento],AK1225),
SUMIFS(SAÍDAS[Valor],SAÍDAS[Status],"Concluído",SAÍDAS[Data pagamento],AK1225,SAÍDAS[Conta bancária],$AJ$2)+SUMIFS(SAÍDAS[Valor],SAÍDAS[Status],"&lt;&gt;"&amp;"Concluído",SAÍDAS[Data vencimento],AK1225,SAÍDAS[Conta bancária],$AJ$2)))</f>
        <v>0</v>
      </c>
      <c r="AP1225">
        <f t="shared" ca="1" si="129"/>
        <v>0</v>
      </c>
    </row>
    <row r="1226" spans="34:42" x14ac:dyDescent="0.3">
      <c r="AH1226" t="str">
        <f t="shared" ca="1" si="125"/>
        <v>mai</v>
      </c>
      <c r="AI1226">
        <f t="shared" ca="1" si="126"/>
        <v>1903</v>
      </c>
      <c r="AJ1226" t="str">
        <f t="shared" ca="1" si="127"/>
        <v>mai1903</v>
      </c>
      <c r="AK1226" s="97">
        <f t="shared" ca="1" si="130"/>
        <v>1220</v>
      </c>
      <c r="AL1226" t="str">
        <f t="shared" ca="1" si="128"/>
        <v>seg</v>
      </c>
      <c r="AM1226">
        <f ca="1">IF($AJ$2="",SUMIFS(BANCOS!$C$4:$C$13,BANCOS!$D$4:$D$13,AK1226),SUMIFS(BANCOS!$C$4:$C$13,BANCOS!$D$4:$D$13,AK1226,BANCOS!$B$4:$B$13,$AJ$2))+AP1225</f>
        <v>0</v>
      </c>
      <c r="AN1226">
        <f ca="1">IF($AI$3=1,
IF($AJ$2="",
SUMIFS(ENTRADAS[Valor],ENTRADAS[Status],"Concluído",ENTRADAS[Data pagamento],AK1226),
SUMIFS(ENTRADAS[Valor],ENTRADAS[Status],"Concluído",ENTRADAS[Data pagamento],AK1226,ENTRADAS[Conta bancária],$AJ$2)),
IF($AJ$2="",
SUMIFS(ENTRADAS[Valor],ENTRADAS[Status],"Concluído",ENTRADAS[Data pagamento],AK1226)+SUMIFS(ENTRADAS[Valor],ENTRADAS[Status],"&lt;&gt;"&amp;"Concluído",ENTRADAS[Data vencimento],AK1226),
SUMIFS(ENTRADAS[Valor],ENTRADAS[Status],"Concluído",ENTRADAS[Data pagamento],AK1226,ENTRADAS[Conta bancária],$AJ$2)+SUMIFS(ENTRADAS[Valor],ENTRADAS[Status],"&lt;&gt;"&amp;"Concluído",ENTRADAS[Data vencimento],AK1226,ENTRADAS[Conta bancária],$AJ$2)))</f>
        <v>0</v>
      </c>
      <c r="AO1226">
        <f ca="1">IF($AI$3=1,
IF($AJ$2="",
SUMIFS(SAÍDAS[Valor],SAÍDAS[Status],"Concluído",SAÍDAS[Data pagamento],AK1226),
SUMIFS(SAÍDAS[Valor],SAÍDAS[Status],"Concluído",SAÍDAS[Data pagamento],AK1226,SAÍDAS[Conta bancária],$AJ$2)),
IF($AJ$2="",
SUMIFS(SAÍDAS[Valor],SAÍDAS[Status],"Concluído",SAÍDAS[Data pagamento],AK1226)+SUMIFS(SAÍDAS[Valor],SAÍDAS[Status],"&lt;&gt;"&amp;"Concluído",SAÍDAS[Data vencimento],AK1226),
SUMIFS(SAÍDAS[Valor],SAÍDAS[Status],"Concluído",SAÍDAS[Data pagamento],AK1226,SAÍDAS[Conta bancária],$AJ$2)+SUMIFS(SAÍDAS[Valor],SAÍDAS[Status],"&lt;&gt;"&amp;"Concluído",SAÍDAS[Data vencimento],AK1226,SAÍDAS[Conta bancária],$AJ$2)))</f>
        <v>0</v>
      </c>
      <c r="AP1226">
        <f t="shared" ca="1" si="129"/>
        <v>0</v>
      </c>
    </row>
    <row r="1227" spans="34:42" x14ac:dyDescent="0.3">
      <c r="AH1227" t="str">
        <f t="shared" ca="1" si="125"/>
        <v>mai</v>
      </c>
      <c r="AI1227">
        <f t="shared" ca="1" si="126"/>
        <v>1903</v>
      </c>
      <c r="AJ1227" t="str">
        <f t="shared" ca="1" si="127"/>
        <v>mai1903</v>
      </c>
      <c r="AK1227" s="97">
        <f t="shared" ca="1" si="130"/>
        <v>1221</v>
      </c>
      <c r="AL1227" t="str">
        <f t="shared" ca="1" si="128"/>
        <v>ter</v>
      </c>
      <c r="AM1227">
        <f ca="1">IF($AJ$2="",SUMIFS(BANCOS!$C$4:$C$13,BANCOS!$D$4:$D$13,AK1227),SUMIFS(BANCOS!$C$4:$C$13,BANCOS!$D$4:$D$13,AK1227,BANCOS!$B$4:$B$13,$AJ$2))+AP1226</f>
        <v>0</v>
      </c>
      <c r="AN1227">
        <f ca="1">IF($AI$3=1,
IF($AJ$2="",
SUMIFS(ENTRADAS[Valor],ENTRADAS[Status],"Concluído",ENTRADAS[Data pagamento],AK1227),
SUMIFS(ENTRADAS[Valor],ENTRADAS[Status],"Concluído",ENTRADAS[Data pagamento],AK1227,ENTRADAS[Conta bancária],$AJ$2)),
IF($AJ$2="",
SUMIFS(ENTRADAS[Valor],ENTRADAS[Status],"Concluído",ENTRADAS[Data pagamento],AK1227)+SUMIFS(ENTRADAS[Valor],ENTRADAS[Status],"&lt;&gt;"&amp;"Concluído",ENTRADAS[Data vencimento],AK1227),
SUMIFS(ENTRADAS[Valor],ENTRADAS[Status],"Concluído",ENTRADAS[Data pagamento],AK1227,ENTRADAS[Conta bancária],$AJ$2)+SUMIFS(ENTRADAS[Valor],ENTRADAS[Status],"&lt;&gt;"&amp;"Concluído",ENTRADAS[Data vencimento],AK1227,ENTRADAS[Conta bancária],$AJ$2)))</f>
        <v>0</v>
      </c>
      <c r="AO1227">
        <f ca="1">IF($AI$3=1,
IF($AJ$2="",
SUMIFS(SAÍDAS[Valor],SAÍDAS[Status],"Concluído",SAÍDAS[Data pagamento],AK1227),
SUMIFS(SAÍDAS[Valor],SAÍDAS[Status],"Concluído",SAÍDAS[Data pagamento],AK1227,SAÍDAS[Conta bancária],$AJ$2)),
IF($AJ$2="",
SUMIFS(SAÍDAS[Valor],SAÍDAS[Status],"Concluído",SAÍDAS[Data pagamento],AK1227)+SUMIFS(SAÍDAS[Valor],SAÍDAS[Status],"&lt;&gt;"&amp;"Concluído",SAÍDAS[Data vencimento],AK1227),
SUMIFS(SAÍDAS[Valor],SAÍDAS[Status],"Concluído",SAÍDAS[Data pagamento],AK1227,SAÍDAS[Conta bancária],$AJ$2)+SUMIFS(SAÍDAS[Valor],SAÍDAS[Status],"&lt;&gt;"&amp;"Concluído",SAÍDAS[Data vencimento],AK1227,SAÍDAS[Conta bancária],$AJ$2)))</f>
        <v>0</v>
      </c>
      <c r="AP1227">
        <f t="shared" ca="1" si="129"/>
        <v>0</v>
      </c>
    </row>
    <row r="1228" spans="34:42" x14ac:dyDescent="0.3">
      <c r="AH1228" t="str">
        <f t="shared" ca="1" si="125"/>
        <v>mai</v>
      </c>
      <c r="AI1228">
        <f t="shared" ca="1" si="126"/>
        <v>1903</v>
      </c>
      <c r="AJ1228" t="str">
        <f t="shared" ca="1" si="127"/>
        <v>mai1903</v>
      </c>
      <c r="AK1228" s="97">
        <f t="shared" ca="1" si="130"/>
        <v>1222</v>
      </c>
      <c r="AL1228" t="str">
        <f t="shared" ca="1" si="128"/>
        <v>qua</v>
      </c>
      <c r="AM1228">
        <f ca="1">IF($AJ$2="",SUMIFS(BANCOS!$C$4:$C$13,BANCOS!$D$4:$D$13,AK1228),SUMIFS(BANCOS!$C$4:$C$13,BANCOS!$D$4:$D$13,AK1228,BANCOS!$B$4:$B$13,$AJ$2))+AP1227</f>
        <v>0</v>
      </c>
      <c r="AN1228">
        <f ca="1">IF($AI$3=1,
IF($AJ$2="",
SUMIFS(ENTRADAS[Valor],ENTRADAS[Status],"Concluído",ENTRADAS[Data pagamento],AK1228),
SUMIFS(ENTRADAS[Valor],ENTRADAS[Status],"Concluído",ENTRADAS[Data pagamento],AK1228,ENTRADAS[Conta bancária],$AJ$2)),
IF($AJ$2="",
SUMIFS(ENTRADAS[Valor],ENTRADAS[Status],"Concluído",ENTRADAS[Data pagamento],AK1228)+SUMIFS(ENTRADAS[Valor],ENTRADAS[Status],"&lt;&gt;"&amp;"Concluído",ENTRADAS[Data vencimento],AK1228),
SUMIFS(ENTRADAS[Valor],ENTRADAS[Status],"Concluído",ENTRADAS[Data pagamento],AK1228,ENTRADAS[Conta bancária],$AJ$2)+SUMIFS(ENTRADAS[Valor],ENTRADAS[Status],"&lt;&gt;"&amp;"Concluído",ENTRADAS[Data vencimento],AK1228,ENTRADAS[Conta bancária],$AJ$2)))</f>
        <v>0</v>
      </c>
      <c r="AO1228">
        <f ca="1">IF($AI$3=1,
IF($AJ$2="",
SUMIFS(SAÍDAS[Valor],SAÍDAS[Status],"Concluído",SAÍDAS[Data pagamento],AK1228),
SUMIFS(SAÍDAS[Valor],SAÍDAS[Status],"Concluído",SAÍDAS[Data pagamento],AK1228,SAÍDAS[Conta bancária],$AJ$2)),
IF($AJ$2="",
SUMIFS(SAÍDAS[Valor],SAÍDAS[Status],"Concluído",SAÍDAS[Data pagamento],AK1228)+SUMIFS(SAÍDAS[Valor],SAÍDAS[Status],"&lt;&gt;"&amp;"Concluído",SAÍDAS[Data vencimento],AK1228),
SUMIFS(SAÍDAS[Valor],SAÍDAS[Status],"Concluído",SAÍDAS[Data pagamento],AK1228,SAÍDAS[Conta bancária],$AJ$2)+SUMIFS(SAÍDAS[Valor],SAÍDAS[Status],"&lt;&gt;"&amp;"Concluído",SAÍDAS[Data vencimento],AK1228,SAÍDAS[Conta bancária],$AJ$2)))</f>
        <v>0</v>
      </c>
      <c r="AP1228">
        <f t="shared" ca="1" si="129"/>
        <v>0</v>
      </c>
    </row>
    <row r="1229" spans="34:42" x14ac:dyDescent="0.3">
      <c r="AH1229" t="str">
        <f t="shared" ca="1" si="125"/>
        <v>mai</v>
      </c>
      <c r="AI1229">
        <f t="shared" ca="1" si="126"/>
        <v>1903</v>
      </c>
      <c r="AJ1229" t="str">
        <f t="shared" ca="1" si="127"/>
        <v>mai1903</v>
      </c>
      <c r="AK1229" s="97">
        <f t="shared" ca="1" si="130"/>
        <v>1223</v>
      </c>
      <c r="AL1229" t="str">
        <f t="shared" ca="1" si="128"/>
        <v>qui</v>
      </c>
      <c r="AM1229">
        <f ca="1">IF($AJ$2="",SUMIFS(BANCOS!$C$4:$C$13,BANCOS!$D$4:$D$13,AK1229),SUMIFS(BANCOS!$C$4:$C$13,BANCOS!$D$4:$D$13,AK1229,BANCOS!$B$4:$B$13,$AJ$2))+AP1228</f>
        <v>0</v>
      </c>
      <c r="AN1229">
        <f ca="1">IF($AI$3=1,
IF($AJ$2="",
SUMIFS(ENTRADAS[Valor],ENTRADAS[Status],"Concluído",ENTRADAS[Data pagamento],AK1229),
SUMIFS(ENTRADAS[Valor],ENTRADAS[Status],"Concluído",ENTRADAS[Data pagamento],AK1229,ENTRADAS[Conta bancária],$AJ$2)),
IF($AJ$2="",
SUMIFS(ENTRADAS[Valor],ENTRADAS[Status],"Concluído",ENTRADAS[Data pagamento],AK1229)+SUMIFS(ENTRADAS[Valor],ENTRADAS[Status],"&lt;&gt;"&amp;"Concluído",ENTRADAS[Data vencimento],AK1229),
SUMIFS(ENTRADAS[Valor],ENTRADAS[Status],"Concluído",ENTRADAS[Data pagamento],AK1229,ENTRADAS[Conta bancária],$AJ$2)+SUMIFS(ENTRADAS[Valor],ENTRADAS[Status],"&lt;&gt;"&amp;"Concluído",ENTRADAS[Data vencimento],AK1229,ENTRADAS[Conta bancária],$AJ$2)))</f>
        <v>0</v>
      </c>
      <c r="AO1229">
        <f ca="1">IF($AI$3=1,
IF($AJ$2="",
SUMIFS(SAÍDAS[Valor],SAÍDAS[Status],"Concluído",SAÍDAS[Data pagamento],AK1229),
SUMIFS(SAÍDAS[Valor],SAÍDAS[Status],"Concluído",SAÍDAS[Data pagamento],AK1229,SAÍDAS[Conta bancária],$AJ$2)),
IF($AJ$2="",
SUMIFS(SAÍDAS[Valor],SAÍDAS[Status],"Concluído",SAÍDAS[Data pagamento],AK1229)+SUMIFS(SAÍDAS[Valor],SAÍDAS[Status],"&lt;&gt;"&amp;"Concluído",SAÍDAS[Data vencimento],AK1229),
SUMIFS(SAÍDAS[Valor],SAÍDAS[Status],"Concluído",SAÍDAS[Data pagamento],AK1229,SAÍDAS[Conta bancária],$AJ$2)+SUMIFS(SAÍDAS[Valor],SAÍDAS[Status],"&lt;&gt;"&amp;"Concluído",SAÍDAS[Data vencimento],AK1229,SAÍDAS[Conta bancária],$AJ$2)))</f>
        <v>0</v>
      </c>
      <c r="AP1229">
        <f t="shared" ca="1" si="129"/>
        <v>0</v>
      </c>
    </row>
    <row r="1230" spans="34:42" x14ac:dyDescent="0.3">
      <c r="AH1230" t="str">
        <f t="shared" ca="1" si="125"/>
        <v>mai</v>
      </c>
      <c r="AI1230">
        <f t="shared" ca="1" si="126"/>
        <v>1903</v>
      </c>
      <c r="AJ1230" t="str">
        <f t="shared" ca="1" si="127"/>
        <v>mai1903</v>
      </c>
      <c r="AK1230" s="97">
        <f t="shared" ca="1" si="130"/>
        <v>1224</v>
      </c>
      <c r="AL1230" t="str">
        <f t="shared" ca="1" si="128"/>
        <v>sex</v>
      </c>
      <c r="AM1230">
        <f ca="1">IF($AJ$2="",SUMIFS(BANCOS!$C$4:$C$13,BANCOS!$D$4:$D$13,AK1230),SUMIFS(BANCOS!$C$4:$C$13,BANCOS!$D$4:$D$13,AK1230,BANCOS!$B$4:$B$13,$AJ$2))+AP1229</f>
        <v>0</v>
      </c>
      <c r="AN1230">
        <f ca="1">IF($AI$3=1,
IF($AJ$2="",
SUMIFS(ENTRADAS[Valor],ENTRADAS[Status],"Concluído",ENTRADAS[Data pagamento],AK1230),
SUMIFS(ENTRADAS[Valor],ENTRADAS[Status],"Concluído",ENTRADAS[Data pagamento],AK1230,ENTRADAS[Conta bancária],$AJ$2)),
IF($AJ$2="",
SUMIFS(ENTRADAS[Valor],ENTRADAS[Status],"Concluído",ENTRADAS[Data pagamento],AK1230)+SUMIFS(ENTRADAS[Valor],ENTRADAS[Status],"&lt;&gt;"&amp;"Concluído",ENTRADAS[Data vencimento],AK1230),
SUMIFS(ENTRADAS[Valor],ENTRADAS[Status],"Concluído",ENTRADAS[Data pagamento],AK1230,ENTRADAS[Conta bancária],$AJ$2)+SUMIFS(ENTRADAS[Valor],ENTRADAS[Status],"&lt;&gt;"&amp;"Concluído",ENTRADAS[Data vencimento],AK1230,ENTRADAS[Conta bancária],$AJ$2)))</f>
        <v>0</v>
      </c>
      <c r="AO1230">
        <f ca="1">IF($AI$3=1,
IF($AJ$2="",
SUMIFS(SAÍDAS[Valor],SAÍDAS[Status],"Concluído",SAÍDAS[Data pagamento],AK1230),
SUMIFS(SAÍDAS[Valor],SAÍDAS[Status],"Concluído",SAÍDAS[Data pagamento],AK1230,SAÍDAS[Conta bancária],$AJ$2)),
IF($AJ$2="",
SUMIFS(SAÍDAS[Valor],SAÍDAS[Status],"Concluído",SAÍDAS[Data pagamento],AK1230)+SUMIFS(SAÍDAS[Valor],SAÍDAS[Status],"&lt;&gt;"&amp;"Concluído",SAÍDAS[Data vencimento],AK1230),
SUMIFS(SAÍDAS[Valor],SAÍDAS[Status],"Concluído",SAÍDAS[Data pagamento],AK1230,SAÍDAS[Conta bancária],$AJ$2)+SUMIFS(SAÍDAS[Valor],SAÍDAS[Status],"&lt;&gt;"&amp;"Concluído",SAÍDAS[Data vencimento],AK1230,SAÍDAS[Conta bancária],$AJ$2)))</f>
        <v>0</v>
      </c>
      <c r="AP1230">
        <f t="shared" ca="1" si="129"/>
        <v>0</v>
      </c>
    </row>
    <row r="1231" spans="34:42" x14ac:dyDescent="0.3">
      <c r="AH1231" t="str">
        <f t="shared" ca="1" si="125"/>
        <v>mai</v>
      </c>
      <c r="AI1231">
        <f t="shared" ca="1" si="126"/>
        <v>1903</v>
      </c>
      <c r="AJ1231" t="str">
        <f t="shared" ca="1" si="127"/>
        <v>mai1903</v>
      </c>
      <c r="AK1231" s="97">
        <f t="shared" ca="1" si="130"/>
        <v>1225</v>
      </c>
      <c r="AL1231" t="str">
        <f t="shared" ca="1" si="128"/>
        <v>sáb</v>
      </c>
      <c r="AM1231">
        <f ca="1">IF($AJ$2="",SUMIFS(BANCOS!$C$4:$C$13,BANCOS!$D$4:$D$13,AK1231),SUMIFS(BANCOS!$C$4:$C$13,BANCOS!$D$4:$D$13,AK1231,BANCOS!$B$4:$B$13,$AJ$2))+AP1230</f>
        <v>0</v>
      </c>
      <c r="AN1231">
        <f ca="1">IF($AI$3=1,
IF($AJ$2="",
SUMIFS(ENTRADAS[Valor],ENTRADAS[Status],"Concluído",ENTRADAS[Data pagamento],AK1231),
SUMIFS(ENTRADAS[Valor],ENTRADAS[Status],"Concluído",ENTRADAS[Data pagamento],AK1231,ENTRADAS[Conta bancária],$AJ$2)),
IF($AJ$2="",
SUMIFS(ENTRADAS[Valor],ENTRADAS[Status],"Concluído",ENTRADAS[Data pagamento],AK1231)+SUMIFS(ENTRADAS[Valor],ENTRADAS[Status],"&lt;&gt;"&amp;"Concluído",ENTRADAS[Data vencimento],AK1231),
SUMIFS(ENTRADAS[Valor],ENTRADAS[Status],"Concluído",ENTRADAS[Data pagamento],AK1231,ENTRADAS[Conta bancária],$AJ$2)+SUMIFS(ENTRADAS[Valor],ENTRADAS[Status],"&lt;&gt;"&amp;"Concluído",ENTRADAS[Data vencimento],AK1231,ENTRADAS[Conta bancária],$AJ$2)))</f>
        <v>0</v>
      </c>
      <c r="AO1231">
        <f ca="1">IF($AI$3=1,
IF($AJ$2="",
SUMIFS(SAÍDAS[Valor],SAÍDAS[Status],"Concluído",SAÍDAS[Data pagamento],AK1231),
SUMIFS(SAÍDAS[Valor],SAÍDAS[Status],"Concluído",SAÍDAS[Data pagamento],AK1231,SAÍDAS[Conta bancária],$AJ$2)),
IF($AJ$2="",
SUMIFS(SAÍDAS[Valor],SAÍDAS[Status],"Concluído",SAÍDAS[Data pagamento],AK1231)+SUMIFS(SAÍDAS[Valor],SAÍDAS[Status],"&lt;&gt;"&amp;"Concluído",SAÍDAS[Data vencimento],AK1231),
SUMIFS(SAÍDAS[Valor],SAÍDAS[Status],"Concluído",SAÍDAS[Data pagamento],AK1231,SAÍDAS[Conta bancária],$AJ$2)+SUMIFS(SAÍDAS[Valor],SAÍDAS[Status],"&lt;&gt;"&amp;"Concluído",SAÍDAS[Data vencimento],AK1231,SAÍDAS[Conta bancária],$AJ$2)))</f>
        <v>0</v>
      </c>
      <c r="AP1231">
        <f t="shared" ca="1" si="129"/>
        <v>0</v>
      </c>
    </row>
    <row r="1232" spans="34:42" x14ac:dyDescent="0.3">
      <c r="AH1232" t="str">
        <f t="shared" ca="1" si="125"/>
        <v>mai</v>
      </c>
      <c r="AI1232">
        <f t="shared" ca="1" si="126"/>
        <v>1903</v>
      </c>
      <c r="AJ1232" t="str">
        <f t="shared" ca="1" si="127"/>
        <v>mai1903</v>
      </c>
      <c r="AK1232" s="97">
        <f t="shared" ca="1" si="130"/>
        <v>1226</v>
      </c>
      <c r="AL1232" t="str">
        <f t="shared" ca="1" si="128"/>
        <v>dom</v>
      </c>
      <c r="AM1232">
        <f ca="1">IF($AJ$2="",SUMIFS(BANCOS!$C$4:$C$13,BANCOS!$D$4:$D$13,AK1232),SUMIFS(BANCOS!$C$4:$C$13,BANCOS!$D$4:$D$13,AK1232,BANCOS!$B$4:$B$13,$AJ$2))+AP1231</f>
        <v>0</v>
      </c>
      <c r="AN1232">
        <f ca="1">IF($AI$3=1,
IF($AJ$2="",
SUMIFS(ENTRADAS[Valor],ENTRADAS[Status],"Concluído",ENTRADAS[Data pagamento],AK1232),
SUMIFS(ENTRADAS[Valor],ENTRADAS[Status],"Concluído",ENTRADAS[Data pagamento],AK1232,ENTRADAS[Conta bancária],$AJ$2)),
IF($AJ$2="",
SUMIFS(ENTRADAS[Valor],ENTRADAS[Status],"Concluído",ENTRADAS[Data pagamento],AK1232)+SUMIFS(ENTRADAS[Valor],ENTRADAS[Status],"&lt;&gt;"&amp;"Concluído",ENTRADAS[Data vencimento],AK1232),
SUMIFS(ENTRADAS[Valor],ENTRADAS[Status],"Concluído",ENTRADAS[Data pagamento],AK1232,ENTRADAS[Conta bancária],$AJ$2)+SUMIFS(ENTRADAS[Valor],ENTRADAS[Status],"&lt;&gt;"&amp;"Concluído",ENTRADAS[Data vencimento],AK1232,ENTRADAS[Conta bancária],$AJ$2)))</f>
        <v>0</v>
      </c>
      <c r="AO1232">
        <f ca="1">IF($AI$3=1,
IF($AJ$2="",
SUMIFS(SAÍDAS[Valor],SAÍDAS[Status],"Concluído",SAÍDAS[Data pagamento],AK1232),
SUMIFS(SAÍDAS[Valor],SAÍDAS[Status],"Concluído",SAÍDAS[Data pagamento],AK1232,SAÍDAS[Conta bancária],$AJ$2)),
IF($AJ$2="",
SUMIFS(SAÍDAS[Valor],SAÍDAS[Status],"Concluído",SAÍDAS[Data pagamento],AK1232)+SUMIFS(SAÍDAS[Valor],SAÍDAS[Status],"&lt;&gt;"&amp;"Concluído",SAÍDAS[Data vencimento],AK1232),
SUMIFS(SAÍDAS[Valor],SAÍDAS[Status],"Concluído",SAÍDAS[Data pagamento],AK1232,SAÍDAS[Conta bancária],$AJ$2)+SUMIFS(SAÍDAS[Valor],SAÍDAS[Status],"&lt;&gt;"&amp;"Concluído",SAÍDAS[Data vencimento],AK1232,SAÍDAS[Conta bancária],$AJ$2)))</f>
        <v>0</v>
      </c>
      <c r="AP1232">
        <f t="shared" ca="1" si="129"/>
        <v>0</v>
      </c>
    </row>
    <row r="1233" spans="34:42" x14ac:dyDescent="0.3">
      <c r="AH1233" t="str">
        <f t="shared" ca="1" si="125"/>
        <v>mai</v>
      </c>
      <c r="AI1233">
        <f t="shared" ca="1" si="126"/>
        <v>1903</v>
      </c>
      <c r="AJ1233" t="str">
        <f t="shared" ca="1" si="127"/>
        <v>mai1903</v>
      </c>
      <c r="AK1233" s="97">
        <f t="shared" ca="1" si="130"/>
        <v>1227</v>
      </c>
      <c r="AL1233" t="str">
        <f t="shared" ca="1" si="128"/>
        <v>seg</v>
      </c>
      <c r="AM1233">
        <f ca="1">IF($AJ$2="",SUMIFS(BANCOS!$C$4:$C$13,BANCOS!$D$4:$D$13,AK1233),SUMIFS(BANCOS!$C$4:$C$13,BANCOS!$D$4:$D$13,AK1233,BANCOS!$B$4:$B$13,$AJ$2))+AP1232</f>
        <v>0</v>
      </c>
      <c r="AN1233">
        <f ca="1">IF($AI$3=1,
IF($AJ$2="",
SUMIFS(ENTRADAS[Valor],ENTRADAS[Status],"Concluído",ENTRADAS[Data pagamento],AK1233),
SUMIFS(ENTRADAS[Valor],ENTRADAS[Status],"Concluído",ENTRADAS[Data pagamento],AK1233,ENTRADAS[Conta bancária],$AJ$2)),
IF($AJ$2="",
SUMIFS(ENTRADAS[Valor],ENTRADAS[Status],"Concluído",ENTRADAS[Data pagamento],AK1233)+SUMIFS(ENTRADAS[Valor],ENTRADAS[Status],"&lt;&gt;"&amp;"Concluído",ENTRADAS[Data vencimento],AK1233),
SUMIFS(ENTRADAS[Valor],ENTRADAS[Status],"Concluído",ENTRADAS[Data pagamento],AK1233,ENTRADAS[Conta bancária],$AJ$2)+SUMIFS(ENTRADAS[Valor],ENTRADAS[Status],"&lt;&gt;"&amp;"Concluído",ENTRADAS[Data vencimento],AK1233,ENTRADAS[Conta bancária],$AJ$2)))</f>
        <v>0</v>
      </c>
      <c r="AO1233">
        <f ca="1">IF($AI$3=1,
IF($AJ$2="",
SUMIFS(SAÍDAS[Valor],SAÍDAS[Status],"Concluído",SAÍDAS[Data pagamento],AK1233),
SUMIFS(SAÍDAS[Valor],SAÍDAS[Status],"Concluído",SAÍDAS[Data pagamento],AK1233,SAÍDAS[Conta bancária],$AJ$2)),
IF($AJ$2="",
SUMIFS(SAÍDAS[Valor],SAÍDAS[Status],"Concluído",SAÍDAS[Data pagamento],AK1233)+SUMIFS(SAÍDAS[Valor],SAÍDAS[Status],"&lt;&gt;"&amp;"Concluído",SAÍDAS[Data vencimento],AK1233),
SUMIFS(SAÍDAS[Valor],SAÍDAS[Status],"Concluído",SAÍDAS[Data pagamento],AK1233,SAÍDAS[Conta bancária],$AJ$2)+SUMIFS(SAÍDAS[Valor],SAÍDAS[Status],"&lt;&gt;"&amp;"Concluído",SAÍDAS[Data vencimento],AK1233,SAÍDAS[Conta bancária],$AJ$2)))</f>
        <v>0</v>
      </c>
      <c r="AP1233">
        <f t="shared" ca="1" si="129"/>
        <v>0</v>
      </c>
    </row>
    <row r="1234" spans="34:42" x14ac:dyDescent="0.3">
      <c r="AH1234" t="str">
        <f t="shared" ca="1" si="125"/>
        <v>mai</v>
      </c>
      <c r="AI1234">
        <f t="shared" ca="1" si="126"/>
        <v>1903</v>
      </c>
      <c r="AJ1234" t="str">
        <f t="shared" ca="1" si="127"/>
        <v>mai1903</v>
      </c>
      <c r="AK1234" s="97">
        <f t="shared" ca="1" si="130"/>
        <v>1228</v>
      </c>
      <c r="AL1234" t="str">
        <f t="shared" ca="1" si="128"/>
        <v>ter</v>
      </c>
      <c r="AM1234">
        <f ca="1">IF($AJ$2="",SUMIFS(BANCOS!$C$4:$C$13,BANCOS!$D$4:$D$13,AK1234),SUMIFS(BANCOS!$C$4:$C$13,BANCOS!$D$4:$D$13,AK1234,BANCOS!$B$4:$B$13,$AJ$2))+AP1233</f>
        <v>0</v>
      </c>
      <c r="AN1234">
        <f ca="1">IF($AI$3=1,
IF($AJ$2="",
SUMIFS(ENTRADAS[Valor],ENTRADAS[Status],"Concluído",ENTRADAS[Data pagamento],AK1234),
SUMIFS(ENTRADAS[Valor],ENTRADAS[Status],"Concluído",ENTRADAS[Data pagamento],AK1234,ENTRADAS[Conta bancária],$AJ$2)),
IF($AJ$2="",
SUMIFS(ENTRADAS[Valor],ENTRADAS[Status],"Concluído",ENTRADAS[Data pagamento],AK1234)+SUMIFS(ENTRADAS[Valor],ENTRADAS[Status],"&lt;&gt;"&amp;"Concluído",ENTRADAS[Data vencimento],AK1234),
SUMIFS(ENTRADAS[Valor],ENTRADAS[Status],"Concluído",ENTRADAS[Data pagamento],AK1234,ENTRADAS[Conta bancária],$AJ$2)+SUMIFS(ENTRADAS[Valor],ENTRADAS[Status],"&lt;&gt;"&amp;"Concluído",ENTRADAS[Data vencimento],AK1234,ENTRADAS[Conta bancária],$AJ$2)))</f>
        <v>0</v>
      </c>
      <c r="AO1234">
        <f ca="1">IF($AI$3=1,
IF($AJ$2="",
SUMIFS(SAÍDAS[Valor],SAÍDAS[Status],"Concluído",SAÍDAS[Data pagamento],AK1234),
SUMIFS(SAÍDAS[Valor],SAÍDAS[Status],"Concluído",SAÍDAS[Data pagamento],AK1234,SAÍDAS[Conta bancária],$AJ$2)),
IF($AJ$2="",
SUMIFS(SAÍDAS[Valor],SAÍDAS[Status],"Concluído",SAÍDAS[Data pagamento],AK1234)+SUMIFS(SAÍDAS[Valor],SAÍDAS[Status],"&lt;&gt;"&amp;"Concluído",SAÍDAS[Data vencimento],AK1234),
SUMIFS(SAÍDAS[Valor],SAÍDAS[Status],"Concluído",SAÍDAS[Data pagamento],AK1234,SAÍDAS[Conta bancária],$AJ$2)+SUMIFS(SAÍDAS[Valor],SAÍDAS[Status],"&lt;&gt;"&amp;"Concluído",SAÍDAS[Data vencimento],AK1234,SAÍDAS[Conta bancária],$AJ$2)))</f>
        <v>0</v>
      </c>
      <c r="AP1234">
        <f t="shared" ca="1" si="129"/>
        <v>0</v>
      </c>
    </row>
    <row r="1235" spans="34:42" x14ac:dyDescent="0.3">
      <c r="AH1235" t="str">
        <f t="shared" ca="1" si="125"/>
        <v>mai</v>
      </c>
      <c r="AI1235">
        <f t="shared" ca="1" si="126"/>
        <v>1903</v>
      </c>
      <c r="AJ1235" t="str">
        <f t="shared" ca="1" si="127"/>
        <v>mai1903</v>
      </c>
      <c r="AK1235" s="97">
        <f t="shared" ca="1" si="130"/>
        <v>1229</v>
      </c>
      <c r="AL1235" t="str">
        <f t="shared" ca="1" si="128"/>
        <v>qua</v>
      </c>
      <c r="AM1235">
        <f ca="1">IF($AJ$2="",SUMIFS(BANCOS!$C$4:$C$13,BANCOS!$D$4:$D$13,AK1235),SUMIFS(BANCOS!$C$4:$C$13,BANCOS!$D$4:$D$13,AK1235,BANCOS!$B$4:$B$13,$AJ$2))+AP1234</f>
        <v>0</v>
      </c>
      <c r="AN1235">
        <f ca="1">IF($AI$3=1,
IF($AJ$2="",
SUMIFS(ENTRADAS[Valor],ENTRADAS[Status],"Concluído",ENTRADAS[Data pagamento],AK1235),
SUMIFS(ENTRADAS[Valor],ENTRADAS[Status],"Concluído",ENTRADAS[Data pagamento],AK1235,ENTRADAS[Conta bancária],$AJ$2)),
IF($AJ$2="",
SUMIFS(ENTRADAS[Valor],ENTRADAS[Status],"Concluído",ENTRADAS[Data pagamento],AK1235)+SUMIFS(ENTRADAS[Valor],ENTRADAS[Status],"&lt;&gt;"&amp;"Concluído",ENTRADAS[Data vencimento],AK1235),
SUMIFS(ENTRADAS[Valor],ENTRADAS[Status],"Concluído",ENTRADAS[Data pagamento],AK1235,ENTRADAS[Conta bancária],$AJ$2)+SUMIFS(ENTRADAS[Valor],ENTRADAS[Status],"&lt;&gt;"&amp;"Concluído",ENTRADAS[Data vencimento],AK1235,ENTRADAS[Conta bancária],$AJ$2)))</f>
        <v>0</v>
      </c>
      <c r="AO1235">
        <f ca="1">IF($AI$3=1,
IF($AJ$2="",
SUMIFS(SAÍDAS[Valor],SAÍDAS[Status],"Concluído",SAÍDAS[Data pagamento],AK1235),
SUMIFS(SAÍDAS[Valor],SAÍDAS[Status],"Concluído",SAÍDAS[Data pagamento],AK1235,SAÍDAS[Conta bancária],$AJ$2)),
IF($AJ$2="",
SUMIFS(SAÍDAS[Valor],SAÍDAS[Status],"Concluído",SAÍDAS[Data pagamento],AK1235)+SUMIFS(SAÍDAS[Valor],SAÍDAS[Status],"&lt;&gt;"&amp;"Concluído",SAÍDAS[Data vencimento],AK1235),
SUMIFS(SAÍDAS[Valor],SAÍDAS[Status],"Concluído",SAÍDAS[Data pagamento],AK1235,SAÍDAS[Conta bancária],$AJ$2)+SUMIFS(SAÍDAS[Valor],SAÍDAS[Status],"&lt;&gt;"&amp;"Concluído",SAÍDAS[Data vencimento],AK1235,SAÍDAS[Conta bancária],$AJ$2)))</f>
        <v>0</v>
      </c>
      <c r="AP1235">
        <f t="shared" ca="1" si="129"/>
        <v>0</v>
      </c>
    </row>
    <row r="1236" spans="34:42" x14ac:dyDescent="0.3">
      <c r="AH1236" t="str">
        <f t="shared" ca="1" si="125"/>
        <v>mai</v>
      </c>
      <c r="AI1236">
        <f t="shared" ca="1" si="126"/>
        <v>1903</v>
      </c>
      <c r="AJ1236" t="str">
        <f t="shared" ca="1" si="127"/>
        <v>mai1903</v>
      </c>
      <c r="AK1236" s="97">
        <f t="shared" ca="1" si="130"/>
        <v>1230</v>
      </c>
      <c r="AL1236" t="str">
        <f t="shared" ca="1" si="128"/>
        <v>qui</v>
      </c>
      <c r="AM1236">
        <f ca="1">IF($AJ$2="",SUMIFS(BANCOS!$C$4:$C$13,BANCOS!$D$4:$D$13,AK1236),SUMIFS(BANCOS!$C$4:$C$13,BANCOS!$D$4:$D$13,AK1236,BANCOS!$B$4:$B$13,$AJ$2))+AP1235</f>
        <v>0</v>
      </c>
      <c r="AN1236">
        <f ca="1">IF($AI$3=1,
IF($AJ$2="",
SUMIFS(ENTRADAS[Valor],ENTRADAS[Status],"Concluído",ENTRADAS[Data pagamento],AK1236),
SUMIFS(ENTRADAS[Valor],ENTRADAS[Status],"Concluído",ENTRADAS[Data pagamento],AK1236,ENTRADAS[Conta bancária],$AJ$2)),
IF($AJ$2="",
SUMIFS(ENTRADAS[Valor],ENTRADAS[Status],"Concluído",ENTRADAS[Data pagamento],AK1236)+SUMIFS(ENTRADAS[Valor],ENTRADAS[Status],"&lt;&gt;"&amp;"Concluído",ENTRADAS[Data vencimento],AK1236),
SUMIFS(ENTRADAS[Valor],ENTRADAS[Status],"Concluído",ENTRADAS[Data pagamento],AK1236,ENTRADAS[Conta bancária],$AJ$2)+SUMIFS(ENTRADAS[Valor],ENTRADAS[Status],"&lt;&gt;"&amp;"Concluído",ENTRADAS[Data vencimento],AK1236,ENTRADAS[Conta bancária],$AJ$2)))</f>
        <v>0</v>
      </c>
      <c r="AO1236">
        <f ca="1">IF($AI$3=1,
IF($AJ$2="",
SUMIFS(SAÍDAS[Valor],SAÍDAS[Status],"Concluído",SAÍDAS[Data pagamento],AK1236),
SUMIFS(SAÍDAS[Valor],SAÍDAS[Status],"Concluído",SAÍDAS[Data pagamento],AK1236,SAÍDAS[Conta bancária],$AJ$2)),
IF($AJ$2="",
SUMIFS(SAÍDAS[Valor],SAÍDAS[Status],"Concluído",SAÍDAS[Data pagamento],AK1236)+SUMIFS(SAÍDAS[Valor],SAÍDAS[Status],"&lt;&gt;"&amp;"Concluído",SAÍDAS[Data vencimento],AK1236),
SUMIFS(SAÍDAS[Valor],SAÍDAS[Status],"Concluído",SAÍDAS[Data pagamento],AK1236,SAÍDAS[Conta bancária],$AJ$2)+SUMIFS(SAÍDAS[Valor],SAÍDAS[Status],"&lt;&gt;"&amp;"Concluído",SAÍDAS[Data vencimento],AK1236,SAÍDAS[Conta bancária],$AJ$2)))</f>
        <v>0</v>
      </c>
      <c r="AP1236">
        <f t="shared" ca="1" si="129"/>
        <v>0</v>
      </c>
    </row>
    <row r="1237" spans="34:42" x14ac:dyDescent="0.3">
      <c r="AH1237" t="str">
        <f t="shared" ca="1" si="125"/>
        <v>mai</v>
      </c>
      <c r="AI1237">
        <f t="shared" ca="1" si="126"/>
        <v>1903</v>
      </c>
      <c r="AJ1237" t="str">
        <f t="shared" ca="1" si="127"/>
        <v>mai1903</v>
      </c>
      <c r="AK1237" s="97">
        <f t="shared" ca="1" si="130"/>
        <v>1231</v>
      </c>
      <c r="AL1237" t="str">
        <f t="shared" ca="1" si="128"/>
        <v>sex</v>
      </c>
      <c r="AM1237">
        <f ca="1">IF($AJ$2="",SUMIFS(BANCOS!$C$4:$C$13,BANCOS!$D$4:$D$13,AK1237),SUMIFS(BANCOS!$C$4:$C$13,BANCOS!$D$4:$D$13,AK1237,BANCOS!$B$4:$B$13,$AJ$2))+AP1236</f>
        <v>0</v>
      </c>
      <c r="AN1237">
        <f ca="1">IF($AI$3=1,
IF($AJ$2="",
SUMIFS(ENTRADAS[Valor],ENTRADAS[Status],"Concluído",ENTRADAS[Data pagamento],AK1237),
SUMIFS(ENTRADAS[Valor],ENTRADAS[Status],"Concluído",ENTRADAS[Data pagamento],AK1237,ENTRADAS[Conta bancária],$AJ$2)),
IF($AJ$2="",
SUMIFS(ENTRADAS[Valor],ENTRADAS[Status],"Concluído",ENTRADAS[Data pagamento],AK1237)+SUMIFS(ENTRADAS[Valor],ENTRADAS[Status],"&lt;&gt;"&amp;"Concluído",ENTRADAS[Data vencimento],AK1237),
SUMIFS(ENTRADAS[Valor],ENTRADAS[Status],"Concluído",ENTRADAS[Data pagamento],AK1237,ENTRADAS[Conta bancária],$AJ$2)+SUMIFS(ENTRADAS[Valor],ENTRADAS[Status],"&lt;&gt;"&amp;"Concluído",ENTRADAS[Data vencimento],AK1237,ENTRADAS[Conta bancária],$AJ$2)))</f>
        <v>0</v>
      </c>
      <c r="AO1237">
        <f ca="1">IF($AI$3=1,
IF($AJ$2="",
SUMIFS(SAÍDAS[Valor],SAÍDAS[Status],"Concluído",SAÍDAS[Data pagamento],AK1237),
SUMIFS(SAÍDAS[Valor],SAÍDAS[Status],"Concluído",SAÍDAS[Data pagamento],AK1237,SAÍDAS[Conta bancária],$AJ$2)),
IF($AJ$2="",
SUMIFS(SAÍDAS[Valor],SAÍDAS[Status],"Concluído",SAÍDAS[Data pagamento],AK1237)+SUMIFS(SAÍDAS[Valor],SAÍDAS[Status],"&lt;&gt;"&amp;"Concluído",SAÍDAS[Data vencimento],AK1237),
SUMIFS(SAÍDAS[Valor],SAÍDAS[Status],"Concluído",SAÍDAS[Data pagamento],AK1237,SAÍDAS[Conta bancária],$AJ$2)+SUMIFS(SAÍDAS[Valor],SAÍDAS[Status],"&lt;&gt;"&amp;"Concluído",SAÍDAS[Data vencimento],AK1237,SAÍDAS[Conta bancária],$AJ$2)))</f>
        <v>0</v>
      </c>
      <c r="AP1237">
        <f t="shared" ca="1" si="129"/>
        <v>0</v>
      </c>
    </row>
    <row r="1238" spans="34:42" x14ac:dyDescent="0.3">
      <c r="AH1238" t="str">
        <f t="shared" ca="1" si="125"/>
        <v>mai</v>
      </c>
      <c r="AI1238">
        <f t="shared" ca="1" si="126"/>
        <v>1903</v>
      </c>
      <c r="AJ1238" t="str">
        <f t="shared" ca="1" si="127"/>
        <v>mai1903</v>
      </c>
      <c r="AK1238" s="97">
        <f t="shared" ca="1" si="130"/>
        <v>1232</v>
      </c>
      <c r="AL1238" t="str">
        <f t="shared" ca="1" si="128"/>
        <v>sáb</v>
      </c>
      <c r="AM1238">
        <f ca="1">IF($AJ$2="",SUMIFS(BANCOS!$C$4:$C$13,BANCOS!$D$4:$D$13,AK1238),SUMIFS(BANCOS!$C$4:$C$13,BANCOS!$D$4:$D$13,AK1238,BANCOS!$B$4:$B$13,$AJ$2))+AP1237</f>
        <v>0</v>
      </c>
      <c r="AN1238">
        <f ca="1">IF($AI$3=1,
IF($AJ$2="",
SUMIFS(ENTRADAS[Valor],ENTRADAS[Status],"Concluído",ENTRADAS[Data pagamento],AK1238),
SUMIFS(ENTRADAS[Valor],ENTRADAS[Status],"Concluído",ENTRADAS[Data pagamento],AK1238,ENTRADAS[Conta bancária],$AJ$2)),
IF($AJ$2="",
SUMIFS(ENTRADAS[Valor],ENTRADAS[Status],"Concluído",ENTRADAS[Data pagamento],AK1238)+SUMIFS(ENTRADAS[Valor],ENTRADAS[Status],"&lt;&gt;"&amp;"Concluído",ENTRADAS[Data vencimento],AK1238),
SUMIFS(ENTRADAS[Valor],ENTRADAS[Status],"Concluído",ENTRADAS[Data pagamento],AK1238,ENTRADAS[Conta bancária],$AJ$2)+SUMIFS(ENTRADAS[Valor],ENTRADAS[Status],"&lt;&gt;"&amp;"Concluído",ENTRADAS[Data vencimento],AK1238,ENTRADAS[Conta bancária],$AJ$2)))</f>
        <v>0</v>
      </c>
      <c r="AO1238">
        <f ca="1">IF($AI$3=1,
IF($AJ$2="",
SUMIFS(SAÍDAS[Valor],SAÍDAS[Status],"Concluído",SAÍDAS[Data pagamento],AK1238),
SUMIFS(SAÍDAS[Valor],SAÍDAS[Status],"Concluído",SAÍDAS[Data pagamento],AK1238,SAÍDAS[Conta bancária],$AJ$2)),
IF($AJ$2="",
SUMIFS(SAÍDAS[Valor],SAÍDAS[Status],"Concluído",SAÍDAS[Data pagamento],AK1238)+SUMIFS(SAÍDAS[Valor],SAÍDAS[Status],"&lt;&gt;"&amp;"Concluído",SAÍDAS[Data vencimento],AK1238),
SUMIFS(SAÍDAS[Valor],SAÍDAS[Status],"Concluído",SAÍDAS[Data pagamento],AK1238,SAÍDAS[Conta bancária],$AJ$2)+SUMIFS(SAÍDAS[Valor],SAÍDAS[Status],"&lt;&gt;"&amp;"Concluído",SAÍDAS[Data vencimento],AK1238,SAÍDAS[Conta bancária],$AJ$2)))</f>
        <v>0</v>
      </c>
      <c r="AP1238">
        <f t="shared" ca="1" si="129"/>
        <v>0</v>
      </c>
    </row>
    <row r="1239" spans="34:42" x14ac:dyDescent="0.3">
      <c r="AH1239" t="str">
        <f t="shared" ca="1" si="125"/>
        <v>mai</v>
      </c>
      <c r="AI1239">
        <f t="shared" ca="1" si="126"/>
        <v>1903</v>
      </c>
      <c r="AJ1239" t="str">
        <f t="shared" ca="1" si="127"/>
        <v>mai1903</v>
      </c>
      <c r="AK1239" s="97">
        <f t="shared" ca="1" si="130"/>
        <v>1233</v>
      </c>
      <c r="AL1239" t="str">
        <f t="shared" ca="1" si="128"/>
        <v>dom</v>
      </c>
      <c r="AM1239">
        <f ca="1">IF($AJ$2="",SUMIFS(BANCOS!$C$4:$C$13,BANCOS!$D$4:$D$13,AK1239),SUMIFS(BANCOS!$C$4:$C$13,BANCOS!$D$4:$D$13,AK1239,BANCOS!$B$4:$B$13,$AJ$2))+AP1238</f>
        <v>0</v>
      </c>
      <c r="AN1239">
        <f ca="1">IF($AI$3=1,
IF($AJ$2="",
SUMIFS(ENTRADAS[Valor],ENTRADAS[Status],"Concluído",ENTRADAS[Data pagamento],AK1239),
SUMIFS(ENTRADAS[Valor],ENTRADAS[Status],"Concluído",ENTRADAS[Data pagamento],AK1239,ENTRADAS[Conta bancária],$AJ$2)),
IF($AJ$2="",
SUMIFS(ENTRADAS[Valor],ENTRADAS[Status],"Concluído",ENTRADAS[Data pagamento],AK1239)+SUMIFS(ENTRADAS[Valor],ENTRADAS[Status],"&lt;&gt;"&amp;"Concluído",ENTRADAS[Data vencimento],AK1239),
SUMIFS(ENTRADAS[Valor],ENTRADAS[Status],"Concluído",ENTRADAS[Data pagamento],AK1239,ENTRADAS[Conta bancária],$AJ$2)+SUMIFS(ENTRADAS[Valor],ENTRADAS[Status],"&lt;&gt;"&amp;"Concluído",ENTRADAS[Data vencimento],AK1239,ENTRADAS[Conta bancária],$AJ$2)))</f>
        <v>0</v>
      </c>
      <c r="AO1239">
        <f ca="1">IF($AI$3=1,
IF($AJ$2="",
SUMIFS(SAÍDAS[Valor],SAÍDAS[Status],"Concluído",SAÍDAS[Data pagamento],AK1239),
SUMIFS(SAÍDAS[Valor],SAÍDAS[Status],"Concluído",SAÍDAS[Data pagamento],AK1239,SAÍDAS[Conta bancária],$AJ$2)),
IF($AJ$2="",
SUMIFS(SAÍDAS[Valor],SAÍDAS[Status],"Concluído",SAÍDAS[Data pagamento],AK1239)+SUMIFS(SAÍDAS[Valor],SAÍDAS[Status],"&lt;&gt;"&amp;"Concluído",SAÍDAS[Data vencimento],AK1239),
SUMIFS(SAÍDAS[Valor],SAÍDAS[Status],"Concluído",SAÍDAS[Data pagamento],AK1239,SAÍDAS[Conta bancária],$AJ$2)+SUMIFS(SAÍDAS[Valor],SAÍDAS[Status],"&lt;&gt;"&amp;"Concluído",SAÍDAS[Data vencimento],AK1239,SAÍDAS[Conta bancária],$AJ$2)))</f>
        <v>0</v>
      </c>
      <c r="AP1239">
        <f t="shared" ca="1" si="129"/>
        <v>0</v>
      </c>
    </row>
    <row r="1240" spans="34:42" x14ac:dyDescent="0.3">
      <c r="AH1240" t="str">
        <f t="shared" ca="1" si="125"/>
        <v>mai</v>
      </c>
      <c r="AI1240">
        <f t="shared" ca="1" si="126"/>
        <v>1903</v>
      </c>
      <c r="AJ1240" t="str">
        <f t="shared" ca="1" si="127"/>
        <v>mai1903</v>
      </c>
      <c r="AK1240" s="97">
        <f t="shared" ca="1" si="130"/>
        <v>1234</v>
      </c>
      <c r="AL1240" t="str">
        <f t="shared" ca="1" si="128"/>
        <v>seg</v>
      </c>
      <c r="AM1240">
        <f ca="1">IF($AJ$2="",SUMIFS(BANCOS!$C$4:$C$13,BANCOS!$D$4:$D$13,AK1240),SUMIFS(BANCOS!$C$4:$C$13,BANCOS!$D$4:$D$13,AK1240,BANCOS!$B$4:$B$13,$AJ$2))+AP1239</f>
        <v>0</v>
      </c>
      <c r="AN1240">
        <f ca="1">IF($AI$3=1,
IF($AJ$2="",
SUMIFS(ENTRADAS[Valor],ENTRADAS[Status],"Concluído",ENTRADAS[Data pagamento],AK1240),
SUMIFS(ENTRADAS[Valor],ENTRADAS[Status],"Concluído",ENTRADAS[Data pagamento],AK1240,ENTRADAS[Conta bancária],$AJ$2)),
IF($AJ$2="",
SUMIFS(ENTRADAS[Valor],ENTRADAS[Status],"Concluído",ENTRADAS[Data pagamento],AK1240)+SUMIFS(ENTRADAS[Valor],ENTRADAS[Status],"&lt;&gt;"&amp;"Concluído",ENTRADAS[Data vencimento],AK1240),
SUMIFS(ENTRADAS[Valor],ENTRADAS[Status],"Concluído",ENTRADAS[Data pagamento],AK1240,ENTRADAS[Conta bancária],$AJ$2)+SUMIFS(ENTRADAS[Valor],ENTRADAS[Status],"&lt;&gt;"&amp;"Concluído",ENTRADAS[Data vencimento],AK1240,ENTRADAS[Conta bancária],$AJ$2)))</f>
        <v>0</v>
      </c>
      <c r="AO1240">
        <f ca="1">IF($AI$3=1,
IF($AJ$2="",
SUMIFS(SAÍDAS[Valor],SAÍDAS[Status],"Concluído",SAÍDAS[Data pagamento],AK1240),
SUMIFS(SAÍDAS[Valor],SAÍDAS[Status],"Concluído",SAÍDAS[Data pagamento],AK1240,SAÍDAS[Conta bancária],$AJ$2)),
IF($AJ$2="",
SUMIFS(SAÍDAS[Valor],SAÍDAS[Status],"Concluído",SAÍDAS[Data pagamento],AK1240)+SUMIFS(SAÍDAS[Valor],SAÍDAS[Status],"&lt;&gt;"&amp;"Concluído",SAÍDAS[Data vencimento],AK1240),
SUMIFS(SAÍDAS[Valor],SAÍDAS[Status],"Concluído",SAÍDAS[Data pagamento],AK1240,SAÍDAS[Conta bancária],$AJ$2)+SUMIFS(SAÍDAS[Valor],SAÍDAS[Status],"&lt;&gt;"&amp;"Concluído",SAÍDAS[Data vencimento],AK1240,SAÍDAS[Conta bancária],$AJ$2)))</f>
        <v>0</v>
      </c>
      <c r="AP1240">
        <f t="shared" ca="1" si="129"/>
        <v>0</v>
      </c>
    </row>
    <row r="1241" spans="34:42" x14ac:dyDescent="0.3">
      <c r="AH1241" t="str">
        <f t="shared" ca="1" si="125"/>
        <v>mai</v>
      </c>
      <c r="AI1241">
        <f t="shared" ca="1" si="126"/>
        <v>1903</v>
      </c>
      <c r="AJ1241" t="str">
        <f t="shared" ca="1" si="127"/>
        <v>mai1903</v>
      </c>
      <c r="AK1241" s="97">
        <f t="shared" ca="1" si="130"/>
        <v>1235</v>
      </c>
      <c r="AL1241" t="str">
        <f t="shared" ca="1" si="128"/>
        <v>ter</v>
      </c>
      <c r="AM1241">
        <f ca="1">IF($AJ$2="",SUMIFS(BANCOS!$C$4:$C$13,BANCOS!$D$4:$D$13,AK1241),SUMIFS(BANCOS!$C$4:$C$13,BANCOS!$D$4:$D$13,AK1241,BANCOS!$B$4:$B$13,$AJ$2))+AP1240</f>
        <v>0</v>
      </c>
      <c r="AN1241">
        <f ca="1">IF($AI$3=1,
IF($AJ$2="",
SUMIFS(ENTRADAS[Valor],ENTRADAS[Status],"Concluído",ENTRADAS[Data pagamento],AK1241),
SUMIFS(ENTRADAS[Valor],ENTRADAS[Status],"Concluído",ENTRADAS[Data pagamento],AK1241,ENTRADAS[Conta bancária],$AJ$2)),
IF($AJ$2="",
SUMIFS(ENTRADAS[Valor],ENTRADAS[Status],"Concluído",ENTRADAS[Data pagamento],AK1241)+SUMIFS(ENTRADAS[Valor],ENTRADAS[Status],"&lt;&gt;"&amp;"Concluído",ENTRADAS[Data vencimento],AK1241),
SUMIFS(ENTRADAS[Valor],ENTRADAS[Status],"Concluído",ENTRADAS[Data pagamento],AK1241,ENTRADAS[Conta bancária],$AJ$2)+SUMIFS(ENTRADAS[Valor],ENTRADAS[Status],"&lt;&gt;"&amp;"Concluído",ENTRADAS[Data vencimento],AK1241,ENTRADAS[Conta bancária],$AJ$2)))</f>
        <v>0</v>
      </c>
      <c r="AO1241">
        <f ca="1">IF($AI$3=1,
IF($AJ$2="",
SUMIFS(SAÍDAS[Valor],SAÍDAS[Status],"Concluído",SAÍDAS[Data pagamento],AK1241),
SUMIFS(SAÍDAS[Valor],SAÍDAS[Status],"Concluído",SAÍDAS[Data pagamento],AK1241,SAÍDAS[Conta bancária],$AJ$2)),
IF($AJ$2="",
SUMIFS(SAÍDAS[Valor],SAÍDAS[Status],"Concluído",SAÍDAS[Data pagamento],AK1241)+SUMIFS(SAÍDAS[Valor],SAÍDAS[Status],"&lt;&gt;"&amp;"Concluído",SAÍDAS[Data vencimento],AK1241),
SUMIFS(SAÍDAS[Valor],SAÍDAS[Status],"Concluído",SAÍDAS[Data pagamento],AK1241,SAÍDAS[Conta bancária],$AJ$2)+SUMIFS(SAÍDAS[Valor],SAÍDAS[Status],"&lt;&gt;"&amp;"Concluído",SAÍDAS[Data vencimento],AK1241,SAÍDAS[Conta bancária],$AJ$2)))</f>
        <v>0</v>
      </c>
      <c r="AP1241">
        <f t="shared" ca="1" si="129"/>
        <v>0</v>
      </c>
    </row>
    <row r="1242" spans="34:42" x14ac:dyDescent="0.3">
      <c r="AH1242" t="str">
        <f t="shared" ca="1" si="125"/>
        <v>mai</v>
      </c>
      <c r="AI1242">
        <f t="shared" ca="1" si="126"/>
        <v>1903</v>
      </c>
      <c r="AJ1242" t="str">
        <f t="shared" ca="1" si="127"/>
        <v>mai1903</v>
      </c>
      <c r="AK1242" s="97">
        <f t="shared" ca="1" si="130"/>
        <v>1236</v>
      </c>
      <c r="AL1242" t="str">
        <f t="shared" ca="1" si="128"/>
        <v>qua</v>
      </c>
      <c r="AM1242">
        <f ca="1">IF($AJ$2="",SUMIFS(BANCOS!$C$4:$C$13,BANCOS!$D$4:$D$13,AK1242),SUMIFS(BANCOS!$C$4:$C$13,BANCOS!$D$4:$D$13,AK1242,BANCOS!$B$4:$B$13,$AJ$2))+AP1241</f>
        <v>0</v>
      </c>
      <c r="AN1242">
        <f ca="1">IF($AI$3=1,
IF($AJ$2="",
SUMIFS(ENTRADAS[Valor],ENTRADAS[Status],"Concluído",ENTRADAS[Data pagamento],AK1242),
SUMIFS(ENTRADAS[Valor],ENTRADAS[Status],"Concluído",ENTRADAS[Data pagamento],AK1242,ENTRADAS[Conta bancária],$AJ$2)),
IF($AJ$2="",
SUMIFS(ENTRADAS[Valor],ENTRADAS[Status],"Concluído",ENTRADAS[Data pagamento],AK1242)+SUMIFS(ENTRADAS[Valor],ENTRADAS[Status],"&lt;&gt;"&amp;"Concluído",ENTRADAS[Data vencimento],AK1242),
SUMIFS(ENTRADAS[Valor],ENTRADAS[Status],"Concluído",ENTRADAS[Data pagamento],AK1242,ENTRADAS[Conta bancária],$AJ$2)+SUMIFS(ENTRADAS[Valor],ENTRADAS[Status],"&lt;&gt;"&amp;"Concluído",ENTRADAS[Data vencimento],AK1242,ENTRADAS[Conta bancária],$AJ$2)))</f>
        <v>0</v>
      </c>
      <c r="AO1242">
        <f ca="1">IF($AI$3=1,
IF($AJ$2="",
SUMIFS(SAÍDAS[Valor],SAÍDAS[Status],"Concluído",SAÍDAS[Data pagamento],AK1242),
SUMIFS(SAÍDAS[Valor],SAÍDAS[Status],"Concluído",SAÍDAS[Data pagamento],AK1242,SAÍDAS[Conta bancária],$AJ$2)),
IF($AJ$2="",
SUMIFS(SAÍDAS[Valor],SAÍDAS[Status],"Concluído",SAÍDAS[Data pagamento],AK1242)+SUMIFS(SAÍDAS[Valor],SAÍDAS[Status],"&lt;&gt;"&amp;"Concluído",SAÍDAS[Data vencimento],AK1242),
SUMIFS(SAÍDAS[Valor],SAÍDAS[Status],"Concluído",SAÍDAS[Data pagamento],AK1242,SAÍDAS[Conta bancária],$AJ$2)+SUMIFS(SAÍDAS[Valor],SAÍDAS[Status],"&lt;&gt;"&amp;"Concluído",SAÍDAS[Data vencimento],AK1242,SAÍDAS[Conta bancária],$AJ$2)))</f>
        <v>0</v>
      </c>
      <c r="AP1242">
        <f t="shared" ca="1" si="129"/>
        <v>0</v>
      </c>
    </row>
    <row r="1243" spans="34:42" x14ac:dyDescent="0.3">
      <c r="AH1243" t="str">
        <f t="shared" ca="1" si="125"/>
        <v>mai</v>
      </c>
      <c r="AI1243">
        <f t="shared" ca="1" si="126"/>
        <v>1903</v>
      </c>
      <c r="AJ1243" t="str">
        <f t="shared" ca="1" si="127"/>
        <v>mai1903</v>
      </c>
      <c r="AK1243" s="97">
        <f t="shared" ca="1" si="130"/>
        <v>1237</v>
      </c>
      <c r="AL1243" t="str">
        <f t="shared" ca="1" si="128"/>
        <v>qui</v>
      </c>
      <c r="AM1243">
        <f ca="1">IF($AJ$2="",SUMIFS(BANCOS!$C$4:$C$13,BANCOS!$D$4:$D$13,AK1243),SUMIFS(BANCOS!$C$4:$C$13,BANCOS!$D$4:$D$13,AK1243,BANCOS!$B$4:$B$13,$AJ$2))+AP1242</f>
        <v>0</v>
      </c>
      <c r="AN1243">
        <f ca="1">IF($AI$3=1,
IF($AJ$2="",
SUMIFS(ENTRADAS[Valor],ENTRADAS[Status],"Concluído",ENTRADAS[Data pagamento],AK1243),
SUMIFS(ENTRADAS[Valor],ENTRADAS[Status],"Concluído",ENTRADAS[Data pagamento],AK1243,ENTRADAS[Conta bancária],$AJ$2)),
IF($AJ$2="",
SUMIFS(ENTRADAS[Valor],ENTRADAS[Status],"Concluído",ENTRADAS[Data pagamento],AK1243)+SUMIFS(ENTRADAS[Valor],ENTRADAS[Status],"&lt;&gt;"&amp;"Concluído",ENTRADAS[Data vencimento],AK1243),
SUMIFS(ENTRADAS[Valor],ENTRADAS[Status],"Concluído",ENTRADAS[Data pagamento],AK1243,ENTRADAS[Conta bancária],$AJ$2)+SUMIFS(ENTRADAS[Valor],ENTRADAS[Status],"&lt;&gt;"&amp;"Concluído",ENTRADAS[Data vencimento],AK1243,ENTRADAS[Conta bancária],$AJ$2)))</f>
        <v>0</v>
      </c>
      <c r="AO1243">
        <f ca="1">IF($AI$3=1,
IF($AJ$2="",
SUMIFS(SAÍDAS[Valor],SAÍDAS[Status],"Concluído",SAÍDAS[Data pagamento],AK1243),
SUMIFS(SAÍDAS[Valor],SAÍDAS[Status],"Concluído",SAÍDAS[Data pagamento],AK1243,SAÍDAS[Conta bancária],$AJ$2)),
IF($AJ$2="",
SUMIFS(SAÍDAS[Valor],SAÍDAS[Status],"Concluído",SAÍDAS[Data pagamento],AK1243)+SUMIFS(SAÍDAS[Valor],SAÍDAS[Status],"&lt;&gt;"&amp;"Concluído",SAÍDAS[Data vencimento],AK1243),
SUMIFS(SAÍDAS[Valor],SAÍDAS[Status],"Concluído",SAÍDAS[Data pagamento],AK1243,SAÍDAS[Conta bancária],$AJ$2)+SUMIFS(SAÍDAS[Valor],SAÍDAS[Status],"&lt;&gt;"&amp;"Concluído",SAÍDAS[Data vencimento],AK1243,SAÍDAS[Conta bancária],$AJ$2)))</f>
        <v>0</v>
      </c>
      <c r="AP1243">
        <f t="shared" ca="1" si="129"/>
        <v>0</v>
      </c>
    </row>
    <row r="1244" spans="34:42" x14ac:dyDescent="0.3">
      <c r="AH1244" t="str">
        <f t="shared" ca="1" si="125"/>
        <v>mai</v>
      </c>
      <c r="AI1244">
        <f t="shared" ca="1" si="126"/>
        <v>1903</v>
      </c>
      <c r="AJ1244" t="str">
        <f t="shared" ca="1" si="127"/>
        <v>mai1903</v>
      </c>
      <c r="AK1244" s="97">
        <f t="shared" ca="1" si="130"/>
        <v>1238</v>
      </c>
      <c r="AL1244" t="str">
        <f t="shared" ca="1" si="128"/>
        <v>sex</v>
      </c>
      <c r="AM1244">
        <f ca="1">IF($AJ$2="",SUMIFS(BANCOS!$C$4:$C$13,BANCOS!$D$4:$D$13,AK1244),SUMIFS(BANCOS!$C$4:$C$13,BANCOS!$D$4:$D$13,AK1244,BANCOS!$B$4:$B$13,$AJ$2))+AP1243</f>
        <v>0</v>
      </c>
      <c r="AN1244">
        <f ca="1">IF($AI$3=1,
IF($AJ$2="",
SUMIFS(ENTRADAS[Valor],ENTRADAS[Status],"Concluído",ENTRADAS[Data pagamento],AK1244),
SUMIFS(ENTRADAS[Valor],ENTRADAS[Status],"Concluído",ENTRADAS[Data pagamento],AK1244,ENTRADAS[Conta bancária],$AJ$2)),
IF($AJ$2="",
SUMIFS(ENTRADAS[Valor],ENTRADAS[Status],"Concluído",ENTRADAS[Data pagamento],AK1244)+SUMIFS(ENTRADAS[Valor],ENTRADAS[Status],"&lt;&gt;"&amp;"Concluído",ENTRADAS[Data vencimento],AK1244),
SUMIFS(ENTRADAS[Valor],ENTRADAS[Status],"Concluído",ENTRADAS[Data pagamento],AK1244,ENTRADAS[Conta bancária],$AJ$2)+SUMIFS(ENTRADAS[Valor],ENTRADAS[Status],"&lt;&gt;"&amp;"Concluído",ENTRADAS[Data vencimento],AK1244,ENTRADAS[Conta bancária],$AJ$2)))</f>
        <v>0</v>
      </c>
      <c r="AO1244">
        <f ca="1">IF($AI$3=1,
IF($AJ$2="",
SUMIFS(SAÍDAS[Valor],SAÍDAS[Status],"Concluído",SAÍDAS[Data pagamento],AK1244),
SUMIFS(SAÍDAS[Valor],SAÍDAS[Status],"Concluído",SAÍDAS[Data pagamento],AK1244,SAÍDAS[Conta bancária],$AJ$2)),
IF($AJ$2="",
SUMIFS(SAÍDAS[Valor],SAÍDAS[Status],"Concluído",SAÍDAS[Data pagamento],AK1244)+SUMIFS(SAÍDAS[Valor],SAÍDAS[Status],"&lt;&gt;"&amp;"Concluído",SAÍDAS[Data vencimento],AK1244),
SUMIFS(SAÍDAS[Valor],SAÍDAS[Status],"Concluído",SAÍDAS[Data pagamento],AK1244,SAÍDAS[Conta bancária],$AJ$2)+SUMIFS(SAÍDAS[Valor],SAÍDAS[Status],"&lt;&gt;"&amp;"Concluído",SAÍDAS[Data vencimento],AK1244,SAÍDAS[Conta bancária],$AJ$2)))</f>
        <v>0</v>
      </c>
      <c r="AP1244">
        <f t="shared" ca="1" si="129"/>
        <v>0</v>
      </c>
    </row>
  </sheetData>
  <sheetProtection formatCells="0" formatColumns="0" formatRows="0" sort="0" autoFilter="0"/>
  <phoneticPr fontId="5" type="noConversion"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8E80-2730-4D2A-AC7A-E1D0E5DFE86C}">
  <dimension ref="B1:H37"/>
  <sheetViews>
    <sheetView showGridLines="0" zoomScale="115" zoomScaleNormal="115" workbookViewId="0">
      <pane ySplit="6" topLeftCell="A7" activePane="bottomLeft" state="frozen"/>
      <selection pane="bottomLeft"/>
    </sheetView>
  </sheetViews>
  <sheetFormatPr defaultColWidth="8.88671875" defaultRowHeight="22.5" customHeight="1" x14ac:dyDescent="0.3"/>
  <cols>
    <col min="1" max="1" width="8.88671875" style="1"/>
    <col min="2" max="2" width="10.33203125" style="1" bestFit="1" customWidth="1"/>
    <col min="3" max="3" width="8.88671875" style="1"/>
    <col min="4" max="4" width="11.6640625" style="1" customWidth="1"/>
    <col min="5" max="6" width="8.88671875" style="1"/>
    <col min="7" max="7" width="11.6640625" style="1" bestFit="1" customWidth="1"/>
    <col min="8" max="16384" width="8.88671875" style="1"/>
  </cols>
  <sheetData>
    <row r="1" spans="2:8" s="120" customFormat="1" ht="69" customHeight="1" x14ac:dyDescent="0.3"/>
    <row r="3" spans="2:8" ht="22.5" customHeight="1" x14ac:dyDescent="0.3">
      <c r="B3" s="104" t="s">
        <v>75</v>
      </c>
      <c r="C3" s="104" t="s">
        <v>76</v>
      </c>
      <c r="D3" s="171" t="s">
        <v>123</v>
      </c>
      <c r="E3" s="171"/>
      <c r="F3" s="171" t="s">
        <v>63</v>
      </c>
      <c r="G3" s="171"/>
    </row>
    <row r="4" spans="2:8" ht="22.5" customHeight="1" x14ac:dyDescent="0.3">
      <c r="B4" s="137" t="s">
        <v>176</v>
      </c>
      <c r="C4" s="137">
        <v>2026</v>
      </c>
      <c r="D4" s="172" t="s">
        <v>137</v>
      </c>
      <c r="E4" s="172"/>
      <c r="F4" s="172" t="s">
        <v>149</v>
      </c>
      <c r="G4" s="172"/>
      <c r="H4" s="105"/>
    </row>
    <row r="5" spans="2:8" ht="6" customHeight="1" x14ac:dyDescent="0.3">
      <c r="F5" s="173"/>
      <c r="G5" s="173"/>
    </row>
    <row r="6" spans="2:8" ht="22.5" customHeight="1" x14ac:dyDescent="0.3">
      <c r="B6" s="101" t="s">
        <v>116</v>
      </c>
      <c r="C6" s="101" t="s">
        <v>118</v>
      </c>
      <c r="D6" s="101" t="s">
        <v>124</v>
      </c>
      <c r="E6" s="102" t="s">
        <v>119</v>
      </c>
      <c r="F6" s="103" t="s">
        <v>121</v>
      </c>
      <c r="G6" s="101" t="s">
        <v>122</v>
      </c>
    </row>
    <row r="7" spans="2:8" ht="22.5" customHeight="1" x14ac:dyDescent="0.3">
      <c r="B7" s="106">
        <f>DATE($C$4,VLOOKUP($B$4,AUX!$AR$2:$AS$13,2,0),1)</f>
        <v>46023</v>
      </c>
      <c r="C7" s="107" t="e">
        <f ca="1">IF($B7="","",VLOOKUP($B7,AUX!$AK:$AP,COLUMN('FLUXO DIARIO'!B1),0))</f>
        <v>#N/A</v>
      </c>
      <c r="D7" s="108" t="e">
        <f ca="1">IF($B7="","",VLOOKUP($B7,AUX!$AK:$AP,COLUMN('FLUXO DIARIO'!C1),0))</f>
        <v>#N/A</v>
      </c>
      <c r="E7" s="109" t="e">
        <f ca="1">IF($B7="","",VLOOKUP($B7,AUX!$AK:$AP,COLUMN('FLUXO DIARIO'!D1),0))</f>
        <v>#N/A</v>
      </c>
      <c r="F7" s="110" t="e">
        <f ca="1">IF($B7="","",VLOOKUP($B7,AUX!$AK:$AP,COLUMN('FLUXO DIARIO'!E1),0))</f>
        <v>#N/A</v>
      </c>
      <c r="G7" s="108" t="e">
        <f ca="1">IF($B7="","",VLOOKUP($B7,AUX!$AK:$AP,COLUMN('FLUXO DIARIO'!F1),0))</f>
        <v>#N/A</v>
      </c>
    </row>
    <row r="8" spans="2:8" ht="22.5" customHeight="1" x14ac:dyDescent="0.3">
      <c r="B8" s="106">
        <f>B7+1</f>
        <v>46024</v>
      </c>
      <c r="C8" s="107" t="e">
        <f ca="1">IF($B8="","",VLOOKUP($B8,AUX!$AK:$AP,COLUMN('FLUXO DIARIO'!B2),0))</f>
        <v>#N/A</v>
      </c>
      <c r="D8" s="108" t="e">
        <f ca="1">IF($B8="","",VLOOKUP($B8,AUX!$AK:$AP,COLUMN('FLUXO DIARIO'!C2),0))</f>
        <v>#N/A</v>
      </c>
      <c r="E8" s="109" t="e">
        <f ca="1">IF($B8="","",VLOOKUP($B8,AUX!$AK:$AP,COLUMN('FLUXO DIARIO'!D2),0))</f>
        <v>#N/A</v>
      </c>
      <c r="F8" s="110" t="e">
        <f ca="1">IF($B8="","",VLOOKUP($B8,AUX!$AK:$AP,COLUMN('FLUXO DIARIO'!E2),0))</f>
        <v>#N/A</v>
      </c>
      <c r="G8" s="108" t="e">
        <f ca="1">IF($B8="","",VLOOKUP($B8,AUX!$AK:$AP,COLUMN('FLUXO DIARIO'!F2),0))</f>
        <v>#N/A</v>
      </c>
    </row>
    <row r="9" spans="2:8" ht="22.5" customHeight="1" x14ac:dyDescent="0.3">
      <c r="B9" s="106">
        <f t="shared" ref="B9:B34" si="0">B8+1</f>
        <v>46025</v>
      </c>
      <c r="C9" s="107" t="e">
        <f ca="1">IF($B9="","",VLOOKUP($B9,AUX!$AK:$AP,COLUMN('FLUXO DIARIO'!B3),0))</f>
        <v>#N/A</v>
      </c>
      <c r="D9" s="108" t="e">
        <f ca="1">IF($B9="","",VLOOKUP($B9,AUX!$AK:$AP,COLUMN('FLUXO DIARIO'!C3),0))</f>
        <v>#N/A</v>
      </c>
      <c r="E9" s="109" t="e">
        <f ca="1">IF($B9="","",VLOOKUP($B9,AUX!$AK:$AP,COLUMN('FLUXO DIARIO'!D3),0))</f>
        <v>#N/A</v>
      </c>
      <c r="F9" s="110" t="e">
        <f ca="1">IF($B9="","",VLOOKUP($B9,AUX!$AK:$AP,COLUMN('FLUXO DIARIO'!E3),0))</f>
        <v>#N/A</v>
      </c>
      <c r="G9" s="108" t="e">
        <f ca="1">IF($B9="","",VLOOKUP($B9,AUX!$AK:$AP,COLUMN('FLUXO DIARIO'!F3),0))</f>
        <v>#N/A</v>
      </c>
    </row>
    <row r="10" spans="2:8" ht="22.5" customHeight="1" x14ac:dyDescent="0.3">
      <c r="B10" s="106">
        <f t="shared" si="0"/>
        <v>46026</v>
      </c>
      <c r="C10" s="107" t="e">
        <f ca="1">IF($B10="","",VLOOKUP($B10,AUX!$AK:$AP,COLUMN('FLUXO DIARIO'!B4),0))</f>
        <v>#N/A</v>
      </c>
      <c r="D10" s="108" t="e">
        <f ca="1">IF($B10="","",VLOOKUP($B10,AUX!$AK:$AP,COLUMN('FLUXO DIARIO'!C4),0))</f>
        <v>#N/A</v>
      </c>
      <c r="E10" s="109" t="e">
        <f ca="1">IF($B10="","",VLOOKUP($B10,AUX!$AK:$AP,COLUMN('FLUXO DIARIO'!D4),0))</f>
        <v>#N/A</v>
      </c>
      <c r="F10" s="110" t="e">
        <f ca="1">IF($B10="","",VLOOKUP($B10,AUX!$AK:$AP,COLUMN('FLUXO DIARIO'!E4),0))</f>
        <v>#N/A</v>
      </c>
      <c r="G10" s="108" t="e">
        <f ca="1">IF($B10="","",VLOOKUP($B10,AUX!$AK:$AP,COLUMN('FLUXO DIARIO'!F4),0))</f>
        <v>#N/A</v>
      </c>
    </row>
    <row r="11" spans="2:8" ht="22.5" customHeight="1" x14ac:dyDescent="0.3">
      <c r="B11" s="106">
        <f t="shared" si="0"/>
        <v>46027</v>
      </c>
      <c r="C11" s="107" t="e">
        <f ca="1">IF($B11="","",VLOOKUP($B11,AUX!$AK:$AP,COLUMN('FLUXO DIARIO'!B5),0))</f>
        <v>#N/A</v>
      </c>
      <c r="D11" s="108" t="e">
        <f ca="1">IF($B11="","",VLOOKUP($B11,AUX!$AK:$AP,COLUMN('FLUXO DIARIO'!C5),0))</f>
        <v>#N/A</v>
      </c>
      <c r="E11" s="109" t="e">
        <f ca="1">IF($B11="","",VLOOKUP($B11,AUX!$AK:$AP,COLUMN('FLUXO DIARIO'!D5),0))</f>
        <v>#N/A</v>
      </c>
      <c r="F11" s="110" t="e">
        <f ca="1">IF($B11="","",VLOOKUP($B11,AUX!$AK:$AP,COLUMN('FLUXO DIARIO'!E5),0))</f>
        <v>#N/A</v>
      </c>
      <c r="G11" s="108" t="e">
        <f ca="1">IF($B11="","",VLOOKUP($B11,AUX!$AK:$AP,COLUMN('FLUXO DIARIO'!F5),0))</f>
        <v>#N/A</v>
      </c>
    </row>
    <row r="12" spans="2:8" ht="22.5" customHeight="1" x14ac:dyDescent="0.3">
      <c r="B12" s="106">
        <f t="shared" si="0"/>
        <v>46028</v>
      </c>
      <c r="C12" s="107" t="e">
        <f ca="1">IF($B12="","",VLOOKUP($B12,AUX!$AK:$AP,COLUMN('FLUXO DIARIO'!B6),0))</f>
        <v>#N/A</v>
      </c>
      <c r="D12" s="108" t="e">
        <f ca="1">IF($B12="","",VLOOKUP($B12,AUX!$AK:$AP,COLUMN('FLUXO DIARIO'!C6),0))</f>
        <v>#N/A</v>
      </c>
      <c r="E12" s="109" t="e">
        <f ca="1">IF($B12="","",VLOOKUP($B12,AUX!$AK:$AP,COLUMN('FLUXO DIARIO'!D6),0))</f>
        <v>#N/A</v>
      </c>
      <c r="F12" s="110" t="e">
        <f ca="1">IF($B12="","",VLOOKUP($B12,AUX!$AK:$AP,COLUMN('FLUXO DIARIO'!E6),0))</f>
        <v>#N/A</v>
      </c>
      <c r="G12" s="108" t="e">
        <f ca="1">IF($B12="","",VLOOKUP($B12,AUX!$AK:$AP,COLUMN('FLUXO DIARIO'!F6),0))</f>
        <v>#N/A</v>
      </c>
    </row>
    <row r="13" spans="2:8" ht="22.5" customHeight="1" x14ac:dyDescent="0.3">
      <c r="B13" s="106">
        <f t="shared" si="0"/>
        <v>46029</v>
      </c>
      <c r="C13" s="107" t="e">
        <f ca="1">IF($B13="","",VLOOKUP($B13,AUX!$AK:$AP,COLUMN('FLUXO DIARIO'!B7),0))</f>
        <v>#N/A</v>
      </c>
      <c r="D13" s="108" t="e">
        <f ca="1">IF($B13="","",VLOOKUP($B13,AUX!$AK:$AP,COLUMN('FLUXO DIARIO'!C7),0))</f>
        <v>#N/A</v>
      </c>
      <c r="E13" s="109" t="e">
        <f ca="1">IF($B13="","",VLOOKUP($B13,AUX!$AK:$AP,COLUMN('FLUXO DIARIO'!D7),0))</f>
        <v>#N/A</v>
      </c>
      <c r="F13" s="110" t="e">
        <f ca="1">IF($B13="","",VLOOKUP($B13,AUX!$AK:$AP,COLUMN('FLUXO DIARIO'!E7),0))</f>
        <v>#N/A</v>
      </c>
      <c r="G13" s="108" t="e">
        <f ca="1">IF($B13="","",VLOOKUP($B13,AUX!$AK:$AP,COLUMN('FLUXO DIARIO'!F7),0))</f>
        <v>#N/A</v>
      </c>
    </row>
    <row r="14" spans="2:8" ht="22.5" customHeight="1" x14ac:dyDescent="0.3">
      <c r="B14" s="106">
        <f t="shared" si="0"/>
        <v>46030</v>
      </c>
      <c r="C14" s="107" t="e">
        <f ca="1">IF($B14="","",VLOOKUP($B14,AUX!$AK:$AP,COLUMN('FLUXO DIARIO'!B8),0))</f>
        <v>#N/A</v>
      </c>
      <c r="D14" s="108" t="e">
        <f ca="1">IF($B14="","",VLOOKUP($B14,AUX!$AK:$AP,COLUMN('FLUXO DIARIO'!C8),0))</f>
        <v>#N/A</v>
      </c>
      <c r="E14" s="109" t="e">
        <f ca="1">IF($B14="","",VLOOKUP($B14,AUX!$AK:$AP,COLUMN('FLUXO DIARIO'!D8),0))</f>
        <v>#N/A</v>
      </c>
      <c r="F14" s="110" t="e">
        <f ca="1">IF($B14="","",VLOOKUP($B14,AUX!$AK:$AP,COLUMN('FLUXO DIARIO'!E8),0))</f>
        <v>#N/A</v>
      </c>
      <c r="G14" s="108" t="e">
        <f ca="1">IF($B14="","",VLOOKUP($B14,AUX!$AK:$AP,COLUMN('FLUXO DIARIO'!F8),0))</f>
        <v>#N/A</v>
      </c>
    </row>
    <row r="15" spans="2:8" ht="22.5" customHeight="1" x14ac:dyDescent="0.3">
      <c r="B15" s="106">
        <f t="shared" si="0"/>
        <v>46031</v>
      </c>
      <c r="C15" s="107" t="e">
        <f ca="1">IF($B15="","",VLOOKUP($B15,AUX!$AK:$AP,COLUMN('FLUXO DIARIO'!B9),0))</f>
        <v>#N/A</v>
      </c>
      <c r="D15" s="108" t="e">
        <f ca="1">IF($B15="","",VLOOKUP($B15,AUX!$AK:$AP,COLUMN('FLUXO DIARIO'!C9),0))</f>
        <v>#N/A</v>
      </c>
      <c r="E15" s="109" t="e">
        <f ca="1">IF($B15="","",VLOOKUP($B15,AUX!$AK:$AP,COLUMN('FLUXO DIARIO'!D9),0))</f>
        <v>#N/A</v>
      </c>
      <c r="F15" s="110" t="e">
        <f ca="1">IF($B15="","",VLOOKUP($B15,AUX!$AK:$AP,COLUMN('FLUXO DIARIO'!E9),0))</f>
        <v>#N/A</v>
      </c>
      <c r="G15" s="108" t="e">
        <f ca="1">IF($B15="","",VLOOKUP($B15,AUX!$AK:$AP,COLUMN('FLUXO DIARIO'!F9),0))</f>
        <v>#N/A</v>
      </c>
    </row>
    <row r="16" spans="2:8" ht="22.5" customHeight="1" x14ac:dyDescent="0.3">
      <c r="B16" s="106">
        <f t="shared" si="0"/>
        <v>46032</v>
      </c>
      <c r="C16" s="107" t="e">
        <f ca="1">IF($B16="","",VLOOKUP($B16,AUX!$AK:$AP,COLUMN('FLUXO DIARIO'!B10),0))</f>
        <v>#N/A</v>
      </c>
      <c r="D16" s="108" t="e">
        <f ca="1">IF($B16="","",VLOOKUP($B16,AUX!$AK:$AP,COLUMN('FLUXO DIARIO'!C10),0))</f>
        <v>#N/A</v>
      </c>
      <c r="E16" s="109" t="e">
        <f ca="1">IF($B16="","",VLOOKUP($B16,AUX!$AK:$AP,COLUMN('FLUXO DIARIO'!D10),0))</f>
        <v>#N/A</v>
      </c>
      <c r="F16" s="110" t="e">
        <f ca="1">IF($B16="","",VLOOKUP($B16,AUX!$AK:$AP,COLUMN('FLUXO DIARIO'!E10),0))</f>
        <v>#N/A</v>
      </c>
      <c r="G16" s="108" t="e">
        <f ca="1">IF($B16="","",VLOOKUP($B16,AUX!$AK:$AP,COLUMN('FLUXO DIARIO'!F10),0))</f>
        <v>#N/A</v>
      </c>
    </row>
    <row r="17" spans="2:7" ht="22.5" customHeight="1" x14ac:dyDescent="0.3">
      <c r="B17" s="106">
        <f t="shared" si="0"/>
        <v>46033</v>
      </c>
      <c r="C17" s="107" t="e">
        <f ca="1">IF($B17="","",VLOOKUP($B17,AUX!$AK:$AP,COLUMN('FLUXO DIARIO'!B11),0))</f>
        <v>#N/A</v>
      </c>
      <c r="D17" s="108" t="e">
        <f ca="1">IF($B17="","",VLOOKUP($B17,AUX!$AK:$AP,COLUMN('FLUXO DIARIO'!C11),0))</f>
        <v>#N/A</v>
      </c>
      <c r="E17" s="109" t="e">
        <f ca="1">IF($B17="","",VLOOKUP($B17,AUX!$AK:$AP,COLUMN('FLUXO DIARIO'!D11),0))</f>
        <v>#N/A</v>
      </c>
      <c r="F17" s="110" t="e">
        <f ca="1">IF($B17="","",VLOOKUP($B17,AUX!$AK:$AP,COLUMN('FLUXO DIARIO'!E11),0))</f>
        <v>#N/A</v>
      </c>
      <c r="G17" s="108" t="e">
        <f ca="1">IF($B17="","",VLOOKUP($B17,AUX!$AK:$AP,COLUMN('FLUXO DIARIO'!F11),0))</f>
        <v>#N/A</v>
      </c>
    </row>
    <row r="18" spans="2:7" ht="22.5" customHeight="1" x14ac:dyDescent="0.3">
      <c r="B18" s="106">
        <f t="shared" si="0"/>
        <v>46034</v>
      </c>
      <c r="C18" s="107" t="e">
        <f ca="1">IF($B18="","",VLOOKUP($B18,AUX!$AK:$AP,COLUMN('FLUXO DIARIO'!B12),0))</f>
        <v>#N/A</v>
      </c>
      <c r="D18" s="108" t="e">
        <f ca="1">IF($B18="","",VLOOKUP($B18,AUX!$AK:$AP,COLUMN('FLUXO DIARIO'!C12),0))</f>
        <v>#N/A</v>
      </c>
      <c r="E18" s="109" t="e">
        <f ca="1">IF($B18="","",VLOOKUP($B18,AUX!$AK:$AP,COLUMN('FLUXO DIARIO'!D12),0))</f>
        <v>#N/A</v>
      </c>
      <c r="F18" s="110" t="e">
        <f ca="1">IF($B18="","",VLOOKUP($B18,AUX!$AK:$AP,COLUMN('FLUXO DIARIO'!E12),0))</f>
        <v>#N/A</v>
      </c>
      <c r="G18" s="108" t="e">
        <f ca="1">IF($B18="","",VLOOKUP($B18,AUX!$AK:$AP,COLUMN('FLUXO DIARIO'!F12),0))</f>
        <v>#N/A</v>
      </c>
    </row>
    <row r="19" spans="2:7" ht="22.5" customHeight="1" x14ac:dyDescent="0.3">
      <c r="B19" s="106">
        <f t="shared" si="0"/>
        <v>46035</v>
      </c>
      <c r="C19" s="107" t="e">
        <f ca="1">IF($B19="","",VLOOKUP($B19,AUX!$AK:$AP,COLUMN('FLUXO DIARIO'!B13),0))</f>
        <v>#N/A</v>
      </c>
      <c r="D19" s="108" t="e">
        <f ca="1">IF($B19="","",VLOOKUP($B19,AUX!$AK:$AP,COLUMN('FLUXO DIARIO'!C13),0))</f>
        <v>#N/A</v>
      </c>
      <c r="E19" s="109" t="e">
        <f ca="1">IF($B19="","",VLOOKUP($B19,AUX!$AK:$AP,COLUMN('FLUXO DIARIO'!D13),0))</f>
        <v>#N/A</v>
      </c>
      <c r="F19" s="110" t="e">
        <f ca="1">IF($B19="","",VLOOKUP($B19,AUX!$AK:$AP,COLUMN('FLUXO DIARIO'!E13),0))</f>
        <v>#N/A</v>
      </c>
      <c r="G19" s="108" t="e">
        <f ca="1">IF($B19="","",VLOOKUP($B19,AUX!$AK:$AP,COLUMN('FLUXO DIARIO'!F13),0))</f>
        <v>#N/A</v>
      </c>
    </row>
    <row r="20" spans="2:7" ht="22.5" customHeight="1" x14ac:dyDescent="0.3">
      <c r="B20" s="106">
        <f t="shared" si="0"/>
        <v>46036</v>
      </c>
      <c r="C20" s="107" t="e">
        <f ca="1">IF($B20="","",VLOOKUP($B20,AUX!$AK:$AP,COLUMN('FLUXO DIARIO'!B14),0))</f>
        <v>#N/A</v>
      </c>
      <c r="D20" s="108" t="e">
        <f ca="1">IF($B20="","",VLOOKUP($B20,AUX!$AK:$AP,COLUMN('FLUXO DIARIO'!C14),0))</f>
        <v>#N/A</v>
      </c>
      <c r="E20" s="109" t="e">
        <f ca="1">IF($B20="","",VLOOKUP($B20,AUX!$AK:$AP,COLUMN('FLUXO DIARIO'!D14),0))</f>
        <v>#N/A</v>
      </c>
      <c r="F20" s="110" t="e">
        <f ca="1">IF($B20="","",VLOOKUP($B20,AUX!$AK:$AP,COLUMN('FLUXO DIARIO'!E14),0))</f>
        <v>#N/A</v>
      </c>
      <c r="G20" s="108" t="e">
        <f ca="1">IF($B20="","",VLOOKUP($B20,AUX!$AK:$AP,COLUMN('FLUXO DIARIO'!F14),0))</f>
        <v>#N/A</v>
      </c>
    </row>
    <row r="21" spans="2:7" ht="22.5" customHeight="1" x14ac:dyDescent="0.3">
      <c r="B21" s="106">
        <f t="shared" si="0"/>
        <v>46037</v>
      </c>
      <c r="C21" s="107" t="e">
        <f ca="1">IF($B21="","",VLOOKUP($B21,AUX!$AK:$AP,COLUMN('FLUXO DIARIO'!B15),0))</f>
        <v>#N/A</v>
      </c>
      <c r="D21" s="108" t="e">
        <f ca="1">IF($B21="","",VLOOKUP($B21,AUX!$AK:$AP,COLUMN('FLUXO DIARIO'!C15),0))</f>
        <v>#N/A</v>
      </c>
      <c r="E21" s="109" t="e">
        <f ca="1">IF($B21="","",VLOOKUP($B21,AUX!$AK:$AP,COLUMN('FLUXO DIARIO'!D15),0))</f>
        <v>#N/A</v>
      </c>
      <c r="F21" s="110" t="e">
        <f ca="1">IF($B21="","",VLOOKUP($B21,AUX!$AK:$AP,COLUMN('FLUXO DIARIO'!E15),0))</f>
        <v>#N/A</v>
      </c>
      <c r="G21" s="108" t="e">
        <f ca="1">IF($B21="","",VLOOKUP($B21,AUX!$AK:$AP,COLUMN('FLUXO DIARIO'!F15),0))</f>
        <v>#N/A</v>
      </c>
    </row>
    <row r="22" spans="2:7" ht="22.5" customHeight="1" x14ac:dyDescent="0.3">
      <c r="B22" s="106">
        <f t="shared" si="0"/>
        <v>46038</v>
      </c>
      <c r="C22" s="107" t="e">
        <f ca="1">IF($B22="","",VLOOKUP($B22,AUX!$AK:$AP,COLUMN('FLUXO DIARIO'!B16),0))</f>
        <v>#N/A</v>
      </c>
      <c r="D22" s="108" t="e">
        <f ca="1">IF($B22="","",VLOOKUP($B22,AUX!$AK:$AP,COLUMN('FLUXO DIARIO'!C16),0))</f>
        <v>#N/A</v>
      </c>
      <c r="E22" s="109" t="e">
        <f ca="1">IF($B22="","",VLOOKUP($B22,AUX!$AK:$AP,COLUMN('FLUXO DIARIO'!D16),0))</f>
        <v>#N/A</v>
      </c>
      <c r="F22" s="110" t="e">
        <f ca="1">IF($B22="","",VLOOKUP($B22,AUX!$AK:$AP,COLUMN('FLUXO DIARIO'!E16),0))</f>
        <v>#N/A</v>
      </c>
      <c r="G22" s="108" t="e">
        <f ca="1">IF($B22="","",VLOOKUP($B22,AUX!$AK:$AP,COLUMN('FLUXO DIARIO'!F16),0))</f>
        <v>#N/A</v>
      </c>
    </row>
    <row r="23" spans="2:7" ht="22.5" customHeight="1" x14ac:dyDescent="0.3">
      <c r="B23" s="106">
        <f t="shared" si="0"/>
        <v>46039</v>
      </c>
      <c r="C23" s="107" t="e">
        <f ca="1">IF($B23="","",VLOOKUP($B23,AUX!$AK:$AP,COLUMN('FLUXO DIARIO'!B17),0))</f>
        <v>#N/A</v>
      </c>
      <c r="D23" s="108" t="e">
        <f ca="1">IF($B23="","",VLOOKUP($B23,AUX!$AK:$AP,COLUMN('FLUXO DIARIO'!C17),0))</f>
        <v>#N/A</v>
      </c>
      <c r="E23" s="109" t="e">
        <f ca="1">IF($B23="","",VLOOKUP($B23,AUX!$AK:$AP,COLUMN('FLUXO DIARIO'!D17),0))</f>
        <v>#N/A</v>
      </c>
      <c r="F23" s="110" t="e">
        <f ca="1">IF($B23="","",VLOOKUP($B23,AUX!$AK:$AP,COLUMN('FLUXO DIARIO'!E17),0))</f>
        <v>#N/A</v>
      </c>
      <c r="G23" s="108" t="e">
        <f ca="1">IF($B23="","",VLOOKUP($B23,AUX!$AK:$AP,COLUMN('FLUXO DIARIO'!F17),0))</f>
        <v>#N/A</v>
      </c>
    </row>
    <row r="24" spans="2:7" ht="22.5" customHeight="1" x14ac:dyDescent="0.3">
      <c r="B24" s="106">
        <f t="shared" si="0"/>
        <v>46040</v>
      </c>
      <c r="C24" s="107" t="e">
        <f ca="1">IF($B24="","",VLOOKUP($B24,AUX!$AK:$AP,COLUMN('FLUXO DIARIO'!B18),0))</f>
        <v>#N/A</v>
      </c>
      <c r="D24" s="108" t="e">
        <f ca="1">IF($B24="","",VLOOKUP($B24,AUX!$AK:$AP,COLUMN('FLUXO DIARIO'!C18),0))</f>
        <v>#N/A</v>
      </c>
      <c r="E24" s="109" t="e">
        <f ca="1">IF($B24="","",VLOOKUP($B24,AUX!$AK:$AP,COLUMN('FLUXO DIARIO'!D18),0))</f>
        <v>#N/A</v>
      </c>
      <c r="F24" s="110" t="e">
        <f ca="1">IF($B24="","",VLOOKUP($B24,AUX!$AK:$AP,COLUMN('FLUXO DIARIO'!E18),0))</f>
        <v>#N/A</v>
      </c>
      <c r="G24" s="108" t="e">
        <f ca="1">IF($B24="","",VLOOKUP($B24,AUX!$AK:$AP,COLUMN('FLUXO DIARIO'!F18),0))</f>
        <v>#N/A</v>
      </c>
    </row>
    <row r="25" spans="2:7" ht="22.5" customHeight="1" x14ac:dyDescent="0.3">
      <c r="B25" s="106">
        <f t="shared" si="0"/>
        <v>46041</v>
      </c>
      <c r="C25" s="107" t="e">
        <f ca="1">IF($B25="","",VLOOKUP($B25,AUX!$AK:$AP,COLUMN('FLUXO DIARIO'!B19),0))</f>
        <v>#N/A</v>
      </c>
      <c r="D25" s="108" t="e">
        <f ca="1">IF($B25="","",VLOOKUP($B25,AUX!$AK:$AP,COLUMN('FLUXO DIARIO'!C19),0))</f>
        <v>#N/A</v>
      </c>
      <c r="E25" s="109" t="e">
        <f ca="1">IF($B25="","",VLOOKUP($B25,AUX!$AK:$AP,COLUMN('FLUXO DIARIO'!D19),0))</f>
        <v>#N/A</v>
      </c>
      <c r="F25" s="110" t="e">
        <f ca="1">IF($B25="","",VLOOKUP($B25,AUX!$AK:$AP,COLUMN('FLUXO DIARIO'!E19),0))</f>
        <v>#N/A</v>
      </c>
      <c r="G25" s="108" t="e">
        <f ca="1">IF($B25="","",VLOOKUP($B25,AUX!$AK:$AP,COLUMN('FLUXO DIARIO'!F19),0))</f>
        <v>#N/A</v>
      </c>
    </row>
    <row r="26" spans="2:7" ht="22.5" customHeight="1" x14ac:dyDescent="0.3">
      <c r="B26" s="106">
        <f t="shared" si="0"/>
        <v>46042</v>
      </c>
      <c r="C26" s="107" t="e">
        <f ca="1">IF($B26="","",VLOOKUP($B26,AUX!$AK:$AP,COLUMN('FLUXO DIARIO'!B20),0))</f>
        <v>#N/A</v>
      </c>
      <c r="D26" s="108" t="e">
        <f ca="1">IF($B26="","",VLOOKUP($B26,AUX!$AK:$AP,COLUMN('FLUXO DIARIO'!C20),0))</f>
        <v>#N/A</v>
      </c>
      <c r="E26" s="109" t="e">
        <f ca="1">IF($B26="","",VLOOKUP($B26,AUX!$AK:$AP,COLUMN('FLUXO DIARIO'!D20),0))</f>
        <v>#N/A</v>
      </c>
      <c r="F26" s="110" t="e">
        <f ca="1">IF($B26="","",VLOOKUP($B26,AUX!$AK:$AP,COLUMN('FLUXO DIARIO'!E20),0))</f>
        <v>#N/A</v>
      </c>
      <c r="G26" s="108" t="e">
        <f ca="1">IF($B26="","",VLOOKUP($B26,AUX!$AK:$AP,COLUMN('FLUXO DIARIO'!F20),0))</f>
        <v>#N/A</v>
      </c>
    </row>
    <row r="27" spans="2:7" ht="22.5" customHeight="1" x14ac:dyDescent="0.3">
      <c r="B27" s="106">
        <f t="shared" si="0"/>
        <v>46043</v>
      </c>
      <c r="C27" s="107" t="e">
        <f ca="1">IF($B27="","",VLOOKUP($B27,AUX!$AK:$AP,COLUMN('FLUXO DIARIO'!B21),0))</f>
        <v>#N/A</v>
      </c>
      <c r="D27" s="108" t="e">
        <f ca="1">IF($B27="","",VLOOKUP($B27,AUX!$AK:$AP,COLUMN('FLUXO DIARIO'!C21),0))</f>
        <v>#N/A</v>
      </c>
      <c r="E27" s="109" t="e">
        <f ca="1">IF($B27="","",VLOOKUP($B27,AUX!$AK:$AP,COLUMN('FLUXO DIARIO'!D21),0))</f>
        <v>#N/A</v>
      </c>
      <c r="F27" s="110" t="e">
        <f ca="1">IF($B27="","",VLOOKUP($B27,AUX!$AK:$AP,COLUMN('FLUXO DIARIO'!E21),0))</f>
        <v>#N/A</v>
      </c>
      <c r="G27" s="108" t="e">
        <f ca="1">IF($B27="","",VLOOKUP($B27,AUX!$AK:$AP,COLUMN('FLUXO DIARIO'!F21),0))</f>
        <v>#N/A</v>
      </c>
    </row>
    <row r="28" spans="2:7" ht="22.5" customHeight="1" x14ac:dyDescent="0.3">
      <c r="B28" s="106">
        <f t="shared" si="0"/>
        <v>46044</v>
      </c>
      <c r="C28" s="107" t="e">
        <f ca="1">IF($B28="","",VLOOKUP($B28,AUX!$AK:$AP,COLUMN('FLUXO DIARIO'!B22),0))</f>
        <v>#N/A</v>
      </c>
      <c r="D28" s="108" t="e">
        <f ca="1">IF($B28="","",VLOOKUP($B28,AUX!$AK:$AP,COLUMN('FLUXO DIARIO'!C22),0))</f>
        <v>#N/A</v>
      </c>
      <c r="E28" s="109" t="e">
        <f ca="1">IF($B28="","",VLOOKUP($B28,AUX!$AK:$AP,COLUMN('FLUXO DIARIO'!D22),0))</f>
        <v>#N/A</v>
      </c>
      <c r="F28" s="110" t="e">
        <f ca="1">IF($B28="","",VLOOKUP($B28,AUX!$AK:$AP,COLUMN('FLUXO DIARIO'!E22),0))</f>
        <v>#N/A</v>
      </c>
      <c r="G28" s="108" t="e">
        <f ca="1">IF($B28="","",VLOOKUP($B28,AUX!$AK:$AP,COLUMN('FLUXO DIARIO'!F22),0))</f>
        <v>#N/A</v>
      </c>
    </row>
    <row r="29" spans="2:7" ht="22.5" customHeight="1" x14ac:dyDescent="0.3">
      <c r="B29" s="106">
        <f t="shared" si="0"/>
        <v>46045</v>
      </c>
      <c r="C29" s="107" t="e">
        <f ca="1">IF($B29="","",VLOOKUP($B29,AUX!$AK:$AP,COLUMN('FLUXO DIARIO'!B23),0))</f>
        <v>#N/A</v>
      </c>
      <c r="D29" s="108" t="e">
        <f ca="1">IF($B29="","",VLOOKUP($B29,AUX!$AK:$AP,COLUMN('FLUXO DIARIO'!C23),0))</f>
        <v>#N/A</v>
      </c>
      <c r="E29" s="109" t="e">
        <f ca="1">IF($B29="","",VLOOKUP($B29,AUX!$AK:$AP,COLUMN('FLUXO DIARIO'!D23),0))</f>
        <v>#N/A</v>
      </c>
      <c r="F29" s="110" t="e">
        <f ca="1">IF($B29="","",VLOOKUP($B29,AUX!$AK:$AP,COLUMN('FLUXO DIARIO'!E23),0))</f>
        <v>#N/A</v>
      </c>
      <c r="G29" s="108" t="e">
        <f ca="1">IF($B29="","",VLOOKUP($B29,AUX!$AK:$AP,COLUMN('FLUXO DIARIO'!F23),0))</f>
        <v>#N/A</v>
      </c>
    </row>
    <row r="30" spans="2:7" ht="22.5" customHeight="1" x14ac:dyDescent="0.3">
      <c r="B30" s="106">
        <f t="shared" si="0"/>
        <v>46046</v>
      </c>
      <c r="C30" s="107" t="e">
        <f ca="1">IF($B30="","",VLOOKUP($B30,AUX!$AK:$AP,COLUMN('FLUXO DIARIO'!B24),0))</f>
        <v>#N/A</v>
      </c>
      <c r="D30" s="108" t="e">
        <f ca="1">IF($B30="","",VLOOKUP($B30,AUX!$AK:$AP,COLUMN('FLUXO DIARIO'!C24),0))</f>
        <v>#N/A</v>
      </c>
      <c r="E30" s="109" t="e">
        <f ca="1">IF($B30="","",VLOOKUP($B30,AUX!$AK:$AP,COLUMN('FLUXO DIARIO'!D24),0))</f>
        <v>#N/A</v>
      </c>
      <c r="F30" s="110" t="e">
        <f ca="1">IF($B30="","",VLOOKUP($B30,AUX!$AK:$AP,COLUMN('FLUXO DIARIO'!E24),0))</f>
        <v>#N/A</v>
      </c>
      <c r="G30" s="108" t="e">
        <f ca="1">IF($B30="","",VLOOKUP($B30,AUX!$AK:$AP,COLUMN('FLUXO DIARIO'!F24),0))</f>
        <v>#N/A</v>
      </c>
    </row>
    <row r="31" spans="2:7" ht="22.5" customHeight="1" x14ac:dyDescent="0.3">
      <c r="B31" s="106">
        <f t="shared" si="0"/>
        <v>46047</v>
      </c>
      <c r="C31" s="107" t="e">
        <f ca="1">IF($B31="","",VLOOKUP($B31,AUX!$AK:$AP,COLUMN('FLUXO DIARIO'!B25),0))</f>
        <v>#N/A</v>
      </c>
      <c r="D31" s="108" t="e">
        <f ca="1">IF($B31="","",VLOOKUP($B31,AUX!$AK:$AP,COLUMN('FLUXO DIARIO'!C25),0))</f>
        <v>#N/A</v>
      </c>
      <c r="E31" s="109" t="e">
        <f ca="1">IF($B31="","",VLOOKUP($B31,AUX!$AK:$AP,COLUMN('FLUXO DIARIO'!D25),0))</f>
        <v>#N/A</v>
      </c>
      <c r="F31" s="110" t="e">
        <f ca="1">IF($B31="","",VLOOKUP($B31,AUX!$AK:$AP,COLUMN('FLUXO DIARIO'!E25),0))</f>
        <v>#N/A</v>
      </c>
      <c r="G31" s="108" t="e">
        <f ca="1">IF($B31="","",VLOOKUP($B31,AUX!$AK:$AP,COLUMN('FLUXO DIARIO'!F25),0))</f>
        <v>#N/A</v>
      </c>
    </row>
    <row r="32" spans="2:7" ht="22.5" customHeight="1" x14ac:dyDescent="0.3">
      <c r="B32" s="106">
        <f t="shared" si="0"/>
        <v>46048</v>
      </c>
      <c r="C32" s="107" t="e">
        <f ca="1">IF($B32="","",VLOOKUP($B32,AUX!$AK:$AP,COLUMN('FLUXO DIARIO'!B26),0))</f>
        <v>#N/A</v>
      </c>
      <c r="D32" s="108" t="e">
        <f ca="1">IF($B32="","",VLOOKUP($B32,AUX!$AK:$AP,COLUMN('FLUXO DIARIO'!C26),0))</f>
        <v>#N/A</v>
      </c>
      <c r="E32" s="109" t="e">
        <f ca="1">IF($B32="","",VLOOKUP($B32,AUX!$AK:$AP,COLUMN('FLUXO DIARIO'!D26),0))</f>
        <v>#N/A</v>
      </c>
      <c r="F32" s="110" t="e">
        <f ca="1">IF($B32="","",VLOOKUP($B32,AUX!$AK:$AP,COLUMN('FLUXO DIARIO'!E26),0))</f>
        <v>#N/A</v>
      </c>
      <c r="G32" s="108" t="e">
        <f ca="1">IF($B32="","",VLOOKUP($B32,AUX!$AK:$AP,COLUMN('FLUXO DIARIO'!F26),0))</f>
        <v>#N/A</v>
      </c>
    </row>
    <row r="33" spans="2:7" ht="22.5" customHeight="1" x14ac:dyDescent="0.3">
      <c r="B33" s="106">
        <f t="shared" si="0"/>
        <v>46049</v>
      </c>
      <c r="C33" s="107" t="e">
        <f ca="1">IF($B33="","",VLOOKUP($B33,AUX!$AK:$AP,COLUMN('FLUXO DIARIO'!B27),0))</f>
        <v>#N/A</v>
      </c>
      <c r="D33" s="108" t="e">
        <f ca="1">IF($B33="","",VLOOKUP($B33,AUX!$AK:$AP,COLUMN('FLUXO DIARIO'!C27),0))</f>
        <v>#N/A</v>
      </c>
      <c r="E33" s="109" t="e">
        <f ca="1">IF($B33="","",VLOOKUP($B33,AUX!$AK:$AP,COLUMN('FLUXO DIARIO'!D27),0))</f>
        <v>#N/A</v>
      </c>
      <c r="F33" s="110" t="e">
        <f ca="1">IF($B33="","",VLOOKUP($B33,AUX!$AK:$AP,COLUMN('FLUXO DIARIO'!E27),0))</f>
        <v>#N/A</v>
      </c>
      <c r="G33" s="108" t="e">
        <f ca="1">IF($B33="","",VLOOKUP($B33,AUX!$AK:$AP,COLUMN('FLUXO DIARIO'!F27),0))</f>
        <v>#N/A</v>
      </c>
    </row>
    <row r="34" spans="2:7" ht="22.5" customHeight="1" x14ac:dyDescent="0.3">
      <c r="B34" s="106">
        <f t="shared" si="0"/>
        <v>46050</v>
      </c>
      <c r="C34" s="107" t="e">
        <f ca="1">IF($B34="","",VLOOKUP($B34,AUX!$AK:$AP,COLUMN('FLUXO DIARIO'!B28),0))</f>
        <v>#N/A</v>
      </c>
      <c r="D34" s="108" t="e">
        <f ca="1">IF($B34="","",VLOOKUP($B34,AUX!$AK:$AP,COLUMN('FLUXO DIARIO'!C28),0))</f>
        <v>#N/A</v>
      </c>
      <c r="E34" s="109" t="e">
        <f ca="1">IF($B34="","",VLOOKUP($B34,AUX!$AK:$AP,COLUMN('FLUXO DIARIO'!D28),0))</f>
        <v>#N/A</v>
      </c>
      <c r="F34" s="110" t="e">
        <f ca="1">IF($B34="","",VLOOKUP($B34,AUX!$AK:$AP,COLUMN('FLUXO DIARIO'!E28),0))</f>
        <v>#N/A</v>
      </c>
      <c r="G34" s="108" t="e">
        <f ca="1">IF($B34="","",VLOOKUP($B34,AUX!$AK:$AP,COLUMN('FLUXO DIARIO'!F28),0))</f>
        <v>#N/A</v>
      </c>
    </row>
    <row r="35" spans="2:7" ht="22.5" customHeight="1" x14ac:dyDescent="0.3">
      <c r="B35" s="106">
        <f>IF(B34="","",IF(EOMONTH(B34,0)=B34,"",B34+1))</f>
        <v>46051</v>
      </c>
      <c r="C35" s="107" t="e">
        <f ca="1">IF($B35="","",VLOOKUP($B35,AUX!$AK:$AP,COLUMN('FLUXO DIARIO'!B29),0))</f>
        <v>#N/A</v>
      </c>
      <c r="D35" s="108" t="e">
        <f ca="1">IF($B35="","",VLOOKUP($B35,AUX!$AK:$AP,COLUMN('FLUXO DIARIO'!C29),0))</f>
        <v>#N/A</v>
      </c>
      <c r="E35" s="109" t="e">
        <f ca="1">IF($B35="","",VLOOKUP($B35,AUX!$AK:$AP,COLUMN('FLUXO DIARIO'!D29),0))</f>
        <v>#N/A</v>
      </c>
      <c r="F35" s="110" t="e">
        <f ca="1">IF($B35="","",VLOOKUP($B35,AUX!$AK:$AP,COLUMN('FLUXO DIARIO'!E29),0))</f>
        <v>#N/A</v>
      </c>
      <c r="G35" s="108" t="e">
        <f ca="1">IF($B35="","",VLOOKUP($B35,AUX!$AK:$AP,COLUMN('FLUXO DIARIO'!F29),0))</f>
        <v>#N/A</v>
      </c>
    </row>
    <row r="36" spans="2:7" ht="22.5" customHeight="1" x14ac:dyDescent="0.3">
      <c r="B36" s="106">
        <f>IF(B35="","",IF(EOMONTH(B35,0)=B35,"",B35+1))</f>
        <v>46052</v>
      </c>
      <c r="C36" s="107" t="e">
        <f ca="1">IF($B36="","",VLOOKUP($B36,AUX!$AK:$AP,COLUMN('FLUXO DIARIO'!B30),0))</f>
        <v>#N/A</v>
      </c>
      <c r="D36" s="108" t="e">
        <f ca="1">IF($B36="","",VLOOKUP($B36,AUX!$AK:$AP,COLUMN('FLUXO DIARIO'!C30),0))</f>
        <v>#N/A</v>
      </c>
      <c r="E36" s="109" t="e">
        <f ca="1">IF($B36="","",VLOOKUP($B36,AUX!$AK:$AP,COLUMN('FLUXO DIARIO'!D30),0))</f>
        <v>#N/A</v>
      </c>
      <c r="F36" s="110" t="e">
        <f ca="1">IF($B36="","",VLOOKUP($B36,AUX!$AK:$AP,COLUMN('FLUXO DIARIO'!E30),0))</f>
        <v>#N/A</v>
      </c>
      <c r="G36" s="108" t="e">
        <f ca="1">IF($B36="","",VLOOKUP($B36,AUX!$AK:$AP,COLUMN('FLUXO DIARIO'!F30),0))</f>
        <v>#N/A</v>
      </c>
    </row>
    <row r="37" spans="2:7" ht="22.5" customHeight="1" x14ac:dyDescent="0.3">
      <c r="B37" s="106">
        <f>IF(B36="","",IF(EOMONTH(B36,0)=B36,"",B36+1))</f>
        <v>46053</v>
      </c>
      <c r="C37" s="107" t="e">
        <f ca="1">IF($B37="","",VLOOKUP($B37,AUX!$AK:$AP,COLUMN('FLUXO DIARIO'!B31),0))</f>
        <v>#N/A</v>
      </c>
      <c r="D37" s="108" t="e">
        <f ca="1">IF($B37="","",VLOOKUP($B37,AUX!$AK:$AP,COLUMN('FLUXO DIARIO'!C31),0))</f>
        <v>#N/A</v>
      </c>
      <c r="E37" s="109" t="e">
        <f ca="1">IF($B37="","",VLOOKUP($B37,AUX!$AK:$AP,COLUMN('FLUXO DIARIO'!D31),0))</f>
        <v>#N/A</v>
      </c>
      <c r="F37" s="110" t="e">
        <f ca="1">IF($B37="","",VLOOKUP($B37,AUX!$AK:$AP,COLUMN('FLUXO DIARIO'!E31),0))</f>
        <v>#N/A</v>
      </c>
      <c r="G37" s="108" t="e">
        <f ca="1">IF($B37="","",VLOOKUP($B37,AUX!$AK:$AP,COLUMN('FLUXO DIARIO'!F31),0))</f>
        <v>#N/A</v>
      </c>
    </row>
  </sheetData>
  <sheetProtection algorithmName="SHA-512" hashValue="lfX3+lvWukWzqcXnQm3Jpmu+Ss5ISe1vkMZoylqR8eSfXg1PSqC618Fm/VIImO2zt1gIyHw0n81FM4359z8wuA==" saltValue="UXu+AqQzrXRShFB127epiQ==" spinCount="100000" sheet="1" objects="1" scenarios="1" formatCells="0" formatColumns="0" formatRows="0"/>
  <mergeCells count="5">
    <mergeCell ref="D3:E3"/>
    <mergeCell ref="F3:G3"/>
    <mergeCell ref="D4:E4"/>
    <mergeCell ref="F4:G4"/>
    <mergeCell ref="F5:G5"/>
  </mergeCells>
  <conditionalFormatting sqref="G7:G37">
    <cfRule type="cellIs" dxfId="3" priority="1" operator="lessThan">
      <formula>0</formula>
    </cfRule>
    <cfRule type="cellIs" dxfId="2" priority="2" operator="greaterThan">
      <formula>0</formula>
    </cfRule>
  </conditionalFormatting>
  <dataValidations count="1">
    <dataValidation type="list" allowBlank="1" showInputMessage="1" showErrorMessage="1" sqref="D4:E4" xr:uid="{6C6EC638-DF78-4911-8A7C-9BD0AE3862CE}">
      <formula1>"Somente realizado,Considerar previstos"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703" r:id="rId3" name="Drop Down 55">
              <controlPr defaultSize="0" autoLine="0" autoPict="0">
                <anchor moveWithCells="1">
                  <from>
                    <xdr:col>5</xdr:col>
                    <xdr:colOff>28575</xdr:colOff>
                    <xdr:row>3</xdr:row>
                    <xdr:rowOff>9525</xdr:rowOff>
                  </from>
                  <to>
                    <xdr:col>6</xdr:col>
                    <xdr:colOff>962025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5" r:id="rId4" name="Drop Down 57">
              <controlPr defaultSize="0" autoLine="0" autoPict="0">
                <anchor moveWithCells="1">
                  <from>
                    <xdr:col>3</xdr:col>
                    <xdr:colOff>28575</xdr:colOff>
                    <xdr:row>3</xdr:row>
                    <xdr:rowOff>0</xdr:rowOff>
                  </from>
                  <to>
                    <xdr:col>4</xdr:col>
                    <xdr:colOff>723900</xdr:colOff>
                    <xdr:row>3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225E1C-D580-4292-9018-0B4282FC970F}">
          <x14:formula1>
            <xm:f>BANCOS!$B$4:$B$13</xm:f>
          </x14:formula1>
          <xm:sqref>F4:G4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C5D4E-1F2E-4000-860B-7E4B316FD49F}">
  <dimension ref="B1:N9"/>
  <sheetViews>
    <sheetView showGridLines="0" zoomScale="85" zoomScaleNormal="85" workbookViewId="0"/>
  </sheetViews>
  <sheetFormatPr defaultColWidth="8.88671875" defaultRowHeight="22.5" customHeight="1" x14ac:dyDescent="0.3"/>
  <cols>
    <col min="1" max="1" width="4.44140625" style="111" customWidth="1"/>
    <col min="2" max="2" width="11.6640625" style="111" bestFit="1" customWidth="1"/>
    <col min="3" max="16384" width="8.88671875" style="111"/>
  </cols>
  <sheetData>
    <row r="1" spans="2:14" s="120" customFormat="1" ht="69" customHeight="1" x14ac:dyDescent="0.3"/>
    <row r="2" spans="2:14" ht="22.5" customHeight="1" x14ac:dyDescent="0.3">
      <c r="G2" s="119"/>
    </row>
    <row r="3" spans="2:14" ht="22.5" customHeight="1" x14ac:dyDescent="0.3">
      <c r="C3" s="119" t="s">
        <v>155</v>
      </c>
      <c r="G3" s="119" t="s">
        <v>156</v>
      </c>
    </row>
    <row r="4" spans="2:14" ht="22.5" customHeight="1" x14ac:dyDescent="0.3">
      <c r="B4" s="157">
        <v>2026</v>
      </c>
      <c r="C4" s="118" t="s">
        <v>77</v>
      </c>
      <c r="D4" s="118" t="s">
        <v>80</v>
      </c>
      <c r="E4" s="118" t="s">
        <v>81</v>
      </c>
      <c r="F4" s="118" t="s">
        <v>82</v>
      </c>
      <c r="G4" s="118" t="s">
        <v>83</v>
      </c>
      <c r="H4" s="118" t="s">
        <v>84</v>
      </c>
      <c r="I4" s="118" t="s">
        <v>85</v>
      </c>
      <c r="J4" s="118" t="s">
        <v>86</v>
      </c>
      <c r="K4" s="118" t="s">
        <v>87</v>
      </c>
      <c r="L4" s="118" t="s">
        <v>88</v>
      </c>
      <c r="M4" s="118" t="s">
        <v>89</v>
      </c>
      <c r="N4" s="118" t="s">
        <v>90</v>
      </c>
    </row>
    <row r="5" spans="2:14" ht="22.5" hidden="1" customHeight="1" x14ac:dyDescent="0.3">
      <c r="C5" s="111" t="str">
        <f>C4&amp;$B$4</f>
        <v>Jan2026</v>
      </c>
      <c r="D5" s="111" t="str">
        <f t="shared" ref="D5:N5" si="0">D4&amp;$B$4</f>
        <v>Fev2026</v>
      </c>
      <c r="E5" s="111" t="str">
        <f t="shared" si="0"/>
        <v>Mar2026</v>
      </c>
      <c r="F5" s="111" t="str">
        <f t="shared" si="0"/>
        <v>Abr2026</v>
      </c>
      <c r="G5" s="111" t="str">
        <f t="shared" si="0"/>
        <v>Mai2026</v>
      </c>
      <c r="H5" s="111" t="str">
        <f t="shared" si="0"/>
        <v>Jun2026</v>
      </c>
      <c r="I5" s="111" t="str">
        <f t="shared" si="0"/>
        <v>Jul2026</v>
      </c>
      <c r="J5" s="111" t="str">
        <f t="shared" si="0"/>
        <v>Ago2026</v>
      </c>
      <c r="K5" s="111" t="str">
        <f t="shared" si="0"/>
        <v>Set2026</v>
      </c>
      <c r="L5" s="111" t="str">
        <f t="shared" si="0"/>
        <v>Out2026</v>
      </c>
      <c r="M5" s="111" t="str">
        <f t="shared" si="0"/>
        <v>Nov2026</v>
      </c>
      <c r="N5" s="111" t="str">
        <f t="shared" si="0"/>
        <v>Dez2026</v>
      </c>
    </row>
    <row r="6" spans="2:14" ht="22.5" customHeight="1" x14ac:dyDescent="0.3">
      <c r="B6" s="112" t="s">
        <v>124</v>
      </c>
      <c r="C6" s="116" t="str">
        <f ca="1">IFERROR(VLOOKUP(C$5,AUX!$AJ:$AM,4,0),"")</f>
        <v/>
      </c>
      <c r="D6" s="158" t="str">
        <f ca="1">IFERROR(VLOOKUP(D$5,AUX!$AJ:$AM,4,0),"")</f>
        <v/>
      </c>
      <c r="E6" s="158" t="str">
        <f ca="1">IFERROR(VLOOKUP(E$5,AUX!$AJ:$AM,4,0),"")</f>
        <v/>
      </c>
      <c r="F6" s="158" t="str">
        <f ca="1">IFERROR(VLOOKUP(F$5,AUX!$AJ:$AM,4,0),"")</f>
        <v/>
      </c>
      <c r="G6" s="158" t="str">
        <f ca="1">IFERROR(VLOOKUP(G$5,AUX!$AJ:$AM,4,0),"")</f>
        <v/>
      </c>
      <c r="H6" s="158" t="str">
        <f ca="1">IFERROR(VLOOKUP(H$5,AUX!$AJ:$AM,4,0),"")</f>
        <v/>
      </c>
      <c r="I6" s="158" t="str">
        <f ca="1">IFERROR(VLOOKUP(I$5,AUX!$AJ:$AM,4,0),"")</f>
        <v/>
      </c>
      <c r="J6" s="158" t="str">
        <f ca="1">IFERROR(VLOOKUP(J$5,AUX!$AJ:$AM,4,0),"")</f>
        <v/>
      </c>
      <c r="K6" s="158" t="str">
        <f ca="1">IFERROR(VLOOKUP(K$5,AUX!$AJ:$AM,4,0),"")</f>
        <v/>
      </c>
      <c r="L6" s="158" t="str">
        <f ca="1">IFERROR(VLOOKUP(L$5,AUX!$AJ:$AM,4,0),"")</f>
        <v/>
      </c>
      <c r="M6" s="158" t="str">
        <f ca="1">IFERROR(VLOOKUP(M$5,AUX!$AJ:$AM,4,0),"")</f>
        <v/>
      </c>
      <c r="N6" s="158" t="str">
        <f ca="1">IFERROR(VLOOKUP(N$5,AUX!$AJ:$AM,4,0),"")</f>
        <v/>
      </c>
    </row>
    <row r="7" spans="2:14" ht="22.5" customHeight="1" x14ac:dyDescent="0.3">
      <c r="B7" s="113" t="s">
        <v>119</v>
      </c>
      <c r="C7" s="115">
        <f ca="1">SUMIFS(AUX!$AN:$AN,AUX!$AJ:$AJ,'FLUXO MENSAL'!C$5)</f>
        <v>0</v>
      </c>
      <c r="D7" s="115">
        <f ca="1">SUMIFS(AUX!$AN:$AN,AUX!$AJ:$AJ,'FLUXO MENSAL'!D$5)</f>
        <v>0</v>
      </c>
      <c r="E7" s="115">
        <f ca="1">SUMIFS(AUX!$AN:$AN,AUX!$AJ:$AJ,'FLUXO MENSAL'!E$5)</f>
        <v>0</v>
      </c>
      <c r="F7" s="115">
        <f ca="1">SUMIFS(AUX!$AN:$AN,AUX!$AJ:$AJ,'FLUXO MENSAL'!F$5)</f>
        <v>0</v>
      </c>
      <c r="G7" s="115">
        <f ca="1">SUMIFS(AUX!$AN:$AN,AUX!$AJ:$AJ,'FLUXO MENSAL'!G$5)</f>
        <v>0</v>
      </c>
      <c r="H7" s="115">
        <f ca="1">SUMIFS(AUX!$AN:$AN,AUX!$AJ:$AJ,'FLUXO MENSAL'!H$5)</f>
        <v>0</v>
      </c>
      <c r="I7" s="115">
        <f ca="1">SUMIFS(AUX!$AN:$AN,AUX!$AJ:$AJ,'FLUXO MENSAL'!I$5)</f>
        <v>0</v>
      </c>
      <c r="J7" s="115">
        <f ca="1">SUMIFS(AUX!$AN:$AN,AUX!$AJ:$AJ,'FLUXO MENSAL'!J$5)</f>
        <v>0</v>
      </c>
      <c r="K7" s="115">
        <f ca="1">SUMIFS(AUX!$AN:$AN,AUX!$AJ:$AJ,'FLUXO MENSAL'!K$5)</f>
        <v>0</v>
      </c>
      <c r="L7" s="115">
        <f ca="1">SUMIFS(AUX!$AN:$AN,AUX!$AJ:$AJ,'FLUXO MENSAL'!L$5)</f>
        <v>0</v>
      </c>
      <c r="M7" s="115">
        <f ca="1">SUMIFS(AUX!$AN:$AN,AUX!$AJ:$AJ,'FLUXO MENSAL'!M$5)</f>
        <v>0</v>
      </c>
      <c r="N7" s="115">
        <f ca="1">SUMIFS(AUX!$AN:$AN,AUX!$AJ:$AJ,'FLUXO MENSAL'!N$5)</f>
        <v>0</v>
      </c>
    </row>
    <row r="8" spans="2:14" ht="22.5" customHeight="1" x14ac:dyDescent="0.3">
      <c r="B8" s="114" t="s">
        <v>121</v>
      </c>
      <c r="C8" s="115">
        <f ca="1">SUMIFS(AUX!$AO:$AO,AUX!$AJ:$AJ,'FLUXO MENSAL'!C$5)</f>
        <v>0</v>
      </c>
      <c r="D8" s="115">
        <f ca="1">SUMIFS(AUX!$AO:$AO,AUX!$AJ:$AJ,'FLUXO MENSAL'!D$5)</f>
        <v>0</v>
      </c>
      <c r="E8" s="115">
        <f ca="1">SUMIFS(AUX!$AO:$AO,AUX!$AJ:$AJ,'FLUXO MENSAL'!E$5)</f>
        <v>0</v>
      </c>
      <c r="F8" s="115">
        <f ca="1">SUMIFS(AUX!$AO:$AO,AUX!$AJ:$AJ,'FLUXO MENSAL'!F$5)</f>
        <v>0</v>
      </c>
      <c r="G8" s="115">
        <f ca="1">SUMIFS(AUX!$AO:$AO,AUX!$AJ:$AJ,'FLUXO MENSAL'!G$5)</f>
        <v>0</v>
      </c>
      <c r="H8" s="115">
        <f ca="1">SUMIFS(AUX!$AO:$AO,AUX!$AJ:$AJ,'FLUXO MENSAL'!H$5)</f>
        <v>0</v>
      </c>
      <c r="I8" s="115">
        <f ca="1">SUMIFS(AUX!$AO:$AO,AUX!$AJ:$AJ,'FLUXO MENSAL'!I$5)</f>
        <v>0</v>
      </c>
      <c r="J8" s="115">
        <f ca="1">SUMIFS(AUX!$AO:$AO,AUX!$AJ:$AJ,'FLUXO MENSAL'!J$5)</f>
        <v>0</v>
      </c>
      <c r="K8" s="115">
        <f ca="1">SUMIFS(AUX!$AO:$AO,AUX!$AJ:$AJ,'FLUXO MENSAL'!K$5)</f>
        <v>0</v>
      </c>
      <c r="L8" s="115">
        <f ca="1">SUMIFS(AUX!$AO:$AO,AUX!$AJ:$AJ,'FLUXO MENSAL'!L$5)</f>
        <v>0</v>
      </c>
      <c r="M8" s="115">
        <f ca="1">SUMIFS(AUX!$AO:$AO,AUX!$AJ:$AJ,'FLUXO MENSAL'!M$5)</f>
        <v>0</v>
      </c>
      <c r="N8" s="115">
        <f ca="1">SUMIFS(AUX!$AO:$AO,AUX!$AJ:$AJ,'FLUXO MENSAL'!N$5)</f>
        <v>0</v>
      </c>
    </row>
    <row r="9" spans="2:14" ht="22.5" customHeight="1" x14ac:dyDescent="0.3">
      <c r="B9" s="112" t="s">
        <v>122</v>
      </c>
      <c r="C9" s="117" t="e">
        <f ca="1">C6+C7-C8</f>
        <v>#VALUE!</v>
      </c>
      <c r="D9" s="117" t="e">
        <f t="shared" ref="D9:N9" ca="1" si="1">D6+D7-D8</f>
        <v>#VALUE!</v>
      </c>
      <c r="E9" s="117" t="e">
        <f t="shared" ca="1" si="1"/>
        <v>#VALUE!</v>
      </c>
      <c r="F9" s="117" t="e">
        <f t="shared" ca="1" si="1"/>
        <v>#VALUE!</v>
      </c>
      <c r="G9" s="117" t="e">
        <f t="shared" ca="1" si="1"/>
        <v>#VALUE!</v>
      </c>
      <c r="H9" s="117" t="e">
        <f t="shared" ca="1" si="1"/>
        <v>#VALUE!</v>
      </c>
      <c r="I9" s="117" t="e">
        <f t="shared" ca="1" si="1"/>
        <v>#VALUE!</v>
      </c>
      <c r="J9" s="117" t="e">
        <f t="shared" ca="1" si="1"/>
        <v>#VALUE!</v>
      </c>
      <c r="K9" s="117" t="e">
        <f t="shared" ca="1" si="1"/>
        <v>#VALUE!</v>
      </c>
      <c r="L9" s="117" t="e">
        <f t="shared" ca="1" si="1"/>
        <v>#VALUE!</v>
      </c>
      <c r="M9" s="117" t="e">
        <f t="shared" ca="1" si="1"/>
        <v>#VALUE!</v>
      </c>
      <c r="N9" s="117" t="e">
        <f t="shared" ca="1" si="1"/>
        <v>#VALUE!</v>
      </c>
    </row>
  </sheetData>
  <sheetProtection algorithmName="SHA-512" hashValue="l7qAO90+d9pw1xXJMsXmMq5wBScZBSoI9AoQP4RrXJ3woLHp03+VcCri74kmEZbWEWrAsfIs2gXMLsSw7Sd2Kg==" saltValue="pPd72iNSxVnz7F1WWMIehA==" spinCount="100000" sheet="1" objects="1" scenarios="1" formatCells="0" formatColumns="0" formatRows="0"/>
  <phoneticPr fontId="5" type="noConversion"/>
  <conditionalFormatting sqref="C9:N9">
    <cfRule type="cellIs" dxfId="1" priority="1" operator="lessThan">
      <formula>0</formula>
    </cfRule>
    <cfRule type="cellIs" dxfId="0" priority="2" operator="greater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723" r:id="rId3" name="Drop Down 51">
              <controlPr defaultSize="0" autoLine="0" autoPict="0">
                <anchor moveWithCells="1">
                  <from>
                    <xdr:col>6</xdr:col>
                    <xdr:colOff>476250</xdr:colOff>
                    <xdr:row>2</xdr:row>
                    <xdr:rowOff>28575</xdr:rowOff>
                  </from>
                  <to>
                    <xdr:col>8</xdr:col>
                    <xdr:colOff>647700</xdr:colOff>
                    <xdr:row>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4" r:id="rId4" name="Drop Down 52">
              <controlPr defaultSize="0" autoLine="0" autoPict="0">
                <anchor moveWithCells="1">
                  <from>
                    <xdr:col>3</xdr:col>
                    <xdr:colOff>38100</xdr:colOff>
                    <xdr:row>1</xdr:row>
                    <xdr:rowOff>285750</xdr:rowOff>
                  </from>
                  <to>
                    <xdr:col>5</xdr:col>
                    <xdr:colOff>209550</xdr:colOff>
                    <xdr:row>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587C2-820E-4350-8976-95F6410E6D90}">
  <sheetPr codeName="Planilha19"/>
  <dimension ref="A1:U37"/>
  <sheetViews>
    <sheetView showGridLines="0" showRowColHeaders="0" tabSelected="1" zoomScaleNormal="100" workbookViewId="0">
      <pane ySplit="1" topLeftCell="A2" activePane="bottomLeft" state="frozen"/>
      <selection pane="bottomLeft"/>
    </sheetView>
  </sheetViews>
  <sheetFormatPr defaultColWidth="8.88671875" defaultRowHeight="16.5" x14ac:dyDescent="0.3"/>
  <cols>
    <col min="1" max="3" width="8.88671875" style="31"/>
    <col min="4" max="4" width="8.88671875" style="31" customWidth="1"/>
    <col min="5" max="5" width="10" style="31" customWidth="1"/>
    <col min="6" max="16384" width="8.88671875" style="31"/>
  </cols>
  <sheetData>
    <row r="1" spans="5:21" s="120" customFormat="1" ht="69" customHeight="1" x14ac:dyDescent="0.3"/>
    <row r="2" spans="5:21" ht="17.25" customHeight="1" x14ac:dyDescent="0.3">
      <c r="E2" s="141" t="s">
        <v>155</v>
      </c>
      <c r="F2" s="99"/>
      <c r="G2" s="99"/>
      <c r="T2" s="138" t="s">
        <v>76</v>
      </c>
      <c r="U2" s="139">
        <v>2026</v>
      </c>
    </row>
    <row r="19" spans="1:1" x14ac:dyDescent="0.3">
      <c r="A19" s="31">
        <v>1</v>
      </c>
    </row>
    <row r="32" spans="1:1" x14ac:dyDescent="0.3">
      <c r="A32" s="31">
        <v>1</v>
      </c>
    </row>
    <row r="37" spans="1:1" x14ac:dyDescent="0.3">
      <c r="A37" s="31" t="s">
        <v>162</v>
      </c>
    </row>
  </sheetData>
  <sheetProtection algorithmName="SHA-512" hashValue="GN4wYVSseaLN4H0Opu1FG8KIh9SlRof4j5Jd3+/3An41V5NRECn5PszM2n6LA6bcegN0cEPkP/5vu9pjLqrU5Q==" saltValue="Fin61P1Dlb33p2rWK/PjRQ==" spinCount="100000" sheet="1" objects="1" formatCells="0" formatColumns="0" formatRows="0" sort="0" autoFilter="0"/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Drop Down 1">
              <controlPr defaultSize="0" autoLine="0" autoPict="0">
                <anchor>
                  <from>
                    <xdr:col>2</xdr:col>
                    <xdr:colOff>314325</xdr:colOff>
                    <xdr:row>1</xdr:row>
                    <xdr:rowOff>152400</xdr:rowOff>
                  </from>
                  <to>
                    <xdr:col>3</xdr:col>
                    <xdr:colOff>381000</xdr:colOff>
                    <xdr:row>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4" name="Drop Down 4">
              <controlPr defaultSize="0" autoLine="0" autoPict="0">
                <anchor>
                  <from>
                    <xdr:col>10</xdr:col>
                    <xdr:colOff>752475</xdr:colOff>
                    <xdr:row>15</xdr:row>
                    <xdr:rowOff>114300</xdr:rowOff>
                  </from>
                  <to>
                    <xdr:col>12</xdr:col>
                    <xdr:colOff>571500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5" name="Drop Down 5">
              <controlPr defaultSize="0" autoLine="0" autoPict="0">
                <anchor>
                  <from>
                    <xdr:col>16</xdr:col>
                    <xdr:colOff>361950</xdr:colOff>
                    <xdr:row>15</xdr:row>
                    <xdr:rowOff>95250</xdr:rowOff>
                  </from>
                  <to>
                    <xdr:col>18</xdr:col>
                    <xdr:colOff>333375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Scroll Bar 8">
              <controlPr defaultSize="0" autoPict="0">
                <anchor>
                  <from>
                    <xdr:col>3</xdr:col>
                    <xdr:colOff>314325</xdr:colOff>
                    <xdr:row>12</xdr:row>
                    <xdr:rowOff>190500</xdr:rowOff>
                  </from>
                  <to>
                    <xdr:col>3</xdr:col>
                    <xdr:colOff>476250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7" name="Scroll Bar 9">
              <controlPr defaultSize="0" autoPict="0">
                <anchor>
                  <from>
                    <xdr:col>6</xdr:col>
                    <xdr:colOff>438150</xdr:colOff>
                    <xdr:row>12</xdr:row>
                    <xdr:rowOff>190500</xdr:rowOff>
                  </from>
                  <to>
                    <xdr:col>6</xdr:col>
                    <xdr:colOff>609600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2" r:id="rId8" name="Drop Down 60">
              <controlPr defaultSize="0" autoLine="0" autoPict="0">
                <anchor moveWithCells="1">
                  <from>
                    <xdr:col>5</xdr:col>
                    <xdr:colOff>228600</xdr:colOff>
                    <xdr:row>1</xdr:row>
                    <xdr:rowOff>0</xdr:rowOff>
                  </from>
                  <to>
                    <xdr:col>6</xdr:col>
                    <xdr:colOff>752475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3" r:id="rId9" name="Drop Down 61">
              <controlPr defaultSize="0" autoLine="0" autoPict="0">
                <anchor moveWithCells="1">
                  <from>
                    <xdr:col>20</xdr:col>
                    <xdr:colOff>190500</xdr:colOff>
                    <xdr:row>36</xdr:row>
                    <xdr:rowOff>123825</xdr:rowOff>
                  </from>
                  <to>
                    <xdr:col>22</xdr:col>
                    <xdr:colOff>361950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5" r:id="rId10" name="Drop Down 63">
              <controlPr defaultSize="0" autoLine="0" autoPict="0">
                <anchor moveWithCells="1">
                  <from>
                    <xdr:col>20</xdr:col>
                    <xdr:colOff>161925</xdr:colOff>
                    <xdr:row>27</xdr:row>
                    <xdr:rowOff>180975</xdr:rowOff>
                  </from>
                  <to>
                    <xdr:col>22</xdr:col>
                    <xdr:colOff>333375</xdr:colOff>
                    <xdr:row>28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D351-58B2-436D-AAE3-CDBC32552C8B}">
  <sheetPr codeName="Planilha20"/>
  <dimension ref="A1:O180"/>
  <sheetViews>
    <sheetView showGridLines="0" workbookViewId="0">
      <pane ySplit="2" topLeftCell="A3" activePane="bottomLeft" state="frozen"/>
      <selection pane="bottomLeft"/>
    </sheetView>
  </sheetViews>
  <sheetFormatPr defaultColWidth="8.88671875" defaultRowHeight="22.5" customHeight="1" x14ac:dyDescent="0.3"/>
  <cols>
    <col min="1" max="1" width="8.88671875" style="127"/>
    <col min="2" max="2" width="21" style="127" customWidth="1"/>
    <col min="3" max="3" width="8.88671875" style="127"/>
    <col min="4" max="4" width="20.44140625" style="127" customWidth="1"/>
    <col min="5" max="5" width="2.88671875" style="127" customWidth="1"/>
    <col min="6" max="6" width="20.44140625" style="127" customWidth="1"/>
    <col min="7" max="7" width="2.88671875" style="127" customWidth="1"/>
    <col min="8" max="8" width="20.44140625" style="127" customWidth="1"/>
    <col min="9" max="9" width="2.88671875" style="127" customWidth="1"/>
    <col min="10" max="10" width="20.44140625" style="127" customWidth="1"/>
    <col min="11" max="11" width="2.88671875" style="127" customWidth="1"/>
    <col min="12" max="12" width="20.44140625" style="127" customWidth="1"/>
    <col min="13" max="13" width="2.88671875" style="127" customWidth="1"/>
    <col min="14" max="16384" width="8.88671875" style="127"/>
  </cols>
  <sheetData>
    <row r="1" spans="1:15" s="126" customFormat="1" ht="69" customHeight="1" x14ac:dyDescent="0.3"/>
    <row r="2" spans="1:15" s="74" customFormat="1" ht="32.25" customHeight="1" x14ac:dyDescent="0.3">
      <c r="A2" s="73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 s="74" customFormat="1" ht="22.5" hidden="1" customHeight="1" x14ac:dyDescent="0.3">
      <c r="A3" s="73"/>
      <c r="B3" s="76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5" s="74" customFormat="1" ht="22.5" hidden="1" customHeight="1" x14ac:dyDescent="0.3">
      <c r="A4" s="73"/>
      <c r="B4" s="77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6" spans="1:15" ht="22.5" customHeight="1" x14ac:dyDescent="0.3">
      <c r="B6" s="128" t="s">
        <v>38</v>
      </c>
      <c r="D6" s="133" t="str">
        <f>IF(B7="","",B7)</f>
        <v>Receita 1</v>
      </c>
      <c r="F6" s="133" t="str">
        <f>IF(B8="","",B8)</f>
        <v>Receita 2</v>
      </c>
      <c r="H6" s="133" t="str">
        <f>IF(B9="","",B9)</f>
        <v>Receita 3</v>
      </c>
      <c r="J6" s="133" t="str">
        <f>IF(B10="","",B10)</f>
        <v>Receita 4</v>
      </c>
      <c r="L6" s="133" t="str">
        <f>IF(B11="","",B11)</f>
        <v>Receita 5</v>
      </c>
    </row>
    <row r="7" spans="1:15" ht="22.5" customHeight="1" x14ac:dyDescent="0.3">
      <c r="A7" s="127">
        <v>1</v>
      </c>
      <c r="B7" s="129" t="s">
        <v>169</v>
      </c>
      <c r="D7" s="130" t="s">
        <v>212</v>
      </c>
      <c r="F7" s="130"/>
      <c r="H7" s="130"/>
      <c r="J7" s="130"/>
      <c r="L7" s="130"/>
    </row>
    <row r="8" spans="1:15" ht="22.5" customHeight="1" x14ac:dyDescent="0.3">
      <c r="A8" s="127">
        <v>2</v>
      </c>
      <c r="B8" s="129" t="s">
        <v>170</v>
      </c>
      <c r="D8" s="130" t="s">
        <v>213</v>
      </c>
      <c r="F8" s="130"/>
      <c r="H8" s="130"/>
      <c r="J8" s="130"/>
      <c r="L8" s="130"/>
    </row>
    <row r="9" spans="1:15" ht="22.5" customHeight="1" x14ac:dyDescent="0.3">
      <c r="A9" s="127">
        <v>3</v>
      </c>
      <c r="B9" s="129" t="s">
        <v>171</v>
      </c>
      <c r="D9" s="130" t="s">
        <v>214</v>
      </c>
      <c r="F9" s="130"/>
      <c r="H9" s="130"/>
      <c r="J9" s="130"/>
      <c r="L9" s="130"/>
    </row>
    <row r="10" spans="1:15" ht="22.5" customHeight="1" x14ac:dyDescent="0.3">
      <c r="A10" s="127">
        <v>4</v>
      </c>
      <c r="B10" s="129" t="s">
        <v>177</v>
      </c>
      <c r="D10" s="130"/>
      <c r="F10" s="130"/>
      <c r="H10" s="130"/>
      <c r="J10" s="130"/>
      <c r="L10" s="130"/>
    </row>
    <row r="11" spans="1:15" ht="22.5" customHeight="1" x14ac:dyDescent="0.3">
      <c r="A11" s="127">
        <v>5</v>
      </c>
      <c r="B11" s="129" t="s">
        <v>178</v>
      </c>
      <c r="D11" s="130"/>
      <c r="F11" s="130"/>
      <c r="H11" s="130"/>
      <c r="J11" s="130"/>
      <c r="L11" s="130"/>
    </row>
    <row r="12" spans="1:15" ht="22.5" customHeight="1" x14ac:dyDescent="0.3">
      <c r="A12" s="127">
        <v>6</v>
      </c>
      <c r="B12" s="129" t="s">
        <v>179</v>
      </c>
      <c r="D12" s="130"/>
      <c r="F12" s="130"/>
      <c r="H12" s="130"/>
      <c r="J12" s="130"/>
      <c r="L12" s="130"/>
    </row>
    <row r="13" spans="1:15" ht="22.5" customHeight="1" x14ac:dyDescent="0.3">
      <c r="A13" s="127">
        <v>7</v>
      </c>
      <c r="B13" s="129" t="s">
        <v>180</v>
      </c>
      <c r="D13" s="130"/>
      <c r="F13" s="130"/>
      <c r="H13" s="130"/>
      <c r="J13" s="130"/>
      <c r="L13" s="130"/>
    </row>
    <row r="14" spans="1:15" ht="22.5" customHeight="1" x14ac:dyDescent="0.3">
      <c r="A14" s="127">
        <v>8</v>
      </c>
      <c r="B14" s="129" t="s">
        <v>181</v>
      </c>
      <c r="D14" s="130"/>
      <c r="F14" s="130"/>
      <c r="H14" s="130"/>
      <c r="J14" s="130"/>
      <c r="L14" s="130"/>
    </row>
    <row r="15" spans="1:15" ht="22.5" customHeight="1" x14ac:dyDescent="0.3">
      <c r="A15" s="127">
        <v>9</v>
      </c>
      <c r="B15" s="129" t="s">
        <v>182</v>
      </c>
      <c r="D15" s="130"/>
      <c r="F15" s="130"/>
      <c r="H15" s="130"/>
      <c r="J15" s="130"/>
      <c r="L15" s="130"/>
    </row>
    <row r="16" spans="1:15" ht="22.5" customHeight="1" x14ac:dyDescent="0.3">
      <c r="A16" s="127">
        <v>10</v>
      </c>
      <c r="B16" s="129" t="s">
        <v>183</v>
      </c>
      <c r="D16" s="130"/>
      <c r="F16" s="130"/>
      <c r="H16" s="130"/>
      <c r="J16" s="130"/>
      <c r="L16" s="130"/>
    </row>
    <row r="17" spans="1:12" ht="22.5" customHeight="1" x14ac:dyDescent="0.3">
      <c r="A17" s="127">
        <v>11</v>
      </c>
      <c r="B17" s="129"/>
      <c r="D17" s="130"/>
      <c r="F17" s="130"/>
      <c r="H17" s="130"/>
      <c r="J17" s="130"/>
      <c r="L17" s="130"/>
    </row>
    <row r="18" spans="1:12" ht="22.5" customHeight="1" x14ac:dyDescent="0.3">
      <c r="A18" s="127">
        <v>12</v>
      </c>
      <c r="B18" s="129"/>
      <c r="D18" s="130"/>
      <c r="F18" s="130"/>
      <c r="H18" s="130"/>
      <c r="J18" s="130"/>
      <c r="L18" s="130"/>
    </row>
    <row r="19" spans="1:12" ht="22.5" customHeight="1" x14ac:dyDescent="0.3">
      <c r="A19" s="127">
        <v>13</v>
      </c>
      <c r="B19" s="129"/>
      <c r="D19" s="130"/>
      <c r="F19" s="130"/>
      <c r="H19" s="130"/>
      <c r="J19" s="130"/>
      <c r="L19" s="130"/>
    </row>
    <row r="20" spans="1:12" ht="22.5" customHeight="1" x14ac:dyDescent="0.3">
      <c r="A20" s="127">
        <v>14</v>
      </c>
      <c r="B20" s="129"/>
      <c r="D20" s="130"/>
      <c r="F20" s="130"/>
      <c r="H20" s="130"/>
      <c r="J20" s="130"/>
      <c r="L20" s="130"/>
    </row>
    <row r="21" spans="1:12" ht="22.5" customHeight="1" x14ac:dyDescent="0.3">
      <c r="A21" s="127">
        <v>15</v>
      </c>
      <c r="B21" s="129"/>
      <c r="D21" s="130"/>
      <c r="F21" s="130"/>
      <c r="H21" s="130"/>
      <c r="J21" s="130"/>
      <c r="L21" s="130"/>
    </row>
    <row r="22" spans="1:12" ht="22.5" customHeight="1" x14ac:dyDescent="0.3">
      <c r="A22" s="127">
        <v>16</v>
      </c>
      <c r="B22" s="129"/>
      <c r="D22" s="130"/>
      <c r="F22" s="130"/>
      <c r="H22" s="130"/>
      <c r="J22" s="130"/>
      <c r="L22" s="130"/>
    </row>
    <row r="23" spans="1:12" ht="22.5" customHeight="1" x14ac:dyDescent="0.3">
      <c r="A23" s="127">
        <v>17</v>
      </c>
      <c r="B23" s="129"/>
      <c r="D23" s="130"/>
      <c r="F23" s="130"/>
      <c r="H23" s="130"/>
      <c r="J23" s="130"/>
      <c r="L23" s="130"/>
    </row>
    <row r="24" spans="1:12" ht="22.5" customHeight="1" x14ac:dyDescent="0.3">
      <c r="A24" s="127">
        <v>18</v>
      </c>
      <c r="B24" s="129"/>
      <c r="D24" s="130"/>
      <c r="F24" s="130"/>
      <c r="H24" s="130"/>
      <c r="J24" s="130"/>
      <c r="L24" s="130"/>
    </row>
    <row r="25" spans="1:12" ht="22.5" customHeight="1" x14ac:dyDescent="0.3">
      <c r="A25" s="127">
        <v>19</v>
      </c>
      <c r="B25" s="129"/>
      <c r="D25" s="130"/>
      <c r="F25" s="130"/>
      <c r="H25" s="130"/>
      <c r="J25" s="130"/>
      <c r="L25" s="130"/>
    </row>
    <row r="26" spans="1:12" ht="22.5" customHeight="1" x14ac:dyDescent="0.3">
      <c r="A26" s="127">
        <v>20</v>
      </c>
      <c r="B26" s="129"/>
      <c r="D26" s="130"/>
      <c r="F26" s="130"/>
      <c r="H26" s="130"/>
      <c r="J26" s="130"/>
      <c r="L26" s="130"/>
    </row>
    <row r="28" spans="1:12" ht="22.5" customHeight="1" x14ac:dyDescent="0.3">
      <c r="D28" s="133" t="str">
        <f>IF(B12="","",B12)</f>
        <v>Receita 6</v>
      </c>
      <c r="F28" s="133" t="str">
        <f>IF(B13="","",B13)</f>
        <v>Receita 7</v>
      </c>
      <c r="H28" s="133" t="str">
        <f>IF(B14="","",B14)</f>
        <v>Receita 8</v>
      </c>
      <c r="J28" s="133" t="str">
        <f>IF(B15="","",B15)</f>
        <v>Receita 9</v>
      </c>
      <c r="L28" s="133" t="str">
        <f>IF(B16="","",B16)</f>
        <v>Receita 10</v>
      </c>
    </row>
    <row r="29" spans="1:12" ht="22.5" customHeight="1" x14ac:dyDescent="0.3">
      <c r="D29" s="130"/>
      <c r="F29" s="130"/>
      <c r="H29" s="130"/>
      <c r="J29" s="130"/>
      <c r="L29" s="130"/>
    </row>
    <row r="30" spans="1:12" ht="22.5" customHeight="1" x14ac:dyDescent="0.3">
      <c r="D30" s="130"/>
      <c r="F30" s="130"/>
      <c r="H30" s="130"/>
      <c r="J30" s="130"/>
      <c r="L30" s="130"/>
    </row>
    <row r="31" spans="1:12" ht="22.5" customHeight="1" x14ac:dyDescent="0.3">
      <c r="D31" s="130"/>
      <c r="F31" s="130"/>
      <c r="H31" s="130"/>
      <c r="J31" s="130"/>
      <c r="L31" s="130"/>
    </row>
    <row r="32" spans="1:12" ht="22.5" customHeight="1" x14ac:dyDescent="0.3">
      <c r="D32" s="130"/>
      <c r="F32" s="130"/>
      <c r="H32" s="130"/>
      <c r="J32" s="130"/>
      <c r="L32" s="130"/>
    </row>
    <row r="33" spans="4:12" ht="22.5" customHeight="1" x14ac:dyDescent="0.3">
      <c r="D33" s="130"/>
      <c r="F33" s="130"/>
      <c r="H33" s="130"/>
      <c r="J33" s="130"/>
      <c r="L33" s="130"/>
    </row>
    <row r="34" spans="4:12" ht="22.5" customHeight="1" x14ac:dyDescent="0.3">
      <c r="D34" s="130"/>
      <c r="F34" s="130"/>
      <c r="H34" s="130"/>
      <c r="J34" s="130"/>
      <c r="L34" s="130"/>
    </row>
    <row r="35" spans="4:12" ht="22.5" customHeight="1" x14ac:dyDescent="0.3">
      <c r="D35" s="130"/>
      <c r="F35" s="130"/>
      <c r="H35" s="130"/>
      <c r="J35" s="130"/>
      <c r="L35" s="130"/>
    </row>
    <row r="36" spans="4:12" ht="22.5" customHeight="1" x14ac:dyDescent="0.3">
      <c r="D36" s="130"/>
      <c r="F36" s="130"/>
      <c r="H36" s="130"/>
      <c r="J36" s="130"/>
      <c r="L36" s="130"/>
    </row>
    <row r="37" spans="4:12" ht="22.5" customHeight="1" x14ac:dyDescent="0.3">
      <c r="D37" s="130"/>
      <c r="F37" s="130"/>
      <c r="H37" s="130"/>
      <c r="J37" s="130"/>
      <c r="L37" s="130"/>
    </row>
    <row r="38" spans="4:12" ht="22.5" customHeight="1" x14ac:dyDescent="0.3">
      <c r="D38" s="130"/>
      <c r="F38" s="130"/>
      <c r="H38" s="130"/>
      <c r="J38" s="130"/>
      <c r="L38" s="130"/>
    </row>
    <row r="39" spans="4:12" ht="22.5" customHeight="1" x14ac:dyDescent="0.3">
      <c r="D39" s="130"/>
      <c r="F39" s="130"/>
      <c r="H39" s="130"/>
      <c r="J39" s="130"/>
      <c r="L39" s="130"/>
    </row>
    <row r="40" spans="4:12" ht="22.5" customHeight="1" x14ac:dyDescent="0.3">
      <c r="D40" s="130"/>
      <c r="F40" s="130"/>
      <c r="H40" s="130"/>
      <c r="J40" s="130"/>
      <c r="L40" s="130"/>
    </row>
    <row r="41" spans="4:12" ht="22.5" customHeight="1" x14ac:dyDescent="0.3">
      <c r="D41" s="130"/>
      <c r="F41" s="130"/>
      <c r="H41" s="130"/>
      <c r="J41" s="130"/>
      <c r="L41" s="130"/>
    </row>
    <row r="42" spans="4:12" ht="22.5" customHeight="1" x14ac:dyDescent="0.3">
      <c r="D42" s="130"/>
      <c r="F42" s="130"/>
      <c r="H42" s="130"/>
      <c r="J42" s="130"/>
      <c r="L42" s="130"/>
    </row>
    <row r="43" spans="4:12" ht="22.5" customHeight="1" x14ac:dyDescent="0.3">
      <c r="D43" s="130"/>
      <c r="F43" s="130"/>
      <c r="H43" s="130"/>
      <c r="J43" s="130"/>
      <c r="L43" s="130"/>
    </row>
    <row r="44" spans="4:12" ht="22.5" customHeight="1" x14ac:dyDescent="0.3">
      <c r="D44" s="130"/>
      <c r="F44" s="130"/>
      <c r="H44" s="130"/>
      <c r="J44" s="130"/>
      <c r="L44" s="130"/>
    </row>
    <row r="45" spans="4:12" ht="22.5" customHeight="1" x14ac:dyDescent="0.3">
      <c r="D45" s="130"/>
      <c r="F45" s="130"/>
      <c r="H45" s="130"/>
      <c r="J45" s="130"/>
      <c r="L45" s="130"/>
    </row>
    <row r="46" spans="4:12" ht="22.5" customHeight="1" x14ac:dyDescent="0.3">
      <c r="D46" s="130"/>
      <c r="F46" s="130"/>
      <c r="H46" s="130"/>
      <c r="J46" s="130"/>
      <c r="L46" s="130"/>
    </row>
    <row r="47" spans="4:12" ht="22.5" customHeight="1" x14ac:dyDescent="0.3">
      <c r="D47" s="130"/>
      <c r="F47" s="130"/>
      <c r="H47" s="130"/>
      <c r="J47" s="130"/>
      <c r="L47" s="130"/>
    </row>
    <row r="48" spans="4:12" ht="22.5" customHeight="1" x14ac:dyDescent="0.3">
      <c r="D48" s="130"/>
      <c r="F48" s="130"/>
      <c r="H48" s="130"/>
      <c r="J48" s="130"/>
      <c r="L48" s="130"/>
    </row>
    <row r="50" spans="4:12" ht="22.5" customHeight="1" x14ac:dyDescent="0.3">
      <c r="D50" s="133" t="str">
        <f>IF(B17="","",B17)</f>
        <v/>
      </c>
      <c r="F50" s="133" t="str">
        <f>IF(B18="","",B18)</f>
        <v/>
      </c>
      <c r="H50" s="133" t="str">
        <f>IF(B19="","",B19)</f>
        <v/>
      </c>
      <c r="J50" s="133" t="str">
        <f>IF(B20="","",B20)</f>
        <v/>
      </c>
      <c r="L50" s="133" t="str">
        <f>IF(B21="","",B21)</f>
        <v/>
      </c>
    </row>
    <row r="51" spans="4:12" ht="22.5" customHeight="1" x14ac:dyDescent="0.3">
      <c r="D51" s="130"/>
      <c r="F51" s="130"/>
      <c r="H51" s="130"/>
      <c r="J51" s="130"/>
      <c r="L51" s="130"/>
    </row>
    <row r="52" spans="4:12" ht="22.5" customHeight="1" x14ac:dyDescent="0.3">
      <c r="D52" s="130"/>
      <c r="F52" s="130"/>
      <c r="H52" s="130"/>
      <c r="J52" s="130"/>
      <c r="L52" s="130"/>
    </row>
    <row r="53" spans="4:12" ht="22.5" customHeight="1" x14ac:dyDescent="0.3">
      <c r="D53" s="130"/>
      <c r="F53" s="130"/>
      <c r="H53" s="130"/>
      <c r="J53" s="130"/>
      <c r="L53" s="130"/>
    </row>
    <row r="54" spans="4:12" ht="22.5" customHeight="1" x14ac:dyDescent="0.3">
      <c r="D54" s="130"/>
      <c r="F54" s="130"/>
      <c r="H54" s="130"/>
      <c r="J54" s="130"/>
      <c r="L54" s="130"/>
    </row>
    <row r="55" spans="4:12" ht="22.5" customHeight="1" x14ac:dyDescent="0.3">
      <c r="D55" s="130"/>
      <c r="F55" s="130"/>
      <c r="H55" s="130"/>
      <c r="J55" s="130"/>
      <c r="L55" s="130"/>
    </row>
    <row r="56" spans="4:12" ht="22.5" customHeight="1" x14ac:dyDescent="0.3">
      <c r="D56" s="130"/>
      <c r="F56" s="130"/>
      <c r="H56" s="130"/>
      <c r="J56" s="130"/>
      <c r="L56" s="130"/>
    </row>
    <row r="57" spans="4:12" ht="22.5" customHeight="1" x14ac:dyDescent="0.3">
      <c r="D57" s="130"/>
      <c r="F57" s="130"/>
      <c r="H57" s="130"/>
      <c r="J57" s="130"/>
      <c r="L57" s="130"/>
    </row>
    <row r="58" spans="4:12" ht="22.5" customHeight="1" x14ac:dyDescent="0.3">
      <c r="D58" s="130"/>
      <c r="F58" s="130"/>
      <c r="H58" s="130"/>
      <c r="J58" s="130"/>
      <c r="L58" s="130"/>
    </row>
    <row r="59" spans="4:12" ht="22.5" customHeight="1" x14ac:dyDescent="0.3">
      <c r="D59" s="130"/>
      <c r="F59" s="130"/>
      <c r="H59" s="130"/>
      <c r="J59" s="130"/>
      <c r="L59" s="130"/>
    </row>
    <row r="60" spans="4:12" ht="22.5" customHeight="1" x14ac:dyDescent="0.3">
      <c r="D60" s="130"/>
      <c r="F60" s="130"/>
      <c r="H60" s="130"/>
      <c r="J60" s="130"/>
      <c r="L60" s="130"/>
    </row>
    <row r="61" spans="4:12" ht="22.5" customHeight="1" x14ac:dyDescent="0.3">
      <c r="D61" s="130"/>
      <c r="F61" s="130"/>
      <c r="H61" s="130"/>
      <c r="J61" s="130"/>
      <c r="L61" s="130"/>
    </row>
    <row r="62" spans="4:12" ht="22.5" customHeight="1" x14ac:dyDescent="0.3">
      <c r="D62" s="130"/>
      <c r="F62" s="130"/>
      <c r="H62" s="130"/>
      <c r="J62" s="130"/>
      <c r="L62" s="130"/>
    </row>
    <row r="63" spans="4:12" ht="22.5" customHeight="1" x14ac:dyDescent="0.3">
      <c r="D63" s="130"/>
      <c r="F63" s="130"/>
      <c r="H63" s="130"/>
      <c r="J63" s="130"/>
      <c r="L63" s="130"/>
    </row>
    <row r="64" spans="4:12" ht="22.5" customHeight="1" x14ac:dyDescent="0.3">
      <c r="D64" s="130"/>
      <c r="F64" s="130"/>
      <c r="H64" s="130"/>
      <c r="J64" s="130"/>
      <c r="L64" s="130"/>
    </row>
    <row r="65" spans="4:12" ht="22.5" customHeight="1" x14ac:dyDescent="0.3">
      <c r="D65" s="130"/>
      <c r="F65" s="130"/>
      <c r="H65" s="130"/>
      <c r="J65" s="130"/>
      <c r="L65" s="130"/>
    </row>
    <row r="66" spans="4:12" ht="22.5" customHeight="1" x14ac:dyDescent="0.3">
      <c r="D66" s="130"/>
      <c r="F66" s="130"/>
      <c r="H66" s="130"/>
      <c r="J66" s="130"/>
      <c r="L66" s="130"/>
    </row>
    <row r="67" spans="4:12" ht="22.5" customHeight="1" x14ac:dyDescent="0.3">
      <c r="D67" s="130"/>
      <c r="F67" s="130"/>
      <c r="H67" s="130"/>
      <c r="J67" s="130"/>
      <c r="L67" s="130"/>
    </row>
    <row r="68" spans="4:12" ht="22.5" customHeight="1" x14ac:dyDescent="0.3">
      <c r="D68" s="130"/>
      <c r="F68" s="130"/>
      <c r="H68" s="130"/>
      <c r="J68" s="130"/>
      <c r="L68" s="130"/>
    </row>
    <row r="69" spans="4:12" ht="22.5" customHeight="1" x14ac:dyDescent="0.3">
      <c r="D69" s="130"/>
      <c r="F69" s="130"/>
      <c r="H69" s="130"/>
      <c r="J69" s="130"/>
      <c r="L69" s="130"/>
    </row>
    <row r="70" spans="4:12" ht="22.5" customHeight="1" x14ac:dyDescent="0.3">
      <c r="D70" s="130"/>
      <c r="F70" s="130"/>
      <c r="H70" s="130"/>
      <c r="J70" s="130"/>
      <c r="L70" s="130"/>
    </row>
    <row r="72" spans="4:12" ht="22.5" customHeight="1" x14ac:dyDescent="0.3">
      <c r="D72" s="133" t="str">
        <f>IF(B22="","",B22)</f>
        <v/>
      </c>
      <c r="F72" s="133" t="str">
        <f>IF(B23="","",B23)</f>
        <v/>
      </c>
      <c r="H72" s="133" t="str">
        <f>IF(B24="","",B24)</f>
        <v/>
      </c>
      <c r="J72" s="133" t="str">
        <f>IF(B25="","",B25)</f>
        <v/>
      </c>
      <c r="L72" s="133" t="str">
        <f>IF(B26="","",B26)</f>
        <v/>
      </c>
    </row>
    <row r="73" spans="4:12" ht="22.5" customHeight="1" x14ac:dyDescent="0.3">
      <c r="D73" s="130"/>
      <c r="F73" s="130"/>
      <c r="H73" s="130"/>
      <c r="J73" s="130"/>
      <c r="L73" s="130"/>
    </row>
    <row r="74" spans="4:12" ht="22.5" customHeight="1" x14ac:dyDescent="0.3">
      <c r="D74" s="130"/>
      <c r="F74" s="130"/>
      <c r="H74" s="130"/>
      <c r="J74" s="130"/>
      <c r="L74" s="130"/>
    </row>
    <row r="75" spans="4:12" ht="22.5" customHeight="1" x14ac:dyDescent="0.3">
      <c r="D75" s="130"/>
      <c r="F75" s="130"/>
      <c r="H75" s="130"/>
      <c r="J75" s="130"/>
      <c r="L75" s="130"/>
    </row>
    <row r="76" spans="4:12" ht="22.5" customHeight="1" x14ac:dyDescent="0.3">
      <c r="D76" s="130"/>
      <c r="F76" s="130"/>
      <c r="H76" s="130"/>
      <c r="J76" s="130"/>
      <c r="L76" s="130"/>
    </row>
    <row r="77" spans="4:12" ht="22.5" customHeight="1" x14ac:dyDescent="0.3">
      <c r="D77" s="130"/>
      <c r="F77" s="130"/>
      <c r="H77" s="130"/>
      <c r="J77" s="130"/>
      <c r="L77" s="130"/>
    </row>
    <row r="78" spans="4:12" ht="22.5" customHeight="1" x14ac:dyDescent="0.3">
      <c r="D78" s="130"/>
      <c r="F78" s="130"/>
      <c r="H78" s="130"/>
      <c r="J78" s="130"/>
      <c r="L78" s="130"/>
    </row>
    <row r="79" spans="4:12" ht="22.5" customHeight="1" x14ac:dyDescent="0.3">
      <c r="D79" s="130"/>
      <c r="F79" s="130"/>
      <c r="H79" s="130"/>
      <c r="J79" s="130"/>
      <c r="L79" s="130"/>
    </row>
    <row r="80" spans="4:12" ht="22.5" customHeight="1" x14ac:dyDescent="0.3">
      <c r="D80" s="130"/>
      <c r="F80" s="130"/>
      <c r="H80" s="130"/>
      <c r="J80" s="130"/>
      <c r="L80" s="130"/>
    </row>
    <row r="81" spans="1:12" ht="22.5" customHeight="1" x14ac:dyDescent="0.3">
      <c r="D81" s="130"/>
      <c r="F81" s="130"/>
      <c r="H81" s="130"/>
      <c r="J81" s="130"/>
      <c r="L81" s="130"/>
    </row>
    <row r="82" spans="1:12" ht="22.5" customHeight="1" x14ac:dyDescent="0.3">
      <c r="D82" s="130"/>
      <c r="F82" s="130"/>
      <c r="H82" s="130"/>
      <c r="J82" s="130"/>
      <c r="L82" s="130"/>
    </row>
    <row r="83" spans="1:12" ht="22.5" customHeight="1" x14ac:dyDescent="0.3">
      <c r="D83" s="130"/>
      <c r="F83" s="130"/>
      <c r="H83" s="130"/>
      <c r="J83" s="130"/>
      <c r="L83" s="130"/>
    </row>
    <row r="84" spans="1:12" ht="22.5" customHeight="1" x14ac:dyDescent="0.3">
      <c r="D84" s="130"/>
      <c r="F84" s="130"/>
      <c r="H84" s="130"/>
      <c r="J84" s="130"/>
      <c r="L84" s="130"/>
    </row>
    <row r="85" spans="1:12" ht="22.5" customHeight="1" x14ac:dyDescent="0.3">
      <c r="D85" s="130"/>
      <c r="F85" s="130"/>
      <c r="H85" s="130"/>
      <c r="J85" s="130"/>
      <c r="L85" s="130"/>
    </row>
    <row r="86" spans="1:12" ht="22.5" customHeight="1" x14ac:dyDescent="0.3">
      <c r="D86" s="130"/>
      <c r="F86" s="130"/>
      <c r="H86" s="130"/>
      <c r="J86" s="130"/>
      <c r="L86" s="130"/>
    </row>
    <row r="87" spans="1:12" ht="22.5" customHeight="1" x14ac:dyDescent="0.3">
      <c r="D87" s="130"/>
      <c r="F87" s="130"/>
      <c r="H87" s="130"/>
      <c r="J87" s="130"/>
      <c r="L87" s="130"/>
    </row>
    <row r="88" spans="1:12" ht="22.5" customHeight="1" x14ac:dyDescent="0.3">
      <c r="D88" s="130"/>
      <c r="F88" s="130"/>
      <c r="H88" s="130"/>
      <c r="J88" s="130"/>
      <c r="L88" s="130"/>
    </row>
    <row r="89" spans="1:12" ht="22.5" customHeight="1" x14ac:dyDescent="0.3">
      <c r="D89" s="130"/>
      <c r="F89" s="130"/>
      <c r="H89" s="130"/>
      <c r="J89" s="130"/>
      <c r="L89" s="130"/>
    </row>
    <row r="90" spans="1:12" ht="22.5" customHeight="1" x14ac:dyDescent="0.3">
      <c r="D90" s="130"/>
      <c r="F90" s="130"/>
      <c r="H90" s="130"/>
      <c r="J90" s="130"/>
      <c r="L90" s="130"/>
    </row>
    <row r="91" spans="1:12" ht="22.5" customHeight="1" x14ac:dyDescent="0.3">
      <c r="D91" s="130"/>
      <c r="F91" s="130"/>
      <c r="H91" s="130"/>
      <c r="J91" s="130"/>
      <c r="L91" s="130"/>
    </row>
    <row r="92" spans="1:12" ht="22.5" customHeight="1" x14ac:dyDescent="0.3">
      <c r="D92" s="130"/>
      <c r="F92" s="130"/>
      <c r="H92" s="130"/>
      <c r="J92" s="130"/>
      <c r="L92" s="130"/>
    </row>
    <row r="94" spans="1:12" ht="22.5" customHeight="1" x14ac:dyDescent="0.3">
      <c r="B94" s="131" t="s">
        <v>39</v>
      </c>
      <c r="D94" s="134" t="str">
        <f>IF(B95="","",B95)</f>
        <v>Despesa 1</v>
      </c>
      <c r="F94" s="134" t="str">
        <f>IF(B96="","",B96)</f>
        <v>Despesa 2</v>
      </c>
      <c r="H94" s="134" t="str">
        <f>IF(B97="","",B97)</f>
        <v>Despesa 3</v>
      </c>
      <c r="J94" s="134" t="str">
        <f>IF(B98="","",B98)</f>
        <v>Despesa 4</v>
      </c>
      <c r="L94" s="134" t="str">
        <f>IF(B99="","",B99)</f>
        <v>Despesa 5</v>
      </c>
    </row>
    <row r="95" spans="1:12" ht="22.5" customHeight="1" x14ac:dyDescent="0.3">
      <c r="A95" s="127">
        <v>1</v>
      </c>
      <c r="B95" s="132" t="s">
        <v>172</v>
      </c>
      <c r="D95" s="130" t="s">
        <v>215</v>
      </c>
      <c r="F95" s="130"/>
      <c r="H95" s="130"/>
      <c r="J95" s="130"/>
      <c r="L95" s="130"/>
    </row>
    <row r="96" spans="1:12" ht="22.5" customHeight="1" x14ac:dyDescent="0.3">
      <c r="A96" s="127">
        <v>2</v>
      </c>
      <c r="B96" s="132" t="s">
        <v>173</v>
      </c>
      <c r="D96" s="130" t="s">
        <v>216</v>
      </c>
      <c r="F96" s="130"/>
      <c r="H96" s="130"/>
      <c r="J96" s="130"/>
      <c r="L96" s="130"/>
    </row>
    <row r="97" spans="1:12" ht="22.5" customHeight="1" x14ac:dyDescent="0.3">
      <c r="A97" s="127">
        <v>3</v>
      </c>
      <c r="B97" s="132" t="s">
        <v>174</v>
      </c>
      <c r="D97" s="130" t="s">
        <v>217</v>
      </c>
      <c r="F97" s="130"/>
      <c r="H97" s="130"/>
      <c r="J97" s="130"/>
      <c r="L97" s="130"/>
    </row>
    <row r="98" spans="1:12" ht="22.5" customHeight="1" x14ac:dyDescent="0.3">
      <c r="A98" s="127">
        <v>4</v>
      </c>
      <c r="B98" s="132" t="s">
        <v>184</v>
      </c>
      <c r="D98" s="130"/>
      <c r="F98" s="130"/>
      <c r="H98" s="130"/>
      <c r="J98" s="130"/>
      <c r="L98" s="130"/>
    </row>
    <row r="99" spans="1:12" ht="22.5" customHeight="1" x14ac:dyDescent="0.3">
      <c r="A99" s="127">
        <v>5</v>
      </c>
      <c r="B99" s="132" t="s">
        <v>185</v>
      </c>
      <c r="D99" s="130"/>
      <c r="F99" s="130"/>
      <c r="H99" s="130"/>
      <c r="J99" s="130"/>
      <c r="L99" s="130"/>
    </row>
    <row r="100" spans="1:12" ht="22.5" customHeight="1" x14ac:dyDescent="0.3">
      <c r="A100" s="127">
        <v>6</v>
      </c>
      <c r="B100" s="132" t="s">
        <v>186</v>
      </c>
      <c r="D100" s="130"/>
      <c r="F100" s="130"/>
      <c r="H100" s="130"/>
      <c r="J100" s="130"/>
      <c r="L100" s="130"/>
    </row>
    <row r="101" spans="1:12" ht="22.5" customHeight="1" x14ac:dyDescent="0.3">
      <c r="A101" s="127">
        <v>7</v>
      </c>
      <c r="B101" s="132" t="s">
        <v>187</v>
      </c>
      <c r="D101" s="130"/>
      <c r="F101" s="130"/>
      <c r="H101" s="130"/>
      <c r="J101" s="130"/>
      <c r="L101" s="130"/>
    </row>
    <row r="102" spans="1:12" ht="22.5" customHeight="1" x14ac:dyDescent="0.3">
      <c r="A102" s="127">
        <v>8</v>
      </c>
      <c r="B102" s="132" t="s">
        <v>188</v>
      </c>
      <c r="D102" s="130"/>
      <c r="F102" s="130"/>
      <c r="H102" s="130"/>
      <c r="J102" s="130"/>
      <c r="L102" s="130"/>
    </row>
    <row r="103" spans="1:12" ht="22.5" customHeight="1" x14ac:dyDescent="0.3">
      <c r="A103" s="127">
        <v>9</v>
      </c>
      <c r="B103" s="132" t="s">
        <v>189</v>
      </c>
      <c r="D103" s="130"/>
      <c r="F103" s="130"/>
      <c r="H103" s="130"/>
      <c r="J103" s="130"/>
      <c r="L103" s="130"/>
    </row>
    <row r="104" spans="1:12" ht="22.5" customHeight="1" x14ac:dyDescent="0.3">
      <c r="A104" s="127">
        <v>10</v>
      </c>
      <c r="B104" s="132" t="s">
        <v>190</v>
      </c>
      <c r="D104" s="130"/>
      <c r="F104" s="130"/>
      <c r="H104" s="130"/>
      <c r="J104" s="130"/>
      <c r="L104" s="130"/>
    </row>
    <row r="105" spans="1:12" ht="22.5" customHeight="1" x14ac:dyDescent="0.3">
      <c r="A105" s="127">
        <v>11</v>
      </c>
      <c r="B105" s="132"/>
      <c r="D105" s="130"/>
      <c r="F105" s="130"/>
      <c r="H105" s="130"/>
      <c r="J105" s="130"/>
      <c r="L105" s="130"/>
    </row>
    <row r="106" spans="1:12" ht="22.5" customHeight="1" x14ac:dyDescent="0.3">
      <c r="A106" s="127">
        <v>12</v>
      </c>
      <c r="B106" s="132"/>
      <c r="D106" s="130"/>
      <c r="F106" s="130"/>
      <c r="H106" s="130"/>
      <c r="J106" s="130"/>
      <c r="L106" s="130"/>
    </row>
    <row r="107" spans="1:12" ht="22.5" customHeight="1" x14ac:dyDescent="0.3">
      <c r="A107" s="127">
        <v>13</v>
      </c>
      <c r="B107" s="132"/>
      <c r="D107" s="130"/>
      <c r="F107" s="130"/>
      <c r="H107" s="130"/>
      <c r="J107" s="130"/>
      <c r="L107" s="130"/>
    </row>
    <row r="108" spans="1:12" ht="22.5" customHeight="1" x14ac:dyDescent="0.3">
      <c r="A108" s="127">
        <v>14</v>
      </c>
      <c r="B108" s="132"/>
      <c r="D108" s="130"/>
      <c r="F108" s="130"/>
      <c r="H108" s="130"/>
      <c r="J108" s="130"/>
      <c r="L108" s="130"/>
    </row>
    <row r="109" spans="1:12" ht="22.5" customHeight="1" x14ac:dyDescent="0.3">
      <c r="A109" s="127">
        <v>15</v>
      </c>
      <c r="B109" s="132"/>
      <c r="D109" s="130"/>
      <c r="F109" s="130"/>
      <c r="H109" s="130"/>
      <c r="J109" s="130"/>
      <c r="L109" s="130"/>
    </row>
    <row r="110" spans="1:12" ht="22.5" customHeight="1" x14ac:dyDescent="0.3">
      <c r="A110" s="127">
        <v>16</v>
      </c>
      <c r="B110" s="132"/>
      <c r="D110" s="130"/>
      <c r="F110" s="130"/>
      <c r="H110" s="130"/>
      <c r="J110" s="130"/>
      <c r="L110" s="130"/>
    </row>
    <row r="111" spans="1:12" ht="22.5" customHeight="1" x14ac:dyDescent="0.3">
      <c r="A111" s="127">
        <v>17</v>
      </c>
      <c r="B111" s="132"/>
      <c r="D111" s="130"/>
      <c r="F111" s="130"/>
      <c r="H111" s="130"/>
      <c r="J111" s="130"/>
      <c r="L111" s="130"/>
    </row>
    <row r="112" spans="1:12" ht="22.5" customHeight="1" x14ac:dyDescent="0.3">
      <c r="A112" s="127">
        <v>18</v>
      </c>
      <c r="B112" s="132"/>
      <c r="D112" s="130"/>
      <c r="F112" s="130"/>
      <c r="H112" s="130"/>
      <c r="J112" s="130"/>
      <c r="L112" s="130"/>
    </row>
    <row r="113" spans="1:12" ht="22.5" customHeight="1" x14ac:dyDescent="0.3">
      <c r="A113" s="127">
        <v>19</v>
      </c>
      <c r="B113" s="132"/>
      <c r="D113" s="130"/>
      <c r="F113" s="130"/>
      <c r="H113" s="130"/>
      <c r="J113" s="130"/>
      <c r="L113" s="130"/>
    </row>
    <row r="114" spans="1:12" ht="22.5" customHeight="1" x14ac:dyDescent="0.3">
      <c r="A114" s="127">
        <v>20</v>
      </c>
      <c r="B114" s="132"/>
      <c r="D114" s="130"/>
      <c r="F114" s="130"/>
      <c r="H114" s="130"/>
      <c r="J114" s="130"/>
      <c r="L114" s="130"/>
    </row>
    <row r="116" spans="1:12" ht="22.5" customHeight="1" x14ac:dyDescent="0.3">
      <c r="D116" s="134" t="str">
        <f>IF(B100="","",B100)</f>
        <v>Despesa 6</v>
      </c>
      <c r="F116" s="134" t="str">
        <f>IF(B101="","",B101)</f>
        <v>Despesa 7</v>
      </c>
      <c r="H116" s="134" t="str">
        <f>IF(B102="","",B102)</f>
        <v>Despesa 8</v>
      </c>
      <c r="J116" s="134" t="str">
        <f>IF(B103="","",B103)</f>
        <v>Despesa 9</v>
      </c>
      <c r="L116" s="134" t="str">
        <f>IF(B104="","",B104)</f>
        <v>Despesa 10</v>
      </c>
    </row>
    <row r="117" spans="1:12" ht="22.5" customHeight="1" x14ac:dyDescent="0.3">
      <c r="D117" s="130"/>
      <c r="F117" s="130"/>
      <c r="H117" s="130"/>
      <c r="J117" s="130"/>
      <c r="L117" s="130"/>
    </row>
    <row r="118" spans="1:12" ht="22.5" customHeight="1" x14ac:dyDescent="0.3">
      <c r="D118" s="130"/>
      <c r="F118" s="130"/>
      <c r="H118" s="130"/>
      <c r="J118" s="130"/>
      <c r="L118" s="130"/>
    </row>
    <row r="119" spans="1:12" ht="22.5" customHeight="1" x14ac:dyDescent="0.3">
      <c r="D119" s="130"/>
      <c r="F119" s="130"/>
      <c r="H119" s="130"/>
      <c r="J119" s="130"/>
      <c r="L119" s="130"/>
    </row>
    <row r="120" spans="1:12" ht="22.5" customHeight="1" x14ac:dyDescent="0.3">
      <c r="D120" s="130"/>
      <c r="F120" s="130"/>
      <c r="H120" s="130"/>
      <c r="J120" s="130"/>
      <c r="L120" s="130"/>
    </row>
    <row r="121" spans="1:12" ht="22.5" customHeight="1" x14ac:dyDescent="0.3">
      <c r="D121" s="130"/>
      <c r="F121" s="130"/>
      <c r="H121" s="130"/>
      <c r="J121" s="130"/>
      <c r="L121" s="130"/>
    </row>
    <row r="122" spans="1:12" ht="22.5" customHeight="1" x14ac:dyDescent="0.3">
      <c r="D122" s="130"/>
      <c r="F122" s="130"/>
      <c r="H122" s="130"/>
      <c r="J122" s="130"/>
      <c r="L122" s="130"/>
    </row>
    <row r="123" spans="1:12" ht="22.5" customHeight="1" x14ac:dyDescent="0.3">
      <c r="D123" s="130"/>
      <c r="F123" s="130"/>
      <c r="H123" s="130"/>
      <c r="J123" s="130"/>
      <c r="L123" s="130"/>
    </row>
    <row r="124" spans="1:12" ht="22.5" customHeight="1" x14ac:dyDescent="0.3">
      <c r="D124" s="130"/>
      <c r="F124" s="130"/>
      <c r="H124" s="130"/>
      <c r="J124" s="130"/>
      <c r="L124" s="130"/>
    </row>
    <row r="125" spans="1:12" ht="22.5" customHeight="1" x14ac:dyDescent="0.3">
      <c r="D125" s="130"/>
      <c r="F125" s="130"/>
      <c r="H125" s="130"/>
      <c r="J125" s="130"/>
      <c r="L125" s="130"/>
    </row>
    <row r="126" spans="1:12" ht="22.5" customHeight="1" x14ac:dyDescent="0.3">
      <c r="D126" s="130"/>
      <c r="F126" s="130"/>
      <c r="H126" s="130"/>
      <c r="J126" s="130"/>
      <c r="L126" s="130"/>
    </row>
    <row r="127" spans="1:12" ht="22.5" customHeight="1" x14ac:dyDescent="0.3">
      <c r="D127" s="130"/>
      <c r="F127" s="130"/>
      <c r="H127" s="130"/>
      <c r="J127" s="130"/>
      <c r="L127" s="130"/>
    </row>
    <row r="128" spans="1:12" ht="22.5" customHeight="1" x14ac:dyDescent="0.3">
      <c r="D128" s="130"/>
      <c r="F128" s="130"/>
      <c r="H128" s="130"/>
      <c r="J128" s="130"/>
      <c r="L128" s="130"/>
    </row>
    <row r="129" spans="4:12" ht="22.5" customHeight="1" x14ac:dyDescent="0.3">
      <c r="D129" s="130"/>
      <c r="F129" s="130"/>
      <c r="H129" s="130"/>
      <c r="J129" s="130"/>
      <c r="L129" s="130"/>
    </row>
    <row r="130" spans="4:12" ht="22.5" customHeight="1" x14ac:dyDescent="0.3">
      <c r="D130" s="130"/>
      <c r="F130" s="130"/>
      <c r="H130" s="130"/>
      <c r="J130" s="130"/>
      <c r="L130" s="130"/>
    </row>
    <row r="131" spans="4:12" ht="22.5" customHeight="1" x14ac:dyDescent="0.3">
      <c r="D131" s="130"/>
      <c r="F131" s="130"/>
      <c r="H131" s="130"/>
      <c r="J131" s="130"/>
      <c r="L131" s="130"/>
    </row>
    <row r="132" spans="4:12" ht="22.5" customHeight="1" x14ac:dyDescent="0.3">
      <c r="D132" s="130"/>
      <c r="F132" s="130"/>
      <c r="H132" s="130"/>
      <c r="J132" s="130"/>
      <c r="L132" s="130"/>
    </row>
    <row r="133" spans="4:12" ht="22.5" customHeight="1" x14ac:dyDescent="0.3">
      <c r="D133" s="130"/>
      <c r="F133" s="130"/>
      <c r="H133" s="130"/>
      <c r="J133" s="130"/>
      <c r="L133" s="130"/>
    </row>
    <row r="134" spans="4:12" ht="22.5" customHeight="1" x14ac:dyDescent="0.3">
      <c r="D134" s="130"/>
      <c r="F134" s="130"/>
      <c r="H134" s="130"/>
      <c r="J134" s="130"/>
      <c r="L134" s="130"/>
    </row>
    <row r="135" spans="4:12" ht="22.5" customHeight="1" x14ac:dyDescent="0.3">
      <c r="D135" s="130"/>
      <c r="F135" s="130"/>
      <c r="H135" s="130"/>
      <c r="J135" s="130"/>
      <c r="L135" s="130"/>
    </row>
    <row r="136" spans="4:12" ht="22.5" customHeight="1" x14ac:dyDescent="0.3">
      <c r="D136" s="130"/>
      <c r="F136" s="130"/>
      <c r="H136" s="130"/>
      <c r="J136" s="130"/>
      <c r="L136" s="130"/>
    </row>
    <row r="138" spans="4:12" ht="22.5" customHeight="1" x14ac:dyDescent="0.3">
      <c r="D138" s="134" t="str">
        <f>IF(B105="","",B105)</f>
        <v/>
      </c>
      <c r="F138" s="134" t="str">
        <f>IF(B106="","",B106)</f>
        <v/>
      </c>
      <c r="H138" s="134" t="str">
        <f>IF(B107="","",B107)</f>
        <v/>
      </c>
      <c r="J138" s="134" t="str">
        <f>IF(B108="","",B108)</f>
        <v/>
      </c>
      <c r="L138" s="134" t="str">
        <f>IF(B109="","",B109)</f>
        <v/>
      </c>
    </row>
    <row r="139" spans="4:12" ht="22.5" customHeight="1" x14ac:dyDescent="0.3">
      <c r="D139" s="130"/>
      <c r="F139" s="130"/>
      <c r="H139" s="130"/>
      <c r="J139" s="130"/>
      <c r="L139" s="130"/>
    </row>
    <row r="140" spans="4:12" ht="22.5" customHeight="1" x14ac:dyDescent="0.3">
      <c r="D140" s="130"/>
      <c r="F140" s="130"/>
      <c r="H140" s="130"/>
      <c r="J140" s="130"/>
      <c r="L140" s="130"/>
    </row>
    <row r="141" spans="4:12" ht="22.5" customHeight="1" x14ac:dyDescent="0.3">
      <c r="D141" s="130"/>
      <c r="F141" s="130"/>
      <c r="H141" s="130"/>
      <c r="J141" s="130"/>
      <c r="L141" s="130"/>
    </row>
    <row r="142" spans="4:12" ht="22.5" customHeight="1" x14ac:dyDescent="0.3">
      <c r="D142" s="130"/>
      <c r="F142" s="130"/>
      <c r="H142" s="130"/>
      <c r="J142" s="130"/>
      <c r="L142" s="130"/>
    </row>
    <row r="143" spans="4:12" ht="22.5" customHeight="1" x14ac:dyDescent="0.3">
      <c r="D143" s="130"/>
      <c r="F143" s="130"/>
      <c r="H143" s="130"/>
      <c r="J143" s="130"/>
      <c r="L143" s="130"/>
    </row>
    <row r="144" spans="4:12" ht="22.5" customHeight="1" x14ac:dyDescent="0.3">
      <c r="D144" s="130"/>
      <c r="F144" s="130"/>
      <c r="H144" s="130"/>
      <c r="J144" s="130"/>
      <c r="L144" s="130"/>
    </row>
    <row r="145" spans="4:12" ht="22.5" customHeight="1" x14ac:dyDescent="0.3">
      <c r="D145" s="130"/>
      <c r="F145" s="130"/>
      <c r="H145" s="130"/>
      <c r="J145" s="130"/>
      <c r="L145" s="130"/>
    </row>
    <row r="146" spans="4:12" ht="22.5" customHeight="1" x14ac:dyDescent="0.3">
      <c r="D146" s="130"/>
      <c r="F146" s="130"/>
      <c r="H146" s="130"/>
      <c r="J146" s="130"/>
      <c r="L146" s="130"/>
    </row>
    <row r="147" spans="4:12" ht="22.5" customHeight="1" x14ac:dyDescent="0.3">
      <c r="D147" s="130"/>
      <c r="F147" s="130"/>
      <c r="H147" s="130"/>
      <c r="J147" s="130"/>
      <c r="L147" s="130"/>
    </row>
    <row r="148" spans="4:12" ht="22.5" customHeight="1" x14ac:dyDescent="0.3">
      <c r="D148" s="130"/>
      <c r="F148" s="130"/>
      <c r="H148" s="130"/>
      <c r="J148" s="130"/>
      <c r="L148" s="130"/>
    </row>
    <row r="149" spans="4:12" ht="22.5" customHeight="1" x14ac:dyDescent="0.3">
      <c r="D149" s="130"/>
      <c r="F149" s="130"/>
      <c r="H149" s="130"/>
      <c r="J149" s="130"/>
      <c r="L149" s="130"/>
    </row>
    <row r="150" spans="4:12" ht="22.5" customHeight="1" x14ac:dyDescent="0.3">
      <c r="D150" s="130"/>
      <c r="F150" s="130"/>
      <c r="H150" s="130"/>
      <c r="J150" s="130"/>
      <c r="L150" s="130"/>
    </row>
    <row r="151" spans="4:12" ht="22.5" customHeight="1" x14ac:dyDescent="0.3">
      <c r="D151" s="130"/>
      <c r="F151" s="130"/>
      <c r="H151" s="130"/>
      <c r="J151" s="130"/>
      <c r="L151" s="130"/>
    </row>
    <row r="152" spans="4:12" ht="22.5" customHeight="1" x14ac:dyDescent="0.3">
      <c r="D152" s="130"/>
      <c r="F152" s="130"/>
      <c r="H152" s="130"/>
      <c r="J152" s="130"/>
      <c r="L152" s="130"/>
    </row>
    <row r="153" spans="4:12" ht="22.5" customHeight="1" x14ac:dyDescent="0.3">
      <c r="D153" s="130"/>
      <c r="F153" s="130"/>
      <c r="H153" s="130"/>
      <c r="J153" s="130"/>
      <c r="L153" s="130"/>
    </row>
    <row r="154" spans="4:12" ht="22.5" customHeight="1" x14ac:dyDescent="0.3">
      <c r="D154" s="130"/>
      <c r="F154" s="130"/>
      <c r="H154" s="130"/>
      <c r="J154" s="130"/>
      <c r="L154" s="130"/>
    </row>
    <row r="155" spans="4:12" ht="22.5" customHeight="1" x14ac:dyDescent="0.3">
      <c r="D155" s="130"/>
      <c r="F155" s="130"/>
      <c r="H155" s="130"/>
      <c r="J155" s="130"/>
      <c r="L155" s="130"/>
    </row>
    <row r="156" spans="4:12" ht="22.5" customHeight="1" x14ac:dyDescent="0.3">
      <c r="D156" s="130"/>
      <c r="F156" s="130"/>
      <c r="H156" s="130"/>
      <c r="J156" s="130"/>
      <c r="L156" s="130"/>
    </row>
    <row r="157" spans="4:12" ht="22.5" customHeight="1" x14ac:dyDescent="0.3">
      <c r="D157" s="130"/>
      <c r="F157" s="130"/>
      <c r="H157" s="130"/>
      <c r="J157" s="130"/>
      <c r="L157" s="130"/>
    </row>
    <row r="158" spans="4:12" ht="22.5" customHeight="1" x14ac:dyDescent="0.3">
      <c r="D158" s="130"/>
      <c r="F158" s="130"/>
      <c r="H158" s="130"/>
      <c r="J158" s="130"/>
      <c r="L158" s="130"/>
    </row>
    <row r="160" spans="4:12" ht="22.5" customHeight="1" x14ac:dyDescent="0.3">
      <c r="D160" s="134" t="str">
        <f>IF(B110="","",B110)</f>
        <v/>
      </c>
      <c r="F160" s="134" t="str">
        <f>IF(B111="","",B111)</f>
        <v/>
      </c>
      <c r="H160" s="134" t="str">
        <f>IF(B112="","",B112)</f>
        <v/>
      </c>
      <c r="J160" s="134" t="str">
        <f>IF(B113="","",B113)</f>
        <v/>
      </c>
      <c r="L160" s="134" t="str">
        <f>IF(B114="","",B114)</f>
        <v/>
      </c>
    </row>
    <row r="161" spans="4:12" ht="22.5" customHeight="1" x14ac:dyDescent="0.3">
      <c r="D161" s="130"/>
      <c r="F161" s="130"/>
      <c r="H161" s="130"/>
      <c r="J161" s="130"/>
      <c r="L161" s="130"/>
    </row>
    <row r="162" spans="4:12" ht="22.5" customHeight="1" x14ac:dyDescent="0.3">
      <c r="D162" s="130"/>
      <c r="F162" s="130"/>
      <c r="H162" s="130"/>
      <c r="J162" s="130"/>
      <c r="L162" s="130"/>
    </row>
    <row r="163" spans="4:12" ht="22.5" customHeight="1" x14ac:dyDescent="0.3">
      <c r="D163" s="130"/>
      <c r="F163" s="130"/>
      <c r="H163" s="130"/>
      <c r="J163" s="130"/>
      <c r="L163" s="130"/>
    </row>
    <row r="164" spans="4:12" ht="22.5" customHeight="1" x14ac:dyDescent="0.3">
      <c r="D164" s="130"/>
      <c r="F164" s="130"/>
      <c r="H164" s="130"/>
      <c r="J164" s="130"/>
      <c r="L164" s="130"/>
    </row>
    <row r="165" spans="4:12" ht="22.5" customHeight="1" x14ac:dyDescent="0.3">
      <c r="D165" s="130"/>
      <c r="F165" s="130"/>
      <c r="H165" s="130"/>
      <c r="J165" s="130"/>
      <c r="L165" s="130"/>
    </row>
    <row r="166" spans="4:12" ht="22.5" customHeight="1" x14ac:dyDescent="0.3">
      <c r="D166" s="130"/>
      <c r="F166" s="130"/>
      <c r="H166" s="130"/>
      <c r="J166" s="130"/>
      <c r="L166" s="130"/>
    </row>
    <row r="167" spans="4:12" ht="22.5" customHeight="1" x14ac:dyDescent="0.3">
      <c r="D167" s="130"/>
      <c r="F167" s="130"/>
      <c r="H167" s="130"/>
      <c r="J167" s="130"/>
      <c r="L167" s="130"/>
    </row>
    <row r="168" spans="4:12" ht="22.5" customHeight="1" x14ac:dyDescent="0.3">
      <c r="D168" s="130"/>
      <c r="F168" s="130"/>
      <c r="H168" s="130"/>
      <c r="J168" s="130"/>
      <c r="L168" s="130"/>
    </row>
    <row r="169" spans="4:12" ht="22.5" customHeight="1" x14ac:dyDescent="0.3">
      <c r="D169" s="130"/>
      <c r="F169" s="130"/>
      <c r="H169" s="130"/>
      <c r="J169" s="130"/>
      <c r="L169" s="130"/>
    </row>
    <row r="170" spans="4:12" ht="22.5" customHeight="1" x14ac:dyDescent="0.3">
      <c r="D170" s="130"/>
      <c r="F170" s="130"/>
      <c r="H170" s="130"/>
      <c r="J170" s="130"/>
      <c r="L170" s="130"/>
    </row>
    <row r="171" spans="4:12" ht="22.5" customHeight="1" x14ac:dyDescent="0.3">
      <c r="D171" s="130"/>
      <c r="F171" s="130"/>
      <c r="H171" s="130"/>
      <c r="J171" s="130"/>
      <c r="L171" s="130"/>
    </row>
    <row r="172" spans="4:12" ht="22.5" customHeight="1" x14ac:dyDescent="0.3">
      <c r="D172" s="130"/>
      <c r="F172" s="130"/>
      <c r="H172" s="130"/>
      <c r="J172" s="130"/>
      <c r="L172" s="130"/>
    </row>
    <row r="173" spans="4:12" ht="22.5" customHeight="1" x14ac:dyDescent="0.3">
      <c r="D173" s="130"/>
      <c r="F173" s="130"/>
      <c r="H173" s="130"/>
      <c r="J173" s="130"/>
      <c r="L173" s="130"/>
    </row>
    <row r="174" spans="4:12" ht="22.5" customHeight="1" x14ac:dyDescent="0.3">
      <c r="D174" s="130"/>
      <c r="F174" s="130"/>
      <c r="H174" s="130"/>
      <c r="J174" s="130"/>
      <c r="L174" s="130"/>
    </row>
    <row r="175" spans="4:12" ht="22.5" customHeight="1" x14ac:dyDescent="0.3">
      <c r="D175" s="130"/>
      <c r="F175" s="130"/>
      <c r="H175" s="130"/>
      <c r="J175" s="130"/>
      <c r="L175" s="130"/>
    </row>
    <row r="176" spans="4:12" ht="22.5" customHeight="1" x14ac:dyDescent="0.3">
      <c r="D176" s="130"/>
      <c r="F176" s="130"/>
      <c r="H176" s="130"/>
      <c r="J176" s="130"/>
      <c r="L176" s="130"/>
    </row>
    <row r="177" spans="4:12" ht="22.5" customHeight="1" x14ac:dyDescent="0.3">
      <c r="D177" s="130"/>
      <c r="F177" s="130"/>
      <c r="H177" s="130"/>
      <c r="J177" s="130"/>
      <c r="L177" s="130"/>
    </row>
    <row r="178" spans="4:12" ht="22.5" customHeight="1" x14ac:dyDescent="0.3">
      <c r="D178" s="130"/>
      <c r="F178" s="130"/>
      <c r="H178" s="130"/>
      <c r="J178" s="130"/>
      <c r="L178" s="130"/>
    </row>
    <row r="179" spans="4:12" ht="22.5" customHeight="1" x14ac:dyDescent="0.3">
      <c r="D179" s="130"/>
      <c r="F179" s="130"/>
      <c r="H179" s="130"/>
      <c r="J179" s="130"/>
      <c r="L179" s="130"/>
    </row>
    <row r="180" spans="4:12" ht="22.5" customHeight="1" x14ac:dyDescent="0.3">
      <c r="D180" s="130"/>
      <c r="F180" s="130"/>
      <c r="H180" s="130"/>
      <c r="J180" s="130"/>
      <c r="L180" s="130"/>
    </row>
  </sheetData>
  <sheetProtection algorithmName="SHA-512" hashValue="NCPAlj4UcY6lSmaQmmyAm74hoDhiQbNKDdO/mgICSKr4u2cRZxe6FYckDQG/5+41xIOm/AKOziJMUfVF1vFGwQ==" saltValue="5SjVeO1QeQvTk7PxBbhixw==" spinCount="100000" sheet="1" objects="1" formatCells="0" formatColumns="0" formatRows="0" sort="0" autoFilter="0"/>
  <phoneticPr fontId="5" type="noConversion"/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FC56-9822-43E1-AEC1-180D47839686}">
  <sheetPr codeName="Planilha2"/>
  <dimension ref="A1:O48"/>
  <sheetViews>
    <sheetView showGridLines="0" workbookViewId="0">
      <pane ySplit="6" topLeftCell="A7" activePane="bottomLeft" state="frozen"/>
      <selection pane="bottomLeft"/>
    </sheetView>
  </sheetViews>
  <sheetFormatPr defaultColWidth="8.88671875" defaultRowHeight="22.5" customHeight="1" x14ac:dyDescent="0.3"/>
  <cols>
    <col min="1" max="1" width="3.77734375" style="73" customWidth="1"/>
    <col min="2" max="2" width="31.6640625" style="74" customWidth="1"/>
    <col min="3" max="15" width="8.88671875" style="75"/>
    <col min="16" max="16384" width="8.88671875" style="74"/>
  </cols>
  <sheetData>
    <row r="1" spans="1:15" s="126" customFormat="1" ht="69" customHeight="1" x14ac:dyDescent="0.3"/>
    <row r="2" spans="1:15" ht="32.25" customHeight="1" x14ac:dyDescent="0.3"/>
    <row r="3" spans="1:15" ht="22.5" customHeight="1" x14ac:dyDescent="0.3">
      <c r="B3" s="76" t="s">
        <v>41</v>
      </c>
    </row>
    <row r="4" spans="1:15" ht="22.5" customHeight="1" x14ac:dyDescent="0.3">
      <c r="B4" s="77" t="s">
        <v>42</v>
      </c>
    </row>
    <row r="5" spans="1:15" s="79" customFormat="1" ht="18.75" customHeight="1" x14ac:dyDescent="0.3">
      <c r="A5" s="78"/>
      <c r="C5" s="80" t="s">
        <v>77</v>
      </c>
      <c r="D5" s="80" t="s">
        <v>80</v>
      </c>
      <c r="E5" s="80" t="s">
        <v>81</v>
      </c>
      <c r="F5" s="80" t="s">
        <v>82</v>
      </c>
      <c r="G5" s="80" t="s">
        <v>83</v>
      </c>
      <c r="H5" s="80" t="s">
        <v>84</v>
      </c>
      <c r="I5" s="80" t="s">
        <v>85</v>
      </c>
      <c r="J5" s="80" t="s">
        <v>86</v>
      </c>
      <c r="K5" s="80" t="s">
        <v>87</v>
      </c>
      <c r="L5" s="80" t="s">
        <v>88</v>
      </c>
      <c r="M5" s="80" t="s">
        <v>89</v>
      </c>
      <c r="N5" s="80" t="s">
        <v>90</v>
      </c>
      <c r="O5" s="80" t="s">
        <v>2</v>
      </c>
    </row>
    <row r="6" spans="1:15" ht="22.5" customHeight="1" x14ac:dyDescent="0.3">
      <c r="B6" s="81" t="s">
        <v>1</v>
      </c>
      <c r="C6" s="87">
        <f>SUM(C7:C26)</f>
        <v>0</v>
      </c>
      <c r="D6" s="87">
        <f t="shared" ref="D6:O6" si="0">SUM(D7:D26)</f>
        <v>0</v>
      </c>
      <c r="E6" s="87">
        <f t="shared" si="0"/>
        <v>0</v>
      </c>
      <c r="F6" s="87">
        <f t="shared" si="0"/>
        <v>0</v>
      </c>
      <c r="G6" s="87">
        <f t="shared" si="0"/>
        <v>0</v>
      </c>
      <c r="H6" s="87">
        <f t="shared" si="0"/>
        <v>0</v>
      </c>
      <c r="I6" s="87">
        <f t="shared" si="0"/>
        <v>0</v>
      </c>
      <c r="J6" s="87">
        <f t="shared" si="0"/>
        <v>0</v>
      </c>
      <c r="K6" s="87">
        <f t="shared" si="0"/>
        <v>0</v>
      </c>
      <c r="L6" s="87">
        <f t="shared" si="0"/>
        <v>0</v>
      </c>
      <c r="M6" s="87">
        <f t="shared" si="0"/>
        <v>0</v>
      </c>
      <c r="N6" s="87">
        <f t="shared" si="0"/>
        <v>0</v>
      </c>
      <c r="O6" s="87">
        <f t="shared" si="0"/>
        <v>0</v>
      </c>
    </row>
    <row r="7" spans="1:15" ht="22.5" customHeight="1" x14ac:dyDescent="0.3">
      <c r="A7" s="82">
        <v>1</v>
      </c>
      <c r="B7" s="135" t="str">
        <f>IF('PLANO DE CONTAS'!B7="","",'PLANO DE CONTAS'!B7)</f>
        <v>Receita 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7">
        <f>SUM(C7:N7)</f>
        <v>0</v>
      </c>
    </row>
    <row r="8" spans="1:15" ht="22.5" customHeight="1" x14ac:dyDescent="0.3">
      <c r="A8" s="82">
        <v>2</v>
      </c>
      <c r="B8" s="135" t="str">
        <f>IF('PLANO DE CONTAS'!B8="","",'PLANO DE CONTAS'!B8)</f>
        <v>Receita 2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7">
        <f t="shared" ref="O8:O15" si="1">SUM(C8:N8)</f>
        <v>0</v>
      </c>
    </row>
    <row r="9" spans="1:15" ht="22.5" customHeight="1" x14ac:dyDescent="0.3">
      <c r="A9" s="82">
        <v>3</v>
      </c>
      <c r="B9" s="135" t="str">
        <f>IF('PLANO DE CONTAS'!B9="","",'PLANO DE CONTAS'!B9)</f>
        <v>Receita 3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7">
        <f t="shared" si="1"/>
        <v>0</v>
      </c>
    </row>
    <row r="10" spans="1:15" ht="22.5" customHeight="1" x14ac:dyDescent="0.3">
      <c r="A10" s="82">
        <v>4</v>
      </c>
      <c r="B10" s="135" t="str">
        <f>IF('PLANO DE CONTAS'!B10="","",'PLANO DE CONTAS'!B10)</f>
        <v>Receita 4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7">
        <f t="shared" si="1"/>
        <v>0</v>
      </c>
    </row>
    <row r="11" spans="1:15" ht="22.5" customHeight="1" x14ac:dyDescent="0.3">
      <c r="A11" s="82">
        <v>5</v>
      </c>
      <c r="B11" s="135" t="str">
        <f>IF('PLANO DE CONTAS'!B11="","",'PLANO DE CONTAS'!B11)</f>
        <v>Receita 5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7">
        <f t="shared" si="1"/>
        <v>0</v>
      </c>
    </row>
    <row r="12" spans="1:15" ht="22.5" customHeight="1" x14ac:dyDescent="0.3">
      <c r="A12" s="82">
        <v>6</v>
      </c>
      <c r="B12" s="135" t="str">
        <f>IF('PLANO DE CONTAS'!B12="","",'PLANO DE CONTAS'!B12)</f>
        <v>Receita 6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7">
        <f t="shared" si="1"/>
        <v>0</v>
      </c>
    </row>
    <row r="13" spans="1:15" ht="22.5" customHeight="1" x14ac:dyDescent="0.3">
      <c r="A13" s="82">
        <v>7</v>
      </c>
      <c r="B13" s="135" t="str">
        <f>IF('PLANO DE CONTAS'!B13="","",'PLANO DE CONTAS'!B13)</f>
        <v>Receita 7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7">
        <f t="shared" si="1"/>
        <v>0</v>
      </c>
    </row>
    <row r="14" spans="1:15" ht="22.5" customHeight="1" x14ac:dyDescent="0.3">
      <c r="A14" s="82">
        <v>8</v>
      </c>
      <c r="B14" s="135" t="str">
        <f>IF('PLANO DE CONTAS'!B14="","",'PLANO DE CONTAS'!B14)</f>
        <v>Receita 8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7">
        <f t="shared" si="1"/>
        <v>0</v>
      </c>
    </row>
    <row r="15" spans="1:15" ht="22.5" customHeight="1" x14ac:dyDescent="0.3">
      <c r="A15" s="82">
        <v>9</v>
      </c>
      <c r="B15" s="135" t="str">
        <f>IF('PLANO DE CONTAS'!B15="","",'PLANO DE CONTAS'!B15)</f>
        <v>Receita 9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7">
        <f t="shared" si="1"/>
        <v>0</v>
      </c>
    </row>
    <row r="16" spans="1:15" ht="22.5" customHeight="1" x14ac:dyDescent="0.3">
      <c r="A16" s="82">
        <v>10</v>
      </c>
      <c r="B16" s="135" t="str">
        <f>IF('PLANO DE CONTAS'!B16="","",'PLANO DE CONTAS'!B16)</f>
        <v>Receita 10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7">
        <f>SUM(C16:N16)</f>
        <v>0</v>
      </c>
    </row>
    <row r="17" spans="1:15" ht="22.5" customHeight="1" x14ac:dyDescent="0.3">
      <c r="A17" s="82">
        <v>9</v>
      </c>
      <c r="B17" s="135" t="str">
        <f>IF('PLANO DE CONTAS'!B17="","",'PLANO DE CONTAS'!B17)</f>
        <v/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7">
        <f t="shared" ref="O17:O26" si="2">SUM(C17:N17)</f>
        <v>0</v>
      </c>
    </row>
    <row r="18" spans="1:15" ht="22.5" customHeight="1" x14ac:dyDescent="0.3">
      <c r="A18" s="82">
        <v>10</v>
      </c>
      <c r="B18" s="135" t="str">
        <f>IF('PLANO DE CONTAS'!B18="","",'PLANO DE CONTAS'!B18)</f>
        <v/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7">
        <f t="shared" si="2"/>
        <v>0</v>
      </c>
    </row>
    <row r="19" spans="1:15" ht="22.5" customHeight="1" x14ac:dyDescent="0.3">
      <c r="A19" s="82">
        <v>9</v>
      </c>
      <c r="B19" s="135" t="str">
        <f>IF('PLANO DE CONTAS'!B19="","",'PLANO DE CONTAS'!B19)</f>
        <v/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7">
        <f t="shared" si="2"/>
        <v>0</v>
      </c>
    </row>
    <row r="20" spans="1:15" ht="22.5" customHeight="1" x14ac:dyDescent="0.3">
      <c r="A20" s="82">
        <v>10</v>
      </c>
      <c r="B20" s="135" t="str">
        <f>IF('PLANO DE CONTAS'!B20="","",'PLANO DE CONTAS'!B20)</f>
        <v/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7">
        <f t="shared" si="2"/>
        <v>0</v>
      </c>
    </row>
    <row r="21" spans="1:15" ht="22.5" customHeight="1" x14ac:dyDescent="0.3">
      <c r="A21" s="82">
        <v>9</v>
      </c>
      <c r="B21" s="135" t="str">
        <f>IF('PLANO DE CONTAS'!B21="","",'PLANO DE CONTAS'!B21)</f>
        <v/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7">
        <f t="shared" si="2"/>
        <v>0</v>
      </c>
    </row>
    <row r="22" spans="1:15" ht="22.5" customHeight="1" x14ac:dyDescent="0.3">
      <c r="A22" s="82">
        <v>10</v>
      </c>
      <c r="B22" s="135" t="str">
        <f>IF('PLANO DE CONTAS'!B22="","",'PLANO DE CONTAS'!B22)</f>
        <v/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7">
        <f t="shared" si="2"/>
        <v>0</v>
      </c>
    </row>
    <row r="23" spans="1:15" ht="22.5" customHeight="1" x14ac:dyDescent="0.3">
      <c r="A23" s="82">
        <v>9</v>
      </c>
      <c r="B23" s="135" t="str">
        <f>IF('PLANO DE CONTAS'!B23="","",'PLANO DE CONTAS'!B23)</f>
        <v/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7">
        <f t="shared" si="2"/>
        <v>0</v>
      </c>
    </row>
    <row r="24" spans="1:15" ht="22.5" customHeight="1" x14ac:dyDescent="0.3">
      <c r="A24" s="82">
        <v>10</v>
      </c>
      <c r="B24" s="135" t="str">
        <f>IF('PLANO DE CONTAS'!B24="","",'PLANO DE CONTAS'!B24)</f>
        <v/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7">
        <f t="shared" si="2"/>
        <v>0</v>
      </c>
    </row>
    <row r="25" spans="1:15" ht="22.5" customHeight="1" x14ac:dyDescent="0.3">
      <c r="A25" s="82">
        <v>9</v>
      </c>
      <c r="B25" s="135" t="str">
        <f>IF('PLANO DE CONTAS'!B25="","",'PLANO DE CONTAS'!B25)</f>
        <v/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7">
        <f t="shared" si="2"/>
        <v>0</v>
      </c>
    </row>
    <row r="26" spans="1:15" ht="22.5" customHeight="1" x14ac:dyDescent="0.3">
      <c r="A26" s="82">
        <v>10</v>
      </c>
      <c r="B26" s="135" t="str">
        <f>IF('PLANO DE CONTAS'!B26="","",'PLANO DE CONTAS'!B26)</f>
        <v/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7">
        <f t="shared" si="2"/>
        <v>0</v>
      </c>
    </row>
    <row r="28" spans="1:15" ht="22.5" customHeight="1" x14ac:dyDescent="0.3">
      <c r="B28" s="85" t="s">
        <v>0</v>
      </c>
      <c r="C28" s="88">
        <f>SUM(C29:C48)</f>
        <v>0</v>
      </c>
      <c r="D28" s="88">
        <f t="shared" ref="D28:O28" si="3">SUM(D29:D48)</f>
        <v>0</v>
      </c>
      <c r="E28" s="88">
        <f t="shared" si="3"/>
        <v>0</v>
      </c>
      <c r="F28" s="88">
        <f t="shared" si="3"/>
        <v>0</v>
      </c>
      <c r="G28" s="88">
        <f t="shared" si="3"/>
        <v>0</v>
      </c>
      <c r="H28" s="88">
        <f t="shared" si="3"/>
        <v>0</v>
      </c>
      <c r="I28" s="88">
        <f t="shared" si="3"/>
        <v>0</v>
      </c>
      <c r="J28" s="88">
        <f t="shared" si="3"/>
        <v>0</v>
      </c>
      <c r="K28" s="88">
        <f t="shared" si="3"/>
        <v>0</v>
      </c>
      <c r="L28" s="88">
        <f t="shared" si="3"/>
        <v>0</v>
      </c>
      <c r="M28" s="88">
        <f t="shared" si="3"/>
        <v>0</v>
      </c>
      <c r="N28" s="88">
        <f t="shared" si="3"/>
        <v>0</v>
      </c>
      <c r="O28" s="88">
        <f t="shared" si="3"/>
        <v>0</v>
      </c>
    </row>
    <row r="29" spans="1:15" ht="22.5" customHeight="1" x14ac:dyDescent="0.3">
      <c r="A29" s="86">
        <v>1</v>
      </c>
      <c r="B29" s="136" t="str">
        <f>IF('PLANO DE CONTAS'!B95="","",'PLANO DE CONTAS'!B95)</f>
        <v>Despesa 1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8">
        <f>SUM(C29:N29)</f>
        <v>0</v>
      </c>
    </row>
    <row r="30" spans="1:15" ht="22.5" customHeight="1" x14ac:dyDescent="0.3">
      <c r="A30" s="86">
        <v>2</v>
      </c>
      <c r="B30" s="136" t="str">
        <f>IF('PLANO DE CONTAS'!B96="","",'PLANO DE CONTAS'!B96)</f>
        <v>Despesa 2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8">
        <f>SUM(C30:N30)</f>
        <v>0</v>
      </c>
    </row>
    <row r="31" spans="1:15" ht="22.5" customHeight="1" x14ac:dyDescent="0.3">
      <c r="A31" s="86">
        <v>3</v>
      </c>
      <c r="B31" s="136" t="str">
        <f>IF('PLANO DE CONTAS'!B97="","",'PLANO DE CONTAS'!B97)</f>
        <v>Despesa 3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8">
        <f t="shared" ref="O31:O38" si="4">SUM(C31:N31)</f>
        <v>0</v>
      </c>
    </row>
    <row r="32" spans="1:15" ht="22.5" customHeight="1" x14ac:dyDescent="0.3">
      <c r="A32" s="86">
        <v>4</v>
      </c>
      <c r="B32" s="136" t="str">
        <f>IF('PLANO DE CONTAS'!B98="","",'PLANO DE CONTAS'!B98)</f>
        <v>Despesa 4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8">
        <f t="shared" si="4"/>
        <v>0</v>
      </c>
    </row>
    <row r="33" spans="1:15" ht="22.5" customHeight="1" x14ac:dyDescent="0.3">
      <c r="A33" s="86">
        <v>5</v>
      </c>
      <c r="B33" s="136" t="str">
        <f>IF('PLANO DE CONTAS'!B99="","",'PLANO DE CONTAS'!B99)</f>
        <v>Despesa 5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8">
        <f t="shared" si="4"/>
        <v>0</v>
      </c>
    </row>
    <row r="34" spans="1:15" ht="22.5" customHeight="1" x14ac:dyDescent="0.3">
      <c r="A34" s="86">
        <v>6</v>
      </c>
      <c r="B34" s="136" t="str">
        <f>IF('PLANO DE CONTAS'!B100="","",'PLANO DE CONTAS'!B100)</f>
        <v>Despesa 6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8">
        <f t="shared" si="4"/>
        <v>0</v>
      </c>
    </row>
    <row r="35" spans="1:15" ht="22.5" customHeight="1" x14ac:dyDescent="0.3">
      <c r="A35" s="86">
        <v>7</v>
      </c>
      <c r="B35" s="136" t="str">
        <f>IF('PLANO DE CONTAS'!B101="","",'PLANO DE CONTAS'!B101)</f>
        <v>Despesa 7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8">
        <f t="shared" si="4"/>
        <v>0</v>
      </c>
    </row>
    <row r="36" spans="1:15" ht="22.5" customHeight="1" x14ac:dyDescent="0.3">
      <c r="A36" s="86">
        <v>8</v>
      </c>
      <c r="B36" s="136" t="str">
        <f>IF('PLANO DE CONTAS'!B102="","",'PLANO DE CONTAS'!B102)</f>
        <v>Despesa 8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8">
        <f t="shared" si="4"/>
        <v>0</v>
      </c>
    </row>
    <row r="37" spans="1:15" ht="22.5" customHeight="1" x14ac:dyDescent="0.3">
      <c r="A37" s="86">
        <v>9</v>
      </c>
      <c r="B37" s="136" t="str">
        <f>IF('PLANO DE CONTAS'!B103="","",'PLANO DE CONTAS'!B103)</f>
        <v>Despesa 9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8">
        <f t="shared" si="4"/>
        <v>0</v>
      </c>
    </row>
    <row r="38" spans="1:15" ht="22.5" customHeight="1" x14ac:dyDescent="0.3">
      <c r="A38" s="86">
        <v>10</v>
      </c>
      <c r="B38" s="136" t="str">
        <f>IF('PLANO DE CONTAS'!B104="","",'PLANO DE CONTAS'!B104)</f>
        <v>Despesa 10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8">
        <f t="shared" si="4"/>
        <v>0</v>
      </c>
    </row>
    <row r="39" spans="1:15" ht="22.5" customHeight="1" x14ac:dyDescent="0.3">
      <c r="A39" s="86">
        <v>9</v>
      </c>
      <c r="B39" s="136" t="str">
        <f>IF('PLANO DE CONTAS'!B105="","",'PLANO DE CONTAS'!B105)</f>
        <v/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8">
        <f t="shared" ref="O39:O48" si="5">SUM(C39:N39)</f>
        <v>0</v>
      </c>
    </row>
    <row r="40" spans="1:15" ht="22.5" customHeight="1" x14ac:dyDescent="0.3">
      <c r="A40" s="86">
        <v>10</v>
      </c>
      <c r="B40" s="136" t="str">
        <f>IF('PLANO DE CONTAS'!B106="","",'PLANO DE CONTAS'!B106)</f>
        <v/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8">
        <f t="shared" si="5"/>
        <v>0</v>
      </c>
    </row>
    <row r="41" spans="1:15" ht="22.5" customHeight="1" x14ac:dyDescent="0.3">
      <c r="A41" s="86">
        <v>9</v>
      </c>
      <c r="B41" s="136" t="str">
        <f>IF('PLANO DE CONTAS'!B107="","",'PLANO DE CONTAS'!B107)</f>
        <v/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8">
        <f t="shared" si="5"/>
        <v>0</v>
      </c>
    </row>
    <row r="42" spans="1:15" ht="22.5" customHeight="1" x14ac:dyDescent="0.3">
      <c r="A42" s="86">
        <v>10</v>
      </c>
      <c r="B42" s="136" t="str">
        <f>IF('PLANO DE CONTAS'!B108="","",'PLANO DE CONTAS'!B108)</f>
        <v/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8">
        <f t="shared" si="5"/>
        <v>0</v>
      </c>
    </row>
    <row r="43" spans="1:15" ht="22.5" customHeight="1" x14ac:dyDescent="0.3">
      <c r="A43" s="86">
        <v>9</v>
      </c>
      <c r="B43" s="136" t="str">
        <f>IF('PLANO DE CONTAS'!B109="","",'PLANO DE CONTAS'!B109)</f>
        <v/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8">
        <f t="shared" si="5"/>
        <v>0</v>
      </c>
    </row>
    <row r="44" spans="1:15" ht="22.5" customHeight="1" x14ac:dyDescent="0.3">
      <c r="A44" s="86">
        <v>10</v>
      </c>
      <c r="B44" s="136" t="str">
        <f>IF('PLANO DE CONTAS'!B110="","",'PLANO DE CONTAS'!B110)</f>
        <v/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8">
        <f t="shared" si="5"/>
        <v>0</v>
      </c>
    </row>
    <row r="45" spans="1:15" ht="22.5" customHeight="1" x14ac:dyDescent="0.3">
      <c r="A45" s="86">
        <v>9</v>
      </c>
      <c r="B45" s="136" t="str">
        <f>IF('PLANO DE CONTAS'!B111="","",'PLANO DE CONTAS'!B111)</f>
        <v/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8">
        <f t="shared" si="5"/>
        <v>0</v>
      </c>
    </row>
    <row r="46" spans="1:15" ht="22.5" customHeight="1" x14ac:dyDescent="0.3">
      <c r="A46" s="86">
        <v>10</v>
      </c>
      <c r="B46" s="136" t="str">
        <f>IF('PLANO DE CONTAS'!B112="","",'PLANO DE CONTAS'!B112)</f>
        <v/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8">
        <f t="shared" si="5"/>
        <v>0</v>
      </c>
    </row>
    <row r="47" spans="1:15" ht="22.5" customHeight="1" x14ac:dyDescent="0.3">
      <c r="A47" s="86">
        <v>9</v>
      </c>
      <c r="B47" s="136" t="str">
        <f>IF('PLANO DE CONTAS'!B113="","",'PLANO DE CONTAS'!B113)</f>
        <v/>
      </c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8">
        <f t="shared" si="5"/>
        <v>0</v>
      </c>
    </row>
    <row r="48" spans="1:15" ht="22.5" customHeight="1" x14ac:dyDescent="0.3">
      <c r="A48" s="86">
        <v>10</v>
      </c>
      <c r="B48" s="136" t="str">
        <f>IF('PLANO DE CONTAS'!B114="","",'PLANO DE CONTAS'!B114)</f>
        <v/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8">
        <f t="shared" si="5"/>
        <v>0</v>
      </c>
    </row>
  </sheetData>
  <sheetProtection algorithmName="SHA-512" hashValue="DZsXVT7CxcAL1wyD4QhBZD3LKHBT28N7SajHKb0Xw6T3pjxztzvxyr9XK2yt90wGm0XMR5jTe/XioDfOEbnJlQ==" saltValue="dkye1pUBM9/Px/4enLb3Jg==" spinCount="100000" sheet="1" objects="1" formatCells="0" formatColumns="0" formatRows="0" sort="0" autoFilter="0"/>
  <phoneticPr fontId="5" type="noConversion"/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9FC3-50AA-44EB-B0C0-A01583F6D279}">
  <sheetPr codeName="Planilha3"/>
  <dimension ref="A1:E13"/>
  <sheetViews>
    <sheetView showGridLines="0" workbookViewId="0">
      <selection activeCell="H6" sqref="H6"/>
    </sheetView>
  </sheetViews>
  <sheetFormatPr defaultColWidth="8.88671875" defaultRowHeight="22.5" customHeight="1" x14ac:dyDescent="0.3"/>
  <cols>
    <col min="1" max="1" width="8.88671875" style="22"/>
    <col min="2" max="2" width="23.77734375" style="22" bestFit="1" customWidth="1"/>
    <col min="3" max="3" width="34.21875" style="22" bestFit="1" customWidth="1"/>
    <col min="4" max="4" width="32.5546875" style="22" bestFit="1" customWidth="1"/>
    <col min="5" max="5" width="0" style="22" hidden="1" customWidth="1"/>
    <col min="6" max="16384" width="8.88671875" style="22"/>
  </cols>
  <sheetData>
    <row r="1" spans="1:5" s="120" customFormat="1" ht="69" customHeight="1" x14ac:dyDescent="0.3"/>
    <row r="2" spans="1:5" ht="27.75" customHeight="1" x14ac:dyDescent="0.3"/>
    <row r="3" spans="1:5" ht="22.5" customHeight="1" x14ac:dyDescent="0.3">
      <c r="B3" s="23" t="s">
        <v>43</v>
      </c>
      <c r="C3" s="19" t="s">
        <v>44</v>
      </c>
      <c r="D3" s="19" t="s">
        <v>45</v>
      </c>
      <c r="E3" s="159" t="s">
        <v>167</v>
      </c>
    </row>
    <row r="4" spans="1:5" ht="22.5" customHeight="1" x14ac:dyDescent="0.3">
      <c r="A4" s="24">
        <v>1</v>
      </c>
      <c r="B4" s="83" t="s">
        <v>149</v>
      </c>
      <c r="C4" s="84"/>
      <c r="D4" s="98"/>
      <c r="E4" s="159" t="str">
        <f>IF(D4="","",TEXT(D4,"mmmaaaa"))</f>
        <v/>
      </c>
    </row>
    <row r="5" spans="1:5" ht="22.5" customHeight="1" x14ac:dyDescent="0.3">
      <c r="A5" s="24">
        <v>2</v>
      </c>
      <c r="B5" s="83"/>
      <c r="C5" s="84"/>
      <c r="D5" s="98"/>
      <c r="E5" s="159" t="str">
        <f t="shared" ref="E5:E13" si="0">IF(D5="","",TEXT(D5,"mmmaaaa"))</f>
        <v/>
      </c>
    </row>
    <row r="6" spans="1:5" ht="22.5" customHeight="1" x14ac:dyDescent="0.3">
      <c r="A6" s="24">
        <v>3</v>
      </c>
      <c r="B6" s="83"/>
      <c r="C6" s="84"/>
      <c r="D6" s="98"/>
      <c r="E6" s="159" t="str">
        <f t="shared" si="0"/>
        <v/>
      </c>
    </row>
    <row r="7" spans="1:5" ht="22.5" customHeight="1" x14ac:dyDescent="0.3">
      <c r="A7" s="24">
        <v>4</v>
      </c>
      <c r="B7" s="83"/>
      <c r="C7" s="84"/>
      <c r="D7" s="98"/>
      <c r="E7" s="159" t="str">
        <f t="shared" si="0"/>
        <v/>
      </c>
    </row>
    <row r="8" spans="1:5" ht="22.5" customHeight="1" x14ac:dyDescent="0.3">
      <c r="A8" s="24">
        <v>5</v>
      </c>
      <c r="B8" s="83"/>
      <c r="C8" s="84"/>
      <c r="D8" s="98"/>
      <c r="E8" s="159" t="str">
        <f t="shared" si="0"/>
        <v/>
      </c>
    </row>
    <row r="9" spans="1:5" ht="22.5" customHeight="1" x14ac:dyDescent="0.3">
      <c r="A9" s="24">
        <v>6</v>
      </c>
      <c r="B9" s="83"/>
      <c r="C9" s="84"/>
      <c r="D9" s="98"/>
      <c r="E9" s="159" t="str">
        <f t="shared" si="0"/>
        <v/>
      </c>
    </row>
    <row r="10" spans="1:5" ht="22.5" customHeight="1" x14ac:dyDescent="0.3">
      <c r="A10" s="24">
        <v>7</v>
      </c>
      <c r="B10" s="83"/>
      <c r="C10" s="84"/>
      <c r="D10" s="98"/>
      <c r="E10" s="159" t="str">
        <f t="shared" si="0"/>
        <v/>
      </c>
    </row>
    <row r="11" spans="1:5" ht="22.5" customHeight="1" x14ac:dyDescent="0.3">
      <c r="A11" s="24">
        <v>8</v>
      </c>
      <c r="B11" s="83"/>
      <c r="C11" s="84"/>
      <c r="D11" s="98"/>
      <c r="E11" s="159" t="str">
        <f t="shared" si="0"/>
        <v/>
      </c>
    </row>
    <row r="12" spans="1:5" ht="22.5" customHeight="1" x14ac:dyDescent="0.3">
      <c r="A12" s="24">
        <v>9</v>
      </c>
      <c r="B12" s="83"/>
      <c r="C12" s="84"/>
      <c r="D12" s="98"/>
      <c r="E12" s="159" t="str">
        <f t="shared" si="0"/>
        <v/>
      </c>
    </row>
    <row r="13" spans="1:5" ht="22.5" customHeight="1" x14ac:dyDescent="0.3">
      <c r="A13" s="24">
        <v>10</v>
      </c>
      <c r="B13" s="83"/>
      <c r="C13" s="84"/>
      <c r="D13" s="98"/>
      <c r="E13" s="159" t="str">
        <f t="shared" si="0"/>
        <v/>
      </c>
    </row>
  </sheetData>
  <sheetProtection algorithmName="SHA-512" hashValue="mU56EiOBohBadyssu5uSFQAKeQHnUtTbl1X3PFP8sdYSMiy1PHkoGy07ZuZOE5HAJ9+ZxkYR9EwMlKrdFfyaRQ==" saltValue="nbAipNax+EiRsL/7iwCe9Q==" spinCount="100000" sheet="1" objects="1" scenarios="1" formatCells="0" formatColumns="0" formatRows="0" sort="0" autoFilter="0"/>
  <phoneticPr fontId="5" type="noConversion"/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E1D2-905A-475C-B1DD-E765BB5DE6F5}">
  <dimension ref="A1:H3010"/>
  <sheetViews>
    <sheetView showGridLines="0" workbookViewId="0">
      <pane ySplit="3" topLeftCell="A4" activePane="bottomLeft" state="frozen"/>
      <selection pane="bottomLeft"/>
    </sheetView>
  </sheetViews>
  <sheetFormatPr defaultColWidth="8.88671875" defaultRowHeight="22.5" customHeight="1" x14ac:dyDescent="0.3"/>
  <cols>
    <col min="1" max="1" width="8.88671875" style="22"/>
    <col min="2" max="2" width="23.77734375" style="22" bestFit="1" customWidth="1"/>
    <col min="3" max="4" width="22.88671875" style="22" customWidth="1"/>
    <col min="5" max="5" width="14" style="22" customWidth="1"/>
    <col min="6" max="6" width="12" style="22" customWidth="1"/>
    <col min="7" max="7" width="12.6640625" style="22" customWidth="1"/>
    <col min="8" max="8" width="17.44140625" style="22" customWidth="1"/>
    <col min="9" max="16384" width="8.88671875" style="22"/>
  </cols>
  <sheetData>
    <row r="1" spans="1:8" s="120" customFormat="1" ht="69" customHeight="1" x14ac:dyDescent="0.3"/>
    <row r="2" spans="1:8" ht="27.75" customHeight="1" x14ac:dyDescent="0.3"/>
    <row r="3" spans="1:8" ht="22.5" customHeight="1" x14ac:dyDescent="0.3">
      <c r="B3" s="23" t="s">
        <v>46</v>
      </c>
      <c r="C3" s="19" t="s">
        <v>47</v>
      </c>
      <c r="D3" s="19" t="s">
        <v>48</v>
      </c>
      <c r="E3" s="19" t="s">
        <v>49</v>
      </c>
      <c r="F3" s="19" t="s">
        <v>50</v>
      </c>
      <c r="G3" s="19" t="s">
        <v>51</v>
      </c>
      <c r="H3" s="19" t="s">
        <v>52</v>
      </c>
    </row>
    <row r="4" spans="1:8" ht="22.5" customHeight="1" x14ac:dyDescent="0.3">
      <c r="A4" s="24">
        <v>1</v>
      </c>
      <c r="B4" s="83" t="s">
        <v>53</v>
      </c>
      <c r="C4" s="90"/>
      <c r="D4" s="91"/>
      <c r="E4" s="90"/>
      <c r="F4" s="91"/>
      <c r="G4" s="91"/>
      <c r="H4" s="91"/>
    </row>
    <row r="5" spans="1:8" ht="22.5" customHeight="1" x14ac:dyDescent="0.3">
      <c r="A5" s="24">
        <v>2</v>
      </c>
      <c r="B5" s="83" t="s">
        <v>61</v>
      </c>
      <c r="C5" s="90"/>
      <c r="D5" s="91"/>
      <c r="E5" s="90"/>
      <c r="F5" s="91"/>
      <c r="G5" s="91"/>
      <c r="H5" s="91"/>
    </row>
    <row r="6" spans="1:8" ht="22.5" customHeight="1" x14ac:dyDescent="0.3">
      <c r="A6" s="24">
        <v>3</v>
      </c>
      <c r="B6" s="83" t="s">
        <v>62</v>
      </c>
      <c r="C6" s="90"/>
      <c r="D6" s="91"/>
      <c r="E6" s="90"/>
      <c r="F6" s="91"/>
      <c r="G6" s="91"/>
      <c r="H6" s="91"/>
    </row>
    <row r="7" spans="1:8" ht="22.5" customHeight="1" x14ac:dyDescent="0.3">
      <c r="A7" s="24">
        <v>4</v>
      </c>
      <c r="B7" s="83" t="s">
        <v>54</v>
      </c>
      <c r="C7" s="90"/>
      <c r="D7" s="91"/>
      <c r="E7" s="90"/>
      <c r="F7" s="91"/>
      <c r="G7" s="91"/>
      <c r="H7" s="91"/>
    </row>
    <row r="8" spans="1:8" ht="22.5" customHeight="1" x14ac:dyDescent="0.3">
      <c r="A8" s="24">
        <v>5</v>
      </c>
      <c r="B8" s="83" t="s">
        <v>55</v>
      </c>
      <c r="C8" s="90"/>
      <c r="D8" s="91"/>
      <c r="E8" s="90"/>
      <c r="F8" s="91"/>
      <c r="G8" s="91"/>
      <c r="H8" s="91"/>
    </row>
    <row r="9" spans="1:8" ht="22.5" customHeight="1" x14ac:dyDescent="0.3">
      <c r="A9" s="24">
        <v>6</v>
      </c>
      <c r="B9" s="83" t="s">
        <v>56</v>
      </c>
      <c r="C9" s="90"/>
      <c r="D9" s="91"/>
      <c r="E9" s="90"/>
      <c r="F9" s="91"/>
      <c r="G9" s="91"/>
      <c r="H9" s="91"/>
    </row>
    <row r="10" spans="1:8" ht="22.5" customHeight="1" x14ac:dyDescent="0.3">
      <c r="A10" s="24">
        <v>7</v>
      </c>
      <c r="B10" s="83" t="s">
        <v>57</v>
      </c>
      <c r="C10" s="90"/>
      <c r="D10" s="91"/>
      <c r="E10" s="90"/>
      <c r="F10" s="91"/>
      <c r="G10" s="91"/>
      <c r="H10" s="91"/>
    </row>
    <row r="11" spans="1:8" ht="22.5" customHeight="1" x14ac:dyDescent="0.3">
      <c r="A11" s="24">
        <v>8</v>
      </c>
      <c r="B11" s="83" t="s">
        <v>58</v>
      </c>
      <c r="C11" s="90"/>
      <c r="D11" s="91"/>
      <c r="E11" s="90"/>
      <c r="F11" s="91"/>
      <c r="G11" s="91"/>
      <c r="H11" s="91"/>
    </row>
    <row r="12" spans="1:8" ht="22.5" customHeight="1" x14ac:dyDescent="0.3">
      <c r="A12" s="24">
        <v>9</v>
      </c>
      <c r="B12" s="83" t="s">
        <v>59</v>
      </c>
      <c r="C12" s="90"/>
      <c r="D12" s="91"/>
      <c r="E12" s="90"/>
      <c r="F12" s="91"/>
      <c r="G12" s="91"/>
      <c r="H12" s="91"/>
    </row>
    <row r="13" spans="1:8" ht="22.5" customHeight="1" x14ac:dyDescent="0.3">
      <c r="A13" s="24">
        <v>10</v>
      </c>
      <c r="B13" s="83" t="s">
        <v>60</v>
      </c>
      <c r="C13" s="90"/>
      <c r="D13" s="91"/>
      <c r="E13" s="90"/>
      <c r="F13" s="91"/>
      <c r="G13" s="91"/>
      <c r="H13" s="91"/>
    </row>
    <row r="14" spans="1:8" ht="22.5" customHeight="1" x14ac:dyDescent="0.3">
      <c r="A14" s="24">
        <v>11</v>
      </c>
      <c r="B14" s="83"/>
      <c r="C14" s="90"/>
      <c r="D14" s="91"/>
      <c r="E14" s="90"/>
      <c r="F14" s="91"/>
      <c r="G14" s="91"/>
      <c r="H14" s="91"/>
    </row>
    <row r="15" spans="1:8" ht="22.5" customHeight="1" x14ac:dyDescent="0.3">
      <c r="A15" s="24">
        <v>12</v>
      </c>
      <c r="B15" s="83"/>
      <c r="C15" s="90"/>
      <c r="D15" s="91"/>
      <c r="E15" s="90"/>
      <c r="F15" s="91"/>
      <c r="G15" s="91"/>
      <c r="H15" s="91"/>
    </row>
    <row r="16" spans="1:8" ht="22.5" customHeight="1" x14ac:dyDescent="0.3">
      <c r="A16" s="24">
        <v>13</v>
      </c>
      <c r="B16" s="83"/>
      <c r="C16" s="90"/>
      <c r="D16" s="91"/>
      <c r="E16" s="90"/>
      <c r="F16" s="91"/>
      <c r="G16" s="91"/>
      <c r="H16" s="91"/>
    </row>
    <row r="17" spans="1:8" ht="22.5" customHeight="1" x14ac:dyDescent="0.3">
      <c r="A17" s="24">
        <v>14</v>
      </c>
      <c r="B17" s="83"/>
      <c r="C17" s="90"/>
      <c r="D17" s="91"/>
      <c r="E17" s="90"/>
      <c r="F17" s="91"/>
      <c r="G17" s="91"/>
      <c r="H17" s="91"/>
    </row>
    <row r="18" spans="1:8" ht="22.5" customHeight="1" x14ac:dyDescent="0.3">
      <c r="A18" s="24">
        <v>15</v>
      </c>
      <c r="B18" s="83"/>
      <c r="C18" s="90"/>
      <c r="D18" s="91"/>
      <c r="E18" s="90"/>
      <c r="F18" s="91"/>
      <c r="G18" s="91"/>
      <c r="H18" s="91"/>
    </row>
    <row r="19" spans="1:8" ht="22.5" customHeight="1" x14ac:dyDescent="0.3">
      <c r="A19" s="24">
        <v>16</v>
      </c>
      <c r="B19" s="83"/>
      <c r="C19" s="90"/>
      <c r="D19" s="91"/>
      <c r="E19" s="90"/>
      <c r="F19" s="91"/>
      <c r="G19" s="91"/>
      <c r="H19" s="91"/>
    </row>
    <row r="20" spans="1:8" ht="22.5" customHeight="1" x14ac:dyDescent="0.3">
      <c r="A20" s="24">
        <v>17</v>
      </c>
      <c r="B20" s="83"/>
      <c r="C20" s="90"/>
      <c r="D20" s="91"/>
      <c r="E20" s="90"/>
      <c r="F20" s="91"/>
      <c r="G20" s="91"/>
      <c r="H20" s="91"/>
    </row>
    <row r="21" spans="1:8" ht="22.5" customHeight="1" x14ac:dyDescent="0.3">
      <c r="A21" s="24">
        <v>18</v>
      </c>
      <c r="B21" s="83"/>
      <c r="C21" s="90"/>
      <c r="D21" s="91"/>
      <c r="E21" s="90"/>
      <c r="F21" s="91"/>
      <c r="G21" s="91"/>
      <c r="H21" s="91"/>
    </row>
    <row r="22" spans="1:8" ht="22.5" customHeight="1" x14ac:dyDescent="0.3">
      <c r="A22" s="24">
        <v>19</v>
      </c>
      <c r="B22" s="83"/>
      <c r="C22" s="90"/>
      <c r="D22" s="91"/>
      <c r="E22" s="90"/>
      <c r="F22" s="91"/>
      <c r="G22" s="91"/>
      <c r="H22" s="91"/>
    </row>
    <row r="23" spans="1:8" ht="22.5" customHeight="1" x14ac:dyDescent="0.3">
      <c r="A23" s="24">
        <v>20</v>
      </c>
      <c r="B23" s="83"/>
      <c r="C23" s="90"/>
      <c r="D23" s="91"/>
      <c r="E23" s="90"/>
      <c r="F23" s="91"/>
      <c r="G23" s="91"/>
      <c r="H23" s="91"/>
    </row>
    <row r="24" spans="1:8" ht="22.5" customHeight="1" x14ac:dyDescent="0.3">
      <c r="A24" s="24">
        <v>21</v>
      </c>
      <c r="B24" s="83"/>
      <c r="C24" s="90"/>
      <c r="D24" s="91"/>
      <c r="E24" s="90"/>
      <c r="F24" s="91"/>
      <c r="G24" s="91"/>
      <c r="H24" s="91"/>
    </row>
    <row r="25" spans="1:8" ht="22.5" customHeight="1" x14ac:dyDescent="0.3">
      <c r="A25" s="24">
        <v>22</v>
      </c>
      <c r="B25" s="83"/>
      <c r="C25" s="90"/>
      <c r="D25" s="91"/>
      <c r="E25" s="90"/>
      <c r="F25" s="91"/>
      <c r="G25" s="91"/>
      <c r="H25" s="91"/>
    </row>
    <row r="26" spans="1:8" ht="22.5" customHeight="1" x14ac:dyDescent="0.3">
      <c r="A26" s="24">
        <v>23</v>
      </c>
      <c r="B26" s="83"/>
      <c r="C26" s="90"/>
      <c r="D26" s="91"/>
      <c r="E26" s="90"/>
      <c r="F26" s="91"/>
      <c r="G26" s="91"/>
      <c r="H26" s="91"/>
    </row>
    <row r="27" spans="1:8" ht="22.5" customHeight="1" x14ac:dyDescent="0.3">
      <c r="A27" s="24">
        <v>24</v>
      </c>
      <c r="B27" s="83"/>
      <c r="C27" s="90"/>
      <c r="D27" s="91"/>
      <c r="E27" s="90"/>
      <c r="F27" s="91"/>
      <c r="G27" s="91"/>
      <c r="H27" s="91"/>
    </row>
    <row r="28" spans="1:8" ht="22.5" customHeight="1" x14ac:dyDescent="0.3">
      <c r="A28" s="24">
        <v>25</v>
      </c>
      <c r="B28" s="83"/>
      <c r="C28" s="90"/>
      <c r="D28" s="91"/>
      <c r="E28" s="90"/>
      <c r="F28" s="91"/>
      <c r="G28" s="91"/>
      <c r="H28" s="91"/>
    </row>
    <row r="29" spans="1:8" ht="22.5" customHeight="1" x14ac:dyDescent="0.3">
      <c r="A29" s="24">
        <v>26</v>
      </c>
      <c r="B29" s="83"/>
      <c r="C29" s="90"/>
      <c r="D29" s="91"/>
      <c r="E29" s="90"/>
      <c r="F29" s="91"/>
      <c r="G29" s="91"/>
      <c r="H29" s="91"/>
    </row>
    <row r="30" spans="1:8" ht="22.5" customHeight="1" x14ac:dyDescent="0.3">
      <c r="A30" s="24">
        <v>27</v>
      </c>
      <c r="B30" s="83"/>
      <c r="C30" s="90"/>
      <c r="D30" s="91"/>
      <c r="E30" s="90"/>
      <c r="F30" s="91"/>
      <c r="G30" s="91"/>
      <c r="H30" s="91"/>
    </row>
    <row r="31" spans="1:8" ht="22.5" customHeight="1" x14ac:dyDescent="0.3">
      <c r="A31" s="24">
        <v>28</v>
      </c>
      <c r="B31" s="83"/>
      <c r="C31" s="90"/>
      <c r="D31" s="91"/>
      <c r="E31" s="90"/>
      <c r="F31" s="91"/>
      <c r="G31" s="91"/>
      <c r="H31" s="91"/>
    </row>
    <row r="32" spans="1:8" ht="22.5" customHeight="1" x14ac:dyDescent="0.3">
      <c r="A32" s="24">
        <v>29</v>
      </c>
      <c r="B32" s="83"/>
      <c r="C32" s="90"/>
      <c r="D32" s="91"/>
      <c r="E32" s="90"/>
      <c r="F32" s="91"/>
      <c r="G32" s="91"/>
      <c r="H32" s="91"/>
    </row>
    <row r="33" spans="1:8" ht="22.5" customHeight="1" x14ac:dyDescent="0.3">
      <c r="A33" s="24">
        <v>30</v>
      </c>
      <c r="B33" s="83"/>
      <c r="C33" s="90"/>
      <c r="D33" s="91"/>
      <c r="E33" s="90"/>
      <c r="F33" s="91"/>
      <c r="G33" s="91"/>
      <c r="H33" s="91"/>
    </row>
    <row r="34" spans="1:8" ht="22.5" customHeight="1" x14ac:dyDescent="0.3">
      <c r="A34" s="24">
        <v>31</v>
      </c>
      <c r="B34" s="83"/>
      <c r="C34" s="90"/>
      <c r="D34" s="91"/>
      <c r="E34" s="90"/>
      <c r="F34" s="91"/>
      <c r="G34" s="91"/>
      <c r="H34" s="91"/>
    </row>
    <row r="35" spans="1:8" ht="22.5" customHeight="1" x14ac:dyDescent="0.3">
      <c r="A35" s="24">
        <v>32</v>
      </c>
      <c r="B35" s="83"/>
      <c r="C35" s="90"/>
      <c r="D35" s="91"/>
      <c r="E35" s="90"/>
      <c r="F35" s="91"/>
      <c r="G35" s="91"/>
      <c r="H35" s="91"/>
    </row>
    <row r="36" spans="1:8" ht="22.5" customHeight="1" x14ac:dyDescent="0.3">
      <c r="A36" s="24">
        <v>33</v>
      </c>
      <c r="B36" s="83"/>
      <c r="C36" s="90"/>
      <c r="D36" s="91"/>
      <c r="E36" s="90"/>
      <c r="F36" s="91"/>
      <c r="G36" s="91"/>
      <c r="H36" s="91"/>
    </row>
    <row r="37" spans="1:8" ht="22.5" customHeight="1" x14ac:dyDescent="0.3">
      <c r="A37" s="24">
        <v>34</v>
      </c>
      <c r="B37" s="83"/>
      <c r="C37" s="90"/>
      <c r="D37" s="91"/>
      <c r="E37" s="90"/>
      <c r="F37" s="91"/>
      <c r="G37" s="91"/>
      <c r="H37" s="91"/>
    </row>
    <row r="38" spans="1:8" ht="22.5" customHeight="1" x14ac:dyDescent="0.3">
      <c r="A38" s="24">
        <v>35</v>
      </c>
      <c r="B38" s="83"/>
      <c r="C38" s="90"/>
      <c r="D38" s="91"/>
      <c r="E38" s="90"/>
      <c r="F38" s="91"/>
      <c r="G38" s="91"/>
      <c r="H38" s="91"/>
    </row>
    <row r="39" spans="1:8" ht="22.5" customHeight="1" x14ac:dyDescent="0.3">
      <c r="A39" s="24">
        <v>36</v>
      </c>
      <c r="B39" s="83"/>
      <c r="C39" s="90"/>
      <c r="D39" s="91"/>
      <c r="E39" s="90"/>
      <c r="F39" s="91"/>
      <c r="G39" s="91"/>
      <c r="H39" s="91"/>
    </row>
    <row r="40" spans="1:8" ht="22.5" customHeight="1" x14ac:dyDescent="0.3">
      <c r="A40" s="24">
        <v>37</v>
      </c>
      <c r="B40" s="83"/>
      <c r="C40" s="90"/>
      <c r="D40" s="91"/>
      <c r="E40" s="90"/>
      <c r="F40" s="91"/>
      <c r="G40" s="91"/>
      <c r="H40" s="91"/>
    </row>
    <row r="41" spans="1:8" ht="22.5" customHeight="1" x14ac:dyDescent="0.3">
      <c r="A41" s="24">
        <v>38</v>
      </c>
      <c r="B41" s="83"/>
      <c r="C41" s="90"/>
      <c r="D41" s="91"/>
      <c r="E41" s="90"/>
      <c r="F41" s="91"/>
      <c r="G41" s="91"/>
      <c r="H41" s="91"/>
    </row>
    <row r="42" spans="1:8" ht="22.5" customHeight="1" x14ac:dyDescent="0.3">
      <c r="A42" s="24">
        <v>39</v>
      </c>
      <c r="B42" s="83"/>
      <c r="C42" s="90"/>
      <c r="D42" s="91"/>
      <c r="E42" s="90"/>
      <c r="F42" s="91"/>
      <c r="G42" s="91"/>
      <c r="H42" s="91"/>
    </row>
    <row r="43" spans="1:8" ht="22.5" customHeight="1" x14ac:dyDescent="0.3">
      <c r="A43" s="24">
        <v>40</v>
      </c>
      <c r="B43" s="83"/>
      <c r="C43" s="90"/>
      <c r="D43" s="91"/>
      <c r="E43" s="90"/>
      <c r="F43" s="91"/>
      <c r="G43" s="91"/>
      <c r="H43" s="91"/>
    </row>
    <row r="44" spans="1:8" ht="22.5" customHeight="1" x14ac:dyDescent="0.3">
      <c r="A44" s="24">
        <v>41</v>
      </c>
      <c r="B44" s="83"/>
      <c r="C44" s="90"/>
      <c r="D44" s="91"/>
      <c r="E44" s="90"/>
      <c r="F44" s="91"/>
      <c r="G44" s="91"/>
      <c r="H44" s="91"/>
    </row>
    <row r="45" spans="1:8" ht="22.5" customHeight="1" x14ac:dyDescent="0.3">
      <c r="A45" s="24">
        <v>42</v>
      </c>
      <c r="B45" s="83"/>
      <c r="C45" s="90"/>
      <c r="D45" s="91"/>
      <c r="E45" s="90"/>
      <c r="F45" s="91"/>
      <c r="G45" s="91"/>
      <c r="H45" s="91"/>
    </row>
    <row r="46" spans="1:8" ht="22.5" customHeight="1" x14ac:dyDescent="0.3">
      <c r="A46" s="24">
        <v>43</v>
      </c>
      <c r="B46" s="83"/>
      <c r="C46" s="90"/>
      <c r="D46" s="91"/>
      <c r="E46" s="90"/>
      <c r="F46" s="91"/>
      <c r="G46" s="91"/>
      <c r="H46" s="91"/>
    </row>
    <row r="47" spans="1:8" ht="22.5" customHeight="1" x14ac:dyDescent="0.3">
      <c r="A47" s="24">
        <v>44</v>
      </c>
      <c r="B47" s="83"/>
      <c r="C47" s="90"/>
      <c r="D47" s="91"/>
      <c r="E47" s="90"/>
      <c r="F47" s="91"/>
      <c r="G47" s="91"/>
      <c r="H47" s="91"/>
    </row>
    <row r="48" spans="1:8" ht="22.5" customHeight="1" x14ac:dyDescent="0.3">
      <c r="A48" s="24">
        <v>45</v>
      </c>
      <c r="B48" s="83"/>
      <c r="C48" s="90"/>
      <c r="D48" s="91"/>
      <c r="E48" s="90"/>
      <c r="F48" s="91"/>
      <c r="G48" s="91"/>
      <c r="H48" s="91"/>
    </row>
    <row r="49" spans="1:8" ht="22.5" customHeight="1" x14ac:dyDescent="0.3">
      <c r="A49" s="24">
        <v>46</v>
      </c>
      <c r="B49" s="83"/>
      <c r="C49" s="90"/>
      <c r="D49" s="91"/>
      <c r="E49" s="90"/>
      <c r="F49" s="91"/>
      <c r="G49" s="91"/>
      <c r="H49" s="91"/>
    </row>
    <row r="50" spans="1:8" ht="22.5" customHeight="1" x14ac:dyDescent="0.3">
      <c r="A50" s="24">
        <v>47</v>
      </c>
      <c r="B50" s="83"/>
      <c r="C50" s="90"/>
      <c r="D50" s="91"/>
      <c r="E50" s="90"/>
      <c r="F50" s="91"/>
      <c r="G50" s="91"/>
      <c r="H50" s="91"/>
    </row>
    <row r="51" spans="1:8" ht="22.5" customHeight="1" x14ac:dyDescent="0.3">
      <c r="A51" s="24">
        <v>48</v>
      </c>
      <c r="B51" s="83"/>
      <c r="C51" s="90"/>
      <c r="D51" s="91"/>
      <c r="E51" s="90"/>
      <c r="F51" s="91"/>
      <c r="G51" s="91"/>
      <c r="H51" s="91"/>
    </row>
    <row r="52" spans="1:8" ht="22.5" customHeight="1" x14ac:dyDescent="0.3">
      <c r="A52" s="24">
        <v>49</v>
      </c>
      <c r="B52" s="83"/>
      <c r="C52" s="90"/>
      <c r="D52" s="91"/>
      <c r="E52" s="90"/>
      <c r="F52" s="91"/>
      <c r="G52" s="91"/>
      <c r="H52" s="91"/>
    </row>
    <row r="53" spans="1:8" ht="22.5" customHeight="1" x14ac:dyDescent="0.3">
      <c r="A53" s="24">
        <v>50</v>
      </c>
      <c r="B53" s="83"/>
      <c r="C53" s="90"/>
      <c r="D53" s="91"/>
      <c r="E53" s="90"/>
      <c r="F53" s="91"/>
      <c r="G53" s="91"/>
      <c r="H53" s="91"/>
    </row>
    <row r="54" spans="1:8" ht="22.5" customHeight="1" x14ac:dyDescent="0.3">
      <c r="A54" s="24">
        <v>51</v>
      </c>
      <c r="B54" s="83"/>
      <c r="C54" s="90"/>
      <c r="D54" s="91"/>
      <c r="E54" s="90"/>
      <c r="F54" s="91"/>
      <c r="G54" s="91"/>
      <c r="H54" s="91"/>
    </row>
    <row r="55" spans="1:8" ht="22.5" customHeight="1" x14ac:dyDescent="0.3">
      <c r="A55" s="24">
        <v>52</v>
      </c>
      <c r="B55" s="83"/>
      <c r="C55" s="90"/>
      <c r="D55" s="91"/>
      <c r="E55" s="90"/>
      <c r="F55" s="91"/>
      <c r="G55" s="91"/>
      <c r="H55" s="91"/>
    </row>
    <row r="56" spans="1:8" ht="22.5" customHeight="1" x14ac:dyDescent="0.3">
      <c r="A56" s="24">
        <v>53</v>
      </c>
      <c r="B56" s="83"/>
      <c r="C56" s="90"/>
      <c r="D56" s="91"/>
      <c r="E56" s="90"/>
      <c r="F56" s="91"/>
      <c r="G56" s="91"/>
      <c r="H56" s="91"/>
    </row>
    <row r="57" spans="1:8" ht="22.5" customHeight="1" x14ac:dyDescent="0.3">
      <c r="A57" s="24">
        <v>54</v>
      </c>
      <c r="B57" s="83"/>
      <c r="C57" s="90"/>
      <c r="D57" s="91"/>
      <c r="E57" s="90"/>
      <c r="F57" s="91"/>
      <c r="G57" s="91"/>
      <c r="H57" s="91"/>
    </row>
    <row r="58" spans="1:8" ht="22.5" customHeight="1" x14ac:dyDescent="0.3">
      <c r="A58" s="24">
        <v>55</v>
      </c>
      <c r="B58" s="83"/>
      <c r="C58" s="90"/>
      <c r="D58" s="91"/>
      <c r="E58" s="90"/>
      <c r="F58" s="91"/>
      <c r="G58" s="91"/>
      <c r="H58" s="91"/>
    </row>
    <row r="59" spans="1:8" ht="22.5" customHeight="1" x14ac:dyDescent="0.3">
      <c r="A59" s="24">
        <v>56</v>
      </c>
      <c r="B59" s="83"/>
      <c r="C59" s="90"/>
      <c r="D59" s="91"/>
      <c r="E59" s="90"/>
      <c r="F59" s="91"/>
      <c r="G59" s="91"/>
      <c r="H59" s="91"/>
    </row>
    <row r="60" spans="1:8" ht="22.5" customHeight="1" x14ac:dyDescent="0.3">
      <c r="A60" s="24">
        <v>57</v>
      </c>
      <c r="B60" s="83"/>
      <c r="C60" s="90"/>
      <c r="D60" s="91"/>
      <c r="E60" s="90"/>
      <c r="F60" s="91"/>
      <c r="G60" s="91"/>
      <c r="H60" s="91"/>
    </row>
    <row r="61" spans="1:8" ht="22.5" customHeight="1" x14ac:dyDescent="0.3">
      <c r="A61" s="24">
        <v>58</v>
      </c>
      <c r="B61" s="83"/>
      <c r="C61" s="90"/>
      <c r="D61" s="91"/>
      <c r="E61" s="90"/>
      <c r="F61" s="91"/>
      <c r="G61" s="91"/>
      <c r="H61" s="91"/>
    </row>
    <row r="62" spans="1:8" ht="22.5" customHeight="1" x14ac:dyDescent="0.3">
      <c r="A62" s="24">
        <v>59</v>
      </c>
      <c r="B62" s="83"/>
      <c r="C62" s="90"/>
      <c r="D62" s="91"/>
      <c r="E62" s="90"/>
      <c r="F62" s="91"/>
      <c r="G62" s="91"/>
      <c r="H62" s="91"/>
    </row>
    <row r="63" spans="1:8" ht="22.5" customHeight="1" x14ac:dyDescent="0.3">
      <c r="A63" s="24">
        <v>60</v>
      </c>
      <c r="B63" s="83"/>
      <c r="C63" s="90"/>
      <c r="D63" s="91"/>
      <c r="E63" s="90"/>
      <c r="F63" s="91"/>
      <c r="G63" s="91"/>
      <c r="H63" s="91"/>
    </row>
    <row r="64" spans="1:8" ht="22.5" customHeight="1" x14ac:dyDescent="0.3">
      <c r="A64" s="24">
        <v>61</v>
      </c>
      <c r="B64" s="83"/>
      <c r="C64" s="90"/>
      <c r="D64" s="91"/>
      <c r="E64" s="90"/>
      <c r="F64" s="91"/>
      <c r="G64" s="91"/>
      <c r="H64" s="91"/>
    </row>
    <row r="65" spans="1:8" ht="22.5" customHeight="1" x14ac:dyDescent="0.3">
      <c r="A65" s="24">
        <v>62</v>
      </c>
      <c r="B65" s="83"/>
      <c r="C65" s="90"/>
      <c r="D65" s="91"/>
      <c r="E65" s="90"/>
      <c r="F65" s="91"/>
      <c r="G65" s="91"/>
      <c r="H65" s="91"/>
    </row>
    <row r="66" spans="1:8" ht="22.5" customHeight="1" x14ac:dyDescent="0.3">
      <c r="A66" s="24">
        <v>63</v>
      </c>
      <c r="B66" s="83"/>
      <c r="C66" s="90"/>
      <c r="D66" s="91"/>
      <c r="E66" s="90"/>
      <c r="F66" s="91"/>
      <c r="G66" s="91"/>
      <c r="H66" s="91"/>
    </row>
    <row r="67" spans="1:8" ht="22.5" customHeight="1" x14ac:dyDescent="0.3">
      <c r="A67" s="24">
        <v>64</v>
      </c>
      <c r="B67" s="83"/>
      <c r="C67" s="90"/>
      <c r="D67" s="91"/>
      <c r="E67" s="90"/>
      <c r="F67" s="91"/>
      <c r="G67" s="91"/>
      <c r="H67" s="91"/>
    </row>
    <row r="68" spans="1:8" ht="22.5" customHeight="1" x14ac:dyDescent="0.3">
      <c r="A68" s="24">
        <v>65</v>
      </c>
      <c r="B68" s="83"/>
      <c r="C68" s="90"/>
      <c r="D68" s="91"/>
      <c r="E68" s="90"/>
      <c r="F68" s="91"/>
      <c r="G68" s="91"/>
      <c r="H68" s="91"/>
    </row>
    <row r="69" spans="1:8" ht="22.5" customHeight="1" x14ac:dyDescent="0.3">
      <c r="A69" s="24">
        <v>66</v>
      </c>
      <c r="B69" s="83"/>
      <c r="C69" s="90"/>
      <c r="D69" s="91"/>
      <c r="E69" s="90"/>
      <c r="F69" s="91"/>
      <c r="G69" s="91"/>
      <c r="H69" s="91"/>
    </row>
    <row r="70" spans="1:8" ht="22.5" customHeight="1" x14ac:dyDescent="0.3">
      <c r="A70" s="24">
        <v>67</v>
      </c>
      <c r="B70" s="83"/>
      <c r="C70" s="90"/>
      <c r="D70" s="91"/>
      <c r="E70" s="90"/>
      <c r="F70" s="91"/>
      <c r="G70" s="91"/>
      <c r="H70" s="91"/>
    </row>
    <row r="71" spans="1:8" ht="22.5" customHeight="1" x14ac:dyDescent="0.3">
      <c r="A71" s="24">
        <v>68</v>
      </c>
      <c r="B71" s="83"/>
      <c r="C71" s="90"/>
      <c r="D71" s="91"/>
      <c r="E71" s="90"/>
      <c r="F71" s="91"/>
      <c r="G71" s="91"/>
      <c r="H71" s="91"/>
    </row>
    <row r="72" spans="1:8" ht="22.5" customHeight="1" x14ac:dyDescent="0.3">
      <c r="A72" s="24">
        <v>69</v>
      </c>
      <c r="B72" s="83"/>
      <c r="C72" s="90"/>
      <c r="D72" s="91"/>
      <c r="E72" s="90"/>
      <c r="F72" s="91"/>
      <c r="G72" s="91"/>
      <c r="H72" s="91"/>
    </row>
    <row r="73" spans="1:8" ht="22.5" customHeight="1" x14ac:dyDescent="0.3">
      <c r="A73" s="24">
        <v>70</v>
      </c>
      <c r="B73" s="83"/>
      <c r="C73" s="90"/>
      <c r="D73" s="91"/>
      <c r="E73" s="90"/>
      <c r="F73" s="91"/>
      <c r="G73" s="91"/>
      <c r="H73" s="91"/>
    </row>
    <row r="74" spans="1:8" ht="22.5" customHeight="1" x14ac:dyDescent="0.3">
      <c r="A74" s="24">
        <v>71</v>
      </c>
      <c r="B74" s="83"/>
      <c r="C74" s="90"/>
      <c r="D74" s="91"/>
      <c r="E74" s="90"/>
      <c r="F74" s="91"/>
      <c r="G74" s="91"/>
      <c r="H74" s="91"/>
    </row>
    <row r="75" spans="1:8" ht="22.5" customHeight="1" x14ac:dyDescent="0.3">
      <c r="A75" s="24">
        <v>72</v>
      </c>
      <c r="B75" s="83"/>
      <c r="C75" s="90"/>
      <c r="D75" s="91"/>
      <c r="E75" s="90"/>
      <c r="F75" s="91"/>
      <c r="G75" s="91"/>
      <c r="H75" s="91"/>
    </row>
    <row r="76" spans="1:8" ht="22.5" customHeight="1" x14ac:dyDescent="0.3">
      <c r="A76" s="24">
        <v>73</v>
      </c>
      <c r="B76" s="83"/>
      <c r="C76" s="90"/>
      <c r="D76" s="91"/>
      <c r="E76" s="90"/>
      <c r="F76" s="91"/>
      <c r="G76" s="91"/>
      <c r="H76" s="91"/>
    </row>
    <row r="77" spans="1:8" ht="22.5" customHeight="1" x14ac:dyDescent="0.3">
      <c r="A77" s="24">
        <v>74</v>
      </c>
      <c r="B77" s="83"/>
      <c r="C77" s="90"/>
      <c r="D77" s="91"/>
      <c r="E77" s="90"/>
      <c r="F77" s="91"/>
      <c r="G77" s="91"/>
      <c r="H77" s="91"/>
    </row>
    <row r="78" spans="1:8" ht="22.5" customHeight="1" x14ac:dyDescent="0.3">
      <c r="A78" s="24">
        <v>75</v>
      </c>
      <c r="B78" s="83"/>
      <c r="C78" s="90"/>
      <c r="D78" s="91"/>
      <c r="E78" s="90"/>
      <c r="F78" s="91"/>
      <c r="G78" s="91"/>
      <c r="H78" s="91"/>
    </row>
    <row r="79" spans="1:8" ht="22.5" customHeight="1" x14ac:dyDescent="0.3">
      <c r="A79" s="24">
        <v>76</v>
      </c>
      <c r="B79" s="83"/>
      <c r="C79" s="90"/>
      <c r="D79" s="91"/>
      <c r="E79" s="90"/>
      <c r="F79" s="91"/>
      <c r="G79" s="91"/>
      <c r="H79" s="91"/>
    </row>
    <row r="80" spans="1:8" ht="22.5" customHeight="1" x14ac:dyDescent="0.3">
      <c r="A80" s="24">
        <v>77</v>
      </c>
      <c r="B80" s="83"/>
      <c r="C80" s="90"/>
      <c r="D80" s="91"/>
      <c r="E80" s="90"/>
      <c r="F80" s="91"/>
      <c r="G80" s="91"/>
      <c r="H80" s="91"/>
    </row>
    <row r="81" spans="1:8" ht="22.5" customHeight="1" x14ac:dyDescent="0.3">
      <c r="A81" s="24">
        <v>78</v>
      </c>
      <c r="B81" s="83"/>
      <c r="C81" s="90"/>
      <c r="D81" s="91"/>
      <c r="E81" s="90"/>
      <c r="F81" s="91"/>
      <c r="G81" s="91"/>
      <c r="H81" s="91"/>
    </row>
    <row r="82" spans="1:8" ht="22.5" customHeight="1" x14ac:dyDescent="0.3">
      <c r="A82" s="24">
        <v>79</v>
      </c>
      <c r="B82" s="83"/>
      <c r="C82" s="90"/>
      <c r="D82" s="91"/>
      <c r="E82" s="90"/>
      <c r="F82" s="91"/>
      <c r="G82" s="91"/>
      <c r="H82" s="91"/>
    </row>
    <row r="83" spans="1:8" ht="22.5" customHeight="1" x14ac:dyDescent="0.3">
      <c r="A83" s="24">
        <v>80</v>
      </c>
      <c r="B83" s="83"/>
      <c r="C83" s="90"/>
      <c r="D83" s="91"/>
      <c r="E83" s="90"/>
      <c r="F83" s="91"/>
      <c r="G83" s="91"/>
      <c r="H83" s="91"/>
    </row>
    <row r="84" spans="1:8" ht="22.5" customHeight="1" x14ac:dyDescent="0.3">
      <c r="A84" s="24">
        <v>81</v>
      </c>
      <c r="B84" s="83"/>
      <c r="C84" s="90"/>
      <c r="D84" s="91"/>
      <c r="E84" s="90"/>
      <c r="F84" s="91"/>
      <c r="G84" s="91"/>
      <c r="H84" s="91"/>
    </row>
    <row r="85" spans="1:8" ht="22.5" customHeight="1" x14ac:dyDescent="0.3">
      <c r="A85" s="24">
        <v>82</v>
      </c>
      <c r="B85" s="83"/>
      <c r="C85" s="90"/>
      <c r="D85" s="91"/>
      <c r="E85" s="90"/>
      <c r="F85" s="91"/>
      <c r="G85" s="91"/>
      <c r="H85" s="91"/>
    </row>
    <row r="86" spans="1:8" ht="22.5" customHeight="1" x14ac:dyDescent="0.3">
      <c r="A86" s="24">
        <v>83</v>
      </c>
      <c r="B86" s="83"/>
      <c r="C86" s="90"/>
      <c r="D86" s="91"/>
      <c r="E86" s="90"/>
      <c r="F86" s="91"/>
      <c r="G86" s="91"/>
      <c r="H86" s="91"/>
    </row>
    <row r="87" spans="1:8" ht="22.5" customHeight="1" x14ac:dyDescent="0.3">
      <c r="A87" s="24">
        <v>84</v>
      </c>
      <c r="B87" s="83"/>
      <c r="C87" s="90"/>
      <c r="D87" s="91"/>
      <c r="E87" s="90"/>
      <c r="F87" s="91"/>
      <c r="G87" s="91"/>
      <c r="H87" s="91"/>
    </row>
    <row r="88" spans="1:8" ht="22.5" customHeight="1" x14ac:dyDescent="0.3">
      <c r="A88" s="24">
        <v>85</v>
      </c>
      <c r="B88" s="83"/>
      <c r="C88" s="90"/>
      <c r="D88" s="91"/>
      <c r="E88" s="90"/>
      <c r="F88" s="91"/>
      <c r="G88" s="91"/>
      <c r="H88" s="91"/>
    </row>
    <row r="89" spans="1:8" ht="22.5" customHeight="1" x14ac:dyDescent="0.3">
      <c r="A89" s="24">
        <v>86</v>
      </c>
      <c r="B89" s="83"/>
      <c r="C89" s="90"/>
      <c r="D89" s="91"/>
      <c r="E89" s="90"/>
      <c r="F89" s="91"/>
      <c r="G89" s="91"/>
      <c r="H89" s="91"/>
    </row>
    <row r="90" spans="1:8" ht="22.5" customHeight="1" x14ac:dyDescent="0.3">
      <c r="A90" s="24">
        <v>87</v>
      </c>
      <c r="B90" s="83"/>
      <c r="C90" s="90"/>
      <c r="D90" s="91"/>
      <c r="E90" s="90"/>
      <c r="F90" s="91"/>
      <c r="G90" s="91"/>
      <c r="H90" s="91"/>
    </row>
    <row r="91" spans="1:8" ht="22.5" customHeight="1" x14ac:dyDescent="0.3">
      <c r="A91" s="24">
        <v>88</v>
      </c>
      <c r="B91" s="83"/>
      <c r="C91" s="90"/>
      <c r="D91" s="91"/>
      <c r="E91" s="90"/>
      <c r="F91" s="91"/>
      <c r="G91" s="91"/>
      <c r="H91" s="91"/>
    </row>
    <row r="92" spans="1:8" ht="22.5" customHeight="1" x14ac:dyDescent="0.3">
      <c r="A92" s="24">
        <v>89</v>
      </c>
      <c r="B92" s="83"/>
      <c r="C92" s="90"/>
      <c r="D92" s="91"/>
      <c r="E92" s="90"/>
      <c r="F92" s="91"/>
      <c r="G92" s="91"/>
      <c r="H92" s="91"/>
    </row>
    <row r="93" spans="1:8" ht="22.5" customHeight="1" x14ac:dyDescent="0.3">
      <c r="A93" s="24">
        <v>90</v>
      </c>
      <c r="B93" s="83"/>
      <c r="C93" s="90"/>
      <c r="D93" s="91"/>
      <c r="E93" s="90"/>
      <c r="F93" s="91"/>
      <c r="G93" s="91"/>
      <c r="H93" s="91"/>
    </row>
    <row r="94" spans="1:8" ht="22.5" customHeight="1" x14ac:dyDescent="0.3">
      <c r="A94" s="24">
        <v>91</v>
      </c>
      <c r="B94" s="83"/>
      <c r="C94" s="90"/>
      <c r="D94" s="91"/>
      <c r="E94" s="90"/>
      <c r="F94" s="91"/>
      <c r="G94" s="91"/>
      <c r="H94" s="91"/>
    </row>
    <row r="95" spans="1:8" ht="22.5" customHeight="1" x14ac:dyDescent="0.3">
      <c r="A95" s="24">
        <v>92</v>
      </c>
      <c r="B95" s="83"/>
      <c r="C95" s="90"/>
      <c r="D95" s="91"/>
      <c r="E95" s="90"/>
      <c r="F95" s="91"/>
      <c r="G95" s="91"/>
      <c r="H95" s="91"/>
    </row>
    <row r="96" spans="1:8" ht="22.5" customHeight="1" x14ac:dyDescent="0.3">
      <c r="A96" s="24">
        <v>93</v>
      </c>
      <c r="B96" s="83"/>
      <c r="C96" s="90"/>
      <c r="D96" s="91"/>
      <c r="E96" s="90"/>
      <c r="F96" s="91"/>
      <c r="G96" s="91"/>
      <c r="H96" s="91"/>
    </row>
    <row r="97" spans="1:8" ht="22.5" customHeight="1" x14ac:dyDescent="0.3">
      <c r="A97" s="24">
        <v>94</v>
      </c>
      <c r="B97" s="83"/>
      <c r="C97" s="90"/>
      <c r="D97" s="91"/>
      <c r="E97" s="90"/>
      <c r="F97" s="91"/>
      <c r="G97" s="91"/>
      <c r="H97" s="91"/>
    </row>
    <row r="98" spans="1:8" ht="22.5" customHeight="1" x14ac:dyDescent="0.3">
      <c r="A98" s="24">
        <v>95</v>
      </c>
      <c r="B98" s="83"/>
      <c r="C98" s="90"/>
      <c r="D98" s="91"/>
      <c r="E98" s="90"/>
      <c r="F98" s="91"/>
      <c r="G98" s="91"/>
      <c r="H98" s="91"/>
    </row>
    <row r="99" spans="1:8" ht="22.5" customHeight="1" x14ac:dyDescent="0.3">
      <c r="A99" s="24">
        <v>96</v>
      </c>
      <c r="B99" s="83"/>
      <c r="C99" s="90"/>
      <c r="D99" s="91"/>
      <c r="E99" s="90"/>
      <c r="F99" s="91"/>
      <c r="G99" s="91"/>
      <c r="H99" s="91"/>
    </row>
    <row r="100" spans="1:8" ht="22.5" customHeight="1" x14ac:dyDescent="0.3">
      <c r="A100" s="24">
        <v>97</v>
      </c>
      <c r="B100" s="83"/>
      <c r="C100" s="90"/>
      <c r="D100" s="91"/>
      <c r="E100" s="90"/>
      <c r="F100" s="91"/>
      <c r="G100" s="91"/>
      <c r="H100" s="91"/>
    </row>
    <row r="101" spans="1:8" ht="22.5" customHeight="1" x14ac:dyDescent="0.3">
      <c r="A101" s="24">
        <v>98</v>
      </c>
      <c r="B101" s="83"/>
      <c r="C101" s="90"/>
      <c r="D101" s="91"/>
      <c r="E101" s="90"/>
      <c r="F101" s="91"/>
      <c r="G101" s="91"/>
      <c r="H101" s="91"/>
    </row>
    <row r="102" spans="1:8" ht="22.5" customHeight="1" x14ac:dyDescent="0.3">
      <c r="A102" s="24">
        <v>99</v>
      </c>
      <c r="B102" s="83"/>
      <c r="C102" s="90"/>
      <c r="D102" s="91"/>
      <c r="E102" s="90"/>
      <c r="F102" s="91"/>
      <c r="G102" s="91"/>
      <c r="H102" s="91"/>
    </row>
    <row r="103" spans="1:8" ht="22.5" customHeight="1" x14ac:dyDescent="0.3">
      <c r="A103" s="24">
        <v>100</v>
      </c>
      <c r="B103" s="83"/>
      <c r="C103" s="90"/>
      <c r="D103" s="91"/>
      <c r="E103" s="90"/>
      <c r="F103" s="91"/>
      <c r="G103" s="91"/>
      <c r="H103" s="91"/>
    </row>
    <row r="104" spans="1:8" ht="22.5" customHeight="1" x14ac:dyDescent="0.3">
      <c r="A104" s="24">
        <v>101</v>
      </c>
      <c r="B104" s="83"/>
      <c r="C104" s="90"/>
      <c r="D104" s="91"/>
      <c r="E104" s="90"/>
      <c r="F104" s="91"/>
      <c r="G104" s="91"/>
      <c r="H104" s="91"/>
    </row>
    <row r="105" spans="1:8" ht="22.5" customHeight="1" x14ac:dyDescent="0.3">
      <c r="A105" s="24">
        <v>102</v>
      </c>
      <c r="B105" s="83"/>
      <c r="C105" s="90"/>
      <c r="D105" s="91"/>
      <c r="E105" s="90"/>
      <c r="F105" s="91"/>
      <c r="G105" s="91"/>
      <c r="H105" s="91"/>
    </row>
    <row r="106" spans="1:8" ht="22.5" customHeight="1" x14ac:dyDescent="0.3">
      <c r="A106" s="24">
        <v>103</v>
      </c>
      <c r="B106" s="83"/>
      <c r="C106" s="90"/>
      <c r="D106" s="91"/>
      <c r="E106" s="90"/>
      <c r="F106" s="91"/>
      <c r="G106" s="91"/>
      <c r="H106" s="91"/>
    </row>
    <row r="107" spans="1:8" ht="22.5" customHeight="1" x14ac:dyDescent="0.3">
      <c r="A107" s="24">
        <v>104</v>
      </c>
      <c r="B107" s="83"/>
      <c r="C107" s="90"/>
      <c r="D107" s="91"/>
      <c r="E107" s="90"/>
      <c r="F107" s="91"/>
      <c r="G107" s="91"/>
      <c r="H107" s="91"/>
    </row>
    <row r="108" spans="1:8" ht="22.5" customHeight="1" x14ac:dyDescent="0.3">
      <c r="A108" s="24">
        <v>105</v>
      </c>
      <c r="B108" s="83"/>
      <c r="C108" s="90"/>
      <c r="D108" s="91"/>
      <c r="E108" s="90"/>
      <c r="F108" s="91"/>
      <c r="G108" s="91"/>
      <c r="H108" s="91"/>
    </row>
    <row r="109" spans="1:8" ht="22.5" customHeight="1" x14ac:dyDescent="0.3">
      <c r="A109" s="24">
        <v>106</v>
      </c>
      <c r="B109" s="83"/>
      <c r="C109" s="90"/>
      <c r="D109" s="91"/>
      <c r="E109" s="90"/>
      <c r="F109" s="91"/>
      <c r="G109" s="91"/>
      <c r="H109" s="91"/>
    </row>
    <row r="110" spans="1:8" ht="22.5" customHeight="1" x14ac:dyDescent="0.3">
      <c r="A110" s="24">
        <v>107</v>
      </c>
      <c r="B110" s="83"/>
      <c r="C110" s="90"/>
      <c r="D110" s="91"/>
      <c r="E110" s="90"/>
      <c r="F110" s="91"/>
      <c r="G110" s="91"/>
      <c r="H110" s="91"/>
    </row>
    <row r="111" spans="1:8" ht="22.5" customHeight="1" x14ac:dyDescent="0.3">
      <c r="A111" s="24">
        <v>108</v>
      </c>
      <c r="B111" s="83"/>
      <c r="C111" s="90"/>
      <c r="D111" s="91"/>
      <c r="E111" s="90"/>
      <c r="F111" s="91"/>
      <c r="G111" s="91"/>
      <c r="H111" s="91"/>
    </row>
    <row r="112" spans="1:8" ht="22.5" customHeight="1" x14ac:dyDescent="0.3">
      <c r="A112" s="24">
        <v>109</v>
      </c>
      <c r="B112" s="83"/>
      <c r="C112" s="90"/>
      <c r="D112" s="91"/>
      <c r="E112" s="90"/>
      <c r="F112" s="91"/>
      <c r="G112" s="91"/>
      <c r="H112" s="91"/>
    </row>
    <row r="113" spans="1:8" ht="22.5" customHeight="1" x14ac:dyDescent="0.3">
      <c r="A113" s="24">
        <v>110</v>
      </c>
      <c r="B113" s="83"/>
      <c r="C113" s="90"/>
      <c r="D113" s="91"/>
      <c r="E113" s="90"/>
      <c r="F113" s="91"/>
      <c r="G113" s="91"/>
      <c r="H113" s="91"/>
    </row>
    <row r="114" spans="1:8" ht="22.5" customHeight="1" x14ac:dyDescent="0.3">
      <c r="A114" s="24">
        <v>111</v>
      </c>
      <c r="B114" s="83"/>
      <c r="C114" s="90"/>
      <c r="D114" s="91"/>
      <c r="E114" s="90"/>
      <c r="F114" s="91"/>
      <c r="G114" s="91"/>
      <c r="H114" s="91"/>
    </row>
    <row r="115" spans="1:8" ht="22.5" customHeight="1" x14ac:dyDescent="0.3">
      <c r="A115" s="24">
        <v>112</v>
      </c>
      <c r="B115" s="83"/>
      <c r="C115" s="90"/>
      <c r="D115" s="91"/>
      <c r="E115" s="90"/>
      <c r="F115" s="91"/>
      <c r="G115" s="91"/>
      <c r="H115" s="91"/>
    </row>
    <row r="116" spans="1:8" ht="22.5" customHeight="1" x14ac:dyDescent="0.3">
      <c r="A116" s="24">
        <v>113</v>
      </c>
      <c r="B116" s="83"/>
      <c r="C116" s="90"/>
      <c r="D116" s="91"/>
      <c r="E116" s="90"/>
      <c r="F116" s="91"/>
      <c r="G116" s="91"/>
      <c r="H116" s="91"/>
    </row>
    <row r="117" spans="1:8" ht="22.5" customHeight="1" x14ac:dyDescent="0.3">
      <c r="A117" s="24">
        <v>114</v>
      </c>
      <c r="B117" s="83"/>
      <c r="C117" s="90"/>
      <c r="D117" s="91"/>
      <c r="E117" s="90"/>
      <c r="F117" s="91"/>
      <c r="G117" s="91"/>
      <c r="H117" s="91"/>
    </row>
    <row r="118" spans="1:8" ht="22.5" customHeight="1" x14ac:dyDescent="0.3">
      <c r="A118" s="24">
        <v>115</v>
      </c>
      <c r="B118" s="83"/>
      <c r="C118" s="90"/>
      <c r="D118" s="91"/>
      <c r="E118" s="90"/>
      <c r="F118" s="91"/>
      <c r="G118" s="91"/>
      <c r="H118" s="91"/>
    </row>
    <row r="119" spans="1:8" ht="22.5" customHeight="1" x14ac:dyDescent="0.3">
      <c r="A119" s="24">
        <v>116</v>
      </c>
      <c r="B119" s="83"/>
      <c r="C119" s="90"/>
      <c r="D119" s="91"/>
      <c r="E119" s="90"/>
      <c r="F119" s="91"/>
      <c r="G119" s="91"/>
      <c r="H119" s="91"/>
    </row>
    <row r="120" spans="1:8" ht="22.5" customHeight="1" x14ac:dyDescent="0.3">
      <c r="A120" s="24">
        <v>117</v>
      </c>
      <c r="B120" s="83"/>
      <c r="C120" s="90"/>
      <c r="D120" s="91"/>
      <c r="E120" s="90"/>
      <c r="F120" s="91"/>
      <c r="G120" s="91"/>
      <c r="H120" s="91"/>
    </row>
    <row r="121" spans="1:8" ht="22.5" customHeight="1" x14ac:dyDescent="0.3">
      <c r="A121" s="24">
        <v>118</v>
      </c>
      <c r="B121" s="83"/>
      <c r="C121" s="90"/>
      <c r="D121" s="91"/>
      <c r="E121" s="90"/>
      <c r="F121" s="91"/>
      <c r="G121" s="91"/>
      <c r="H121" s="91"/>
    </row>
    <row r="122" spans="1:8" ht="22.5" customHeight="1" x14ac:dyDescent="0.3">
      <c r="A122" s="24">
        <v>119</v>
      </c>
      <c r="B122" s="83"/>
      <c r="C122" s="90"/>
      <c r="D122" s="91"/>
      <c r="E122" s="90"/>
      <c r="F122" s="91"/>
      <c r="G122" s="91"/>
      <c r="H122" s="91"/>
    </row>
    <row r="123" spans="1:8" ht="22.5" customHeight="1" x14ac:dyDescent="0.3">
      <c r="A123" s="24">
        <v>120</v>
      </c>
      <c r="B123" s="83"/>
      <c r="C123" s="90"/>
      <c r="D123" s="91"/>
      <c r="E123" s="90"/>
      <c r="F123" s="91"/>
      <c r="G123" s="91"/>
      <c r="H123" s="91"/>
    </row>
    <row r="124" spans="1:8" ht="22.5" customHeight="1" x14ac:dyDescent="0.3">
      <c r="A124" s="24">
        <v>121</v>
      </c>
      <c r="B124" s="83"/>
      <c r="C124" s="90"/>
      <c r="D124" s="91"/>
      <c r="E124" s="90"/>
      <c r="F124" s="91"/>
      <c r="G124" s="91"/>
      <c r="H124" s="91"/>
    </row>
    <row r="125" spans="1:8" ht="22.5" customHeight="1" x14ac:dyDescent="0.3">
      <c r="A125" s="24">
        <v>122</v>
      </c>
      <c r="B125" s="83"/>
      <c r="C125" s="90"/>
      <c r="D125" s="91"/>
      <c r="E125" s="90"/>
      <c r="F125" s="91"/>
      <c r="G125" s="91"/>
      <c r="H125" s="91"/>
    </row>
    <row r="126" spans="1:8" ht="22.5" customHeight="1" x14ac:dyDescent="0.3">
      <c r="A126" s="24">
        <v>123</v>
      </c>
      <c r="B126" s="83"/>
      <c r="C126" s="90"/>
      <c r="D126" s="91"/>
      <c r="E126" s="90"/>
      <c r="F126" s="91"/>
      <c r="G126" s="91"/>
      <c r="H126" s="91"/>
    </row>
    <row r="127" spans="1:8" ht="22.5" customHeight="1" x14ac:dyDescent="0.3">
      <c r="A127" s="24">
        <v>124</v>
      </c>
      <c r="B127" s="83"/>
      <c r="C127" s="90"/>
      <c r="D127" s="91"/>
      <c r="E127" s="90"/>
      <c r="F127" s="91"/>
      <c r="G127" s="91"/>
      <c r="H127" s="91"/>
    </row>
    <row r="128" spans="1:8" ht="22.5" customHeight="1" x14ac:dyDescent="0.3">
      <c r="A128" s="24">
        <v>125</v>
      </c>
      <c r="B128" s="83"/>
      <c r="C128" s="90"/>
      <c r="D128" s="91"/>
      <c r="E128" s="90"/>
      <c r="F128" s="91"/>
      <c r="G128" s="91"/>
      <c r="H128" s="91"/>
    </row>
    <row r="129" spans="1:8" ht="22.5" customHeight="1" x14ac:dyDescent="0.3">
      <c r="A129" s="24">
        <v>126</v>
      </c>
      <c r="B129" s="83"/>
      <c r="C129" s="90"/>
      <c r="D129" s="91"/>
      <c r="E129" s="90"/>
      <c r="F129" s="91"/>
      <c r="G129" s="91"/>
      <c r="H129" s="91"/>
    </row>
    <row r="130" spans="1:8" ht="22.5" customHeight="1" x14ac:dyDescent="0.3">
      <c r="A130" s="24">
        <v>127</v>
      </c>
      <c r="B130" s="83"/>
      <c r="C130" s="90"/>
      <c r="D130" s="91"/>
      <c r="E130" s="90"/>
      <c r="F130" s="91"/>
      <c r="G130" s="91"/>
      <c r="H130" s="91"/>
    </row>
    <row r="131" spans="1:8" ht="22.5" customHeight="1" x14ac:dyDescent="0.3">
      <c r="A131" s="24">
        <v>128</v>
      </c>
      <c r="B131" s="83"/>
      <c r="C131" s="90"/>
      <c r="D131" s="91"/>
      <c r="E131" s="90"/>
      <c r="F131" s="91"/>
      <c r="G131" s="91"/>
      <c r="H131" s="91"/>
    </row>
    <row r="132" spans="1:8" ht="22.5" customHeight="1" x14ac:dyDescent="0.3">
      <c r="A132" s="24">
        <v>129</v>
      </c>
      <c r="B132" s="83"/>
      <c r="C132" s="90"/>
      <c r="D132" s="91"/>
      <c r="E132" s="90"/>
      <c r="F132" s="91"/>
      <c r="G132" s="91"/>
      <c r="H132" s="91"/>
    </row>
    <row r="133" spans="1:8" ht="22.5" customHeight="1" x14ac:dyDescent="0.3">
      <c r="A133" s="24">
        <v>130</v>
      </c>
      <c r="B133" s="83"/>
      <c r="C133" s="90"/>
      <c r="D133" s="91"/>
      <c r="E133" s="90"/>
      <c r="F133" s="91"/>
      <c r="G133" s="91"/>
      <c r="H133" s="91"/>
    </row>
    <row r="134" spans="1:8" ht="22.5" customHeight="1" x14ac:dyDescent="0.3">
      <c r="A134" s="24">
        <v>131</v>
      </c>
      <c r="B134" s="83"/>
      <c r="C134" s="90"/>
      <c r="D134" s="91"/>
      <c r="E134" s="90"/>
      <c r="F134" s="91"/>
      <c r="G134" s="91"/>
      <c r="H134" s="91"/>
    </row>
    <row r="135" spans="1:8" ht="22.5" customHeight="1" x14ac:dyDescent="0.3">
      <c r="A135" s="24">
        <v>132</v>
      </c>
      <c r="B135" s="83"/>
      <c r="C135" s="90"/>
      <c r="D135" s="91"/>
      <c r="E135" s="90"/>
      <c r="F135" s="91"/>
      <c r="G135" s="91"/>
      <c r="H135" s="91"/>
    </row>
    <row r="136" spans="1:8" ht="22.5" customHeight="1" x14ac:dyDescent="0.3">
      <c r="A136" s="24">
        <v>133</v>
      </c>
      <c r="B136" s="83"/>
      <c r="C136" s="90"/>
      <c r="D136" s="91"/>
      <c r="E136" s="90"/>
      <c r="F136" s="91"/>
      <c r="G136" s="91"/>
      <c r="H136" s="91"/>
    </row>
    <row r="137" spans="1:8" ht="22.5" customHeight="1" x14ac:dyDescent="0.3">
      <c r="A137" s="24">
        <v>134</v>
      </c>
      <c r="B137" s="83"/>
      <c r="C137" s="90"/>
      <c r="D137" s="91"/>
      <c r="E137" s="90"/>
      <c r="F137" s="91"/>
      <c r="G137" s="91"/>
      <c r="H137" s="91"/>
    </row>
    <row r="138" spans="1:8" ht="22.5" customHeight="1" x14ac:dyDescent="0.3">
      <c r="A138" s="24">
        <v>135</v>
      </c>
      <c r="B138" s="83"/>
      <c r="C138" s="90"/>
      <c r="D138" s="91"/>
      <c r="E138" s="90"/>
      <c r="F138" s="91"/>
      <c r="G138" s="91"/>
      <c r="H138" s="91"/>
    </row>
    <row r="139" spans="1:8" ht="22.5" customHeight="1" x14ac:dyDescent="0.3">
      <c r="A139" s="24">
        <v>136</v>
      </c>
      <c r="B139" s="83"/>
      <c r="C139" s="90"/>
      <c r="D139" s="91"/>
      <c r="E139" s="90"/>
      <c r="F139" s="91"/>
      <c r="G139" s="91"/>
      <c r="H139" s="91"/>
    </row>
    <row r="140" spans="1:8" ht="22.5" customHeight="1" x14ac:dyDescent="0.3">
      <c r="A140" s="24">
        <v>137</v>
      </c>
      <c r="B140" s="83"/>
      <c r="C140" s="90"/>
      <c r="D140" s="91"/>
      <c r="E140" s="90"/>
      <c r="F140" s="91"/>
      <c r="G140" s="91"/>
      <c r="H140" s="91"/>
    </row>
    <row r="141" spans="1:8" ht="22.5" customHeight="1" x14ac:dyDescent="0.3">
      <c r="A141" s="24">
        <v>138</v>
      </c>
      <c r="B141" s="83"/>
      <c r="C141" s="90"/>
      <c r="D141" s="91"/>
      <c r="E141" s="90"/>
      <c r="F141" s="91"/>
      <c r="G141" s="91"/>
      <c r="H141" s="91"/>
    </row>
    <row r="142" spans="1:8" ht="22.5" customHeight="1" x14ac:dyDescent="0.3">
      <c r="A142" s="24">
        <v>139</v>
      </c>
      <c r="B142" s="83"/>
      <c r="C142" s="90"/>
      <c r="D142" s="91"/>
      <c r="E142" s="90"/>
      <c r="F142" s="91"/>
      <c r="G142" s="91"/>
      <c r="H142" s="91"/>
    </row>
    <row r="143" spans="1:8" ht="22.5" customHeight="1" x14ac:dyDescent="0.3">
      <c r="A143" s="24">
        <v>140</v>
      </c>
      <c r="B143" s="83"/>
      <c r="C143" s="90"/>
      <c r="D143" s="91"/>
      <c r="E143" s="90"/>
      <c r="F143" s="91"/>
      <c r="G143" s="91"/>
      <c r="H143" s="91"/>
    </row>
    <row r="144" spans="1:8" ht="22.5" customHeight="1" x14ac:dyDescent="0.3">
      <c r="A144" s="24">
        <v>141</v>
      </c>
      <c r="B144" s="83"/>
      <c r="C144" s="90"/>
      <c r="D144" s="91"/>
      <c r="E144" s="90"/>
      <c r="F144" s="91"/>
      <c r="G144" s="91"/>
      <c r="H144" s="91"/>
    </row>
    <row r="145" spans="1:8" ht="22.5" customHeight="1" x14ac:dyDescent="0.3">
      <c r="A145" s="24">
        <v>142</v>
      </c>
      <c r="B145" s="83"/>
      <c r="C145" s="90"/>
      <c r="D145" s="91"/>
      <c r="E145" s="90"/>
      <c r="F145" s="91"/>
      <c r="G145" s="91"/>
      <c r="H145" s="91"/>
    </row>
    <row r="146" spans="1:8" ht="22.5" customHeight="1" x14ac:dyDescent="0.3">
      <c r="A146" s="24">
        <v>143</v>
      </c>
      <c r="B146" s="83"/>
      <c r="C146" s="90"/>
      <c r="D146" s="91"/>
      <c r="E146" s="90"/>
      <c r="F146" s="91"/>
      <c r="G146" s="91"/>
      <c r="H146" s="91"/>
    </row>
    <row r="147" spans="1:8" ht="22.5" customHeight="1" x14ac:dyDescent="0.3">
      <c r="A147" s="24">
        <v>144</v>
      </c>
      <c r="B147" s="83"/>
      <c r="C147" s="90"/>
      <c r="D147" s="91"/>
      <c r="E147" s="90"/>
      <c r="F147" s="91"/>
      <c r="G147" s="91"/>
      <c r="H147" s="91"/>
    </row>
    <row r="148" spans="1:8" ht="22.5" customHeight="1" x14ac:dyDescent="0.3">
      <c r="A148" s="24">
        <v>145</v>
      </c>
      <c r="B148" s="83"/>
      <c r="C148" s="90"/>
      <c r="D148" s="91"/>
      <c r="E148" s="90"/>
      <c r="F148" s="91"/>
      <c r="G148" s="91"/>
      <c r="H148" s="91"/>
    </row>
    <row r="149" spans="1:8" ht="22.5" customHeight="1" x14ac:dyDescent="0.3">
      <c r="A149" s="24">
        <v>146</v>
      </c>
      <c r="B149" s="83"/>
      <c r="C149" s="90"/>
      <c r="D149" s="91"/>
      <c r="E149" s="90"/>
      <c r="F149" s="91"/>
      <c r="G149" s="91"/>
      <c r="H149" s="91"/>
    </row>
    <row r="150" spans="1:8" ht="22.5" customHeight="1" x14ac:dyDescent="0.3">
      <c r="A150" s="24">
        <v>147</v>
      </c>
      <c r="B150" s="83"/>
      <c r="C150" s="90"/>
      <c r="D150" s="91"/>
      <c r="E150" s="90"/>
      <c r="F150" s="91"/>
      <c r="G150" s="91"/>
      <c r="H150" s="91"/>
    </row>
    <row r="151" spans="1:8" ht="22.5" customHeight="1" x14ac:dyDescent="0.3">
      <c r="A151" s="24">
        <v>148</v>
      </c>
      <c r="B151" s="83"/>
      <c r="C151" s="90"/>
      <c r="D151" s="91"/>
      <c r="E151" s="90"/>
      <c r="F151" s="91"/>
      <c r="G151" s="91"/>
      <c r="H151" s="91"/>
    </row>
    <row r="152" spans="1:8" ht="22.5" customHeight="1" x14ac:dyDescent="0.3">
      <c r="A152" s="24">
        <v>149</v>
      </c>
      <c r="B152" s="83"/>
      <c r="C152" s="90"/>
      <c r="D152" s="91"/>
      <c r="E152" s="90"/>
      <c r="F152" s="91"/>
      <c r="G152" s="91"/>
      <c r="H152" s="91"/>
    </row>
    <row r="153" spans="1:8" ht="22.5" customHeight="1" x14ac:dyDescent="0.3">
      <c r="A153" s="24">
        <v>150</v>
      </c>
      <c r="B153" s="83"/>
      <c r="C153" s="90"/>
      <c r="D153" s="91"/>
      <c r="E153" s="90"/>
      <c r="F153" s="91"/>
      <c r="G153" s="91"/>
      <c r="H153" s="91"/>
    </row>
    <row r="154" spans="1:8" ht="22.5" customHeight="1" x14ac:dyDescent="0.3">
      <c r="A154" s="24">
        <v>151</v>
      </c>
      <c r="B154" s="83"/>
      <c r="C154" s="90"/>
      <c r="D154" s="91"/>
      <c r="E154" s="90"/>
      <c r="F154" s="91"/>
      <c r="G154" s="91"/>
      <c r="H154" s="91"/>
    </row>
    <row r="155" spans="1:8" ht="22.5" customHeight="1" x14ac:dyDescent="0.3">
      <c r="A155" s="24">
        <v>152</v>
      </c>
      <c r="B155" s="83"/>
      <c r="C155" s="90"/>
      <c r="D155" s="91"/>
      <c r="E155" s="90"/>
      <c r="F155" s="91"/>
      <c r="G155" s="91"/>
      <c r="H155" s="91"/>
    </row>
    <row r="156" spans="1:8" ht="22.5" customHeight="1" x14ac:dyDescent="0.3">
      <c r="A156" s="24">
        <v>153</v>
      </c>
      <c r="B156" s="83"/>
      <c r="C156" s="90"/>
      <c r="D156" s="91"/>
      <c r="E156" s="90"/>
      <c r="F156" s="91"/>
      <c r="G156" s="91"/>
      <c r="H156" s="91"/>
    </row>
    <row r="157" spans="1:8" ht="22.5" customHeight="1" x14ac:dyDescent="0.3">
      <c r="A157" s="24">
        <v>154</v>
      </c>
      <c r="B157" s="83"/>
      <c r="C157" s="90"/>
      <c r="D157" s="91"/>
      <c r="E157" s="90"/>
      <c r="F157" s="91"/>
      <c r="G157" s="91"/>
      <c r="H157" s="91"/>
    </row>
    <row r="158" spans="1:8" ht="22.5" customHeight="1" x14ac:dyDescent="0.3">
      <c r="A158" s="24">
        <v>155</v>
      </c>
      <c r="B158" s="83"/>
      <c r="C158" s="90"/>
      <c r="D158" s="91"/>
      <c r="E158" s="90"/>
      <c r="F158" s="91"/>
      <c r="G158" s="91"/>
      <c r="H158" s="91"/>
    </row>
    <row r="159" spans="1:8" ht="22.5" customHeight="1" x14ac:dyDescent="0.3">
      <c r="A159" s="24">
        <v>156</v>
      </c>
      <c r="B159" s="83"/>
      <c r="C159" s="90"/>
      <c r="D159" s="91"/>
      <c r="E159" s="90"/>
      <c r="F159" s="91"/>
      <c r="G159" s="91"/>
      <c r="H159" s="91"/>
    </row>
    <row r="160" spans="1:8" ht="22.5" customHeight="1" x14ac:dyDescent="0.3">
      <c r="A160" s="24">
        <v>157</v>
      </c>
      <c r="B160" s="83"/>
      <c r="C160" s="90"/>
      <c r="D160" s="91"/>
      <c r="E160" s="90"/>
      <c r="F160" s="91"/>
      <c r="G160" s="91"/>
      <c r="H160" s="91"/>
    </row>
    <row r="161" spans="1:8" ht="22.5" customHeight="1" x14ac:dyDescent="0.3">
      <c r="A161" s="24">
        <v>158</v>
      </c>
      <c r="B161" s="83"/>
      <c r="C161" s="90"/>
      <c r="D161" s="91"/>
      <c r="E161" s="90"/>
      <c r="F161" s="91"/>
      <c r="G161" s="91"/>
      <c r="H161" s="91"/>
    </row>
    <row r="162" spans="1:8" ht="22.5" customHeight="1" x14ac:dyDescent="0.3">
      <c r="A162" s="24">
        <v>159</v>
      </c>
      <c r="B162" s="83"/>
      <c r="C162" s="90"/>
      <c r="D162" s="91"/>
      <c r="E162" s="90"/>
      <c r="F162" s="91"/>
      <c r="G162" s="91"/>
      <c r="H162" s="91"/>
    </row>
    <row r="163" spans="1:8" ht="22.5" customHeight="1" x14ac:dyDescent="0.3">
      <c r="A163" s="24">
        <v>160</v>
      </c>
      <c r="B163" s="83"/>
      <c r="C163" s="90"/>
      <c r="D163" s="91"/>
      <c r="E163" s="90"/>
      <c r="F163" s="91"/>
      <c r="G163" s="91"/>
      <c r="H163" s="91"/>
    </row>
    <row r="164" spans="1:8" ht="22.5" customHeight="1" x14ac:dyDescent="0.3">
      <c r="A164" s="24">
        <v>161</v>
      </c>
      <c r="B164" s="83"/>
      <c r="C164" s="90"/>
      <c r="D164" s="91"/>
      <c r="E164" s="90"/>
      <c r="F164" s="91"/>
      <c r="G164" s="91"/>
      <c r="H164" s="91"/>
    </row>
    <row r="165" spans="1:8" ht="22.5" customHeight="1" x14ac:dyDescent="0.3">
      <c r="A165" s="24">
        <v>162</v>
      </c>
      <c r="B165" s="83"/>
      <c r="C165" s="90"/>
      <c r="D165" s="91"/>
      <c r="E165" s="90"/>
      <c r="F165" s="91"/>
      <c r="G165" s="91"/>
      <c r="H165" s="91"/>
    </row>
    <row r="166" spans="1:8" ht="22.5" customHeight="1" x14ac:dyDescent="0.3">
      <c r="A166" s="24">
        <v>163</v>
      </c>
      <c r="B166" s="83"/>
      <c r="C166" s="90"/>
      <c r="D166" s="91"/>
      <c r="E166" s="90"/>
      <c r="F166" s="91"/>
      <c r="G166" s="91"/>
      <c r="H166" s="91"/>
    </row>
    <row r="167" spans="1:8" ht="22.5" customHeight="1" x14ac:dyDescent="0.3">
      <c r="A167" s="24">
        <v>164</v>
      </c>
      <c r="B167" s="83"/>
      <c r="C167" s="90"/>
      <c r="D167" s="91"/>
      <c r="E167" s="90"/>
      <c r="F167" s="91"/>
      <c r="G167" s="91"/>
      <c r="H167" s="91"/>
    </row>
    <row r="168" spans="1:8" ht="22.5" customHeight="1" x14ac:dyDescent="0.3">
      <c r="A168" s="24">
        <v>165</v>
      </c>
      <c r="B168" s="83"/>
      <c r="C168" s="90"/>
      <c r="D168" s="91"/>
      <c r="E168" s="90"/>
      <c r="F168" s="91"/>
      <c r="G168" s="91"/>
      <c r="H168" s="91"/>
    </row>
    <row r="169" spans="1:8" ht="22.5" customHeight="1" x14ac:dyDescent="0.3">
      <c r="A169" s="24">
        <v>166</v>
      </c>
      <c r="B169" s="83"/>
      <c r="C169" s="90"/>
      <c r="D169" s="91"/>
      <c r="E169" s="90"/>
      <c r="F169" s="91"/>
      <c r="G169" s="91"/>
      <c r="H169" s="91"/>
    </row>
    <row r="170" spans="1:8" ht="22.5" customHeight="1" x14ac:dyDescent="0.3">
      <c r="A170" s="24">
        <v>167</v>
      </c>
      <c r="B170" s="83"/>
      <c r="C170" s="90"/>
      <c r="D170" s="91"/>
      <c r="E170" s="90"/>
      <c r="F170" s="91"/>
      <c r="G170" s="91"/>
      <c r="H170" s="91"/>
    </row>
    <row r="171" spans="1:8" ht="22.5" customHeight="1" x14ac:dyDescent="0.3">
      <c r="A171" s="24">
        <v>168</v>
      </c>
      <c r="B171" s="83"/>
      <c r="C171" s="90"/>
      <c r="D171" s="91"/>
      <c r="E171" s="90"/>
      <c r="F171" s="91"/>
      <c r="G171" s="91"/>
      <c r="H171" s="91"/>
    </row>
    <row r="172" spans="1:8" ht="22.5" customHeight="1" x14ac:dyDescent="0.3">
      <c r="A172" s="24">
        <v>169</v>
      </c>
      <c r="B172" s="83"/>
      <c r="C172" s="90"/>
      <c r="D172" s="91"/>
      <c r="E172" s="90"/>
      <c r="F172" s="91"/>
      <c r="G172" s="91"/>
      <c r="H172" s="91"/>
    </row>
    <row r="173" spans="1:8" ht="22.5" customHeight="1" x14ac:dyDescent="0.3">
      <c r="A173" s="24">
        <v>170</v>
      </c>
      <c r="B173" s="83"/>
      <c r="C173" s="90"/>
      <c r="D173" s="91"/>
      <c r="E173" s="90"/>
      <c r="F173" s="91"/>
      <c r="G173" s="91"/>
      <c r="H173" s="91"/>
    </row>
    <row r="174" spans="1:8" ht="22.5" customHeight="1" x14ac:dyDescent="0.3">
      <c r="A174" s="24">
        <v>171</v>
      </c>
      <c r="B174" s="83"/>
      <c r="C174" s="90"/>
      <c r="D174" s="91"/>
      <c r="E174" s="90"/>
      <c r="F174" s="91"/>
      <c r="G174" s="91"/>
      <c r="H174" s="91"/>
    </row>
    <row r="175" spans="1:8" ht="22.5" customHeight="1" x14ac:dyDescent="0.3">
      <c r="A175" s="24">
        <v>172</v>
      </c>
      <c r="B175" s="83"/>
      <c r="C175" s="90"/>
      <c r="D175" s="91"/>
      <c r="E175" s="90"/>
      <c r="F175" s="91"/>
      <c r="G175" s="91"/>
      <c r="H175" s="91"/>
    </row>
    <row r="176" spans="1:8" ht="22.5" customHeight="1" x14ac:dyDescent="0.3">
      <c r="A176" s="24">
        <v>173</v>
      </c>
      <c r="B176" s="83"/>
      <c r="C176" s="90"/>
      <c r="D176" s="91"/>
      <c r="E176" s="90"/>
      <c r="F176" s="91"/>
      <c r="G176" s="91"/>
      <c r="H176" s="91"/>
    </row>
    <row r="177" spans="1:8" ht="22.5" customHeight="1" x14ac:dyDescent="0.3">
      <c r="A177" s="24">
        <v>174</v>
      </c>
      <c r="B177" s="83"/>
      <c r="C177" s="90"/>
      <c r="D177" s="91"/>
      <c r="E177" s="90"/>
      <c r="F177" s="91"/>
      <c r="G177" s="91"/>
      <c r="H177" s="91"/>
    </row>
    <row r="178" spans="1:8" ht="22.5" customHeight="1" x14ac:dyDescent="0.3">
      <c r="A178" s="24">
        <v>175</v>
      </c>
      <c r="B178" s="83"/>
      <c r="C178" s="90"/>
      <c r="D178" s="91"/>
      <c r="E178" s="90"/>
      <c r="F178" s="91"/>
      <c r="G178" s="91"/>
      <c r="H178" s="91"/>
    </row>
    <row r="179" spans="1:8" ht="22.5" customHeight="1" x14ac:dyDescent="0.3">
      <c r="A179" s="24">
        <v>176</v>
      </c>
      <c r="B179" s="83"/>
      <c r="C179" s="90"/>
      <c r="D179" s="91"/>
      <c r="E179" s="90"/>
      <c r="F179" s="91"/>
      <c r="G179" s="91"/>
      <c r="H179" s="91"/>
    </row>
    <row r="180" spans="1:8" ht="22.5" customHeight="1" x14ac:dyDescent="0.3">
      <c r="A180" s="24">
        <v>177</v>
      </c>
      <c r="B180" s="83"/>
      <c r="C180" s="90"/>
      <c r="D180" s="91"/>
      <c r="E180" s="90"/>
      <c r="F180" s="91"/>
      <c r="G180" s="91"/>
      <c r="H180" s="91"/>
    </row>
    <row r="181" spans="1:8" ht="22.5" customHeight="1" x14ac:dyDescent="0.3">
      <c r="A181" s="24">
        <v>178</v>
      </c>
      <c r="B181" s="83"/>
      <c r="C181" s="90"/>
      <c r="D181" s="91"/>
      <c r="E181" s="90"/>
      <c r="F181" s="91"/>
      <c r="G181" s="91"/>
      <c r="H181" s="91"/>
    </row>
    <row r="182" spans="1:8" ht="22.5" customHeight="1" x14ac:dyDescent="0.3">
      <c r="A182" s="24">
        <v>179</v>
      </c>
      <c r="B182" s="83"/>
      <c r="C182" s="90"/>
      <c r="D182" s="91"/>
      <c r="E182" s="90"/>
      <c r="F182" s="91"/>
      <c r="G182" s="91"/>
      <c r="H182" s="91"/>
    </row>
    <row r="183" spans="1:8" ht="22.5" customHeight="1" x14ac:dyDescent="0.3">
      <c r="A183" s="24">
        <v>180</v>
      </c>
      <c r="B183" s="83"/>
      <c r="C183" s="90"/>
      <c r="D183" s="91"/>
      <c r="E183" s="90"/>
      <c r="F183" s="91"/>
      <c r="G183" s="91"/>
      <c r="H183" s="91"/>
    </row>
    <row r="184" spans="1:8" ht="22.5" customHeight="1" x14ac:dyDescent="0.3">
      <c r="A184" s="24">
        <v>181</v>
      </c>
      <c r="B184" s="83"/>
      <c r="C184" s="90"/>
      <c r="D184" s="91"/>
      <c r="E184" s="90"/>
      <c r="F184" s="91"/>
      <c r="G184" s="91"/>
      <c r="H184" s="91"/>
    </row>
    <row r="185" spans="1:8" ht="22.5" customHeight="1" x14ac:dyDescent="0.3">
      <c r="A185" s="24">
        <v>182</v>
      </c>
      <c r="B185" s="83"/>
      <c r="C185" s="90"/>
      <c r="D185" s="91"/>
      <c r="E185" s="90"/>
      <c r="F185" s="91"/>
      <c r="G185" s="91"/>
      <c r="H185" s="91"/>
    </row>
    <row r="186" spans="1:8" ht="22.5" customHeight="1" x14ac:dyDescent="0.3">
      <c r="A186" s="24">
        <v>183</v>
      </c>
      <c r="B186" s="83"/>
      <c r="C186" s="90"/>
      <c r="D186" s="91"/>
      <c r="E186" s="90"/>
      <c r="F186" s="91"/>
      <c r="G186" s="91"/>
      <c r="H186" s="91"/>
    </row>
    <row r="187" spans="1:8" ht="22.5" customHeight="1" x14ac:dyDescent="0.3">
      <c r="A187" s="24">
        <v>184</v>
      </c>
      <c r="B187" s="83"/>
      <c r="C187" s="90"/>
      <c r="D187" s="91"/>
      <c r="E187" s="90"/>
      <c r="F187" s="91"/>
      <c r="G187" s="91"/>
      <c r="H187" s="91"/>
    </row>
    <row r="188" spans="1:8" ht="22.5" customHeight="1" x14ac:dyDescent="0.3">
      <c r="A188" s="24">
        <v>185</v>
      </c>
      <c r="B188" s="83"/>
      <c r="C188" s="90"/>
      <c r="D188" s="91"/>
      <c r="E188" s="90"/>
      <c r="F188" s="91"/>
      <c r="G188" s="91"/>
      <c r="H188" s="91"/>
    </row>
    <row r="189" spans="1:8" ht="22.5" customHeight="1" x14ac:dyDescent="0.3">
      <c r="A189" s="24">
        <v>186</v>
      </c>
      <c r="B189" s="83"/>
      <c r="C189" s="90"/>
      <c r="D189" s="91"/>
      <c r="E189" s="90"/>
      <c r="F189" s="91"/>
      <c r="G189" s="91"/>
      <c r="H189" s="91"/>
    </row>
    <row r="190" spans="1:8" ht="22.5" customHeight="1" x14ac:dyDescent="0.3">
      <c r="A190" s="24">
        <v>187</v>
      </c>
      <c r="B190" s="83"/>
      <c r="C190" s="90"/>
      <c r="D190" s="91"/>
      <c r="E190" s="90"/>
      <c r="F190" s="91"/>
      <c r="G190" s="91"/>
      <c r="H190" s="91"/>
    </row>
    <row r="191" spans="1:8" ht="22.5" customHeight="1" x14ac:dyDescent="0.3">
      <c r="A191" s="24">
        <v>188</v>
      </c>
      <c r="B191" s="83"/>
      <c r="C191" s="90"/>
      <c r="D191" s="91"/>
      <c r="E191" s="90"/>
      <c r="F191" s="91"/>
      <c r="G191" s="91"/>
      <c r="H191" s="91"/>
    </row>
    <row r="192" spans="1:8" ht="22.5" customHeight="1" x14ac:dyDescent="0.3">
      <c r="A192" s="24">
        <v>189</v>
      </c>
      <c r="B192" s="83"/>
      <c r="C192" s="90"/>
      <c r="D192" s="91"/>
      <c r="E192" s="90"/>
      <c r="F192" s="91"/>
      <c r="G192" s="91"/>
      <c r="H192" s="91"/>
    </row>
    <row r="193" spans="1:8" ht="22.5" customHeight="1" x14ac:dyDescent="0.3">
      <c r="A193" s="24">
        <v>190</v>
      </c>
      <c r="B193" s="83"/>
      <c r="C193" s="90"/>
      <c r="D193" s="91"/>
      <c r="E193" s="90"/>
      <c r="F193" s="91"/>
      <c r="G193" s="91"/>
      <c r="H193" s="91"/>
    </row>
    <row r="194" spans="1:8" ht="22.5" customHeight="1" x14ac:dyDescent="0.3">
      <c r="A194" s="24">
        <v>191</v>
      </c>
      <c r="B194" s="83"/>
      <c r="C194" s="90"/>
      <c r="D194" s="91"/>
      <c r="E194" s="90"/>
      <c r="F194" s="91"/>
      <c r="G194" s="91"/>
      <c r="H194" s="91"/>
    </row>
    <row r="195" spans="1:8" ht="22.5" customHeight="1" x14ac:dyDescent="0.3">
      <c r="A195" s="24">
        <v>192</v>
      </c>
      <c r="B195" s="83"/>
      <c r="C195" s="90"/>
      <c r="D195" s="91"/>
      <c r="E195" s="90"/>
      <c r="F195" s="91"/>
      <c r="G195" s="91"/>
      <c r="H195" s="91"/>
    </row>
    <row r="196" spans="1:8" ht="22.5" customHeight="1" x14ac:dyDescent="0.3">
      <c r="A196" s="24">
        <v>193</v>
      </c>
      <c r="B196" s="83"/>
      <c r="C196" s="90"/>
      <c r="D196" s="91"/>
      <c r="E196" s="90"/>
      <c r="F196" s="91"/>
      <c r="G196" s="91"/>
      <c r="H196" s="91"/>
    </row>
    <row r="197" spans="1:8" ht="22.5" customHeight="1" x14ac:dyDescent="0.3">
      <c r="A197" s="24">
        <v>194</v>
      </c>
      <c r="B197" s="83"/>
      <c r="C197" s="90"/>
      <c r="D197" s="91"/>
      <c r="E197" s="90"/>
      <c r="F197" s="91"/>
      <c r="G197" s="91"/>
      <c r="H197" s="91"/>
    </row>
    <row r="198" spans="1:8" ht="22.5" customHeight="1" x14ac:dyDescent="0.3">
      <c r="A198" s="24">
        <v>195</v>
      </c>
      <c r="B198" s="83"/>
      <c r="C198" s="90"/>
      <c r="D198" s="91"/>
      <c r="E198" s="90"/>
      <c r="F198" s="91"/>
      <c r="G198" s="91"/>
      <c r="H198" s="91"/>
    </row>
    <row r="199" spans="1:8" ht="22.5" customHeight="1" x14ac:dyDescent="0.3">
      <c r="A199" s="24">
        <v>196</v>
      </c>
      <c r="B199" s="83"/>
      <c r="C199" s="90"/>
      <c r="D199" s="91"/>
      <c r="E199" s="90"/>
      <c r="F199" s="91"/>
      <c r="G199" s="91"/>
      <c r="H199" s="91"/>
    </row>
    <row r="200" spans="1:8" ht="22.5" customHeight="1" x14ac:dyDescent="0.3">
      <c r="A200" s="24">
        <v>197</v>
      </c>
      <c r="B200" s="83"/>
      <c r="C200" s="90"/>
      <c r="D200" s="91"/>
      <c r="E200" s="90"/>
      <c r="F200" s="91"/>
      <c r="G200" s="91"/>
      <c r="H200" s="91"/>
    </row>
    <row r="201" spans="1:8" ht="22.5" customHeight="1" x14ac:dyDescent="0.3">
      <c r="A201" s="24">
        <v>198</v>
      </c>
      <c r="B201" s="83"/>
      <c r="C201" s="90"/>
      <c r="D201" s="91"/>
      <c r="E201" s="90"/>
      <c r="F201" s="91"/>
      <c r="G201" s="91"/>
      <c r="H201" s="91"/>
    </row>
    <row r="202" spans="1:8" ht="22.5" customHeight="1" x14ac:dyDescent="0.3">
      <c r="A202" s="24">
        <v>199</v>
      </c>
      <c r="B202" s="83"/>
      <c r="C202" s="90"/>
      <c r="D202" s="91"/>
      <c r="E202" s="90"/>
      <c r="F202" s="91"/>
      <c r="G202" s="91"/>
      <c r="H202" s="91"/>
    </row>
    <row r="203" spans="1:8" ht="22.5" customHeight="1" x14ac:dyDescent="0.3">
      <c r="A203" s="24">
        <v>200</v>
      </c>
      <c r="B203" s="83"/>
      <c r="C203" s="90"/>
      <c r="D203" s="91"/>
      <c r="E203" s="90"/>
      <c r="F203" s="91"/>
      <c r="G203" s="91"/>
      <c r="H203" s="91"/>
    </row>
    <row r="204" spans="1:8" ht="22.5" customHeight="1" x14ac:dyDescent="0.3">
      <c r="A204" s="24">
        <v>201</v>
      </c>
      <c r="B204" s="83"/>
      <c r="C204" s="90"/>
      <c r="D204" s="91"/>
      <c r="E204" s="90"/>
      <c r="F204" s="91"/>
      <c r="G204" s="91"/>
      <c r="H204" s="91"/>
    </row>
    <row r="205" spans="1:8" ht="22.5" customHeight="1" x14ac:dyDescent="0.3">
      <c r="A205" s="24">
        <v>202</v>
      </c>
      <c r="B205" s="83"/>
      <c r="C205" s="90"/>
      <c r="D205" s="91"/>
      <c r="E205" s="90"/>
      <c r="F205" s="91"/>
      <c r="G205" s="91"/>
      <c r="H205" s="91"/>
    </row>
    <row r="206" spans="1:8" ht="22.5" customHeight="1" x14ac:dyDescent="0.3">
      <c r="A206" s="24">
        <v>203</v>
      </c>
      <c r="B206" s="83"/>
      <c r="C206" s="90"/>
      <c r="D206" s="91"/>
      <c r="E206" s="90"/>
      <c r="F206" s="91"/>
      <c r="G206" s="91"/>
      <c r="H206" s="91"/>
    </row>
    <row r="207" spans="1:8" ht="22.5" customHeight="1" x14ac:dyDescent="0.3">
      <c r="A207" s="24">
        <v>204</v>
      </c>
      <c r="B207" s="83"/>
      <c r="C207" s="90"/>
      <c r="D207" s="91"/>
      <c r="E207" s="90"/>
      <c r="F207" s="91"/>
      <c r="G207" s="91"/>
      <c r="H207" s="91"/>
    </row>
    <row r="208" spans="1:8" ht="22.5" customHeight="1" x14ac:dyDescent="0.3">
      <c r="A208" s="24">
        <v>205</v>
      </c>
      <c r="B208" s="83"/>
      <c r="C208" s="90"/>
      <c r="D208" s="91"/>
      <c r="E208" s="90"/>
      <c r="F208" s="91"/>
      <c r="G208" s="91"/>
      <c r="H208" s="91"/>
    </row>
    <row r="209" spans="1:8" ht="22.5" customHeight="1" x14ac:dyDescent="0.3">
      <c r="A209" s="24">
        <v>206</v>
      </c>
      <c r="B209" s="83"/>
      <c r="C209" s="90"/>
      <c r="D209" s="91"/>
      <c r="E209" s="90"/>
      <c r="F209" s="91"/>
      <c r="G209" s="91"/>
      <c r="H209" s="91"/>
    </row>
    <row r="210" spans="1:8" ht="22.5" customHeight="1" x14ac:dyDescent="0.3">
      <c r="A210" s="24">
        <v>207</v>
      </c>
      <c r="B210" s="83"/>
      <c r="C210" s="90"/>
      <c r="D210" s="91"/>
      <c r="E210" s="90"/>
      <c r="F210" s="91"/>
      <c r="G210" s="91"/>
      <c r="H210" s="91"/>
    </row>
    <row r="211" spans="1:8" ht="22.5" customHeight="1" x14ac:dyDescent="0.3">
      <c r="A211" s="24">
        <v>208</v>
      </c>
      <c r="B211" s="83"/>
      <c r="C211" s="90"/>
      <c r="D211" s="91"/>
      <c r="E211" s="90"/>
      <c r="F211" s="91"/>
      <c r="G211" s="91"/>
      <c r="H211" s="91"/>
    </row>
    <row r="212" spans="1:8" ht="22.5" customHeight="1" x14ac:dyDescent="0.3">
      <c r="A212" s="24">
        <v>209</v>
      </c>
      <c r="B212" s="83"/>
      <c r="C212" s="90"/>
      <c r="D212" s="91"/>
      <c r="E212" s="90"/>
      <c r="F212" s="91"/>
      <c r="G212" s="91"/>
      <c r="H212" s="91"/>
    </row>
    <row r="213" spans="1:8" ht="22.5" customHeight="1" x14ac:dyDescent="0.3">
      <c r="A213" s="24">
        <v>210</v>
      </c>
      <c r="B213" s="83"/>
      <c r="C213" s="90"/>
      <c r="D213" s="91"/>
      <c r="E213" s="90"/>
      <c r="F213" s="91"/>
      <c r="G213" s="91"/>
      <c r="H213" s="91"/>
    </row>
    <row r="214" spans="1:8" ht="22.5" customHeight="1" x14ac:dyDescent="0.3">
      <c r="A214" s="24">
        <v>211</v>
      </c>
      <c r="B214" s="83"/>
      <c r="C214" s="90"/>
      <c r="D214" s="91"/>
      <c r="E214" s="90"/>
      <c r="F214" s="91"/>
      <c r="G214" s="91"/>
      <c r="H214" s="91"/>
    </row>
    <row r="215" spans="1:8" ht="22.5" customHeight="1" x14ac:dyDescent="0.3">
      <c r="A215" s="24">
        <v>212</v>
      </c>
      <c r="B215" s="83"/>
      <c r="C215" s="90"/>
      <c r="D215" s="91"/>
      <c r="E215" s="90"/>
      <c r="F215" s="91"/>
      <c r="G215" s="91"/>
      <c r="H215" s="91"/>
    </row>
    <row r="216" spans="1:8" ht="22.5" customHeight="1" x14ac:dyDescent="0.3">
      <c r="A216" s="24">
        <v>213</v>
      </c>
      <c r="B216" s="83"/>
      <c r="C216" s="90"/>
      <c r="D216" s="91"/>
      <c r="E216" s="90"/>
      <c r="F216" s="91"/>
      <c r="G216" s="91"/>
      <c r="H216" s="91"/>
    </row>
    <row r="217" spans="1:8" ht="22.5" customHeight="1" x14ac:dyDescent="0.3">
      <c r="A217" s="24">
        <v>214</v>
      </c>
      <c r="B217" s="83"/>
      <c r="C217" s="90"/>
      <c r="D217" s="91"/>
      <c r="E217" s="90"/>
      <c r="F217" s="91"/>
      <c r="G217" s="91"/>
      <c r="H217" s="91"/>
    </row>
    <row r="218" spans="1:8" ht="22.5" customHeight="1" x14ac:dyDescent="0.3">
      <c r="A218" s="24">
        <v>215</v>
      </c>
      <c r="B218" s="83"/>
      <c r="C218" s="90"/>
      <c r="D218" s="91"/>
      <c r="E218" s="90"/>
      <c r="F218" s="91"/>
      <c r="G218" s="91"/>
      <c r="H218" s="91"/>
    </row>
    <row r="219" spans="1:8" ht="22.5" customHeight="1" x14ac:dyDescent="0.3">
      <c r="A219" s="24">
        <v>216</v>
      </c>
      <c r="B219" s="83"/>
      <c r="C219" s="90"/>
      <c r="D219" s="91"/>
      <c r="E219" s="90"/>
      <c r="F219" s="91"/>
      <c r="G219" s="91"/>
      <c r="H219" s="91"/>
    </row>
    <row r="220" spans="1:8" ht="22.5" customHeight="1" x14ac:dyDescent="0.3">
      <c r="A220" s="24">
        <v>217</v>
      </c>
      <c r="B220" s="83"/>
      <c r="C220" s="90"/>
      <c r="D220" s="91"/>
      <c r="E220" s="90"/>
      <c r="F220" s="91"/>
      <c r="G220" s="91"/>
      <c r="H220" s="91"/>
    </row>
    <row r="221" spans="1:8" ht="22.5" customHeight="1" x14ac:dyDescent="0.3">
      <c r="A221" s="24">
        <v>218</v>
      </c>
      <c r="B221" s="83"/>
      <c r="C221" s="90"/>
      <c r="D221" s="91"/>
      <c r="E221" s="90"/>
      <c r="F221" s="91"/>
      <c r="G221" s="91"/>
      <c r="H221" s="91"/>
    </row>
    <row r="222" spans="1:8" ht="22.5" customHeight="1" x14ac:dyDescent="0.3">
      <c r="A222" s="24">
        <v>219</v>
      </c>
      <c r="B222" s="83"/>
      <c r="C222" s="90"/>
      <c r="D222" s="91"/>
      <c r="E222" s="90"/>
      <c r="F222" s="91"/>
      <c r="G222" s="91"/>
      <c r="H222" s="91"/>
    </row>
    <row r="223" spans="1:8" ht="22.5" customHeight="1" x14ac:dyDescent="0.3">
      <c r="A223" s="24">
        <v>220</v>
      </c>
      <c r="B223" s="83"/>
      <c r="C223" s="90"/>
      <c r="D223" s="91"/>
      <c r="E223" s="90"/>
      <c r="F223" s="91"/>
      <c r="G223" s="91"/>
      <c r="H223" s="91"/>
    </row>
    <row r="224" spans="1:8" ht="22.5" customHeight="1" x14ac:dyDescent="0.3">
      <c r="A224" s="24">
        <v>221</v>
      </c>
      <c r="B224" s="83"/>
      <c r="C224" s="90"/>
      <c r="D224" s="91"/>
      <c r="E224" s="90"/>
      <c r="F224" s="91"/>
      <c r="G224" s="91"/>
      <c r="H224" s="91"/>
    </row>
    <row r="225" spans="1:8" ht="22.5" customHeight="1" x14ac:dyDescent="0.3">
      <c r="A225" s="24">
        <v>222</v>
      </c>
      <c r="B225" s="83"/>
      <c r="C225" s="90"/>
      <c r="D225" s="91"/>
      <c r="E225" s="90"/>
      <c r="F225" s="91"/>
      <c r="G225" s="91"/>
      <c r="H225" s="91"/>
    </row>
    <row r="226" spans="1:8" ht="22.5" customHeight="1" x14ac:dyDescent="0.3">
      <c r="A226" s="24">
        <v>223</v>
      </c>
      <c r="B226" s="83"/>
      <c r="C226" s="90"/>
      <c r="D226" s="91"/>
      <c r="E226" s="90"/>
      <c r="F226" s="91"/>
      <c r="G226" s="91"/>
      <c r="H226" s="91"/>
    </row>
    <row r="227" spans="1:8" ht="22.5" customHeight="1" x14ac:dyDescent="0.3">
      <c r="A227" s="24">
        <v>224</v>
      </c>
      <c r="B227" s="83"/>
      <c r="C227" s="90"/>
      <c r="D227" s="91"/>
      <c r="E227" s="90"/>
      <c r="F227" s="91"/>
      <c r="G227" s="91"/>
      <c r="H227" s="91"/>
    </row>
    <row r="228" spans="1:8" ht="22.5" customHeight="1" x14ac:dyDescent="0.3">
      <c r="A228" s="24">
        <v>225</v>
      </c>
      <c r="B228" s="83"/>
      <c r="C228" s="90"/>
      <c r="D228" s="91"/>
      <c r="E228" s="90"/>
      <c r="F228" s="91"/>
      <c r="G228" s="91"/>
      <c r="H228" s="91"/>
    </row>
    <row r="229" spans="1:8" ht="22.5" customHeight="1" x14ac:dyDescent="0.3">
      <c r="A229" s="24">
        <v>226</v>
      </c>
      <c r="B229" s="83"/>
      <c r="C229" s="90"/>
      <c r="D229" s="91"/>
      <c r="E229" s="90"/>
      <c r="F229" s="91"/>
      <c r="G229" s="91"/>
      <c r="H229" s="91"/>
    </row>
    <row r="230" spans="1:8" ht="22.5" customHeight="1" x14ac:dyDescent="0.3">
      <c r="A230" s="24">
        <v>227</v>
      </c>
      <c r="B230" s="83"/>
      <c r="C230" s="90"/>
      <c r="D230" s="91"/>
      <c r="E230" s="90"/>
      <c r="F230" s="91"/>
      <c r="G230" s="91"/>
      <c r="H230" s="91"/>
    </row>
    <row r="231" spans="1:8" ht="22.5" customHeight="1" x14ac:dyDescent="0.3">
      <c r="A231" s="24">
        <v>228</v>
      </c>
      <c r="B231" s="83"/>
      <c r="C231" s="90"/>
      <c r="D231" s="91"/>
      <c r="E231" s="90"/>
      <c r="F231" s="91"/>
      <c r="G231" s="91"/>
      <c r="H231" s="91"/>
    </row>
    <row r="232" spans="1:8" ht="22.5" customHeight="1" x14ac:dyDescent="0.3">
      <c r="A232" s="24">
        <v>229</v>
      </c>
      <c r="B232" s="83"/>
      <c r="C232" s="90"/>
      <c r="D232" s="91"/>
      <c r="E232" s="90"/>
      <c r="F232" s="91"/>
      <c r="G232" s="91"/>
      <c r="H232" s="91"/>
    </row>
    <row r="233" spans="1:8" ht="22.5" customHeight="1" x14ac:dyDescent="0.3">
      <c r="A233" s="24">
        <v>230</v>
      </c>
      <c r="B233" s="83"/>
      <c r="C233" s="90"/>
      <c r="D233" s="91"/>
      <c r="E233" s="90"/>
      <c r="F233" s="91"/>
      <c r="G233" s="91"/>
      <c r="H233" s="91"/>
    </row>
    <row r="234" spans="1:8" ht="22.5" customHeight="1" x14ac:dyDescent="0.3">
      <c r="A234" s="24">
        <v>231</v>
      </c>
      <c r="B234" s="83"/>
      <c r="C234" s="90"/>
      <c r="D234" s="91"/>
      <c r="E234" s="90"/>
      <c r="F234" s="91"/>
      <c r="G234" s="91"/>
      <c r="H234" s="91"/>
    </row>
    <row r="235" spans="1:8" ht="22.5" customHeight="1" x14ac:dyDescent="0.3">
      <c r="A235" s="24">
        <v>232</v>
      </c>
      <c r="B235" s="83"/>
      <c r="C235" s="90"/>
      <c r="D235" s="91"/>
      <c r="E235" s="90"/>
      <c r="F235" s="91"/>
      <c r="G235" s="91"/>
      <c r="H235" s="91"/>
    </row>
    <row r="236" spans="1:8" ht="22.5" customHeight="1" x14ac:dyDescent="0.3">
      <c r="A236" s="24">
        <v>233</v>
      </c>
      <c r="B236" s="83"/>
      <c r="C236" s="90"/>
      <c r="D236" s="91"/>
      <c r="E236" s="90"/>
      <c r="F236" s="91"/>
      <c r="G236" s="91"/>
      <c r="H236" s="91"/>
    </row>
    <row r="237" spans="1:8" ht="22.5" customHeight="1" x14ac:dyDescent="0.3">
      <c r="A237" s="24">
        <v>234</v>
      </c>
      <c r="B237" s="83"/>
      <c r="C237" s="90"/>
      <c r="D237" s="91"/>
      <c r="E237" s="90"/>
      <c r="F237" s="91"/>
      <c r="G237" s="91"/>
      <c r="H237" s="91"/>
    </row>
    <row r="238" spans="1:8" ht="22.5" customHeight="1" x14ac:dyDescent="0.3">
      <c r="A238" s="24">
        <v>235</v>
      </c>
      <c r="B238" s="83"/>
      <c r="C238" s="90"/>
      <c r="D238" s="91"/>
      <c r="E238" s="90"/>
      <c r="F238" s="91"/>
      <c r="G238" s="91"/>
      <c r="H238" s="91"/>
    </row>
    <row r="239" spans="1:8" ht="22.5" customHeight="1" x14ac:dyDescent="0.3">
      <c r="A239" s="24">
        <v>236</v>
      </c>
      <c r="B239" s="83"/>
      <c r="C239" s="90"/>
      <c r="D239" s="91"/>
      <c r="E239" s="90"/>
      <c r="F239" s="91"/>
      <c r="G239" s="91"/>
      <c r="H239" s="91"/>
    </row>
    <row r="240" spans="1:8" ht="22.5" customHeight="1" x14ac:dyDescent="0.3">
      <c r="A240" s="24">
        <v>237</v>
      </c>
      <c r="B240" s="83"/>
      <c r="C240" s="90"/>
      <c r="D240" s="91"/>
      <c r="E240" s="90"/>
      <c r="F240" s="91"/>
      <c r="G240" s="91"/>
      <c r="H240" s="91"/>
    </row>
    <row r="241" spans="1:8" ht="22.5" customHeight="1" x14ac:dyDescent="0.3">
      <c r="A241" s="24">
        <v>238</v>
      </c>
      <c r="B241" s="83"/>
      <c r="C241" s="90"/>
      <c r="D241" s="91"/>
      <c r="E241" s="90"/>
      <c r="F241" s="91"/>
      <c r="G241" s="91"/>
      <c r="H241" s="91"/>
    </row>
    <row r="242" spans="1:8" ht="22.5" customHeight="1" x14ac:dyDescent="0.3">
      <c r="A242" s="24">
        <v>239</v>
      </c>
      <c r="B242" s="83"/>
      <c r="C242" s="90"/>
      <c r="D242" s="91"/>
      <c r="E242" s="90"/>
      <c r="F242" s="91"/>
      <c r="G242" s="91"/>
      <c r="H242" s="91"/>
    </row>
    <row r="243" spans="1:8" ht="22.5" customHeight="1" x14ac:dyDescent="0.3">
      <c r="A243" s="24">
        <v>240</v>
      </c>
      <c r="B243" s="83"/>
      <c r="C243" s="90"/>
      <c r="D243" s="91"/>
      <c r="E243" s="90"/>
      <c r="F243" s="91"/>
      <c r="G243" s="91"/>
      <c r="H243" s="91"/>
    </row>
    <row r="244" spans="1:8" ht="22.5" customHeight="1" x14ac:dyDescent="0.3">
      <c r="A244" s="24">
        <v>241</v>
      </c>
      <c r="B244" s="83"/>
      <c r="C244" s="90"/>
      <c r="D244" s="91"/>
      <c r="E244" s="90"/>
      <c r="F244" s="91"/>
      <c r="G244" s="91"/>
      <c r="H244" s="91"/>
    </row>
    <row r="245" spans="1:8" ht="22.5" customHeight="1" x14ac:dyDescent="0.3">
      <c r="A245" s="24">
        <v>242</v>
      </c>
      <c r="B245" s="83"/>
      <c r="C245" s="90"/>
      <c r="D245" s="91"/>
      <c r="E245" s="90"/>
      <c r="F245" s="91"/>
      <c r="G245" s="91"/>
      <c r="H245" s="91"/>
    </row>
    <row r="246" spans="1:8" ht="22.5" customHeight="1" x14ac:dyDescent="0.3">
      <c r="A246" s="24">
        <v>243</v>
      </c>
      <c r="B246" s="83"/>
      <c r="C246" s="90"/>
      <c r="D246" s="91"/>
      <c r="E246" s="90"/>
      <c r="F246" s="91"/>
      <c r="G246" s="91"/>
      <c r="H246" s="91"/>
    </row>
    <row r="247" spans="1:8" ht="22.5" customHeight="1" x14ac:dyDescent="0.3">
      <c r="A247" s="24">
        <v>244</v>
      </c>
      <c r="B247" s="83"/>
      <c r="C247" s="90"/>
      <c r="D247" s="91"/>
      <c r="E247" s="90"/>
      <c r="F247" s="91"/>
      <c r="G247" s="91"/>
      <c r="H247" s="91"/>
    </row>
    <row r="248" spans="1:8" ht="22.5" customHeight="1" x14ac:dyDescent="0.3">
      <c r="A248" s="24">
        <v>245</v>
      </c>
      <c r="B248" s="83"/>
      <c r="C248" s="90"/>
      <c r="D248" s="91"/>
      <c r="E248" s="90"/>
      <c r="F248" s="91"/>
      <c r="G248" s="91"/>
      <c r="H248" s="91"/>
    </row>
    <row r="249" spans="1:8" ht="22.5" customHeight="1" x14ac:dyDescent="0.3">
      <c r="A249" s="24">
        <v>246</v>
      </c>
      <c r="B249" s="83"/>
      <c r="C249" s="90"/>
      <c r="D249" s="91"/>
      <c r="E249" s="90"/>
      <c r="F249" s="91"/>
      <c r="G249" s="91"/>
      <c r="H249" s="91"/>
    </row>
    <row r="250" spans="1:8" ht="22.5" customHeight="1" x14ac:dyDescent="0.3">
      <c r="A250" s="24">
        <v>247</v>
      </c>
      <c r="B250" s="83"/>
      <c r="C250" s="90"/>
      <c r="D250" s="91"/>
      <c r="E250" s="90"/>
      <c r="F250" s="91"/>
      <c r="G250" s="91"/>
      <c r="H250" s="91"/>
    </row>
    <row r="251" spans="1:8" ht="22.5" customHeight="1" x14ac:dyDescent="0.3">
      <c r="A251" s="24">
        <v>248</v>
      </c>
      <c r="B251" s="83"/>
      <c r="C251" s="90"/>
      <c r="D251" s="91"/>
      <c r="E251" s="90"/>
      <c r="F251" s="91"/>
      <c r="G251" s="91"/>
      <c r="H251" s="91"/>
    </row>
    <row r="252" spans="1:8" ht="22.5" customHeight="1" x14ac:dyDescent="0.3">
      <c r="A252" s="24">
        <v>249</v>
      </c>
      <c r="B252" s="83"/>
      <c r="C252" s="90"/>
      <c r="D252" s="91"/>
      <c r="E252" s="90"/>
      <c r="F252" s="91"/>
      <c r="G252" s="91"/>
      <c r="H252" s="91"/>
    </row>
    <row r="253" spans="1:8" ht="22.5" customHeight="1" x14ac:dyDescent="0.3">
      <c r="A253" s="24">
        <v>250</v>
      </c>
      <c r="B253" s="83"/>
      <c r="C253" s="90"/>
      <c r="D253" s="91"/>
      <c r="E253" s="90"/>
      <c r="F253" s="91"/>
      <c r="G253" s="91"/>
      <c r="H253" s="91"/>
    </row>
    <row r="254" spans="1:8" ht="22.5" customHeight="1" x14ac:dyDescent="0.3">
      <c r="A254" s="24">
        <v>251</v>
      </c>
      <c r="B254" s="83"/>
      <c r="C254" s="90"/>
      <c r="D254" s="91"/>
      <c r="E254" s="90"/>
      <c r="F254" s="91"/>
      <c r="G254" s="91"/>
      <c r="H254" s="91"/>
    </row>
    <row r="255" spans="1:8" ht="22.5" customHeight="1" x14ac:dyDescent="0.3">
      <c r="A255" s="24">
        <v>252</v>
      </c>
      <c r="B255" s="83"/>
      <c r="C255" s="90"/>
      <c r="D255" s="91"/>
      <c r="E255" s="90"/>
      <c r="F255" s="91"/>
      <c r="G255" s="91"/>
      <c r="H255" s="91"/>
    </row>
    <row r="256" spans="1:8" ht="22.5" customHeight="1" x14ac:dyDescent="0.3">
      <c r="A256" s="24">
        <v>253</v>
      </c>
      <c r="B256" s="83"/>
      <c r="C256" s="90"/>
      <c r="D256" s="91"/>
      <c r="E256" s="90"/>
      <c r="F256" s="91"/>
      <c r="G256" s="91"/>
      <c r="H256" s="91"/>
    </row>
    <row r="257" spans="1:8" ht="22.5" customHeight="1" x14ac:dyDescent="0.3">
      <c r="A257" s="24">
        <v>254</v>
      </c>
      <c r="B257" s="83"/>
      <c r="C257" s="90"/>
      <c r="D257" s="91"/>
      <c r="E257" s="90"/>
      <c r="F257" s="91"/>
      <c r="G257" s="91"/>
      <c r="H257" s="91"/>
    </row>
    <row r="258" spans="1:8" ht="22.5" customHeight="1" x14ac:dyDescent="0.3">
      <c r="A258" s="24">
        <v>255</v>
      </c>
      <c r="B258" s="83"/>
      <c r="C258" s="90"/>
      <c r="D258" s="91"/>
      <c r="E258" s="90"/>
      <c r="F258" s="91"/>
      <c r="G258" s="91"/>
      <c r="H258" s="91"/>
    </row>
    <row r="259" spans="1:8" ht="22.5" customHeight="1" x14ac:dyDescent="0.3">
      <c r="A259" s="24">
        <v>256</v>
      </c>
      <c r="B259" s="83"/>
      <c r="C259" s="90"/>
      <c r="D259" s="91"/>
      <c r="E259" s="90"/>
      <c r="F259" s="91"/>
      <c r="G259" s="91"/>
      <c r="H259" s="91"/>
    </row>
    <row r="260" spans="1:8" ht="22.5" customHeight="1" x14ac:dyDescent="0.3">
      <c r="A260" s="24">
        <v>257</v>
      </c>
      <c r="B260" s="83"/>
      <c r="C260" s="90"/>
      <c r="D260" s="91"/>
      <c r="E260" s="90"/>
      <c r="F260" s="91"/>
      <c r="G260" s="91"/>
      <c r="H260" s="91"/>
    </row>
    <row r="261" spans="1:8" ht="22.5" customHeight="1" x14ac:dyDescent="0.3">
      <c r="A261" s="24">
        <v>258</v>
      </c>
      <c r="B261" s="83"/>
      <c r="C261" s="90"/>
      <c r="D261" s="91"/>
      <c r="E261" s="90"/>
      <c r="F261" s="91"/>
      <c r="G261" s="91"/>
      <c r="H261" s="91"/>
    </row>
    <row r="262" spans="1:8" ht="22.5" customHeight="1" x14ac:dyDescent="0.3">
      <c r="A262" s="24">
        <v>259</v>
      </c>
      <c r="B262" s="83"/>
      <c r="C262" s="90"/>
      <c r="D262" s="91"/>
      <c r="E262" s="90"/>
      <c r="F262" s="91"/>
      <c r="G262" s="91"/>
      <c r="H262" s="91"/>
    </row>
    <row r="263" spans="1:8" ht="22.5" customHeight="1" x14ac:dyDescent="0.3">
      <c r="A263" s="24">
        <v>260</v>
      </c>
      <c r="B263" s="83"/>
      <c r="C263" s="90"/>
      <c r="D263" s="91"/>
      <c r="E263" s="90"/>
      <c r="F263" s="91"/>
      <c r="G263" s="91"/>
      <c r="H263" s="91"/>
    </row>
    <row r="264" spans="1:8" ht="22.5" customHeight="1" x14ac:dyDescent="0.3">
      <c r="A264" s="24">
        <v>261</v>
      </c>
      <c r="B264" s="83"/>
      <c r="C264" s="90"/>
      <c r="D264" s="91"/>
      <c r="E264" s="90"/>
      <c r="F264" s="91"/>
      <c r="G264" s="91"/>
      <c r="H264" s="91"/>
    </row>
    <row r="265" spans="1:8" ht="22.5" customHeight="1" x14ac:dyDescent="0.3">
      <c r="A265" s="24">
        <v>262</v>
      </c>
      <c r="B265" s="83"/>
      <c r="C265" s="90"/>
      <c r="D265" s="91"/>
      <c r="E265" s="90"/>
      <c r="F265" s="91"/>
      <c r="G265" s="91"/>
      <c r="H265" s="91"/>
    </row>
    <row r="266" spans="1:8" ht="22.5" customHeight="1" x14ac:dyDescent="0.3">
      <c r="A266" s="24">
        <v>263</v>
      </c>
      <c r="B266" s="83"/>
      <c r="C266" s="90"/>
      <c r="D266" s="91"/>
      <c r="E266" s="90"/>
      <c r="F266" s="91"/>
      <c r="G266" s="91"/>
      <c r="H266" s="91"/>
    </row>
    <row r="267" spans="1:8" ht="22.5" customHeight="1" x14ac:dyDescent="0.3">
      <c r="A267" s="24">
        <v>264</v>
      </c>
      <c r="B267" s="83"/>
      <c r="C267" s="90"/>
      <c r="D267" s="91"/>
      <c r="E267" s="90"/>
      <c r="F267" s="91"/>
      <c r="G267" s="91"/>
      <c r="H267" s="91"/>
    </row>
    <row r="268" spans="1:8" ht="22.5" customHeight="1" x14ac:dyDescent="0.3">
      <c r="A268" s="24">
        <v>265</v>
      </c>
      <c r="B268" s="83"/>
      <c r="C268" s="90"/>
      <c r="D268" s="91"/>
      <c r="E268" s="90"/>
      <c r="F268" s="91"/>
      <c r="G268" s="91"/>
      <c r="H268" s="91"/>
    </row>
    <row r="269" spans="1:8" ht="22.5" customHeight="1" x14ac:dyDescent="0.3">
      <c r="A269" s="24">
        <v>266</v>
      </c>
      <c r="B269" s="83"/>
      <c r="C269" s="90"/>
      <c r="D269" s="91"/>
      <c r="E269" s="90"/>
      <c r="F269" s="91"/>
      <c r="G269" s="91"/>
      <c r="H269" s="91"/>
    </row>
    <row r="270" spans="1:8" ht="22.5" customHeight="1" x14ac:dyDescent="0.3">
      <c r="A270" s="24">
        <v>267</v>
      </c>
      <c r="B270" s="83"/>
      <c r="C270" s="90"/>
      <c r="D270" s="91"/>
      <c r="E270" s="90"/>
      <c r="F270" s="91"/>
      <c r="G270" s="91"/>
      <c r="H270" s="91"/>
    </row>
    <row r="271" spans="1:8" ht="22.5" customHeight="1" x14ac:dyDescent="0.3">
      <c r="A271" s="24">
        <v>268</v>
      </c>
      <c r="B271" s="83"/>
      <c r="C271" s="90"/>
      <c r="D271" s="91"/>
      <c r="E271" s="90"/>
      <c r="F271" s="91"/>
      <c r="G271" s="91"/>
      <c r="H271" s="91"/>
    </row>
    <row r="272" spans="1:8" ht="22.5" customHeight="1" x14ac:dyDescent="0.3">
      <c r="A272" s="24">
        <v>269</v>
      </c>
      <c r="B272" s="83"/>
      <c r="C272" s="90"/>
      <c r="D272" s="91"/>
      <c r="E272" s="90"/>
      <c r="F272" s="91"/>
      <c r="G272" s="91"/>
      <c r="H272" s="91"/>
    </row>
    <row r="273" spans="1:8" ht="22.5" customHeight="1" x14ac:dyDescent="0.3">
      <c r="A273" s="24">
        <v>270</v>
      </c>
      <c r="B273" s="83"/>
      <c r="C273" s="90"/>
      <c r="D273" s="91"/>
      <c r="E273" s="90"/>
      <c r="F273" s="91"/>
      <c r="G273" s="91"/>
      <c r="H273" s="91"/>
    </row>
    <row r="274" spans="1:8" ht="22.5" customHeight="1" x14ac:dyDescent="0.3">
      <c r="A274" s="24">
        <v>271</v>
      </c>
      <c r="B274" s="83"/>
      <c r="C274" s="90"/>
      <c r="D274" s="91"/>
      <c r="E274" s="90"/>
      <c r="F274" s="91"/>
      <c r="G274" s="91"/>
      <c r="H274" s="91"/>
    </row>
    <row r="275" spans="1:8" ht="22.5" customHeight="1" x14ac:dyDescent="0.3">
      <c r="A275" s="24">
        <v>272</v>
      </c>
      <c r="B275" s="83"/>
      <c r="C275" s="90"/>
      <c r="D275" s="91"/>
      <c r="E275" s="90"/>
      <c r="F275" s="91"/>
      <c r="G275" s="91"/>
      <c r="H275" s="91"/>
    </row>
    <row r="276" spans="1:8" ht="22.5" customHeight="1" x14ac:dyDescent="0.3">
      <c r="A276" s="24">
        <v>273</v>
      </c>
      <c r="B276" s="83"/>
      <c r="C276" s="90"/>
      <c r="D276" s="91"/>
      <c r="E276" s="90"/>
      <c r="F276" s="91"/>
      <c r="G276" s="91"/>
      <c r="H276" s="91"/>
    </row>
    <row r="277" spans="1:8" ht="22.5" customHeight="1" x14ac:dyDescent="0.3">
      <c r="A277" s="24">
        <v>274</v>
      </c>
      <c r="B277" s="83"/>
      <c r="C277" s="90"/>
      <c r="D277" s="91"/>
      <c r="E277" s="90"/>
      <c r="F277" s="91"/>
      <c r="G277" s="91"/>
      <c r="H277" s="91"/>
    </row>
    <row r="278" spans="1:8" ht="22.5" customHeight="1" x14ac:dyDescent="0.3">
      <c r="A278" s="24">
        <v>275</v>
      </c>
      <c r="B278" s="83"/>
      <c r="C278" s="90"/>
      <c r="D278" s="91"/>
      <c r="E278" s="90"/>
      <c r="F278" s="91"/>
      <c r="G278" s="91"/>
      <c r="H278" s="91"/>
    </row>
    <row r="279" spans="1:8" ht="22.5" customHeight="1" x14ac:dyDescent="0.3">
      <c r="A279" s="24">
        <v>276</v>
      </c>
      <c r="B279" s="83"/>
      <c r="C279" s="90"/>
      <c r="D279" s="91"/>
      <c r="E279" s="90"/>
      <c r="F279" s="91"/>
      <c r="G279" s="91"/>
      <c r="H279" s="91"/>
    </row>
    <row r="280" spans="1:8" ht="22.5" customHeight="1" x14ac:dyDescent="0.3">
      <c r="A280" s="24">
        <v>277</v>
      </c>
      <c r="B280" s="83"/>
      <c r="C280" s="90"/>
      <c r="D280" s="91"/>
      <c r="E280" s="90"/>
      <c r="F280" s="91"/>
      <c r="G280" s="91"/>
      <c r="H280" s="91"/>
    </row>
    <row r="281" spans="1:8" ht="22.5" customHeight="1" x14ac:dyDescent="0.3">
      <c r="A281" s="24">
        <v>278</v>
      </c>
      <c r="B281" s="83"/>
      <c r="C281" s="90"/>
      <c r="D281" s="91"/>
      <c r="E281" s="90"/>
      <c r="F281" s="91"/>
      <c r="G281" s="91"/>
      <c r="H281" s="91"/>
    </row>
    <row r="282" spans="1:8" ht="22.5" customHeight="1" x14ac:dyDescent="0.3">
      <c r="A282" s="24">
        <v>279</v>
      </c>
      <c r="B282" s="83"/>
      <c r="C282" s="90"/>
      <c r="D282" s="91"/>
      <c r="E282" s="90"/>
      <c r="F282" s="91"/>
      <c r="G282" s="91"/>
      <c r="H282" s="91"/>
    </row>
    <row r="283" spans="1:8" ht="22.5" customHeight="1" x14ac:dyDescent="0.3">
      <c r="A283" s="24">
        <v>280</v>
      </c>
      <c r="B283" s="83"/>
      <c r="C283" s="90"/>
      <c r="D283" s="91"/>
      <c r="E283" s="90"/>
      <c r="F283" s="91"/>
      <c r="G283" s="91"/>
      <c r="H283" s="91"/>
    </row>
    <row r="284" spans="1:8" ht="22.5" customHeight="1" x14ac:dyDescent="0.3">
      <c r="A284" s="24">
        <v>281</v>
      </c>
      <c r="B284" s="83"/>
      <c r="C284" s="90"/>
      <c r="D284" s="91"/>
      <c r="E284" s="90"/>
      <c r="F284" s="91"/>
      <c r="G284" s="91"/>
      <c r="H284" s="91"/>
    </row>
    <row r="285" spans="1:8" ht="22.5" customHeight="1" x14ac:dyDescent="0.3">
      <c r="A285" s="24">
        <v>282</v>
      </c>
      <c r="B285" s="83"/>
      <c r="C285" s="90"/>
      <c r="D285" s="91"/>
      <c r="E285" s="90"/>
      <c r="F285" s="91"/>
      <c r="G285" s="91"/>
      <c r="H285" s="91"/>
    </row>
    <row r="286" spans="1:8" ht="22.5" customHeight="1" x14ac:dyDescent="0.3">
      <c r="A286" s="24">
        <v>283</v>
      </c>
      <c r="B286" s="83"/>
      <c r="C286" s="90"/>
      <c r="D286" s="91"/>
      <c r="E286" s="90"/>
      <c r="F286" s="91"/>
      <c r="G286" s="91"/>
      <c r="H286" s="91"/>
    </row>
    <row r="287" spans="1:8" ht="22.5" customHeight="1" x14ac:dyDescent="0.3">
      <c r="A287" s="24">
        <v>284</v>
      </c>
      <c r="B287" s="83"/>
      <c r="C287" s="90"/>
      <c r="D287" s="91"/>
      <c r="E287" s="90"/>
      <c r="F287" s="91"/>
      <c r="G287" s="91"/>
      <c r="H287" s="91"/>
    </row>
    <row r="288" spans="1:8" ht="22.5" customHeight="1" x14ac:dyDescent="0.3">
      <c r="A288" s="24">
        <v>285</v>
      </c>
      <c r="B288" s="83"/>
      <c r="C288" s="90"/>
      <c r="D288" s="91"/>
      <c r="E288" s="90"/>
      <c r="F288" s="91"/>
      <c r="G288" s="91"/>
      <c r="H288" s="91"/>
    </row>
    <row r="289" spans="1:8" ht="22.5" customHeight="1" x14ac:dyDescent="0.3">
      <c r="A289" s="24">
        <v>286</v>
      </c>
      <c r="B289" s="83"/>
      <c r="C289" s="90"/>
      <c r="D289" s="91"/>
      <c r="E289" s="90"/>
      <c r="F289" s="91"/>
      <c r="G289" s="91"/>
      <c r="H289" s="91"/>
    </row>
    <row r="290" spans="1:8" ht="22.5" customHeight="1" x14ac:dyDescent="0.3">
      <c r="A290" s="24">
        <v>287</v>
      </c>
      <c r="B290" s="83"/>
      <c r="C290" s="90"/>
      <c r="D290" s="91"/>
      <c r="E290" s="90"/>
      <c r="F290" s="91"/>
      <c r="G290" s="91"/>
      <c r="H290" s="91"/>
    </row>
    <row r="291" spans="1:8" ht="22.5" customHeight="1" x14ac:dyDescent="0.3">
      <c r="A291" s="24">
        <v>288</v>
      </c>
      <c r="B291" s="83"/>
      <c r="C291" s="90"/>
      <c r="D291" s="91"/>
      <c r="E291" s="90"/>
      <c r="F291" s="91"/>
      <c r="G291" s="91"/>
      <c r="H291" s="91"/>
    </row>
    <row r="292" spans="1:8" ht="22.5" customHeight="1" x14ac:dyDescent="0.3">
      <c r="A292" s="24">
        <v>289</v>
      </c>
      <c r="B292" s="83"/>
      <c r="C292" s="90"/>
      <c r="D292" s="91"/>
      <c r="E292" s="90"/>
      <c r="F292" s="91"/>
      <c r="G292" s="91"/>
      <c r="H292" s="91"/>
    </row>
    <row r="293" spans="1:8" ht="22.5" customHeight="1" x14ac:dyDescent="0.3">
      <c r="A293" s="24">
        <v>290</v>
      </c>
      <c r="B293" s="83"/>
      <c r="C293" s="90"/>
      <c r="D293" s="91"/>
      <c r="E293" s="90"/>
      <c r="F293" s="91"/>
      <c r="G293" s="91"/>
      <c r="H293" s="91"/>
    </row>
    <row r="294" spans="1:8" ht="22.5" customHeight="1" x14ac:dyDescent="0.3">
      <c r="A294" s="24">
        <v>291</v>
      </c>
      <c r="B294" s="83"/>
      <c r="C294" s="90"/>
      <c r="D294" s="91"/>
      <c r="E294" s="90"/>
      <c r="F294" s="91"/>
      <c r="G294" s="91"/>
      <c r="H294" s="91"/>
    </row>
    <row r="295" spans="1:8" ht="22.5" customHeight="1" x14ac:dyDescent="0.3">
      <c r="A295" s="24">
        <v>292</v>
      </c>
      <c r="B295" s="83"/>
      <c r="C295" s="90"/>
      <c r="D295" s="91"/>
      <c r="E295" s="90"/>
      <c r="F295" s="91"/>
      <c r="G295" s="91"/>
      <c r="H295" s="91"/>
    </row>
    <row r="296" spans="1:8" ht="22.5" customHeight="1" x14ac:dyDescent="0.3">
      <c r="A296" s="24">
        <v>293</v>
      </c>
      <c r="B296" s="83"/>
      <c r="C296" s="90"/>
      <c r="D296" s="91"/>
      <c r="E296" s="90"/>
      <c r="F296" s="91"/>
      <c r="G296" s="91"/>
      <c r="H296" s="91"/>
    </row>
    <row r="297" spans="1:8" ht="22.5" customHeight="1" x14ac:dyDescent="0.3">
      <c r="A297" s="24">
        <v>294</v>
      </c>
      <c r="B297" s="83"/>
      <c r="C297" s="90"/>
      <c r="D297" s="91"/>
      <c r="E297" s="90"/>
      <c r="F297" s="91"/>
      <c r="G297" s="91"/>
      <c r="H297" s="91"/>
    </row>
    <row r="298" spans="1:8" ht="22.5" customHeight="1" x14ac:dyDescent="0.3">
      <c r="A298" s="24">
        <v>295</v>
      </c>
      <c r="B298" s="83"/>
      <c r="C298" s="90"/>
      <c r="D298" s="91"/>
      <c r="E298" s="90"/>
      <c r="F298" s="91"/>
      <c r="G298" s="91"/>
      <c r="H298" s="91"/>
    </row>
    <row r="299" spans="1:8" ht="22.5" customHeight="1" x14ac:dyDescent="0.3">
      <c r="A299" s="24">
        <v>296</v>
      </c>
      <c r="B299" s="83"/>
      <c r="C299" s="90"/>
      <c r="D299" s="91"/>
      <c r="E299" s="90"/>
      <c r="F299" s="91"/>
      <c r="G299" s="91"/>
      <c r="H299" s="91"/>
    </row>
    <row r="300" spans="1:8" ht="22.5" customHeight="1" x14ac:dyDescent="0.3">
      <c r="A300" s="24">
        <v>297</v>
      </c>
      <c r="B300" s="83"/>
      <c r="C300" s="90"/>
      <c r="D300" s="91"/>
      <c r="E300" s="90"/>
      <c r="F300" s="91"/>
      <c r="G300" s="91"/>
      <c r="H300" s="91"/>
    </row>
    <row r="301" spans="1:8" ht="22.5" customHeight="1" x14ac:dyDescent="0.3">
      <c r="A301" s="24">
        <v>298</v>
      </c>
      <c r="B301" s="83"/>
      <c r="C301" s="90"/>
      <c r="D301" s="91"/>
      <c r="E301" s="90"/>
      <c r="F301" s="91"/>
      <c r="G301" s="91"/>
      <c r="H301" s="91"/>
    </row>
    <row r="302" spans="1:8" ht="22.5" customHeight="1" x14ac:dyDescent="0.3">
      <c r="A302" s="24">
        <v>299</v>
      </c>
      <c r="B302" s="83"/>
      <c r="C302" s="90"/>
      <c r="D302" s="91"/>
      <c r="E302" s="90"/>
      <c r="F302" s="91"/>
      <c r="G302" s="91"/>
      <c r="H302" s="91"/>
    </row>
    <row r="303" spans="1:8" ht="22.5" customHeight="1" x14ac:dyDescent="0.3">
      <c r="A303" s="24">
        <v>300</v>
      </c>
      <c r="B303" s="83"/>
      <c r="C303" s="90"/>
      <c r="D303" s="91"/>
      <c r="E303" s="90"/>
      <c r="F303" s="91"/>
      <c r="G303" s="91"/>
      <c r="H303" s="91"/>
    </row>
    <row r="304" spans="1:8" ht="22.5" customHeight="1" x14ac:dyDescent="0.3">
      <c r="A304" s="24">
        <v>301</v>
      </c>
      <c r="B304" s="83"/>
      <c r="C304" s="90"/>
      <c r="D304" s="91"/>
      <c r="E304" s="90"/>
      <c r="F304" s="91"/>
      <c r="G304" s="91"/>
      <c r="H304" s="91"/>
    </row>
    <row r="305" spans="1:8" ht="22.5" customHeight="1" x14ac:dyDescent="0.3">
      <c r="A305" s="24">
        <v>302</v>
      </c>
      <c r="B305" s="83"/>
      <c r="C305" s="90"/>
      <c r="D305" s="91"/>
      <c r="E305" s="90"/>
      <c r="F305" s="91"/>
      <c r="G305" s="91"/>
      <c r="H305" s="91"/>
    </row>
    <row r="306" spans="1:8" ht="22.5" customHeight="1" x14ac:dyDescent="0.3">
      <c r="A306" s="24">
        <v>303</v>
      </c>
      <c r="B306" s="83"/>
      <c r="C306" s="90"/>
      <c r="D306" s="91"/>
      <c r="E306" s="90"/>
      <c r="F306" s="91"/>
      <c r="G306" s="91"/>
      <c r="H306" s="91"/>
    </row>
    <row r="307" spans="1:8" ht="22.5" customHeight="1" x14ac:dyDescent="0.3">
      <c r="A307" s="24">
        <v>304</v>
      </c>
      <c r="B307" s="83"/>
      <c r="C307" s="90"/>
      <c r="D307" s="91"/>
      <c r="E307" s="90"/>
      <c r="F307" s="91"/>
      <c r="G307" s="91"/>
      <c r="H307" s="91"/>
    </row>
    <row r="308" spans="1:8" ht="22.5" customHeight="1" x14ac:dyDescent="0.3">
      <c r="A308" s="24">
        <v>305</v>
      </c>
      <c r="B308" s="83"/>
      <c r="C308" s="90"/>
      <c r="D308" s="91"/>
      <c r="E308" s="90"/>
      <c r="F308" s="91"/>
      <c r="G308" s="91"/>
      <c r="H308" s="91"/>
    </row>
    <row r="309" spans="1:8" ht="22.5" customHeight="1" x14ac:dyDescent="0.3">
      <c r="A309" s="24">
        <v>306</v>
      </c>
      <c r="B309" s="83"/>
      <c r="C309" s="90"/>
      <c r="D309" s="91"/>
      <c r="E309" s="90"/>
      <c r="F309" s="91"/>
      <c r="G309" s="91"/>
      <c r="H309" s="91"/>
    </row>
    <row r="310" spans="1:8" ht="22.5" customHeight="1" x14ac:dyDescent="0.3">
      <c r="A310" s="24">
        <v>307</v>
      </c>
      <c r="B310" s="83"/>
      <c r="C310" s="90"/>
      <c r="D310" s="91"/>
      <c r="E310" s="90"/>
      <c r="F310" s="91"/>
      <c r="G310" s="91"/>
      <c r="H310" s="91"/>
    </row>
    <row r="311" spans="1:8" ht="22.5" customHeight="1" x14ac:dyDescent="0.3">
      <c r="A311" s="24">
        <v>308</v>
      </c>
      <c r="B311" s="83"/>
      <c r="C311" s="90"/>
      <c r="D311" s="91"/>
      <c r="E311" s="90"/>
      <c r="F311" s="91"/>
      <c r="G311" s="91"/>
      <c r="H311" s="91"/>
    </row>
    <row r="312" spans="1:8" ht="22.5" customHeight="1" x14ac:dyDescent="0.3">
      <c r="A312" s="24">
        <v>309</v>
      </c>
      <c r="B312" s="83"/>
      <c r="C312" s="90"/>
      <c r="D312" s="91"/>
      <c r="E312" s="90"/>
      <c r="F312" s="91"/>
      <c r="G312" s="91"/>
      <c r="H312" s="91"/>
    </row>
    <row r="313" spans="1:8" ht="22.5" customHeight="1" x14ac:dyDescent="0.3">
      <c r="A313" s="24">
        <v>310</v>
      </c>
      <c r="B313" s="83"/>
      <c r="C313" s="90"/>
      <c r="D313" s="91"/>
      <c r="E313" s="90"/>
      <c r="F313" s="91"/>
      <c r="G313" s="91"/>
      <c r="H313" s="91"/>
    </row>
    <row r="314" spans="1:8" ht="22.5" customHeight="1" x14ac:dyDescent="0.3">
      <c r="A314" s="24">
        <v>311</v>
      </c>
      <c r="B314" s="83"/>
      <c r="C314" s="90"/>
      <c r="D314" s="91"/>
      <c r="E314" s="90"/>
      <c r="F314" s="91"/>
      <c r="G314" s="91"/>
      <c r="H314" s="91"/>
    </row>
    <row r="315" spans="1:8" ht="22.5" customHeight="1" x14ac:dyDescent="0.3">
      <c r="A315" s="24">
        <v>312</v>
      </c>
      <c r="B315" s="83"/>
      <c r="C315" s="90"/>
      <c r="D315" s="91"/>
      <c r="E315" s="90"/>
      <c r="F315" s="91"/>
      <c r="G315" s="91"/>
      <c r="H315" s="91"/>
    </row>
    <row r="316" spans="1:8" ht="22.5" customHeight="1" x14ac:dyDescent="0.3">
      <c r="A316" s="24">
        <v>313</v>
      </c>
      <c r="B316" s="83"/>
      <c r="C316" s="90"/>
      <c r="D316" s="91"/>
      <c r="E316" s="90"/>
      <c r="F316" s="91"/>
      <c r="G316" s="91"/>
      <c r="H316" s="91"/>
    </row>
    <row r="317" spans="1:8" ht="22.5" customHeight="1" x14ac:dyDescent="0.3">
      <c r="A317" s="24">
        <v>314</v>
      </c>
      <c r="B317" s="83"/>
      <c r="C317" s="90"/>
      <c r="D317" s="91"/>
      <c r="E317" s="90"/>
      <c r="F317" s="91"/>
      <c r="G317" s="91"/>
      <c r="H317" s="91"/>
    </row>
    <row r="318" spans="1:8" ht="22.5" customHeight="1" x14ac:dyDescent="0.3">
      <c r="A318" s="24">
        <v>315</v>
      </c>
      <c r="B318" s="83"/>
      <c r="C318" s="90"/>
      <c r="D318" s="91"/>
      <c r="E318" s="90"/>
      <c r="F318" s="91"/>
      <c r="G318" s="91"/>
      <c r="H318" s="91"/>
    </row>
    <row r="319" spans="1:8" ht="22.5" customHeight="1" x14ac:dyDescent="0.3">
      <c r="A319" s="24">
        <v>316</v>
      </c>
      <c r="B319" s="83"/>
      <c r="C319" s="90"/>
      <c r="D319" s="91"/>
      <c r="E319" s="90"/>
      <c r="F319" s="91"/>
      <c r="G319" s="91"/>
      <c r="H319" s="91"/>
    </row>
    <row r="320" spans="1:8" ht="22.5" customHeight="1" x14ac:dyDescent="0.3">
      <c r="A320" s="24">
        <v>317</v>
      </c>
      <c r="B320" s="83"/>
      <c r="C320" s="90"/>
      <c r="D320" s="91"/>
      <c r="E320" s="90"/>
      <c r="F320" s="91"/>
      <c r="G320" s="91"/>
      <c r="H320" s="91"/>
    </row>
    <row r="321" spans="1:8" ht="22.5" customHeight="1" x14ac:dyDescent="0.3">
      <c r="A321" s="24">
        <v>318</v>
      </c>
      <c r="B321" s="83"/>
      <c r="C321" s="90"/>
      <c r="D321" s="91"/>
      <c r="E321" s="90"/>
      <c r="F321" s="91"/>
      <c r="G321" s="91"/>
      <c r="H321" s="91"/>
    </row>
    <row r="322" spans="1:8" ht="22.5" customHeight="1" x14ac:dyDescent="0.3">
      <c r="A322" s="24">
        <v>319</v>
      </c>
      <c r="B322" s="83"/>
      <c r="C322" s="90"/>
      <c r="D322" s="91"/>
      <c r="E322" s="90"/>
      <c r="F322" s="91"/>
      <c r="G322" s="91"/>
      <c r="H322" s="91"/>
    </row>
    <row r="323" spans="1:8" ht="22.5" customHeight="1" x14ac:dyDescent="0.3">
      <c r="A323" s="24">
        <v>320</v>
      </c>
      <c r="B323" s="83"/>
      <c r="C323" s="90"/>
      <c r="D323" s="91"/>
      <c r="E323" s="90"/>
      <c r="F323" s="91"/>
      <c r="G323" s="91"/>
      <c r="H323" s="91"/>
    </row>
    <row r="324" spans="1:8" ht="22.5" customHeight="1" x14ac:dyDescent="0.3">
      <c r="A324" s="24">
        <v>321</v>
      </c>
      <c r="B324" s="83"/>
      <c r="C324" s="90"/>
      <c r="D324" s="91"/>
      <c r="E324" s="90"/>
      <c r="F324" s="91"/>
      <c r="G324" s="91"/>
      <c r="H324" s="91"/>
    </row>
    <row r="325" spans="1:8" ht="22.5" customHeight="1" x14ac:dyDescent="0.3">
      <c r="A325" s="24">
        <v>322</v>
      </c>
      <c r="B325" s="83"/>
      <c r="C325" s="90"/>
      <c r="D325" s="91"/>
      <c r="E325" s="90"/>
      <c r="F325" s="91"/>
      <c r="G325" s="91"/>
      <c r="H325" s="91"/>
    </row>
    <row r="326" spans="1:8" ht="22.5" customHeight="1" x14ac:dyDescent="0.3">
      <c r="A326" s="24">
        <v>323</v>
      </c>
      <c r="B326" s="83"/>
      <c r="C326" s="90"/>
      <c r="D326" s="91"/>
      <c r="E326" s="90"/>
      <c r="F326" s="91"/>
      <c r="G326" s="91"/>
      <c r="H326" s="91"/>
    </row>
    <row r="327" spans="1:8" ht="22.5" customHeight="1" x14ac:dyDescent="0.3">
      <c r="A327" s="24">
        <v>324</v>
      </c>
      <c r="B327" s="83"/>
      <c r="C327" s="90"/>
      <c r="D327" s="91"/>
      <c r="E327" s="90"/>
      <c r="F327" s="91"/>
      <c r="G327" s="91"/>
      <c r="H327" s="91"/>
    </row>
    <row r="328" spans="1:8" ht="22.5" customHeight="1" x14ac:dyDescent="0.3">
      <c r="A328" s="24">
        <v>325</v>
      </c>
      <c r="B328" s="83"/>
      <c r="C328" s="90"/>
      <c r="D328" s="91"/>
      <c r="E328" s="90"/>
      <c r="F328" s="91"/>
      <c r="G328" s="91"/>
      <c r="H328" s="91"/>
    </row>
    <row r="329" spans="1:8" ht="22.5" customHeight="1" x14ac:dyDescent="0.3">
      <c r="A329" s="24">
        <v>326</v>
      </c>
      <c r="B329" s="83"/>
      <c r="C329" s="90"/>
      <c r="D329" s="91"/>
      <c r="E329" s="90"/>
      <c r="F329" s="91"/>
      <c r="G329" s="91"/>
      <c r="H329" s="91"/>
    </row>
    <row r="330" spans="1:8" ht="22.5" customHeight="1" x14ac:dyDescent="0.3">
      <c r="A330" s="24">
        <v>327</v>
      </c>
      <c r="B330" s="83"/>
      <c r="C330" s="90"/>
      <c r="D330" s="91"/>
      <c r="E330" s="90"/>
      <c r="F330" s="91"/>
      <c r="G330" s="91"/>
      <c r="H330" s="91"/>
    </row>
    <row r="331" spans="1:8" ht="22.5" customHeight="1" x14ac:dyDescent="0.3">
      <c r="A331" s="24">
        <v>328</v>
      </c>
      <c r="B331" s="83"/>
      <c r="C331" s="90"/>
      <c r="D331" s="91"/>
      <c r="E331" s="90"/>
      <c r="F331" s="91"/>
      <c r="G331" s="91"/>
      <c r="H331" s="91"/>
    </row>
    <row r="332" spans="1:8" ht="22.5" customHeight="1" x14ac:dyDescent="0.3">
      <c r="A332" s="24">
        <v>329</v>
      </c>
      <c r="B332" s="83"/>
      <c r="C332" s="90"/>
      <c r="D332" s="91"/>
      <c r="E332" s="90"/>
      <c r="F332" s="91"/>
      <c r="G332" s="91"/>
      <c r="H332" s="91"/>
    </row>
    <row r="333" spans="1:8" ht="22.5" customHeight="1" x14ac:dyDescent="0.3">
      <c r="A333" s="24">
        <v>330</v>
      </c>
      <c r="B333" s="83"/>
      <c r="C333" s="90"/>
      <c r="D333" s="91"/>
      <c r="E333" s="90"/>
      <c r="F333" s="91"/>
      <c r="G333" s="91"/>
      <c r="H333" s="91"/>
    </row>
    <row r="334" spans="1:8" ht="22.5" customHeight="1" x14ac:dyDescent="0.3">
      <c r="A334" s="24">
        <v>331</v>
      </c>
      <c r="B334" s="83"/>
      <c r="C334" s="90"/>
      <c r="D334" s="91"/>
      <c r="E334" s="90"/>
      <c r="F334" s="91"/>
      <c r="G334" s="91"/>
      <c r="H334" s="91"/>
    </row>
    <row r="335" spans="1:8" ht="22.5" customHeight="1" x14ac:dyDescent="0.3">
      <c r="A335" s="24">
        <v>332</v>
      </c>
      <c r="B335" s="83"/>
      <c r="C335" s="90"/>
      <c r="D335" s="91"/>
      <c r="E335" s="90"/>
      <c r="F335" s="91"/>
      <c r="G335" s="91"/>
      <c r="H335" s="91"/>
    </row>
    <row r="336" spans="1:8" ht="22.5" customHeight="1" x14ac:dyDescent="0.3">
      <c r="A336" s="24">
        <v>333</v>
      </c>
      <c r="B336" s="83"/>
      <c r="C336" s="90"/>
      <c r="D336" s="91"/>
      <c r="E336" s="90"/>
      <c r="F336" s="91"/>
      <c r="G336" s="91"/>
      <c r="H336" s="91"/>
    </row>
    <row r="337" spans="1:8" ht="22.5" customHeight="1" x14ac:dyDescent="0.3">
      <c r="A337" s="24">
        <v>334</v>
      </c>
      <c r="B337" s="83"/>
      <c r="C337" s="90"/>
      <c r="D337" s="91"/>
      <c r="E337" s="90"/>
      <c r="F337" s="91"/>
      <c r="G337" s="91"/>
      <c r="H337" s="91"/>
    </row>
    <row r="338" spans="1:8" ht="22.5" customHeight="1" x14ac:dyDescent="0.3">
      <c r="A338" s="24">
        <v>335</v>
      </c>
      <c r="B338" s="83"/>
      <c r="C338" s="90"/>
      <c r="D338" s="91"/>
      <c r="E338" s="90"/>
      <c r="F338" s="91"/>
      <c r="G338" s="91"/>
      <c r="H338" s="91"/>
    </row>
    <row r="339" spans="1:8" ht="22.5" customHeight="1" x14ac:dyDescent="0.3">
      <c r="A339" s="24">
        <v>336</v>
      </c>
      <c r="B339" s="83"/>
      <c r="C339" s="90"/>
      <c r="D339" s="91"/>
      <c r="E339" s="90"/>
      <c r="F339" s="91"/>
      <c r="G339" s="91"/>
      <c r="H339" s="91"/>
    </row>
    <row r="340" spans="1:8" ht="22.5" customHeight="1" x14ac:dyDescent="0.3">
      <c r="A340" s="24">
        <v>337</v>
      </c>
      <c r="B340" s="83"/>
      <c r="C340" s="90"/>
      <c r="D340" s="91"/>
      <c r="E340" s="90"/>
      <c r="F340" s="91"/>
      <c r="G340" s="91"/>
      <c r="H340" s="91"/>
    </row>
    <row r="341" spans="1:8" ht="22.5" customHeight="1" x14ac:dyDescent="0.3">
      <c r="A341" s="24">
        <v>338</v>
      </c>
      <c r="B341" s="83"/>
      <c r="C341" s="90"/>
      <c r="D341" s="91"/>
      <c r="E341" s="90"/>
      <c r="F341" s="91"/>
      <c r="G341" s="91"/>
      <c r="H341" s="91"/>
    </row>
    <row r="342" spans="1:8" ht="22.5" customHeight="1" x14ac:dyDescent="0.3">
      <c r="A342" s="24">
        <v>339</v>
      </c>
      <c r="B342" s="83"/>
      <c r="C342" s="90"/>
      <c r="D342" s="91"/>
      <c r="E342" s="90"/>
      <c r="F342" s="91"/>
      <c r="G342" s="91"/>
      <c r="H342" s="91"/>
    </row>
    <row r="343" spans="1:8" ht="22.5" customHeight="1" x14ac:dyDescent="0.3">
      <c r="A343" s="24">
        <v>340</v>
      </c>
      <c r="B343" s="83"/>
      <c r="C343" s="90"/>
      <c r="D343" s="91"/>
      <c r="E343" s="90"/>
      <c r="F343" s="91"/>
      <c r="G343" s="91"/>
      <c r="H343" s="91"/>
    </row>
    <row r="344" spans="1:8" ht="22.5" customHeight="1" x14ac:dyDescent="0.3">
      <c r="A344" s="24">
        <v>341</v>
      </c>
      <c r="B344" s="83"/>
      <c r="C344" s="90"/>
      <c r="D344" s="91"/>
      <c r="E344" s="90"/>
      <c r="F344" s="91"/>
      <c r="G344" s="91"/>
      <c r="H344" s="91"/>
    </row>
    <row r="345" spans="1:8" ht="22.5" customHeight="1" x14ac:dyDescent="0.3">
      <c r="A345" s="24">
        <v>342</v>
      </c>
      <c r="B345" s="83"/>
      <c r="C345" s="90"/>
      <c r="D345" s="91"/>
      <c r="E345" s="90"/>
      <c r="F345" s="91"/>
      <c r="G345" s="91"/>
      <c r="H345" s="91"/>
    </row>
    <row r="346" spans="1:8" ht="22.5" customHeight="1" x14ac:dyDescent="0.3">
      <c r="A346" s="24">
        <v>343</v>
      </c>
      <c r="B346" s="83"/>
      <c r="C346" s="90"/>
      <c r="D346" s="91"/>
      <c r="E346" s="90"/>
      <c r="F346" s="91"/>
      <c r="G346" s="91"/>
      <c r="H346" s="91"/>
    </row>
    <row r="347" spans="1:8" ht="22.5" customHeight="1" x14ac:dyDescent="0.3">
      <c r="A347" s="24">
        <v>344</v>
      </c>
      <c r="B347" s="83"/>
      <c r="C347" s="90"/>
      <c r="D347" s="91"/>
      <c r="E347" s="90"/>
      <c r="F347" s="91"/>
      <c r="G347" s="91"/>
      <c r="H347" s="91"/>
    </row>
    <row r="348" spans="1:8" ht="22.5" customHeight="1" x14ac:dyDescent="0.3">
      <c r="A348" s="24">
        <v>345</v>
      </c>
      <c r="B348" s="83"/>
      <c r="C348" s="90"/>
      <c r="D348" s="91"/>
      <c r="E348" s="90"/>
      <c r="F348" s="91"/>
      <c r="G348" s="91"/>
      <c r="H348" s="91"/>
    </row>
    <row r="349" spans="1:8" ht="22.5" customHeight="1" x14ac:dyDescent="0.3">
      <c r="A349" s="24">
        <v>346</v>
      </c>
      <c r="B349" s="83"/>
      <c r="C349" s="90"/>
      <c r="D349" s="91"/>
      <c r="E349" s="90"/>
      <c r="F349" s="91"/>
      <c r="G349" s="91"/>
      <c r="H349" s="91"/>
    </row>
    <row r="350" spans="1:8" ht="22.5" customHeight="1" x14ac:dyDescent="0.3">
      <c r="A350" s="24">
        <v>347</v>
      </c>
      <c r="B350" s="83"/>
      <c r="C350" s="90"/>
      <c r="D350" s="91"/>
      <c r="E350" s="90"/>
      <c r="F350" s="91"/>
      <c r="G350" s="91"/>
      <c r="H350" s="91"/>
    </row>
    <row r="351" spans="1:8" ht="22.5" customHeight="1" x14ac:dyDescent="0.3">
      <c r="A351" s="24">
        <v>348</v>
      </c>
      <c r="B351" s="83"/>
      <c r="C351" s="90"/>
      <c r="D351" s="91"/>
      <c r="E351" s="90"/>
      <c r="F351" s="91"/>
      <c r="G351" s="91"/>
      <c r="H351" s="91"/>
    </row>
    <row r="352" spans="1:8" ht="22.5" customHeight="1" x14ac:dyDescent="0.3">
      <c r="A352" s="24">
        <v>349</v>
      </c>
      <c r="B352" s="83"/>
      <c r="C352" s="90"/>
      <c r="D352" s="91"/>
      <c r="E352" s="90"/>
      <c r="F352" s="91"/>
      <c r="G352" s="91"/>
      <c r="H352" s="91"/>
    </row>
    <row r="353" spans="1:8" ht="22.5" customHeight="1" x14ac:dyDescent="0.3">
      <c r="A353" s="24">
        <v>350</v>
      </c>
      <c r="B353" s="83"/>
      <c r="C353" s="90"/>
      <c r="D353" s="91"/>
      <c r="E353" s="90"/>
      <c r="F353" s="91"/>
      <c r="G353" s="91"/>
      <c r="H353" s="91"/>
    </row>
    <row r="354" spans="1:8" ht="22.5" customHeight="1" x14ac:dyDescent="0.3">
      <c r="A354" s="24">
        <v>351</v>
      </c>
      <c r="B354" s="83"/>
      <c r="C354" s="90"/>
      <c r="D354" s="91"/>
      <c r="E354" s="90"/>
      <c r="F354" s="91"/>
      <c r="G354" s="91"/>
      <c r="H354" s="91"/>
    </row>
    <row r="355" spans="1:8" ht="22.5" customHeight="1" x14ac:dyDescent="0.3">
      <c r="A355" s="24">
        <v>352</v>
      </c>
      <c r="B355" s="83"/>
      <c r="C355" s="90"/>
      <c r="D355" s="91"/>
      <c r="E355" s="90"/>
      <c r="F355" s="91"/>
      <c r="G355" s="91"/>
      <c r="H355" s="91"/>
    </row>
    <row r="356" spans="1:8" ht="22.5" customHeight="1" x14ac:dyDescent="0.3">
      <c r="A356" s="24">
        <v>353</v>
      </c>
      <c r="B356" s="83"/>
      <c r="C356" s="90"/>
      <c r="D356" s="91"/>
      <c r="E356" s="90"/>
      <c r="F356" s="91"/>
      <c r="G356" s="91"/>
      <c r="H356" s="91"/>
    </row>
    <row r="357" spans="1:8" ht="22.5" customHeight="1" x14ac:dyDescent="0.3">
      <c r="A357" s="24">
        <v>354</v>
      </c>
      <c r="B357" s="83"/>
      <c r="C357" s="90"/>
      <c r="D357" s="91"/>
      <c r="E357" s="90"/>
      <c r="F357" s="91"/>
      <c r="G357" s="91"/>
      <c r="H357" s="91"/>
    </row>
    <row r="358" spans="1:8" ht="22.5" customHeight="1" x14ac:dyDescent="0.3">
      <c r="A358" s="24">
        <v>355</v>
      </c>
      <c r="B358" s="83"/>
      <c r="C358" s="90"/>
      <c r="D358" s="91"/>
      <c r="E358" s="90"/>
      <c r="F358" s="91"/>
      <c r="G358" s="91"/>
      <c r="H358" s="91"/>
    </row>
    <row r="359" spans="1:8" ht="22.5" customHeight="1" x14ac:dyDescent="0.3">
      <c r="A359" s="24">
        <v>356</v>
      </c>
      <c r="B359" s="83"/>
      <c r="C359" s="90"/>
      <c r="D359" s="91"/>
      <c r="E359" s="90"/>
      <c r="F359" s="91"/>
      <c r="G359" s="91"/>
      <c r="H359" s="91"/>
    </row>
    <row r="360" spans="1:8" ht="22.5" customHeight="1" x14ac:dyDescent="0.3">
      <c r="A360" s="24">
        <v>357</v>
      </c>
      <c r="B360" s="83"/>
      <c r="C360" s="90"/>
      <c r="D360" s="91"/>
      <c r="E360" s="90"/>
      <c r="F360" s="91"/>
      <c r="G360" s="91"/>
      <c r="H360" s="91"/>
    </row>
    <row r="361" spans="1:8" ht="22.5" customHeight="1" x14ac:dyDescent="0.3">
      <c r="A361" s="24">
        <v>358</v>
      </c>
      <c r="B361" s="83"/>
      <c r="C361" s="90"/>
      <c r="D361" s="91"/>
      <c r="E361" s="90"/>
      <c r="F361" s="91"/>
      <c r="G361" s="91"/>
      <c r="H361" s="91"/>
    </row>
    <row r="362" spans="1:8" ht="22.5" customHeight="1" x14ac:dyDescent="0.3">
      <c r="A362" s="24">
        <v>359</v>
      </c>
      <c r="B362" s="83"/>
      <c r="C362" s="90"/>
      <c r="D362" s="91"/>
      <c r="E362" s="90"/>
      <c r="F362" s="91"/>
      <c r="G362" s="91"/>
      <c r="H362" s="91"/>
    </row>
    <row r="363" spans="1:8" ht="22.5" customHeight="1" x14ac:dyDescent="0.3">
      <c r="A363" s="24">
        <v>360</v>
      </c>
      <c r="B363" s="83"/>
      <c r="C363" s="90"/>
      <c r="D363" s="91"/>
      <c r="E363" s="90"/>
      <c r="F363" s="91"/>
      <c r="G363" s="91"/>
      <c r="H363" s="91"/>
    </row>
    <row r="364" spans="1:8" ht="22.5" customHeight="1" x14ac:dyDescent="0.3">
      <c r="A364" s="24">
        <v>361</v>
      </c>
      <c r="B364" s="83"/>
      <c r="C364" s="90"/>
      <c r="D364" s="91"/>
      <c r="E364" s="90"/>
      <c r="F364" s="91"/>
      <c r="G364" s="91"/>
      <c r="H364" s="91"/>
    </row>
    <row r="365" spans="1:8" ht="22.5" customHeight="1" x14ac:dyDescent="0.3">
      <c r="A365" s="24">
        <v>362</v>
      </c>
      <c r="B365" s="83"/>
      <c r="C365" s="90"/>
      <c r="D365" s="91"/>
      <c r="E365" s="90"/>
      <c r="F365" s="91"/>
      <c r="G365" s="91"/>
      <c r="H365" s="91"/>
    </row>
    <row r="366" spans="1:8" ht="22.5" customHeight="1" x14ac:dyDescent="0.3">
      <c r="A366" s="24">
        <v>363</v>
      </c>
      <c r="B366" s="83"/>
      <c r="C366" s="90"/>
      <c r="D366" s="91"/>
      <c r="E366" s="90"/>
      <c r="F366" s="91"/>
      <c r="G366" s="91"/>
      <c r="H366" s="91"/>
    </row>
    <row r="367" spans="1:8" ht="22.5" customHeight="1" x14ac:dyDescent="0.3">
      <c r="A367" s="24">
        <v>364</v>
      </c>
      <c r="B367" s="83"/>
      <c r="C367" s="90"/>
      <c r="D367" s="91"/>
      <c r="E367" s="90"/>
      <c r="F367" s="91"/>
      <c r="G367" s="91"/>
      <c r="H367" s="91"/>
    </row>
    <row r="368" spans="1:8" ht="22.5" customHeight="1" x14ac:dyDescent="0.3">
      <c r="A368" s="24">
        <v>365</v>
      </c>
      <c r="B368" s="83"/>
      <c r="C368" s="90"/>
      <c r="D368" s="91"/>
      <c r="E368" s="90"/>
      <c r="F368" s="91"/>
      <c r="G368" s="91"/>
      <c r="H368" s="91"/>
    </row>
    <row r="369" spans="1:8" ht="22.5" customHeight="1" x14ac:dyDescent="0.3">
      <c r="A369" s="24">
        <v>366</v>
      </c>
      <c r="B369" s="83"/>
      <c r="C369" s="90"/>
      <c r="D369" s="91"/>
      <c r="E369" s="90"/>
      <c r="F369" s="91"/>
      <c r="G369" s="91"/>
      <c r="H369" s="91"/>
    </row>
    <row r="370" spans="1:8" ht="22.5" customHeight="1" x14ac:dyDescent="0.3">
      <c r="A370" s="24">
        <v>367</v>
      </c>
      <c r="B370" s="83"/>
      <c r="C370" s="90"/>
      <c r="D370" s="91"/>
      <c r="E370" s="90"/>
      <c r="F370" s="91"/>
      <c r="G370" s="91"/>
      <c r="H370" s="91"/>
    </row>
    <row r="371" spans="1:8" ht="22.5" customHeight="1" x14ac:dyDescent="0.3">
      <c r="A371" s="24">
        <v>368</v>
      </c>
      <c r="B371" s="83"/>
      <c r="C371" s="90"/>
      <c r="D371" s="91"/>
      <c r="E371" s="90"/>
      <c r="F371" s="91"/>
      <c r="G371" s="91"/>
      <c r="H371" s="91"/>
    </row>
    <row r="372" spans="1:8" ht="22.5" customHeight="1" x14ac:dyDescent="0.3">
      <c r="A372" s="24">
        <v>369</v>
      </c>
      <c r="B372" s="83"/>
      <c r="C372" s="90"/>
      <c r="D372" s="91"/>
      <c r="E372" s="90"/>
      <c r="F372" s="91"/>
      <c r="G372" s="91"/>
      <c r="H372" s="91"/>
    </row>
    <row r="373" spans="1:8" ht="22.5" customHeight="1" x14ac:dyDescent="0.3">
      <c r="A373" s="24">
        <v>370</v>
      </c>
      <c r="B373" s="83"/>
      <c r="C373" s="90"/>
      <c r="D373" s="91"/>
      <c r="E373" s="90"/>
      <c r="F373" s="91"/>
      <c r="G373" s="91"/>
      <c r="H373" s="91"/>
    </row>
    <row r="374" spans="1:8" ht="22.5" customHeight="1" x14ac:dyDescent="0.3">
      <c r="A374" s="24">
        <v>371</v>
      </c>
      <c r="B374" s="83"/>
      <c r="C374" s="90"/>
      <c r="D374" s="91"/>
      <c r="E374" s="90"/>
      <c r="F374" s="91"/>
      <c r="G374" s="91"/>
      <c r="H374" s="91"/>
    </row>
    <row r="375" spans="1:8" ht="22.5" customHeight="1" x14ac:dyDescent="0.3">
      <c r="A375" s="24">
        <v>372</v>
      </c>
      <c r="B375" s="83"/>
      <c r="C375" s="90"/>
      <c r="D375" s="91"/>
      <c r="E375" s="90"/>
      <c r="F375" s="91"/>
      <c r="G375" s="91"/>
      <c r="H375" s="91"/>
    </row>
    <row r="376" spans="1:8" ht="22.5" customHeight="1" x14ac:dyDescent="0.3">
      <c r="A376" s="24">
        <v>373</v>
      </c>
      <c r="B376" s="83"/>
      <c r="C376" s="90"/>
      <c r="D376" s="91"/>
      <c r="E376" s="90"/>
      <c r="F376" s="91"/>
      <c r="G376" s="91"/>
      <c r="H376" s="91"/>
    </row>
    <row r="377" spans="1:8" ht="22.5" customHeight="1" x14ac:dyDescent="0.3">
      <c r="A377" s="24">
        <v>374</v>
      </c>
      <c r="B377" s="83"/>
      <c r="C377" s="90"/>
      <c r="D377" s="91"/>
      <c r="E377" s="90"/>
      <c r="F377" s="91"/>
      <c r="G377" s="91"/>
      <c r="H377" s="91"/>
    </row>
    <row r="378" spans="1:8" ht="22.5" customHeight="1" x14ac:dyDescent="0.3">
      <c r="A378" s="24">
        <v>375</v>
      </c>
      <c r="B378" s="83"/>
      <c r="C378" s="90"/>
      <c r="D378" s="91"/>
      <c r="E378" s="90"/>
      <c r="F378" s="91"/>
      <c r="G378" s="91"/>
      <c r="H378" s="91"/>
    </row>
    <row r="379" spans="1:8" ht="22.5" customHeight="1" x14ac:dyDescent="0.3">
      <c r="A379" s="24">
        <v>376</v>
      </c>
      <c r="B379" s="83"/>
      <c r="C379" s="90"/>
      <c r="D379" s="91"/>
      <c r="E379" s="90"/>
      <c r="F379" s="91"/>
      <c r="G379" s="91"/>
      <c r="H379" s="91"/>
    </row>
    <row r="380" spans="1:8" ht="22.5" customHeight="1" x14ac:dyDescent="0.3">
      <c r="A380" s="24">
        <v>377</v>
      </c>
      <c r="B380" s="83"/>
      <c r="C380" s="90"/>
      <c r="D380" s="91"/>
      <c r="E380" s="90"/>
      <c r="F380" s="91"/>
      <c r="G380" s="91"/>
      <c r="H380" s="91"/>
    </row>
    <row r="381" spans="1:8" ht="22.5" customHeight="1" x14ac:dyDescent="0.3">
      <c r="A381" s="24">
        <v>378</v>
      </c>
      <c r="B381" s="83"/>
      <c r="C381" s="90"/>
      <c r="D381" s="91"/>
      <c r="E381" s="90"/>
      <c r="F381" s="91"/>
      <c r="G381" s="91"/>
      <c r="H381" s="91"/>
    </row>
    <row r="382" spans="1:8" ht="22.5" customHeight="1" x14ac:dyDescent="0.3">
      <c r="A382" s="24">
        <v>379</v>
      </c>
      <c r="B382" s="83"/>
      <c r="C382" s="90"/>
      <c r="D382" s="91"/>
      <c r="E382" s="90"/>
      <c r="F382" s="91"/>
      <c r="G382" s="91"/>
      <c r="H382" s="91"/>
    </row>
    <row r="383" spans="1:8" ht="22.5" customHeight="1" x14ac:dyDescent="0.3">
      <c r="A383" s="24">
        <v>380</v>
      </c>
      <c r="B383" s="83"/>
      <c r="C383" s="90"/>
      <c r="D383" s="91"/>
      <c r="E383" s="90"/>
      <c r="F383" s="91"/>
      <c r="G383" s="91"/>
      <c r="H383" s="91"/>
    </row>
    <row r="384" spans="1:8" ht="22.5" customHeight="1" x14ac:dyDescent="0.3">
      <c r="A384" s="24">
        <v>381</v>
      </c>
      <c r="B384" s="83"/>
      <c r="C384" s="90"/>
      <c r="D384" s="91"/>
      <c r="E384" s="90"/>
      <c r="F384" s="91"/>
      <c r="G384" s="91"/>
      <c r="H384" s="91"/>
    </row>
    <row r="385" spans="1:8" ht="22.5" customHeight="1" x14ac:dyDescent="0.3">
      <c r="A385" s="24">
        <v>382</v>
      </c>
      <c r="B385" s="83"/>
      <c r="C385" s="90"/>
      <c r="D385" s="91"/>
      <c r="E385" s="90"/>
      <c r="F385" s="91"/>
      <c r="G385" s="91"/>
      <c r="H385" s="91"/>
    </row>
    <row r="386" spans="1:8" ht="22.5" customHeight="1" x14ac:dyDescent="0.3">
      <c r="A386" s="24">
        <v>383</v>
      </c>
      <c r="B386" s="83"/>
      <c r="C386" s="90"/>
      <c r="D386" s="91"/>
      <c r="E386" s="90"/>
      <c r="F386" s="91"/>
      <c r="G386" s="91"/>
      <c r="H386" s="91"/>
    </row>
    <row r="387" spans="1:8" ht="22.5" customHeight="1" x14ac:dyDescent="0.3">
      <c r="A387" s="24">
        <v>384</v>
      </c>
      <c r="B387" s="83"/>
      <c r="C387" s="90"/>
      <c r="D387" s="91"/>
      <c r="E387" s="90"/>
      <c r="F387" s="91"/>
      <c r="G387" s="91"/>
      <c r="H387" s="91"/>
    </row>
    <row r="388" spans="1:8" ht="22.5" customHeight="1" x14ac:dyDescent="0.3">
      <c r="A388" s="24">
        <v>385</v>
      </c>
      <c r="B388" s="83"/>
      <c r="C388" s="90"/>
      <c r="D388" s="91"/>
      <c r="E388" s="90"/>
      <c r="F388" s="91"/>
      <c r="G388" s="91"/>
      <c r="H388" s="91"/>
    </row>
    <row r="389" spans="1:8" ht="22.5" customHeight="1" x14ac:dyDescent="0.3">
      <c r="A389" s="24">
        <v>386</v>
      </c>
      <c r="B389" s="83"/>
      <c r="C389" s="90"/>
      <c r="D389" s="91"/>
      <c r="E389" s="90"/>
      <c r="F389" s="91"/>
      <c r="G389" s="91"/>
      <c r="H389" s="91"/>
    </row>
    <row r="390" spans="1:8" ht="22.5" customHeight="1" x14ac:dyDescent="0.3">
      <c r="A390" s="24">
        <v>387</v>
      </c>
      <c r="B390" s="83"/>
      <c r="C390" s="90"/>
      <c r="D390" s="91"/>
      <c r="E390" s="90"/>
      <c r="F390" s="91"/>
      <c r="G390" s="91"/>
      <c r="H390" s="91"/>
    </row>
    <row r="391" spans="1:8" ht="22.5" customHeight="1" x14ac:dyDescent="0.3">
      <c r="A391" s="24">
        <v>388</v>
      </c>
      <c r="B391" s="83"/>
      <c r="C391" s="90"/>
      <c r="D391" s="91"/>
      <c r="E391" s="90"/>
      <c r="F391" s="91"/>
      <c r="G391" s="91"/>
      <c r="H391" s="91"/>
    </row>
    <row r="392" spans="1:8" ht="22.5" customHeight="1" x14ac:dyDescent="0.3">
      <c r="A392" s="24">
        <v>389</v>
      </c>
      <c r="B392" s="83"/>
      <c r="C392" s="90"/>
      <c r="D392" s="91"/>
      <c r="E392" s="90"/>
      <c r="F392" s="91"/>
      <c r="G392" s="91"/>
      <c r="H392" s="91"/>
    </row>
    <row r="393" spans="1:8" ht="22.5" customHeight="1" x14ac:dyDescent="0.3">
      <c r="A393" s="24">
        <v>390</v>
      </c>
      <c r="B393" s="83"/>
      <c r="C393" s="90"/>
      <c r="D393" s="91"/>
      <c r="E393" s="90"/>
      <c r="F393" s="91"/>
      <c r="G393" s="91"/>
      <c r="H393" s="91"/>
    </row>
    <row r="394" spans="1:8" ht="22.5" customHeight="1" x14ac:dyDescent="0.3">
      <c r="A394" s="24">
        <v>391</v>
      </c>
      <c r="B394" s="83"/>
      <c r="C394" s="90"/>
      <c r="D394" s="91"/>
      <c r="E394" s="90"/>
      <c r="F394" s="91"/>
      <c r="G394" s="91"/>
      <c r="H394" s="91"/>
    </row>
    <row r="395" spans="1:8" ht="22.5" customHeight="1" x14ac:dyDescent="0.3">
      <c r="A395" s="24">
        <v>392</v>
      </c>
      <c r="B395" s="83"/>
      <c r="C395" s="90"/>
      <c r="D395" s="91"/>
      <c r="E395" s="90"/>
      <c r="F395" s="91"/>
      <c r="G395" s="91"/>
      <c r="H395" s="91"/>
    </row>
    <row r="396" spans="1:8" ht="22.5" customHeight="1" x14ac:dyDescent="0.3">
      <c r="A396" s="24">
        <v>393</v>
      </c>
      <c r="B396" s="83"/>
      <c r="C396" s="90"/>
      <c r="D396" s="91"/>
      <c r="E396" s="90"/>
      <c r="F396" s="91"/>
      <c r="G396" s="91"/>
      <c r="H396" s="91"/>
    </row>
    <row r="397" spans="1:8" ht="22.5" customHeight="1" x14ac:dyDescent="0.3">
      <c r="A397" s="24">
        <v>394</v>
      </c>
      <c r="B397" s="83"/>
      <c r="C397" s="90"/>
      <c r="D397" s="91"/>
      <c r="E397" s="90"/>
      <c r="F397" s="91"/>
      <c r="G397" s="91"/>
      <c r="H397" s="91"/>
    </row>
    <row r="398" spans="1:8" ht="22.5" customHeight="1" x14ac:dyDescent="0.3">
      <c r="A398" s="24">
        <v>395</v>
      </c>
      <c r="B398" s="83"/>
      <c r="C398" s="90"/>
      <c r="D398" s="91"/>
      <c r="E398" s="90"/>
      <c r="F398" s="91"/>
      <c r="G398" s="91"/>
      <c r="H398" s="91"/>
    </row>
    <row r="399" spans="1:8" ht="22.5" customHeight="1" x14ac:dyDescent="0.3">
      <c r="A399" s="24">
        <v>396</v>
      </c>
      <c r="B399" s="83"/>
      <c r="C399" s="90"/>
      <c r="D399" s="91"/>
      <c r="E399" s="90"/>
      <c r="F399" s="91"/>
      <c r="G399" s="91"/>
      <c r="H399" s="91"/>
    </row>
    <row r="400" spans="1:8" ht="22.5" customHeight="1" x14ac:dyDescent="0.3">
      <c r="A400" s="24">
        <v>397</v>
      </c>
      <c r="B400" s="83"/>
      <c r="C400" s="90"/>
      <c r="D400" s="91"/>
      <c r="E400" s="90"/>
      <c r="F400" s="91"/>
      <c r="G400" s="91"/>
      <c r="H400" s="91"/>
    </row>
    <row r="401" spans="1:8" ht="22.5" customHeight="1" x14ac:dyDescent="0.3">
      <c r="A401" s="24">
        <v>398</v>
      </c>
      <c r="B401" s="83"/>
      <c r="C401" s="90"/>
      <c r="D401" s="91"/>
      <c r="E401" s="90"/>
      <c r="F401" s="91"/>
      <c r="G401" s="91"/>
      <c r="H401" s="91"/>
    </row>
    <row r="402" spans="1:8" ht="22.5" customHeight="1" x14ac:dyDescent="0.3">
      <c r="A402" s="24">
        <v>399</v>
      </c>
      <c r="B402" s="83"/>
      <c r="C402" s="90"/>
      <c r="D402" s="91"/>
      <c r="E402" s="90"/>
      <c r="F402" s="91"/>
      <c r="G402" s="91"/>
      <c r="H402" s="91"/>
    </row>
    <row r="403" spans="1:8" ht="22.5" customHeight="1" x14ac:dyDescent="0.3">
      <c r="A403" s="24">
        <v>400</v>
      </c>
      <c r="B403" s="83"/>
      <c r="C403" s="90"/>
      <c r="D403" s="91"/>
      <c r="E403" s="90"/>
      <c r="F403" s="91"/>
      <c r="G403" s="91"/>
      <c r="H403" s="91"/>
    </row>
    <row r="404" spans="1:8" ht="22.5" customHeight="1" x14ac:dyDescent="0.3">
      <c r="A404" s="24">
        <v>401</v>
      </c>
      <c r="B404" s="83"/>
      <c r="C404" s="90"/>
      <c r="D404" s="91"/>
      <c r="E404" s="90"/>
      <c r="F404" s="91"/>
      <c r="G404" s="91"/>
      <c r="H404" s="91"/>
    </row>
    <row r="405" spans="1:8" ht="22.5" customHeight="1" x14ac:dyDescent="0.3">
      <c r="A405" s="24">
        <v>402</v>
      </c>
      <c r="B405" s="83"/>
      <c r="C405" s="90"/>
      <c r="D405" s="91"/>
      <c r="E405" s="90"/>
      <c r="F405" s="91"/>
      <c r="G405" s="91"/>
      <c r="H405" s="91"/>
    </row>
    <row r="406" spans="1:8" ht="22.5" customHeight="1" x14ac:dyDescent="0.3">
      <c r="A406" s="24">
        <v>403</v>
      </c>
      <c r="B406" s="83"/>
      <c r="C406" s="90"/>
      <c r="D406" s="91"/>
      <c r="E406" s="90"/>
      <c r="F406" s="91"/>
      <c r="G406" s="91"/>
      <c r="H406" s="91"/>
    </row>
    <row r="407" spans="1:8" ht="22.5" customHeight="1" x14ac:dyDescent="0.3">
      <c r="A407" s="24">
        <v>404</v>
      </c>
      <c r="B407" s="83"/>
      <c r="C407" s="90"/>
      <c r="D407" s="91"/>
      <c r="E407" s="90"/>
      <c r="F407" s="91"/>
      <c r="G407" s="91"/>
      <c r="H407" s="91"/>
    </row>
    <row r="408" spans="1:8" ht="22.5" customHeight="1" x14ac:dyDescent="0.3">
      <c r="A408" s="24">
        <v>405</v>
      </c>
      <c r="B408" s="83"/>
      <c r="C408" s="90"/>
      <c r="D408" s="91"/>
      <c r="E408" s="90"/>
      <c r="F408" s="91"/>
      <c r="G408" s="91"/>
      <c r="H408" s="91"/>
    </row>
    <row r="409" spans="1:8" ht="22.5" customHeight="1" x14ac:dyDescent="0.3">
      <c r="A409" s="24">
        <v>406</v>
      </c>
      <c r="B409" s="83"/>
      <c r="C409" s="90"/>
      <c r="D409" s="91"/>
      <c r="E409" s="90"/>
      <c r="F409" s="91"/>
      <c r="G409" s="91"/>
      <c r="H409" s="91"/>
    </row>
    <row r="410" spans="1:8" ht="22.5" customHeight="1" x14ac:dyDescent="0.3">
      <c r="A410" s="24">
        <v>407</v>
      </c>
      <c r="B410" s="83"/>
      <c r="C410" s="90"/>
      <c r="D410" s="91"/>
      <c r="E410" s="90"/>
      <c r="F410" s="91"/>
      <c r="G410" s="91"/>
      <c r="H410" s="91"/>
    </row>
    <row r="411" spans="1:8" ht="22.5" customHeight="1" x14ac:dyDescent="0.3">
      <c r="A411" s="24">
        <v>408</v>
      </c>
      <c r="B411" s="83"/>
      <c r="C411" s="90"/>
      <c r="D411" s="91"/>
      <c r="E411" s="90"/>
      <c r="F411" s="91"/>
      <c r="G411" s="91"/>
      <c r="H411" s="91"/>
    </row>
    <row r="412" spans="1:8" ht="22.5" customHeight="1" x14ac:dyDescent="0.3">
      <c r="A412" s="24">
        <v>409</v>
      </c>
      <c r="B412" s="83"/>
      <c r="C412" s="90"/>
      <c r="D412" s="91"/>
      <c r="E412" s="90"/>
      <c r="F412" s="91"/>
      <c r="G412" s="91"/>
      <c r="H412" s="91"/>
    </row>
    <row r="413" spans="1:8" ht="22.5" customHeight="1" x14ac:dyDescent="0.3">
      <c r="A413" s="24">
        <v>410</v>
      </c>
      <c r="B413" s="83"/>
      <c r="C413" s="90"/>
      <c r="D413" s="91"/>
      <c r="E413" s="90"/>
      <c r="F413" s="91"/>
      <c r="G413" s="91"/>
      <c r="H413" s="91"/>
    </row>
    <row r="414" spans="1:8" ht="22.5" customHeight="1" x14ac:dyDescent="0.3">
      <c r="A414" s="24">
        <v>411</v>
      </c>
      <c r="B414" s="83"/>
      <c r="C414" s="90"/>
      <c r="D414" s="91"/>
      <c r="E414" s="90"/>
      <c r="F414" s="91"/>
      <c r="G414" s="91"/>
      <c r="H414" s="91"/>
    </row>
    <row r="415" spans="1:8" ht="22.5" customHeight="1" x14ac:dyDescent="0.3">
      <c r="A415" s="24">
        <v>412</v>
      </c>
      <c r="B415" s="83"/>
      <c r="C415" s="90"/>
      <c r="D415" s="91"/>
      <c r="E415" s="90"/>
      <c r="F415" s="91"/>
      <c r="G415" s="91"/>
      <c r="H415" s="91"/>
    </row>
    <row r="416" spans="1:8" ht="22.5" customHeight="1" x14ac:dyDescent="0.3">
      <c r="A416" s="24">
        <v>413</v>
      </c>
      <c r="B416" s="83"/>
      <c r="C416" s="90"/>
      <c r="D416" s="91"/>
      <c r="E416" s="90"/>
      <c r="F416" s="91"/>
      <c r="G416" s="91"/>
      <c r="H416" s="91"/>
    </row>
    <row r="417" spans="1:8" ht="22.5" customHeight="1" x14ac:dyDescent="0.3">
      <c r="A417" s="24">
        <v>414</v>
      </c>
      <c r="B417" s="83"/>
      <c r="C417" s="90"/>
      <c r="D417" s="91"/>
      <c r="E417" s="90"/>
      <c r="F417" s="91"/>
      <c r="G417" s="91"/>
      <c r="H417" s="91"/>
    </row>
    <row r="418" spans="1:8" ht="22.5" customHeight="1" x14ac:dyDescent="0.3">
      <c r="A418" s="24">
        <v>415</v>
      </c>
      <c r="B418" s="83"/>
      <c r="C418" s="90"/>
      <c r="D418" s="91"/>
      <c r="E418" s="90"/>
      <c r="F418" s="91"/>
      <c r="G418" s="91"/>
      <c r="H418" s="91"/>
    </row>
    <row r="419" spans="1:8" ht="22.5" customHeight="1" x14ac:dyDescent="0.3">
      <c r="A419" s="24">
        <v>416</v>
      </c>
      <c r="B419" s="83"/>
      <c r="C419" s="90"/>
      <c r="D419" s="91"/>
      <c r="E419" s="90"/>
      <c r="F419" s="91"/>
      <c r="G419" s="91"/>
      <c r="H419" s="91"/>
    </row>
    <row r="420" spans="1:8" ht="22.5" customHeight="1" x14ac:dyDescent="0.3">
      <c r="A420" s="24">
        <v>417</v>
      </c>
      <c r="B420" s="83"/>
      <c r="C420" s="90"/>
      <c r="D420" s="91"/>
      <c r="E420" s="90"/>
      <c r="F420" s="91"/>
      <c r="G420" s="91"/>
      <c r="H420" s="91"/>
    </row>
    <row r="421" spans="1:8" ht="22.5" customHeight="1" x14ac:dyDescent="0.3">
      <c r="A421" s="24">
        <v>418</v>
      </c>
      <c r="B421" s="83"/>
      <c r="C421" s="90"/>
      <c r="D421" s="91"/>
      <c r="E421" s="90"/>
      <c r="F421" s="91"/>
      <c r="G421" s="91"/>
      <c r="H421" s="91"/>
    </row>
    <row r="422" spans="1:8" ht="22.5" customHeight="1" x14ac:dyDescent="0.3">
      <c r="A422" s="24">
        <v>419</v>
      </c>
      <c r="B422" s="83"/>
      <c r="C422" s="90"/>
      <c r="D422" s="91"/>
      <c r="E422" s="90"/>
      <c r="F422" s="91"/>
      <c r="G422" s="91"/>
      <c r="H422" s="91"/>
    </row>
    <row r="423" spans="1:8" ht="22.5" customHeight="1" x14ac:dyDescent="0.3">
      <c r="A423" s="24">
        <v>420</v>
      </c>
      <c r="B423" s="83"/>
      <c r="C423" s="90"/>
      <c r="D423" s="91"/>
      <c r="E423" s="90"/>
      <c r="F423" s="91"/>
      <c r="G423" s="91"/>
      <c r="H423" s="91"/>
    </row>
    <row r="424" spans="1:8" ht="22.5" customHeight="1" x14ac:dyDescent="0.3">
      <c r="A424" s="24">
        <v>421</v>
      </c>
      <c r="B424" s="83"/>
      <c r="C424" s="90"/>
      <c r="D424" s="91"/>
      <c r="E424" s="90"/>
      <c r="F424" s="91"/>
      <c r="G424" s="91"/>
      <c r="H424" s="91"/>
    </row>
    <row r="425" spans="1:8" ht="22.5" customHeight="1" x14ac:dyDescent="0.3">
      <c r="A425" s="24">
        <v>422</v>
      </c>
      <c r="B425" s="83"/>
      <c r="C425" s="90"/>
      <c r="D425" s="91"/>
      <c r="E425" s="90"/>
      <c r="F425" s="91"/>
      <c r="G425" s="91"/>
      <c r="H425" s="91"/>
    </row>
    <row r="426" spans="1:8" ht="22.5" customHeight="1" x14ac:dyDescent="0.3">
      <c r="A426" s="24">
        <v>423</v>
      </c>
      <c r="B426" s="83"/>
      <c r="C426" s="90"/>
      <c r="D426" s="91"/>
      <c r="E426" s="90"/>
      <c r="F426" s="91"/>
      <c r="G426" s="91"/>
      <c r="H426" s="91"/>
    </row>
    <row r="427" spans="1:8" ht="22.5" customHeight="1" x14ac:dyDescent="0.3">
      <c r="A427" s="24">
        <v>424</v>
      </c>
      <c r="B427" s="83"/>
      <c r="C427" s="90"/>
      <c r="D427" s="91"/>
      <c r="E427" s="90"/>
      <c r="F427" s="91"/>
      <c r="G427" s="91"/>
      <c r="H427" s="91"/>
    </row>
    <row r="428" spans="1:8" ht="22.5" customHeight="1" x14ac:dyDescent="0.3">
      <c r="A428" s="24">
        <v>425</v>
      </c>
      <c r="B428" s="83"/>
      <c r="C428" s="90"/>
      <c r="D428" s="91"/>
      <c r="E428" s="90"/>
      <c r="F428" s="91"/>
      <c r="G428" s="91"/>
      <c r="H428" s="91"/>
    </row>
    <row r="429" spans="1:8" ht="22.5" customHeight="1" x14ac:dyDescent="0.3">
      <c r="A429" s="24">
        <v>426</v>
      </c>
      <c r="B429" s="83"/>
      <c r="C429" s="90"/>
      <c r="D429" s="91"/>
      <c r="E429" s="90"/>
      <c r="F429" s="91"/>
      <c r="G429" s="91"/>
      <c r="H429" s="91"/>
    </row>
    <row r="430" spans="1:8" ht="22.5" customHeight="1" x14ac:dyDescent="0.3">
      <c r="A430" s="24">
        <v>427</v>
      </c>
      <c r="B430" s="83"/>
      <c r="C430" s="90"/>
      <c r="D430" s="91"/>
      <c r="E430" s="90"/>
      <c r="F430" s="91"/>
      <c r="G430" s="91"/>
      <c r="H430" s="91"/>
    </row>
    <row r="431" spans="1:8" ht="22.5" customHeight="1" x14ac:dyDescent="0.3">
      <c r="A431" s="24">
        <v>428</v>
      </c>
      <c r="B431" s="83"/>
      <c r="C431" s="90"/>
      <c r="D431" s="91"/>
      <c r="E431" s="90"/>
      <c r="F431" s="91"/>
      <c r="G431" s="91"/>
      <c r="H431" s="91"/>
    </row>
    <row r="432" spans="1:8" ht="22.5" customHeight="1" x14ac:dyDescent="0.3">
      <c r="A432" s="24">
        <v>429</v>
      </c>
      <c r="B432" s="83"/>
      <c r="C432" s="90"/>
      <c r="D432" s="91"/>
      <c r="E432" s="90"/>
      <c r="F432" s="91"/>
      <c r="G432" s="91"/>
      <c r="H432" s="91"/>
    </row>
    <row r="433" spans="1:8" ht="22.5" customHeight="1" x14ac:dyDescent="0.3">
      <c r="A433" s="24">
        <v>430</v>
      </c>
      <c r="B433" s="83"/>
      <c r="C433" s="90"/>
      <c r="D433" s="91"/>
      <c r="E433" s="90"/>
      <c r="F433" s="91"/>
      <c r="G433" s="91"/>
      <c r="H433" s="91"/>
    </row>
    <row r="434" spans="1:8" ht="22.5" customHeight="1" x14ac:dyDescent="0.3">
      <c r="A434" s="24">
        <v>431</v>
      </c>
      <c r="B434" s="83"/>
      <c r="C434" s="90"/>
      <c r="D434" s="91"/>
      <c r="E434" s="90"/>
      <c r="F434" s="91"/>
      <c r="G434" s="91"/>
      <c r="H434" s="91"/>
    </row>
    <row r="435" spans="1:8" ht="22.5" customHeight="1" x14ac:dyDescent="0.3">
      <c r="A435" s="24">
        <v>432</v>
      </c>
      <c r="B435" s="83"/>
      <c r="C435" s="90"/>
      <c r="D435" s="91"/>
      <c r="E435" s="90"/>
      <c r="F435" s="91"/>
      <c r="G435" s="91"/>
      <c r="H435" s="91"/>
    </row>
    <row r="436" spans="1:8" ht="22.5" customHeight="1" x14ac:dyDescent="0.3">
      <c r="A436" s="24">
        <v>433</v>
      </c>
      <c r="B436" s="83"/>
      <c r="C436" s="90"/>
      <c r="D436" s="91"/>
      <c r="E436" s="90"/>
      <c r="F436" s="91"/>
      <c r="G436" s="91"/>
      <c r="H436" s="91"/>
    </row>
    <row r="437" spans="1:8" ht="22.5" customHeight="1" x14ac:dyDescent="0.3">
      <c r="A437" s="24">
        <v>434</v>
      </c>
      <c r="B437" s="83"/>
      <c r="C437" s="90"/>
      <c r="D437" s="91"/>
      <c r="E437" s="90"/>
      <c r="F437" s="91"/>
      <c r="G437" s="91"/>
      <c r="H437" s="91"/>
    </row>
    <row r="438" spans="1:8" ht="22.5" customHeight="1" x14ac:dyDescent="0.3">
      <c r="A438" s="24">
        <v>435</v>
      </c>
      <c r="B438" s="83"/>
      <c r="C438" s="90"/>
      <c r="D438" s="91"/>
      <c r="E438" s="90"/>
      <c r="F438" s="91"/>
      <c r="G438" s="91"/>
      <c r="H438" s="91"/>
    </row>
    <row r="439" spans="1:8" ht="22.5" customHeight="1" x14ac:dyDescent="0.3">
      <c r="A439" s="24">
        <v>436</v>
      </c>
      <c r="B439" s="83"/>
      <c r="C439" s="90"/>
      <c r="D439" s="91"/>
      <c r="E439" s="90"/>
      <c r="F439" s="91"/>
      <c r="G439" s="91"/>
      <c r="H439" s="91"/>
    </row>
    <row r="440" spans="1:8" ht="22.5" customHeight="1" x14ac:dyDescent="0.3">
      <c r="A440" s="24">
        <v>437</v>
      </c>
      <c r="B440" s="83"/>
      <c r="C440" s="90"/>
      <c r="D440" s="91"/>
      <c r="E440" s="90"/>
      <c r="F440" s="91"/>
      <c r="G440" s="91"/>
      <c r="H440" s="91"/>
    </row>
    <row r="441" spans="1:8" ht="22.5" customHeight="1" x14ac:dyDescent="0.3">
      <c r="A441" s="24">
        <v>438</v>
      </c>
      <c r="B441" s="83"/>
      <c r="C441" s="90"/>
      <c r="D441" s="91"/>
      <c r="E441" s="90"/>
      <c r="F441" s="91"/>
      <c r="G441" s="91"/>
      <c r="H441" s="91"/>
    </row>
    <row r="442" spans="1:8" ht="22.5" customHeight="1" x14ac:dyDescent="0.3">
      <c r="A442" s="24">
        <v>439</v>
      </c>
      <c r="B442" s="83"/>
      <c r="C442" s="90"/>
      <c r="D442" s="91"/>
      <c r="E442" s="90"/>
      <c r="F442" s="91"/>
      <c r="G442" s="91"/>
      <c r="H442" s="91"/>
    </row>
    <row r="443" spans="1:8" ht="22.5" customHeight="1" x14ac:dyDescent="0.3">
      <c r="A443" s="24">
        <v>440</v>
      </c>
      <c r="B443" s="83"/>
      <c r="C443" s="90"/>
      <c r="D443" s="91"/>
      <c r="E443" s="90"/>
      <c r="F443" s="91"/>
      <c r="G443" s="91"/>
      <c r="H443" s="91"/>
    </row>
    <row r="444" spans="1:8" ht="22.5" customHeight="1" x14ac:dyDescent="0.3">
      <c r="A444" s="24">
        <v>441</v>
      </c>
      <c r="B444" s="83"/>
      <c r="C444" s="90"/>
      <c r="D444" s="91"/>
      <c r="E444" s="90"/>
      <c r="F444" s="91"/>
      <c r="G444" s="91"/>
      <c r="H444" s="91"/>
    </row>
    <row r="445" spans="1:8" ht="22.5" customHeight="1" x14ac:dyDescent="0.3">
      <c r="A445" s="24">
        <v>442</v>
      </c>
      <c r="B445" s="83"/>
      <c r="C445" s="90"/>
      <c r="D445" s="91"/>
      <c r="E445" s="90"/>
      <c r="F445" s="91"/>
      <c r="G445" s="91"/>
      <c r="H445" s="91"/>
    </row>
    <row r="446" spans="1:8" ht="22.5" customHeight="1" x14ac:dyDescent="0.3">
      <c r="A446" s="24">
        <v>443</v>
      </c>
      <c r="B446" s="83"/>
      <c r="C446" s="90"/>
      <c r="D446" s="91"/>
      <c r="E446" s="90"/>
      <c r="F446" s="91"/>
      <c r="G446" s="91"/>
      <c r="H446" s="91"/>
    </row>
    <row r="447" spans="1:8" ht="22.5" customHeight="1" x14ac:dyDescent="0.3">
      <c r="A447" s="24">
        <v>444</v>
      </c>
      <c r="B447" s="83"/>
      <c r="C447" s="90"/>
      <c r="D447" s="91"/>
      <c r="E447" s="90"/>
      <c r="F447" s="91"/>
      <c r="G447" s="91"/>
      <c r="H447" s="91"/>
    </row>
    <row r="448" spans="1:8" ht="22.5" customHeight="1" x14ac:dyDescent="0.3">
      <c r="A448" s="24">
        <v>445</v>
      </c>
      <c r="B448" s="83"/>
      <c r="C448" s="90"/>
      <c r="D448" s="91"/>
      <c r="E448" s="90"/>
      <c r="F448" s="91"/>
      <c r="G448" s="91"/>
      <c r="H448" s="91"/>
    </row>
    <row r="449" spans="1:8" ht="22.5" customHeight="1" x14ac:dyDescent="0.3">
      <c r="A449" s="24">
        <v>446</v>
      </c>
      <c r="B449" s="83"/>
      <c r="C449" s="90"/>
      <c r="D449" s="91"/>
      <c r="E449" s="90"/>
      <c r="F449" s="91"/>
      <c r="G449" s="91"/>
      <c r="H449" s="91"/>
    </row>
    <row r="450" spans="1:8" ht="22.5" customHeight="1" x14ac:dyDescent="0.3">
      <c r="A450" s="24">
        <v>447</v>
      </c>
      <c r="B450" s="83"/>
      <c r="C450" s="90"/>
      <c r="D450" s="91"/>
      <c r="E450" s="90"/>
      <c r="F450" s="91"/>
      <c r="G450" s="91"/>
      <c r="H450" s="91"/>
    </row>
    <row r="451" spans="1:8" ht="22.5" customHeight="1" x14ac:dyDescent="0.3">
      <c r="A451" s="24">
        <v>448</v>
      </c>
      <c r="B451" s="83"/>
      <c r="C451" s="90"/>
      <c r="D451" s="91"/>
      <c r="E451" s="90"/>
      <c r="F451" s="91"/>
      <c r="G451" s="91"/>
      <c r="H451" s="91"/>
    </row>
    <row r="452" spans="1:8" ht="22.5" customHeight="1" x14ac:dyDescent="0.3">
      <c r="A452" s="24">
        <v>449</v>
      </c>
      <c r="B452" s="83"/>
      <c r="C452" s="90"/>
      <c r="D452" s="91"/>
      <c r="E452" s="90"/>
      <c r="F452" s="91"/>
      <c r="G452" s="91"/>
      <c r="H452" s="91"/>
    </row>
    <row r="453" spans="1:8" ht="22.5" customHeight="1" x14ac:dyDescent="0.3">
      <c r="A453" s="24">
        <v>450</v>
      </c>
      <c r="B453" s="83"/>
      <c r="C453" s="90"/>
      <c r="D453" s="91"/>
      <c r="E453" s="90"/>
      <c r="F453" s="91"/>
      <c r="G453" s="91"/>
      <c r="H453" s="91"/>
    </row>
    <row r="454" spans="1:8" ht="22.5" customHeight="1" x14ac:dyDescent="0.3">
      <c r="A454" s="24">
        <v>451</v>
      </c>
      <c r="B454" s="83"/>
      <c r="C454" s="90"/>
      <c r="D454" s="91"/>
      <c r="E454" s="90"/>
      <c r="F454" s="91"/>
      <c r="G454" s="91"/>
      <c r="H454" s="91"/>
    </row>
    <row r="455" spans="1:8" ht="22.5" customHeight="1" x14ac:dyDescent="0.3">
      <c r="A455" s="24">
        <v>452</v>
      </c>
      <c r="B455" s="83"/>
      <c r="C455" s="90"/>
      <c r="D455" s="91"/>
      <c r="E455" s="90"/>
      <c r="F455" s="91"/>
      <c r="G455" s="91"/>
      <c r="H455" s="91"/>
    </row>
    <row r="456" spans="1:8" ht="22.5" customHeight="1" x14ac:dyDescent="0.3">
      <c r="A456" s="24">
        <v>453</v>
      </c>
      <c r="B456" s="83"/>
      <c r="C456" s="90"/>
      <c r="D456" s="91"/>
      <c r="E456" s="90"/>
      <c r="F456" s="91"/>
      <c r="G456" s="91"/>
      <c r="H456" s="91"/>
    </row>
    <row r="457" spans="1:8" ht="22.5" customHeight="1" x14ac:dyDescent="0.3">
      <c r="A457" s="24">
        <v>454</v>
      </c>
      <c r="B457" s="83"/>
      <c r="C457" s="90"/>
      <c r="D457" s="91"/>
      <c r="E457" s="90"/>
      <c r="F457" s="91"/>
      <c r="G457" s="91"/>
      <c r="H457" s="91"/>
    </row>
    <row r="458" spans="1:8" ht="22.5" customHeight="1" x14ac:dyDescent="0.3">
      <c r="A458" s="24">
        <v>455</v>
      </c>
      <c r="B458" s="83"/>
      <c r="C458" s="90"/>
      <c r="D458" s="91"/>
      <c r="E458" s="90"/>
      <c r="F458" s="91"/>
      <c r="G458" s="91"/>
      <c r="H458" s="91"/>
    </row>
    <row r="459" spans="1:8" ht="22.5" customHeight="1" x14ac:dyDescent="0.3">
      <c r="A459" s="24">
        <v>456</v>
      </c>
      <c r="B459" s="83"/>
      <c r="C459" s="90"/>
      <c r="D459" s="91"/>
      <c r="E459" s="90"/>
      <c r="F459" s="91"/>
      <c r="G459" s="91"/>
      <c r="H459" s="91"/>
    </row>
    <row r="460" spans="1:8" ht="22.5" customHeight="1" x14ac:dyDescent="0.3">
      <c r="A460" s="24">
        <v>457</v>
      </c>
      <c r="B460" s="83"/>
      <c r="C460" s="90"/>
      <c r="D460" s="91"/>
      <c r="E460" s="90"/>
      <c r="F460" s="91"/>
      <c r="G460" s="91"/>
      <c r="H460" s="91"/>
    </row>
    <row r="461" spans="1:8" ht="22.5" customHeight="1" x14ac:dyDescent="0.3">
      <c r="A461" s="24">
        <v>458</v>
      </c>
      <c r="B461" s="83"/>
      <c r="C461" s="90"/>
      <c r="D461" s="91"/>
      <c r="E461" s="90"/>
      <c r="F461" s="91"/>
      <c r="G461" s="91"/>
      <c r="H461" s="91"/>
    </row>
    <row r="462" spans="1:8" ht="22.5" customHeight="1" x14ac:dyDescent="0.3">
      <c r="A462" s="24">
        <v>459</v>
      </c>
      <c r="B462" s="83"/>
      <c r="C462" s="90"/>
      <c r="D462" s="91"/>
      <c r="E462" s="90"/>
      <c r="F462" s="91"/>
      <c r="G462" s="91"/>
      <c r="H462" s="91"/>
    </row>
    <row r="463" spans="1:8" ht="22.5" customHeight="1" x14ac:dyDescent="0.3">
      <c r="A463" s="24">
        <v>460</v>
      </c>
      <c r="B463" s="83"/>
      <c r="C463" s="90"/>
      <c r="D463" s="91"/>
      <c r="E463" s="90"/>
      <c r="F463" s="91"/>
      <c r="G463" s="91"/>
      <c r="H463" s="91"/>
    </row>
    <row r="464" spans="1:8" ht="22.5" customHeight="1" x14ac:dyDescent="0.3">
      <c r="A464" s="24">
        <v>461</v>
      </c>
      <c r="B464" s="83"/>
      <c r="C464" s="90"/>
      <c r="D464" s="91"/>
      <c r="E464" s="90"/>
      <c r="F464" s="91"/>
      <c r="G464" s="91"/>
      <c r="H464" s="91"/>
    </row>
    <row r="465" spans="1:8" ht="22.5" customHeight="1" x14ac:dyDescent="0.3">
      <c r="A465" s="24">
        <v>462</v>
      </c>
      <c r="B465" s="83"/>
      <c r="C465" s="90"/>
      <c r="D465" s="91"/>
      <c r="E465" s="90"/>
      <c r="F465" s="91"/>
      <c r="G465" s="91"/>
      <c r="H465" s="91"/>
    </row>
    <row r="466" spans="1:8" ht="22.5" customHeight="1" x14ac:dyDescent="0.3">
      <c r="A466" s="24">
        <v>463</v>
      </c>
      <c r="B466" s="83"/>
      <c r="C466" s="90"/>
      <c r="D466" s="91"/>
      <c r="E466" s="90"/>
      <c r="F466" s="91"/>
      <c r="G466" s="91"/>
      <c r="H466" s="91"/>
    </row>
    <row r="467" spans="1:8" ht="22.5" customHeight="1" x14ac:dyDescent="0.3">
      <c r="A467" s="24">
        <v>464</v>
      </c>
      <c r="B467" s="83"/>
      <c r="C467" s="90"/>
      <c r="D467" s="91"/>
      <c r="E467" s="90"/>
      <c r="F467" s="91"/>
      <c r="G467" s="91"/>
      <c r="H467" s="91"/>
    </row>
    <row r="468" spans="1:8" ht="22.5" customHeight="1" x14ac:dyDescent="0.3">
      <c r="A468" s="24">
        <v>465</v>
      </c>
      <c r="B468" s="83"/>
      <c r="C468" s="90"/>
      <c r="D468" s="91"/>
      <c r="E468" s="90"/>
      <c r="F468" s="91"/>
      <c r="G468" s="91"/>
      <c r="H468" s="91"/>
    </row>
    <row r="469" spans="1:8" ht="22.5" customHeight="1" x14ac:dyDescent="0.3">
      <c r="A469" s="24">
        <v>466</v>
      </c>
      <c r="B469" s="83"/>
      <c r="C469" s="90"/>
      <c r="D469" s="91"/>
      <c r="E469" s="90"/>
      <c r="F469" s="91"/>
      <c r="G469" s="91"/>
      <c r="H469" s="91"/>
    </row>
    <row r="470" spans="1:8" ht="22.5" customHeight="1" x14ac:dyDescent="0.3">
      <c r="A470" s="24">
        <v>467</v>
      </c>
      <c r="B470" s="83"/>
      <c r="C470" s="90"/>
      <c r="D470" s="91"/>
      <c r="E470" s="90"/>
      <c r="F470" s="91"/>
      <c r="G470" s="91"/>
      <c r="H470" s="91"/>
    </row>
    <row r="471" spans="1:8" ht="22.5" customHeight="1" x14ac:dyDescent="0.3">
      <c r="A471" s="24">
        <v>468</v>
      </c>
      <c r="B471" s="83"/>
      <c r="C471" s="90"/>
      <c r="D471" s="91"/>
      <c r="E471" s="90"/>
      <c r="F471" s="91"/>
      <c r="G471" s="91"/>
      <c r="H471" s="91"/>
    </row>
    <row r="472" spans="1:8" ht="22.5" customHeight="1" x14ac:dyDescent="0.3">
      <c r="A472" s="24">
        <v>469</v>
      </c>
      <c r="B472" s="83"/>
      <c r="C472" s="90"/>
      <c r="D472" s="91"/>
      <c r="E472" s="90"/>
      <c r="F472" s="91"/>
      <c r="G472" s="91"/>
      <c r="H472" s="91"/>
    </row>
    <row r="473" spans="1:8" ht="22.5" customHeight="1" x14ac:dyDescent="0.3">
      <c r="A473" s="24">
        <v>470</v>
      </c>
      <c r="B473" s="83"/>
      <c r="C473" s="90"/>
      <c r="D473" s="91"/>
      <c r="E473" s="90"/>
      <c r="F473" s="91"/>
      <c r="G473" s="91"/>
      <c r="H473" s="91"/>
    </row>
    <row r="474" spans="1:8" ht="22.5" customHeight="1" x14ac:dyDescent="0.3">
      <c r="A474" s="24">
        <v>471</v>
      </c>
      <c r="B474" s="83"/>
      <c r="C474" s="90"/>
      <c r="D474" s="91"/>
      <c r="E474" s="90"/>
      <c r="F474" s="91"/>
      <c r="G474" s="91"/>
      <c r="H474" s="91"/>
    </row>
    <row r="475" spans="1:8" ht="22.5" customHeight="1" x14ac:dyDescent="0.3">
      <c r="A475" s="24">
        <v>472</v>
      </c>
      <c r="B475" s="83"/>
      <c r="C475" s="90"/>
      <c r="D475" s="91"/>
      <c r="E475" s="90"/>
      <c r="F475" s="91"/>
      <c r="G475" s="91"/>
      <c r="H475" s="91"/>
    </row>
    <row r="476" spans="1:8" ht="22.5" customHeight="1" x14ac:dyDescent="0.3">
      <c r="A476" s="24">
        <v>473</v>
      </c>
      <c r="B476" s="83"/>
      <c r="C476" s="90"/>
      <c r="D476" s="91"/>
      <c r="E476" s="90"/>
      <c r="F476" s="91"/>
      <c r="G476" s="91"/>
      <c r="H476" s="91"/>
    </row>
    <row r="477" spans="1:8" ht="22.5" customHeight="1" x14ac:dyDescent="0.3">
      <c r="A477" s="24">
        <v>474</v>
      </c>
      <c r="B477" s="83"/>
      <c r="C477" s="90"/>
      <c r="D477" s="91"/>
      <c r="E477" s="90"/>
      <c r="F477" s="91"/>
      <c r="G477" s="91"/>
      <c r="H477" s="91"/>
    </row>
    <row r="478" spans="1:8" ht="22.5" customHeight="1" x14ac:dyDescent="0.3">
      <c r="A478" s="24">
        <v>475</v>
      </c>
      <c r="B478" s="83"/>
      <c r="C478" s="90"/>
      <c r="D478" s="91"/>
      <c r="E478" s="90"/>
      <c r="F478" s="91"/>
      <c r="G478" s="91"/>
      <c r="H478" s="91"/>
    </row>
    <row r="479" spans="1:8" ht="22.5" customHeight="1" x14ac:dyDescent="0.3">
      <c r="A479" s="24">
        <v>476</v>
      </c>
      <c r="B479" s="83"/>
      <c r="C479" s="90"/>
      <c r="D479" s="91"/>
      <c r="E479" s="90"/>
      <c r="F479" s="91"/>
      <c r="G479" s="91"/>
      <c r="H479" s="91"/>
    </row>
    <row r="480" spans="1:8" ht="22.5" customHeight="1" x14ac:dyDescent="0.3">
      <c r="A480" s="24">
        <v>477</v>
      </c>
      <c r="B480" s="83"/>
      <c r="C480" s="90"/>
      <c r="D480" s="91"/>
      <c r="E480" s="90"/>
      <c r="F480" s="91"/>
      <c r="G480" s="91"/>
      <c r="H480" s="91"/>
    </row>
    <row r="481" spans="1:8" ht="22.5" customHeight="1" x14ac:dyDescent="0.3">
      <c r="A481" s="24">
        <v>478</v>
      </c>
      <c r="B481" s="83"/>
      <c r="C481" s="90"/>
      <c r="D481" s="91"/>
      <c r="E481" s="90"/>
      <c r="F481" s="91"/>
      <c r="G481" s="91"/>
      <c r="H481" s="91"/>
    </row>
    <row r="482" spans="1:8" ht="22.5" customHeight="1" x14ac:dyDescent="0.3">
      <c r="A482" s="24">
        <v>479</v>
      </c>
      <c r="B482" s="83"/>
      <c r="C482" s="90"/>
      <c r="D482" s="91"/>
      <c r="E482" s="90"/>
      <c r="F482" s="91"/>
      <c r="G482" s="91"/>
      <c r="H482" s="91"/>
    </row>
    <row r="483" spans="1:8" ht="22.5" customHeight="1" x14ac:dyDescent="0.3">
      <c r="A483" s="24">
        <v>480</v>
      </c>
      <c r="B483" s="83"/>
      <c r="C483" s="90"/>
      <c r="D483" s="91"/>
      <c r="E483" s="90"/>
      <c r="F483" s="91"/>
      <c r="G483" s="91"/>
      <c r="H483" s="91"/>
    </row>
    <row r="484" spans="1:8" ht="22.5" customHeight="1" x14ac:dyDescent="0.3">
      <c r="A484" s="24">
        <v>481</v>
      </c>
      <c r="B484" s="83"/>
      <c r="C484" s="90"/>
      <c r="D484" s="91"/>
      <c r="E484" s="90"/>
      <c r="F484" s="91"/>
      <c r="G484" s="91"/>
      <c r="H484" s="91"/>
    </row>
    <row r="485" spans="1:8" ht="22.5" customHeight="1" x14ac:dyDescent="0.3">
      <c r="A485" s="24">
        <v>482</v>
      </c>
      <c r="B485" s="83"/>
      <c r="C485" s="90"/>
      <c r="D485" s="91"/>
      <c r="E485" s="90"/>
      <c r="F485" s="91"/>
      <c r="G485" s="91"/>
      <c r="H485" s="91"/>
    </row>
    <row r="486" spans="1:8" ht="22.5" customHeight="1" x14ac:dyDescent="0.3">
      <c r="A486" s="24">
        <v>483</v>
      </c>
      <c r="B486" s="83"/>
      <c r="C486" s="90"/>
      <c r="D486" s="91"/>
      <c r="E486" s="90"/>
      <c r="F486" s="91"/>
      <c r="G486" s="91"/>
      <c r="H486" s="91"/>
    </row>
    <row r="487" spans="1:8" ht="22.5" customHeight="1" x14ac:dyDescent="0.3">
      <c r="A487" s="24">
        <v>484</v>
      </c>
      <c r="B487" s="83"/>
      <c r="C487" s="90"/>
      <c r="D487" s="91"/>
      <c r="E487" s="90"/>
      <c r="F487" s="91"/>
      <c r="G487" s="91"/>
      <c r="H487" s="91"/>
    </row>
    <row r="488" spans="1:8" ht="22.5" customHeight="1" x14ac:dyDescent="0.3">
      <c r="A488" s="24">
        <v>485</v>
      </c>
      <c r="B488" s="83"/>
      <c r="C488" s="90"/>
      <c r="D488" s="91"/>
      <c r="E488" s="90"/>
      <c r="F488" s="91"/>
      <c r="G488" s="91"/>
      <c r="H488" s="91"/>
    </row>
    <row r="489" spans="1:8" ht="22.5" customHeight="1" x14ac:dyDescent="0.3">
      <c r="A489" s="24">
        <v>486</v>
      </c>
      <c r="B489" s="83"/>
      <c r="C489" s="90"/>
      <c r="D489" s="91"/>
      <c r="E489" s="90"/>
      <c r="F489" s="91"/>
      <c r="G489" s="91"/>
      <c r="H489" s="91"/>
    </row>
    <row r="490" spans="1:8" ht="22.5" customHeight="1" x14ac:dyDescent="0.3">
      <c r="A490" s="24">
        <v>487</v>
      </c>
      <c r="B490" s="83"/>
      <c r="C490" s="90"/>
      <c r="D490" s="91"/>
      <c r="E490" s="90"/>
      <c r="F490" s="91"/>
      <c r="G490" s="91"/>
      <c r="H490" s="91"/>
    </row>
    <row r="491" spans="1:8" ht="22.5" customHeight="1" x14ac:dyDescent="0.3">
      <c r="A491" s="24">
        <v>488</v>
      </c>
      <c r="B491" s="83"/>
      <c r="C491" s="90"/>
      <c r="D491" s="91"/>
      <c r="E491" s="90"/>
      <c r="F491" s="91"/>
      <c r="G491" s="91"/>
      <c r="H491" s="91"/>
    </row>
    <row r="492" spans="1:8" ht="22.5" customHeight="1" x14ac:dyDescent="0.3">
      <c r="A492" s="24">
        <v>489</v>
      </c>
      <c r="B492" s="83"/>
      <c r="C492" s="90"/>
      <c r="D492" s="91"/>
      <c r="E492" s="90"/>
      <c r="F492" s="91"/>
      <c r="G492" s="91"/>
      <c r="H492" s="91"/>
    </row>
    <row r="493" spans="1:8" ht="22.5" customHeight="1" x14ac:dyDescent="0.3">
      <c r="A493" s="24">
        <v>490</v>
      </c>
      <c r="B493" s="83"/>
      <c r="C493" s="90"/>
      <c r="D493" s="91"/>
      <c r="E493" s="90"/>
      <c r="F493" s="91"/>
      <c r="G493" s="91"/>
      <c r="H493" s="91"/>
    </row>
    <row r="494" spans="1:8" ht="22.5" customHeight="1" x14ac:dyDescent="0.3">
      <c r="A494" s="24">
        <v>491</v>
      </c>
      <c r="B494" s="83"/>
      <c r="C494" s="90"/>
      <c r="D494" s="91"/>
      <c r="E494" s="90"/>
      <c r="F494" s="91"/>
      <c r="G494" s="91"/>
      <c r="H494" s="91"/>
    </row>
    <row r="495" spans="1:8" ht="22.5" customHeight="1" x14ac:dyDescent="0.3">
      <c r="A495" s="24">
        <v>492</v>
      </c>
      <c r="B495" s="83"/>
      <c r="C495" s="90"/>
      <c r="D495" s="91"/>
      <c r="E495" s="90"/>
      <c r="F495" s="91"/>
      <c r="G495" s="91"/>
      <c r="H495" s="91"/>
    </row>
    <row r="496" spans="1:8" ht="22.5" customHeight="1" x14ac:dyDescent="0.3">
      <c r="A496" s="24">
        <v>493</v>
      </c>
      <c r="B496" s="83"/>
      <c r="C496" s="90"/>
      <c r="D496" s="91"/>
      <c r="E496" s="90"/>
      <c r="F496" s="91"/>
      <c r="G496" s="91"/>
      <c r="H496" s="91"/>
    </row>
    <row r="497" spans="1:8" ht="22.5" customHeight="1" x14ac:dyDescent="0.3">
      <c r="A497" s="24">
        <v>494</v>
      </c>
      <c r="B497" s="83"/>
      <c r="C497" s="90"/>
      <c r="D497" s="91"/>
      <c r="E497" s="90"/>
      <c r="F497" s="91"/>
      <c r="G497" s="91"/>
      <c r="H497" s="91"/>
    </row>
    <row r="498" spans="1:8" ht="22.5" customHeight="1" x14ac:dyDescent="0.3">
      <c r="A498" s="24">
        <v>495</v>
      </c>
      <c r="B498" s="83"/>
      <c r="C498" s="90"/>
      <c r="D498" s="91"/>
      <c r="E498" s="90"/>
      <c r="F498" s="91"/>
      <c r="G498" s="91"/>
      <c r="H498" s="91"/>
    </row>
    <row r="499" spans="1:8" ht="22.5" customHeight="1" x14ac:dyDescent="0.3">
      <c r="A499" s="24">
        <v>496</v>
      </c>
      <c r="B499" s="83"/>
      <c r="C499" s="90"/>
      <c r="D499" s="91"/>
      <c r="E499" s="90"/>
      <c r="F499" s="91"/>
      <c r="G499" s="91"/>
      <c r="H499" s="91"/>
    </row>
    <row r="500" spans="1:8" ht="22.5" customHeight="1" x14ac:dyDescent="0.3">
      <c r="A500" s="24">
        <v>497</v>
      </c>
      <c r="B500" s="83"/>
      <c r="C500" s="90"/>
      <c r="D500" s="91"/>
      <c r="E500" s="90"/>
      <c r="F500" s="91"/>
      <c r="G500" s="91"/>
      <c r="H500" s="91"/>
    </row>
    <row r="501" spans="1:8" ht="22.5" customHeight="1" x14ac:dyDescent="0.3">
      <c r="A501" s="24">
        <v>498</v>
      </c>
      <c r="B501" s="83"/>
      <c r="C501" s="90"/>
      <c r="D501" s="91"/>
      <c r="E501" s="90"/>
      <c r="F501" s="91"/>
      <c r="G501" s="91"/>
      <c r="H501" s="91"/>
    </row>
    <row r="502" spans="1:8" ht="22.5" customHeight="1" x14ac:dyDescent="0.3">
      <c r="A502" s="24">
        <v>499</v>
      </c>
      <c r="B502" s="83"/>
      <c r="C502" s="90"/>
      <c r="D502" s="91"/>
      <c r="E502" s="90"/>
      <c r="F502" s="91"/>
      <c r="G502" s="91"/>
      <c r="H502" s="91"/>
    </row>
    <row r="503" spans="1:8" ht="22.5" customHeight="1" x14ac:dyDescent="0.3">
      <c r="A503" s="24">
        <v>500</v>
      </c>
      <c r="B503" s="83"/>
      <c r="C503" s="90"/>
      <c r="D503" s="91"/>
      <c r="E503" s="90"/>
      <c r="F503" s="91"/>
      <c r="G503" s="91"/>
      <c r="H503" s="91"/>
    </row>
    <row r="504" spans="1:8" ht="22.5" customHeight="1" x14ac:dyDescent="0.3">
      <c r="A504" s="24">
        <v>501</v>
      </c>
      <c r="B504" s="83"/>
      <c r="C504" s="90"/>
      <c r="D504" s="91"/>
      <c r="E504" s="90"/>
      <c r="F504" s="91"/>
      <c r="G504" s="91"/>
      <c r="H504" s="91"/>
    </row>
    <row r="505" spans="1:8" ht="22.5" customHeight="1" x14ac:dyDescent="0.3">
      <c r="A505" s="24">
        <v>502</v>
      </c>
      <c r="B505" s="83"/>
      <c r="C505" s="90"/>
      <c r="D505" s="91"/>
      <c r="E505" s="90"/>
      <c r="F505" s="91"/>
      <c r="G505" s="91"/>
      <c r="H505" s="91"/>
    </row>
    <row r="506" spans="1:8" ht="22.5" customHeight="1" x14ac:dyDescent="0.3">
      <c r="A506" s="24">
        <v>503</v>
      </c>
      <c r="B506" s="83"/>
      <c r="C506" s="90"/>
      <c r="D506" s="91"/>
      <c r="E506" s="90"/>
      <c r="F506" s="91"/>
      <c r="G506" s="91"/>
      <c r="H506" s="91"/>
    </row>
    <row r="507" spans="1:8" ht="22.5" customHeight="1" x14ac:dyDescent="0.3">
      <c r="A507" s="24">
        <v>504</v>
      </c>
      <c r="B507" s="83"/>
      <c r="C507" s="90"/>
      <c r="D507" s="91"/>
      <c r="E507" s="90"/>
      <c r="F507" s="91"/>
      <c r="G507" s="91"/>
      <c r="H507" s="91"/>
    </row>
    <row r="508" spans="1:8" ht="22.5" customHeight="1" x14ac:dyDescent="0.3">
      <c r="A508" s="24">
        <v>505</v>
      </c>
      <c r="B508" s="83"/>
      <c r="C508" s="90"/>
      <c r="D508" s="91"/>
      <c r="E508" s="90"/>
      <c r="F508" s="91"/>
      <c r="G508" s="91"/>
      <c r="H508" s="91"/>
    </row>
    <row r="509" spans="1:8" ht="22.5" customHeight="1" x14ac:dyDescent="0.3">
      <c r="A509" s="24">
        <v>506</v>
      </c>
      <c r="B509" s="83"/>
      <c r="C509" s="90"/>
      <c r="D509" s="91"/>
      <c r="E509" s="90"/>
      <c r="F509" s="91"/>
      <c r="G509" s="91"/>
      <c r="H509" s="91"/>
    </row>
    <row r="510" spans="1:8" ht="22.5" customHeight="1" x14ac:dyDescent="0.3">
      <c r="A510" s="24">
        <v>507</v>
      </c>
      <c r="B510" s="83"/>
      <c r="C510" s="90"/>
      <c r="D510" s="91"/>
      <c r="E510" s="90"/>
      <c r="F510" s="91"/>
      <c r="G510" s="91"/>
      <c r="H510" s="91"/>
    </row>
    <row r="511" spans="1:8" ht="22.5" customHeight="1" x14ac:dyDescent="0.3">
      <c r="A511" s="24">
        <v>508</v>
      </c>
      <c r="B511" s="83"/>
      <c r="C511" s="90"/>
      <c r="D511" s="91"/>
      <c r="E511" s="90"/>
      <c r="F511" s="91"/>
      <c r="G511" s="91"/>
      <c r="H511" s="91"/>
    </row>
    <row r="512" spans="1:8" ht="22.5" customHeight="1" x14ac:dyDescent="0.3">
      <c r="A512" s="24">
        <v>509</v>
      </c>
      <c r="B512" s="83"/>
      <c r="C512" s="90"/>
      <c r="D512" s="91"/>
      <c r="E512" s="90"/>
      <c r="F512" s="91"/>
      <c r="G512" s="91"/>
      <c r="H512" s="91"/>
    </row>
    <row r="513" spans="1:8" ht="22.5" customHeight="1" x14ac:dyDescent="0.3">
      <c r="A513" s="24">
        <v>510</v>
      </c>
      <c r="B513" s="83"/>
      <c r="C513" s="90"/>
      <c r="D513" s="91"/>
      <c r="E513" s="90"/>
      <c r="F513" s="91"/>
      <c r="G513" s="91"/>
      <c r="H513" s="91"/>
    </row>
    <row r="514" spans="1:8" ht="22.5" customHeight="1" x14ac:dyDescent="0.3">
      <c r="A514" s="24">
        <v>511</v>
      </c>
      <c r="B514" s="83"/>
      <c r="C514" s="90"/>
      <c r="D514" s="91"/>
      <c r="E514" s="90"/>
      <c r="F514" s="91"/>
      <c r="G514" s="91"/>
      <c r="H514" s="91"/>
    </row>
    <row r="515" spans="1:8" ht="22.5" customHeight="1" x14ac:dyDescent="0.3">
      <c r="A515" s="24">
        <v>512</v>
      </c>
      <c r="B515" s="83"/>
      <c r="C515" s="90"/>
      <c r="D515" s="91"/>
      <c r="E515" s="90"/>
      <c r="F515" s="91"/>
      <c r="G515" s="91"/>
      <c r="H515" s="91"/>
    </row>
    <row r="516" spans="1:8" ht="22.5" customHeight="1" x14ac:dyDescent="0.3">
      <c r="A516" s="24">
        <v>513</v>
      </c>
      <c r="B516" s="83"/>
      <c r="C516" s="90"/>
      <c r="D516" s="91"/>
      <c r="E516" s="90"/>
      <c r="F516" s="91"/>
      <c r="G516" s="91"/>
      <c r="H516" s="91"/>
    </row>
    <row r="517" spans="1:8" ht="22.5" customHeight="1" x14ac:dyDescent="0.3">
      <c r="A517" s="24">
        <v>514</v>
      </c>
      <c r="B517" s="83"/>
      <c r="C517" s="90"/>
      <c r="D517" s="91"/>
      <c r="E517" s="90"/>
      <c r="F517" s="91"/>
      <c r="G517" s="91"/>
      <c r="H517" s="91"/>
    </row>
    <row r="518" spans="1:8" ht="22.5" customHeight="1" x14ac:dyDescent="0.3">
      <c r="A518" s="24">
        <v>515</v>
      </c>
      <c r="B518" s="83"/>
      <c r="C518" s="90"/>
      <c r="D518" s="91"/>
      <c r="E518" s="90"/>
      <c r="F518" s="91"/>
      <c r="G518" s="91"/>
      <c r="H518" s="91"/>
    </row>
    <row r="519" spans="1:8" ht="22.5" customHeight="1" x14ac:dyDescent="0.3">
      <c r="A519" s="24">
        <v>516</v>
      </c>
      <c r="B519" s="83"/>
      <c r="C519" s="90"/>
      <c r="D519" s="91"/>
      <c r="E519" s="90"/>
      <c r="F519" s="91"/>
      <c r="G519" s="91"/>
      <c r="H519" s="91"/>
    </row>
    <row r="520" spans="1:8" ht="22.5" customHeight="1" x14ac:dyDescent="0.3">
      <c r="A520" s="24">
        <v>517</v>
      </c>
      <c r="B520" s="83"/>
      <c r="C520" s="90"/>
      <c r="D520" s="91"/>
      <c r="E520" s="90"/>
      <c r="F520" s="91"/>
      <c r="G520" s="91"/>
      <c r="H520" s="91"/>
    </row>
    <row r="521" spans="1:8" ht="22.5" customHeight="1" x14ac:dyDescent="0.3">
      <c r="A521" s="24">
        <v>518</v>
      </c>
      <c r="B521" s="83"/>
      <c r="C521" s="90"/>
      <c r="D521" s="91"/>
      <c r="E521" s="90"/>
      <c r="F521" s="91"/>
      <c r="G521" s="91"/>
      <c r="H521" s="91"/>
    </row>
    <row r="522" spans="1:8" ht="22.5" customHeight="1" x14ac:dyDescent="0.3">
      <c r="A522" s="24">
        <v>519</v>
      </c>
      <c r="B522" s="83"/>
      <c r="C522" s="90"/>
      <c r="D522" s="91"/>
      <c r="E522" s="90"/>
      <c r="F522" s="91"/>
      <c r="G522" s="91"/>
      <c r="H522" s="91"/>
    </row>
    <row r="523" spans="1:8" ht="22.5" customHeight="1" x14ac:dyDescent="0.3">
      <c r="A523" s="24">
        <v>520</v>
      </c>
      <c r="B523" s="83"/>
      <c r="C523" s="90"/>
      <c r="D523" s="91"/>
      <c r="E523" s="90"/>
      <c r="F523" s="91"/>
      <c r="G523" s="91"/>
      <c r="H523" s="91"/>
    </row>
    <row r="524" spans="1:8" ht="22.5" customHeight="1" x14ac:dyDescent="0.3">
      <c r="A524" s="24">
        <v>521</v>
      </c>
      <c r="B524" s="83"/>
      <c r="C524" s="90"/>
      <c r="D524" s="91"/>
      <c r="E524" s="90"/>
      <c r="F524" s="91"/>
      <c r="G524" s="91"/>
      <c r="H524" s="91"/>
    </row>
    <row r="525" spans="1:8" ht="22.5" customHeight="1" x14ac:dyDescent="0.3">
      <c r="A525" s="24">
        <v>522</v>
      </c>
      <c r="B525" s="83"/>
      <c r="C525" s="90"/>
      <c r="D525" s="91"/>
      <c r="E525" s="90"/>
      <c r="F525" s="91"/>
      <c r="G525" s="91"/>
      <c r="H525" s="91"/>
    </row>
    <row r="526" spans="1:8" ht="22.5" customHeight="1" x14ac:dyDescent="0.3">
      <c r="A526" s="24">
        <v>523</v>
      </c>
      <c r="B526" s="83"/>
      <c r="C526" s="90"/>
      <c r="D526" s="91"/>
      <c r="E526" s="90"/>
      <c r="F526" s="91"/>
      <c r="G526" s="91"/>
      <c r="H526" s="91"/>
    </row>
    <row r="527" spans="1:8" ht="22.5" customHeight="1" x14ac:dyDescent="0.3">
      <c r="A527" s="24">
        <v>524</v>
      </c>
      <c r="B527" s="83"/>
      <c r="C527" s="90"/>
      <c r="D527" s="91"/>
      <c r="E527" s="90"/>
      <c r="F527" s="91"/>
      <c r="G527" s="91"/>
      <c r="H527" s="91"/>
    </row>
    <row r="528" spans="1:8" ht="22.5" customHeight="1" x14ac:dyDescent="0.3">
      <c r="A528" s="24">
        <v>525</v>
      </c>
      <c r="B528" s="83"/>
      <c r="C528" s="90"/>
      <c r="D528" s="91"/>
      <c r="E528" s="90"/>
      <c r="F528" s="91"/>
      <c r="G528" s="91"/>
      <c r="H528" s="91"/>
    </row>
    <row r="529" spans="1:8" ht="22.5" customHeight="1" x14ac:dyDescent="0.3">
      <c r="A529" s="24">
        <v>526</v>
      </c>
      <c r="B529" s="83"/>
      <c r="C529" s="90"/>
      <c r="D529" s="91"/>
      <c r="E529" s="90"/>
      <c r="F529" s="91"/>
      <c r="G529" s="91"/>
      <c r="H529" s="91"/>
    </row>
    <row r="530" spans="1:8" ht="22.5" customHeight="1" x14ac:dyDescent="0.3">
      <c r="A530" s="24">
        <v>527</v>
      </c>
      <c r="B530" s="83"/>
      <c r="C530" s="90"/>
      <c r="D530" s="91"/>
      <c r="E530" s="90"/>
      <c r="F530" s="91"/>
      <c r="G530" s="91"/>
      <c r="H530" s="91"/>
    </row>
    <row r="531" spans="1:8" ht="22.5" customHeight="1" x14ac:dyDescent="0.3">
      <c r="A531" s="24">
        <v>528</v>
      </c>
      <c r="B531" s="83"/>
      <c r="C531" s="90"/>
      <c r="D531" s="91"/>
      <c r="E531" s="90"/>
      <c r="F531" s="91"/>
      <c r="G531" s="91"/>
      <c r="H531" s="91"/>
    </row>
    <row r="532" spans="1:8" ht="22.5" customHeight="1" x14ac:dyDescent="0.3">
      <c r="A532" s="24">
        <v>529</v>
      </c>
      <c r="B532" s="83"/>
      <c r="C532" s="90"/>
      <c r="D532" s="91"/>
      <c r="E532" s="90"/>
      <c r="F532" s="91"/>
      <c r="G532" s="91"/>
      <c r="H532" s="91"/>
    </row>
    <row r="533" spans="1:8" ht="22.5" customHeight="1" x14ac:dyDescent="0.3">
      <c r="A533" s="24">
        <v>530</v>
      </c>
      <c r="B533" s="83"/>
      <c r="C533" s="90"/>
      <c r="D533" s="91"/>
      <c r="E533" s="90"/>
      <c r="F533" s="91"/>
      <c r="G533" s="91"/>
      <c r="H533" s="91"/>
    </row>
    <row r="534" spans="1:8" ht="22.5" customHeight="1" x14ac:dyDescent="0.3">
      <c r="A534" s="24">
        <v>531</v>
      </c>
      <c r="B534" s="83"/>
      <c r="C534" s="90"/>
      <c r="D534" s="91"/>
      <c r="E534" s="90"/>
      <c r="F534" s="91"/>
      <c r="G534" s="91"/>
      <c r="H534" s="91"/>
    </row>
    <row r="535" spans="1:8" ht="22.5" customHeight="1" x14ac:dyDescent="0.3">
      <c r="A535" s="24">
        <v>532</v>
      </c>
      <c r="B535" s="83"/>
      <c r="C535" s="90"/>
      <c r="D535" s="91"/>
      <c r="E535" s="90"/>
      <c r="F535" s="91"/>
      <c r="G535" s="91"/>
      <c r="H535" s="91"/>
    </row>
    <row r="536" spans="1:8" ht="22.5" customHeight="1" x14ac:dyDescent="0.3">
      <c r="A536" s="24">
        <v>533</v>
      </c>
      <c r="B536" s="83"/>
      <c r="C536" s="90"/>
      <c r="D536" s="91"/>
      <c r="E536" s="90"/>
      <c r="F536" s="91"/>
      <c r="G536" s="91"/>
      <c r="H536" s="91"/>
    </row>
    <row r="537" spans="1:8" ht="22.5" customHeight="1" x14ac:dyDescent="0.3">
      <c r="A537" s="24">
        <v>534</v>
      </c>
      <c r="B537" s="83"/>
      <c r="C537" s="90"/>
      <c r="D537" s="91"/>
      <c r="E537" s="90"/>
      <c r="F537" s="91"/>
      <c r="G537" s="91"/>
      <c r="H537" s="91"/>
    </row>
    <row r="538" spans="1:8" ht="22.5" customHeight="1" x14ac:dyDescent="0.3">
      <c r="A538" s="24">
        <v>535</v>
      </c>
      <c r="B538" s="83"/>
      <c r="C538" s="90"/>
      <c r="D538" s="91"/>
      <c r="E538" s="90"/>
      <c r="F538" s="91"/>
      <c r="G538" s="91"/>
      <c r="H538" s="91"/>
    </row>
    <row r="539" spans="1:8" ht="22.5" customHeight="1" x14ac:dyDescent="0.3">
      <c r="A539" s="24">
        <v>536</v>
      </c>
      <c r="B539" s="83"/>
      <c r="C539" s="90"/>
      <c r="D539" s="91"/>
      <c r="E539" s="90"/>
      <c r="F539" s="91"/>
      <c r="G539" s="91"/>
      <c r="H539" s="91"/>
    </row>
    <row r="540" spans="1:8" ht="22.5" customHeight="1" x14ac:dyDescent="0.3">
      <c r="A540" s="24">
        <v>537</v>
      </c>
      <c r="B540" s="83"/>
      <c r="C540" s="90"/>
      <c r="D540" s="91"/>
      <c r="E540" s="90"/>
      <c r="F540" s="91"/>
      <c r="G540" s="91"/>
      <c r="H540" s="91"/>
    </row>
    <row r="541" spans="1:8" ht="22.5" customHeight="1" x14ac:dyDescent="0.3">
      <c r="A541" s="24">
        <v>538</v>
      </c>
      <c r="B541" s="83"/>
      <c r="C541" s="90"/>
      <c r="D541" s="91"/>
      <c r="E541" s="90"/>
      <c r="F541" s="91"/>
      <c r="G541" s="91"/>
      <c r="H541" s="91"/>
    </row>
    <row r="542" spans="1:8" ht="22.5" customHeight="1" x14ac:dyDescent="0.3">
      <c r="A542" s="24">
        <v>539</v>
      </c>
      <c r="B542" s="83"/>
      <c r="C542" s="90"/>
      <c r="D542" s="91"/>
      <c r="E542" s="90"/>
      <c r="F542" s="91"/>
      <c r="G542" s="91"/>
      <c r="H542" s="91"/>
    </row>
    <row r="543" spans="1:8" ht="22.5" customHeight="1" x14ac:dyDescent="0.3">
      <c r="A543" s="24">
        <v>540</v>
      </c>
      <c r="B543" s="83"/>
      <c r="C543" s="90"/>
      <c r="D543" s="91"/>
      <c r="E543" s="90"/>
      <c r="F543" s="91"/>
      <c r="G543" s="91"/>
      <c r="H543" s="91"/>
    </row>
    <row r="544" spans="1:8" ht="22.5" customHeight="1" x14ac:dyDescent="0.3">
      <c r="A544" s="24">
        <v>541</v>
      </c>
      <c r="B544" s="83"/>
      <c r="C544" s="90"/>
      <c r="D544" s="91"/>
      <c r="E544" s="90"/>
      <c r="F544" s="91"/>
      <c r="G544" s="91"/>
      <c r="H544" s="91"/>
    </row>
    <row r="545" spans="1:8" ht="22.5" customHeight="1" x14ac:dyDescent="0.3">
      <c r="A545" s="24">
        <v>542</v>
      </c>
      <c r="B545" s="83"/>
      <c r="C545" s="90"/>
      <c r="D545" s="91"/>
      <c r="E545" s="90"/>
      <c r="F545" s="91"/>
      <c r="G545" s="91"/>
      <c r="H545" s="91"/>
    </row>
    <row r="546" spans="1:8" ht="22.5" customHeight="1" x14ac:dyDescent="0.3">
      <c r="A546" s="24">
        <v>543</v>
      </c>
      <c r="B546" s="83"/>
      <c r="C546" s="90"/>
      <c r="D546" s="91"/>
      <c r="E546" s="90"/>
      <c r="F546" s="91"/>
      <c r="G546" s="91"/>
      <c r="H546" s="91"/>
    </row>
    <row r="547" spans="1:8" ht="22.5" customHeight="1" x14ac:dyDescent="0.3">
      <c r="A547" s="24">
        <v>544</v>
      </c>
      <c r="B547" s="83"/>
      <c r="C547" s="90"/>
      <c r="D547" s="91"/>
      <c r="E547" s="90"/>
      <c r="F547" s="91"/>
      <c r="G547" s="91"/>
      <c r="H547" s="91"/>
    </row>
    <row r="548" spans="1:8" ht="22.5" customHeight="1" x14ac:dyDescent="0.3">
      <c r="A548" s="24">
        <v>545</v>
      </c>
      <c r="B548" s="83"/>
      <c r="C548" s="90"/>
      <c r="D548" s="91"/>
      <c r="E548" s="90"/>
      <c r="F548" s="91"/>
      <c r="G548" s="91"/>
      <c r="H548" s="91"/>
    </row>
    <row r="549" spans="1:8" ht="22.5" customHeight="1" x14ac:dyDescent="0.3">
      <c r="A549" s="24">
        <v>546</v>
      </c>
      <c r="B549" s="83"/>
      <c r="C549" s="90"/>
      <c r="D549" s="91"/>
      <c r="E549" s="90"/>
      <c r="F549" s="91"/>
      <c r="G549" s="91"/>
      <c r="H549" s="91"/>
    </row>
    <row r="550" spans="1:8" ht="22.5" customHeight="1" x14ac:dyDescent="0.3">
      <c r="A550" s="24">
        <v>547</v>
      </c>
      <c r="B550" s="83"/>
      <c r="C550" s="90"/>
      <c r="D550" s="91"/>
      <c r="E550" s="90"/>
      <c r="F550" s="91"/>
      <c r="G550" s="91"/>
      <c r="H550" s="91"/>
    </row>
    <row r="551" spans="1:8" ht="22.5" customHeight="1" x14ac:dyDescent="0.3">
      <c r="A551" s="24">
        <v>548</v>
      </c>
      <c r="B551" s="83"/>
      <c r="C551" s="90"/>
      <c r="D551" s="91"/>
      <c r="E551" s="90"/>
      <c r="F551" s="91"/>
      <c r="G551" s="91"/>
      <c r="H551" s="91"/>
    </row>
    <row r="552" spans="1:8" ht="22.5" customHeight="1" x14ac:dyDescent="0.3">
      <c r="A552" s="24">
        <v>549</v>
      </c>
      <c r="B552" s="83"/>
      <c r="C552" s="90"/>
      <c r="D552" s="91"/>
      <c r="E552" s="90"/>
      <c r="F552" s="91"/>
      <c r="G552" s="91"/>
      <c r="H552" s="91"/>
    </row>
    <row r="553" spans="1:8" ht="22.5" customHeight="1" x14ac:dyDescent="0.3">
      <c r="A553" s="24">
        <v>550</v>
      </c>
      <c r="B553" s="83"/>
      <c r="C553" s="90"/>
      <c r="D553" s="91"/>
      <c r="E553" s="90"/>
      <c r="F553" s="91"/>
      <c r="G553" s="91"/>
      <c r="H553" s="91"/>
    </row>
    <row r="554" spans="1:8" ht="22.5" customHeight="1" x14ac:dyDescent="0.3">
      <c r="A554" s="24">
        <v>551</v>
      </c>
      <c r="B554" s="83"/>
      <c r="C554" s="90"/>
      <c r="D554" s="91"/>
      <c r="E554" s="90"/>
      <c r="F554" s="91"/>
      <c r="G554" s="91"/>
      <c r="H554" s="91"/>
    </row>
    <row r="555" spans="1:8" ht="22.5" customHeight="1" x14ac:dyDescent="0.3">
      <c r="A555" s="24">
        <v>552</v>
      </c>
      <c r="B555" s="83"/>
      <c r="C555" s="90"/>
      <c r="D555" s="91"/>
      <c r="E555" s="90"/>
      <c r="F555" s="91"/>
      <c r="G555" s="91"/>
      <c r="H555" s="91"/>
    </row>
    <row r="556" spans="1:8" ht="22.5" customHeight="1" x14ac:dyDescent="0.3">
      <c r="A556" s="24">
        <v>553</v>
      </c>
      <c r="B556" s="83"/>
      <c r="C556" s="90"/>
      <c r="D556" s="91"/>
      <c r="E556" s="90"/>
      <c r="F556" s="91"/>
      <c r="G556" s="91"/>
      <c r="H556" s="91"/>
    </row>
    <row r="557" spans="1:8" ht="22.5" customHeight="1" x14ac:dyDescent="0.3">
      <c r="A557" s="24">
        <v>554</v>
      </c>
      <c r="B557" s="83"/>
      <c r="C557" s="90"/>
      <c r="D557" s="91"/>
      <c r="E557" s="90"/>
      <c r="F557" s="91"/>
      <c r="G557" s="91"/>
      <c r="H557" s="91"/>
    </row>
    <row r="558" spans="1:8" ht="22.5" customHeight="1" x14ac:dyDescent="0.3">
      <c r="A558" s="24">
        <v>555</v>
      </c>
      <c r="B558" s="83"/>
      <c r="C558" s="90"/>
      <c r="D558" s="91"/>
      <c r="E558" s="90"/>
      <c r="F558" s="91"/>
      <c r="G558" s="91"/>
      <c r="H558" s="91"/>
    </row>
    <row r="559" spans="1:8" ht="22.5" customHeight="1" x14ac:dyDescent="0.3">
      <c r="A559" s="24">
        <v>556</v>
      </c>
      <c r="B559" s="83"/>
      <c r="C559" s="90"/>
      <c r="D559" s="91"/>
      <c r="E559" s="90"/>
      <c r="F559" s="91"/>
      <c r="G559" s="91"/>
      <c r="H559" s="91"/>
    </row>
    <row r="560" spans="1:8" ht="22.5" customHeight="1" x14ac:dyDescent="0.3">
      <c r="A560" s="24">
        <v>557</v>
      </c>
      <c r="B560" s="83"/>
      <c r="C560" s="90"/>
      <c r="D560" s="91"/>
      <c r="E560" s="90"/>
      <c r="F560" s="91"/>
      <c r="G560" s="91"/>
      <c r="H560" s="91"/>
    </row>
    <row r="561" spans="1:8" ht="22.5" customHeight="1" x14ac:dyDescent="0.3">
      <c r="A561" s="24">
        <v>558</v>
      </c>
      <c r="B561" s="83"/>
      <c r="C561" s="90"/>
      <c r="D561" s="91"/>
      <c r="E561" s="90"/>
      <c r="F561" s="91"/>
      <c r="G561" s="91"/>
      <c r="H561" s="91"/>
    </row>
    <row r="562" spans="1:8" ht="22.5" customHeight="1" x14ac:dyDescent="0.3">
      <c r="A562" s="24">
        <v>559</v>
      </c>
      <c r="B562" s="83"/>
      <c r="C562" s="90"/>
      <c r="D562" s="91"/>
      <c r="E562" s="90"/>
      <c r="F562" s="91"/>
      <c r="G562" s="91"/>
      <c r="H562" s="91"/>
    </row>
    <row r="563" spans="1:8" ht="22.5" customHeight="1" x14ac:dyDescent="0.3">
      <c r="A563" s="24">
        <v>560</v>
      </c>
      <c r="B563" s="83"/>
      <c r="C563" s="90"/>
      <c r="D563" s="91"/>
      <c r="E563" s="90"/>
      <c r="F563" s="91"/>
      <c r="G563" s="91"/>
      <c r="H563" s="91"/>
    </row>
    <row r="564" spans="1:8" ht="22.5" customHeight="1" x14ac:dyDescent="0.3">
      <c r="A564" s="24">
        <v>561</v>
      </c>
      <c r="B564" s="83"/>
      <c r="C564" s="90"/>
      <c r="D564" s="91"/>
      <c r="E564" s="90"/>
      <c r="F564" s="91"/>
      <c r="G564" s="91"/>
      <c r="H564" s="91"/>
    </row>
    <row r="565" spans="1:8" ht="22.5" customHeight="1" x14ac:dyDescent="0.3">
      <c r="A565" s="24">
        <v>562</v>
      </c>
      <c r="B565" s="83"/>
      <c r="C565" s="90"/>
      <c r="D565" s="91"/>
      <c r="E565" s="90"/>
      <c r="F565" s="91"/>
      <c r="G565" s="91"/>
      <c r="H565" s="91"/>
    </row>
    <row r="566" spans="1:8" ht="22.5" customHeight="1" x14ac:dyDescent="0.3">
      <c r="A566" s="24">
        <v>563</v>
      </c>
      <c r="B566" s="83"/>
      <c r="C566" s="90"/>
      <c r="D566" s="91"/>
      <c r="E566" s="90"/>
      <c r="F566" s="91"/>
      <c r="G566" s="91"/>
      <c r="H566" s="91"/>
    </row>
    <row r="567" spans="1:8" ht="22.5" customHeight="1" x14ac:dyDescent="0.3">
      <c r="A567" s="24">
        <v>564</v>
      </c>
      <c r="B567" s="83"/>
      <c r="C567" s="90"/>
      <c r="D567" s="91"/>
      <c r="E567" s="90"/>
      <c r="F567" s="91"/>
      <c r="G567" s="91"/>
      <c r="H567" s="91"/>
    </row>
    <row r="568" spans="1:8" ht="22.5" customHeight="1" x14ac:dyDescent="0.3">
      <c r="A568" s="24">
        <v>565</v>
      </c>
      <c r="B568" s="83"/>
      <c r="C568" s="90"/>
      <c r="D568" s="91"/>
      <c r="E568" s="90"/>
      <c r="F568" s="91"/>
      <c r="G568" s="91"/>
      <c r="H568" s="91"/>
    </row>
    <row r="569" spans="1:8" ht="22.5" customHeight="1" x14ac:dyDescent="0.3">
      <c r="A569" s="24">
        <v>566</v>
      </c>
      <c r="B569" s="83"/>
      <c r="C569" s="90"/>
      <c r="D569" s="91"/>
      <c r="E569" s="90"/>
      <c r="F569" s="91"/>
      <c r="G569" s="91"/>
      <c r="H569" s="91"/>
    </row>
    <row r="570" spans="1:8" ht="22.5" customHeight="1" x14ac:dyDescent="0.3">
      <c r="A570" s="24">
        <v>567</v>
      </c>
      <c r="B570" s="83"/>
      <c r="C570" s="90"/>
      <c r="D570" s="91"/>
      <c r="E570" s="90"/>
      <c r="F570" s="91"/>
      <c r="G570" s="91"/>
      <c r="H570" s="91"/>
    </row>
    <row r="571" spans="1:8" ht="22.5" customHeight="1" x14ac:dyDescent="0.3">
      <c r="A571" s="24">
        <v>568</v>
      </c>
      <c r="B571" s="83"/>
      <c r="C571" s="90"/>
      <c r="D571" s="91"/>
      <c r="E571" s="90"/>
      <c r="F571" s="91"/>
      <c r="G571" s="91"/>
      <c r="H571" s="91"/>
    </row>
    <row r="572" spans="1:8" ht="22.5" customHeight="1" x14ac:dyDescent="0.3">
      <c r="A572" s="24">
        <v>569</v>
      </c>
      <c r="B572" s="83"/>
      <c r="C572" s="90"/>
      <c r="D572" s="91"/>
      <c r="E572" s="90"/>
      <c r="F572" s="91"/>
      <c r="G572" s="91"/>
      <c r="H572" s="91"/>
    </row>
    <row r="573" spans="1:8" ht="22.5" customHeight="1" x14ac:dyDescent="0.3">
      <c r="A573" s="24">
        <v>570</v>
      </c>
      <c r="B573" s="83"/>
      <c r="C573" s="90"/>
      <c r="D573" s="91"/>
      <c r="E573" s="90"/>
      <c r="F573" s="91"/>
      <c r="G573" s="91"/>
      <c r="H573" s="91"/>
    </row>
    <row r="574" spans="1:8" ht="22.5" customHeight="1" x14ac:dyDescent="0.3">
      <c r="A574" s="24">
        <v>571</v>
      </c>
      <c r="B574" s="83"/>
      <c r="C574" s="90"/>
      <c r="D574" s="91"/>
      <c r="E574" s="90"/>
      <c r="F574" s="91"/>
      <c r="G574" s="91"/>
      <c r="H574" s="91"/>
    </row>
    <row r="575" spans="1:8" ht="22.5" customHeight="1" x14ac:dyDescent="0.3">
      <c r="A575" s="24">
        <v>572</v>
      </c>
      <c r="B575" s="83"/>
      <c r="C575" s="90"/>
      <c r="D575" s="91"/>
      <c r="E575" s="90"/>
      <c r="F575" s="91"/>
      <c r="G575" s="91"/>
      <c r="H575" s="91"/>
    </row>
    <row r="576" spans="1:8" ht="22.5" customHeight="1" x14ac:dyDescent="0.3">
      <c r="A576" s="24">
        <v>573</v>
      </c>
      <c r="B576" s="83"/>
      <c r="C576" s="90"/>
      <c r="D576" s="91"/>
      <c r="E576" s="90"/>
      <c r="F576" s="91"/>
      <c r="G576" s="91"/>
      <c r="H576" s="91"/>
    </row>
    <row r="577" spans="1:8" ht="22.5" customHeight="1" x14ac:dyDescent="0.3">
      <c r="A577" s="24">
        <v>574</v>
      </c>
      <c r="B577" s="83"/>
      <c r="C577" s="90"/>
      <c r="D577" s="91"/>
      <c r="E577" s="90"/>
      <c r="F577" s="91"/>
      <c r="G577" s="91"/>
      <c r="H577" s="91"/>
    </row>
    <row r="578" spans="1:8" ht="22.5" customHeight="1" x14ac:dyDescent="0.3">
      <c r="A578" s="24">
        <v>575</v>
      </c>
      <c r="B578" s="83"/>
      <c r="C578" s="90"/>
      <c r="D578" s="91"/>
      <c r="E578" s="90"/>
      <c r="F578" s="91"/>
      <c r="G578" s="91"/>
      <c r="H578" s="91"/>
    </row>
    <row r="579" spans="1:8" ht="22.5" customHeight="1" x14ac:dyDescent="0.3">
      <c r="A579" s="24">
        <v>576</v>
      </c>
      <c r="B579" s="83"/>
      <c r="C579" s="90"/>
      <c r="D579" s="91"/>
      <c r="E579" s="90"/>
      <c r="F579" s="91"/>
      <c r="G579" s="91"/>
      <c r="H579" s="91"/>
    </row>
    <row r="580" spans="1:8" ht="22.5" customHeight="1" x14ac:dyDescent="0.3">
      <c r="A580" s="24">
        <v>577</v>
      </c>
      <c r="B580" s="83"/>
      <c r="C580" s="90"/>
      <c r="D580" s="91"/>
      <c r="E580" s="90"/>
      <c r="F580" s="91"/>
      <c r="G580" s="91"/>
      <c r="H580" s="91"/>
    </row>
    <row r="581" spans="1:8" ht="22.5" customHeight="1" x14ac:dyDescent="0.3">
      <c r="A581" s="24">
        <v>578</v>
      </c>
      <c r="B581" s="83"/>
      <c r="C581" s="90"/>
      <c r="D581" s="91"/>
      <c r="E581" s="90"/>
      <c r="F581" s="91"/>
      <c r="G581" s="91"/>
      <c r="H581" s="91"/>
    </row>
    <row r="582" spans="1:8" ht="22.5" customHeight="1" x14ac:dyDescent="0.3">
      <c r="A582" s="24">
        <v>579</v>
      </c>
      <c r="B582" s="83"/>
      <c r="C582" s="90"/>
      <c r="D582" s="91"/>
      <c r="E582" s="90"/>
      <c r="F582" s="91"/>
      <c r="G582" s="91"/>
      <c r="H582" s="91"/>
    </row>
    <row r="583" spans="1:8" ht="22.5" customHeight="1" x14ac:dyDescent="0.3">
      <c r="A583" s="24">
        <v>580</v>
      </c>
      <c r="B583" s="83"/>
      <c r="C583" s="90"/>
      <c r="D583" s="91"/>
      <c r="E583" s="90"/>
      <c r="F583" s="91"/>
      <c r="G583" s="91"/>
      <c r="H583" s="91"/>
    </row>
    <row r="584" spans="1:8" ht="22.5" customHeight="1" x14ac:dyDescent="0.3">
      <c r="A584" s="24">
        <v>581</v>
      </c>
      <c r="B584" s="83"/>
      <c r="C584" s="90"/>
      <c r="D584" s="91"/>
      <c r="E584" s="90"/>
      <c r="F584" s="91"/>
      <c r="G584" s="91"/>
      <c r="H584" s="91"/>
    </row>
    <row r="585" spans="1:8" ht="22.5" customHeight="1" x14ac:dyDescent="0.3">
      <c r="A585" s="24">
        <v>582</v>
      </c>
      <c r="B585" s="83"/>
      <c r="C585" s="90"/>
      <c r="D585" s="91"/>
      <c r="E585" s="90"/>
      <c r="F585" s="91"/>
      <c r="G585" s="91"/>
      <c r="H585" s="91"/>
    </row>
    <row r="586" spans="1:8" ht="22.5" customHeight="1" x14ac:dyDescent="0.3">
      <c r="A586" s="24">
        <v>583</v>
      </c>
      <c r="B586" s="83"/>
      <c r="C586" s="90"/>
      <c r="D586" s="91"/>
      <c r="E586" s="90"/>
      <c r="F586" s="91"/>
      <c r="G586" s="91"/>
      <c r="H586" s="91"/>
    </row>
    <row r="587" spans="1:8" ht="22.5" customHeight="1" x14ac:dyDescent="0.3">
      <c r="A587" s="24">
        <v>584</v>
      </c>
      <c r="B587" s="83"/>
      <c r="C587" s="90"/>
      <c r="D587" s="91"/>
      <c r="E587" s="90"/>
      <c r="F587" s="91"/>
      <c r="G587" s="91"/>
      <c r="H587" s="91"/>
    </row>
    <row r="588" spans="1:8" ht="22.5" customHeight="1" x14ac:dyDescent="0.3">
      <c r="A588" s="24">
        <v>585</v>
      </c>
      <c r="B588" s="83"/>
      <c r="C588" s="90"/>
      <c r="D588" s="91"/>
      <c r="E588" s="90"/>
      <c r="F588" s="91"/>
      <c r="G588" s="91"/>
      <c r="H588" s="91"/>
    </row>
    <row r="589" spans="1:8" ht="22.5" customHeight="1" x14ac:dyDescent="0.3">
      <c r="A589" s="24">
        <v>586</v>
      </c>
      <c r="B589" s="83"/>
      <c r="C589" s="90"/>
      <c r="D589" s="91"/>
      <c r="E589" s="90"/>
      <c r="F589" s="91"/>
      <c r="G589" s="91"/>
      <c r="H589" s="91"/>
    </row>
    <row r="590" spans="1:8" ht="22.5" customHeight="1" x14ac:dyDescent="0.3">
      <c r="A590" s="24">
        <v>587</v>
      </c>
      <c r="B590" s="83"/>
      <c r="C590" s="90"/>
      <c r="D590" s="91"/>
      <c r="E590" s="90"/>
      <c r="F590" s="91"/>
      <c r="G590" s="91"/>
      <c r="H590" s="91"/>
    </row>
    <row r="591" spans="1:8" ht="22.5" customHeight="1" x14ac:dyDescent="0.3">
      <c r="A591" s="24">
        <v>588</v>
      </c>
      <c r="B591" s="83"/>
      <c r="C591" s="90"/>
      <c r="D591" s="91"/>
      <c r="E591" s="90"/>
      <c r="F591" s="91"/>
      <c r="G591" s="91"/>
      <c r="H591" s="91"/>
    </row>
    <row r="592" spans="1:8" ht="22.5" customHeight="1" x14ac:dyDescent="0.3">
      <c r="A592" s="24">
        <v>589</v>
      </c>
      <c r="B592" s="83"/>
      <c r="C592" s="90"/>
      <c r="D592" s="91"/>
      <c r="E592" s="90"/>
      <c r="F592" s="91"/>
      <c r="G592" s="91"/>
      <c r="H592" s="91"/>
    </row>
    <row r="593" spans="1:8" ht="22.5" customHeight="1" x14ac:dyDescent="0.3">
      <c r="A593" s="24">
        <v>590</v>
      </c>
      <c r="B593" s="83"/>
      <c r="C593" s="90"/>
      <c r="D593" s="91"/>
      <c r="E593" s="90"/>
      <c r="F593" s="91"/>
      <c r="G593" s="91"/>
      <c r="H593" s="91"/>
    </row>
    <row r="594" spans="1:8" ht="22.5" customHeight="1" x14ac:dyDescent="0.3">
      <c r="A594" s="24">
        <v>591</v>
      </c>
      <c r="B594" s="83"/>
      <c r="C594" s="90"/>
      <c r="D594" s="91"/>
      <c r="E594" s="90"/>
      <c r="F594" s="91"/>
      <c r="G594" s="91"/>
      <c r="H594" s="91"/>
    </row>
    <row r="595" spans="1:8" ht="22.5" customHeight="1" x14ac:dyDescent="0.3">
      <c r="A595" s="24">
        <v>592</v>
      </c>
      <c r="B595" s="83"/>
      <c r="C595" s="90"/>
      <c r="D595" s="91"/>
      <c r="E595" s="90"/>
      <c r="F595" s="91"/>
      <c r="G595" s="91"/>
      <c r="H595" s="91"/>
    </row>
    <row r="596" spans="1:8" ht="22.5" customHeight="1" x14ac:dyDescent="0.3">
      <c r="A596" s="24">
        <v>593</v>
      </c>
      <c r="B596" s="83"/>
      <c r="C596" s="90"/>
      <c r="D596" s="91"/>
      <c r="E596" s="90"/>
      <c r="F596" s="91"/>
      <c r="G596" s="91"/>
      <c r="H596" s="91"/>
    </row>
    <row r="597" spans="1:8" ht="22.5" customHeight="1" x14ac:dyDescent="0.3">
      <c r="A597" s="24">
        <v>594</v>
      </c>
      <c r="B597" s="83"/>
      <c r="C597" s="90"/>
      <c r="D597" s="91"/>
      <c r="E597" s="90"/>
      <c r="F597" s="91"/>
      <c r="G597" s="91"/>
      <c r="H597" s="91"/>
    </row>
    <row r="598" spans="1:8" ht="22.5" customHeight="1" x14ac:dyDescent="0.3">
      <c r="A598" s="24">
        <v>595</v>
      </c>
      <c r="B598" s="83"/>
      <c r="C598" s="90"/>
      <c r="D598" s="91"/>
      <c r="E598" s="90"/>
      <c r="F598" s="91"/>
      <c r="G598" s="91"/>
      <c r="H598" s="91"/>
    </row>
    <row r="599" spans="1:8" ht="22.5" customHeight="1" x14ac:dyDescent="0.3">
      <c r="A599" s="24">
        <v>596</v>
      </c>
      <c r="B599" s="83"/>
      <c r="C599" s="90"/>
      <c r="D599" s="91"/>
      <c r="E599" s="90"/>
      <c r="F599" s="91"/>
      <c r="G599" s="91"/>
      <c r="H599" s="91"/>
    </row>
    <row r="600" spans="1:8" ht="22.5" customHeight="1" x14ac:dyDescent="0.3">
      <c r="A600" s="24">
        <v>597</v>
      </c>
      <c r="B600" s="83"/>
      <c r="C600" s="90"/>
      <c r="D600" s="91"/>
      <c r="E600" s="90"/>
      <c r="F600" s="91"/>
      <c r="G600" s="91"/>
      <c r="H600" s="91"/>
    </row>
    <row r="601" spans="1:8" ht="22.5" customHeight="1" x14ac:dyDescent="0.3">
      <c r="A601" s="24">
        <v>598</v>
      </c>
      <c r="B601" s="83"/>
      <c r="C601" s="90"/>
      <c r="D601" s="91"/>
      <c r="E601" s="90"/>
      <c r="F601" s="91"/>
      <c r="G601" s="91"/>
      <c r="H601" s="91"/>
    </row>
    <row r="602" spans="1:8" ht="22.5" customHeight="1" x14ac:dyDescent="0.3">
      <c r="A602" s="24">
        <v>599</v>
      </c>
      <c r="B602" s="83"/>
      <c r="C602" s="90"/>
      <c r="D602" s="91"/>
      <c r="E602" s="90"/>
      <c r="F602" s="91"/>
      <c r="G602" s="91"/>
      <c r="H602" s="91"/>
    </row>
    <row r="603" spans="1:8" ht="22.5" customHeight="1" x14ac:dyDescent="0.3">
      <c r="A603" s="24">
        <v>600</v>
      </c>
      <c r="B603" s="83"/>
      <c r="C603" s="90"/>
      <c r="D603" s="91"/>
      <c r="E603" s="90"/>
      <c r="F603" s="91"/>
      <c r="G603" s="91"/>
      <c r="H603" s="91"/>
    </row>
    <row r="604" spans="1:8" ht="22.5" customHeight="1" x14ac:dyDescent="0.3">
      <c r="A604" s="24">
        <v>601</v>
      </c>
      <c r="B604" s="83"/>
      <c r="C604" s="90"/>
      <c r="D604" s="91"/>
      <c r="E604" s="90"/>
      <c r="F604" s="91"/>
      <c r="G604" s="91"/>
      <c r="H604" s="91"/>
    </row>
    <row r="605" spans="1:8" ht="22.5" customHeight="1" x14ac:dyDescent="0.3">
      <c r="A605" s="24">
        <v>602</v>
      </c>
      <c r="B605" s="83"/>
      <c r="C605" s="90"/>
      <c r="D605" s="91"/>
      <c r="E605" s="90"/>
      <c r="F605" s="91"/>
      <c r="G605" s="91"/>
      <c r="H605" s="91"/>
    </row>
    <row r="606" spans="1:8" ht="22.5" customHeight="1" x14ac:dyDescent="0.3">
      <c r="A606" s="24">
        <v>603</v>
      </c>
      <c r="B606" s="83"/>
      <c r="C606" s="90"/>
      <c r="D606" s="91"/>
      <c r="E606" s="90"/>
      <c r="F606" s="91"/>
      <c r="G606" s="91"/>
      <c r="H606" s="91"/>
    </row>
    <row r="607" spans="1:8" ht="22.5" customHeight="1" x14ac:dyDescent="0.3">
      <c r="A607" s="24">
        <v>604</v>
      </c>
      <c r="B607" s="83"/>
      <c r="C607" s="90"/>
      <c r="D607" s="91"/>
      <c r="E607" s="90"/>
      <c r="F607" s="91"/>
      <c r="G607" s="91"/>
      <c r="H607" s="91"/>
    </row>
    <row r="608" spans="1:8" ht="22.5" customHeight="1" x14ac:dyDescent="0.3">
      <c r="A608" s="24">
        <v>605</v>
      </c>
      <c r="B608" s="83"/>
      <c r="C608" s="90"/>
      <c r="D608" s="91"/>
      <c r="E608" s="90"/>
      <c r="F608" s="91"/>
      <c r="G608" s="91"/>
      <c r="H608" s="91"/>
    </row>
    <row r="609" spans="1:8" ht="22.5" customHeight="1" x14ac:dyDescent="0.3">
      <c r="A609" s="24">
        <v>606</v>
      </c>
      <c r="B609" s="83"/>
      <c r="C609" s="90"/>
      <c r="D609" s="91"/>
      <c r="E609" s="90"/>
      <c r="F609" s="91"/>
      <c r="G609" s="91"/>
      <c r="H609" s="91"/>
    </row>
    <row r="610" spans="1:8" ht="22.5" customHeight="1" x14ac:dyDescent="0.3">
      <c r="A610" s="24">
        <v>607</v>
      </c>
      <c r="B610" s="83"/>
      <c r="C610" s="90"/>
      <c r="D610" s="91"/>
      <c r="E610" s="90"/>
      <c r="F610" s="91"/>
      <c r="G610" s="91"/>
      <c r="H610" s="91"/>
    </row>
    <row r="611" spans="1:8" ht="22.5" customHeight="1" x14ac:dyDescent="0.3">
      <c r="A611" s="24">
        <v>608</v>
      </c>
      <c r="B611" s="83"/>
      <c r="C611" s="90"/>
      <c r="D611" s="91"/>
      <c r="E611" s="90"/>
      <c r="F611" s="91"/>
      <c r="G611" s="91"/>
      <c r="H611" s="91"/>
    </row>
    <row r="612" spans="1:8" ht="22.5" customHeight="1" x14ac:dyDescent="0.3">
      <c r="A612" s="24">
        <v>609</v>
      </c>
      <c r="B612" s="83"/>
      <c r="C612" s="90"/>
      <c r="D612" s="91"/>
      <c r="E612" s="90"/>
      <c r="F612" s="91"/>
      <c r="G612" s="91"/>
      <c r="H612" s="91"/>
    </row>
    <row r="613" spans="1:8" ht="22.5" customHeight="1" x14ac:dyDescent="0.3">
      <c r="A613" s="24">
        <v>610</v>
      </c>
      <c r="B613" s="83"/>
      <c r="C613" s="90"/>
      <c r="D613" s="91"/>
      <c r="E613" s="90"/>
      <c r="F613" s="91"/>
      <c r="G613" s="91"/>
      <c r="H613" s="91"/>
    </row>
    <row r="614" spans="1:8" ht="22.5" customHeight="1" x14ac:dyDescent="0.3">
      <c r="A614" s="24">
        <v>611</v>
      </c>
      <c r="B614" s="83"/>
      <c r="C614" s="90"/>
      <c r="D614" s="91"/>
      <c r="E614" s="90"/>
      <c r="F614" s="91"/>
      <c r="G614" s="91"/>
      <c r="H614" s="91"/>
    </row>
    <row r="615" spans="1:8" ht="22.5" customHeight="1" x14ac:dyDescent="0.3">
      <c r="A615" s="24">
        <v>612</v>
      </c>
      <c r="B615" s="83"/>
      <c r="C615" s="90"/>
      <c r="D615" s="91"/>
      <c r="E615" s="90"/>
      <c r="F615" s="91"/>
      <c r="G615" s="91"/>
      <c r="H615" s="91"/>
    </row>
    <row r="616" spans="1:8" ht="22.5" customHeight="1" x14ac:dyDescent="0.3">
      <c r="A616" s="24">
        <v>613</v>
      </c>
      <c r="B616" s="83"/>
      <c r="C616" s="90"/>
      <c r="D616" s="91"/>
      <c r="E616" s="90"/>
      <c r="F616" s="91"/>
      <c r="G616" s="91"/>
      <c r="H616" s="91"/>
    </row>
    <row r="617" spans="1:8" ht="22.5" customHeight="1" x14ac:dyDescent="0.3">
      <c r="A617" s="24">
        <v>614</v>
      </c>
      <c r="B617" s="83"/>
      <c r="C617" s="90"/>
      <c r="D617" s="91"/>
      <c r="E617" s="90"/>
      <c r="F617" s="91"/>
      <c r="G617" s="91"/>
      <c r="H617" s="91"/>
    </row>
    <row r="618" spans="1:8" ht="22.5" customHeight="1" x14ac:dyDescent="0.3">
      <c r="A618" s="24">
        <v>615</v>
      </c>
      <c r="B618" s="83"/>
      <c r="C618" s="90"/>
      <c r="D618" s="91"/>
      <c r="E618" s="90"/>
      <c r="F618" s="91"/>
      <c r="G618" s="91"/>
      <c r="H618" s="91"/>
    </row>
    <row r="619" spans="1:8" ht="22.5" customHeight="1" x14ac:dyDescent="0.3">
      <c r="A619" s="24">
        <v>616</v>
      </c>
      <c r="B619" s="83"/>
      <c r="C619" s="90"/>
      <c r="D619" s="91"/>
      <c r="E619" s="90"/>
      <c r="F619" s="91"/>
      <c r="G619" s="91"/>
      <c r="H619" s="91"/>
    </row>
    <row r="620" spans="1:8" ht="22.5" customHeight="1" x14ac:dyDescent="0.3">
      <c r="A620" s="24">
        <v>617</v>
      </c>
      <c r="B620" s="83"/>
      <c r="C620" s="90"/>
      <c r="D620" s="91"/>
      <c r="E620" s="90"/>
      <c r="F620" s="91"/>
      <c r="G620" s="91"/>
      <c r="H620" s="91"/>
    </row>
    <row r="621" spans="1:8" ht="22.5" customHeight="1" x14ac:dyDescent="0.3">
      <c r="A621" s="24">
        <v>618</v>
      </c>
      <c r="B621" s="83"/>
      <c r="C621" s="90"/>
      <c r="D621" s="91"/>
      <c r="E621" s="90"/>
      <c r="F621" s="91"/>
      <c r="G621" s="91"/>
      <c r="H621" s="91"/>
    </row>
    <row r="622" spans="1:8" ht="22.5" customHeight="1" x14ac:dyDescent="0.3">
      <c r="A622" s="24">
        <v>619</v>
      </c>
      <c r="B622" s="83"/>
      <c r="C622" s="90"/>
      <c r="D622" s="91"/>
      <c r="E622" s="90"/>
      <c r="F622" s="91"/>
      <c r="G622" s="91"/>
      <c r="H622" s="91"/>
    </row>
    <row r="623" spans="1:8" ht="22.5" customHeight="1" x14ac:dyDescent="0.3">
      <c r="A623" s="24">
        <v>620</v>
      </c>
      <c r="B623" s="83"/>
      <c r="C623" s="90"/>
      <c r="D623" s="91"/>
      <c r="E623" s="90"/>
      <c r="F623" s="91"/>
      <c r="G623" s="91"/>
      <c r="H623" s="91"/>
    </row>
    <row r="624" spans="1:8" ht="22.5" customHeight="1" x14ac:dyDescent="0.3">
      <c r="A624" s="24">
        <v>621</v>
      </c>
      <c r="B624" s="83"/>
      <c r="C624" s="90"/>
      <c r="D624" s="91"/>
      <c r="E624" s="90"/>
      <c r="F624" s="91"/>
      <c r="G624" s="91"/>
      <c r="H624" s="91"/>
    </row>
    <row r="625" spans="1:8" ht="22.5" customHeight="1" x14ac:dyDescent="0.3">
      <c r="A625" s="24">
        <v>622</v>
      </c>
      <c r="B625" s="83"/>
      <c r="C625" s="90"/>
      <c r="D625" s="91"/>
      <c r="E625" s="90"/>
      <c r="F625" s="91"/>
      <c r="G625" s="91"/>
      <c r="H625" s="91"/>
    </row>
    <row r="626" spans="1:8" ht="22.5" customHeight="1" x14ac:dyDescent="0.3">
      <c r="A626" s="24">
        <v>623</v>
      </c>
      <c r="B626" s="83"/>
      <c r="C626" s="90"/>
      <c r="D626" s="91"/>
      <c r="E626" s="90"/>
      <c r="F626" s="91"/>
      <c r="G626" s="91"/>
      <c r="H626" s="91"/>
    </row>
    <row r="627" spans="1:8" ht="22.5" customHeight="1" x14ac:dyDescent="0.3">
      <c r="A627" s="24">
        <v>624</v>
      </c>
      <c r="B627" s="83"/>
      <c r="C627" s="90"/>
      <c r="D627" s="91"/>
      <c r="E627" s="90"/>
      <c r="F627" s="91"/>
      <c r="G627" s="91"/>
      <c r="H627" s="91"/>
    </row>
    <row r="628" spans="1:8" ht="22.5" customHeight="1" x14ac:dyDescent="0.3">
      <c r="A628" s="24">
        <v>625</v>
      </c>
      <c r="B628" s="83"/>
      <c r="C628" s="90"/>
      <c r="D628" s="91"/>
      <c r="E628" s="90"/>
      <c r="F628" s="91"/>
      <c r="G628" s="91"/>
      <c r="H628" s="91"/>
    </row>
    <row r="629" spans="1:8" ht="22.5" customHeight="1" x14ac:dyDescent="0.3">
      <c r="A629" s="24">
        <v>626</v>
      </c>
      <c r="B629" s="83"/>
      <c r="C629" s="90"/>
      <c r="D629" s="91"/>
      <c r="E629" s="90"/>
      <c r="F629" s="91"/>
      <c r="G629" s="91"/>
      <c r="H629" s="91"/>
    </row>
    <row r="630" spans="1:8" ht="22.5" customHeight="1" x14ac:dyDescent="0.3">
      <c r="A630" s="24">
        <v>627</v>
      </c>
      <c r="B630" s="83"/>
      <c r="C630" s="90"/>
      <c r="D630" s="91"/>
      <c r="E630" s="90"/>
      <c r="F630" s="91"/>
      <c r="G630" s="91"/>
      <c r="H630" s="91"/>
    </row>
    <row r="631" spans="1:8" ht="22.5" customHeight="1" x14ac:dyDescent="0.3">
      <c r="A631" s="24">
        <v>628</v>
      </c>
      <c r="B631" s="83"/>
      <c r="C631" s="90"/>
      <c r="D631" s="91"/>
      <c r="E631" s="90"/>
      <c r="F631" s="91"/>
      <c r="G631" s="91"/>
      <c r="H631" s="91"/>
    </row>
    <row r="632" spans="1:8" ht="22.5" customHeight="1" x14ac:dyDescent="0.3">
      <c r="A632" s="24">
        <v>629</v>
      </c>
      <c r="B632" s="83"/>
      <c r="C632" s="90"/>
      <c r="D632" s="91"/>
      <c r="E632" s="90"/>
      <c r="F632" s="91"/>
      <c r="G632" s="91"/>
      <c r="H632" s="91"/>
    </row>
    <row r="633" spans="1:8" ht="22.5" customHeight="1" x14ac:dyDescent="0.3">
      <c r="A633" s="24">
        <v>630</v>
      </c>
      <c r="B633" s="83"/>
      <c r="C633" s="90"/>
      <c r="D633" s="91"/>
      <c r="E633" s="90"/>
      <c r="F633" s="91"/>
      <c r="G633" s="91"/>
      <c r="H633" s="91"/>
    </row>
    <row r="634" spans="1:8" ht="22.5" customHeight="1" x14ac:dyDescent="0.3">
      <c r="A634" s="24">
        <v>631</v>
      </c>
      <c r="B634" s="83"/>
      <c r="C634" s="90"/>
      <c r="D634" s="91"/>
      <c r="E634" s="90"/>
      <c r="F634" s="91"/>
      <c r="G634" s="91"/>
      <c r="H634" s="91"/>
    </row>
    <row r="635" spans="1:8" ht="22.5" customHeight="1" x14ac:dyDescent="0.3">
      <c r="A635" s="24">
        <v>632</v>
      </c>
      <c r="B635" s="83"/>
      <c r="C635" s="90"/>
      <c r="D635" s="91"/>
      <c r="E635" s="90"/>
      <c r="F635" s="91"/>
      <c r="G635" s="91"/>
      <c r="H635" s="91"/>
    </row>
    <row r="636" spans="1:8" ht="22.5" customHeight="1" x14ac:dyDescent="0.3">
      <c r="A636" s="24">
        <v>633</v>
      </c>
      <c r="B636" s="83"/>
      <c r="C636" s="90"/>
      <c r="D636" s="91"/>
      <c r="E636" s="90"/>
      <c r="F636" s="91"/>
      <c r="G636" s="91"/>
      <c r="H636" s="91"/>
    </row>
    <row r="637" spans="1:8" ht="22.5" customHeight="1" x14ac:dyDescent="0.3">
      <c r="A637" s="24">
        <v>634</v>
      </c>
      <c r="B637" s="83"/>
      <c r="C637" s="90"/>
      <c r="D637" s="91"/>
      <c r="E637" s="90"/>
      <c r="F637" s="91"/>
      <c r="G637" s="91"/>
      <c r="H637" s="91"/>
    </row>
    <row r="638" spans="1:8" ht="22.5" customHeight="1" x14ac:dyDescent="0.3">
      <c r="A638" s="24">
        <v>635</v>
      </c>
      <c r="B638" s="83"/>
      <c r="C638" s="90"/>
      <c r="D638" s="91"/>
      <c r="E638" s="90"/>
      <c r="F638" s="91"/>
      <c r="G638" s="91"/>
      <c r="H638" s="91"/>
    </row>
    <row r="639" spans="1:8" ht="22.5" customHeight="1" x14ac:dyDescent="0.3">
      <c r="A639" s="24">
        <v>636</v>
      </c>
      <c r="B639" s="83"/>
      <c r="C639" s="90"/>
      <c r="D639" s="91"/>
      <c r="E639" s="90"/>
      <c r="F639" s="91"/>
      <c r="G639" s="91"/>
      <c r="H639" s="91"/>
    </row>
    <row r="640" spans="1:8" ht="22.5" customHeight="1" x14ac:dyDescent="0.3">
      <c r="A640" s="24">
        <v>637</v>
      </c>
      <c r="B640" s="83"/>
      <c r="C640" s="90"/>
      <c r="D640" s="91"/>
      <c r="E640" s="90"/>
      <c r="F640" s="91"/>
      <c r="G640" s="91"/>
      <c r="H640" s="91"/>
    </row>
    <row r="641" spans="1:8" ht="22.5" customHeight="1" x14ac:dyDescent="0.3">
      <c r="A641" s="24">
        <v>638</v>
      </c>
      <c r="B641" s="83"/>
      <c r="C641" s="90"/>
      <c r="D641" s="91"/>
      <c r="E641" s="90"/>
      <c r="F641" s="91"/>
      <c r="G641" s="91"/>
      <c r="H641" s="91"/>
    </row>
    <row r="642" spans="1:8" ht="22.5" customHeight="1" x14ac:dyDescent="0.3">
      <c r="A642" s="24">
        <v>639</v>
      </c>
      <c r="B642" s="83"/>
      <c r="C642" s="90"/>
      <c r="D642" s="91"/>
      <c r="E642" s="90"/>
      <c r="F642" s="91"/>
      <c r="G642" s="91"/>
      <c r="H642" s="91"/>
    </row>
    <row r="643" spans="1:8" ht="22.5" customHeight="1" x14ac:dyDescent="0.3">
      <c r="A643" s="24">
        <v>640</v>
      </c>
      <c r="B643" s="83"/>
      <c r="C643" s="90"/>
      <c r="D643" s="91"/>
      <c r="E643" s="90"/>
      <c r="F643" s="91"/>
      <c r="G643" s="91"/>
      <c r="H643" s="91"/>
    </row>
    <row r="644" spans="1:8" ht="22.5" customHeight="1" x14ac:dyDescent="0.3">
      <c r="A644" s="24">
        <v>641</v>
      </c>
      <c r="B644" s="83"/>
      <c r="C644" s="90"/>
      <c r="D644" s="91"/>
      <c r="E644" s="90"/>
      <c r="F644" s="91"/>
      <c r="G644" s="91"/>
      <c r="H644" s="91"/>
    </row>
    <row r="645" spans="1:8" ht="22.5" customHeight="1" x14ac:dyDescent="0.3">
      <c r="A645" s="24">
        <v>642</v>
      </c>
      <c r="B645" s="83"/>
      <c r="C645" s="90"/>
      <c r="D645" s="91"/>
      <c r="E645" s="90"/>
      <c r="F645" s="91"/>
      <c r="G645" s="91"/>
      <c r="H645" s="91"/>
    </row>
    <row r="646" spans="1:8" ht="22.5" customHeight="1" x14ac:dyDescent="0.3">
      <c r="A646" s="24">
        <v>643</v>
      </c>
      <c r="B646" s="83"/>
      <c r="C646" s="90"/>
      <c r="D646" s="91"/>
      <c r="E646" s="90"/>
      <c r="F646" s="91"/>
      <c r="G646" s="91"/>
      <c r="H646" s="91"/>
    </row>
    <row r="647" spans="1:8" ht="22.5" customHeight="1" x14ac:dyDescent="0.3">
      <c r="A647" s="24">
        <v>644</v>
      </c>
      <c r="B647" s="83"/>
      <c r="C647" s="90"/>
      <c r="D647" s="91"/>
      <c r="E647" s="90"/>
      <c r="F647" s="91"/>
      <c r="G647" s="91"/>
      <c r="H647" s="91"/>
    </row>
    <row r="648" spans="1:8" ht="22.5" customHeight="1" x14ac:dyDescent="0.3">
      <c r="A648" s="24">
        <v>645</v>
      </c>
      <c r="B648" s="83"/>
      <c r="C648" s="90"/>
      <c r="D648" s="91"/>
      <c r="E648" s="90"/>
      <c r="F648" s="91"/>
      <c r="G648" s="91"/>
      <c r="H648" s="91"/>
    </row>
    <row r="649" spans="1:8" ht="22.5" customHeight="1" x14ac:dyDescent="0.3">
      <c r="A649" s="24">
        <v>646</v>
      </c>
      <c r="B649" s="83"/>
      <c r="C649" s="90"/>
      <c r="D649" s="91"/>
      <c r="E649" s="90"/>
      <c r="F649" s="91"/>
      <c r="G649" s="91"/>
      <c r="H649" s="91"/>
    </row>
    <row r="650" spans="1:8" ht="22.5" customHeight="1" x14ac:dyDescent="0.3">
      <c r="A650" s="24">
        <v>647</v>
      </c>
      <c r="B650" s="83"/>
      <c r="C650" s="90"/>
      <c r="D650" s="91"/>
      <c r="E650" s="90"/>
      <c r="F650" s="91"/>
      <c r="G650" s="91"/>
      <c r="H650" s="91"/>
    </row>
    <row r="651" spans="1:8" ht="22.5" customHeight="1" x14ac:dyDescent="0.3">
      <c r="A651" s="24">
        <v>648</v>
      </c>
      <c r="B651" s="83"/>
      <c r="C651" s="90"/>
      <c r="D651" s="91"/>
      <c r="E651" s="90"/>
      <c r="F651" s="91"/>
      <c r="G651" s="91"/>
      <c r="H651" s="91"/>
    </row>
    <row r="652" spans="1:8" ht="22.5" customHeight="1" x14ac:dyDescent="0.3">
      <c r="A652" s="24">
        <v>649</v>
      </c>
      <c r="B652" s="83"/>
      <c r="C652" s="90"/>
      <c r="D652" s="91"/>
      <c r="E652" s="90"/>
      <c r="F652" s="91"/>
      <c r="G652" s="91"/>
      <c r="H652" s="91"/>
    </row>
    <row r="653" spans="1:8" ht="22.5" customHeight="1" x14ac:dyDescent="0.3">
      <c r="A653" s="24">
        <v>650</v>
      </c>
      <c r="B653" s="83"/>
      <c r="C653" s="90"/>
      <c r="D653" s="91"/>
      <c r="E653" s="90"/>
      <c r="F653" s="91"/>
      <c r="G653" s="91"/>
      <c r="H653" s="91"/>
    </row>
    <row r="654" spans="1:8" ht="22.5" customHeight="1" x14ac:dyDescent="0.3">
      <c r="A654" s="24">
        <v>651</v>
      </c>
      <c r="B654" s="83"/>
      <c r="C654" s="90"/>
      <c r="D654" s="91"/>
      <c r="E654" s="90"/>
      <c r="F654" s="91"/>
      <c r="G654" s="91"/>
      <c r="H654" s="91"/>
    </row>
    <row r="655" spans="1:8" ht="22.5" customHeight="1" x14ac:dyDescent="0.3">
      <c r="A655" s="24">
        <v>652</v>
      </c>
      <c r="B655" s="83"/>
      <c r="C655" s="90"/>
      <c r="D655" s="91"/>
      <c r="E655" s="90"/>
      <c r="F655" s="91"/>
      <c r="G655" s="91"/>
      <c r="H655" s="91"/>
    </row>
    <row r="656" spans="1:8" ht="22.5" customHeight="1" x14ac:dyDescent="0.3">
      <c r="A656" s="24">
        <v>653</v>
      </c>
      <c r="B656" s="83"/>
      <c r="C656" s="90"/>
      <c r="D656" s="91"/>
      <c r="E656" s="90"/>
      <c r="F656" s="91"/>
      <c r="G656" s="91"/>
      <c r="H656" s="91"/>
    </row>
    <row r="657" spans="1:8" ht="22.5" customHeight="1" x14ac:dyDescent="0.3">
      <c r="A657" s="24">
        <v>654</v>
      </c>
      <c r="B657" s="83"/>
      <c r="C657" s="90"/>
      <c r="D657" s="91"/>
      <c r="E657" s="90"/>
      <c r="F657" s="91"/>
      <c r="G657" s="91"/>
      <c r="H657" s="91"/>
    </row>
    <row r="658" spans="1:8" ht="22.5" customHeight="1" x14ac:dyDescent="0.3">
      <c r="A658" s="24">
        <v>655</v>
      </c>
      <c r="B658" s="83"/>
      <c r="C658" s="90"/>
      <c r="D658" s="91"/>
      <c r="E658" s="90"/>
      <c r="F658" s="91"/>
      <c r="G658" s="91"/>
      <c r="H658" s="91"/>
    </row>
    <row r="659" spans="1:8" ht="22.5" customHeight="1" x14ac:dyDescent="0.3">
      <c r="A659" s="24">
        <v>656</v>
      </c>
      <c r="B659" s="83"/>
      <c r="C659" s="90"/>
      <c r="D659" s="91"/>
      <c r="E659" s="90"/>
      <c r="F659" s="91"/>
      <c r="G659" s="91"/>
      <c r="H659" s="91"/>
    </row>
    <row r="660" spans="1:8" ht="22.5" customHeight="1" x14ac:dyDescent="0.3">
      <c r="A660" s="24">
        <v>657</v>
      </c>
      <c r="B660" s="83"/>
      <c r="C660" s="90"/>
      <c r="D660" s="91"/>
      <c r="E660" s="90"/>
      <c r="F660" s="91"/>
      <c r="G660" s="91"/>
      <c r="H660" s="91"/>
    </row>
    <row r="661" spans="1:8" ht="22.5" customHeight="1" x14ac:dyDescent="0.3">
      <c r="A661" s="24">
        <v>658</v>
      </c>
      <c r="B661" s="83"/>
      <c r="C661" s="90"/>
      <c r="D661" s="91"/>
      <c r="E661" s="90"/>
      <c r="F661" s="91"/>
      <c r="G661" s="91"/>
      <c r="H661" s="91"/>
    </row>
    <row r="662" spans="1:8" ht="22.5" customHeight="1" x14ac:dyDescent="0.3">
      <c r="A662" s="24">
        <v>659</v>
      </c>
      <c r="B662" s="83"/>
      <c r="C662" s="90"/>
      <c r="D662" s="91"/>
      <c r="E662" s="90"/>
      <c r="F662" s="91"/>
      <c r="G662" s="91"/>
      <c r="H662" s="91"/>
    </row>
    <row r="663" spans="1:8" ht="22.5" customHeight="1" x14ac:dyDescent="0.3">
      <c r="A663" s="24">
        <v>660</v>
      </c>
      <c r="B663" s="83"/>
      <c r="C663" s="90"/>
      <c r="D663" s="91"/>
      <c r="E663" s="90"/>
      <c r="F663" s="91"/>
      <c r="G663" s="91"/>
      <c r="H663" s="91"/>
    </row>
    <row r="664" spans="1:8" ht="22.5" customHeight="1" x14ac:dyDescent="0.3">
      <c r="A664" s="24">
        <v>661</v>
      </c>
      <c r="B664" s="83"/>
      <c r="C664" s="90"/>
      <c r="D664" s="91"/>
      <c r="E664" s="90"/>
      <c r="F664" s="91"/>
      <c r="G664" s="91"/>
      <c r="H664" s="91"/>
    </row>
    <row r="665" spans="1:8" ht="22.5" customHeight="1" x14ac:dyDescent="0.3">
      <c r="A665" s="24">
        <v>662</v>
      </c>
      <c r="B665" s="83"/>
      <c r="C665" s="90"/>
      <c r="D665" s="91"/>
      <c r="E665" s="90"/>
      <c r="F665" s="91"/>
      <c r="G665" s="91"/>
      <c r="H665" s="91"/>
    </row>
    <row r="666" spans="1:8" ht="22.5" customHeight="1" x14ac:dyDescent="0.3">
      <c r="A666" s="24">
        <v>663</v>
      </c>
      <c r="B666" s="83"/>
      <c r="C666" s="90"/>
      <c r="D666" s="91"/>
      <c r="E666" s="90"/>
      <c r="F666" s="91"/>
      <c r="G666" s="91"/>
      <c r="H666" s="91"/>
    </row>
    <row r="667" spans="1:8" ht="22.5" customHeight="1" x14ac:dyDescent="0.3">
      <c r="A667" s="24">
        <v>664</v>
      </c>
      <c r="B667" s="83"/>
      <c r="C667" s="90"/>
      <c r="D667" s="91"/>
      <c r="E667" s="90"/>
      <c r="F667" s="91"/>
      <c r="G667" s="91"/>
      <c r="H667" s="91"/>
    </row>
    <row r="668" spans="1:8" ht="22.5" customHeight="1" x14ac:dyDescent="0.3">
      <c r="A668" s="24">
        <v>665</v>
      </c>
      <c r="B668" s="83"/>
      <c r="C668" s="90"/>
      <c r="D668" s="91"/>
      <c r="E668" s="90"/>
      <c r="F668" s="91"/>
      <c r="G668" s="91"/>
      <c r="H668" s="91"/>
    </row>
    <row r="669" spans="1:8" ht="22.5" customHeight="1" x14ac:dyDescent="0.3">
      <c r="A669" s="24">
        <v>666</v>
      </c>
      <c r="B669" s="83"/>
      <c r="C669" s="90"/>
      <c r="D669" s="91"/>
      <c r="E669" s="90"/>
      <c r="F669" s="91"/>
      <c r="G669" s="91"/>
      <c r="H669" s="91"/>
    </row>
    <row r="670" spans="1:8" ht="22.5" customHeight="1" x14ac:dyDescent="0.3">
      <c r="A670" s="24">
        <v>667</v>
      </c>
      <c r="B670" s="83"/>
      <c r="C670" s="90"/>
      <c r="D670" s="91"/>
      <c r="E670" s="90"/>
      <c r="F670" s="91"/>
      <c r="G670" s="91"/>
      <c r="H670" s="91"/>
    </row>
    <row r="671" spans="1:8" ht="22.5" customHeight="1" x14ac:dyDescent="0.3">
      <c r="A671" s="24">
        <v>668</v>
      </c>
      <c r="B671" s="83"/>
      <c r="C671" s="90"/>
      <c r="D671" s="91"/>
      <c r="E671" s="90"/>
      <c r="F671" s="91"/>
      <c r="G671" s="91"/>
      <c r="H671" s="91"/>
    </row>
    <row r="672" spans="1:8" ht="22.5" customHeight="1" x14ac:dyDescent="0.3">
      <c r="A672" s="24">
        <v>669</v>
      </c>
      <c r="B672" s="83"/>
      <c r="C672" s="90"/>
      <c r="D672" s="91"/>
      <c r="E672" s="90"/>
      <c r="F672" s="91"/>
      <c r="G672" s="91"/>
      <c r="H672" s="91"/>
    </row>
    <row r="673" spans="1:8" ht="22.5" customHeight="1" x14ac:dyDescent="0.3">
      <c r="A673" s="24">
        <v>670</v>
      </c>
      <c r="B673" s="83"/>
      <c r="C673" s="90"/>
      <c r="D673" s="91"/>
      <c r="E673" s="90"/>
      <c r="F673" s="91"/>
      <c r="G673" s="91"/>
      <c r="H673" s="91"/>
    </row>
    <row r="674" spans="1:8" ht="22.5" customHeight="1" x14ac:dyDescent="0.3">
      <c r="A674" s="24">
        <v>671</v>
      </c>
      <c r="B674" s="83"/>
      <c r="C674" s="90"/>
      <c r="D674" s="91"/>
      <c r="E674" s="90"/>
      <c r="F674" s="91"/>
      <c r="G674" s="91"/>
      <c r="H674" s="91"/>
    </row>
    <row r="675" spans="1:8" ht="22.5" customHeight="1" x14ac:dyDescent="0.3">
      <c r="A675" s="24">
        <v>672</v>
      </c>
      <c r="B675" s="83"/>
      <c r="C675" s="90"/>
      <c r="D675" s="91"/>
      <c r="E675" s="90"/>
      <c r="F675" s="91"/>
      <c r="G675" s="91"/>
      <c r="H675" s="91"/>
    </row>
    <row r="676" spans="1:8" ht="22.5" customHeight="1" x14ac:dyDescent="0.3">
      <c r="A676" s="24">
        <v>673</v>
      </c>
      <c r="B676" s="83"/>
      <c r="C676" s="90"/>
      <c r="D676" s="91"/>
      <c r="E676" s="90"/>
      <c r="F676" s="91"/>
      <c r="G676" s="91"/>
      <c r="H676" s="91"/>
    </row>
    <row r="677" spans="1:8" ht="22.5" customHeight="1" x14ac:dyDescent="0.3">
      <c r="A677" s="24">
        <v>674</v>
      </c>
      <c r="B677" s="83"/>
      <c r="C677" s="90"/>
      <c r="D677" s="91"/>
      <c r="E677" s="90"/>
      <c r="F677" s="91"/>
      <c r="G677" s="91"/>
      <c r="H677" s="91"/>
    </row>
    <row r="678" spans="1:8" ht="22.5" customHeight="1" x14ac:dyDescent="0.3">
      <c r="A678" s="24">
        <v>675</v>
      </c>
      <c r="B678" s="83"/>
      <c r="C678" s="90"/>
      <c r="D678" s="91"/>
      <c r="E678" s="90"/>
      <c r="F678" s="91"/>
      <c r="G678" s="91"/>
      <c r="H678" s="91"/>
    </row>
    <row r="679" spans="1:8" ht="22.5" customHeight="1" x14ac:dyDescent="0.3">
      <c r="A679" s="24">
        <v>676</v>
      </c>
      <c r="B679" s="83"/>
      <c r="C679" s="90"/>
      <c r="D679" s="91"/>
      <c r="E679" s="90"/>
      <c r="F679" s="91"/>
      <c r="G679" s="91"/>
      <c r="H679" s="91"/>
    </row>
    <row r="680" spans="1:8" ht="22.5" customHeight="1" x14ac:dyDescent="0.3">
      <c r="A680" s="24">
        <v>677</v>
      </c>
      <c r="B680" s="83"/>
      <c r="C680" s="90"/>
      <c r="D680" s="91"/>
      <c r="E680" s="90"/>
      <c r="F680" s="91"/>
      <c r="G680" s="91"/>
      <c r="H680" s="91"/>
    </row>
    <row r="681" spans="1:8" ht="22.5" customHeight="1" x14ac:dyDescent="0.3">
      <c r="A681" s="24">
        <v>678</v>
      </c>
      <c r="B681" s="83"/>
      <c r="C681" s="90"/>
      <c r="D681" s="91"/>
      <c r="E681" s="90"/>
      <c r="F681" s="91"/>
      <c r="G681" s="91"/>
      <c r="H681" s="91"/>
    </row>
    <row r="682" spans="1:8" ht="22.5" customHeight="1" x14ac:dyDescent="0.3">
      <c r="A682" s="24">
        <v>679</v>
      </c>
      <c r="B682" s="83"/>
      <c r="C682" s="90"/>
      <c r="D682" s="91"/>
      <c r="E682" s="90"/>
      <c r="F682" s="91"/>
      <c r="G682" s="91"/>
      <c r="H682" s="91"/>
    </row>
    <row r="683" spans="1:8" ht="22.5" customHeight="1" x14ac:dyDescent="0.3">
      <c r="A683" s="24">
        <v>680</v>
      </c>
      <c r="B683" s="83"/>
      <c r="C683" s="90"/>
      <c r="D683" s="91"/>
      <c r="E683" s="90"/>
      <c r="F683" s="91"/>
      <c r="G683" s="91"/>
      <c r="H683" s="91"/>
    </row>
    <row r="684" spans="1:8" ht="22.5" customHeight="1" x14ac:dyDescent="0.3">
      <c r="A684" s="24">
        <v>681</v>
      </c>
      <c r="B684" s="83"/>
      <c r="C684" s="90"/>
      <c r="D684" s="91"/>
      <c r="E684" s="90"/>
      <c r="F684" s="91"/>
      <c r="G684" s="91"/>
      <c r="H684" s="91"/>
    </row>
    <row r="685" spans="1:8" ht="22.5" customHeight="1" x14ac:dyDescent="0.3">
      <c r="A685" s="24">
        <v>682</v>
      </c>
      <c r="B685" s="83"/>
      <c r="C685" s="90"/>
      <c r="D685" s="91"/>
      <c r="E685" s="90"/>
      <c r="F685" s="91"/>
      <c r="G685" s="91"/>
      <c r="H685" s="91"/>
    </row>
    <row r="686" spans="1:8" ht="22.5" customHeight="1" x14ac:dyDescent="0.3">
      <c r="A686" s="24">
        <v>683</v>
      </c>
      <c r="B686" s="83"/>
      <c r="C686" s="90"/>
      <c r="D686" s="91"/>
      <c r="E686" s="90"/>
      <c r="F686" s="91"/>
      <c r="G686" s="91"/>
      <c r="H686" s="91"/>
    </row>
    <row r="687" spans="1:8" ht="22.5" customHeight="1" x14ac:dyDescent="0.3">
      <c r="A687" s="24">
        <v>684</v>
      </c>
      <c r="B687" s="83"/>
      <c r="C687" s="90"/>
      <c r="D687" s="91"/>
      <c r="E687" s="90"/>
      <c r="F687" s="91"/>
      <c r="G687" s="91"/>
      <c r="H687" s="91"/>
    </row>
    <row r="688" spans="1:8" ht="22.5" customHeight="1" x14ac:dyDescent="0.3">
      <c r="A688" s="24">
        <v>685</v>
      </c>
      <c r="B688" s="83"/>
      <c r="C688" s="90"/>
      <c r="D688" s="91"/>
      <c r="E688" s="90"/>
      <c r="F688" s="91"/>
      <c r="G688" s="91"/>
      <c r="H688" s="91"/>
    </row>
    <row r="689" spans="1:8" ht="22.5" customHeight="1" x14ac:dyDescent="0.3">
      <c r="A689" s="24">
        <v>686</v>
      </c>
      <c r="B689" s="83"/>
      <c r="C689" s="90"/>
      <c r="D689" s="91"/>
      <c r="E689" s="90"/>
      <c r="F689" s="91"/>
      <c r="G689" s="91"/>
      <c r="H689" s="91"/>
    </row>
    <row r="690" spans="1:8" ht="22.5" customHeight="1" x14ac:dyDescent="0.3">
      <c r="A690" s="24">
        <v>687</v>
      </c>
      <c r="B690" s="83"/>
      <c r="C690" s="90"/>
      <c r="D690" s="91"/>
      <c r="E690" s="90"/>
      <c r="F690" s="91"/>
      <c r="G690" s="91"/>
      <c r="H690" s="91"/>
    </row>
    <row r="691" spans="1:8" ht="22.5" customHeight="1" x14ac:dyDescent="0.3">
      <c r="A691" s="24">
        <v>688</v>
      </c>
      <c r="B691" s="83"/>
      <c r="C691" s="90"/>
      <c r="D691" s="91"/>
      <c r="E691" s="90"/>
      <c r="F691" s="91"/>
      <c r="G691" s="91"/>
      <c r="H691" s="91"/>
    </row>
    <row r="692" spans="1:8" ht="22.5" customHeight="1" x14ac:dyDescent="0.3">
      <c r="A692" s="24">
        <v>689</v>
      </c>
      <c r="B692" s="83"/>
      <c r="C692" s="90"/>
      <c r="D692" s="91"/>
      <c r="E692" s="90"/>
      <c r="F692" s="91"/>
      <c r="G692" s="91"/>
      <c r="H692" s="91"/>
    </row>
    <row r="693" spans="1:8" ht="22.5" customHeight="1" x14ac:dyDescent="0.3">
      <c r="A693" s="24">
        <v>690</v>
      </c>
      <c r="B693" s="83"/>
      <c r="C693" s="90"/>
      <c r="D693" s="91"/>
      <c r="E693" s="90"/>
      <c r="F693" s="91"/>
      <c r="G693" s="91"/>
      <c r="H693" s="91"/>
    </row>
    <row r="694" spans="1:8" ht="22.5" customHeight="1" x14ac:dyDescent="0.3">
      <c r="A694" s="24">
        <v>691</v>
      </c>
      <c r="B694" s="83"/>
      <c r="C694" s="90"/>
      <c r="D694" s="91"/>
      <c r="E694" s="90"/>
      <c r="F694" s="91"/>
      <c r="G694" s="91"/>
      <c r="H694" s="91"/>
    </row>
    <row r="695" spans="1:8" ht="22.5" customHeight="1" x14ac:dyDescent="0.3">
      <c r="A695" s="24">
        <v>692</v>
      </c>
      <c r="B695" s="83"/>
      <c r="C695" s="90"/>
      <c r="D695" s="91"/>
      <c r="E695" s="90"/>
      <c r="F695" s="91"/>
      <c r="G695" s="91"/>
      <c r="H695" s="91"/>
    </row>
    <row r="696" spans="1:8" ht="22.5" customHeight="1" x14ac:dyDescent="0.3">
      <c r="A696" s="24">
        <v>693</v>
      </c>
      <c r="B696" s="83"/>
      <c r="C696" s="90"/>
      <c r="D696" s="91"/>
      <c r="E696" s="90"/>
      <c r="F696" s="91"/>
      <c r="G696" s="91"/>
      <c r="H696" s="91"/>
    </row>
    <row r="697" spans="1:8" ht="22.5" customHeight="1" x14ac:dyDescent="0.3">
      <c r="A697" s="24">
        <v>694</v>
      </c>
      <c r="B697" s="83"/>
      <c r="C697" s="90"/>
      <c r="D697" s="91"/>
      <c r="E697" s="90"/>
      <c r="F697" s="91"/>
      <c r="G697" s="91"/>
      <c r="H697" s="91"/>
    </row>
    <row r="698" spans="1:8" ht="22.5" customHeight="1" x14ac:dyDescent="0.3">
      <c r="A698" s="24">
        <v>695</v>
      </c>
      <c r="B698" s="83"/>
      <c r="C698" s="90"/>
      <c r="D698" s="91"/>
      <c r="E698" s="90"/>
      <c r="F698" s="91"/>
      <c r="G698" s="91"/>
      <c r="H698" s="91"/>
    </row>
    <row r="699" spans="1:8" ht="22.5" customHeight="1" x14ac:dyDescent="0.3">
      <c r="A699" s="24">
        <v>696</v>
      </c>
      <c r="B699" s="83"/>
      <c r="C699" s="90"/>
      <c r="D699" s="91"/>
      <c r="E699" s="90"/>
      <c r="F699" s="91"/>
      <c r="G699" s="91"/>
      <c r="H699" s="91"/>
    </row>
    <row r="700" spans="1:8" ht="22.5" customHeight="1" x14ac:dyDescent="0.3">
      <c r="A700" s="24">
        <v>697</v>
      </c>
      <c r="B700" s="83"/>
      <c r="C700" s="90"/>
      <c r="D700" s="91"/>
      <c r="E700" s="90"/>
      <c r="F700" s="91"/>
      <c r="G700" s="91"/>
      <c r="H700" s="91"/>
    </row>
    <row r="701" spans="1:8" ht="22.5" customHeight="1" x14ac:dyDescent="0.3">
      <c r="A701" s="24">
        <v>698</v>
      </c>
      <c r="B701" s="83"/>
      <c r="C701" s="90"/>
      <c r="D701" s="91"/>
      <c r="E701" s="90"/>
      <c r="F701" s="91"/>
      <c r="G701" s="91"/>
      <c r="H701" s="91"/>
    </row>
    <row r="702" spans="1:8" ht="22.5" customHeight="1" x14ac:dyDescent="0.3">
      <c r="A702" s="24">
        <v>699</v>
      </c>
      <c r="B702" s="83"/>
      <c r="C702" s="90"/>
      <c r="D702" s="91"/>
      <c r="E702" s="90"/>
      <c r="F702" s="91"/>
      <c r="G702" s="91"/>
      <c r="H702" s="91"/>
    </row>
    <row r="703" spans="1:8" ht="22.5" customHeight="1" x14ac:dyDescent="0.3">
      <c r="A703" s="24">
        <v>700</v>
      </c>
      <c r="B703" s="83"/>
      <c r="C703" s="90"/>
      <c r="D703" s="91"/>
      <c r="E703" s="90"/>
      <c r="F703" s="91"/>
      <c r="G703" s="91"/>
      <c r="H703" s="91"/>
    </row>
    <row r="704" spans="1:8" ht="22.5" customHeight="1" x14ac:dyDescent="0.3">
      <c r="A704" s="24">
        <v>701</v>
      </c>
      <c r="B704" s="83"/>
      <c r="C704" s="90"/>
      <c r="D704" s="91"/>
      <c r="E704" s="90"/>
      <c r="F704" s="91"/>
      <c r="G704" s="91"/>
      <c r="H704" s="91"/>
    </row>
    <row r="705" spans="1:8" ht="22.5" customHeight="1" x14ac:dyDescent="0.3">
      <c r="A705" s="24">
        <v>702</v>
      </c>
      <c r="B705" s="83"/>
      <c r="C705" s="90"/>
      <c r="D705" s="91"/>
      <c r="E705" s="90"/>
      <c r="F705" s="91"/>
      <c r="G705" s="91"/>
      <c r="H705" s="91"/>
    </row>
    <row r="706" spans="1:8" ht="22.5" customHeight="1" x14ac:dyDescent="0.3">
      <c r="A706" s="24">
        <v>703</v>
      </c>
      <c r="B706" s="83"/>
      <c r="C706" s="90"/>
      <c r="D706" s="91"/>
      <c r="E706" s="90"/>
      <c r="F706" s="91"/>
      <c r="G706" s="91"/>
      <c r="H706" s="91"/>
    </row>
    <row r="707" spans="1:8" ht="22.5" customHeight="1" x14ac:dyDescent="0.3">
      <c r="A707" s="24">
        <v>704</v>
      </c>
      <c r="B707" s="83"/>
      <c r="C707" s="90"/>
      <c r="D707" s="91"/>
      <c r="E707" s="90"/>
      <c r="F707" s="91"/>
      <c r="G707" s="91"/>
      <c r="H707" s="91"/>
    </row>
    <row r="708" spans="1:8" ht="22.5" customHeight="1" x14ac:dyDescent="0.3">
      <c r="A708" s="24">
        <v>705</v>
      </c>
      <c r="B708" s="83"/>
      <c r="C708" s="90"/>
      <c r="D708" s="91"/>
      <c r="E708" s="90"/>
      <c r="F708" s="91"/>
      <c r="G708" s="91"/>
      <c r="H708" s="91"/>
    </row>
    <row r="709" spans="1:8" ht="22.5" customHeight="1" x14ac:dyDescent="0.3">
      <c r="A709" s="24">
        <v>706</v>
      </c>
      <c r="B709" s="83"/>
      <c r="C709" s="90"/>
      <c r="D709" s="91"/>
      <c r="E709" s="90"/>
      <c r="F709" s="91"/>
      <c r="G709" s="91"/>
      <c r="H709" s="91"/>
    </row>
    <row r="710" spans="1:8" ht="22.5" customHeight="1" x14ac:dyDescent="0.3">
      <c r="A710" s="24">
        <v>707</v>
      </c>
      <c r="B710" s="83"/>
      <c r="C710" s="90"/>
      <c r="D710" s="91"/>
      <c r="E710" s="90"/>
      <c r="F710" s="91"/>
      <c r="G710" s="91"/>
      <c r="H710" s="91"/>
    </row>
    <row r="711" spans="1:8" ht="22.5" customHeight="1" x14ac:dyDescent="0.3">
      <c r="A711" s="24">
        <v>708</v>
      </c>
      <c r="B711" s="83"/>
      <c r="C711" s="90"/>
      <c r="D711" s="91"/>
      <c r="E711" s="90"/>
      <c r="F711" s="91"/>
      <c r="G711" s="91"/>
      <c r="H711" s="91"/>
    </row>
    <row r="712" spans="1:8" ht="22.5" customHeight="1" x14ac:dyDescent="0.3">
      <c r="A712" s="24">
        <v>709</v>
      </c>
      <c r="B712" s="83"/>
      <c r="C712" s="90"/>
      <c r="D712" s="91"/>
      <c r="E712" s="90"/>
      <c r="F712" s="91"/>
      <c r="G712" s="91"/>
      <c r="H712" s="91"/>
    </row>
    <row r="713" spans="1:8" ht="22.5" customHeight="1" x14ac:dyDescent="0.3">
      <c r="A713" s="24">
        <v>710</v>
      </c>
      <c r="B713" s="83"/>
      <c r="C713" s="90"/>
      <c r="D713" s="91"/>
      <c r="E713" s="90"/>
      <c r="F713" s="91"/>
      <c r="G713" s="91"/>
      <c r="H713" s="91"/>
    </row>
    <row r="714" spans="1:8" ht="22.5" customHeight="1" x14ac:dyDescent="0.3">
      <c r="A714" s="24">
        <v>711</v>
      </c>
      <c r="B714" s="83"/>
      <c r="C714" s="90"/>
      <c r="D714" s="91"/>
      <c r="E714" s="90"/>
      <c r="F714" s="91"/>
      <c r="G714" s="91"/>
      <c r="H714" s="91"/>
    </row>
    <row r="715" spans="1:8" ht="22.5" customHeight="1" x14ac:dyDescent="0.3">
      <c r="A715" s="24">
        <v>712</v>
      </c>
      <c r="B715" s="83"/>
      <c r="C715" s="90"/>
      <c r="D715" s="91"/>
      <c r="E715" s="90"/>
      <c r="F715" s="91"/>
      <c r="G715" s="91"/>
      <c r="H715" s="91"/>
    </row>
    <row r="716" spans="1:8" ht="22.5" customHeight="1" x14ac:dyDescent="0.3">
      <c r="A716" s="24">
        <v>713</v>
      </c>
      <c r="B716" s="83"/>
      <c r="C716" s="90"/>
      <c r="D716" s="91"/>
      <c r="E716" s="90"/>
      <c r="F716" s="91"/>
      <c r="G716" s="91"/>
      <c r="H716" s="91"/>
    </row>
    <row r="717" spans="1:8" ht="22.5" customHeight="1" x14ac:dyDescent="0.3">
      <c r="A717" s="24">
        <v>714</v>
      </c>
      <c r="B717" s="83"/>
      <c r="C717" s="90"/>
      <c r="D717" s="91"/>
      <c r="E717" s="90"/>
      <c r="F717" s="91"/>
      <c r="G717" s="91"/>
      <c r="H717" s="91"/>
    </row>
    <row r="718" spans="1:8" ht="22.5" customHeight="1" x14ac:dyDescent="0.3">
      <c r="A718" s="24">
        <v>715</v>
      </c>
      <c r="B718" s="83"/>
      <c r="C718" s="90"/>
      <c r="D718" s="91"/>
      <c r="E718" s="90"/>
      <c r="F718" s="91"/>
      <c r="G718" s="91"/>
      <c r="H718" s="91"/>
    </row>
    <row r="719" spans="1:8" ht="22.5" customHeight="1" x14ac:dyDescent="0.3">
      <c r="A719" s="24">
        <v>716</v>
      </c>
      <c r="B719" s="83"/>
      <c r="C719" s="90"/>
      <c r="D719" s="91"/>
      <c r="E719" s="90"/>
      <c r="F719" s="91"/>
      <c r="G719" s="91"/>
      <c r="H719" s="91"/>
    </row>
    <row r="720" spans="1:8" ht="22.5" customHeight="1" x14ac:dyDescent="0.3">
      <c r="A720" s="24">
        <v>717</v>
      </c>
      <c r="B720" s="83"/>
      <c r="C720" s="90"/>
      <c r="D720" s="91"/>
      <c r="E720" s="90"/>
      <c r="F720" s="91"/>
      <c r="G720" s="91"/>
      <c r="H720" s="91"/>
    </row>
    <row r="721" spans="1:8" ht="22.5" customHeight="1" x14ac:dyDescent="0.3">
      <c r="A721" s="24">
        <v>718</v>
      </c>
      <c r="B721" s="83"/>
      <c r="C721" s="90"/>
      <c r="D721" s="91"/>
      <c r="E721" s="90"/>
      <c r="F721" s="91"/>
      <c r="G721" s="91"/>
      <c r="H721" s="91"/>
    </row>
    <row r="722" spans="1:8" ht="22.5" customHeight="1" x14ac:dyDescent="0.3">
      <c r="A722" s="24">
        <v>719</v>
      </c>
      <c r="B722" s="83"/>
      <c r="C722" s="90"/>
      <c r="D722" s="91"/>
      <c r="E722" s="90"/>
      <c r="F722" s="91"/>
      <c r="G722" s="91"/>
      <c r="H722" s="91"/>
    </row>
    <row r="723" spans="1:8" ht="22.5" customHeight="1" x14ac:dyDescent="0.3">
      <c r="A723" s="24">
        <v>720</v>
      </c>
      <c r="B723" s="83"/>
      <c r="C723" s="90"/>
      <c r="D723" s="91"/>
      <c r="E723" s="90"/>
      <c r="F723" s="91"/>
      <c r="G723" s="91"/>
      <c r="H723" s="91"/>
    </row>
    <row r="724" spans="1:8" ht="22.5" customHeight="1" x14ac:dyDescent="0.3">
      <c r="A724" s="24">
        <v>721</v>
      </c>
      <c r="B724" s="83"/>
      <c r="C724" s="90"/>
      <c r="D724" s="91"/>
      <c r="E724" s="90"/>
      <c r="F724" s="91"/>
      <c r="G724" s="91"/>
      <c r="H724" s="91"/>
    </row>
    <row r="725" spans="1:8" ht="22.5" customHeight="1" x14ac:dyDescent="0.3">
      <c r="A725" s="24">
        <v>722</v>
      </c>
      <c r="B725" s="83"/>
      <c r="C725" s="90"/>
      <c r="D725" s="91"/>
      <c r="E725" s="90"/>
      <c r="F725" s="91"/>
      <c r="G725" s="91"/>
      <c r="H725" s="91"/>
    </row>
    <row r="726" spans="1:8" ht="22.5" customHeight="1" x14ac:dyDescent="0.3">
      <c r="A726" s="24">
        <v>723</v>
      </c>
      <c r="B726" s="83"/>
      <c r="C726" s="90"/>
      <c r="D726" s="91"/>
      <c r="E726" s="90"/>
      <c r="F726" s="91"/>
      <c r="G726" s="91"/>
      <c r="H726" s="91"/>
    </row>
    <row r="727" spans="1:8" ht="22.5" customHeight="1" x14ac:dyDescent="0.3">
      <c r="A727" s="24">
        <v>724</v>
      </c>
      <c r="B727" s="83"/>
      <c r="C727" s="90"/>
      <c r="D727" s="91"/>
      <c r="E727" s="90"/>
      <c r="F727" s="91"/>
      <c r="G727" s="91"/>
      <c r="H727" s="91"/>
    </row>
    <row r="728" spans="1:8" ht="22.5" customHeight="1" x14ac:dyDescent="0.3">
      <c r="A728" s="24">
        <v>725</v>
      </c>
      <c r="B728" s="83"/>
      <c r="C728" s="90"/>
      <c r="D728" s="91"/>
      <c r="E728" s="90"/>
      <c r="F728" s="91"/>
      <c r="G728" s="91"/>
      <c r="H728" s="91"/>
    </row>
    <row r="729" spans="1:8" ht="22.5" customHeight="1" x14ac:dyDescent="0.3">
      <c r="A729" s="24">
        <v>726</v>
      </c>
      <c r="B729" s="83"/>
      <c r="C729" s="90"/>
      <c r="D729" s="91"/>
      <c r="E729" s="90"/>
      <c r="F729" s="91"/>
      <c r="G729" s="91"/>
      <c r="H729" s="91"/>
    </row>
    <row r="730" spans="1:8" ht="22.5" customHeight="1" x14ac:dyDescent="0.3">
      <c r="A730" s="24">
        <v>727</v>
      </c>
      <c r="B730" s="83"/>
      <c r="C730" s="90"/>
      <c r="D730" s="91"/>
      <c r="E730" s="90"/>
      <c r="F730" s="91"/>
      <c r="G730" s="91"/>
      <c r="H730" s="91"/>
    </row>
    <row r="731" spans="1:8" ht="22.5" customHeight="1" x14ac:dyDescent="0.3">
      <c r="A731" s="24">
        <v>728</v>
      </c>
      <c r="B731" s="83"/>
      <c r="C731" s="90"/>
      <c r="D731" s="91"/>
      <c r="E731" s="90"/>
      <c r="F731" s="91"/>
      <c r="G731" s="91"/>
      <c r="H731" s="91"/>
    </row>
    <row r="732" spans="1:8" ht="22.5" customHeight="1" x14ac:dyDescent="0.3">
      <c r="A732" s="24">
        <v>729</v>
      </c>
      <c r="B732" s="83"/>
      <c r="C732" s="90"/>
      <c r="D732" s="91"/>
      <c r="E732" s="90"/>
      <c r="F732" s="91"/>
      <c r="G732" s="91"/>
      <c r="H732" s="91"/>
    </row>
    <row r="733" spans="1:8" ht="22.5" customHeight="1" x14ac:dyDescent="0.3">
      <c r="A733" s="24">
        <v>730</v>
      </c>
      <c r="B733" s="83"/>
      <c r="C733" s="90"/>
      <c r="D733" s="91"/>
      <c r="E733" s="90"/>
      <c r="F733" s="91"/>
      <c r="G733" s="91"/>
      <c r="H733" s="91"/>
    </row>
    <row r="734" spans="1:8" ht="22.5" customHeight="1" x14ac:dyDescent="0.3">
      <c r="A734" s="24">
        <v>731</v>
      </c>
      <c r="B734" s="83"/>
      <c r="C734" s="90"/>
      <c r="D734" s="91"/>
      <c r="E734" s="90"/>
      <c r="F734" s="91"/>
      <c r="G734" s="91"/>
      <c r="H734" s="91"/>
    </row>
    <row r="735" spans="1:8" ht="22.5" customHeight="1" x14ac:dyDescent="0.3">
      <c r="A735" s="24">
        <v>732</v>
      </c>
      <c r="B735" s="83"/>
      <c r="C735" s="90"/>
      <c r="D735" s="91"/>
      <c r="E735" s="90"/>
      <c r="F735" s="91"/>
      <c r="G735" s="91"/>
      <c r="H735" s="91"/>
    </row>
    <row r="736" spans="1:8" ht="22.5" customHeight="1" x14ac:dyDescent="0.3">
      <c r="A736" s="24">
        <v>733</v>
      </c>
      <c r="B736" s="83"/>
      <c r="C736" s="90"/>
      <c r="D736" s="91"/>
      <c r="E736" s="90"/>
      <c r="F736" s="91"/>
      <c r="G736" s="91"/>
      <c r="H736" s="91"/>
    </row>
    <row r="737" spans="1:8" ht="22.5" customHeight="1" x14ac:dyDescent="0.3">
      <c r="A737" s="24">
        <v>734</v>
      </c>
      <c r="B737" s="83"/>
      <c r="C737" s="90"/>
      <c r="D737" s="91"/>
      <c r="E737" s="90"/>
      <c r="F737" s="91"/>
      <c r="G737" s="91"/>
      <c r="H737" s="91"/>
    </row>
    <row r="738" spans="1:8" ht="22.5" customHeight="1" x14ac:dyDescent="0.3">
      <c r="A738" s="24">
        <v>735</v>
      </c>
      <c r="B738" s="83"/>
      <c r="C738" s="90"/>
      <c r="D738" s="91"/>
      <c r="E738" s="90"/>
      <c r="F738" s="91"/>
      <c r="G738" s="91"/>
      <c r="H738" s="91"/>
    </row>
    <row r="739" spans="1:8" ht="22.5" customHeight="1" x14ac:dyDescent="0.3">
      <c r="A739" s="24">
        <v>736</v>
      </c>
      <c r="B739" s="83"/>
      <c r="C739" s="90"/>
      <c r="D739" s="91"/>
      <c r="E739" s="90"/>
      <c r="F739" s="91"/>
      <c r="G739" s="91"/>
      <c r="H739" s="91"/>
    </row>
    <row r="740" spans="1:8" ht="22.5" customHeight="1" x14ac:dyDescent="0.3">
      <c r="A740" s="24">
        <v>737</v>
      </c>
      <c r="B740" s="83"/>
      <c r="C740" s="90"/>
      <c r="D740" s="91"/>
      <c r="E740" s="90"/>
      <c r="F740" s="91"/>
      <c r="G740" s="91"/>
      <c r="H740" s="91"/>
    </row>
    <row r="741" spans="1:8" ht="22.5" customHeight="1" x14ac:dyDescent="0.3">
      <c r="A741" s="24">
        <v>738</v>
      </c>
      <c r="B741" s="83"/>
      <c r="C741" s="90"/>
      <c r="D741" s="91"/>
      <c r="E741" s="90"/>
      <c r="F741" s="91"/>
      <c r="G741" s="91"/>
      <c r="H741" s="91"/>
    </row>
    <row r="742" spans="1:8" ht="22.5" customHeight="1" x14ac:dyDescent="0.3">
      <c r="A742" s="24">
        <v>739</v>
      </c>
      <c r="B742" s="83"/>
      <c r="C742" s="90"/>
      <c r="D742" s="91"/>
      <c r="E742" s="90"/>
      <c r="F742" s="91"/>
      <c r="G742" s="91"/>
      <c r="H742" s="91"/>
    </row>
    <row r="743" spans="1:8" ht="22.5" customHeight="1" x14ac:dyDescent="0.3">
      <c r="A743" s="24">
        <v>740</v>
      </c>
      <c r="B743" s="83"/>
      <c r="C743" s="90"/>
      <c r="D743" s="91"/>
      <c r="E743" s="90"/>
      <c r="F743" s="91"/>
      <c r="G743" s="91"/>
      <c r="H743" s="91"/>
    </row>
    <row r="744" spans="1:8" ht="22.5" customHeight="1" x14ac:dyDescent="0.3">
      <c r="A744" s="24">
        <v>741</v>
      </c>
      <c r="B744" s="83"/>
      <c r="C744" s="90"/>
      <c r="D744" s="91"/>
      <c r="E744" s="90"/>
      <c r="F744" s="91"/>
      <c r="G744" s="91"/>
      <c r="H744" s="91"/>
    </row>
    <row r="745" spans="1:8" ht="22.5" customHeight="1" x14ac:dyDescent="0.3">
      <c r="A745" s="24">
        <v>742</v>
      </c>
      <c r="B745" s="83"/>
      <c r="C745" s="90"/>
      <c r="D745" s="91"/>
      <c r="E745" s="90"/>
      <c r="F745" s="91"/>
      <c r="G745" s="91"/>
      <c r="H745" s="91"/>
    </row>
    <row r="746" spans="1:8" ht="22.5" customHeight="1" x14ac:dyDescent="0.3">
      <c r="A746" s="24">
        <v>743</v>
      </c>
      <c r="B746" s="83"/>
      <c r="C746" s="90"/>
      <c r="D746" s="91"/>
      <c r="E746" s="90"/>
      <c r="F746" s="91"/>
      <c r="G746" s="91"/>
      <c r="H746" s="91"/>
    </row>
    <row r="747" spans="1:8" ht="22.5" customHeight="1" x14ac:dyDescent="0.3">
      <c r="A747" s="24">
        <v>744</v>
      </c>
      <c r="B747" s="83"/>
      <c r="C747" s="90"/>
      <c r="D747" s="91"/>
      <c r="E747" s="90"/>
      <c r="F747" s="91"/>
      <c r="G747" s="91"/>
      <c r="H747" s="91"/>
    </row>
    <row r="748" spans="1:8" ht="22.5" customHeight="1" x14ac:dyDescent="0.3">
      <c r="A748" s="24">
        <v>745</v>
      </c>
      <c r="B748" s="83"/>
      <c r="C748" s="90"/>
      <c r="D748" s="91"/>
      <c r="E748" s="90"/>
      <c r="F748" s="91"/>
      <c r="G748" s="91"/>
      <c r="H748" s="91"/>
    </row>
    <row r="749" spans="1:8" ht="22.5" customHeight="1" x14ac:dyDescent="0.3">
      <c r="A749" s="24">
        <v>746</v>
      </c>
      <c r="B749" s="83"/>
      <c r="C749" s="90"/>
      <c r="D749" s="91"/>
      <c r="E749" s="90"/>
      <c r="F749" s="91"/>
      <c r="G749" s="91"/>
      <c r="H749" s="91"/>
    </row>
    <row r="750" spans="1:8" ht="22.5" customHeight="1" x14ac:dyDescent="0.3">
      <c r="A750" s="24">
        <v>747</v>
      </c>
      <c r="B750" s="83"/>
      <c r="C750" s="90"/>
      <c r="D750" s="91"/>
      <c r="E750" s="90"/>
      <c r="F750" s="91"/>
      <c r="G750" s="91"/>
      <c r="H750" s="91"/>
    </row>
    <row r="751" spans="1:8" ht="22.5" customHeight="1" x14ac:dyDescent="0.3">
      <c r="A751" s="24">
        <v>748</v>
      </c>
      <c r="B751" s="83"/>
      <c r="C751" s="90"/>
      <c r="D751" s="91"/>
      <c r="E751" s="90"/>
      <c r="F751" s="91"/>
      <c r="G751" s="91"/>
      <c r="H751" s="91"/>
    </row>
    <row r="752" spans="1:8" ht="22.5" customHeight="1" x14ac:dyDescent="0.3">
      <c r="A752" s="24">
        <v>749</v>
      </c>
      <c r="B752" s="83"/>
      <c r="C752" s="90"/>
      <c r="D752" s="91"/>
      <c r="E752" s="90"/>
      <c r="F752" s="91"/>
      <c r="G752" s="91"/>
      <c r="H752" s="91"/>
    </row>
    <row r="753" spans="1:8" ht="22.5" customHeight="1" x14ac:dyDescent="0.3">
      <c r="A753" s="24">
        <v>750</v>
      </c>
      <c r="B753" s="83"/>
      <c r="C753" s="90"/>
      <c r="D753" s="91"/>
      <c r="E753" s="90"/>
      <c r="F753" s="91"/>
      <c r="G753" s="91"/>
      <c r="H753" s="91"/>
    </row>
    <row r="754" spans="1:8" ht="22.5" customHeight="1" x14ac:dyDescent="0.3">
      <c r="A754" s="24">
        <v>751</v>
      </c>
      <c r="B754" s="83"/>
      <c r="C754" s="90"/>
      <c r="D754" s="91"/>
      <c r="E754" s="90"/>
      <c r="F754" s="91"/>
      <c r="G754" s="91"/>
      <c r="H754" s="91"/>
    </row>
    <row r="755" spans="1:8" ht="22.5" customHeight="1" x14ac:dyDescent="0.3">
      <c r="A755" s="24">
        <v>752</v>
      </c>
      <c r="B755" s="83"/>
      <c r="C755" s="90"/>
      <c r="D755" s="91"/>
      <c r="E755" s="90"/>
      <c r="F755" s="91"/>
      <c r="G755" s="91"/>
      <c r="H755" s="91"/>
    </row>
    <row r="756" spans="1:8" ht="22.5" customHeight="1" x14ac:dyDescent="0.3">
      <c r="A756" s="24">
        <v>753</v>
      </c>
      <c r="B756" s="83"/>
      <c r="C756" s="90"/>
      <c r="D756" s="91"/>
      <c r="E756" s="90"/>
      <c r="F756" s="91"/>
      <c r="G756" s="91"/>
      <c r="H756" s="91"/>
    </row>
    <row r="757" spans="1:8" ht="22.5" customHeight="1" x14ac:dyDescent="0.3">
      <c r="A757" s="24">
        <v>754</v>
      </c>
      <c r="B757" s="83"/>
      <c r="C757" s="90"/>
      <c r="D757" s="91"/>
      <c r="E757" s="90"/>
      <c r="F757" s="91"/>
      <c r="G757" s="91"/>
      <c r="H757" s="91"/>
    </row>
    <row r="758" spans="1:8" ht="22.5" customHeight="1" x14ac:dyDescent="0.3">
      <c r="A758" s="24">
        <v>755</v>
      </c>
      <c r="B758" s="83"/>
      <c r="C758" s="90"/>
      <c r="D758" s="91"/>
      <c r="E758" s="90"/>
      <c r="F758" s="91"/>
      <c r="G758" s="91"/>
      <c r="H758" s="91"/>
    </row>
    <row r="759" spans="1:8" ht="22.5" customHeight="1" x14ac:dyDescent="0.3">
      <c r="A759" s="24">
        <v>756</v>
      </c>
      <c r="B759" s="83"/>
      <c r="C759" s="90"/>
      <c r="D759" s="91"/>
      <c r="E759" s="90"/>
      <c r="F759" s="91"/>
      <c r="G759" s="91"/>
      <c r="H759" s="91"/>
    </row>
    <row r="760" spans="1:8" ht="22.5" customHeight="1" x14ac:dyDescent="0.3">
      <c r="A760" s="24">
        <v>757</v>
      </c>
      <c r="B760" s="83"/>
      <c r="C760" s="90"/>
      <c r="D760" s="91"/>
      <c r="E760" s="90"/>
      <c r="F760" s="91"/>
      <c r="G760" s="91"/>
      <c r="H760" s="91"/>
    </row>
    <row r="761" spans="1:8" ht="22.5" customHeight="1" x14ac:dyDescent="0.3">
      <c r="A761" s="24">
        <v>758</v>
      </c>
      <c r="B761" s="83"/>
      <c r="C761" s="90"/>
      <c r="D761" s="91"/>
      <c r="E761" s="90"/>
      <c r="F761" s="91"/>
      <c r="G761" s="91"/>
      <c r="H761" s="91"/>
    </row>
    <row r="762" spans="1:8" ht="22.5" customHeight="1" x14ac:dyDescent="0.3">
      <c r="A762" s="24">
        <v>759</v>
      </c>
      <c r="B762" s="83"/>
      <c r="C762" s="90"/>
      <c r="D762" s="91"/>
      <c r="E762" s="90"/>
      <c r="F762" s="91"/>
      <c r="G762" s="91"/>
      <c r="H762" s="91"/>
    </row>
    <row r="763" spans="1:8" ht="22.5" customHeight="1" x14ac:dyDescent="0.3">
      <c r="A763" s="24">
        <v>760</v>
      </c>
      <c r="B763" s="83"/>
      <c r="C763" s="90"/>
      <c r="D763" s="91"/>
      <c r="E763" s="90"/>
      <c r="F763" s="91"/>
      <c r="G763" s="91"/>
      <c r="H763" s="91"/>
    </row>
    <row r="764" spans="1:8" ht="22.5" customHeight="1" x14ac:dyDescent="0.3">
      <c r="A764" s="24">
        <v>761</v>
      </c>
      <c r="B764" s="83"/>
      <c r="C764" s="90"/>
      <c r="D764" s="91"/>
      <c r="E764" s="90"/>
      <c r="F764" s="91"/>
      <c r="G764" s="91"/>
      <c r="H764" s="91"/>
    </row>
    <row r="765" spans="1:8" ht="22.5" customHeight="1" x14ac:dyDescent="0.3">
      <c r="A765" s="24">
        <v>762</v>
      </c>
      <c r="B765" s="83"/>
      <c r="C765" s="90"/>
      <c r="D765" s="91"/>
      <c r="E765" s="90"/>
      <c r="F765" s="91"/>
      <c r="G765" s="91"/>
      <c r="H765" s="91"/>
    </row>
    <row r="766" spans="1:8" ht="22.5" customHeight="1" x14ac:dyDescent="0.3">
      <c r="A766" s="24">
        <v>763</v>
      </c>
      <c r="B766" s="83"/>
      <c r="C766" s="90"/>
      <c r="D766" s="91"/>
      <c r="E766" s="90"/>
      <c r="F766" s="91"/>
      <c r="G766" s="91"/>
      <c r="H766" s="91"/>
    </row>
    <row r="767" spans="1:8" ht="22.5" customHeight="1" x14ac:dyDescent="0.3">
      <c r="A767" s="24">
        <v>764</v>
      </c>
      <c r="B767" s="83"/>
      <c r="C767" s="90"/>
      <c r="D767" s="91"/>
      <c r="E767" s="90"/>
      <c r="F767" s="91"/>
      <c r="G767" s="91"/>
      <c r="H767" s="91"/>
    </row>
    <row r="768" spans="1:8" ht="22.5" customHeight="1" x14ac:dyDescent="0.3">
      <c r="A768" s="24">
        <v>765</v>
      </c>
      <c r="B768" s="83"/>
      <c r="C768" s="90"/>
      <c r="D768" s="91"/>
      <c r="E768" s="90"/>
      <c r="F768" s="91"/>
      <c r="G768" s="91"/>
      <c r="H768" s="91"/>
    </row>
    <row r="769" spans="1:8" ht="22.5" customHeight="1" x14ac:dyDescent="0.3">
      <c r="A769" s="24">
        <v>766</v>
      </c>
      <c r="B769" s="83"/>
      <c r="C769" s="90"/>
      <c r="D769" s="91"/>
      <c r="E769" s="90"/>
      <c r="F769" s="91"/>
      <c r="G769" s="91"/>
      <c r="H769" s="91"/>
    </row>
    <row r="770" spans="1:8" ht="22.5" customHeight="1" x14ac:dyDescent="0.3">
      <c r="A770" s="24">
        <v>767</v>
      </c>
      <c r="B770" s="83"/>
      <c r="C770" s="90"/>
      <c r="D770" s="91"/>
      <c r="E770" s="90"/>
      <c r="F770" s="91"/>
      <c r="G770" s="91"/>
      <c r="H770" s="91"/>
    </row>
    <row r="771" spans="1:8" ht="22.5" customHeight="1" x14ac:dyDescent="0.3">
      <c r="A771" s="24">
        <v>768</v>
      </c>
      <c r="B771" s="83"/>
      <c r="C771" s="90"/>
      <c r="D771" s="91"/>
      <c r="E771" s="90"/>
      <c r="F771" s="91"/>
      <c r="G771" s="91"/>
      <c r="H771" s="91"/>
    </row>
    <row r="772" spans="1:8" ht="22.5" customHeight="1" x14ac:dyDescent="0.3">
      <c r="A772" s="24">
        <v>769</v>
      </c>
      <c r="B772" s="83"/>
      <c r="C772" s="90"/>
      <c r="D772" s="91"/>
      <c r="E772" s="90"/>
      <c r="F772" s="91"/>
      <c r="G772" s="91"/>
      <c r="H772" s="91"/>
    </row>
    <row r="773" spans="1:8" ht="22.5" customHeight="1" x14ac:dyDescent="0.3">
      <c r="A773" s="24">
        <v>770</v>
      </c>
      <c r="B773" s="83"/>
      <c r="C773" s="90"/>
      <c r="D773" s="91"/>
      <c r="E773" s="90"/>
      <c r="F773" s="91"/>
      <c r="G773" s="91"/>
      <c r="H773" s="91"/>
    </row>
    <row r="774" spans="1:8" ht="22.5" customHeight="1" x14ac:dyDescent="0.3">
      <c r="A774" s="24">
        <v>771</v>
      </c>
      <c r="B774" s="83"/>
      <c r="C774" s="90"/>
      <c r="D774" s="91"/>
      <c r="E774" s="90"/>
      <c r="F774" s="91"/>
      <c r="G774" s="91"/>
      <c r="H774" s="91"/>
    </row>
    <row r="775" spans="1:8" ht="22.5" customHeight="1" x14ac:dyDescent="0.3">
      <c r="A775" s="24">
        <v>772</v>
      </c>
      <c r="B775" s="83"/>
      <c r="C775" s="90"/>
      <c r="D775" s="91"/>
      <c r="E775" s="90"/>
      <c r="F775" s="91"/>
      <c r="G775" s="91"/>
      <c r="H775" s="91"/>
    </row>
    <row r="776" spans="1:8" ht="22.5" customHeight="1" x14ac:dyDescent="0.3">
      <c r="A776" s="24">
        <v>773</v>
      </c>
      <c r="B776" s="83"/>
      <c r="C776" s="90"/>
      <c r="D776" s="91"/>
      <c r="E776" s="90"/>
      <c r="F776" s="91"/>
      <c r="G776" s="91"/>
      <c r="H776" s="91"/>
    </row>
    <row r="777" spans="1:8" ht="22.5" customHeight="1" x14ac:dyDescent="0.3">
      <c r="A777" s="24">
        <v>774</v>
      </c>
      <c r="B777" s="83"/>
      <c r="C777" s="90"/>
      <c r="D777" s="91"/>
      <c r="E777" s="90"/>
      <c r="F777" s="91"/>
      <c r="G777" s="91"/>
      <c r="H777" s="91"/>
    </row>
    <row r="778" spans="1:8" ht="22.5" customHeight="1" x14ac:dyDescent="0.3">
      <c r="A778" s="24">
        <v>775</v>
      </c>
      <c r="B778" s="83"/>
      <c r="C778" s="90"/>
      <c r="D778" s="91"/>
      <c r="E778" s="90"/>
      <c r="F778" s="91"/>
      <c r="G778" s="91"/>
      <c r="H778" s="91"/>
    </row>
    <row r="779" spans="1:8" ht="22.5" customHeight="1" x14ac:dyDescent="0.3">
      <c r="A779" s="24">
        <v>776</v>
      </c>
      <c r="B779" s="83"/>
      <c r="C779" s="90"/>
      <c r="D779" s="91"/>
      <c r="E779" s="90"/>
      <c r="F779" s="91"/>
      <c r="G779" s="91"/>
      <c r="H779" s="91"/>
    </row>
    <row r="780" spans="1:8" ht="22.5" customHeight="1" x14ac:dyDescent="0.3">
      <c r="A780" s="24">
        <v>777</v>
      </c>
      <c r="B780" s="83"/>
      <c r="C780" s="90"/>
      <c r="D780" s="91"/>
      <c r="E780" s="90"/>
      <c r="F780" s="91"/>
      <c r="G780" s="91"/>
      <c r="H780" s="91"/>
    </row>
    <row r="781" spans="1:8" ht="22.5" customHeight="1" x14ac:dyDescent="0.3">
      <c r="A781" s="24">
        <v>778</v>
      </c>
      <c r="B781" s="83"/>
      <c r="C781" s="90"/>
      <c r="D781" s="91"/>
      <c r="E781" s="90"/>
      <c r="F781" s="91"/>
      <c r="G781" s="91"/>
      <c r="H781" s="91"/>
    </row>
    <row r="782" spans="1:8" ht="22.5" customHeight="1" x14ac:dyDescent="0.3">
      <c r="A782" s="24">
        <v>779</v>
      </c>
      <c r="B782" s="83"/>
      <c r="C782" s="90"/>
      <c r="D782" s="91"/>
      <c r="E782" s="90"/>
      <c r="F782" s="91"/>
      <c r="G782" s="91"/>
      <c r="H782" s="91"/>
    </row>
    <row r="783" spans="1:8" ht="22.5" customHeight="1" x14ac:dyDescent="0.3">
      <c r="A783" s="24">
        <v>780</v>
      </c>
      <c r="B783" s="83"/>
      <c r="C783" s="90"/>
      <c r="D783" s="91"/>
      <c r="E783" s="90"/>
      <c r="F783" s="91"/>
      <c r="G783" s="91"/>
      <c r="H783" s="91"/>
    </row>
    <row r="784" spans="1:8" ht="22.5" customHeight="1" x14ac:dyDescent="0.3">
      <c r="A784" s="24">
        <v>781</v>
      </c>
      <c r="B784" s="83"/>
      <c r="C784" s="90"/>
      <c r="D784" s="91"/>
      <c r="E784" s="90"/>
      <c r="F784" s="91"/>
      <c r="G784" s="91"/>
      <c r="H784" s="91"/>
    </row>
    <row r="785" spans="1:8" ht="22.5" customHeight="1" x14ac:dyDescent="0.3">
      <c r="A785" s="24">
        <v>782</v>
      </c>
      <c r="B785" s="83"/>
      <c r="C785" s="90"/>
      <c r="D785" s="91"/>
      <c r="E785" s="90"/>
      <c r="F785" s="91"/>
      <c r="G785" s="91"/>
      <c r="H785" s="91"/>
    </row>
    <row r="786" spans="1:8" ht="22.5" customHeight="1" x14ac:dyDescent="0.3">
      <c r="A786" s="24">
        <v>783</v>
      </c>
      <c r="B786" s="83"/>
      <c r="C786" s="90"/>
      <c r="D786" s="91"/>
      <c r="E786" s="90"/>
      <c r="F786" s="91"/>
      <c r="G786" s="91"/>
      <c r="H786" s="91"/>
    </row>
    <row r="787" spans="1:8" ht="22.5" customHeight="1" x14ac:dyDescent="0.3">
      <c r="A787" s="24">
        <v>784</v>
      </c>
      <c r="B787" s="83"/>
      <c r="C787" s="90"/>
      <c r="D787" s="91"/>
      <c r="E787" s="90"/>
      <c r="F787" s="91"/>
      <c r="G787" s="91"/>
      <c r="H787" s="91"/>
    </row>
    <row r="788" spans="1:8" ht="22.5" customHeight="1" x14ac:dyDescent="0.3">
      <c r="A788" s="24">
        <v>785</v>
      </c>
      <c r="B788" s="83"/>
      <c r="C788" s="90"/>
      <c r="D788" s="91"/>
      <c r="E788" s="90"/>
      <c r="F788" s="91"/>
      <c r="G788" s="91"/>
      <c r="H788" s="91"/>
    </row>
    <row r="789" spans="1:8" ht="22.5" customHeight="1" x14ac:dyDescent="0.3">
      <c r="A789" s="24">
        <v>786</v>
      </c>
      <c r="B789" s="83"/>
      <c r="C789" s="90"/>
      <c r="D789" s="91"/>
      <c r="E789" s="90"/>
      <c r="F789" s="91"/>
      <c r="G789" s="91"/>
      <c r="H789" s="91"/>
    </row>
    <row r="790" spans="1:8" ht="22.5" customHeight="1" x14ac:dyDescent="0.3">
      <c r="A790" s="24">
        <v>787</v>
      </c>
      <c r="B790" s="83"/>
      <c r="C790" s="90"/>
      <c r="D790" s="91"/>
      <c r="E790" s="90"/>
      <c r="F790" s="91"/>
      <c r="G790" s="91"/>
      <c r="H790" s="91"/>
    </row>
    <row r="791" spans="1:8" ht="22.5" customHeight="1" x14ac:dyDescent="0.3">
      <c r="A791" s="24">
        <v>788</v>
      </c>
      <c r="B791" s="83"/>
      <c r="C791" s="90"/>
      <c r="D791" s="91"/>
      <c r="E791" s="90"/>
      <c r="F791" s="91"/>
      <c r="G791" s="91"/>
      <c r="H791" s="91"/>
    </row>
    <row r="792" spans="1:8" ht="22.5" customHeight="1" x14ac:dyDescent="0.3">
      <c r="A792" s="24">
        <v>789</v>
      </c>
      <c r="B792" s="83"/>
      <c r="C792" s="90"/>
      <c r="D792" s="91"/>
      <c r="E792" s="90"/>
      <c r="F792" s="91"/>
      <c r="G792" s="91"/>
      <c r="H792" s="91"/>
    </row>
    <row r="793" spans="1:8" ht="22.5" customHeight="1" x14ac:dyDescent="0.3">
      <c r="A793" s="24">
        <v>790</v>
      </c>
      <c r="B793" s="83"/>
      <c r="C793" s="90"/>
      <c r="D793" s="91"/>
      <c r="E793" s="90"/>
      <c r="F793" s="91"/>
      <c r="G793" s="91"/>
      <c r="H793" s="91"/>
    </row>
    <row r="794" spans="1:8" ht="22.5" customHeight="1" x14ac:dyDescent="0.3">
      <c r="A794" s="24">
        <v>791</v>
      </c>
      <c r="B794" s="83"/>
      <c r="C794" s="90"/>
      <c r="D794" s="91"/>
      <c r="E794" s="90"/>
      <c r="F794" s="91"/>
      <c r="G794" s="91"/>
      <c r="H794" s="91"/>
    </row>
    <row r="795" spans="1:8" ht="22.5" customHeight="1" x14ac:dyDescent="0.3">
      <c r="A795" s="24">
        <v>792</v>
      </c>
      <c r="B795" s="83"/>
      <c r="C795" s="90"/>
      <c r="D795" s="91"/>
      <c r="E795" s="90"/>
      <c r="F795" s="91"/>
      <c r="G795" s="91"/>
      <c r="H795" s="91"/>
    </row>
    <row r="796" spans="1:8" ht="22.5" customHeight="1" x14ac:dyDescent="0.3">
      <c r="A796" s="24">
        <v>793</v>
      </c>
      <c r="B796" s="83"/>
      <c r="C796" s="90"/>
      <c r="D796" s="91"/>
      <c r="E796" s="90"/>
      <c r="F796" s="91"/>
      <c r="G796" s="91"/>
      <c r="H796" s="91"/>
    </row>
    <row r="797" spans="1:8" ht="22.5" customHeight="1" x14ac:dyDescent="0.3">
      <c r="A797" s="24">
        <v>794</v>
      </c>
      <c r="B797" s="83"/>
      <c r="C797" s="90"/>
      <c r="D797" s="91"/>
      <c r="E797" s="90"/>
      <c r="F797" s="91"/>
      <c r="G797" s="91"/>
      <c r="H797" s="91"/>
    </row>
    <row r="798" spans="1:8" ht="22.5" customHeight="1" x14ac:dyDescent="0.3">
      <c r="A798" s="24">
        <v>795</v>
      </c>
      <c r="B798" s="83"/>
      <c r="C798" s="90"/>
      <c r="D798" s="91"/>
      <c r="E798" s="90"/>
      <c r="F798" s="91"/>
      <c r="G798" s="91"/>
      <c r="H798" s="91"/>
    </row>
    <row r="799" spans="1:8" ht="22.5" customHeight="1" x14ac:dyDescent="0.3">
      <c r="A799" s="24">
        <v>796</v>
      </c>
      <c r="B799" s="83"/>
      <c r="C799" s="90"/>
      <c r="D799" s="91"/>
      <c r="E799" s="90"/>
      <c r="F799" s="91"/>
      <c r="G799" s="91"/>
      <c r="H799" s="91"/>
    </row>
    <row r="800" spans="1:8" ht="22.5" customHeight="1" x14ac:dyDescent="0.3">
      <c r="A800" s="24">
        <v>797</v>
      </c>
      <c r="B800" s="83"/>
      <c r="C800" s="90"/>
      <c r="D800" s="91"/>
      <c r="E800" s="90"/>
      <c r="F800" s="91"/>
      <c r="G800" s="91"/>
      <c r="H800" s="91"/>
    </row>
    <row r="801" spans="1:8" ht="22.5" customHeight="1" x14ac:dyDescent="0.3">
      <c r="A801" s="24">
        <v>798</v>
      </c>
      <c r="B801" s="83"/>
      <c r="C801" s="90"/>
      <c r="D801" s="91"/>
      <c r="E801" s="90"/>
      <c r="F801" s="91"/>
      <c r="G801" s="91"/>
      <c r="H801" s="91"/>
    </row>
    <row r="802" spans="1:8" ht="22.5" customHeight="1" x14ac:dyDescent="0.3">
      <c r="A802" s="24">
        <v>799</v>
      </c>
      <c r="B802" s="83"/>
      <c r="C802" s="90"/>
      <c r="D802" s="91"/>
      <c r="E802" s="90"/>
      <c r="F802" s="91"/>
      <c r="G802" s="91"/>
      <c r="H802" s="91"/>
    </row>
    <row r="803" spans="1:8" ht="22.5" customHeight="1" x14ac:dyDescent="0.3">
      <c r="A803" s="24">
        <v>800</v>
      </c>
      <c r="B803" s="83"/>
      <c r="C803" s="90"/>
      <c r="D803" s="91"/>
      <c r="E803" s="90"/>
      <c r="F803" s="91"/>
      <c r="G803" s="91"/>
      <c r="H803" s="91"/>
    </row>
    <row r="804" spans="1:8" ht="22.5" customHeight="1" x14ac:dyDescent="0.3">
      <c r="A804" s="24">
        <v>801</v>
      </c>
      <c r="B804" s="83"/>
      <c r="C804" s="90"/>
      <c r="D804" s="91"/>
      <c r="E804" s="90"/>
      <c r="F804" s="91"/>
      <c r="G804" s="91"/>
      <c r="H804" s="91"/>
    </row>
    <row r="805" spans="1:8" ht="22.5" customHeight="1" x14ac:dyDescent="0.3">
      <c r="A805" s="24">
        <v>802</v>
      </c>
      <c r="B805" s="83"/>
      <c r="C805" s="90"/>
      <c r="D805" s="91"/>
      <c r="E805" s="90"/>
      <c r="F805" s="91"/>
      <c r="G805" s="91"/>
      <c r="H805" s="91"/>
    </row>
    <row r="806" spans="1:8" ht="22.5" customHeight="1" x14ac:dyDescent="0.3">
      <c r="A806" s="24">
        <v>803</v>
      </c>
      <c r="B806" s="83"/>
      <c r="C806" s="90"/>
      <c r="D806" s="91"/>
      <c r="E806" s="90"/>
      <c r="F806" s="91"/>
      <c r="G806" s="91"/>
      <c r="H806" s="91"/>
    </row>
    <row r="807" spans="1:8" ht="22.5" customHeight="1" x14ac:dyDescent="0.3">
      <c r="A807" s="24">
        <v>804</v>
      </c>
      <c r="B807" s="83"/>
      <c r="C807" s="90"/>
      <c r="D807" s="91"/>
      <c r="E807" s="90"/>
      <c r="F807" s="91"/>
      <c r="G807" s="91"/>
      <c r="H807" s="91"/>
    </row>
    <row r="808" spans="1:8" ht="22.5" customHeight="1" x14ac:dyDescent="0.3">
      <c r="A808" s="24">
        <v>805</v>
      </c>
      <c r="B808" s="83"/>
      <c r="C808" s="90"/>
      <c r="D808" s="91"/>
      <c r="E808" s="90"/>
      <c r="F808" s="91"/>
      <c r="G808" s="91"/>
      <c r="H808" s="91"/>
    </row>
    <row r="809" spans="1:8" ht="22.5" customHeight="1" x14ac:dyDescent="0.3">
      <c r="A809" s="24">
        <v>806</v>
      </c>
      <c r="B809" s="83"/>
      <c r="C809" s="90"/>
      <c r="D809" s="91"/>
      <c r="E809" s="90"/>
      <c r="F809" s="91"/>
      <c r="G809" s="91"/>
      <c r="H809" s="91"/>
    </row>
    <row r="810" spans="1:8" ht="22.5" customHeight="1" x14ac:dyDescent="0.3">
      <c r="A810" s="24">
        <v>807</v>
      </c>
      <c r="B810" s="83"/>
      <c r="C810" s="90"/>
      <c r="D810" s="91"/>
      <c r="E810" s="90"/>
      <c r="F810" s="91"/>
      <c r="G810" s="91"/>
      <c r="H810" s="91"/>
    </row>
    <row r="811" spans="1:8" ht="22.5" customHeight="1" x14ac:dyDescent="0.3">
      <c r="A811" s="24">
        <v>808</v>
      </c>
      <c r="B811" s="83"/>
      <c r="C811" s="90"/>
      <c r="D811" s="91"/>
      <c r="E811" s="90"/>
      <c r="F811" s="91"/>
      <c r="G811" s="91"/>
      <c r="H811" s="91"/>
    </row>
    <row r="812" spans="1:8" ht="22.5" customHeight="1" x14ac:dyDescent="0.3">
      <c r="A812" s="24">
        <v>809</v>
      </c>
      <c r="B812" s="83"/>
      <c r="C812" s="90"/>
      <c r="D812" s="91"/>
      <c r="E812" s="90"/>
      <c r="F812" s="91"/>
      <c r="G812" s="91"/>
      <c r="H812" s="91"/>
    </row>
    <row r="813" spans="1:8" ht="22.5" customHeight="1" x14ac:dyDescent="0.3">
      <c r="A813" s="24">
        <v>810</v>
      </c>
      <c r="B813" s="83"/>
      <c r="C813" s="90"/>
      <c r="D813" s="91"/>
      <c r="E813" s="90"/>
      <c r="F813" s="91"/>
      <c r="G813" s="91"/>
      <c r="H813" s="91"/>
    </row>
    <row r="814" spans="1:8" ht="22.5" customHeight="1" x14ac:dyDescent="0.3">
      <c r="A814" s="24">
        <v>811</v>
      </c>
      <c r="B814" s="83"/>
      <c r="C814" s="90"/>
      <c r="D814" s="91"/>
      <c r="E814" s="90"/>
      <c r="F814" s="91"/>
      <c r="G814" s="91"/>
      <c r="H814" s="91"/>
    </row>
    <row r="815" spans="1:8" ht="22.5" customHeight="1" x14ac:dyDescent="0.3">
      <c r="A815" s="24">
        <v>812</v>
      </c>
      <c r="B815" s="83"/>
      <c r="C815" s="90"/>
      <c r="D815" s="91"/>
      <c r="E815" s="90"/>
      <c r="F815" s="91"/>
      <c r="G815" s="91"/>
      <c r="H815" s="91"/>
    </row>
    <row r="816" spans="1:8" ht="22.5" customHeight="1" x14ac:dyDescent="0.3">
      <c r="A816" s="24">
        <v>813</v>
      </c>
      <c r="B816" s="83"/>
      <c r="C816" s="90"/>
      <c r="D816" s="91"/>
      <c r="E816" s="90"/>
      <c r="F816" s="91"/>
      <c r="G816" s="91"/>
      <c r="H816" s="91"/>
    </row>
    <row r="817" spans="1:8" ht="22.5" customHeight="1" x14ac:dyDescent="0.3">
      <c r="A817" s="24">
        <v>814</v>
      </c>
      <c r="B817" s="83"/>
      <c r="C817" s="90"/>
      <c r="D817" s="91"/>
      <c r="E817" s="90"/>
      <c r="F817" s="91"/>
      <c r="G817" s="91"/>
      <c r="H817" s="91"/>
    </row>
    <row r="818" spans="1:8" ht="22.5" customHeight="1" x14ac:dyDescent="0.3">
      <c r="A818" s="24">
        <v>815</v>
      </c>
      <c r="B818" s="83"/>
      <c r="C818" s="90"/>
      <c r="D818" s="91"/>
      <c r="E818" s="90"/>
      <c r="F818" s="91"/>
      <c r="G818" s="91"/>
      <c r="H818" s="91"/>
    </row>
    <row r="819" spans="1:8" ht="22.5" customHeight="1" x14ac:dyDescent="0.3">
      <c r="A819" s="24">
        <v>816</v>
      </c>
      <c r="B819" s="83"/>
      <c r="C819" s="90"/>
      <c r="D819" s="91"/>
      <c r="E819" s="90"/>
      <c r="F819" s="91"/>
      <c r="G819" s="91"/>
      <c r="H819" s="91"/>
    </row>
    <row r="820" spans="1:8" ht="22.5" customHeight="1" x14ac:dyDescent="0.3">
      <c r="A820" s="24">
        <v>817</v>
      </c>
      <c r="B820" s="83"/>
      <c r="C820" s="90"/>
      <c r="D820" s="91"/>
      <c r="E820" s="90"/>
      <c r="F820" s="91"/>
      <c r="G820" s="91"/>
      <c r="H820" s="91"/>
    </row>
    <row r="821" spans="1:8" ht="22.5" customHeight="1" x14ac:dyDescent="0.3">
      <c r="A821" s="24">
        <v>818</v>
      </c>
      <c r="B821" s="83"/>
      <c r="C821" s="90"/>
      <c r="D821" s="91"/>
      <c r="E821" s="90"/>
      <c r="F821" s="91"/>
      <c r="G821" s="91"/>
      <c r="H821" s="91"/>
    </row>
    <row r="822" spans="1:8" ht="22.5" customHeight="1" x14ac:dyDescent="0.3">
      <c r="A822" s="24">
        <v>819</v>
      </c>
      <c r="B822" s="83"/>
      <c r="C822" s="90"/>
      <c r="D822" s="91"/>
      <c r="E822" s="90"/>
      <c r="F822" s="91"/>
      <c r="G822" s="91"/>
      <c r="H822" s="91"/>
    </row>
    <row r="823" spans="1:8" ht="22.5" customHeight="1" x14ac:dyDescent="0.3">
      <c r="A823" s="24">
        <v>820</v>
      </c>
      <c r="B823" s="83"/>
      <c r="C823" s="90"/>
      <c r="D823" s="91"/>
      <c r="E823" s="90"/>
      <c r="F823" s="91"/>
      <c r="G823" s="91"/>
      <c r="H823" s="91"/>
    </row>
    <row r="824" spans="1:8" ht="22.5" customHeight="1" x14ac:dyDescent="0.3">
      <c r="A824" s="24">
        <v>821</v>
      </c>
      <c r="B824" s="83"/>
      <c r="C824" s="90"/>
      <c r="D824" s="91"/>
      <c r="E824" s="90"/>
      <c r="F824" s="91"/>
      <c r="G824" s="91"/>
      <c r="H824" s="91"/>
    </row>
    <row r="825" spans="1:8" ht="22.5" customHeight="1" x14ac:dyDescent="0.3">
      <c r="A825" s="24">
        <v>822</v>
      </c>
      <c r="B825" s="83"/>
      <c r="C825" s="90"/>
      <c r="D825" s="91"/>
      <c r="E825" s="90"/>
      <c r="F825" s="91"/>
      <c r="G825" s="91"/>
      <c r="H825" s="91"/>
    </row>
    <row r="826" spans="1:8" ht="22.5" customHeight="1" x14ac:dyDescent="0.3">
      <c r="A826" s="24">
        <v>823</v>
      </c>
      <c r="B826" s="83"/>
      <c r="C826" s="90"/>
      <c r="D826" s="91"/>
      <c r="E826" s="90"/>
      <c r="F826" s="91"/>
      <c r="G826" s="91"/>
      <c r="H826" s="91"/>
    </row>
    <row r="827" spans="1:8" ht="22.5" customHeight="1" x14ac:dyDescent="0.3">
      <c r="A827" s="24">
        <v>824</v>
      </c>
      <c r="B827" s="83"/>
      <c r="C827" s="90"/>
      <c r="D827" s="91"/>
      <c r="E827" s="90"/>
      <c r="F827" s="91"/>
      <c r="G827" s="91"/>
      <c r="H827" s="91"/>
    </row>
    <row r="828" spans="1:8" ht="22.5" customHeight="1" x14ac:dyDescent="0.3">
      <c r="A828" s="24">
        <v>825</v>
      </c>
      <c r="B828" s="83"/>
      <c r="C828" s="90"/>
      <c r="D828" s="91"/>
      <c r="E828" s="90"/>
      <c r="F828" s="91"/>
      <c r="G828" s="91"/>
      <c r="H828" s="91"/>
    </row>
    <row r="829" spans="1:8" ht="22.5" customHeight="1" x14ac:dyDescent="0.3">
      <c r="A829" s="24">
        <v>826</v>
      </c>
      <c r="B829" s="83"/>
      <c r="C829" s="90"/>
      <c r="D829" s="91"/>
      <c r="E829" s="90"/>
      <c r="F829" s="91"/>
      <c r="G829" s="91"/>
      <c r="H829" s="91"/>
    </row>
    <row r="830" spans="1:8" ht="22.5" customHeight="1" x14ac:dyDescent="0.3">
      <c r="A830" s="24">
        <v>827</v>
      </c>
      <c r="B830" s="83"/>
      <c r="C830" s="90"/>
      <c r="D830" s="91"/>
      <c r="E830" s="90"/>
      <c r="F830" s="91"/>
      <c r="G830" s="91"/>
      <c r="H830" s="91"/>
    </row>
    <row r="831" spans="1:8" ht="22.5" customHeight="1" x14ac:dyDescent="0.3">
      <c r="A831" s="24">
        <v>828</v>
      </c>
      <c r="B831" s="83"/>
      <c r="C831" s="90"/>
      <c r="D831" s="91"/>
      <c r="E831" s="90"/>
      <c r="F831" s="91"/>
      <c r="G831" s="91"/>
      <c r="H831" s="91"/>
    </row>
    <row r="832" spans="1:8" ht="22.5" customHeight="1" x14ac:dyDescent="0.3">
      <c r="A832" s="24">
        <v>829</v>
      </c>
      <c r="B832" s="83"/>
      <c r="C832" s="90"/>
      <c r="D832" s="91"/>
      <c r="E832" s="90"/>
      <c r="F832" s="91"/>
      <c r="G832" s="91"/>
      <c r="H832" s="91"/>
    </row>
    <row r="833" spans="1:8" ht="22.5" customHeight="1" x14ac:dyDescent="0.3">
      <c r="A833" s="24">
        <v>830</v>
      </c>
      <c r="B833" s="83"/>
      <c r="C833" s="90"/>
      <c r="D833" s="91"/>
      <c r="E833" s="90"/>
      <c r="F833" s="91"/>
      <c r="G833" s="91"/>
      <c r="H833" s="91"/>
    </row>
    <row r="834" spans="1:8" ht="22.5" customHeight="1" x14ac:dyDescent="0.3">
      <c r="A834" s="24">
        <v>831</v>
      </c>
      <c r="B834" s="83"/>
      <c r="C834" s="90"/>
      <c r="D834" s="91"/>
      <c r="E834" s="90"/>
      <c r="F834" s="91"/>
      <c r="G834" s="91"/>
      <c r="H834" s="91"/>
    </row>
    <row r="835" spans="1:8" ht="22.5" customHeight="1" x14ac:dyDescent="0.3">
      <c r="A835" s="24">
        <v>832</v>
      </c>
      <c r="B835" s="83"/>
      <c r="C835" s="90"/>
      <c r="D835" s="91"/>
      <c r="E835" s="90"/>
      <c r="F835" s="91"/>
      <c r="G835" s="91"/>
      <c r="H835" s="91"/>
    </row>
    <row r="836" spans="1:8" ht="22.5" customHeight="1" x14ac:dyDescent="0.3">
      <c r="A836" s="24">
        <v>833</v>
      </c>
      <c r="B836" s="83"/>
      <c r="C836" s="90"/>
      <c r="D836" s="91"/>
      <c r="E836" s="90"/>
      <c r="F836" s="91"/>
      <c r="G836" s="91"/>
      <c r="H836" s="91"/>
    </row>
    <row r="837" spans="1:8" ht="22.5" customHeight="1" x14ac:dyDescent="0.3">
      <c r="A837" s="24">
        <v>834</v>
      </c>
      <c r="B837" s="83"/>
      <c r="C837" s="90"/>
      <c r="D837" s="91"/>
      <c r="E837" s="90"/>
      <c r="F837" s="91"/>
      <c r="G837" s="91"/>
      <c r="H837" s="91"/>
    </row>
    <row r="838" spans="1:8" ht="22.5" customHeight="1" x14ac:dyDescent="0.3">
      <c r="A838" s="24">
        <v>835</v>
      </c>
      <c r="B838" s="83"/>
      <c r="C838" s="90"/>
      <c r="D838" s="91"/>
      <c r="E838" s="90"/>
      <c r="F838" s="91"/>
      <c r="G838" s="91"/>
      <c r="H838" s="91"/>
    </row>
    <row r="839" spans="1:8" ht="22.5" customHeight="1" x14ac:dyDescent="0.3">
      <c r="A839" s="24">
        <v>836</v>
      </c>
      <c r="B839" s="83"/>
      <c r="C839" s="90"/>
      <c r="D839" s="91"/>
      <c r="E839" s="90"/>
      <c r="F839" s="91"/>
      <c r="G839" s="91"/>
      <c r="H839" s="91"/>
    </row>
    <row r="840" spans="1:8" ht="22.5" customHeight="1" x14ac:dyDescent="0.3">
      <c r="A840" s="24">
        <v>837</v>
      </c>
      <c r="B840" s="83"/>
      <c r="C840" s="90"/>
      <c r="D840" s="91"/>
      <c r="E840" s="90"/>
      <c r="F840" s="91"/>
      <c r="G840" s="91"/>
      <c r="H840" s="91"/>
    </row>
    <row r="841" spans="1:8" ht="22.5" customHeight="1" x14ac:dyDescent="0.3">
      <c r="A841" s="24">
        <v>838</v>
      </c>
      <c r="B841" s="83"/>
      <c r="C841" s="90"/>
      <c r="D841" s="91"/>
      <c r="E841" s="90"/>
      <c r="F841" s="91"/>
      <c r="G841" s="91"/>
      <c r="H841" s="91"/>
    </row>
    <row r="842" spans="1:8" ht="22.5" customHeight="1" x14ac:dyDescent="0.3">
      <c r="A842" s="24">
        <v>839</v>
      </c>
      <c r="B842" s="83"/>
      <c r="C842" s="90"/>
      <c r="D842" s="91"/>
      <c r="E842" s="90"/>
      <c r="F842" s="91"/>
      <c r="G842" s="91"/>
      <c r="H842" s="91"/>
    </row>
    <row r="843" spans="1:8" ht="22.5" customHeight="1" x14ac:dyDescent="0.3">
      <c r="A843" s="24">
        <v>840</v>
      </c>
      <c r="B843" s="83"/>
      <c r="C843" s="90"/>
      <c r="D843" s="91"/>
      <c r="E843" s="90"/>
      <c r="F843" s="91"/>
      <c r="G843" s="91"/>
      <c r="H843" s="91"/>
    </row>
    <row r="844" spans="1:8" ht="22.5" customHeight="1" x14ac:dyDescent="0.3">
      <c r="A844" s="24">
        <v>841</v>
      </c>
      <c r="B844" s="83"/>
      <c r="C844" s="90"/>
      <c r="D844" s="91"/>
      <c r="E844" s="90"/>
      <c r="F844" s="91"/>
      <c r="G844" s="91"/>
      <c r="H844" s="91"/>
    </row>
    <row r="845" spans="1:8" ht="22.5" customHeight="1" x14ac:dyDescent="0.3">
      <c r="A845" s="24">
        <v>842</v>
      </c>
      <c r="B845" s="83"/>
      <c r="C845" s="90"/>
      <c r="D845" s="91"/>
      <c r="E845" s="90"/>
      <c r="F845" s="91"/>
      <c r="G845" s="91"/>
      <c r="H845" s="91"/>
    </row>
    <row r="846" spans="1:8" ht="22.5" customHeight="1" x14ac:dyDescent="0.3">
      <c r="A846" s="24">
        <v>843</v>
      </c>
      <c r="B846" s="83"/>
      <c r="C846" s="90"/>
      <c r="D846" s="91"/>
      <c r="E846" s="90"/>
      <c r="F846" s="91"/>
      <c r="G846" s="91"/>
      <c r="H846" s="91"/>
    </row>
    <row r="847" spans="1:8" ht="22.5" customHeight="1" x14ac:dyDescent="0.3">
      <c r="A847" s="24">
        <v>844</v>
      </c>
      <c r="B847" s="83"/>
      <c r="C847" s="90"/>
      <c r="D847" s="91"/>
      <c r="E847" s="90"/>
      <c r="F847" s="91"/>
      <c r="G847" s="91"/>
      <c r="H847" s="91"/>
    </row>
    <row r="848" spans="1:8" ht="22.5" customHeight="1" x14ac:dyDescent="0.3">
      <c r="A848" s="24">
        <v>845</v>
      </c>
      <c r="B848" s="83"/>
      <c r="C848" s="90"/>
      <c r="D848" s="91"/>
      <c r="E848" s="90"/>
      <c r="F848" s="91"/>
      <c r="G848" s="91"/>
      <c r="H848" s="91"/>
    </row>
    <row r="849" spans="1:8" ht="22.5" customHeight="1" x14ac:dyDescent="0.3">
      <c r="A849" s="24">
        <v>846</v>
      </c>
      <c r="B849" s="83"/>
      <c r="C849" s="90"/>
      <c r="D849" s="91"/>
      <c r="E849" s="90"/>
      <c r="F849" s="91"/>
      <c r="G849" s="91"/>
      <c r="H849" s="91"/>
    </row>
    <row r="850" spans="1:8" ht="22.5" customHeight="1" x14ac:dyDescent="0.3">
      <c r="A850" s="24">
        <v>847</v>
      </c>
      <c r="B850" s="83"/>
      <c r="C850" s="90"/>
      <c r="D850" s="91"/>
      <c r="E850" s="90"/>
      <c r="F850" s="91"/>
      <c r="G850" s="91"/>
      <c r="H850" s="91"/>
    </row>
    <row r="851" spans="1:8" ht="22.5" customHeight="1" x14ac:dyDescent="0.3">
      <c r="A851" s="24">
        <v>848</v>
      </c>
      <c r="B851" s="83"/>
      <c r="C851" s="90"/>
      <c r="D851" s="91"/>
      <c r="E851" s="90"/>
      <c r="F851" s="91"/>
      <c r="G851" s="91"/>
      <c r="H851" s="91"/>
    </row>
    <row r="852" spans="1:8" ht="22.5" customHeight="1" x14ac:dyDescent="0.3">
      <c r="A852" s="24">
        <v>849</v>
      </c>
      <c r="B852" s="83"/>
      <c r="C852" s="90"/>
      <c r="D852" s="91"/>
      <c r="E852" s="90"/>
      <c r="F852" s="91"/>
      <c r="G852" s="91"/>
      <c r="H852" s="91"/>
    </row>
    <row r="853" spans="1:8" ht="22.5" customHeight="1" x14ac:dyDescent="0.3">
      <c r="A853" s="24">
        <v>850</v>
      </c>
      <c r="B853" s="83"/>
      <c r="C853" s="90"/>
      <c r="D853" s="91"/>
      <c r="E853" s="90"/>
      <c r="F853" s="91"/>
      <c r="G853" s="91"/>
      <c r="H853" s="91"/>
    </row>
    <row r="854" spans="1:8" ht="22.5" customHeight="1" x14ac:dyDescent="0.3">
      <c r="A854" s="24">
        <v>851</v>
      </c>
      <c r="B854" s="83"/>
      <c r="C854" s="90"/>
      <c r="D854" s="91"/>
      <c r="E854" s="90"/>
      <c r="F854" s="91"/>
      <c r="G854" s="91"/>
      <c r="H854" s="91"/>
    </row>
    <row r="855" spans="1:8" ht="22.5" customHeight="1" x14ac:dyDescent="0.3">
      <c r="A855" s="24">
        <v>852</v>
      </c>
      <c r="B855" s="83"/>
      <c r="C855" s="90"/>
      <c r="D855" s="91"/>
      <c r="E855" s="90"/>
      <c r="F855" s="91"/>
      <c r="G855" s="91"/>
      <c r="H855" s="91"/>
    </row>
    <row r="856" spans="1:8" ht="22.5" customHeight="1" x14ac:dyDescent="0.3">
      <c r="A856" s="24">
        <v>853</v>
      </c>
      <c r="B856" s="83"/>
      <c r="C856" s="90"/>
      <c r="D856" s="91"/>
      <c r="E856" s="90"/>
      <c r="F856" s="91"/>
      <c r="G856" s="91"/>
      <c r="H856" s="91"/>
    </row>
    <row r="857" spans="1:8" ht="22.5" customHeight="1" x14ac:dyDescent="0.3">
      <c r="A857" s="24">
        <v>854</v>
      </c>
      <c r="B857" s="83"/>
      <c r="C857" s="90"/>
      <c r="D857" s="91"/>
      <c r="E857" s="90"/>
      <c r="F857" s="91"/>
      <c r="G857" s="91"/>
      <c r="H857" s="91"/>
    </row>
    <row r="858" spans="1:8" ht="22.5" customHeight="1" x14ac:dyDescent="0.3">
      <c r="A858" s="24">
        <v>855</v>
      </c>
      <c r="B858" s="83"/>
      <c r="C858" s="90"/>
      <c r="D858" s="91"/>
      <c r="E858" s="90"/>
      <c r="F858" s="91"/>
      <c r="G858" s="91"/>
      <c r="H858" s="91"/>
    </row>
    <row r="859" spans="1:8" ht="22.5" customHeight="1" x14ac:dyDescent="0.3">
      <c r="A859" s="24">
        <v>856</v>
      </c>
      <c r="B859" s="83"/>
      <c r="C859" s="90"/>
      <c r="D859" s="91"/>
      <c r="E859" s="90"/>
      <c r="F859" s="91"/>
      <c r="G859" s="91"/>
      <c r="H859" s="91"/>
    </row>
    <row r="860" spans="1:8" ht="22.5" customHeight="1" x14ac:dyDescent="0.3">
      <c r="A860" s="24">
        <v>857</v>
      </c>
      <c r="B860" s="83"/>
      <c r="C860" s="90"/>
      <c r="D860" s="91"/>
      <c r="E860" s="90"/>
      <c r="F860" s="91"/>
      <c r="G860" s="91"/>
      <c r="H860" s="91"/>
    </row>
    <row r="861" spans="1:8" ht="22.5" customHeight="1" x14ac:dyDescent="0.3">
      <c r="A861" s="24">
        <v>858</v>
      </c>
      <c r="B861" s="83"/>
      <c r="C861" s="90"/>
      <c r="D861" s="91"/>
      <c r="E861" s="90"/>
      <c r="F861" s="91"/>
      <c r="G861" s="91"/>
      <c r="H861" s="91"/>
    </row>
    <row r="862" spans="1:8" ht="22.5" customHeight="1" x14ac:dyDescent="0.3">
      <c r="A862" s="24">
        <v>859</v>
      </c>
      <c r="B862" s="83"/>
      <c r="C862" s="90"/>
      <c r="D862" s="91"/>
      <c r="E862" s="90"/>
      <c r="F862" s="91"/>
      <c r="G862" s="91"/>
      <c r="H862" s="91"/>
    </row>
    <row r="863" spans="1:8" ht="22.5" customHeight="1" x14ac:dyDescent="0.3">
      <c r="A863" s="24">
        <v>860</v>
      </c>
      <c r="B863" s="83"/>
      <c r="C863" s="90"/>
      <c r="D863" s="91"/>
      <c r="E863" s="90"/>
      <c r="F863" s="91"/>
      <c r="G863" s="91"/>
      <c r="H863" s="91"/>
    </row>
    <row r="864" spans="1:8" ht="22.5" customHeight="1" x14ac:dyDescent="0.3">
      <c r="A864" s="24">
        <v>861</v>
      </c>
      <c r="B864" s="83"/>
      <c r="C864" s="90"/>
      <c r="D864" s="91"/>
      <c r="E864" s="90"/>
      <c r="F864" s="91"/>
      <c r="G864" s="91"/>
      <c r="H864" s="91"/>
    </row>
    <row r="865" spans="1:8" ht="22.5" customHeight="1" x14ac:dyDescent="0.3">
      <c r="A865" s="24">
        <v>862</v>
      </c>
      <c r="B865" s="83"/>
      <c r="C865" s="90"/>
      <c r="D865" s="91"/>
      <c r="E865" s="90"/>
      <c r="F865" s="91"/>
      <c r="G865" s="91"/>
      <c r="H865" s="91"/>
    </row>
    <row r="866" spans="1:8" ht="22.5" customHeight="1" x14ac:dyDescent="0.3">
      <c r="A866" s="24">
        <v>863</v>
      </c>
      <c r="B866" s="83"/>
      <c r="C866" s="90"/>
      <c r="D866" s="91"/>
      <c r="E866" s="90"/>
      <c r="F866" s="91"/>
      <c r="G866" s="91"/>
      <c r="H866" s="91"/>
    </row>
    <row r="867" spans="1:8" ht="22.5" customHeight="1" x14ac:dyDescent="0.3">
      <c r="A867" s="24">
        <v>864</v>
      </c>
      <c r="B867" s="83"/>
      <c r="C867" s="90"/>
      <c r="D867" s="91"/>
      <c r="E867" s="90"/>
      <c r="F867" s="91"/>
      <c r="G867" s="91"/>
      <c r="H867" s="91"/>
    </row>
    <row r="868" spans="1:8" ht="22.5" customHeight="1" x14ac:dyDescent="0.3">
      <c r="A868" s="24">
        <v>865</v>
      </c>
      <c r="B868" s="83"/>
      <c r="C868" s="90"/>
      <c r="D868" s="91"/>
      <c r="E868" s="90"/>
      <c r="F868" s="91"/>
      <c r="G868" s="91"/>
      <c r="H868" s="91"/>
    </row>
    <row r="869" spans="1:8" ht="22.5" customHeight="1" x14ac:dyDescent="0.3">
      <c r="A869" s="24">
        <v>866</v>
      </c>
      <c r="B869" s="83"/>
      <c r="C869" s="90"/>
      <c r="D869" s="91"/>
      <c r="E869" s="90"/>
      <c r="F869" s="91"/>
      <c r="G869" s="91"/>
      <c r="H869" s="91"/>
    </row>
    <row r="870" spans="1:8" ht="22.5" customHeight="1" x14ac:dyDescent="0.3">
      <c r="A870" s="24">
        <v>867</v>
      </c>
      <c r="B870" s="83"/>
      <c r="C870" s="90"/>
      <c r="D870" s="91"/>
      <c r="E870" s="90"/>
      <c r="F870" s="91"/>
      <c r="G870" s="91"/>
      <c r="H870" s="91"/>
    </row>
    <row r="871" spans="1:8" ht="22.5" customHeight="1" x14ac:dyDescent="0.3">
      <c r="A871" s="24">
        <v>868</v>
      </c>
      <c r="B871" s="83"/>
      <c r="C871" s="90"/>
      <c r="D871" s="91"/>
      <c r="E871" s="90"/>
      <c r="F871" s="91"/>
      <c r="G871" s="91"/>
      <c r="H871" s="91"/>
    </row>
    <row r="872" spans="1:8" ht="22.5" customHeight="1" x14ac:dyDescent="0.3">
      <c r="A872" s="24">
        <v>869</v>
      </c>
      <c r="B872" s="83"/>
      <c r="C872" s="90"/>
      <c r="D872" s="91"/>
      <c r="E872" s="90"/>
      <c r="F872" s="91"/>
      <c r="G872" s="91"/>
      <c r="H872" s="91"/>
    </row>
    <row r="873" spans="1:8" ht="22.5" customHeight="1" x14ac:dyDescent="0.3">
      <c r="A873" s="24">
        <v>870</v>
      </c>
      <c r="B873" s="83"/>
      <c r="C873" s="90"/>
      <c r="D873" s="91"/>
      <c r="E873" s="90"/>
      <c r="F873" s="91"/>
      <c r="G873" s="91"/>
      <c r="H873" s="91"/>
    </row>
    <row r="874" spans="1:8" ht="22.5" customHeight="1" x14ac:dyDescent="0.3">
      <c r="A874" s="24">
        <v>871</v>
      </c>
      <c r="B874" s="83"/>
      <c r="C874" s="90"/>
      <c r="D874" s="91"/>
      <c r="E874" s="90"/>
      <c r="F874" s="91"/>
      <c r="G874" s="91"/>
      <c r="H874" s="91"/>
    </row>
    <row r="875" spans="1:8" ht="22.5" customHeight="1" x14ac:dyDescent="0.3">
      <c r="A875" s="24">
        <v>872</v>
      </c>
      <c r="B875" s="83"/>
      <c r="C875" s="90"/>
      <c r="D875" s="91"/>
      <c r="E875" s="90"/>
      <c r="F875" s="91"/>
      <c r="G875" s="91"/>
      <c r="H875" s="91"/>
    </row>
    <row r="876" spans="1:8" ht="22.5" customHeight="1" x14ac:dyDescent="0.3">
      <c r="A876" s="24">
        <v>873</v>
      </c>
      <c r="B876" s="83"/>
      <c r="C876" s="90"/>
      <c r="D876" s="91"/>
      <c r="E876" s="90"/>
      <c r="F876" s="91"/>
      <c r="G876" s="91"/>
      <c r="H876" s="91"/>
    </row>
    <row r="877" spans="1:8" ht="22.5" customHeight="1" x14ac:dyDescent="0.3">
      <c r="A877" s="24">
        <v>874</v>
      </c>
      <c r="B877" s="83"/>
      <c r="C877" s="90"/>
      <c r="D877" s="91"/>
      <c r="E877" s="90"/>
      <c r="F877" s="91"/>
      <c r="G877" s="91"/>
      <c r="H877" s="91"/>
    </row>
    <row r="878" spans="1:8" ht="22.5" customHeight="1" x14ac:dyDescent="0.3">
      <c r="A878" s="24">
        <v>875</v>
      </c>
      <c r="B878" s="83"/>
      <c r="C878" s="90"/>
      <c r="D878" s="91"/>
      <c r="E878" s="90"/>
      <c r="F878" s="91"/>
      <c r="G878" s="91"/>
      <c r="H878" s="91"/>
    </row>
    <row r="879" spans="1:8" ht="22.5" customHeight="1" x14ac:dyDescent="0.3">
      <c r="A879" s="24">
        <v>876</v>
      </c>
      <c r="B879" s="83"/>
      <c r="C879" s="90"/>
      <c r="D879" s="91"/>
      <c r="E879" s="90"/>
      <c r="F879" s="91"/>
      <c r="G879" s="91"/>
      <c r="H879" s="91"/>
    </row>
    <row r="880" spans="1:8" ht="22.5" customHeight="1" x14ac:dyDescent="0.3">
      <c r="A880" s="24">
        <v>877</v>
      </c>
      <c r="B880" s="83"/>
      <c r="C880" s="90"/>
      <c r="D880" s="91"/>
      <c r="E880" s="90"/>
      <c r="F880" s="91"/>
      <c r="G880" s="91"/>
      <c r="H880" s="91"/>
    </row>
    <row r="881" spans="1:8" ht="22.5" customHeight="1" x14ac:dyDescent="0.3">
      <c r="A881" s="24">
        <v>878</v>
      </c>
      <c r="B881" s="83"/>
      <c r="C881" s="90"/>
      <c r="D881" s="91"/>
      <c r="E881" s="90"/>
      <c r="F881" s="91"/>
      <c r="G881" s="91"/>
      <c r="H881" s="91"/>
    </row>
    <row r="882" spans="1:8" ht="22.5" customHeight="1" x14ac:dyDescent="0.3">
      <c r="A882" s="24">
        <v>879</v>
      </c>
      <c r="B882" s="83"/>
      <c r="C882" s="90"/>
      <c r="D882" s="91"/>
      <c r="E882" s="90"/>
      <c r="F882" s="91"/>
      <c r="G882" s="91"/>
      <c r="H882" s="91"/>
    </row>
    <row r="883" spans="1:8" ht="22.5" customHeight="1" x14ac:dyDescent="0.3">
      <c r="A883" s="24">
        <v>880</v>
      </c>
      <c r="B883" s="83"/>
      <c r="C883" s="90"/>
      <c r="D883" s="91"/>
      <c r="E883" s="90"/>
      <c r="F883" s="91"/>
      <c r="G883" s="91"/>
      <c r="H883" s="91"/>
    </row>
    <row r="884" spans="1:8" ht="22.5" customHeight="1" x14ac:dyDescent="0.3">
      <c r="A884" s="24">
        <v>881</v>
      </c>
      <c r="B884" s="83"/>
      <c r="C884" s="90"/>
      <c r="D884" s="91"/>
      <c r="E884" s="90"/>
      <c r="F884" s="91"/>
      <c r="G884" s="91"/>
      <c r="H884" s="91"/>
    </row>
    <row r="885" spans="1:8" ht="22.5" customHeight="1" x14ac:dyDescent="0.3">
      <c r="A885" s="24">
        <v>882</v>
      </c>
      <c r="B885" s="83"/>
      <c r="C885" s="90"/>
      <c r="D885" s="91"/>
      <c r="E885" s="90"/>
      <c r="F885" s="91"/>
      <c r="G885" s="91"/>
      <c r="H885" s="91"/>
    </row>
    <row r="886" spans="1:8" ht="22.5" customHeight="1" x14ac:dyDescent="0.3">
      <c r="A886" s="24">
        <v>883</v>
      </c>
      <c r="B886" s="83"/>
      <c r="C886" s="90"/>
      <c r="D886" s="91"/>
      <c r="E886" s="90"/>
      <c r="F886" s="91"/>
      <c r="G886" s="91"/>
      <c r="H886" s="91"/>
    </row>
    <row r="887" spans="1:8" ht="22.5" customHeight="1" x14ac:dyDescent="0.3">
      <c r="A887" s="24">
        <v>884</v>
      </c>
      <c r="B887" s="83"/>
      <c r="C887" s="90"/>
      <c r="D887" s="91"/>
      <c r="E887" s="90"/>
      <c r="F887" s="91"/>
      <c r="G887" s="91"/>
      <c r="H887" s="91"/>
    </row>
    <row r="888" spans="1:8" ht="22.5" customHeight="1" x14ac:dyDescent="0.3">
      <c r="A888" s="24">
        <v>885</v>
      </c>
      <c r="B888" s="83"/>
      <c r="C888" s="90"/>
      <c r="D888" s="91"/>
      <c r="E888" s="90"/>
      <c r="F888" s="91"/>
      <c r="G888" s="91"/>
      <c r="H888" s="91"/>
    </row>
    <row r="889" spans="1:8" ht="22.5" customHeight="1" x14ac:dyDescent="0.3">
      <c r="A889" s="24">
        <v>886</v>
      </c>
      <c r="B889" s="83"/>
      <c r="C889" s="90"/>
      <c r="D889" s="91"/>
      <c r="E889" s="90"/>
      <c r="F889" s="91"/>
      <c r="G889" s="91"/>
      <c r="H889" s="91"/>
    </row>
    <row r="890" spans="1:8" ht="22.5" customHeight="1" x14ac:dyDescent="0.3">
      <c r="A890" s="24">
        <v>887</v>
      </c>
      <c r="B890" s="83"/>
      <c r="C890" s="90"/>
      <c r="D890" s="91"/>
      <c r="E890" s="90"/>
      <c r="F890" s="91"/>
      <c r="G890" s="91"/>
      <c r="H890" s="91"/>
    </row>
    <row r="891" spans="1:8" ht="22.5" customHeight="1" x14ac:dyDescent="0.3">
      <c r="A891" s="24">
        <v>888</v>
      </c>
      <c r="B891" s="83"/>
      <c r="C891" s="90"/>
      <c r="D891" s="91"/>
      <c r="E891" s="90"/>
      <c r="F891" s="91"/>
      <c r="G891" s="91"/>
      <c r="H891" s="91"/>
    </row>
    <row r="892" spans="1:8" ht="22.5" customHeight="1" x14ac:dyDescent="0.3">
      <c r="A892" s="24">
        <v>889</v>
      </c>
      <c r="B892" s="83"/>
      <c r="C892" s="90"/>
      <c r="D892" s="91"/>
      <c r="E892" s="90"/>
      <c r="F892" s="91"/>
      <c r="G892" s="91"/>
      <c r="H892" s="91"/>
    </row>
    <row r="893" spans="1:8" ht="22.5" customHeight="1" x14ac:dyDescent="0.3">
      <c r="A893" s="24">
        <v>890</v>
      </c>
      <c r="B893" s="83"/>
      <c r="C893" s="90"/>
      <c r="D893" s="91"/>
      <c r="E893" s="90"/>
      <c r="F893" s="91"/>
      <c r="G893" s="91"/>
      <c r="H893" s="91"/>
    </row>
    <row r="894" spans="1:8" ht="22.5" customHeight="1" x14ac:dyDescent="0.3">
      <c r="A894" s="24">
        <v>891</v>
      </c>
      <c r="B894" s="83"/>
      <c r="C894" s="90"/>
      <c r="D894" s="91"/>
      <c r="E894" s="90"/>
      <c r="F894" s="91"/>
      <c r="G894" s="91"/>
      <c r="H894" s="91"/>
    </row>
    <row r="895" spans="1:8" ht="22.5" customHeight="1" x14ac:dyDescent="0.3">
      <c r="A895" s="24">
        <v>892</v>
      </c>
      <c r="B895" s="83"/>
      <c r="C895" s="90"/>
      <c r="D895" s="91"/>
      <c r="E895" s="90"/>
      <c r="F895" s="91"/>
      <c r="G895" s="91"/>
      <c r="H895" s="91"/>
    </row>
    <row r="896" spans="1:8" ht="22.5" customHeight="1" x14ac:dyDescent="0.3">
      <c r="A896" s="24">
        <v>893</v>
      </c>
      <c r="B896" s="83"/>
      <c r="C896" s="90"/>
      <c r="D896" s="91"/>
      <c r="E896" s="90"/>
      <c r="F896" s="91"/>
      <c r="G896" s="91"/>
      <c r="H896" s="91"/>
    </row>
    <row r="897" spans="1:8" ht="22.5" customHeight="1" x14ac:dyDescent="0.3">
      <c r="A897" s="24">
        <v>894</v>
      </c>
      <c r="B897" s="83"/>
      <c r="C897" s="90"/>
      <c r="D897" s="91"/>
      <c r="E897" s="90"/>
      <c r="F897" s="91"/>
      <c r="G897" s="91"/>
      <c r="H897" s="91"/>
    </row>
    <row r="898" spans="1:8" ht="22.5" customHeight="1" x14ac:dyDescent="0.3">
      <c r="A898" s="24">
        <v>895</v>
      </c>
      <c r="B898" s="83"/>
      <c r="C898" s="90"/>
      <c r="D898" s="91"/>
      <c r="E898" s="90"/>
      <c r="F898" s="91"/>
      <c r="G898" s="91"/>
      <c r="H898" s="91"/>
    </row>
    <row r="899" spans="1:8" ht="22.5" customHeight="1" x14ac:dyDescent="0.3">
      <c r="A899" s="24">
        <v>896</v>
      </c>
      <c r="B899" s="83"/>
      <c r="C899" s="90"/>
      <c r="D899" s="91"/>
      <c r="E899" s="90"/>
      <c r="F899" s="91"/>
      <c r="G899" s="91"/>
      <c r="H899" s="91"/>
    </row>
    <row r="900" spans="1:8" ht="22.5" customHeight="1" x14ac:dyDescent="0.3">
      <c r="A900" s="24">
        <v>897</v>
      </c>
      <c r="B900" s="83"/>
      <c r="C900" s="90"/>
      <c r="D900" s="91"/>
      <c r="E900" s="90"/>
      <c r="F900" s="91"/>
      <c r="G900" s="91"/>
      <c r="H900" s="91"/>
    </row>
    <row r="901" spans="1:8" ht="22.5" customHeight="1" x14ac:dyDescent="0.3">
      <c r="A901" s="24">
        <v>898</v>
      </c>
      <c r="B901" s="83"/>
      <c r="C901" s="90"/>
      <c r="D901" s="91"/>
      <c r="E901" s="90"/>
      <c r="F901" s="91"/>
      <c r="G901" s="91"/>
      <c r="H901" s="91"/>
    </row>
    <row r="902" spans="1:8" ht="22.5" customHeight="1" x14ac:dyDescent="0.3">
      <c r="A902" s="24">
        <v>899</v>
      </c>
      <c r="B902" s="83"/>
      <c r="C902" s="90"/>
      <c r="D902" s="91"/>
      <c r="E902" s="90"/>
      <c r="F902" s="91"/>
      <c r="G902" s="91"/>
      <c r="H902" s="91"/>
    </row>
    <row r="903" spans="1:8" ht="22.5" customHeight="1" x14ac:dyDescent="0.3">
      <c r="A903" s="24">
        <v>900</v>
      </c>
      <c r="B903" s="83"/>
      <c r="C903" s="90"/>
      <c r="D903" s="91"/>
      <c r="E903" s="90"/>
      <c r="F903" s="91"/>
      <c r="G903" s="91"/>
      <c r="H903" s="91"/>
    </row>
    <row r="904" spans="1:8" ht="22.5" customHeight="1" x14ac:dyDescent="0.3">
      <c r="A904" s="24">
        <v>901</v>
      </c>
      <c r="B904" s="83"/>
      <c r="C904" s="90"/>
      <c r="D904" s="91"/>
      <c r="E904" s="90"/>
      <c r="F904" s="91"/>
      <c r="G904" s="91"/>
      <c r="H904" s="91"/>
    </row>
    <row r="905" spans="1:8" ht="22.5" customHeight="1" x14ac:dyDescent="0.3">
      <c r="A905" s="24">
        <v>902</v>
      </c>
      <c r="B905" s="83"/>
      <c r="C905" s="90"/>
      <c r="D905" s="91"/>
      <c r="E905" s="90"/>
      <c r="F905" s="91"/>
      <c r="G905" s="91"/>
      <c r="H905" s="91"/>
    </row>
    <row r="906" spans="1:8" ht="22.5" customHeight="1" x14ac:dyDescent="0.3">
      <c r="A906" s="24">
        <v>903</v>
      </c>
      <c r="B906" s="83"/>
      <c r="C906" s="90"/>
      <c r="D906" s="91"/>
      <c r="E906" s="90"/>
      <c r="F906" s="91"/>
      <c r="G906" s="91"/>
      <c r="H906" s="91"/>
    </row>
    <row r="907" spans="1:8" ht="22.5" customHeight="1" x14ac:dyDescent="0.3">
      <c r="A907" s="24">
        <v>904</v>
      </c>
      <c r="B907" s="83"/>
      <c r="C907" s="90"/>
      <c r="D907" s="91"/>
      <c r="E907" s="90"/>
      <c r="F907" s="91"/>
      <c r="G907" s="91"/>
      <c r="H907" s="91"/>
    </row>
    <row r="908" spans="1:8" ht="22.5" customHeight="1" x14ac:dyDescent="0.3">
      <c r="A908" s="24">
        <v>905</v>
      </c>
      <c r="B908" s="83"/>
      <c r="C908" s="90"/>
      <c r="D908" s="91"/>
      <c r="E908" s="90"/>
      <c r="F908" s="91"/>
      <c r="G908" s="91"/>
      <c r="H908" s="91"/>
    </row>
    <row r="909" spans="1:8" ht="22.5" customHeight="1" x14ac:dyDescent="0.3">
      <c r="A909" s="24">
        <v>906</v>
      </c>
      <c r="B909" s="83"/>
      <c r="C909" s="90"/>
      <c r="D909" s="91"/>
      <c r="E909" s="90"/>
      <c r="F909" s="91"/>
      <c r="G909" s="91"/>
      <c r="H909" s="91"/>
    </row>
    <row r="910" spans="1:8" ht="22.5" customHeight="1" x14ac:dyDescent="0.3">
      <c r="A910" s="24">
        <v>907</v>
      </c>
      <c r="B910" s="83"/>
      <c r="C910" s="90"/>
      <c r="D910" s="91"/>
      <c r="E910" s="90"/>
      <c r="F910" s="91"/>
      <c r="G910" s="91"/>
      <c r="H910" s="91"/>
    </row>
    <row r="911" spans="1:8" ht="22.5" customHeight="1" x14ac:dyDescent="0.3">
      <c r="A911" s="24">
        <v>908</v>
      </c>
      <c r="B911" s="83"/>
      <c r="C911" s="90"/>
      <c r="D911" s="91"/>
      <c r="E911" s="90"/>
      <c r="F911" s="91"/>
      <c r="G911" s="91"/>
      <c r="H911" s="91"/>
    </row>
    <row r="912" spans="1:8" ht="22.5" customHeight="1" x14ac:dyDescent="0.3">
      <c r="A912" s="24">
        <v>909</v>
      </c>
      <c r="B912" s="83"/>
      <c r="C912" s="90"/>
      <c r="D912" s="91"/>
      <c r="E912" s="90"/>
      <c r="F912" s="91"/>
      <c r="G912" s="91"/>
      <c r="H912" s="91"/>
    </row>
    <row r="913" spans="1:8" ht="22.5" customHeight="1" x14ac:dyDescent="0.3">
      <c r="A913" s="24">
        <v>910</v>
      </c>
      <c r="B913" s="83"/>
      <c r="C913" s="90"/>
      <c r="D913" s="91"/>
      <c r="E913" s="90"/>
      <c r="F913" s="91"/>
      <c r="G913" s="91"/>
      <c r="H913" s="91"/>
    </row>
    <row r="914" spans="1:8" ht="22.5" customHeight="1" x14ac:dyDescent="0.3">
      <c r="A914" s="24">
        <v>911</v>
      </c>
      <c r="B914" s="83"/>
      <c r="C914" s="90"/>
      <c r="D914" s="91"/>
      <c r="E914" s="90"/>
      <c r="F914" s="91"/>
      <c r="G914" s="91"/>
      <c r="H914" s="91"/>
    </row>
    <row r="915" spans="1:8" ht="22.5" customHeight="1" x14ac:dyDescent="0.3">
      <c r="A915" s="24">
        <v>912</v>
      </c>
      <c r="B915" s="83"/>
      <c r="C915" s="90"/>
      <c r="D915" s="91"/>
      <c r="E915" s="90"/>
      <c r="F915" s="91"/>
      <c r="G915" s="91"/>
      <c r="H915" s="91"/>
    </row>
    <row r="916" spans="1:8" ht="22.5" customHeight="1" x14ac:dyDescent="0.3">
      <c r="A916" s="24">
        <v>913</v>
      </c>
      <c r="B916" s="83"/>
      <c r="C916" s="90"/>
      <c r="D916" s="91"/>
      <c r="E916" s="90"/>
      <c r="F916" s="91"/>
      <c r="G916" s="91"/>
      <c r="H916" s="91"/>
    </row>
    <row r="917" spans="1:8" ht="22.5" customHeight="1" x14ac:dyDescent="0.3">
      <c r="A917" s="24">
        <v>914</v>
      </c>
      <c r="B917" s="83"/>
      <c r="C917" s="90"/>
      <c r="D917" s="91"/>
      <c r="E917" s="90"/>
      <c r="F917" s="91"/>
      <c r="G917" s="91"/>
      <c r="H917" s="91"/>
    </row>
    <row r="918" spans="1:8" ht="22.5" customHeight="1" x14ac:dyDescent="0.3">
      <c r="A918" s="24">
        <v>915</v>
      </c>
      <c r="B918" s="83"/>
      <c r="C918" s="90"/>
      <c r="D918" s="91"/>
      <c r="E918" s="90"/>
      <c r="F918" s="91"/>
      <c r="G918" s="91"/>
      <c r="H918" s="91"/>
    </row>
    <row r="919" spans="1:8" ht="22.5" customHeight="1" x14ac:dyDescent="0.3">
      <c r="A919" s="24">
        <v>916</v>
      </c>
      <c r="B919" s="83"/>
      <c r="C919" s="90"/>
      <c r="D919" s="91"/>
      <c r="E919" s="90"/>
      <c r="F919" s="91"/>
      <c r="G919" s="91"/>
      <c r="H919" s="91"/>
    </row>
    <row r="920" spans="1:8" ht="22.5" customHeight="1" x14ac:dyDescent="0.3">
      <c r="A920" s="24">
        <v>917</v>
      </c>
      <c r="B920" s="83"/>
      <c r="C920" s="90"/>
      <c r="D920" s="91"/>
      <c r="E920" s="90"/>
      <c r="F920" s="91"/>
      <c r="G920" s="91"/>
      <c r="H920" s="91"/>
    </row>
    <row r="921" spans="1:8" ht="22.5" customHeight="1" x14ac:dyDescent="0.3">
      <c r="A921" s="24">
        <v>918</v>
      </c>
      <c r="B921" s="83"/>
      <c r="C921" s="90"/>
      <c r="D921" s="91"/>
      <c r="E921" s="90"/>
      <c r="F921" s="91"/>
      <c r="G921" s="91"/>
      <c r="H921" s="91"/>
    </row>
    <row r="922" spans="1:8" ht="22.5" customHeight="1" x14ac:dyDescent="0.3">
      <c r="A922" s="24">
        <v>919</v>
      </c>
      <c r="B922" s="83"/>
      <c r="C922" s="90"/>
      <c r="D922" s="91"/>
      <c r="E922" s="90"/>
      <c r="F922" s="91"/>
      <c r="G922" s="91"/>
      <c r="H922" s="91"/>
    </row>
    <row r="923" spans="1:8" ht="22.5" customHeight="1" x14ac:dyDescent="0.3">
      <c r="A923" s="24">
        <v>920</v>
      </c>
      <c r="B923" s="83"/>
      <c r="C923" s="90"/>
      <c r="D923" s="91"/>
      <c r="E923" s="90"/>
      <c r="F923" s="91"/>
      <c r="G923" s="91"/>
      <c r="H923" s="91"/>
    </row>
    <row r="924" spans="1:8" ht="22.5" customHeight="1" x14ac:dyDescent="0.3">
      <c r="A924" s="24">
        <v>921</v>
      </c>
      <c r="B924" s="83"/>
      <c r="C924" s="90"/>
      <c r="D924" s="91"/>
      <c r="E924" s="90"/>
      <c r="F924" s="91"/>
      <c r="G924" s="91"/>
      <c r="H924" s="91"/>
    </row>
    <row r="925" spans="1:8" ht="22.5" customHeight="1" x14ac:dyDescent="0.3">
      <c r="A925" s="24">
        <v>922</v>
      </c>
      <c r="B925" s="83"/>
      <c r="C925" s="90"/>
      <c r="D925" s="91"/>
      <c r="E925" s="90"/>
      <c r="F925" s="91"/>
      <c r="G925" s="91"/>
      <c r="H925" s="91"/>
    </row>
    <row r="926" spans="1:8" ht="22.5" customHeight="1" x14ac:dyDescent="0.3">
      <c r="A926" s="24">
        <v>923</v>
      </c>
      <c r="B926" s="83"/>
      <c r="C926" s="90"/>
      <c r="D926" s="91"/>
      <c r="E926" s="90"/>
      <c r="F926" s="91"/>
      <c r="G926" s="91"/>
      <c r="H926" s="91"/>
    </row>
    <row r="927" spans="1:8" ht="22.5" customHeight="1" x14ac:dyDescent="0.3">
      <c r="A927" s="24">
        <v>924</v>
      </c>
      <c r="B927" s="83"/>
      <c r="C927" s="90"/>
      <c r="D927" s="91"/>
      <c r="E927" s="90"/>
      <c r="F927" s="91"/>
      <c r="G927" s="91"/>
      <c r="H927" s="91"/>
    </row>
    <row r="928" spans="1:8" ht="22.5" customHeight="1" x14ac:dyDescent="0.3">
      <c r="A928" s="24">
        <v>925</v>
      </c>
      <c r="B928" s="83"/>
      <c r="C928" s="90"/>
      <c r="D928" s="91"/>
      <c r="E928" s="90"/>
      <c r="F928" s="91"/>
      <c r="G928" s="91"/>
      <c r="H928" s="91"/>
    </row>
    <row r="929" spans="1:8" ht="22.5" customHeight="1" x14ac:dyDescent="0.3">
      <c r="A929" s="24">
        <v>926</v>
      </c>
      <c r="B929" s="83"/>
      <c r="C929" s="90"/>
      <c r="D929" s="91"/>
      <c r="E929" s="90"/>
      <c r="F929" s="91"/>
      <c r="G929" s="91"/>
      <c r="H929" s="91"/>
    </row>
    <row r="930" spans="1:8" ht="22.5" customHeight="1" x14ac:dyDescent="0.3">
      <c r="A930" s="24">
        <v>927</v>
      </c>
      <c r="B930" s="83"/>
      <c r="C930" s="90"/>
      <c r="D930" s="91"/>
      <c r="E930" s="90"/>
      <c r="F930" s="91"/>
      <c r="G930" s="91"/>
      <c r="H930" s="91"/>
    </row>
    <row r="931" spans="1:8" ht="22.5" customHeight="1" x14ac:dyDescent="0.3">
      <c r="A931" s="24">
        <v>928</v>
      </c>
      <c r="B931" s="83"/>
      <c r="C931" s="90"/>
      <c r="D931" s="91"/>
      <c r="E931" s="90"/>
      <c r="F931" s="91"/>
      <c r="G931" s="91"/>
      <c r="H931" s="91"/>
    </row>
    <row r="932" spans="1:8" ht="22.5" customHeight="1" x14ac:dyDescent="0.3">
      <c r="A932" s="24">
        <v>929</v>
      </c>
      <c r="B932" s="83"/>
      <c r="C932" s="90"/>
      <c r="D932" s="91"/>
      <c r="E932" s="90"/>
      <c r="F932" s="91"/>
      <c r="G932" s="91"/>
      <c r="H932" s="91"/>
    </row>
    <row r="933" spans="1:8" ht="22.5" customHeight="1" x14ac:dyDescent="0.3">
      <c r="A933" s="24">
        <v>930</v>
      </c>
      <c r="B933" s="83"/>
      <c r="C933" s="90"/>
      <c r="D933" s="91"/>
      <c r="E933" s="90"/>
      <c r="F933" s="91"/>
      <c r="G933" s="91"/>
      <c r="H933" s="91"/>
    </row>
    <row r="934" spans="1:8" ht="22.5" customHeight="1" x14ac:dyDescent="0.3">
      <c r="A934" s="24">
        <v>931</v>
      </c>
      <c r="B934" s="83"/>
      <c r="C934" s="90"/>
      <c r="D934" s="91"/>
      <c r="E934" s="90"/>
      <c r="F934" s="91"/>
      <c r="G934" s="91"/>
      <c r="H934" s="91"/>
    </row>
    <row r="935" spans="1:8" ht="22.5" customHeight="1" x14ac:dyDescent="0.3">
      <c r="A935" s="24">
        <v>932</v>
      </c>
      <c r="B935" s="83"/>
      <c r="C935" s="90"/>
      <c r="D935" s="91"/>
      <c r="E935" s="90"/>
      <c r="F935" s="91"/>
      <c r="G935" s="91"/>
      <c r="H935" s="91"/>
    </row>
    <row r="936" spans="1:8" ht="22.5" customHeight="1" x14ac:dyDescent="0.3">
      <c r="A936" s="24">
        <v>933</v>
      </c>
      <c r="B936" s="83"/>
      <c r="C936" s="90"/>
      <c r="D936" s="91"/>
      <c r="E936" s="90"/>
      <c r="F936" s="91"/>
      <c r="G936" s="91"/>
      <c r="H936" s="91"/>
    </row>
    <row r="937" spans="1:8" ht="22.5" customHeight="1" x14ac:dyDescent="0.3">
      <c r="A937" s="24">
        <v>934</v>
      </c>
      <c r="B937" s="83"/>
      <c r="C937" s="90"/>
      <c r="D937" s="91"/>
      <c r="E937" s="90"/>
      <c r="F937" s="91"/>
      <c r="G937" s="91"/>
      <c r="H937" s="91"/>
    </row>
    <row r="938" spans="1:8" ht="22.5" customHeight="1" x14ac:dyDescent="0.3">
      <c r="A938" s="24">
        <v>935</v>
      </c>
      <c r="B938" s="83"/>
      <c r="C938" s="90"/>
      <c r="D938" s="91"/>
      <c r="E938" s="90"/>
      <c r="F938" s="91"/>
      <c r="G938" s="91"/>
      <c r="H938" s="91"/>
    </row>
    <row r="939" spans="1:8" ht="22.5" customHeight="1" x14ac:dyDescent="0.3">
      <c r="A939" s="24">
        <v>936</v>
      </c>
      <c r="B939" s="83"/>
      <c r="C939" s="90"/>
      <c r="D939" s="91"/>
      <c r="E939" s="90"/>
      <c r="F939" s="91"/>
      <c r="G939" s="91"/>
      <c r="H939" s="91"/>
    </row>
    <row r="940" spans="1:8" ht="22.5" customHeight="1" x14ac:dyDescent="0.3">
      <c r="A940" s="24">
        <v>937</v>
      </c>
      <c r="B940" s="83"/>
      <c r="C940" s="90"/>
      <c r="D940" s="91"/>
      <c r="E940" s="90"/>
      <c r="F940" s="91"/>
      <c r="G940" s="91"/>
      <c r="H940" s="91"/>
    </row>
    <row r="941" spans="1:8" ht="22.5" customHeight="1" x14ac:dyDescent="0.3">
      <c r="A941" s="24">
        <v>938</v>
      </c>
      <c r="B941" s="83"/>
      <c r="C941" s="90"/>
      <c r="D941" s="91"/>
      <c r="E941" s="90"/>
      <c r="F941" s="91"/>
      <c r="G941" s="91"/>
      <c r="H941" s="91"/>
    </row>
    <row r="942" spans="1:8" ht="22.5" customHeight="1" x14ac:dyDescent="0.3">
      <c r="A942" s="24">
        <v>939</v>
      </c>
      <c r="B942" s="83"/>
      <c r="C942" s="90"/>
      <c r="D942" s="91"/>
      <c r="E942" s="90"/>
      <c r="F942" s="91"/>
      <c r="G942" s="91"/>
      <c r="H942" s="91"/>
    </row>
    <row r="943" spans="1:8" ht="22.5" customHeight="1" x14ac:dyDescent="0.3">
      <c r="A943" s="24">
        <v>940</v>
      </c>
      <c r="B943" s="83"/>
      <c r="C943" s="90"/>
      <c r="D943" s="91"/>
      <c r="E943" s="90"/>
      <c r="F943" s="91"/>
      <c r="G943" s="91"/>
      <c r="H943" s="91"/>
    </row>
    <row r="944" spans="1:8" ht="22.5" customHeight="1" x14ac:dyDescent="0.3">
      <c r="A944" s="24">
        <v>941</v>
      </c>
      <c r="B944" s="83"/>
      <c r="C944" s="90"/>
      <c r="D944" s="91"/>
      <c r="E944" s="90"/>
      <c r="F944" s="91"/>
      <c r="G944" s="91"/>
      <c r="H944" s="91"/>
    </row>
    <row r="945" spans="1:8" ht="22.5" customHeight="1" x14ac:dyDescent="0.3">
      <c r="A945" s="24">
        <v>942</v>
      </c>
      <c r="B945" s="83"/>
      <c r="C945" s="90"/>
      <c r="D945" s="91"/>
      <c r="E945" s="90"/>
      <c r="F945" s="91"/>
      <c r="G945" s="91"/>
      <c r="H945" s="91"/>
    </row>
    <row r="946" spans="1:8" ht="22.5" customHeight="1" x14ac:dyDescent="0.3">
      <c r="A946" s="24">
        <v>943</v>
      </c>
      <c r="B946" s="83"/>
      <c r="C946" s="90"/>
      <c r="D946" s="91"/>
      <c r="E946" s="90"/>
      <c r="F946" s="91"/>
      <c r="G946" s="91"/>
      <c r="H946" s="91"/>
    </row>
    <row r="947" spans="1:8" ht="22.5" customHeight="1" x14ac:dyDescent="0.3">
      <c r="A947" s="24">
        <v>944</v>
      </c>
      <c r="B947" s="83"/>
      <c r="C947" s="90"/>
      <c r="D947" s="91"/>
      <c r="E947" s="90"/>
      <c r="F947" s="91"/>
      <c r="G947" s="91"/>
      <c r="H947" s="91"/>
    </row>
    <row r="948" spans="1:8" ht="22.5" customHeight="1" x14ac:dyDescent="0.3">
      <c r="A948" s="24">
        <v>945</v>
      </c>
      <c r="B948" s="83"/>
      <c r="C948" s="90"/>
      <c r="D948" s="91"/>
      <c r="E948" s="90"/>
      <c r="F948" s="91"/>
      <c r="G948" s="91"/>
      <c r="H948" s="91"/>
    </row>
    <row r="949" spans="1:8" ht="22.5" customHeight="1" x14ac:dyDescent="0.3">
      <c r="A949" s="24">
        <v>946</v>
      </c>
      <c r="B949" s="83"/>
      <c r="C949" s="90"/>
      <c r="D949" s="91"/>
      <c r="E949" s="90"/>
      <c r="F949" s="91"/>
      <c r="G949" s="91"/>
      <c r="H949" s="91"/>
    </row>
    <row r="950" spans="1:8" ht="22.5" customHeight="1" x14ac:dyDescent="0.3">
      <c r="A950" s="24">
        <v>947</v>
      </c>
      <c r="B950" s="83"/>
      <c r="C950" s="90"/>
      <c r="D950" s="91"/>
      <c r="E950" s="90"/>
      <c r="F950" s="91"/>
      <c r="G950" s="91"/>
      <c r="H950" s="91"/>
    </row>
    <row r="951" spans="1:8" ht="22.5" customHeight="1" x14ac:dyDescent="0.3">
      <c r="A951" s="24">
        <v>948</v>
      </c>
      <c r="B951" s="83"/>
      <c r="C951" s="90"/>
      <c r="D951" s="91"/>
      <c r="E951" s="90"/>
      <c r="F951" s="91"/>
      <c r="G951" s="91"/>
      <c r="H951" s="91"/>
    </row>
    <row r="952" spans="1:8" ht="22.5" customHeight="1" x14ac:dyDescent="0.3">
      <c r="A952" s="24">
        <v>949</v>
      </c>
      <c r="B952" s="83"/>
      <c r="C952" s="90"/>
      <c r="D952" s="91"/>
      <c r="E952" s="90"/>
      <c r="F952" s="91"/>
      <c r="G952" s="91"/>
      <c r="H952" s="91"/>
    </row>
    <row r="953" spans="1:8" ht="22.5" customHeight="1" x14ac:dyDescent="0.3">
      <c r="A953" s="24">
        <v>950</v>
      </c>
      <c r="B953" s="83"/>
      <c r="C953" s="90"/>
      <c r="D953" s="91"/>
      <c r="E953" s="90"/>
      <c r="F953" s="91"/>
      <c r="G953" s="91"/>
      <c r="H953" s="91"/>
    </row>
    <row r="954" spans="1:8" ht="22.5" customHeight="1" x14ac:dyDescent="0.3">
      <c r="A954" s="24">
        <v>951</v>
      </c>
      <c r="B954" s="83"/>
      <c r="C954" s="90"/>
      <c r="D954" s="91"/>
      <c r="E954" s="90"/>
      <c r="F954" s="91"/>
      <c r="G954" s="91"/>
      <c r="H954" s="91"/>
    </row>
    <row r="955" spans="1:8" ht="22.5" customHeight="1" x14ac:dyDescent="0.3">
      <c r="A955" s="24">
        <v>952</v>
      </c>
      <c r="B955" s="83"/>
      <c r="C955" s="90"/>
      <c r="D955" s="91"/>
      <c r="E955" s="90"/>
      <c r="F955" s="91"/>
      <c r="G955" s="91"/>
      <c r="H955" s="91"/>
    </row>
    <row r="956" spans="1:8" ht="22.5" customHeight="1" x14ac:dyDescent="0.3">
      <c r="A956" s="24">
        <v>953</v>
      </c>
      <c r="B956" s="83"/>
      <c r="C956" s="90"/>
      <c r="D956" s="91"/>
      <c r="E956" s="90"/>
      <c r="F956" s="91"/>
      <c r="G956" s="91"/>
      <c r="H956" s="91"/>
    </row>
    <row r="957" spans="1:8" ht="22.5" customHeight="1" x14ac:dyDescent="0.3">
      <c r="A957" s="24">
        <v>954</v>
      </c>
      <c r="B957" s="83"/>
      <c r="C957" s="90"/>
      <c r="D957" s="91"/>
      <c r="E957" s="90"/>
      <c r="F957" s="91"/>
      <c r="G957" s="91"/>
      <c r="H957" s="91"/>
    </row>
    <row r="958" spans="1:8" ht="22.5" customHeight="1" x14ac:dyDescent="0.3">
      <c r="A958" s="24">
        <v>955</v>
      </c>
      <c r="B958" s="83"/>
      <c r="C958" s="90"/>
      <c r="D958" s="91"/>
      <c r="E958" s="90"/>
      <c r="F958" s="91"/>
      <c r="G958" s="91"/>
      <c r="H958" s="91"/>
    </row>
    <row r="959" spans="1:8" ht="22.5" customHeight="1" x14ac:dyDescent="0.3">
      <c r="A959" s="24">
        <v>956</v>
      </c>
      <c r="B959" s="83"/>
      <c r="C959" s="90"/>
      <c r="D959" s="91"/>
      <c r="E959" s="90"/>
      <c r="F959" s="91"/>
      <c r="G959" s="91"/>
      <c r="H959" s="91"/>
    </row>
    <row r="960" spans="1:8" ht="22.5" customHeight="1" x14ac:dyDescent="0.3">
      <c r="A960" s="24">
        <v>957</v>
      </c>
      <c r="B960" s="83"/>
      <c r="C960" s="90"/>
      <c r="D960" s="91"/>
      <c r="E960" s="90"/>
      <c r="F960" s="91"/>
      <c r="G960" s="91"/>
      <c r="H960" s="91"/>
    </row>
    <row r="961" spans="1:8" ht="22.5" customHeight="1" x14ac:dyDescent="0.3">
      <c r="A961" s="24">
        <v>958</v>
      </c>
      <c r="B961" s="83"/>
      <c r="C961" s="90"/>
      <c r="D961" s="91"/>
      <c r="E961" s="90"/>
      <c r="F961" s="91"/>
      <c r="G961" s="91"/>
      <c r="H961" s="91"/>
    </row>
    <row r="962" spans="1:8" ht="22.5" customHeight="1" x14ac:dyDescent="0.3">
      <c r="A962" s="24">
        <v>959</v>
      </c>
      <c r="B962" s="83"/>
      <c r="C962" s="90"/>
      <c r="D962" s="91"/>
      <c r="E962" s="90"/>
      <c r="F962" s="91"/>
      <c r="G962" s="91"/>
      <c r="H962" s="91"/>
    </row>
    <row r="963" spans="1:8" ht="22.5" customHeight="1" x14ac:dyDescent="0.3">
      <c r="A963" s="24">
        <v>960</v>
      </c>
      <c r="B963" s="83"/>
      <c r="C963" s="90"/>
      <c r="D963" s="91"/>
      <c r="E963" s="90"/>
      <c r="F963" s="91"/>
      <c r="G963" s="91"/>
      <c r="H963" s="91"/>
    </row>
    <row r="964" spans="1:8" ht="22.5" customHeight="1" x14ac:dyDescent="0.3">
      <c r="A964" s="24">
        <v>961</v>
      </c>
      <c r="B964" s="83"/>
      <c r="C964" s="90"/>
      <c r="D964" s="91"/>
      <c r="E964" s="90"/>
      <c r="F964" s="91"/>
      <c r="G964" s="91"/>
      <c r="H964" s="91"/>
    </row>
    <row r="965" spans="1:8" ht="22.5" customHeight="1" x14ac:dyDescent="0.3">
      <c r="A965" s="24">
        <v>962</v>
      </c>
      <c r="B965" s="83"/>
      <c r="C965" s="90"/>
      <c r="D965" s="91"/>
      <c r="E965" s="90"/>
      <c r="F965" s="91"/>
      <c r="G965" s="91"/>
      <c r="H965" s="91"/>
    </row>
    <row r="966" spans="1:8" ht="22.5" customHeight="1" x14ac:dyDescent="0.3">
      <c r="A966" s="24">
        <v>963</v>
      </c>
      <c r="B966" s="83"/>
      <c r="C966" s="90"/>
      <c r="D966" s="91"/>
      <c r="E966" s="90"/>
      <c r="F966" s="91"/>
      <c r="G966" s="91"/>
      <c r="H966" s="91"/>
    </row>
    <row r="967" spans="1:8" ht="22.5" customHeight="1" x14ac:dyDescent="0.3">
      <c r="A967" s="24">
        <v>964</v>
      </c>
      <c r="B967" s="83"/>
      <c r="C967" s="90"/>
      <c r="D967" s="91"/>
      <c r="E967" s="90"/>
      <c r="F967" s="91"/>
      <c r="G967" s="91"/>
      <c r="H967" s="91"/>
    </row>
    <row r="968" spans="1:8" ht="22.5" customHeight="1" x14ac:dyDescent="0.3">
      <c r="A968" s="24">
        <v>965</v>
      </c>
      <c r="B968" s="83"/>
      <c r="C968" s="90"/>
      <c r="D968" s="91"/>
      <c r="E968" s="90"/>
      <c r="F968" s="91"/>
      <c r="G968" s="91"/>
      <c r="H968" s="91"/>
    </row>
    <row r="969" spans="1:8" ht="22.5" customHeight="1" x14ac:dyDescent="0.3">
      <c r="A969" s="24">
        <v>966</v>
      </c>
      <c r="B969" s="83"/>
      <c r="C969" s="90"/>
      <c r="D969" s="91"/>
      <c r="E969" s="90"/>
      <c r="F969" s="91"/>
      <c r="G969" s="91"/>
      <c r="H969" s="91"/>
    </row>
    <row r="970" spans="1:8" ht="22.5" customHeight="1" x14ac:dyDescent="0.3">
      <c r="A970" s="24">
        <v>967</v>
      </c>
      <c r="B970" s="83"/>
      <c r="C970" s="90"/>
      <c r="D970" s="91"/>
      <c r="E970" s="90"/>
      <c r="F970" s="91"/>
      <c r="G970" s="91"/>
      <c r="H970" s="91"/>
    </row>
    <row r="971" spans="1:8" ht="22.5" customHeight="1" x14ac:dyDescent="0.3">
      <c r="A971" s="24">
        <v>968</v>
      </c>
      <c r="B971" s="83"/>
      <c r="C971" s="90"/>
      <c r="D971" s="91"/>
      <c r="E971" s="90"/>
      <c r="F971" s="91"/>
      <c r="G971" s="91"/>
      <c r="H971" s="91"/>
    </row>
    <row r="972" spans="1:8" ht="22.5" customHeight="1" x14ac:dyDescent="0.3">
      <c r="A972" s="24">
        <v>969</v>
      </c>
      <c r="B972" s="83"/>
      <c r="C972" s="90"/>
      <c r="D972" s="91"/>
      <c r="E972" s="90"/>
      <c r="F972" s="91"/>
      <c r="G972" s="91"/>
      <c r="H972" s="91"/>
    </row>
    <row r="973" spans="1:8" ht="22.5" customHeight="1" x14ac:dyDescent="0.3">
      <c r="A973" s="24">
        <v>970</v>
      </c>
      <c r="B973" s="83"/>
      <c r="C973" s="90"/>
      <c r="D973" s="91"/>
      <c r="E973" s="90"/>
      <c r="F973" s="91"/>
      <c r="G973" s="91"/>
      <c r="H973" s="91"/>
    </row>
    <row r="974" spans="1:8" ht="22.5" customHeight="1" x14ac:dyDescent="0.3">
      <c r="A974" s="24">
        <v>971</v>
      </c>
      <c r="B974" s="83"/>
      <c r="C974" s="90"/>
      <c r="D974" s="91"/>
      <c r="E974" s="90"/>
      <c r="F974" s="91"/>
      <c r="G974" s="91"/>
      <c r="H974" s="91"/>
    </row>
    <row r="975" spans="1:8" ht="22.5" customHeight="1" x14ac:dyDescent="0.3">
      <c r="A975" s="24">
        <v>972</v>
      </c>
      <c r="B975" s="83"/>
      <c r="C975" s="90"/>
      <c r="D975" s="91"/>
      <c r="E975" s="90"/>
      <c r="F975" s="91"/>
      <c r="G975" s="91"/>
      <c r="H975" s="91"/>
    </row>
    <row r="976" spans="1:8" ht="22.5" customHeight="1" x14ac:dyDescent="0.3">
      <c r="A976" s="24">
        <v>973</v>
      </c>
      <c r="B976" s="83"/>
      <c r="C976" s="90"/>
      <c r="D976" s="91"/>
      <c r="E976" s="90"/>
      <c r="F976" s="91"/>
      <c r="G976" s="91"/>
      <c r="H976" s="91"/>
    </row>
    <row r="977" spans="1:8" ht="22.5" customHeight="1" x14ac:dyDescent="0.3">
      <c r="A977" s="24">
        <v>974</v>
      </c>
      <c r="B977" s="83"/>
      <c r="C977" s="90"/>
      <c r="D977" s="91"/>
      <c r="E977" s="90"/>
      <c r="F977" s="91"/>
      <c r="G977" s="91"/>
      <c r="H977" s="91"/>
    </row>
    <row r="978" spans="1:8" ht="22.5" customHeight="1" x14ac:dyDescent="0.3">
      <c r="A978" s="24">
        <v>975</v>
      </c>
      <c r="B978" s="83"/>
      <c r="C978" s="90"/>
      <c r="D978" s="91"/>
      <c r="E978" s="90"/>
      <c r="F978" s="91"/>
      <c r="G978" s="91"/>
      <c r="H978" s="91"/>
    </row>
    <row r="979" spans="1:8" ht="22.5" customHeight="1" x14ac:dyDescent="0.3">
      <c r="A979" s="24">
        <v>976</v>
      </c>
      <c r="B979" s="83"/>
      <c r="C979" s="90"/>
      <c r="D979" s="91"/>
      <c r="E979" s="90"/>
      <c r="F979" s="91"/>
      <c r="G979" s="91"/>
      <c r="H979" s="91"/>
    </row>
    <row r="980" spans="1:8" ht="22.5" customHeight="1" x14ac:dyDescent="0.3">
      <c r="A980" s="24">
        <v>977</v>
      </c>
      <c r="B980" s="83"/>
      <c r="C980" s="90"/>
      <c r="D980" s="91"/>
      <c r="E980" s="90"/>
      <c r="F980" s="91"/>
      <c r="G980" s="91"/>
      <c r="H980" s="91"/>
    </row>
    <row r="981" spans="1:8" ht="22.5" customHeight="1" x14ac:dyDescent="0.3">
      <c r="A981" s="24">
        <v>978</v>
      </c>
      <c r="B981" s="83"/>
      <c r="C981" s="90"/>
      <c r="D981" s="91"/>
      <c r="E981" s="90"/>
      <c r="F981" s="91"/>
      <c r="G981" s="91"/>
      <c r="H981" s="91"/>
    </row>
    <row r="982" spans="1:8" ht="22.5" customHeight="1" x14ac:dyDescent="0.3">
      <c r="A982" s="24">
        <v>979</v>
      </c>
      <c r="B982" s="83"/>
      <c r="C982" s="90"/>
      <c r="D982" s="91"/>
      <c r="E982" s="90"/>
      <c r="F982" s="91"/>
      <c r="G982" s="91"/>
      <c r="H982" s="91"/>
    </row>
    <row r="983" spans="1:8" ht="22.5" customHeight="1" x14ac:dyDescent="0.3">
      <c r="A983" s="24">
        <v>980</v>
      </c>
      <c r="B983" s="83"/>
      <c r="C983" s="90"/>
      <c r="D983" s="91"/>
      <c r="E983" s="90"/>
      <c r="F983" s="91"/>
      <c r="G983" s="91"/>
      <c r="H983" s="91"/>
    </row>
    <row r="984" spans="1:8" ht="22.5" customHeight="1" x14ac:dyDescent="0.3">
      <c r="A984" s="24">
        <v>981</v>
      </c>
      <c r="B984" s="83"/>
      <c r="C984" s="90"/>
      <c r="D984" s="91"/>
      <c r="E984" s="90"/>
      <c r="F984" s="91"/>
      <c r="G984" s="91"/>
      <c r="H984" s="91"/>
    </row>
    <row r="985" spans="1:8" ht="22.5" customHeight="1" x14ac:dyDescent="0.3">
      <c r="A985" s="24">
        <v>982</v>
      </c>
      <c r="B985" s="83"/>
      <c r="C985" s="90"/>
      <c r="D985" s="91"/>
      <c r="E985" s="90"/>
      <c r="F985" s="91"/>
      <c r="G985" s="91"/>
      <c r="H985" s="91"/>
    </row>
    <row r="986" spans="1:8" ht="22.5" customHeight="1" x14ac:dyDescent="0.3">
      <c r="A986" s="24">
        <v>983</v>
      </c>
      <c r="B986" s="83"/>
      <c r="C986" s="90"/>
      <c r="D986" s="91"/>
      <c r="E986" s="90"/>
      <c r="F986" s="91"/>
      <c r="G986" s="91"/>
      <c r="H986" s="91"/>
    </row>
    <row r="987" spans="1:8" ht="22.5" customHeight="1" x14ac:dyDescent="0.3">
      <c r="A987" s="24">
        <v>984</v>
      </c>
      <c r="B987" s="83"/>
      <c r="C987" s="90"/>
      <c r="D987" s="91"/>
      <c r="E987" s="90"/>
      <c r="F987" s="91"/>
      <c r="G987" s="91"/>
      <c r="H987" s="91"/>
    </row>
    <row r="988" spans="1:8" ht="22.5" customHeight="1" x14ac:dyDescent="0.3">
      <c r="A988" s="24">
        <v>985</v>
      </c>
      <c r="B988" s="83"/>
      <c r="C988" s="90"/>
      <c r="D988" s="91"/>
      <c r="E988" s="90"/>
      <c r="F988" s="91"/>
      <c r="G988" s="91"/>
      <c r="H988" s="91"/>
    </row>
    <row r="989" spans="1:8" ht="22.5" customHeight="1" x14ac:dyDescent="0.3">
      <c r="A989" s="24">
        <v>986</v>
      </c>
      <c r="B989" s="83"/>
      <c r="C989" s="90"/>
      <c r="D989" s="91"/>
      <c r="E989" s="90"/>
      <c r="F989" s="91"/>
      <c r="G989" s="91"/>
      <c r="H989" s="91"/>
    </row>
    <row r="990" spans="1:8" ht="22.5" customHeight="1" x14ac:dyDescent="0.3">
      <c r="A990" s="24">
        <v>987</v>
      </c>
      <c r="B990" s="83"/>
      <c r="C990" s="90"/>
      <c r="D990" s="91"/>
      <c r="E990" s="90"/>
      <c r="F990" s="91"/>
      <c r="G990" s="91"/>
      <c r="H990" s="91"/>
    </row>
    <row r="991" spans="1:8" ht="22.5" customHeight="1" x14ac:dyDescent="0.3">
      <c r="A991" s="24">
        <v>988</v>
      </c>
      <c r="B991" s="83"/>
      <c r="C991" s="90"/>
      <c r="D991" s="91"/>
      <c r="E991" s="90"/>
      <c r="F991" s="91"/>
      <c r="G991" s="91"/>
      <c r="H991" s="91"/>
    </row>
    <row r="992" spans="1:8" ht="22.5" customHeight="1" x14ac:dyDescent="0.3">
      <c r="A992" s="24">
        <v>989</v>
      </c>
      <c r="B992" s="83"/>
      <c r="C992" s="90"/>
      <c r="D992" s="91"/>
      <c r="E992" s="90"/>
      <c r="F992" s="91"/>
      <c r="G992" s="91"/>
      <c r="H992" s="91"/>
    </row>
    <row r="993" spans="1:8" ht="22.5" customHeight="1" x14ac:dyDescent="0.3">
      <c r="A993" s="24">
        <v>990</v>
      </c>
      <c r="B993" s="83"/>
      <c r="C993" s="90"/>
      <c r="D993" s="91"/>
      <c r="E993" s="90"/>
      <c r="F993" s="91"/>
      <c r="G993" s="91"/>
      <c r="H993" s="91"/>
    </row>
    <row r="994" spans="1:8" ht="22.5" customHeight="1" x14ac:dyDescent="0.3">
      <c r="A994" s="24">
        <v>991</v>
      </c>
      <c r="B994" s="83"/>
      <c r="C994" s="90"/>
      <c r="D994" s="91"/>
      <c r="E994" s="90"/>
      <c r="F994" s="91"/>
      <c r="G994" s="91"/>
      <c r="H994" s="91"/>
    </row>
    <row r="995" spans="1:8" ht="22.5" customHeight="1" x14ac:dyDescent="0.3">
      <c r="A995" s="24">
        <v>992</v>
      </c>
      <c r="B995" s="83"/>
      <c r="C995" s="90"/>
      <c r="D995" s="91"/>
      <c r="E995" s="90"/>
      <c r="F995" s="91"/>
      <c r="G995" s="91"/>
      <c r="H995" s="91"/>
    </row>
    <row r="996" spans="1:8" ht="22.5" customHeight="1" x14ac:dyDescent="0.3">
      <c r="A996" s="24">
        <v>993</v>
      </c>
      <c r="B996" s="83"/>
      <c r="C996" s="90"/>
      <c r="D996" s="91"/>
      <c r="E996" s="90"/>
      <c r="F996" s="91"/>
      <c r="G996" s="91"/>
      <c r="H996" s="91"/>
    </row>
    <row r="997" spans="1:8" ht="22.5" customHeight="1" x14ac:dyDescent="0.3">
      <c r="A997" s="24">
        <v>994</v>
      </c>
      <c r="B997" s="83"/>
      <c r="C997" s="90"/>
      <c r="D997" s="91"/>
      <c r="E997" s="90"/>
      <c r="F997" s="91"/>
      <c r="G997" s="91"/>
      <c r="H997" s="91"/>
    </row>
    <row r="998" spans="1:8" ht="22.5" customHeight="1" x14ac:dyDescent="0.3">
      <c r="A998" s="24">
        <v>995</v>
      </c>
      <c r="B998" s="83"/>
      <c r="C998" s="90"/>
      <c r="D998" s="91"/>
      <c r="E998" s="90"/>
      <c r="F998" s="91"/>
      <c r="G998" s="91"/>
      <c r="H998" s="91"/>
    </row>
    <row r="999" spans="1:8" ht="22.5" customHeight="1" x14ac:dyDescent="0.3">
      <c r="A999" s="24">
        <v>996</v>
      </c>
      <c r="B999" s="83"/>
      <c r="C999" s="90"/>
      <c r="D999" s="91"/>
      <c r="E999" s="90"/>
      <c r="F999" s="91"/>
      <c r="G999" s="91"/>
      <c r="H999" s="91"/>
    </row>
    <row r="1000" spans="1:8" ht="22.5" customHeight="1" x14ac:dyDescent="0.3">
      <c r="A1000" s="24">
        <v>997</v>
      </c>
      <c r="B1000" s="83"/>
      <c r="C1000" s="90"/>
      <c r="D1000" s="91"/>
      <c r="E1000" s="90"/>
      <c r="F1000" s="91"/>
      <c r="G1000" s="91"/>
      <c r="H1000" s="91"/>
    </row>
    <row r="1001" spans="1:8" ht="22.5" customHeight="1" x14ac:dyDescent="0.3">
      <c r="A1001" s="24">
        <v>998</v>
      </c>
      <c r="B1001" s="83"/>
      <c r="C1001" s="90"/>
      <c r="D1001" s="91"/>
      <c r="E1001" s="90"/>
      <c r="F1001" s="91"/>
      <c r="G1001" s="91"/>
      <c r="H1001" s="91"/>
    </row>
    <row r="1002" spans="1:8" ht="22.5" customHeight="1" x14ac:dyDescent="0.3">
      <c r="A1002" s="24">
        <v>999</v>
      </c>
      <c r="B1002" s="83"/>
      <c r="C1002" s="90"/>
      <c r="D1002" s="91"/>
      <c r="E1002" s="90"/>
      <c r="F1002" s="91"/>
      <c r="G1002" s="91"/>
      <c r="H1002" s="91"/>
    </row>
    <row r="1003" spans="1:8" ht="22.5" customHeight="1" x14ac:dyDescent="0.3">
      <c r="A1003" s="24">
        <v>1000</v>
      </c>
      <c r="B1003" s="83"/>
      <c r="C1003" s="90"/>
      <c r="D1003" s="91"/>
      <c r="E1003" s="90"/>
      <c r="F1003" s="91"/>
      <c r="G1003" s="91"/>
      <c r="H1003" s="91"/>
    </row>
    <row r="1004" spans="1:8" ht="22.5" customHeight="1" x14ac:dyDescent="0.3">
      <c r="A1004" s="24">
        <v>1001</v>
      </c>
      <c r="B1004" s="83"/>
      <c r="C1004" s="90"/>
      <c r="D1004" s="91"/>
      <c r="E1004" s="90"/>
      <c r="F1004" s="91"/>
      <c r="G1004" s="91"/>
      <c r="H1004" s="91"/>
    </row>
    <row r="1005" spans="1:8" ht="22.5" customHeight="1" x14ac:dyDescent="0.3">
      <c r="A1005" s="24">
        <v>1002</v>
      </c>
      <c r="B1005" s="83"/>
      <c r="C1005" s="90"/>
      <c r="D1005" s="91"/>
      <c r="E1005" s="90"/>
      <c r="F1005" s="91"/>
      <c r="G1005" s="91"/>
      <c r="H1005" s="91"/>
    </row>
    <row r="1006" spans="1:8" ht="22.5" customHeight="1" x14ac:dyDescent="0.3">
      <c r="A1006" s="24">
        <v>1003</v>
      </c>
      <c r="B1006" s="83"/>
      <c r="C1006" s="90"/>
      <c r="D1006" s="91"/>
      <c r="E1006" s="90"/>
      <c r="F1006" s="91"/>
      <c r="G1006" s="91"/>
      <c r="H1006" s="91"/>
    </row>
    <row r="1007" spans="1:8" ht="22.5" customHeight="1" x14ac:dyDescent="0.3">
      <c r="A1007" s="24">
        <v>1004</v>
      </c>
      <c r="B1007" s="83"/>
      <c r="C1007" s="90"/>
      <c r="D1007" s="91"/>
      <c r="E1007" s="90"/>
      <c r="F1007" s="91"/>
      <c r="G1007" s="91"/>
      <c r="H1007" s="91"/>
    </row>
    <row r="1008" spans="1:8" ht="22.5" customHeight="1" x14ac:dyDescent="0.3">
      <c r="A1008" s="24">
        <v>1005</v>
      </c>
      <c r="B1008" s="83"/>
      <c r="C1008" s="90"/>
      <c r="D1008" s="91"/>
      <c r="E1008" s="90"/>
      <c r="F1008" s="91"/>
      <c r="G1008" s="91"/>
      <c r="H1008" s="91"/>
    </row>
    <row r="1009" spans="1:8" ht="22.5" customHeight="1" x14ac:dyDescent="0.3">
      <c r="A1009" s="24">
        <v>1006</v>
      </c>
      <c r="B1009" s="83"/>
      <c r="C1009" s="90"/>
      <c r="D1009" s="91"/>
      <c r="E1009" s="90"/>
      <c r="F1009" s="91"/>
      <c r="G1009" s="91"/>
      <c r="H1009" s="91"/>
    </row>
    <row r="1010" spans="1:8" ht="22.5" customHeight="1" x14ac:dyDescent="0.3">
      <c r="A1010" s="24">
        <v>1007</v>
      </c>
      <c r="B1010" s="83"/>
      <c r="C1010" s="90"/>
      <c r="D1010" s="91"/>
      <c r="E1010" s="90"/>
      <c r="F1010" s="91"/>
      <c r="G1010" s="91"/>
      <c r="H1010" s="91"/>
    </row>
    <row r="1011" spans="1:8" ht="22.5" customHeight="1" x14ac:dyDescent="0.3">
      <c r="A1011" s="24">
        <v>1008</v>
      </c>
      <c r="B1011" s="83"/>
      <c r="C1011" s="90"/>
      <c r="D1011" s="91"/>
      <c r="E1011" s="90"/>
      <c r="F1011" s="91"/>
      <c r="G1011" s="91"/>
      <c r="H1011" s="91"/>
    </row>
    <row r="1012" spans="1:8" ht="22.5" customHeight="1" x14ac:dyDescent="0.3">
      <c r="A1012" s="24">
        <v>1009</v>
      </c>
      <c r="B1012" s="83"/>
      <c r="C1012" s="90"/>
      <c r="D1012" s="91"/>
      <c r="E1012" s="90"/>
      <c r="F1012" s="91"/>
      <c r="G1012" s="91"/>
      <c r="H1012" s="91"/>
    </row>
    <row r="1013" spans="1:8" ht="22.5" customHeight="1" x14ac:dyDescent="0.3">
      <c r="A1013" s="24">
        <v>1010</v>
      </c>
      <c r="B1013" s="83"/>
      <c r="C1013" s="90"/>
      <c r="D1013" s="91"/>
      <c r="E1013" s="90"/>
      <c r="F1013" s="91"/>
      <c r="G1013" s="91"/>
      <c r="H1013" s="91"/>
    </row>
    <row r="1014" spans="1:8" ht="22.5" customHeight="1" x14ac:dyDescent="0.3">
      <c r="A1014" s="24">
        <v>1011</v>
      </c>
      <c r="B1014" s="83"/>
      <c r="C1014" s="90"/>
      <c r="D1014" s="91"/>
      <c r="E1014" s="90"/>
      <c r="F1014" s="91"/>
      <c r="G1014" s="91"/>
      <c r="H1014" s="91"/>
    </row>
    <row r="1015" spans="1:8" ht="22.5" customHeight="1" x14ac:dyDescent="0.3">
      <c r="A1015" s="24">
        <v>1012</v>
      </c>
      <c r="B1015" s="83"/>
      <c r="C1015" s="90"/>
      <c r="D1015" s="91"/>
      <c r="E1015" s="90"/>
      <c r="F1015" s="91"/>
      <c r="G1015" s="91"/>
      <c r="H1015" s="91"/>
    </row>
    <row r="1016" spans="1:8" ht="22.5" customHeight="1" x14ac:dyDescent="0.3">
      <c r="A1016" s="24">
        <v>1013</v>
      </c>
      <c r="B1016" s="83"/>
      <c r="C1016" s="90"/>
      <c r="D1016" s="91"/>
      <c r="E1016" s="90"/>
      <c r="F1016" s="91"/>
      <c r="G1016" s="91"/>
      <c r="H1016" s="91"/>
    </row>
    <row r="1017" spans="1:8" ht="22.5" customHeight="1" x14ac:dyDescent="0.3">
      <c r="A1017" s="24">
        <v>1014</v>
      </c>
      <c r="B1017" s="83"/>
      <c r="C1017" s="90"/>
      <c r="D1017" s="91"/>
      <c r="E1017" s="90"/>
      <c r="F1017" s="91"/>
      <c r="G1017" s="91"/>
      <c r="H1017" s="91"/>
    </row>
    <row r="1018" spans="1:8" ht="22.5" customHeight="1" x14ac:dyDescent="0.3">
      <c r="A1018" s="24">
        <v>1015</v>
      </c>
      <c r="B1018" s="83"/>
      <c r="C1018" s="90"/>
      <c r="D1018" s="91"/>
      <c r="E1018" s="90"/>
      <c r="F1018" s="91"/>
      <c r="G1018" s="91"/>
      <c r="H1018" s="91"/>
    </row>
    <row r="1019" spans="1:8" ht="22.5" customHeight="1" x14ac:dyDescent="0.3">
      <c r="A1019" s="24">
        <v>1016</v>
      </c>
      <c r="B1019" s="83"/>
      <c r="C1019" s="90"/>
      <c r="D1019" s="91"/>
      <c r="E1019" s="90"/>
      <c r="F1019" s="91"/>
      <c r="G1019" s="91"/>
      <c r="H1019" s="91"/>
    </row>
    <row r="1020" spans="1:8" ht="22.5" customHeight="1" x14ac:dyDescent="0.3">
      <c r="A1020" s="24">
        <v>1017</v>
      </c>
      <c r="B1020" s="83"/>
      <c r="C1020" s="90"/>
      <c r="D1020" s="91"/>
      <c r="E1020" s="90"/>
      <c r="F1020" s="91"/>
      <c r="G1020" s="91"/>
      <c r="H1020" s="91"/>
    </row>
    <row r="1021" spans="1:8" ht="22.5" customHeight="1" x14ac:dyDescent="0.3">
      <c r="A1021" s="24">
        <v>1018</v>
      </c>
      <c r="B1021" s="83"/>
      <c r="C1021" s="90"/>
      <c r="D1021" s="91"/>
      <c r="E1021" s="90"/>
      <c r="F1021" s="91"/>
      <c r="G1021" s="91"/>
      <c r="H1021" s="91"/>
    </row>
    <row r="1022" spans="1:8" ht="22.5" customHeight="1" x14ac:dyDescent="0.3">
      <c r="A1022" s="24">
        <v>1019</v>
      </c>
      <c r="B1022" s="83"/>
      <c r="C1022" s="90"/>
      <c r="D1022" s="91"/>
      <c r="E1022" s="90"/>
      <c r="F1022" s="91"/>
      <c r="G1022" s="91"/>
      <c r="H1022" s="91"/>
    </row>
    <row r="1023" spans="1:8" ht="22.5" customHeight="1" x14ac:dyDescent="0.3">
      <c r="A1023" s="24">
        <v>1020</v>
      </c>
      <c r="B1023" s="83"/>
      <c r="C1023" s="90"/>
      <c r="D1023" s="91"/>
      <c r="E1023" s="90"/>
      <c r="F1023" s="91"/>
      <c r="G1023" s="91"/>
      <c r="H1023" s="91"/>
    </row>
    <row r="1024" spans="1:8" ht="22.5" customHeight="1" x14ac:dyDescent="0.3">
      <c r="A1024" s="24">
        <v>1021</v>
      </c>
      <c r="B1024" s="83"/>
      <c r="C1024" s="90"/>
      <c r="D1024" s="91"/>
      <c r="E1024" s="90"/>
      <c r="F1024" s="91"/>
      <c r="G1024" s="91"/>
      <c r="H1024" s="91"/>
    </row>
    <row r="1025" spans="1:8" ht="22.5" customHeight="1" x14ac:dyDescent="0.3">
      <c r="A1025" s="24">
        <v>1022</v>
      </c>
      <c r="B1025" s="83"/>
      <c r="C1025" s="90"/>
      <c r="D1025" s="91"/>
      <c r="E1025" s="90"/>
      <c r="F1025" s="91"/>
      <c r="G1025" s="91"/>
      <c r="H1025" s="91"/>
    </row>
    <row r="1026" spans="1:8" ht="22.5" customHeight="1" x14ac:dyDescent="0.3">
      <c r="A1026" s="24">
        <v>1023</v>
      </c>
      <c r="B1026" s="83"/>
      <c r="C1026" s="90"/>
      <c r="D1026" s="91"/>
      <c r="E1026" s="90"/>
      <c r="F1026" s="91"/>
      <c r="G1026" s="91"/>
      <c r="H1026" s="91"/>
    </row>
    <row r="1027" spans="1:8" ht="22.5" customHeight="1" x14ac:dyDescent="0.3">
      <c r="A1027" s="24">
        <v>1024</v>
      </c>
      <c r="B1027" s="83"/>
      <c r="C1027" s="90"/>
      <c r="D1027" s="91"/>
      <c r="E1027" s="90"/>
      <c r="F1027" s="91"/>
      <c r="G1027" s="91"/>
      <c r="H1027" s="91"/>
    </row>
    <row r="1028" spans="1:8" ht="22.5" customHeight="1" x14ac:dyDescent="0.3">
      <c r="A1028" s="24">
        <v>1025</v>
      </c>
      <c r="B1028" s="83"/>
      <c r="C1028" s="90"/>
      <c r="D1028" s="91"/>
      <c r="E1028" s="90"/>
      <c r="F1028" s="91"/>
      <c r="G1028" s="91"/>
      <c r="H1028" s="91"/>
    </row>
    <row r="1029" spans="1:8" ht="22.5" customHeight="1" x14ac:dyDescent="0.3">
      <c r="A1029" s="24">
        <v>1026</v>
      </c>
      <c r="B1029" s="83"/>
      <c r="C1029" s="90"/>
      <c r="D1029" s="91"/>
      <c r="E1029" s="90"/>
      <c r="F1029" s="91"/>
      <c r="G1029" s="91"/>
      <c r="H1029" s="91"/>
    </row>
    <row r="1030" spans="1:8" ht="22.5" customHeight="1" x14ac:dyDescent="0.3">
      <c r="A1030" s="24">
        <v>1027</v>
      </c>
      <c r="B1030" s="83"/>
      <c r="C1030" s="90"/>
      <c r="D1030" s="91"/>
      <c r="E1030" s="90"/>
      <c r="F1030" s="91"/>
      <c r="G1030" s="91"/>
      <c r="H1030" s="91"/>
    </row>
    <row r="1031" spans="1:8" ht="22.5" customHeight="1" x14ac:dyDescent="0.3">
      <c r="A1031" s="24">
        <v>1028</v>
      </c>
      <c r="B1031" s="83"/>
      <c r="C1031" s="90"/>
      <c r="D1031" s="91"/>
      <c r="E1031" s="90"/>
      <c r="F1031" s="91"/>
      <c r="G1031" s="91"/>
      <c r="H1031" s="91"/>
    </row>
    <row r="1032" spans="1:8" ht="22.5" customHeight="1" x14ac:dyDescent="0.3">
      <c r="A1032" s="24">
        <v>1029</v>
      </c>
      <c r="B1032" s="83"/>
      <c r="C1032" s="90"/>
      <c r="D1032" s="91"/>
      <c r="E1032" s="90"/>
      <c r="F1032" s="91"/>
      <c r="G1032" s="91"/>
      <c r="H1032" s="91"/>
    </row>
    <row r="1033" spans="1:8" ht="22.5" customHeight="1" x14ac:dyDescent="0.3">
      <c r="A1033" s="24">
        <v>1030</v>
      </c>
      <c r="B1033" s="83"/>
      <c r="C1033" s="90"/>
      <c r="D1033" s="91"/>
      <c r="E1033" s="90"/>
      <c r="F1033" s="91"/>
      <c r="G1033" s="91"/>
      <c r="H1033" s="91"/>
    </row>
    <row r="1034" spans="1:8" ht="22.5" customHeight="1" x14ac:dyDescent="0.3">
      <c r="A1034" s="24">
        <v>1031</v>
      </c>
      <c r="B1034" s="83"/>
      <c r="C1034" s="90"/>
      <c r="D1034" s="91"/>
      <c r="E1034" s="90"/>
      <c r="F1034" s="91"/>
      <c r="G1034" s="91"/>
      <c r="H1034" s="91"/>
    </row>
    <row r="1035" spans="1:8" ht="22.5" customHeight="1" x14ac:dyDescent="0.3">
      <c r="A1035" s="24">
        <v>1032</v>
      </c>
      <c r="B1035" s="83"/>
      <c r="C1035" s="90"/>
      <c r="D1035" s="91"/>
      <c r="E1035" s="90"/>
      <c r="F1035" s="91"/>
      <c r="G1035" s="91"/>
      <c r="H1035" s="91"/>
    </row>
    <row r="1036" spans="1:8" ht="22.5" customHeight="1" x14ac:dyDescent="0.3">
      <c r="A1036" s="24">
        <v>1033</v>
      </c>
      <c r="B1036" s="83"/>
      <c r="C1036" s="90"/>
      <c r="D1036" s="91"/>
      <c r="E1036" s="90"/>
      <c r="F1036" s="91"/>
      <c r="G1036" s="91"/>
      <c r="H1036" s="91"/>
    </row>
    <row r="1037" spans="1:8" ht="22.5" customHeight="1" x14ac:dyDescent="0.3">
      <c r="A1037" s="24">
        <v>1034</v>
      </c>
      <c r="B1037" s="83"/>
      <c r="C1037" s="90"/>
      <c r="D1037" s="91"/>
      <c r="E1037" s="90"/>
      <c r="F1037" s="91"/>
      <c r="G1037" s="91"/>
      <c r="H1037" s="91"/>
    </row>
    <row r="1038" spans="1:8" ht="22.5" customHeight="1" x14ac:dyDescent="0.3">
      <c r="A1038" s="24">
        <v>1035</v>
      </c>
      <c r="B1038" s="83"/>
      <c r="C1038" s="90"/>
      <c r="D1038" s="91"/>
      <c r="E1038" s="90"/>
      <c r="F1038" s="91"/>
      <c r="G1038" s="91"/>
      <c r="H1038" s="91"/>
    </row>
    <row r="1039" spans="1:8" ht="22.5" customHeight="1" x14ac:dyDescent="0.3">
      <c r="A1039" s="24">
        <v>1036</v>
      </c>
      <c r="B1039" s="83"/>
      <c r="C1039" s="90"/>
      <c r="D1039" s="91"/>
      <c r="E1039" s="90"/>
      <c r="F1039" s="91"/>
      <c r="G1039" s="91"/>
      <c r="H1039" s="91"/>
    </row>
    <row r="1040" spans="1:8" ht="22.5" customHeight="1" x14ac:dyDescent="0.3">
      <c r="A1040" s="24">
        <v>1037</v>
      </c>
      <c r="B1040" s="83"/>
      <c r="C1040" s="90"/>
      <c r="D1040" s="91"/>
      <c r="E1040" s="90"/>
      <c r="F1040" s="91"/>
      <c r="G1040" s="91"/>
      <c r="H1040" s="91"/>
    </row>
    <row r="1041" spans="1:8" ht="22.5" customHeight="1" x14ac:dyDescent="0.3">
      <c r="A1041" s="24">
        <v>1038</v>
      </c>
      <c r="B1041" s="83"/>
      <c r="C1041" s="90"/>
      <c r="D1041" s="91"/>
      <c r="E1041" s="90"/>
      <c r="F1041" s="91"/>
      <c r="G1041" s="91"/>
      <c r="H1041" s="91"/>
    </row>
    <row r="1042" spans="1:8" ht="22.5" customHeight="1" x14ac:dyDescent="0.3">
      <c r="A1042" s="24">
        <v>1039</v>
      </c>
      <c r="B1042" s="83"/>
      <c r="C1042" s="90"/>
      <c r="D1042" s="91"/>
      <c r="E1042" s="90"/>
      <c r="F1042" s="91"/>
      <c r="G1042" s="91"/>
      <c r="H1042" s="91"/>
    </row>
    <row r="1043" spans="1:8" ht="22.5" customHeight="1" x14ac:dyDescent="0.3">
      <c r="A1043" s="24">
        <v>1040</v>
      </c>
      <c r="B1043" s="83"/>
      <c r="C1043" s="90"/>
      <c r="D1043" s="91"/>
      <c r="E1043" s="90"/>
      <c r="F1043" s="91"/>
      <c r="G1043" s="91"/>
      <c r="H1043" s="91"/>
    </row>
    <row r="1044" spans="1:8" ht="22.5" customHeight="1" x14ac:dyDescent="0.3">
      <c r="A1044" s="24">
        <v>1041</v>
      </c>
      <c r="B1044" s="83"/>
      <c r="C1044" s="90"/>
      <c r="D1044" s="91"/>
      <c r="E1044" s="90"/>
      <c r="F1044" s="91"/>
      <c r="G1044" s="91"/>
      <c r="H1044" s="91"/>
    </row>
    <row r="1045" spans="1:8" ht="22.5" customHeight="1" x14ac:dyDescent="0.3">
      <c r="A1045" s="24">
        <v>1042</v>
      </c>
      <c r="B1045" s="83"/>
      <c r="C1045" s="90"/>
      <c r="D1045" s="91"/>
      <c r="E1045" s="90"/>
      <c r="F1045" s="91"/>
      <c r="G1045" s="91"/>
      <c r="H1045" s="91"/>
    </row>
    <row r="1046" spans="1:8" ht="22.5" customHeight="1" x14ac:dyDescent="0.3">
      <c r="A1046" s="24">
        <v>1043</v>
      </c>
      <c r="B1046" s="83"/>
      <c r="C1046" s="90"/>
      <c r="D1046" s="91"/>
      <c r="E1046" s="90"/>
      <c r="F1046" s="91"/>
      <c r="G1046" s="91"/>
      <c r="H1046" s="91"/>
    </row>
    <row r="1047" spans="1:8" ht="22.5" customHeight="1" x14ac:dyDescent="0.3">
      <c r="A1047" s="24">
        <v>1044</v>
      </c>
      <c r="B1047" s="83"/>
      <c r="C1047" s="90"/>
      <c r="D1047" s="91"/>
      <c r="E1047" s="90"/>
      <c r="F1047" s="91"/>
      <c r="G1047" s="91"/>
      <c r="H1047" s="91"/>
    </row>
    <row r="1048" spans="1:8" ht="22.5" customHeight="1" x14ac:dyDescent="0.3">
      <c r="A1048" s="24">
        <v>1045</v>
      </c>
      <c r="B1048" s="83"/>
      <c r="C1048" s="90"/>
      <c r="D1048" s="91"/>
      <c r="E1048" s="90"/>
      <c r="F1048" s="91"/>
      <c r="G1048" s="91"/>
      <c r="H1048" s="91"/>
    </row>
    <row r="1049" spans="1:8" ht="22.5" customHeight="1" x14ac:dyDescent="0.3">
      <c r="A1049" s="24">
        <v>1046</v>
      </c>
      <c r="B1049" s="83"/>
      <c r="C1049" s="90"/>
      <c r="D1049" s="91"/>
      <c r="E1049" s="90"/>
      <c r="F1049" s="91"/>
      <c r="G1049" s="91"/>
      <c r="H1049" s="91"/>
    </row>
    <row r="1050" spans="1:8" ht="22.5" customHeight="1" x14ac:dyDescent="0.3">
      <c r="A1050" s="24">
        <v>1047</v>
      </c>
      <c r="B1050" s="83"/>
      <c r="C1050" s="90"/>
      <c r="D1050" s="91"/>
      <c r="E1050" s="90"/>
      <c r="F1050" s="91"/>
      <c r="G1050" s="91"/>
      <c r="H1050" s="91"/>
    </row>
    <row r="1051" spans="1:8" ht="22.5" customHeight="1" x14ac:dyDescent="0.3">
      <c r="A1051" s="24">
        <v>1048</v>
      </c>
      <c r="B1051" s="83"/>
      <c r="C1051" s="90"/>
      <c r="D1051" s="91"/>
      <c r="E1051" s="90"/>
      <c r="F1051" s="91"/>
      <c r="G1051" s="91"/>
      <c r="H1051" s="91"/>
    </row>
    <row r="1052" spans="1:8" ht="22.5" customHeight="1" x14ac:dyDescent="0.3">
      <c r="A1052" s="24">
        <v>1049</v>
      </c>
      <c r="B1052" s="83"/>
      <c r="C1052" s="90"/>
      <c r="D1052" s="91"/>
      <c r="E1052" s="90"/>
      <c r="F1052" s="91"/>
      <c r="G1052" s="91"/>
      <c r="H1052" s="91"/>
    </row>
    <row r="1053" spans="1:8" ht="22.5" customHeight="1" x14ac:dyDescent="0.3">
      <c r="A1053" s="24">
        <v>1050</v>
      </c>
      <c r="B1053" s="83"/>
      <c r="C1053" s="90"/>
      <c r="D1053" s="91"/>
      <c r="E1053" s="90"/>
      <c r="F1053" s="91"/>
      <c r="G1053" s="91"/>
      <c r="H1053" s="91"/>
    </row>
    <row r="1054" spans="1:8" ht="22.5" customHeight="1" x14ac:dyDescent="0.3">
      <c r="A1054" s="24">
        <v>1051</v>
      </c>
      <c r="B1054" s="83"/>
      <c r="C1054" s="90"/>
      <c r="D1054" s="91"/>
      <c r="E1054" s="90"/>
      <c r="F1054" s="91"/>
      <c r="G1054" s="91"/>
      <c r="H1054" s="91"/>
    </row>
    <row r="1055" spans="1:8" ht="22.5" customHeight="1" x14ac:dyDescent="0.3">
      <c r="A1055" s="24">
        <v>1052</v>
      </c>
      <c r="B1055" s="83"/>
      <c r="C1055" s="90"/>
      <c r="D1055" s="91"/>
      <c r="E1055" s="90"/>
      <c r="F1055" s="91"/>
      <c r="G1055" s="91"/>
      <c r="H1055" s="91"/>
    </row>
    <row r="1056" spans="1:8" ht="22.5" customHeight="1" x14ac:dyDescent="0.3">
      <c r="A1056" s="24">
        <v>1053</v>
      </c>
      <c r="B1056" s="83"/>
      <c r="C1056" s="90"/>
      <c r="D1056" s="91"/>
      <c r="E1056" s="90"/>
      <c r="F1056" s="91"/>
      <c r="G1056" s="91"/>
      <c r="H1056" s="91"/>
    </row>
    <row r="1057" spans="1:8" ht="22.5" customHeight="1" x14ac:dyDescent="0.3">
      <c r="A1057" s="24">
        <v>1054</v>
      </c>
      <c r="B1057" s="83"/>
      <c r="C1057" s="90"/>
      <c r="D1057" s="91"/>
      <c r="E1057" s="90"/>
      <c r="F1057" s="91"/>
      <c r="G1057" s="91"/>
      <c r="H1057" s="91"/>
    </row>
    <row r="1058" spans="1:8" ht="22.5" customHeight="1" x14ac:dyDescent="0.3">
      <c r="A1058" s="24">
        <v>1055</v>
      </c>
      <c r="B1058" s="83"/>
      <c r="C1058" s="90"/>
      <c r="D1058" s="91"/>
      <c r="E1058" s="90"/>
      <c r="F1058" s="91"/>
      <c r="G1058" s="91"/>
      <c r="H1058" s="91"/>
    </row>
    <row r="1059" spans="1:8" ht="22.5" customHeight="1" x14ac:dyDescent="0.3">
      <c r="A1059" s="24">
        <v>1056</v>
      </c>
      <c r="B1059" s="83"/>
      <c r="C1059" s="90"/>
      <c r="D1059" s="91"/>
      <c r="E1059" s="90"/>
      <c r="F1059" s="91"/>
      <c r="G1059" s="91"/>
      <c r="H1059" s="91"/>
    </row>
    <row r="1060" spans="1:8" ht="22.5" customHeight="1" x14ac:dyDescent="0.3">
      <c r="A1060" s="24">
        <v>1057</v>
      </c>
      <c r="B1060" s="83"/>
      <c r="C1060" s="90"/>
      <c r="D1060" s="91"/>
      <c r="E1060" s="90"/>
      <c r="F1060" s="91"/>
      <c r="G1060" s="91"/>
      <c r="H1060" s="91"/>
    </row>
    <row r="1061" spans="1:8" ht="22.5" customHeight="1" x14ac:dyDescent="0.3">
      <c r="A1061" s="24">
        <v>1058</v>
      </c>
      <c r="B1061" s="83"/>
      <c r="C1061" s="90"/>
      <c r="D1061" s="91"/>
      <c r="E1061" s="90"/>
      <c r="F1061" s="91"/>
      <c r="G1061" s="91"/>
      <c r="H1061" s="91"/>
    </row>
    <row r="1062" spans="1:8" ht="22.5" customHeight="1" x14ac:dyDescent="0.3">
      <c r="A1062" s="24">
        <v>1059</v>
      </c>
      <c r="B1062" s="83"/>
      <c r="C1062" s="90"/>
      <c r="D1062" s="91"/>
      <c r="E1062" s="90"/>
      <c r="F1062" s="91"/>
      <c r="G1062" s="91"/>
      <c r="H1062" s="91"/>
    </row>
    <row r="1063" spans="1:8" ht="22.5" customHeight="1" x14ac:dyDescent="0.3">
      <c r="A1063" s="24">
        <v>1060</v>
      </c>
      <c r="B1063" s="83"/>
      <c r="C1063" s="90"/>
      <c r="D1063" s="91"/>
      <c r="E1063" s="90"/>
      <c r="F1063" s="91"/>
      <c r="G1063" s="91"/>
      <c r="H1063" s="91"/>
    </row>
    <row r="1064" spans="1:8" ht="22.5" customHeight="1" x14ac:dyDescent="0.3">
      <c r="A1064" s="24">
        <v>1061</v>
      </c>
      <c r="B1064" s="83"/>
      <c r="C1064" s="90"/>
      <c r="D1064" s="91"/>
      <c r="E1064" s="90"/>
      <c r="F1064" s="91"/>
      <c r="G1064" s="91"/>
      <c r="H1064" s="91"/>
    </row>
    <row r="1065" spans="1:8" ht="22.5" customHeight="1" x14ac:dyDescent="0.3">
      <c r="A1065" s="24">
        <v>1062</v>
      </c>
      <c r="B1065" s="83"/>
      <c r="C1065" s="90"/>
      <c r="D1065" s="91"/>
      <c r="E1065" s="90"/>
      <c r="F1065" s="91"/>
      <c r="G1065" s="91"/>
      <c r="H1065" s="91"/>
    </row>
    <row r="1066" spans="1:8" ht="22.5" customHeight="1" x14ac:dyDescent="0.3">
      <c r="A1066" s="24">
        <v>1063</v>
      </c>
      <c r="B1066" s="83"/>
      <c r="C1066" s="90"/>
      <c r="D1066" s="91"/>
      <c r="E1066" s="90"/>
      <c r="F1066" s="91"/>
      <c r="G1066" s="91"/>
      <c r="H1066" s="91"/>
    </row>
    <row r="1067" spans="1:8" ht="22.5" customHeight="1" x14ac:dyDescent="0.3">
      <c r="A1067" s="24">
        <v>1064</v>
      </c>
      <c r="B1067" s="83"/>
      <c r="C1067" s="90"/>
      <c r="D1067" s="91"/>
      <c r="E1067" s="90"/>
      <c r="F1067" s="91"/>
      <c r="G1067" s="91"/>
      <c r="H1067" s="91"/>
    </row>
    <row r="1068" spans="1:8" ht="22.5" customHeight="1" x14ac:dyDescent="0.3">
      <c r="A1068" s="24">
        <v>1065</v>
      </c>
      <c r="B1068" s="83"/>
      <c r="C1068" s="90"/>
      <c r="D1068" s="91"/>
      <c r="E1068" s="90"/>
      <c r="F1068" s="91"/>
      <c r="G1068" s="91"/>
      <c r="H1068" s="91"/>
    </row>
    <row r="1069" spans="1:8" ht="22.5" customHeight="1" x14ac:dyDescent="0.3">
      <c r="A1069" s="24">
        <v>1066</v>
      </c>
      <c r="B1069" s="83"/>
      <c r="C1069" s="90"/>
      <c r="D1069" s="91"/>
      <c r="E1069" s="90"/>
      <c r="F1069" s="91"/>
      <c r="G1069" s="91"/>
      <c r="H1069" s="91"/>
    </row>
    <row r="1070" spans="1:8" ht="22.5" customHeight="1" x14ac:dyDescent="0.3">
      <c r="A1070" s="24">
        <v>1067</v>
      </c>
      <c r="B1070" s="83"/>
      <c r="C1070" s="90"/>
      <c r="D1070" s="91"/>
      <c r="E1070" s="90"/>
      <c r="F1070" s="91"/>
      <c r="G1070" s="91"/>
      <c r="H1070" s="91"/>
    </row>
    <row r="1071" spans="1:8" ht="22.5" customHeight="1" x14ac:dyDescent="0.3">
      <c r="A1071" s="24">
        <v>1068</v>
      </c>
      <c r="B1071" s="83"/>
      <c r="C1071" s="90"/>
      <c r="D1071" s="91"/>
      <c r="E1071" s="90"/>
      <c r="F1071" s="91"/>
      <c r="G1071" s="91"/>
      <c r="H1071" s="91"/>
    </row>
    <row r="1072" spans="1:8" ht="22.5" customHeight="1" x14ac:dyDescent="0.3">
      <c r="A1072" s="24">
        <v>1069</v>
      </c>
      <c r="B1072" s="83"/>
      <c r="C1072" s="90"/>
      <c r="D1072" s="91"/>
      <c r="E1072" s="90"/>
      <c r="F1072" s="91"/>
      <c r="G1072" s="91"/>
      <c r="H1072" s="91"/>
    </row>
    <row r="1073" spans="1:8" ht="22.5" customHeight="1" x14ac:dyDescent="0.3">
      <c r="A1073" s="24">
        <v>1070</v>
      </c>
      <c r="B1073" s="83"/>
      <c r="C1073" s="90"/>
      <c r="D1073" s="91"/>
      <c r="E1073" s="90"/>
      <c r="F1073" s="91"/>
      <c r="G1073" s="91"/>
      <c r="H1073" s="91"/>
    </row>
    <row r="1074" spans="1:8" ht="22.5" customHeight="1" x14ac:dyDescent="0.3">
      <c r="A1074" s="24">
        <v>1071</v>
      </c>
      <c r="B1074" s="83"/>
      <c r="C1074" s="90"/>
      <c r="D1074" s="91"/>
      <c r="E1074" s="90"/>
      <c r="F1074" s="91"/>
      <c r="G1074" s="91"/>
      <c r="H1074" s="91"/>
    </row>
    <row r="1075" spans="1:8" ht="22.5" customHeight="1" x14ac:dyDescent="0.3">
      <c r="A1075" s="24">
        <v>1072</v>
      </c>
      <c r="B1075" s="83"/>
      <c r="C1075" s="90"/>
      <c r="D1075" s="91"/>
      <c r="E1075" s="90"/>
      <c r="F1075" s="91"/>
      <c r="G1075" s="91"/>
      <c r="H1075" s="91"/>
    </row>
    <row r="1076" spans="1:8" ht="22.5" customHeight="1" x14ac:dyDescent="0.3">
      <c r="A1076" s="24">
        <v>1073</v>
      </c>
      <c r="B1076" s="83"/>
      <c r="C1076" s="90"/>
      <c r="D1076" s="91"/>
      <c r="E1076" s="90"/>
      <c r="F1076" s="91"/>
      <c r="G1076" s="91"/>
      <c r="H1076" s="91"/>
    </row>
    <row r="1077" spans="1:8" ht="22.5" customHeight="1" x14ac:dyDescent="0.3">
      <c r="A1077" s="24">
        <v>1074</v>
      </c>
      <c r="B1077" s="83"/>
      <c r="C1077" s="90"/>
      <c r="D1077" s="91"/>
      <c r="E1077" s="90"/>
      <c r="F1077" s="91"/>
      <c r="G1077" s="91"/>
      <c r="H1077" s="91"/>
    </row>
    <row r="1078" spans="1:8" ht="22.5" customHeight="1" x14ac:dyDescent="0.3">
      <c r="A1078" s="24">
        <v>1075</v>
      </c>
      <c r="B1078" s="83"/>
      <c r="C1078" s="90"/>
      <c r="D1078" s="91"/>
      <c r="E1078" s="90"/>
      <c r="F1078" s="91"/>
      <c r="G1078" s="91"/>
      <c r="H1078" s="91"/>
    </row>
    <row r="1079" spans="1:8" ht="22.5" customHeight="1" x14ac:dyDescent="0.3">
      <c r="A1079" s="24">
        <v>1076</v>
      </c>
      <c r="B1079" s="83"/>
      <c r="C1079" s="90"/>
      <c r="D1079" s="91"/>
      <c r="E1079" s="90"/>
      <c r="F1079" s="91"/>
      <c r="G1079" s="91"/>
      <c r="H1079" s="91"/>
    </row>
    <row r="1080" spans="1:8" ht="22.5" customHeight="1" x14ac:dyDescent="0.3">
      <c r="A1080" s="24">
        <v>1077</v>
      </c>
      <c r="B1080" s="83"/>
      <c r="C1080" s="90"/>
      <c r="D1080" s="91"/>
      <c r="E1080" s="90"/>
      <c r="F1080" s="91"/>
      <c r="G1080" s="91"/>
      <c r="H1080" s="91"/>
    </row>
    <row r="1081" spans="1:8" ht="22.5" customHeight="1" x14ac:dyDescent="0.3">
      <c r="A1081" s="24">
        <v>1078</v>
      </c>
      <c r="B1081" s="83"/>
      <c r="C1081" s="90"/>
      <c r="D1081" s="91"/>
      <c r="E1081" s="90"/>
      <c r="F1081" s="91"/>
      <c r="G1081" s="91"/>
      <c r="H1081" s="91"/>
    </row>
    <row r="1082" spans="1:8" ht="22.5" customHeight="1" x14ac:dyDescent="0.3">
      <c r="A1082" s="24">
        <v>1079</v>
      </c>
      <c r="B1082" s="83"/>
      <c r="C1082" s="90"/>
      <c r="D1082" s="91"/>
      <c r="E1082" s="90"/>
      <c r="F1082" s="91"/>
      <c r="G1082" s="91"/>
      <c r="H1082" s="91"/>
    </row>
    <row r="1083" spans="1:8" ht="22.5" customHeight="1" x14ac:dyDescent="0.3">
      <c r="A1083" s="24">
        <v>1080</v>
      </c>
      <c r="B1083" s="83"/>
      <c r="C1083" s="90"/>
      <c r="D1083" s="91"/>
      <c r="E1083" s="90"/>
      <c r="F1083" s="91"/>
      <c r="G1083" s="91"/>
      <c r="H1083" s="91"/>
    </row>
    <row r="1084" spans="1:8" ht="22.5" customHeight="1" x14ac:dyDescent="0.3">
      <c r="A1084" s="24">
        <v>1081</v>
      </c>
      <c r="B1084" s="83"/>
      <c r="C1084" s="90"/>
      <c r="D1084" s="91"/>
      <c r="E1084" s="90"/>
      <c r="F1084" s="91"/>
      <c r="G1084" s="91"/>
      <c r="H1084" s="91"/>
    </row>
    <row r="1085" spans="1:8" ht="22.5" customHeight="1" x14ac:dyDescent="0.3">
      <c r="A1085" s="24">
        <v>1082</v>
      </c>
      <c r="B1085" s="83"/>
      <c r="C1085" s="90"/>
      <c r="D1085" s="91"/>
      <c r="E1085" s="90"/>
      <c r="F1085" s="91"/>
      <c r="G1085" s="91"/>
      <c r="H1085" s="91"/>
    </row>
    <row r="1086" spans="1:8" ht="22.5" customHeight="1" x14ac:dyDescent="0.3">
      <c r="A1086" s="24">
        <v>1083</v>
      </c>
      <c r="B1086" s="83"/>
      <c r="C1086" s="90"/>
      <c r="D1086" s="91"/>
      <c r="E1086" s="90"/>
      <c r="F1086" s="91"/>
      <c r="G1086" s="91"/>
      <c r="H1086" s="91"/>
    </row>
    <row r="1087" spans="1:8" ht="22.5" customHeight="1" x14ac:dyDescent="0.3">
      <c r="A1087" s="24">
        <v>1084</v>
      </c>
      <c r="B1087" s="83"/>
      <c r="C1087" s="90"/>
      <c r="D1087" s="91"/>
      <c r="E1087" s="90"/>
      <c r="F1087" s="91"/>
      <c r="G1087" s="91"/>
      <c r="H1087" s="91"/>
    </row>
    <row r="1088" spans="1:8" ht="22.5" customHeight="1" x14ac:dyDescent="0.3">
      <c r="A1088" s="24">
        <v>1085</v>
      </c>
      <c r="B1088" s="83"/>
      <c r="C1088" s="90"/>
      <c r="D1088" s="91"/>
      <c r="E1088" s="90"/>
      <c r="F1088" s="91"/>
      <c r="G1088" s="91"/>
      <c r="H1088" s="91"/>
    </row>
    <row r="1089" spans="1:8" ht="22.5" customHeight="1" x14ac:dyDescent="0.3">
      <c r="A1089" s="24">
        <v>1086</v>
      </c>
      <c r="B1089" s="83"/>
      <c r="C1089" s="90"/>
      <c r="D1089" s="91"/>
      <c r="E1089" s="90"/>
      <c r="F1089" s="91"/>
      <c r="G1089" s="91"/>
      <c r="H1089" s="91"/>
    </row>
    <row r="1090" spans="1:8" ht="22.5" customHeight="1" x14ac:dyDescent="0.3">
      <c r="A1090" s="24">
        <v>1087</v>
      </c>
      <c r="B1090" s="83"/>
      <c r="C1090" s="90"/>
      <c r="D1090" s="91"/>
      <c r="E1090" s="90"/>
      <c r="F1090" s="91"/>
      <c r="G1090" s="91"/>
      <c r="H1090" s="91"/>
    </row>
    <row r="1091" spans="1:8" ht="22.5" customHeight="1" x14ac:dyDescent="0.3">
      <c r="A1091" s="24">
        <v>1088</v>
      </c>
      <c r="B1091" s="83"/>
      <c r="C1091" s="90"/>
      <c r="D1091" s="91"/>
      <c r="E1091" s="90"/>
      <c r="F1091" s="91"/>
      <c r="G1091" s="91"/>
      <c r="H1091" s="91"/>
    </row>
    <row r="1092" spans="1:8" ht="22.5" customHeight="1" x14ac:dyDescent="0.3">
      <c r="A1092" s="24">
        <v>1089</v>
      </c>
      <c r="B1092" s="83"/>
      <c r="C1092" s="90"/>
      <c r="D1092" s="91"/>
      <c r="E1092" s="90"/>
      <c r="F1092" s="91"/>
      <c r="G1092" s="91"/>
      <c r="H1092" s="91"/>
    </row>
    <row r="1093" spans="1:8" ht="22.5" customHeight="1" x14ac:dyDescent="0.3">
      <c r="A1093" s="24">
        <v>1090</v>
      </c>
      <c r="B1093" s="83"/>
      <c r="C1093" s="90"/>
      <c r="D1093" s="91"/>
      <c r="E1093" s="90"/>
      <c r="F1093" s="91"/>
      <c r="G1093" s="91"/>
      <c r="H1093" s="91"/>
    </row>
    <row r="1094" spans="1:8" ht="22.5" customHeight="1" x14ac:dyDescent="0.3">
      <c r="A1094" s="24">
        <v>1091</v>
      </c>
      <c r="B1094" s="83"/>
      <c r="C1094" s="90"/>
      <c r="D1094" s="91"/>
      <c r="E1094" s="90"/>
      <c r="F1094" s="91"/>
      <c r="G1094" s="91"/>
      <c r="H1094" s="91"/>
    </row>
    <row r="1095" spans="1:8" ht="22.5" customHeight="1" x14ac:dyDescent="0.3">
      <c r="A1095" s="24">
        <v>1092</v>
      </c>
      <c r="B1095" s="83"/>
      <c r="C1095" s="90"/>
      <c r="D1095" s="91"/>
      <c r="E1095" s="90"/>
      <c r="F1095" s="91"/>
      <c r="G1095" s="91"/>
      <c r="H1095" s="91"/>
    </row>
    <row r="1096" spans="1:8" ht="22.5" customHeight="1" x14ac:dyDescent="0.3">
      <c r="A1096" s="24">
        <v>1093</v>
      </c>
      <c r="B1096" s="83"/>
      <c r="C1096" s="90"/>
      <c r="D1096" s="91"/>
      <c r="E1096" s="90"/>
      <c r="F1096" s="91"/>
      <c r="G1096" s="91"/>
      <c r="H1096" s="91"/>
    </row>
    <row r="1097" spans="1:8" ht="22.5" customHeight="1" x14ac:dyDescent="0.3">
      <c r="A1097" s="24">
        <v>1094</v>
      </c>
      <c r="B1097" s="83"/>
      <c r="C1097" s="90"/>
      <c r="D1097" s="91"/>
      <c r="E1097" s="90"/>
      <c r="F1097" s="91"/>
      <c r="G1097" s="91"/>
      <c r="H1097" s="91"/>
    </row>
    <row r="1098" spans="1:8" ht="22.5" customHeight="1" x14ac:dyDescent="0.3">
      <c r="A1098" s="24">
        <v>1095</v>
      </c>
      <c r="B1098" s="83"/>
      <c r="C1098" s="90"/>
      <c r="D1098" s="91"/>
      <c r="E1098" s="90"/>
      <c r="F1098" s="91"/>
      <c r="G1098" s="91"/>
      <c r="H1098" s="91"/>
    </row>
    <row r="1099" spans="1:8" ht="22.5" customHeight="1" x14ac:dyDescent="0.3">
      <c r="A1099" s="24">
        <v>1096</v>
      </c>
      <c r="B1099" s="83"/>
      <c r="C1099" s="90"/>
      <c r="D1099" s="91"/>
      <c r="E1099" s="90"/>
      <c r="F1099" s="91"/>
      <c r="G1099" s="91"/>
      <c r="H1099" s="91"/>
    </row>
    <row r="1100" spans="1:8" ht="22.5" customHeight="1" x14ac:dyDescent="0.3">
      <c r="A1100" s="24">
        <v>1097</v>
      </c>
      <c r="B1100" s="83"/>
      <c r="C1100" s="90"/>
      <c r="D1100" s="91"/>
      <c r="E1100" s="90"/>
      <c r="F1100" s="91"/>
      <c r="G1100" s="91"/>
      <c r="H1100" s="91"/>
    </row>
    <row r="1101" spans="1:8" ht="22.5" customHeight="1" x14ac:dyDescent="0.3">
      <c r="A1101" s="24">
        <v>1098</v>
      </c>
      <c r="B1101" s="83"/>
      <c r="C1101" s="90"/>
      <c r="D1101" s="91"/>
      <c r="E1101" s="90"/>
      <c r="F1101" s="91"/>
      <c r="G1101" s="91"/>
      <c r="H1101" s="91"/>
    </row>
    <row r="1102" spans="1:8" ht="22.5" customHeight="1" x14ac:dyDescent="0.3">
      <c r="A1102" s="24">
        <v>1099</v>
      </c>
      <c r="B1102" s="83"/>
      <c r="C1102" s="90"/>
      <c r="D1102" s="91"/>
      <c r="E1102" s="90"/>
      <c r="F1102" s="91"/>
      <c r="G1102" s="91"/>
      <c r="H1102" s="91"/>
    </row>
    <row r="1103" spans="1:8" ht="22.5" customHeight="1" x14ac:dyDescent="0.3">
      <c r="A1103" s="24">
        <v>1100</v>
      </c>
      <c r="B1103" s="83"/>
      <c r="C1103" s="90"/>
      <c r="D1103" s="91"/>
      <c r="E1103" s="90"/>
      <c r="F1103" s="91"/>
      <c r="G1103" s="91"/>
      <c r="H1103" s="91"/>
    </row>
    <row r="1104" spans="1:8" ht="22.5" customHeight="1" x14ac:dyDescent="0.3">
      <c r="A1104" s="24">
        <v>1101</v>
      </c>
      <c r="B1104" s="83"/>
      <c r="C1104" s="90"/>
      <c r="D1104" s="91"/>
      <c r="E1104" s="90"/>
      <c r="F1104" s="91"/>
      <c r="G1104" s="91"/>
      <c r="H1104" s="91"/>
    </row>
    <row r="1105" spans="1:8" ht="22.5" customHeight="1" x14ac:dyDescent="0.3">
      <c r="A1105" s="24">
        <v>1102</v>
      </c>
      <c r="B1105" s="83"/>
      <c r="C1105" s="90"/>
      <c r="D1105" s="91"/>
      <c r="E1105" s="90"/>
      <c r="F1105" s="91"/>
      <c r="G1105" s="91"/>
      <c r="H1105" s="91"/>
    </row>
    <row r="1106" spans="1:8" ht="22.5" customHeight="1" x14ac:dyDescent="0.3">
      <c r="A1106" s="24">
        <v>1103</v>
      </c>
      <c r="B1106" s="83"/>
      <c r="C1106" s="90"/>
      <c r="D1106" s="91"/>
      <c r="E1106" s="90"/>
      <c r="F1106" s="91"/>
      <c r="G1106" s="91"/>
      <c r="H1106" s="91"/>
    </row>
    <row r="1107" spans="1:8" ht="22.5" customHeight="1" x14ac:dyDescent="0.3">
      <c r="A1107" s="24">
        <v>1104</v>
      </c>
      <c r="B1107" s="83"/>
      <c r="C1107" s="90"/>
      <c r="D1107" s="91"/>
      <c r="E1107" s="90"/>
      <c r="F1107" s="91"/>
      <c r="G1107" s="91"/>
      <c r="H1107" s="91"/>
    </row>
    <row r="1108" spans="1:8" ht="22.5" customHeight="1" x14ac:dyDescent="0.3">
      <c r="A1108" s="24">
        <v>1105</v>
      </c>
      <c r="B1108" s="83"/>
      <c r="C1108" s="90"/>
      <c r="D1108" s="91"/>
      <c r="E1108" s="90"/>
      <c r="F1108" s="91"/>
      <c r="G1108" s="91"/>
      <c r="H1108" s="91"/>
    </row>
    <row r="1109" spans="1:8" ht="22.5" customHeight="1" x14ac:dyDescent="0.3">
      <c r="A1109" s="24">
        <v>1106</v>
      </c>
      <c r="B1109" s="83"/>
      <c r="C1109" s="90"/>
      <c r="D1109" s="91"/>
      <c r="E1109" s="90"/>
      <c r="F1109" s="91"/>
      <c r="G1109" s="91"/>
      <c r="H1109" s="91"/>
    </row>
    <row r="1110" spans="1:8" ht="22.5" customHeight="1" x14ac:dyDescent="0.3">
      <c r="A1110" s="24">
        <v>1107</v>
      </c>
      <c r="B1110" s="83"/>
      <c r="C1110" s="90"/>
      <c r="D1110" s="91"/>
      <c r="E1110" s="90"/>
      <c r="F1110" s="91"/>
      <c r="G1110" s="91"/>
      <c r="H1110" s="91"/>
    </row>
    <row r="1111" spans="1:8" ht="22.5" customHeight="1" x14ac:dyDescent="0.3">
      <c r="A1111" s="24">
        <v>1108</v>
      </c>
      <c r="B1111" s="83"/>
      <c r="C1111" s="90"/>
      <c r="D1111" s="91"/>
      <c r="E1111" s="90"/>
      <c r="F1111" s="91"/>
      <c r="G1111" s="91"/>
      <c r="H1111" s="91"/>
    </row>
    <row r="1112" spans="1:8" ht="22.5" customHeight="1" x14ac:dyDescent="0.3">
      <c r="A1112" s="24">
        <v>1109</v>
      </c>
      <c r="B1112" s="83"/>
      <c r="C1112" s="90"/>
      <c r="D1112" s="91"/>
      <c r="E1112" s="90"/>
      <c r="F1112" s="91"/>
      <c r="G1112" s="91"/>
      <c r="H1112" s="91"/>
    </row>
    <row r="1113" spans="1:8" ht="22.5" customHeight="1" x14ac:dyDescent="0.3">
      <c r="A1113" s="24">
        <v>1110</v>
      </c>
      <c r="B1113" s="83"/>
      <c r="C1113" s="90"/>
      <c r="D1113" s="91"/>
      <c r="E1113" s="90"/>
      <c r="F1113" s="91"/>
      <c r="G1113" s="91"/>
      <c r="H1113" s="91"/>
    </row>
    <row r="1114" spans="1:8" ht="22.5" customHeight="1" x14ac:dyDescent="0.3">
      <c r="A1114" s="24">
        <v>1111</v>
      </c>
      <c r="B1114" s="83"/>
      <c r="C1114" s="90"/>
      <c r="D1114" s="91"/>
      <c r="E1114" s="90"/>
      <c r="F1114" s="91"/>
      <c r="G1114" s="91"/>
      <c r="H1114" s="91"/>
    </row>
    <row r="1115" spans="1:8" ht="22.5" customHeight="1" x14ac:dyDescent="0.3">
      <c r="A1115" s="24">
        <v>1112</v>
      </c>
      <c r="B1115" s="83"/>
      <c r="C1115" s="90"/>
      <c r="D1115" s="91"/>
      <c r="E1115" s="90"/>
      <c r="F1115" s="91"/>
      <c r="G1115" s="91"/>
      <c r="H1115" s="91"/>
    </row>
    <row r="1116" spans="1:8" ht="22.5" customHeight="1" x14ac:dyDescent="0.3">
      <c r="A1116" s="24">
        <v>1113</v>
      </c>
      <c r="B1116" s="83"/>
      <c r="C1116" s="90"/>
      <c r="D1116" s="91"/>
      <c r="E1116" s="90"/>
      <c r="F1116" s="91"/>
      <c r="G1116" s="91"/>
      <c r="H1116" s="91"/>
    </row>
    <row r="1117" spans="1:8" ht="22.5" customHeight="1" x14ac:dyDescent="0.3">
      <c r="A1117" s="24">
        <v>1114</v>
      </c>
      <c r="B1117" s="83"/>
      <c r="C1117" s="90"/>
      <c r="D1117" s="91"/>
      <c r="E1117" s="90"/>
      <c r="F1117" s="91"/>
      <c r="G1117" s="91"/>
      <c r="H1117" s="91"/>
    </row>
    <row r="1118" spans="1:8" ht="22.5" customHeight="1" x14ac:dyDescent="0.3">
      <c r="A1118" s="24">
        <v>1115</v>
      </c>
      <c r="B1118" s="83"/>
      <c r="C1118" s="90"/>
      <c r="D1118" s="91"/>
      <c r="E1118" s="90"/>
      <c r="F1118" s="91"/>
      <c r="G1118" s="91"/>
      <c r="H1118" s="91"/>
    </row>
    <row r="1119" spans="1:8" ht="22.5" customHeight="1" x14ac:dyDescent="0.3">
      <c r="A1119" s="24">
        <v>1116</v>
      </c>
      <c r="B1119" s="83"/>
      <c r="C1119" s="90"/>
      <c r="D1119" s="91"/>
      <c r="E1119" s="90"/>
      <c r="F1119" s="91"/>
      <c r="G1119" s="91"/>
      <c r="H1119" s="91"/>
    </row>
    <row r="1120" spans="1:8" ht="22.5" customHeight="1" x14ac:dyDescent="0.3">
      <c r="A1120" s="24">
        <v>1117</v>
      </c>
      <c r="B1120" s="83"/>
      <c r="C1120" s="90"/>
      <c r="D1120" s="91"/>
      <c r="E1120" s="90"/>
      <c r="F1120" s="91"/>
      <c r="G1120" s="91"/>
      <c r="H1120" s="91"/>
    </row>
    <row r="1121" spans="1:8" ht="22.5" customHeight="1" x14ac:dyDescent="0.3">
      <c r="A1121" s="24">
        <v>1118</v>
      </c>
      <c r="B1121" s="83"/>
      <c r="C1121" s="90"/>
      <c r="D1121" s="91"/>
      <c r="E1121" s="90"/>
      <c r="F1121" s="91"/>
      <c r="G1121" s="91"/>
      <c r="H1121" s="91"/>
    </row>
    <row r="1122" spans="1:8" ht="22.5" customHeight="1" x14ac:dyDescent="0.3">
      <c r="A1122" s="24">
        <v>1119</v>
      </c>
      <c r="B1122" s="83"/>
      <c r="C1122" s="90"/>
      <c r="D1122" s="91"/>
      <c r="E1122" s="90"/>
      <c r="F1122" s="91"/>
      <c r="G1122" s="91"/>
      <c r="H1122" s="91"/>
    </row>
    <row r="1123" spans="1:8" ht="22.5" customHeight="1" x14ac:dyDescent="0.3">
      <c r="A1123" s="24">
        <v>1120</v>
      </c>
      <c r="B1123" s="83"/>
      <c r="C1123" s="90"/>
      <c r="D1123" s="91"/>
      <c r="E1123" s="90"/>
      <c r="F1123" s="91"/>
      <c r="G1123" s="91"/>
      <c r="H1123" s="91"/>
    </row>
    <row r="1124" spans="1:8" ht="22.5" customHeight="1" x14ac:dyDescent="0.3">
      <c r="A1124" s="24">
        <v>1121</v>
      </c>
      <c r="B1124" s="83"/>
      <c r="C1124" s="90"/>
      <c r="D1124" s="91"/>
      <c r="E1124" s="90"/>
      <c r="F1124" s="91"/>
      <c r="G1124" s="91"/>
      <c r="H1124" s="91"/>
    </row>
    <row r="1125" spans="1:8" ht="22.5" customHeight="1" x14ac:dyDescent="0.3">
      <c r="A1125" s="24">
        <v>1122</v>
      </c>
      <c r="B1125" s="83"/>
      <c r="C1125" s="90"/>
      <c r="D1125" s="91"/>
      <c r="E1125" s="90"/>
      <c r="F1125" s="91"/>
      <c r="G1125" s="91"/>
      <c r="H1125" s="91"/>
    </row>
    <row r="1126" spans="1:8" ht="22.5" customHeight="1" x14ac:dyDescent="0.3">
      <c r="A1126" s="24">
        <v>1123</v>
      </c>
      <c r="B1126" s="83"/>
      <c r="C1126" s="90"/>
      <c r="D1126" s="91"/>
      <c r="E1126" s="90"/>
      <c r="F1126" s="91"/>
      <c r="G1126" s="91"/>
      <c r="H1126" s="91"/>
    </row>
    <row r="1127" spans="1:8" ht="22.5" customHeight="1" x14ac:dyDescent="0.3">
      <c r="A1127" s="24">
        <v>1124</v>
      </c>
      <c r="B1127" s="83"/>
      <c r="C1127" s="90"/>
      <c r="D1127" s="91"/>
      <c r="E1127" s="90"/>
      <c r="F1127" s="91"/>
      <c r="G1127" s="91"/>
      <c r="H1127" s="91"/>
    </row>
    <row r="1128" spans="1:8" ht="22.5" customHeight="1" x14ac:dyDescent="0.3">
      <c r="A1128" s="24">
        <v>1125</v>
      </c>
      <c r="B1128" s="83"/>
      <c r="C1128" s="90"/>
      <c r="D1128" s="91"/>
      <c r="E1128" s="90"/>
      <c r="F1128" s="91"/>
      <c r="G1128" s="91"/>
      <c r="H1128" s="91"/>
    </row>
    <row r="1129" spans="1:8" ht="22.5" customHeight="1" x14ac:dyDescent="0.3">
      <c r="A1129" s="24">
        <v>1126</v>
      </c>
      <c r="B1129" s="83"/>
      <c r="C1129" s="90"/>
      <c r="D1129" s="91"/>
      <c r="E1129" s="90"/>
      <c r="F1129" s="91"/>
      <c r="G1129" s="91"/>
      <c r="H1129" s="91"/>
    </row>
    <row r="1130" spans="1:8" ht="22.5" customHeight="1" x14ac:dyDescent="0.3">
      <c r="A1130" s="24">
        <v>1127</v>
      </c>
      <c r="B1130" s="83"/>
      <c r="C1130" s="90"/>
      <c r="D1130" s="91"/>
      <c r="E1130" s="90"/>
      <c r="F1130" s="91"/>
      <c r="G1130" s="91"/>
      <c r="H1130" s="91"/>
    </row>
    <row r="1131" spans="1:8" ht="22.5" customHeight="1" x14ac:dyDescent="0.3">
      <c r="A1131" s="24">
        <v>1128</v>
      </c>
      <c r="B1131" s="83"/>
      <c r="C1131" s="90"/>
      <c r="D1131" s="91"/>
      <c r="E1131" s="90"/>
      <c r="F1131" s="91"/>
      <c r="G1131" s="91"/>
      <c r="H1131" s="91"/>
    </row>
    <row r="1132" spans="1:8" ht="22.5" customHeight="1" x14ac:dyDescent="0.3">
      <c r="A1132" s="24">
        <v>1129</v>
      </c>
      <c r="B1132" s="83"/>
      <c r="C1132" s="90"/>
      <c r="D1132" s="91"/>
      <c r="E1132" s="90"/>
      <c r="F1132" s="91"/>
      <c r="G1132" s="91"/>
      <c r="H1132" s="91"/>
    </row>
    <row r="1133" spans="1:8" ht="22.5" customHeight="1" x14ac:dyDescent="0.3">
      <c r="A1133" s="24">
        <v>1130</v>
      </c>
      <c r="B1133" s="83"/>
      <c r="C1133" s="90"/>
      <c r="D1133" s="91"/>
      <c r="E1133" s="90"/>
      <c r="F1133" s="91"/>
      <c r="G1133" s="91"/>
      <c r="H1133" s="91"/>
    </row>
    <row r="1134" spans="1:8" ht="22.5" customHeight="1" x14ac:dyDescent="0.3">
      <c r="A1134" s="24">
        <v>1131</v>
      </c>
      <c r="B1134" s="83"/>
      <c r="C1134" s="90"/>
      <c r="D1134" s="91"/>
      <c r="E1134" s="90"/>
      <c r="F1134" s="91"/>
      <c r="G1134" s="91"/>
      <c r="H1134" s="91"/>
    </row>
    <row r="1135" spans="1:8" ht="22.5" customHeight="1" x14ac:dyDescent="0.3">
      <c r="A1135" s="24">
        <v>1132</v>
      </c>
      <c r="B1135" s="83"/>
      <c r="C1135" s="90"/>
      <c r="D1135" s="91"/>
      <c r="E1135" s="90"/>
      <c r="F1135" s="91"/>
      <c r="G1135" s="91"/>
      <c r="H1135" s="91"/>
    </row>
    <row r="1136" spans="1:8" ht="22.5" customHeight="1" x14ac:dyDescent="0.3">
      <c r="A1136" s="24">
        <v>1133</v>
      </c>
      <c r="B1136" s="83"/>
      <c r="C1136" s="90"/>
      <c r="D1136" s="91"/>
      <c r="E1136" s="90"/>
      <c r="F1136" s="91"/>
      <c r="G1136" s="91"/>
      <c r="H1136" s="91"/>
    </row>
    <row r="1137" spans="1:8" ht="22.5" customHeight="1" x14ac:dyDescent="0.3">
      <c r="A1137" s="24">
        <v>1134</v>
      </c>
      <c r="B1137" s="83"/>
      <c r="C1137" s="90"/>
      <c r="D1137" s="91"/>
      <c r="E1137" s="90"/>
      <c r="F1137" s="91"/>
      <c r="G1137" s="91"/>
      <c r="H1137" s="91"/>
    </row>
    <row r="1138" spans="1:8" ht="22.5" customHeight="1" x14ac:dyDescent="0.3">
      <c r="A1138" s="24">
        <v>1135</v>
      </c>
      <c r="B1138" s="83"/>
      <c r="C1138" s="90"/>
      <c r="D1138" s="91"/>
      <c r="E1138" s="90"/>
      <c r="F1138" s="91"/>
      <c r="G1138" s="91"/>
      <c r="H1138" s="91"/>
    </row>
    <row r="1139" spans="1:8" ht="22.5" customHeight="1" x14ac:dyDescent="0.3">
      <c r="A1139" s="24">
        <v>1136</v>
      </c>
      <c r="B1139" s="83"/>
      <c r="C1139" s="90"/>
      <c r="D1139" s="91"/>
      <c r="E1139" s="90"/>
      <c r="F1139" s="91"/>
      <c r="G1139" s="91"/>
      <c r="H1139" s="91"/>
    </row>
    <row r="1140" spans="1:8" ht="22.5" customHeight="1" x14ac:dyDescent="0.3">
      <c r="A1140" s="24">
        <v>1137</v>
      </c>
      <c r="B1140" s="83"/>
      <c r="C1140" s="90"/>
      <c r="D1140" s="91"/>
      <c r="E1140" s="90"/>
      <c r="F1140" s="91"/>
      <c r="G1140" s="91"/>
      <c r="H1140" s="91"/>
    </row>
    <row r="1141" spans="1:8" ht="22.5" customHeight="1" x14ac:dyDescent="0.3">
      <c r="A1141" s="24">
        <v>1138</v>
      </c>
      <c r="B1141" s="83"/>
      <c r="C1141" s="90"/>
      <c r="D1141" s="91"/>
      <c r="E1141" s="90"/>
      <c r="F1141" s="91"/>
      <c r="G1141" s="91"/>
      <c r="H1141" s="91"/>
    </row>
    <row r="1142" spans="1:8" ht="22.5" customHeight="1" x14ac:dyDescent="0.3">
      <c r="A1142" s="24">
        <v>1139</v>
      </c>
      <c r="B1142" s="83"/>
      <c r="C1142" s="90"/>
      <c r="D1142" s="91"/>
      <c r="E1142" s="90"/>
      <c r="F1142" s="91"/>
      <c r="G1142" s="91"/>
      <c r="H1142" s="91"/>
    </row>
    <row r="1143" spans="1:8" ht="22.5" customHeight="1" x14ac:dyDescent="0.3">
      <c r="A1143" s="24">
        <v>1140</v>
      </c>
      <c r="B1143" s="83"/>
      <c r="C1143" s="90"/>
      <c r="D1143" s="91"/>
      <c r="E1143" s="90"/>
      <c r="F1143" s="91"/>
      <c r="G1143" s="91"/>
      <c r="H1143" s="91"/>
    </row>
    <row r="1144" spans="1:8" ht="22.5" customHeight="1" x14ac:dyDescent="0.3">
      <c r="A1144" s="24">
        <v>1141</v>
      </c>
      <c r="B1144" s="83"/>
      <c r="C1144" s="90"/>
      <c r="D1144" s="91"/>
      <c r="E1144" s="90"/>
      <c r="F1144" s="91"/>
      <c r="G1144" s="91"/>
      <c r="H1144" s="91"/>
    </row>
    <row r="1145" spans="1:8" ht="22.5" customHeight="1" x14ac:dyDescent="0.3">
      <c r="A1145" s="24">
        <v>1142</v>
      </c>
      <c r="B1145" s="83"/>
      <c r="C1145" s="90"/>
      <c r="D1145" s="91"/>
      <c r="E1145" s="90"/>
      <c r="F1145" s="91"/>
      <c r="G1145" s="91"/>
      <c r="H1145" s="91"/>
    </row>
    <row r="1146" spans="1:8" ht="22.5" customHeight="1" x14ac:dyDescent="0.3">
      <c r="A1146" s="24">
        <v>1143</v>
      </c>
      <c r="B1146" s="83"/>
      <c r="C1146" s="90"/>
      <c r="D1146" s="91"/>
      <c r="E1146" s="90"/>
      <c r="F1146" s="91"/>
      <c r="G1146" s="91"/>
      <c r="H1146" s="91"/>
    </row>
    <row r="1147" spans="1:8" ht="22.5" customHeight="1" x14ac:dyDescent="0.3">
      <c r="A1147" s="24">
        <v>1144</v>
      </c>
      <c r="B1147" s="83"/>
      <c r="C1147" s="90"/>
      <c r="D1147" s="91"/>
      <c r="E1147" s="90"/>
      <c r="F1147" s="91"/>
      <c r="G1147" s="91"/>
      <c r="H1147" s="91"/>
    </row>
    <row r="1148" spans="1:8" ht="22.5" customHeight="1" x14ac:dyDescent="0.3">
      <c r="A1148" s="24">
        <v>1145</v>
      </c>
      <c r="B1148" s="83"/>
      <c r="C1148" s="90"/>
      <c r="D1148" s="91"/>
      <c r="E1148" s="90"/>
      <c r="F1148" s="91"/>
      <c r="G1148" s="91"/>
      <c r="H1148" s="91"/>
    </row>
    <row r="1149" spans="1:8" ht="22.5" customHeight="1" x14ac:dyDescent="0.3">
      <c r="A1149" s="24">
        <v>1146</v>
      </c>
      <c r="B1149" s="83"/>
      <c r="C1149" s="90"/>
      <c r="D1149" s="91"/>
      <c r="E1149" s="90"/>
      <c r="F1149" s="91"/>
      <c r="G1149" s="91"/>
      <c r="H1149" s="91"/>
    </row>
    <row r="1150" spans="1:8" ht="22.5" customHeight="1" x14ac:dyDescent="0.3">
      <c r="A1150" s="24">
        <v>1147</v>
      </c>
      <c r="B1150" s="83"/>
      <c r="C1150" s="90"/>
      <c r="D1150" s="91"/>
      <c r="E1150" s="90"/>
      <c r="F1150" s="91"/>
      <c r="G1150" s="91"/>
      <c r="H1150" s="91"/>
    </row>
    <row r="1151" spans="1:8" ht="22.5" customHeight="1" x14ac:dyDescent="0.3">
      <c r="A1151" s="24">
        <v>1148</v>
      </c>
      <c r="B1151" s="83"/>
      <c r="C1151" s="90"/>
      <c r="D1151" s="91"/>
      <c r="E1151" s="90"/>
      <c r="F1151" s="91"/>
      <c r="G1151" s="91"/>
      <c r="H1151" s="91"/>
    </row>
    <row r="1152" spans="1:8" ht="22.5" customHeight="1" x14ac:dyDescent="0.3">
      <c r="A1152" s="24">
        <v>1149</v>
      </c>
      <c r="B1152" s="83"/>
      <c r="C1152" s="90"/>
      <c r="D1152" s="91"/>
      <c r="E1152" s="90"/>
      <c r="F1152" s="91"/>
      <c r="G1152" s="91"/>
      <c r="H1152" s="91"/>
    </row>
    <row r="1153" spans="1:8" ht="22.5" customHeight="1" x14ac:dyDescent="0.3">
      <c r="A1153" s="24">
        <v>1150</v>
      </c>
      <c r="B1153" s="83"/>
      <c r="C1153" s="90"/>
      <c r="D1153" s="91"/>
      <c r="E1153" s="90"/>
      <c r="F1153" s="91"/>
      <c r="G1153" s="91"/>
      <c r="H1153" s="91"/>
    </row>
    <row r="1154" spans="1:8" ht="22.5" customHeight="1" x14ac:dyDescent="0.3">
      <c r="A1154" s="24">
        <v>1151</v>
      </c>
      <c r="B1154" s="83"/>
      <c r="C1154" s="90"/>
      <c r="D1154" s="91"/>
      <c r="E1154" s="90"/>
      <c r="F1154" s="91"/>
      <c r="G1154" s="91"/>
      <c r="H1154" s="91"/>
    </row>
    <row r="1155" spans="1:8" ht="22.5" customHeight="1" x14ac:dyDescent="0.3">
      <c r="A1155" s="24">
        <v>1152</v>
      </c>
      <c r="B1155" s="83"/>
      <c r="C1155" s="90"/>
      <c r="D1155" s="91"/>
      <c r="E1155" s="90"/>
      <c r="F1155" s="91"/>
      <c r="G1155" s="91"/>
      <c r="H1155" s="91"/>
    </row>
    <row r="1156" spans="1:8" ht="22.5" customHeight="1" x14ac:dyDescent="0.3">
      <c r="A1156" s="24">
        <v>1153</v>
      </c>
      <c r="B1156" s="83"/>
      <c r="C1156" s="90"/>
      <c r="D1156" s="91"/>
      <c r="E1156" s="90"/>
      <c r="F1156" s="91"/>
      <c r="G1156" s="91"/>
      <c r="H1156" s="91"/>
    </row>
    <row r="1157" spans="1:8" ht="22.5" customHeight="1" x14ac:dyDescent="0.3">
      <c r="A1157" s="24">
        <v>1154</v>
      </c>
      <c r="B1157" s="83"/>
      <c r="C1157" s="90"/>
      <c r="D1157" s="91"/>
      <c r="E1157" s="90"/>
      <c r="F1157" s="91"/>
      <c r="G1157" s="91"/>
      <c r="H1157" s="91"/>
    </row>
    <row r="1158" spans="1:8" ht="22.5" customHeight="1" x14ac:dyDescent="0.3">
      <c r="A1158" s="24">
        <v>1155</v>
      </c>
      <c r="B1158" s="83"/>
      <c r="C1158" s="90"/>
      <c r="D1158" s="91"/>
      <c r="E1158" s="90"/>
      <c r="F1158" s="91"/>
      <c r="G1158" s="91"/>
      <c r="H1158" s="91"/>
    </row>
    <row r="1159" spans="1:8" ht="22.5" customHeight="1" x14ac:dyDescent="0.3">
      <c r="A1159" s="24">
        <v>1156</v>
      </c>
      <c r="B1159" s="83"/>
      <c r="C1159" s="90"/>
      <c r="D1159" s="91"/>
      <c r="E1159" s="90"/>
      <c r="F1159" s="91"/>
      <c r="G1159" s="91"/>
      <c r="H1159" s="91"/>
    </row>
    <row r="1160" spans="1:8" ht="22.5" customHeight="1" x14ac:dyDescent="0.3">
      <c r="A1160" s="24">
        <v>1157</v>
      </c>
      <c r="B1160" s="83"/>
      <c r="C1160" s="90"/>
      <c r="D1160" s="91"/>
      <c r="E1160" s="90"/>
      <c r="F1160" s="91"/>
      <c r="G1160" s="91"/>
      <c r="H1160" s="91"/>
    </row>
    <row r="1161" spans="1:8" ht="22.5" customHeight="1" x14ac:dyDescent="0.3">
      <c r="A1161" s="24">
        <v>1158</v>
      </c>
      <c r="B1161" s="83"/>
      <c r="C1161" s="90"/>
      <c r="D1161" s="91"/>
      <c r="E1161" s="90"/>
      <c r="F1161" s="91"/>
      <c r="G1161" s="91"/>
      <c r="H1161" s="91"/>
    </row>
    <row r="1162" spans="1:8" ht="22.5" customHeight="1" x14ac:dyDescent="0.3">
      <c r="A1162" s="24">
        <v>1159</v>
      </c>
      <c r="B1162" s="83"/>
      <c r="C1162" s="90"/>
      <c r="D1162" s="91"/>
      <c r="E1162" s="90"/>
      <c r="F1162" s="91"/>
      <c r="G1162" s="91"/>
      <c r="H1162" s="91"/>
    </row>
    <row r="1163" spans="1:8" ht="22.5" customHeight="1" x14ac:dyDescent="0.3">
      <c r="A1163" s="24">
        <v>1160</v>
      </c>
      <c r="B1163" s="83"/>
      <c r="C1163" s="90"/>
      <c r="D1163" s="91"/>
      <c r="E1163" s="90"/>
      <c r="F1163" s="91"/>
      <c r="G1163" s="91"/>
      <c r="H1163" s="91"/>
    </row>
    <row r="1164" spans="1:8" ht="22.5" customHeight="1" x14ac:dyDescent="0.3">
      <c r="A1164" s="24">
        <v>1161</v>
      </c>
      <c r="B1164" s="83"/>
      <c r="C1164" s="90"/>
      <c r="D1164" s="91"/>
      <c r="E1164" s="90"/>
      <c r="F1164" s="91"/>
      <c r="G1164" s="91"/>
      <c r="H1164" s="91"/>
    </row>
    <row r="1165" spans="1:8" ht="22.5" customHeight="1" x14ac:dyDescent="0.3">
      <c r="A1165" s="24">
        <v>1162</v>
      </c>
      <c r="B1165" s="83"/>
      <c r="C1165" s="90"/>
      <c r="D1165" s="91"/>
      <c r="E1165" s="90"/>
      <c r="F1165" s="91"/>
      <c r="G1165" s="91"/>
      <c r="H1165" s="91"/>
    </row>
    <row r="1166" spans="1:8" ht="22.5" customHeight="1" x14ac:dyDescent="0.3">
      <c r="A1166" s="24">
        <v>1163</v>
      </c>
      <c r="B1166" s="83"/>
      <c r="C1166" s="90"/>
      <c r="D1166" s="91"/>
      <c r="E1166" s="90"/>
      <c r="F1166" s="91"/>
      <c r="G1166" s="91"/>
      <c r="H1166" s="91"/>
    </row>
    <row r="1167" spans="1:8" ht="22.5" customHeight="1" x14ac:dyDescent="0.3">
      <c r="A1167" s="24">
        <v>1164</v>
      </c>
      <c r="B1167" s="83"/>
      <c r="C1167" s="90"/>
      <c r="D1167" s="91"/>
      <c r="E1167" s="90"/>
      <c r="F1167" s="91"/>
      <c r="G1167" s="91"/>
      <c r="H1167" s="91"/>
    </row>
    <row r="1168" spans="1:8" ht="22.5" customHeight="1" x14ac:dyDescent="0.3">
      <c r="A1168" s="24">
        <v>1165</v>
      </c>
      <c r="B1168" s="83"/>
      <c r="C1168" s="90"/>
      <c r="D1168" s="91"/>
      <c r="E1168" s="90"/>
      <c r="F1168" s="91"/>
      <c r="G1168" s="91"/>
      <c r="H1168" s="91"/>
    </row>
    <row r="1169" spans="1:8" ht="22.5" customHeight="1" x14ac:dyDescent="0.3">
      <c r="A1169" s="24">
        <v>1166</v>
      </c>
      <c r="B1169" s="83"/>
      <c r="C1169" s="90"/>
      <c r="D1169" s="91"/>
      <c r="E1169" s="90"/>
      <c r="F1169" s="91"/>
      <c r="G1169" s="91"/>
      <c r="H1169" s="91"/>
    </row>
    <row r="1170" spans="1:8" ht="22.5" customHeight="1" x14ac:dyDescent="0.3">
      <c r="A1170" s="24">
        <v>1167</v>
      </c>
      <c r="B1170" s="83"/>
      <c r="C1170" s="90"/>
      <c r="D1170" s="91"/>
      <c r="E1170" s="90"/>
      <c r="F1170" s="91"/>
      <c r="G1170" s="91"/>
      <c r="H1170" s="91"/>
    </row>
    <row r="1171" spans="1:8" ht="22.5" customHeight="1" x14ac:dyDescent="0.3">
      <c r="A1171" s="24">
        <v>1168</v>
      </c>
      <c r="B1171" s="83"/>
      <c r="C1171" s="90"/>
      <c r="D1171" s="91"/>
      <c r="E1171" s="90"/>
      <c r="F1171" s="91"/>
      <c r="G1171" s="91"/>
      <c r="H1171" s="91"/>
    </row>
    <row r="1172" spans="1:8" ht="22.5" customHeight="1" x14ac:dyDescent="0.3">
      <c r="A1172" s="24">
        <v>1169</v>
      </c>
      <c r="B1172" s="83"/>
      <c r="C1172" s="90"/>
      <c r="D1172" s="91"/>
      <c r="E1172" s="90"/>
      <c r="F1172" s="91"/>
      <c r="G1172" s="91"/>
      <c r="H1172" s="91"/>
    </row>
    <row r="1173" spans="1:8" ht="22.5" customHeight="1" x14ac:dyDescent="0.3">
      <c r="A1173" s="24">
        <v>1170</v>
      </c>
      <c r="B1173" s="83"/>
      <c r="C1173" s="90"/>
      <c r="D1173" s="91"/>
      <c r="E1173" s="90"/>
      <c r="F1173" s="91"/>
      <c r="G1173" s="91"/>
      <c r="H1173" s="91"/>
    </row>
    <row r="1174" spans="1:8" ht="22.5" customHeight="1" x14ac:dyDescent="0.3">
      <c r="A1174" s="24">
        <v>1171</v>
      </c>
      <c r="B1174" s="83"/>
      <c r="C1174" s="90"/>
      <c r="D1174" s="91"/>
      <c r="E1174" s="90"/>
      <c r="F1174" s="91"/>
      <c r="G1174" s="91"/>
      <c r="H1174" s="91"/>
    </row>
    <row r="1175" spans="1:8" ht="22.5" customHeight="1" x14ac:dyDescent="0.3">
      <c r="A1175" s="24">
        <v>1172</v>
      </c>
      <c r="B1175" s="83"/>
      <c r="C1175" s="90"/>
      <c r="D1175" s="91"/>
      <c r="E1175" s="90"/>
      <c r="F1175" s="91"/>
      <c r="G1175" s="91"/>
      <c r="H1175" s="91"/>
    </row>
    <row r="1176" spans="1:8" ht="22.5" customHeight="1" x14ac:dyDescent="0.3">
      <c r="A1176" s="24">
        <v>1173</v>
      </c>
      <c r="B1176" s="83"/>
      <c r="C1176" s="90"/>
      <c r="D1176" s="91"/>
      <c r="E1176" s="90"/>
      <c r="F1176" s="91"/>
      <c r="G1176" s="91"/>
      <c r="H1176" s="91"/>
    </row>
    <row r="1177" spans="1:8" ht="22.5" customHeight="1" x14ac:dyDescent="0.3">
      <c r="A1177" s="24">
        <v>1174</v>
      </c>
      <c r="B1177" s="83"/>
      <c r="C1177" s="90"/>
      <c r="D1177" s="91"/>
      <c r="E1177" s="90"/>
      <c r="F1177" s="91"/>
      <c r="G1177" s="91"/>
      <c r="H1177" s="91"/>
    </row>
    <row r="1178" spans="1:8" ht="22.5" customHeight="1" x14ac:dyDescent="0.3">
      <c r="A1178" s="24">
        <v>1175</v>
      </c>
      <c r="B1178" s="83"/>
      <c r="C1178" s="90"/>
      <c r="D1178" s="91"/>
      <c r="E1178" s="90"/>
      <c r="F1178" s="91"/>
      <c r="G1178" s="91"/>
      <c r="H1178" s="91"/>
    </row>
    <row r="1179" spans="1:8" ht="22.5" customHeight="1" x14ac:dyDescent="0.3">
      <c r="A1179" s="24">
        <v>1176</v>
      </c>
      <c r="B1179" s="83"/>
      <c r="C1179" s="90"/>
      <c r="D1179" s="91"/>
      <c r="E1179" s="90"/>
      <c r="F1179" s="91"/>
      <c r="G1179" s="91"/>
      <c r="H1179" s="91"/>
    </row>
    <row r="1180" spans="1:8" ht="22.5" customHeight="1" x14ac:dyDescent="0.3">
      <c r="A1180" s="24">
        <v>1177</v>
      </c>
      <c r="B1180" s="83"/>
      <c r="C1180" s="90"/>
      <c r="D1180" s="91"/>
      <c r="E1180" s="90"/>
      <c r="F1180" s="91"/>
      <c r="G1180" s="91"/>
      <c r="H1180" s="91"/>
    </row>
    <row r="1181" spans="1:8" ht="22.5" customHeight="1" x14ac:dyDescent="0.3">
      <c r="A1181" s="24">
        <v>1178</v>
      </c>
      <c r="B1181" s="83"/>
      <c r="C1181" s="90"/>
      <c r="D1181" s="91"/>
      <c r="E1181" s="90"/>
      <c r="F1181" s="91"/>
      <c r="G1181" s="91"/>
      <c r="H1181" s="91"/>
    </row>
    <row r="1182" spans="1:8" ht="22.5" customHeight="1" x14ac:dyDescent="0.3">
      <c r="A1182" s="24">
        <v>1179</v>
      </c>
      <c r="B1182" s="83"/>
      <c r="C1182" s="90"/>
      <c r="D1182" s="91"/>
      <c r="E1182" s="90"/>
      <c r="F1182" s="91"/>
      <c r="G1182" s="91"/>
      <c r="H1182" s="91"/>
    </row>
    <row r="1183" spans="1:8" ht="22.5" customHeight="1" x14ac:dyDescent="0.3">
      <c r="A1183" s="24">
        <v>1180</v>
      </c>
      <c r="B1183" s="83"/>
      <c r="C1183" s="90"/>
      <c r="D1183" s="91"/>
      <c r="E1183" s="90"/>
      <c r="F1183" s="91"/>
      <c r="G1183" s="91"/>
      <c r="H1183" s="91"/>
    </row>
    <row r="1184" spans="1:8" ht="22.5" customHeight="1" x14ac:dyDescent="0.3">
      <c r="A1184" s="24">
        <v>1181</v>
      </c>
      <c r="B1184" s="83"/>
      <c r="C1184" s="90"/>
      <c r="D1184" s="91"/>
      <c r="E1184" s="90"/>
      <c r="F1184" s="91"/>
      <c r="G1184" s="91"/>
      <c r="H1184" s="91"/>
    </row>
    <row r="1185" spans="1:8" ht="22.5" customHeight="1" x14ac:dyDescent="0.3">
      <c r="A1185" s="24">
        <v>1182</v>
      </c>
      <c r="B1185" s="83"/>
      <c r="C1185" s="90"/>
      <c r="D1185" s="91"/>
      <c r="E1185" s="90"/>
      <c r="F1185" s="91"/>
      <c r="G1185" s="91"/>
      <c r="H1185" s="91"/>
    </row>
    <row r="1186" spans="1:8" ht="22.5" customHeight="1" x14ac:dyDescent="0.3">
      <c r="A1186" s="24">
        <v>1183</v>
      </c>
      <c r="B1186" s="83"/>
      <c r="C1186" s="90"/>
      <c r="D1186" s="91"/>
      <c r="E1186" s="90"/>
      <c r="F1186" s="91"/>
      <c r="G1186" s="91"/>
      <c r="H1186" s="91"/>
    </row>
    <row r="1187" spans="1:8" ht="22.5" customHeight="1" x14ac:dyDescent="0.3">
      <c r="A1187" s="24">
        <v>1184</v>
      </c>
      <c r="B1187" s="83"/>
      <c r="C1187" s="90"/>
      <c r="D1187" s="91"/>
      <c r="E1187" s="90"/>
      <c r="F1187" s="91"/>
      <c r="G1187" s="91"/>
      <c r="H1187" s="91"/>
    </row>
    <row r="1188" spans="1:8" ht="22.5" customHeight="1" x14ac:dyDescent="0.3">
      <c r="A1188" s="24">
        <v>1185</v>
      </c>
      <c r="B1188" s="83"/>
      <c r="C1188" s="90"/>
      <c r="D1188" s="91"/>
      <c r="E1188" s="90"/>
      <c r="F1188" s="91"/>
      <c r="G1188" s="91"/>
      <c r="H1188" s="91"/>
    </row>
    <row r="1189" spans="1:8" ht="22.5" customHeight="1" x14ac:dyDescent="0.3">
      <c r="A1189" s="24">
        <v>1186</v>
      </c>
      <c r="B1189" s="83"/>
      <c r="C1189" s="90"/>
      <c r="D1189" s="91"/>
      <c r="E1189" s="90"/>
      <c r="F1189" s="91"/>
      <c r="G1189" s="91"/>
      <c r="H1189" s="91"/>
    </row>
    <row r="1190" spans="1:8" ht="22.5" customHeight="1" x14ac:dyDescent="0.3">
      <c r="A1190" s="24">
        <v>1187</v>
      </c>
      <c r="B1190" s="83"/>
      <c r="C1190" s="90"/>
      <c r="D1190" s="91"/>
      <c r="E1190" s="90"/>
      <c r="F1190" s="91"/>
      <c r="G1190" s="91"/>
      <c r="H1190" s="91"/>
    </row>
    <row r="1191" spans="1:8" ht="22.5" customHeight="1" x14ac:dyDescent="0.3">
      <c r="A1191" s="24">
        <v>1188</v>
      </c>
      <c r="B1191" s="83"/>
      <c r="C1191" s="90"/>
      <c r="D1191" s="91"/>
      <c r="E1191" s="90"/>
      <c r="F1191" s="91"/>
      <c r="G1191" s="91"/>
      <c r="H1191" s="91"/>
    </row>
    <row r="1192" spans="1:8" ht="22.5" customHeight="1" x14ac:dyDescent="0.3">
      <c r="A1192" s="24">
        <v>1189</v>
      </c>
      <c r="B1192" s="83"/>
      <c r="C1192" s="90"/>
      <c r="D1192" s="91"/>
      <c r="E1192" s="90"/>
      <c r="F1192" s="91"/>
      <c r="G1192" s="91"/>
      <c r="H1192" s="91"/>
    </row>
    <row r="1193" spans="1:8" ht="22.5" customHeight="1" x14ac:dyDescent="0.3">
      <c r="A1193" s="24">
        <v>1190</v>
      </c>
      <c r="B1193" s="83"/>
      <c r="C1193" s="90"/>
      <c r="D1193" s="91"/>
      <c r="E1193" s="90"/>
      <c r="F1193" s="91"/>
      <c r="G1193" s="91"/>
      <c r="H1193" s="91"/>
    </row>
    <row r="1194" spans="1:8" ht="22.5" customHeight="1" x14ac:dyDescent="0.3">
      <c r="A1194" s="24">
        <v>1191</v>
      </c>
      <c r="B1194" s="83"/>
      <c r="C1194" s="90"/>
      <c r="D1194" s="91"/>
      <c r="E1194" s="90"/>
      <c r="F1194" s="91"/>
      <c r="G1194" s="91"/>
      <c r="H1194" s="91"/>
    </row>
    <row r="1195" spans="1:8" ht="22.5" customHeight="1" x14ac:dyDescent="0.3">
      <c r="A1195" s="24">
        <v>1192</v>
      </c>
      <c r="B1195" s="83"/>
      <c r="C1195" s="90"/>
      <c r="D1195" s="91"/>
      <c r="E1195" s="90"/>
      <c r="F1195" s="91"/>
      <c r="G1195" s="91"/>
      <c r="H1195" s="91"/>
    </row>
    <row r="1196" spans="1:8" ht="22.5" customHeight="1" x14ac:dyDescent="0.3">
      <c r="A1196" s="24">
        <v>1193</v>
      </c>
      <c r="B1196" s="83"/>
      <c r="C1196" s="90"/>
      <c r="D1196" s="91"/>
      <c r="E1196" s="90"/>
      <c r="F1196" s="91"/>
      <c r="G1196" s="91"/>
      <c r="H1196" s="91"/>
    </row>
    <row r="1197" spans="1:8" ht="22.5" customHeight="1" x14ac:dyDescent="0.3">
      <c r="A1197" s="24">
        <v>1194</v>
      </c>
      <c r="B1197" s="83"/>
      <c r="C1197" s="90"/>
      <c r="D1197" s="91"/>
      <c r="E1197" s="90"/>
      <c r="F1197" s="91"/>
      <c r="G1197" s="91"/>
      <c r="H1197" s="91"/>
    </row>
    <row r="1198" spans="1:8" ht="22.5" customHeight="1" x14ac:dyDescent="0.3">
      <c r="A1198" s="24">
        <v>1195</v>
      </c>
      <c r="B1198" s="83"/>
      <c r="C1198" s="90"/>
      <c r="D1198" s="91"/>
      <c r="E1198" s="90"/>
      <c r="F1198" s="91"/>
      <c r="G1198" s="91"/>
      <c r="H1198" s="91"/>
    </row>
    <row r="1199" spans="1:8" ht="22.5" customHeight="1" x14ac:dyDescent="0.3">
      <c r="A1199" s="24">
        <v>1196</v>
      </c>
      <c r="B1199" s="83"/>
      <c r="C1199" s="90"/>
      <c r="D1199" s="91"/>
      <c r="E1199" s="90"/>
      <c r="F1199" s="91"/>
      <c r="G1199" s="91"/>
      <c r="H1199" s="91"/>
    </row>
    <row r="1200" spans="1:8" ht="22.5" customHeight="1" x14ac:dyDescent="0.3">
      <c r="A1200" s="24">
        <v>1197</v>
      </c>
      <c r="B1200" s="83"/>
      <c r="C1200" s="90"/>
      <c r="D1200" s="91"/>
      <c r="E1200" s="90"/>
      <c r="F1200" s="91"/>
      <c r="G1200" s="91"/>
      <c r="H1200" s="91"/>
    </row>
    <row r="1201" spans="1:8" ht="22.5" customHeight="1" x14ac:dyDescent="0.3">
      <c r="A1201" s="24">
        <v>1198</v>
      </c>
      <c r="B1201" s="83"/>
      <c r="C1201" s="90"/>
      <c r="D1201" s="91"/>
      <c r="E1201" s="90"/>
      <c r="F1201" s="91"/>
      <c r="G1201" s="91"/>
      <c r="H1201" s="91"/>
    </row>
    <row r="1202" spans="1:8" ht="22.5" customHeight="1" x14ac:dyDescent="0.3">
      <c r="A1202" s="24">
        <v>1199</v>
      </c>
      <c r="B1202" s="83"/>
      <c r="C1202" s="90"/>
      <c r="D1202" s="91"/>
      <c r="E1202" s="90"/>
      <c r="F1202" s="91"/>
      <c r="G1202" s="91"/>
      <c r="H1202" s="91"/>
    </row>
    <row r="1203" spans="1:8" ht="22.5" customHeight="1" x14ac:dyDescent="0.3">
      <c r="A1203" s="24">
        <v>1200</v>
      </c>
      <c r="B1203" s="83"/>
      <c r="C1203" s="90"/>
      <c r="D1203" s="91"/>
      <c r="E1203" s="90"/>
      <c r="F1203" s="91"/>
      <c r="G1203" s="91"/>
      <c r="H1203" s="91"/>
    </row>
    <row r="1204" spans="1:8" ht="22.5" customHeight="1" x14ac:dyDescent="0.3">
      <c r="A1204" s="24">
        <v>1201</v>
      </c>
      <c r="B1204" s="83"/>
      <c r="C1204" s="90"/>
      <c r="D1204" s="91"/>
      <c r="E1204" s="90"/>
      <c r="F1204" s="91"/>
      <c r="G1204" s="91"/>
      <c r="H1204" s="91"/>
    </row>
    <row r="1205" spans="1:8" ht="22.5" customHeight="1" x14ac:dyDescent="0.3">
      <c r="A1205" s="24">
        <v>1202</v>
      </c>
      <c r="B1205" s="83"/>
      <c r="C1205" s="90"/>
      <c r="D1205" s="91"/>
      <c r="E1205" s="90"/>
      <c r="F1205" s="91"/>
      <c r="G1205" s="91"/>
      <c r="H1205" s="91"/>
    </row>
    <row r="1206" spans="1:8" ht="22.5" customHeight="1" x14ac:dyDescent="0.3">
      <c r="A1206" s="24">
        <v>1203</v>
      </c>
      <c r="B1206" s="83"/>
      <c r="C1206" s="90"/>
      <c r="D1206" s="91"/>
      <c r="E1206" s="90"/>
      <c r="F1206" s="91"/>
      <c r="G1206" s="91"/>
      <c r="H1206" s="91"/>
    </row>
    <row r="1207" spans="1:8" ht="22.5" customHeight="1" x14ac:dyDescent="0.3">
      <c r="A1207" s="24">
        <v>1204</v>
      </c>
      <c r="B1207" s="83"/>
      <c r="C1207" s="90"/>
      <c r="D1207" s="91"/>
      <c r="E1207" s="90"/>
      <c r="F1207" s="91"/>
      <c r="G1207" s="91"/>
      <c r="H1207" s="91"/>
    </row>
    <row r="1208" spans="1:8" ht="22.5" customHeight="1" x14ac:dyDescent="0.3">
      <c r="A1208" s="24">
        <v>1205</v>
      </c>
      <c r="B1208" s="83"/>
      <c r="C1208" s="90"/>
      <c r="D1208" s="91"/>
      <c r="E1208" s="90"/>
      <c r="F1208" s="91"/>
      <c r="G1208" s="91"/>
      <c r="H1208" s="91"/>
    </row>
    <row r="1209" spans="1:8" ht="22.5" customHeight="1" x14ac:dyDescent="0.3">
      <c r="A1209" s="24">
        <v>1206</v>
      </c>
      <c r="B1209" s="83"/>
      <c r="C1209" s="90"/>
      <c r="D1209" s="91"/>
      <c r="E1209" s="90"/>
      <c r="F1209" s="91"/>
      <c r="G1209" s="91"/>
      <c r="H1209" s="91"/>
    </row>
    <row r="1210" spans="1:8" ht="22.5" customHeight="1" x14ac:dyDescent="0.3">
      <c r="A1210" s="24">
        <v>1207</v>
      </c>
      <c r="B1210" s="83"/>
      <c r="C1210" s="90"/>
      <c r="D1210" s="91"/>
      <c r="E1210" s="90"/>
      <c r="F1210" s="91"/>
      <c r="G1210" s="91"/>
      <c r="H1210" s="91"/>
    </row>
    <row r="1211" spans="1:8" ht="22.5" customHeight="1" x14ac:dyDescent="0.3">
      <c r="A1211" s="24">
        <v>1208</v>
      </c>
      <c r="B1211" s="83"/>
      <c r="C1211" s="90"/>
      <c r="D1211" s="91"/>
      <c r="E1211" s="90"/>
      <c r="F1211" s="91"/>
      <c r="G1211" s="91"/>
      <c r="H1211" s="91"/>
    </row>
    <row r="1212" spans="1:8" ht="22.5" customHeight="1" x14ac:dyDescent="0.3">
      <c r="A1212" s="24">
        <v>1209</v>
      </c>
      <c r="B1212" s="83"/>
      <c r="C1212" s="90"/>
      <c r="D1212" s="91"/>
      <c r="E1212" s="90"/>
      <c r="F1212" s="91"/>
      <c r="G1212" s="91"/>
      <c r="H1212" s="91"/>
    </row>
    <row r="1213" spans="1:8" ht="22.5" customHeight="1" x14ac:dyDescent="0.3">
      <c r="A1213" s="24">
        <v>1210</v>
      </c>
      <c r="B1213" s="83"/>
      <c r="C1213" s="90"/>
      <c r="D1213" s="91"/>
      <c r="E1213" s="90"/>
      <c r="F1213" s="91"/>
      <c r="G1213" s="91"/>
      <c r="H1213" s="91"/>
    </row>
    <row r="1214" spans="1:8" ht="22.5" customHeight="1" x14ac:dyDescent="0.3">
      <c r="A1214" s="24">
        <v>1211</v>
      </c>
      <c r="B1214" s="83"/>
      <c r="C1214" s="90"/>
      <c r="D1214" s="91"/>
      <c r="E1214" s="90"/>
      <c r="F1214" s="91"/>
      <c r="G1214" s="91"/>
      <c r="H1214" s="91"/>
    </row>
    <row r="1215" spans="1:8" ht="22.5" customHeight="1" x14ac:dyDescent="0.3">
      <c r="A1215" s="24">
        <v>1212</v>
      </c>
      <c r="B1215" s="83"/>
      <c r="C1215" s="90"/>
      <c r="D1215" s="91"/>
      <c r="E1215" s="90"/>
      <c r="F1215" s="91"/>
      <c r="G1215" s="91"/>
      <c r="H1215" s="91"/>
    </row>
    <row r="1216" spans="1:8" ht="22.5" customHeight="1" x14ac:dyDescent="0.3">
      <c r="A1216" s="24">
        <v>1213</v>
      </c>
      <c r="B1216" s="83"/>
      <c r="C1216" s="90"/>
      <c r="D1216" s="91"/>
      <c r="E1216" s="90"/>
      <c r="F1216" s="91"/>
      <c r="G1216" s="91"/>
      <c r="H1216" s="91"/>
    </row>
    <row r="1217" spans="1:8" ht="22.5" customHeight="1" x14ac:dyDescent="0.3">
      <c r="A1217" s="24">
        <v>1214</v>
      </c>
      <c r="B1217" s="83"/>
      <c r="C1217" s="90"/>
      <c r="D1217" s="91"/>
      <c r="E1217" s="90"/>
      <c r="F1217" s="91"/>
      <c r="G1217" s="91"/>
      <c r="H1217" s="91"/>
    </row>
    <row r="1218" spans="1:8" ht="22.5" customHeight="1" x14ac:dyDescent="0.3">
      <c r="A1218" s="24">
        <v>1215</v>
      </c>
      <c r="B1218" s="83"/>
      <c r="C1218" s="90"/>
      <c r="D1218" s="91"/>
      <c r="E1218" s="90"/>
      <c r="F1218" s="91"/>
      <c r="G1218" s="91"/>
      <c r="H1218" s="91"/>
    </row>
    <row r="1219" spans="1:8" ht="22.5" customHeight="1" x14ac:dyDescent="0.3">
      <c r="A1219" s="24">
        <v>1216</v>
      </c>
      <c r="B1219" s="83"/>
      <c r="C1219" s="90"/>
      <c r="D1219" s="91"/>
      <c r="E1219" s="90"/>
      <c r="F1219" s="91"/>
      <c r="G1219" s="91"/>
      <c r="H1219" s="91"/>
    </row>
    <row r="1220" spans="1:8" ht="22.5" customHeight="1" x14ac:dyDescent="0.3">
      <c r="A1220" s="24">
        <v>1217</v>
      </c>
      <c r="B1220" s="83"/>
      <c r="C1220" s="90"/>
      <c r="D1220" s="91"/>
      <c r="E1220" s="90"/>
      <c r="F1220" s="91"/>
      <c r="G1220" s="91"/>
      <c r="H1220" s="91"/>
    </row>
    <row r="1221" spans="1:8" ht="22.5" customHeight="1" x14ac:dyDescent="0.3">
      <c r="A1221" s="24">
        <v>1218</v>
      </c>
      <c r="B1221" s="83"/>
      <c r="C1221" s="90"/>
      <c r="D1221" s="91"/>
      <c r="E1221" s="90"/>
      <c r="F1221" s="91"/>
      <c r="G1221" s="91"/>
      <c r="H1221" s="91"/>
    </row>
    <row r="1222" spans="1:8" ht="22.5" customHeight="1" x14ac:dyDescent="0.3">
      <c r="A1222" s="24">
        <v>1219</v>
      </c>
      <c r="B1222" s="83"/>
      <c r="C1222" s="90"/>
      <c r="D1222" s="91"/>
      <c r="E1222" s="90"/>
      <c r="F1222" s="91"/>
      <c r="G1222" s="91"/>
      <c r="H1222" s="91"/>
    </row>
    <row r="1223" spans="1:8" ht="22.5" customHeight="1" x14ac:dyDescent="0.3">
      <c r="A1223" s="24">
        <v>1220</v>
      </c>
      <c r="B1223" s="83"/>
      <c r="C1223" s="90"/>
      <c r="D1223" s="91"/>
      <c r="E1223" s="90"/>
      <c r="F1223" s="91"/>
      <c r="G1223" s="91"/>
      <c r="H1223" s="91"/>
    </row>
    <row r="1224" spans="1:8" ht="22.5" customHeight="1" x14ac:dyDescent="0.3">
      <c r="A1224" s="24">
        <v>1221</v>
      </c>
      <c r="B1224" s="83"/>
      <c r="C1224" s="90"/>
      <c r="D1224" s="91"/>
      <c r="E1224" s="90"/>
      <c r="F1224" s="91"/>
      <c r="G1224" s="91"/>
      <c r="H1224" s="91"/>
    </row>
    <row r="1225" spans="1:8" ht="22.5" customHeight="1" x14ac:dyDescent="0.3">
      <c r="A1225" s="24">
        <v>1222</v>
      </c>
      <c r="B1225" s="83"/>
      <c r="C1225" s="90"/>
      <c r="D1225" s="91"/>
      <c r="E1225" s="90"/>
      <c r="F1225" s="91"/>
      <c r="G1225" s="91"/>
      <c r="H1225" s="91"/>
    </row>
    <row r="1226" spans="1:8" ht="22.5" customHeight="1" x14ac:dyDescent="0.3">
      <c r="A1226" s="24">
        <v>1223</v>
      </c>
      <c r="B1226" s="83"/>
      <c r="C1226" s="90"/>
      <c r="D1226" s="91"/>
      <c r="E1226" s="90"/>
      <c r="F1226" s="91"/>
      <c r="G1226" s="91"/>
      <c r="H1226" s="91"/>
    </row>
    <row r="1227" spans="1:8" ht="22.5" customHeight="1" x14ac:dyDescent="0.3">
      <c r="A1227" s="24">
        <v>1224</v>
      </c>
      <c r="B1227" s="83"/>
      <c r="C1227" s="90"/>
      <c r="D1227" s="91"/>
      <c r="E1227" s="90"/>
      <c r="F1227" s="91"/>
      <c r="G1227" s="91"/>
      <c r="H1227" s="91"/>
    </row>
    <row r="1228" spans="1:8" ht="22.5" customHeight="1" x14ac:dyDescent="0.3">
      <c r="A1228" s="24">
        <v>1225</v>
      </c>
      <c r="B1228" s="83"/>
      <c r="C1228" s="90"/>
      <c r="D1228" s="91"/>
      <c r="E1228" s="90"/>
      <c r="F1228" s="91"/>
      <c r="G1228" s="91"/>
      <c r="H1228" s="91"/>
    </row>
    <row r="1229" spans="1:8" ht="22.5" customHeight="1" x14ac:dyDescent="0.3">
      <c r="A1229" s="24">
        <v>1226</v>
      </c>
      <c r="B1229" s="83"/>
      <c r="C1229" s="90"/>
      <c r="D1229" s="91"/>
      <c r="E1229" s="90"/>
      <c r="F1229" s="91"/>
      <c r="G1229" s="91"/>
      <c r="H1229" s="91"/>
    </row>
    <row r="1230" spans="1:8" ht="22.5" customHeight="1" x14ac:dyDescent="0.3">
      <c r="A1230" s="24">
        <v>1227</v>
      </c>
      <c r="B1230" s="83"/>
      <c r="C1230" s="90"/>
      <c r="D1230" s="91"/>
      <c r="E1230" s="90"/>
      <c r="F1230" s="91"/>
      <c r="G1230" s="91"/>
      <c r="H1230" s="91"/>
    </row>
    <row r="1231" spans="1:8" ht="22.5" customHeight="1" x14ac:dyDescent="0.3">
      <c r="A1231" s="24">
        <v>1228</v>
      </c>
      <c r="B1231" s="83"/>
      <c r="C1231" s="90"/>
      <c r="D1231" s="91"/>
      <c r="E1231" s="90"/>
      <c r="F1231" s="91"/>
      <c r="G1231" s="91"/>
      <c r="H1231" s="91"/>
    </row>
    <row r="1232" spans="1:8" ht="22.5" customHeight="1" x14ac:dyDescent="0.3">
      <c r="A1232" s="24">
        <v>1229</v>
      </c>
      <c r="B1232" s="83"/>
      <c r="C1232" s="90"/>
      <c r="D1232" s="91"/>
      <c r="E1232" s="90"/>
      <c r="F1232" s="91"/>
      <c r="G1232" s="91"/>
      <c r="H1232" s="91"/>
    </row>
    <row r="1233" spans="1:8" ht="22.5" customHeight="1" x14ac:dyDescent="0.3">
      <c r="A1233" s="24">
        <v>1230</v>
      </c>
      <c r="B1233" s="83"/>
      <c r="C1233" s="90"/>
      <c r="D1233" s="91"/>
      <c r="E1233" s="90"/>
      <c r="F1233" s="91"/>
      <c r="G1233" s="91"/>
      <c r="H1233" s="91"/>
    </row>
    <row r="1234" spans="1:8" ht="22.5" customHeight="1" x14ac:dyDescent="0.3">
      <c r="A1234" s="24">
        <v>1231</v>
      </c>
      <c r="B1234" s="83"/>
      <c r="C1234" s="90"/>
      <c r="D1234" s="91"/>
      <c r="E1234" s="90"/>
      <c r="F1234" s="91"/>
      <c r="G1234" s="91"/>
      <c r="H1234" s="91"/>
    </row>
    <row r="1235" spans="1:8" ht="22.5" customHeight="1" x14ac:dyDescent="0.3">
      <c r="A1235" s="24">
        <v>1232</v>
      </c>
      <c r="B1235" s="83"/>
      <c r="C1235" s="90"/>
      <c r="D1235" s="91"/>
      <c r="E1235" s="90"/>
      <c r="F1235" s="91"/>
      <c r="G1235" s="91"/>
      <c r="H1235" s="91"/>
    </row>
    <row r="1236" spans="1:8" ht="22.5" customHeight="1" x14ac:dyDescent="0.3">
      <c r="A1236" s="24">
        <v>1233</v>
      </c>
      <c r="B1236" s="83"/>
      <c r="C1236" s="90"/>
      <c r="D1236" s="91"/>
      <c r="E1236" s="90"/>
      <c r="F1236" s="91"/>
      <c r="G1236" s="91"/>
      <c r="H1236" s="91"/>
    </row>
    <row r="1237" spans="1:8" ht="22.5" customHeight="1" x14ac:dyDescent="0.3">
      <c r="A1237" s="24">
        <v>1234</v>
      </c>
      <c r="B1237" s="83"/>
      <c r="C1237" s="90"/>
      <c r="D1237" s="91"/>
      <c r="E1237" s="90"/>
      <c r="F1237" s="91"/>
      <c r="G1237" s="91"/>
      <c r="H1237" s="91"/>
    </row>
    <row r="1238" spans="1:8" ht="22.5" customHeight="1" x14ac:dyDescent="0.3">
      <c r="A1238" s="24">
        <v>1235</v>
      </c>
      <c r="B1238" s="83"/>
      <c r="C1238" s="90"/>
      <c r="D1238" s="91"/>
      <c r="E1238" s="90"/>
      <c r="F1238" s="91"/>
      <c r="G1238" s="91"/>
      <c r="H1238" s="91"/>
    </row>
    <row r="1239" spans="1:8" ht="22.5" customHeight="1" x14ac:dyDescent="0.3">
      <c r="A1239" s="24">
        <v>1236</v>
      </c>
      <c r="B1239" s="83"/>
      <c r="C1239" s="90"/>
      <c r="D1239" s="91"/>
      <c r="E1239" s="90"/>
      <c r="F1239" s="91"/>
      <c r="G1239" s="91"/>
      <c r="H1239" s="91"/>
    </row>
    <row r="1240" spans="1:8" ht="22.5" customHeight="1" x14ac:dyDescent="0.3">
      <c r="A1240" s="24">
        <v>1237</v>
      </c>
      <c r="B1240" s="83"/>
      <c r="C1240" s="90"/>
      <c r="D1240" s="91"/>
      <c r="E1240" s="90"/>
      <c r="F1240" s="91"/>
      <c r="G1240" s="91"/>
      <c r="H1240" s="91"/>
    </row>
    <row r="1241" spans="1:8" ht="22.5" customHeight="1" x14ac:dyDescent="0.3">
      <c r="A1241" s="24">
        <v>1238</v>
      </c>
      <c r="B1241" s="83"/>
      <c r="C1241" s="90"/>
      <c r="D1241" s="91"/>
      <c r="E1241" s="90"/>
      <c r="F1241" s="91"/>
      <c r="G1241" s="91"/>
      <c r="H1241" s="91"/>
    </row>
    <row r="1242" spans="1:8" ht="22.5" customHeight="1" x14ac:dyDescent="0.3">
      <c r="A1242" s="24">
        <v>1239</v>
      </c>
      <c r="B1242" s="83"/>
      <c r="C1242" s="90"/>
      <c r="D1242" s="91"/>
      <c r="E1242" s="90"/>
      <c r="F1242" s="91"/>
      <c r="G1242" s="91"/>
      <c r="H1242" s="91"/>
    </row>
    <row r="1243" spans="1:8" ht="22.5" customHeight="1" x14ac:dyDescent="0.3">
      <c r="A1243" s="24">
        <v>1240</v>
      </c>
      <c r="B1243" s="83"/>
      <c r="C1243" s="90"/>
      <c r="D1243" s="91"/>
      <c r="E1243" s="90"/>
      <c r="F1243" s="91"/>
      <c r="G1243" s="91"/>
      <c r="H1243" s="91"/>
    </row>
    <row r="1244" spans="1:8" ht="22.5" customHeight="1" x14ac:dyDescent="0.3">
      <c r="A1244" s="24">
        <v>1241</v>
      </c>
      <c r="B1244" s="83"/>
      <c r="C1244" s="90"/>
      <c r="D1244" s="91"/>
      <c r="E1244" s="90"/>
      <c r="F1244" s="91"/>
      <c r="G1244" s="91"/>
      <c r="H1244" s="91"/>
    </row>
    <row r="1245" spans="1:8" ht="22.5" customHeight="1" x14ac:dyDescent="0.3">
      <c r="A1245" s="24">
        <v>1242</v>
      </c>
      <c r="B1245" s="83"/>
      <c r="C1245" s="90"/>
      <c r="D1245" s="91"/>
      <c r="E1245" s="90"/>
      <c r="F1245" s="91"/>
      <c r="G1245" s="91"/>
      <c r="H1245" s="91"/>
    </row>
    <row r="1246" spans="1:8" ht="22.5" customHeight="1" x14ac:dyDescent="0.3">
      <c r="A1246" s="24">
        <v>1243</v>
      </c>
      <c r="B1246" s="83"/>
      <c r="C1246" s="90"/>
      <c r="D1246" s="91"/>
      <c r="E1246" s="90"/>
      <c r="F1246" s="91"/>
      <c r="G1246" s="91"/>
      <c r="H1246" s="91"/>
    </row>
    <row r="1247" spans="1:8" ht="22.5" customHeight="1" x14ac:dyDescent="0.3">
      <c r="A1247" s="24">
        <v>1244</v>
      </c>
      <c r="B1247" s="83"/>
      <c r="C1247" s="90"/>
      <c r="D1247" s="91"/>
      <c r="E1247" s="90"/>
      <c r="F1247" s="91"/>
      <c r="G1247" s="91"/>
      <c r="H1247" s="91"/>
    </row>
    <row r="1248" spans="1:8" ht="22.5" customHeight="1" x14ac:dyDescent="0.3">
      <c r="A1248" s="24">
        <v>1245</v>
      </c>
      <c r="B1248" s="83"/>
      <c r="C1248" s="90"/>
      <c r="D1248" s="91"/>
      <c r="E1248" s="90"/>
      <c r="F1248" s="91"/>
      <c r="G1248" s="91"/>
      <c r="H1248" s="91"/>
    </row>
    <row r="1249" spans="1:8" ht="22.5" customHeight="1" x14ac:dyDescent="0.3">
      <c r="A1249" s="24">
        <v>1246</v>
      </c>
      <c r="B1249" s="83"/>
      <c r="C1249" s="90"/>
      <c r="D1249" s="91"/>
      <c r="E1249" s="90"/>
      <c r="F1249" s="91"/>
      <c r="G1249" s="91"/>
      <c r="H1249" s="91"/>
    </row>
    <row r="1250" spans="1:8" ht="22.5" customHeight="1" x14ac:dyDescent="0.3">
      <c r="A1250" s="24">
        <v>1247</v>
      </c>
      <c r="B1250" s="83"/>
      <c r="C1250" s="90"/>
      <c r="D1250" s="91"/>
      <c r="E1250" s="90"/>
      <c r="F1250" s="91"/>
      <c r="G1250" s="91"/>
      <c r="H1250" s="91"/>
    </row>
    <row r="1251" spans="1:8" ht="22.5" customHeight="1" x14ac:dyDescent="0.3">
      <c r="A1251" s="24">
        <v>1248</v>
      </c>
      <c r="B1251" s="83"/>
      <c r="C1251" s="90"/>
      <c r="D1251" s="91"/>
      <c r="E1251" s="90"/>
      <c r="F1251" s="91"/>
      <c r="G1251" s="91"/>
      <c r="H1251" s="91"/>
    </row>
    <row r="1252" spans="1:8" ht="22.5" customHeight="1" x14ac:dyDescent="0.3">
      <c r="A1252" s="24">
        <v>1249</v>
      </c>
      <c r="B1252" s="83"/>
      <c r="C1252" s="90"/>
      <c r="D1252" s="91"/>
      <c r="E1252" s="90"/>
      <c r="F1252" s="91"/>
      <c r="G1252" s="91"/>
      <c r="H1252" s="91"/>
    </row>
    <row r="1253" spans="1:8" ht="22.5" customHeight="1" x14ac:dyDescent="0.3">
      <c r="A1253" s="24">
        <v>1250</v>
      </c>
      <c r="B1253" s="83"/>
      <c r="C1253" s="90"/>
      <c r="D1253" s="91"/>
      <c r="E1253" s="90"/>
      <c r="F1253" s="91"/>
      <c r="G1253" s="91"/>
      <c r="H1253" s="91"/>
    </row>
    <row r="1254" spans="1:8" ht="22.5" customHeight="1" x14ac:dyDescent="0.3">
      <c r="A1254" s="24">
        <v>1251</v>
      </c>
      <c r="B1254" s="83"/>
      <c r="C1254" s="90"/>
      <c r="D1254" s="91"/>
      <c r="E1254" s="90"/>
      <c r="F1254" s="91"/>
      <c r="G1254" s="91"/>
      <c r="H1254" s="91"/>
    </row>
    <row r="1255" spans="1:8" ht="22.5" customHeight="1" x14ac:dyDescent="0.3">
      <c r="A1255" s="24">
        <v>1252</v>
      </c>
      <c r="B1255" s="83"/>
      <c r="C1255" s="90"/>
      <c r="D1255" s="91"/>
      <c r="E1255" s="90"/>
      <c r="F1255" s="91"/>
      <c r="G1255" s="91"/>
      <c r="H1255" s="91"/>
    </row>
    <row r="1256" spans="1:8" ht="22.5" customHeight="1" x14ac:dyDescent="0.3">
      <c r="A1256" s="24">
        <v>1253</v>
      </c>
      <c r="B1256" s="83"/>
      <c r="C1256" s="90"/>
      <c r="D1256" s="91"/>
      <c r="E1256" s="90"/>
      <c r="F1256" s="91"/>
      <c r="G1256" s="91"/>
      <c r="H1256" s="91"/>
    </row>
    <row r="1257" spans="1:8" ht="22.5" customHeight="1" x14ac:dyDescent="0.3">
      <c r="A1257" s="24">
        <v>1254</v>
      </c>
      <c r="B1257" s="83"/>
      <c r="C1257" s="90"/>
      <c r="D1257" s="91"/>
      <c r="E1257" s="90"/>
      <c r="F1257" s="91"/>
      <c r="G1257" s="91"/>
      <c r="H1257" s="91"/>
    </row>
    <row r="1258" spans="1:8" ht="22.5" customHeight="1" x14ac:dyDescent="0.3">
      <c r="A1258" s="24">
        <v>1255</v>
      </c>
      <c r="B1258" s="83"/>
      <c r="C1258" s="90"/>
      <c r="D1258" s="91"/>
      <c r="E1258" s="90"/>
      <c r="F1258" s="91"/>
      <c r="G1258" s="91"/>
      <c r="H1258" s="91"/>
    </row>
    <row r="1259" spans="1:8" ht="22.5" customHeight="1" x14ac:dyDescent="0.3">
      <c r="A1259" s="24">
        <v>1256</v>
      </c>
      <c r="B1259" s="83"/>
      <c r="C1259" s="90"/>
      <c r="D1259" s="91"/>
      <c r="E1259" s="90"/>
      <c r="F1259" s="91"/>
      <c r="G1259" s="91"/>
      <c r="H1259" s="91"/>
    </row>
    <row r="1260" spans="1:8" ht="22.5" customHeight="1" x14ac:dyDescent="0.3">
      <c r="A1260" s="24">
        <v>1257</v>
      </c>
      <c r="B1260" s="83"/>
      <c r="C1260" s="90"/>
      <c r="D1260" s="91"/>
      <c r="E1260" s="90"/>
      <c r="F1260" s="91"/>
      <c r="G1260" s="91"/>
      <c r="H1260" s="91"/>
    </row>
    <row r="1261" spans="1:8" ht="22.5" customHeight="1" x14ac:dyDescent="0.3">
      <c r="A1261" s="24">
        <v>1258</v>
      </c>
      <c r="B1261" s="83"/>
      <c r="C1261" s="90"/>
      <c r="D1261" s="91"/>
      <c r="E1261" s="90"/>
      <c r="F1261" s="91"/>
      <c r="G1261" s="91"/>
      <c r="H1261" s="91"/>
    </row>
    <row r="1262" spans="1:8" ht="22.5" customHeight="1" x14ac:dyDescent="0.3">
      <c r="A1262" s="24">
        <v>1259</v>
      </c>
      <c r="B1262" s="83"/>
      <c r="C1262" s="90"/>
      <c r="D1262" s="91"/>
      <c r="E1262" s="90"/>
      <c r="F1262" s="91"/>
      <c r="G1262" s="91"/>
      <c r="H1262" s="91"/>
    </row>
    <row r="1263" spans="1:8" ht="22.5" customHeight="1" x14ac:dyDescent="0.3">
      <c r="A1263" s="24">
        <v>1260</v>
      </c>
      <c r="B1263" s="83"/>
      <c r="C1263" s="90"/>
      <c r="D1263" s="91"/>
      <c r="E1263" s="90"/>
      <c r="F1263" s="91"/>
      <c r="G1263" s="91"/>
      <c r="H1263" s="91"/>
    </row>
    <row r="1264" spans="1:8" ht="22.5" customHeight="1" x14ac:dyDescent="0.3">
      <c r="A1264" s="24">
        <v>1261</v>
      </c>
      <c r="B1264" s="83"/>
      <c r="C1264" s="90"/>
      <c r="D1264" s="91"/>
      <c r="E1264" s="90"/>
      <c r="F1264" s="91"/>
      <c r="G1264" s="91"/>
      <c r="H1264" s="91"/>
    </row>
    <row r="1265" spans="1:8" ht="22.5" customHeight="1" x14ac:dyDescent="0.3">
      <c r="A1265" s="24">
        <v>1262</v>
      </c>
      <c r="B1265" s="83"/>
      <c r="C1265" s="90"/>
      <c r="D1265" s="91"/>
      <c r="E1265" s="90"/>
      <c r="F1265" s="91"/>
      <c r="G1265" s="91"/>
      <c r="H1265" s="91"/>
    </row>
    <row r="1266" spans="1:8" ht="22.5" customHeight="1" x14ac:dyDescent="0.3">
      <c r="A1266" s="24">
        <v>1263</v>
      </c>
      <c r="B1266" s="83"/>
      <c r="C1266" s="90"/>
      <c r="D1266" s="91"/>
      <c r="E1266" s="90"/>
      <c r="F1266" s="91"/>
      <c r="G1266" s="91"/>
      <c r="H1266" s="91"/>
    </row>
    <row r="1267" spans="1:8" ht="22.5" customHeight="1" x14ac:dyDescent="0.3">
      <c r="A1267" s="24">
        <v>1264</v>
      </c>
      <c r="B1267" s="83"/>
      <c r="C1267" s="90"/>
      <c r="D1267" s="91"/>
      <c r="E1267" s="90"/>
      <c r="F1267" s="91"/>
      <c r="G1267" s="91"/>
      <c r="H1267" s="91"/>
    </row>
    <row r="1268" spans="1:8" ht="22.5" customHeight="1" x14ac:dyDescent="0.3">
      <c r="A1268" s="24">
        <v>1265</v>
      </c>
      <c r="B1268" s="83"/>
      <c r="C1268" s="90"/>
      <c r="D1268" s="91"/>
      <c r="E1268" s="90"/>
      <c r="F1268" s="91"/>
      <c r="G1268" s="91"/>
      <c r="H1268" s="91"/>
    </row>
    <row r="1269" spans="1:8" ht="22.5" customHeight="1" x14ac:dyDescent="0.3">
      <c r="A1269" s="24">
        <v>1266</v>
      </c>
      <c r="B1269" s="83"/>
      <c r="C1269" s="90"/>
      <c r="D1269" s="91"/>
      <c r="E1269" s="90"/>
      <c r="F1269" s="91"/>
      <c r="G1269" s="91"/>
      <c r="H1269" s="91"/>
    </row>
    <row r="1270" spans="1:8" ht="22.5" customHeight="1" x14ac:dyDescent="0.3">
      <c r="A1270" s="24">
        <v>1267</v>
      </c>
      <c r="B1270" s="83"/>
      <c r="C1270" s="90"/>
      <c r="D1270" s="91"/>
      <c r="E1270" s="90"/>
      <c r="F1270" s="91"/>
      <c r="G1270" s="91"/>
      <c r="H1270" s="91"/>
    </row>
    <row r="1271" spans="1:8" ht="22.5" customHeight="1" x14ac:dyDescent="0.3">
      <c r="A1271" s="24">
        <v>1268</v>
      </c>
      <c r="B1271" s="83"/>
      <c r="C1271" s="90"/>
      <c r="D1271" s="91"/>
      <c r="E1271" s="90"/>
      <c r="F1271" s="91"/>
      <c r="G1271" s="91"/>
      <c r="H1271" s="91"/>
    </row>
    <row r="1272" spans="1:8" ht="22.5" customHeight="1" x14ac:dyDescent="0.3">
      <c r="A1272" s="24">
        <v>1269</v>
      </c>
      <c r="B1272" s="83"/>
      <c r="C1272" s="90"/>
      <c r="D1272" s="91"/>
      <c r="E1272" s="90"/>
      <c r="F1272" s="91"/>
      <c r="G1272" s="91"/>
      <c r="H1272" s="91"/>
    </row>
    <row r="1273" spans="1:8" ht="22.5" customHeight="1" x14ac:dyDescent="0.3">
      <c r="A1273" s="24">
        <v>1270</v>
      </c>
      <c r="B1273" s="83"/>
      <c r="C1273" s="90"/>
      <c r="D1273" s="91"/>
      <c r="E1273" s="90"/>
      <c r="F1273" s="91"/>
      <c r="G1273" s="91"/>
      <c r="H1273" s="91"/>
    </row>
    <row r="1274" spans="1:8" ht="22.5" customHeight="1" x14ac:dyDescent="0.3">
      <c r="A1274" s="24">
        <v>1271</v>
      </c>
      <c r="B1274" s="83"/>
      <c r="C1274" s="90"/>
      <c r="D1274" s="91"/>
      <c r="E1274" s="90"/>
      <c r="F1274" s="91"/>
      <c r="G1274" s="91"/>
      <c r="H1274" s="91"/>
    </row>
    <row r="1275" spans="1:8" ht="22.5" customHeight="1" x14ac:dyDescent="0.3">
      <c r="A1275" s="24">
        <v>1272</v>
      </c>
      <c r="B1275" s="83"/>
      <c r="C1275" s="90"/>
      <c r="D1275" s="91"/>
      <c r="E1275" s="90"/>
      <c r="F1275" s="91"/>
      <c r="G1275" s="91"/>
      <c r="H1275" s="91"/>
    </row>
    <row r="1276" spans="1:8" ht="22.5" customHeight="1" x14ac:dyDescent="0.3">
      <c r="A1276" s="24">
        <v>1273</v>
      </c>
      <c r="B1276" s="83"/>
      <c r="C1276" s="90"/>
      <c r="D1276" s="91"/>
      <c r="E1276" s="90"/>
      <c r="F1276" s="91"/>
      <c r="G1276" s="91"/>
      <c r="H1276" s="91"/>
    </row>
    <row r="1277" spans="1:8" ht="22.5" customHeight="1" x14ac:dyDescent="0.3">
      <c r="A1277" s="24">
        <v>1274</v>
      </c>
      <c r="B1277" s="83"/>
      <c r="C1277" s="90"/>
      <c r="D1277" s="91"/>
      <c r="E1277" s="90"/>
      <c r="F1277" s="91"/>
      <c r="G1277" s="91"/>
      <c r="H1277" s="91"/>
    </row>
    <row r="1278" spans="1:8" ht="22.5" customHeight="1" x14ac:dyDescent="0.3">
      <c r="A1278" s="24">
        <v>1275</v>
      </c>
      <c r="B1278" s="83"/>
      <c r="C1278" s="90"/>
      <c r="D1278" s="91"/>
      <c r="E1278" s="90"/>
      <c r="F1278" s="91"/>
      <c r="G1278" s="91"/>
      <c r="H1278" s="91"/>
    </row>
    <row r="1279" spans="1:8" ht="22.5" customHeight="1" x14ac:dyDescent="0.3">
      <c r="A1279" s="24">
        <v>1276</v>
      </c>
      <c r="B1279" s="83"/>
      <c r="C1279" s="90"/>
      <c r="D1279" s="91"/>
      <c r="E1279" s="90"/>
      <c r="F1279" s="91"/>
      <c r="G1279" s="91"/>
      <c r="H1279" s="91"/>
    </row>
    <row r="1280" spans="1:8" ht="22.5" customHeight="1" x14ac:dyDescent="0.3">
      <c r="A1280" s="24">
        <v>1277</v>
      </c>
      <c r="B1280" s="83"/>
      <c r="C1280" s="90"/>
      <c r="D1280" s="91"/>
      <c r="E1280" s="90"/>
      <c r="F1280" s="91"/>
      <c r="G1280" s="91"/>
      <c r="H1280" s="91"/>
    </row>
    <row r="1281" spans="1:8" ht="22.5" customHeight="1" x14ac:dyDescent="0.3">
      <c r="A1281" s="24">
        <v>1278</v>
      </c>
      <c r="B1281" s="83"/>
      <c r="C1281" s="90"/>
      <c r="D1281" s="91"/>
      <c r="E1281" s="90"/>
      <c r="F1281" s="91"/>
      <c r="G1281" s="91"/>
      <c r="H1281" s="91"/>
    </row>
    <row r="1282" spans="1:8" ht="22.5" customHeight="1" x14ac:dyDescent="0.3">
      <c r="A1282" s="24">
        <v>1279</v>
      </c>
      <c r="B1282" s="83"/>
      <c r="C1282" s="90"/>
      <c r="D1282" s="91"/>
      <c r="E1282" s="90"/>
      <c r="F1282" s="91"/>
      <c r="G1282" s="91"/>
      <c r="H1282" s="91"/>
    </row>
    <row r="1283" spans="1:8" ht="22.5" customHeight="1" x14ac:dyDescent="0.3">
      <c r="A1283" s="24">
        <v>1280</v>
      </c>
      <c r="B1283" s="83"/>
      <c r="C1283" s="90"/>
      <c r="D1283" s="91"/>
      <c r="E1283" s="90"/>
      <c r="F1283" s="91"/>
      <c r="G1283" s="91"/>
      <c r="H1283" s="91"/>
    </row>
    <row r="1284" spans="1:8" ht="22.5" customHeight="1" x14ac:dyDescent="0.3">
      <c r="A1284" s="24">
        <v>1281</v>
      </c>
      <c r="B1284" s="83"/>
      <c r="C1284" s="90"/>
      <c r="D1284" s="91"/>
      <c r="E1284" s="90"/>
      <c r="F1284" s="91"/>
      <c r="G1284" s="91"/>
      <c r="H1284" s="91"/>
    </row>
    <row r="1285" spans="1:8" ht="22.5" customHeight="1" x14ac:dyDescent="0.3">
      <c r="A1285" s="24">
        <v>1282</v>
      </c>
      <c r="B1285" s="83"/>
      <c r="C1285" s="90"/>
      <c r="D1285" s="91"/>
      <c r="E1285" s="90"/>
      <c r="F1285" s="91"/>
      <c r="G1285" s="91"/>
      <c r="H1285" s="91"/>
    </row>
    <row r="1286" spans="1:8" ht="22.5" customHeight="1" x14ac:dyDescent="0.3">
      <c r="A1286" s="24">
        <v>1283</v>
      </c>
      <c r="B1286" s="83"/>
      <c r="C1286" s="90"/>
      <c r="D1286" s="91"/>
      <c r="E1286" s="90"/>
      <c r="F1286" s="91"/>
      <c r="G1286" s="91"/>
      <c r="H1286" s="91"/>
    </row>
    <row r="1287" spans="1:8" ht="22.5" customHeight="1" x14ac:dyDescent="0.3">
      <c r="A1287" s="24">
        <v>1284</v>
      </c>
      <c r="B1287" s="83"/>
      <c r="C1287" s="90"/>
      <c r="D1287" s="91"/>
      <c r="E1287" s="90"/>
      <c r="F1287" s="91"/>
      <c r="G1287" s="91"/>
      <c r="H1287" s="91"/>
    </row>
    <row r="1288" spans="1:8" ht="22.5" customHeight="1" x14ac:dyDescent="0.3">
      <c r="A1288" s="24">
        <v>1285</v>
      </c>
      <c r="B1288" s="83"/>
      <c r="C1288" s="90"/>
      <c r="D1288" s="91"/>
      <c r="E1288" s="90"/>
      <c r="F1288" s="91"/>
      <c r="G1288" s="91"/>
      <c r="H1288" s="91"/>
    </row>
    <row r="1289" spans="1:8" ht="22.5" customHeight="1" x14ac:dyDescent="0.3">
      <c r="A1289" s="24">
        <v>1286</v>
      </c>
      <c r="B1289" s="83"/>
      <c r="C1289" s="90"/>
      <c r="D1289" s="91"/>
      <c r="E1289" s="90"/>
      <c r="F1289" s="91"/>
      <c r="G1289" s="91"/>
      <c r="H1289" s="91"/>
    </row>
    <row r="1290" spans="1:8" ht="22.5" customHeight="1" x14ac:dyDescent="0.3">
      <c r="A1290" s="24">
        <v>1287</v>
      </c>
      <c r="B1290" s="83"/>
      <c r="C1290" s="90"/>
      <c r="D1290" s="91"/>
      <c r="E1290" s="90"/>
      <c r="F1290" s="91"/>
      <c r="G1290" s="91"/>
      <c r="H1290" s="91"/>
    </row>
    <row r="1291" spans="1:8" ht="22.5" customHeight="1" x14ac:dyDescent="0.3">
      <c r="A1291" s="24">
        <v>1288</v>
      </c>
      <c r="B1291" s="83"/>
      <c r="C1291" s="90"/>
      <c r="D1291" s="91"/>
      <c r="E1291" s="90"/>
      <c r="F1291" s="91"/>
      <c r="G1291" s="91"/>
      <c r="H1291" s="91"/>
    </row>
    <row r="1292" spans="1:8" ht="22.5" customHeight="1" x14ac:dyDescent="0.3">
      <c r="A1292" s="24">
        <v>1289</v>
      </c>
      <c r="B1292" s="83"/>
      <c r="C1292" s="90"/>
      <c r="D1292" s="91"/>
      <c r="E1292" s="90"/>
      <c r="F1292" s="91"/>
      <c r="G1292" s="91"/>
      <c r="H1292" s="91"/>
    </row>
    <row r="1293" spans="1:8" ht="22.5" customHeight="1" x14ac:dyDescent="0.3">
      <c r="A1293" s="24">
        <v>1290</v>
      </c>
      <c r="B1293" s="83"/>
      <c r="C1293" s="90"/>
      <c r="D1293" s="91"/>
      <c r="E1293" s="90"/>
      <c r="F1293" s="91"/>
      <c r="G1293" s="91"/>
      <c r="H1293" s="91"/>
    </row>
    <row r="1294" spans="1:8" ht="22.5" customHeight="1" x14ac:dyDescent="0.3">
      <c r="A1294" s="24">
        <v>1291</v>
      </c>
      <c r="B1294" s="83"/>
      <c r="C1294" s="90"/>
      <c r="D1294" s="91"/>
      <c r="E1294" s="90"/>
      <c r="F1294" s="91"/>
      <c r="G1294" s="91"/>
      <c r="H1294" s="91"/>
    </row>
    <row r="1295" spans="1:8" ht="22.5" customHeight="1" x14ac:dyDescent="0.3">
      <c r="A1295" s="24">
        <v>1292</v>
      </c>
      <c r="B1295" s="83"/>
      <c r="C1295" s="90"/>
      <c r="D1295" s="91"/>
      <c r="E1295" s="90"/>
      <c r="F1295" s="91"/>
      <c r="G1295" s="91"/>
      <c r="H1295" s="91"/>
    </row>
    <row r="1296" spans="1:8" ht="22.5" customHeight="1" x14ac:dyDescent="0.3">
      <c r="A1296" s="24">
        <v>1293</v>
      </c>
      <c r="B1296" s="83"/>
      <c r="C1296" s="90"/>
      <c r="D1296" s="91"/>
      <c r="E1296" s="90"/>
      <c r="F1296" s="91"/>
      <c r="G1296" s="91"/>
      <c r="H1296" s="91"/>
    </row>
    <row r="1297" spans="1:8" ht="22.5" customHeight="1" x14ac:dyDescent="0.3">
      <c r="A1297" s="24">
        <v>1294</v>
      </c>
      <c r="B1297" s="83"/>
      <c r="C1297" s="90"/>
      <c r="D1297" s="91"/>
      <c r="E1297" s="90"/>
      <c r="F1297" s="91"/>
      <c r="G1297" s="91"/>
      <c r="H1297" s="91"/>
    </row>
    <row r="1298" spans="1:8" ht="22.5" customHeight="1" x14ac:dyDescent="0.3">
      <c r="A1298" s="24">
        <v>1295</v>
      </c>
      <c r="B1298" s="83"/>
      <c r="C1298" s="90"/>
      <c r="D1298" s="91"/>
      <c r="E1298" s="90"/>
      <c r="F1298" s="91"/>
      <c r="G1298" s="91"/>
      <c r="H1298" s="91"/>
    </row>
    <row r="1299" spans="1:8" ht="22.5" customHeight="1" x14ac:dyDescent="0.3">
      <c r="A1299" s="24">
        <v>1296</v>
      </c>
      <c r="B1299" s="83"/>
      <c r="C1299" s="90"/>
      <c r="D1299" s="91"/>
      <c r="E1299" s="90"/>
      <c r="F1299" s="91"/>
      <c r="G1299" s="91"/>
      <c r="H1299" s="91"/>
    </row>
    <row r="1300" spans="1:8" ht="22.5" customHeight="1" x14ac:dyDescent="0.3">
      <c r="A1300" s="24">
        <v>1297</v>
      </c>
      <c r="B1300" s="83"/>
      <c r="C1300" s="90"/>
      <c r="D1300" s="91"/>
      <c r="E1300" s="90"/>
      <c r="F1300" s="91"/>
      <c r="G1300" s="91"/>
      <c r="H1300" s="91"/>
    </row>
    <row r="1301" spans="1:8" ht="22.5" customHeight="1" x14ac:dyDescent="0.3">
      <c r="A1301" s="24">
        <v>1298</v>
      </c>
      <c r="B1301" s="83"/>
      <c r="C1301" s="90"/>
      <c r="D1301" s="91"/>
      <c r="E1301" s="90"/>
      <c r="F1301" s="91"/>
      <c r="G1301" s="91"/>
      <c r="H1301" s="91"/>
    </row>
    <row r="1302" spans="1:8" ht="22.5" customHeight="1" x14ac:dyDescent="0.3">
      <c r="A1302" s="24">
        <v>1299</v>
      </c>
      <c r="B1302" s="83"/>
      <c r="C1302" s="90"/>
      <c r="D1302" s="91"/>
      <c r="E1302" s="90"/>
      <c r="F1302" s="91"/>
      <c r="G1302" s="91"/>
      <c r="H1302" s="91"/>
    </row>
    <row r="1303" spans="1:8" ht="22.5" customHeight="1" x14ac:dyDescent="0.3">
      <c r="A1303" s="24">
        <v>1300</v>
      </c>
      <c r="B1303" s="83"/>
      <c r="C1303" s="90"/>
      <c r="D1303" s="91"/>
      <c r="E1303" s="90"/>
      <c r="F1303" s="91"/>
      <c r="G1303" s="91"/>
      <c r="H1303" s="91"/>
    </row>
    <row r="1304" spans="1:8" ht="22.5" customHeight="1" x14ac:dyDescent="0.3">
      <c r="A1304" s="24">
        <v>1301</v>
      </c>
      <c r="B1304" s="83"/>
      <c r="C1304" s="90"/>
      <c r="D1304" s="91"/>
      <c r="E1304" s="90"/>
      <c r="F1304" s="91"/>
      <c r="G1304" s="91"/>
      <c r="H1304" s="91"/>
    </row>
    <row r="1305" spans="1:8" ht="22.5" customHeight="1" x14ac:dyDescent="0.3">
      <c r="A1305" s="24">
        <v>1302</v>
      </c>
      <c r="B1305" s="83"/>
      <c r="C1305" s="90"/>
      <c r="D1305" s="91"/>
      <c r="E1305" s="90"/>
      <c r="F1305" s="91"/>
      <c r="G1305" s="91"/>
      <c r="H1305" s="91"/>
    </row>
    <row r="1306" spans="1:8" ht="22.5" customHeight="1" x14ac:dyDescent="0.3">
      <c r="A1306" s="24">
        <v>1303</v>
      </c>
      <c r="B1306" s="83"/>
      <c r="C1306" s="90"/>
      <c r="D1306" s="91"/>
      <c r="E1306" s="90"/>
      <c r="F1306" s="91"/>
      <c r="G1306" s="91"/>
      <c r="H1306" s="91"/>
    </row>
    <row r="1307" spans="1:8" ht="22.5" customHeight="1" x14ac:dyDescent="0.3">
      <c r="A1307" s="24">
        <v>1304</v>
      </c>
      <c r="B1307" s="83"/>
      <c r="C1307" s="90"/>
      <c r="D1307" s="91"/>
      <c r="E1307" s="90"/>
      <c r="F1307" s="91"/>
      <c r="G1307" s="91"/>
      <c r="H1307" s="91"/>
    </row>
    <row r="1308" spans="1:8" ht="22.5" customHeight="1" x14ac:dyDescent="0.3">
      <c r="A1308" s="24">
        <v>1305</v>
      </c>
      <c r="B1308" s="83"/>
      <c r="C1308" s="90"/>
      <c r="D1308" s="91"/>
      <c r="E1308" s="90"/>
      <c r="F1308" s="91"/>
      <c r="G1308" s="91"/>
      <c r="H1308" s="91"/>
    </row>
    <row r="1309" spans="1:8" ht="22.5" customHeight="1" x14ac:dyDescent="0.3">
      <c r="A1309" s="24">
        <v>1306</v>
      </c>
      <c r="B1309" s="83"/>
      <c r="C1309" s="90"/>
      <c r="D1309" s="91"/>
      <c r="E1309" s="90"/>
      <c r="F1309" s="91"/>
      <c r="G1309" s="91"/>
      <c r="H1309" s="91"/>
    </row>
    <row r="1310" spans="1:8" ht="22.5" customHeight="1" x14ac:dyDescent="0.3">
      <c r="A1310" s="24">
        <v>1307</v>
      </c>
      <c r="B1310" s="83"/>
      <c r="C1310" s="90"/>
      <c r="D1310" s="91"/>
      <c r="E1310" s="90"/>
      <c r="F1310" s="91"/>
      <c r="G1310" s="91"/>
      <c r="H1310" s="91"/>
    </row>
    <row r="1311" spans="1:8" ht="22.5" customHeight="1" x14ac:dyDescent="0.3">
      <c r="A1311" s="24">
        <v>1308</v>
      </c>
      <c r="B1311" s="83"/>
      <c r="C1311" s="90"/>
      <c r="D1311" s="91"/>
      <c r="E1311" s="90"/>
      <c r="F1311" s="91"/>
      <c r="G1311" s="91"/>
      <c r="H1311" s="91"/>
    </row>
    <row r="1312" spans="1:8" ht="22.5" customHeight="1" x14ac:dyDescent="0.3">
      <c r="A1312" s="24">
        <v>1309</v>
      </c>
      <c r="B1312" s="83"/>
      <c r="C1312" s="90"/>
      <c r="D1312" s="91"/>
      <c r="E1312" s="90"/>
      <c r="F1312" s="91"/>
      <c r="G1312" s="91"/>
      <c r="H1312" s="91"/>
    </row>
    <row r="1313" spans="1:8" ht="22.5" customHeight="1" x14ac:dyDescent="0.3">
      <c r="A1313" s="24">
        <v>1310</v>
      </c>
      <c r="B1313" s="83"/>
      <c r="C1313" s="90"/>
      <c r="D1313" s="91"/>
      <c r="E1313" s="90"/>
      <c r="F1313" s="91"/>
      <c r="G1313" s="91"/>
      <c r="H1313" s="91"/>
    </row>
    <row r="1314" spans="1:8" ht="22.5" customHeight="1" x14ac:dyDescent="0.3">
      <c r="A1314" s="24">
        <v>1311</v>
      </c>
      <c r="B1314" s="83"/>
      <c r="C1314" s="90"/>
      <c r="D1314" s="91"/>
      <c r="E1314" s="90"/>
      <c r="F1314" s="91"/>
      <c r="G1314" s="91"/>
      <c r="H1314" s="91"/>
    </row>
    <row r="1315" spans="1:8" ht="22.5" customHeight="1" x14ac:dyDescent="0.3">
      <c r="A1315" s="24">
        <v>1312</v>
      </c>
      <c r="B1315" s="83"/>
      <c r="C1315" s="90"/>
      <c r="D1315" s="91"/>
      <c r="E1315" s="90"/>
      <c r="F1315" s="91"/>
      <c r="G1315" s="91"/>
      <c r="H1315" s="91"/>
    </row>
    <row r="1316" spans="1:8" ht="22.5" customHeight="1" x14ac:dyDescent="0.3">
      <c r="A1316" s="24">
        <v>1313</v>
      </c>
      <c r="B1316" s="83"/>
      <c r="C1316" s="90"/>
      <c r="D1316" s="91"/>
      <c r="E1316" s="90"/>
      <c r="F1316" s="91"/>
      <c r="G1316" s="91"/>
      <c r="H1316" s="91"/>
    </row>
    <row r="1317" spans="1:8" ht="22.5" customHeight="1" x14ac:dyDescent="0.3">
      <c r="A1317" s="24">
        <v>1314</v>
      </c>
      <c r="B1317" s="83"/>
      <c r="C1317" s="90"/>
      <c r="D1317" s="91"/>
      <c r="E1317" s="90"/>
      <c r="F1317" s="91"/>
      <c r="G1317" s="91"/>
      <c r="H1317" s="91"/>
    </row>
    <row r="1318" spans="1:8" ht="22.5" customHeight="1" x14ac:dyDescent="0.3">
      <c r="A1318" s="24">
        <v>1315</v>
      </c>
      <c r="B1318" s="83"/>
      <c r="C1318" s="90"/>
      <c r="D1318" s="91"/>
      <c r="E1318" s="90"/>
      <c r="F1318" s="91"/>
      <c r="G1318" s="91"/>
      <c r="H1318" s="91"/>
    </row>
    <row r="1319" spans="1:8" ht="22.5" customHeight="1" x14ac:dyDescent="0.3">
      <c r="A1319" s="24">
        <v>1316</v>
      </c>
      <c r="B1319" s="83"/>
      <c r="C1319" s="90"/>
      <c r="D1319" s="91"/>
      <c r="E1319" s="90"/>
      <c r="F1319" s="91"/>
      <c r="G1319" s="91"/>
      <c r="H1319" s="91"/>
    </row>
    <row r="1320" spans="1:8" ht="22.5" customHeight="1" x14ac:dyDescent="0.3">
      <c r="A1320" s="24">
        <v>1317</v>
      </c>
      <c r="B1320" s="83"/>
      <c r="C1320" s="90"/>
      <c r="D1320" s="91"/>
      <c r="E1320" s="90"/>
      <c r="F1320" s="91"/>
      <c r="G1320" s="91"/>
      <c r="H1320" s="91"/>
    </row>
    <row r="1321" spans="1:8" ht="22.5" customHeight="1" x14ac:dyDescent="0.3">
      <c r="A1321" s="24">
        <v>1318</v>
      </c>
      <c r="B1321" s="83"/>
      <c r="C1321" s="90"/>
      <c r="D1321" s="91"/>
      <c r="E1321" s="90"/>
      <c r="F1321" s="91"/>
      <c r="G1321" s="91"/>
      <c r="H1321" s="91"/>
    </row>
    <row r="1322" spans="1:8" ht="22.5" customHeight="1" x14ac:dyDescent="0.3">
      <c r="A1322" s="24">
        <v>1319</v>
      </c>
      <c r="B1322" s="83"/>
      <c r="C1322" s="90"/>
      <c r="D1322" s="91"/>
      <c r="E1322" s="90"/>
      <c r="F1322" s="91"/>
      <c r="G1322" s="91"/>
      <c r="H1322" s="91"/>
    </row>
    <row r="1323" spans="1:8" ht="22.5" customHeight="1" x14ac:dyDescent="0.3">
      <c r="A1323" s="24">
        <v>1320</v>
      </c>
      <c r="B1323" s="83"/>
      <c r="C1323" s="90"/>
      <c r="D1323" s="91"/>
      <c r="E1323" s="90"/>
      <c r="F1323" s="91"/>
      <c r="G1323" s="91"/>
      <c r="H1323" s="91"/>
    </row>
    <row r="1324" spans="1:8" ht="22.5" customHeight="1" x14ac:dyDescent="0.3">
      <c r="A1324" s="24">
        <v>1321</v>
      </c>
      <c r="B1324" s="83"/>
      <c r="C1324" s="90"/>
      <c r="D1324" s="91"/>
      <c r="E1324" s="90"/>
      <c r="F1324" s="91"/>
      <c r="G1324" s="91"/>
      <c r="H1324" s="91"/>
    </row>
    <row r="1325" spans="1:8" ht="22.5" customHeight="1" x14ac:dyDescent="0.3">
      <c r="A1325" s="24">
        <v>1322</v>
      </c>
      <c r="B1325" s="83"/>
      <c r="C1325" s="90"/>
      <c r="D1325" s="91"/>
      <c r="E1325" s="90"/>
      <c r="F1325" s="91"/>
      <c r="G1325" s="91"/>
      <c r="H1325" s="91"/>
    </row>
    <row r="1326" spans="1:8" ht="22.5" customHeight="1" x14ac:dyDescent="0.3">
      <c r="A1326" s="24">
        <v>1323</v>
      </c>
      <c r="B1326" s="83"/>
      <c r="C1326" s="90"/>
      <c r="D1326" s="91"/>
      <c r="E1326" s="90"/>
      <c r="F1326" s="91"/>
      <c r="G1326" s="91"/>
      <c r="H1326" s="91"/>
    </row>
    <row r="1327" spans="1:8" ht="22.5" customHeight="1" x14ac:dyDescent="0.3">
      <c r="A1327" s="24">
        <v>1324</v>
      </c>
      <c r="B1327" s="83"/>
      <c r="C1327" s="90"/>
      <c r="D1327" s="91"/>
      <c r="E1327" s="90"/>
      <c r="F1327" s="91"/>
      <c r="G1327" s="91"/>
      <c r="H1327" s="91"/>
    </row>
    <row r="1328" spans="1:8" ht="22.5" customHeight="1" x14ac:dyDescent="0.3">
      <c r="A1328" s="24">
        <v>1325</v>
      </c>
      <c r="B1328" s="83"/>
      <c r="C1328" s="90"/>
      <c r="D1328" s="91"/>
      <c r="E1328" s="90"/>
      <c r="F1328" s="91"/>
      <c r="G1328" s="91"/>
      <c r="H1328" s="91"/>
    </row>
    <row r="1329" spans="1:8" ht="22.5" customHeight="1" x14ac:dyDescent="0.3">
      <c r="A1329" s="24">
        <v>1326</v>
      </c>
      <c r="B1329" s="83"/>
      <c r="C1329" s="90"/>
      <c r="D1329" s="91"/>
      <c r="E1329" s="90"/>
      <c r="F1329" s="91"/>
      <c r="G1329" s="91"/>
      <c r="H1329" s="91"/>
    </row>
    <row r="1330" spans="1:8" ht="22.5" customHeight="1" x14ac:dyDescent="0.3">
      <c r="A1330" s="24">
        <v>1327</v>
      </c>
      <c r="B1330" s="83"/>
      <c r="C1330" s="90"/>
      <c r="D1330" s="91"/>
      <c r="E1330" s="90"/>
      <c r="F1330" s="91"/>
      <c r="G1330" s="91"/>
      <c r="H1330" s="91"/>
    </row>
    <row r="1331" spans="1:8" ht="22.5" customHeight="1" x14ac:dyDescent="0.3">
      <c r="A1331" s="24">
        <v>1328</v>
      </c>
      <c r="B1331" s="83"/>
      <c r="C1331" s="90"/>
      <c r="D1331" s="91"/>
      <c r="E1331" s="90"/>
      <c r="F1331" s="91"/>
      <c r="G1331" s="91"/>
      <c r="H1331" s="91"/>
    </row>
    <row r="1332" spans="1:8" ht="22.5" customHeight="1" x14ac:dyDescent="0.3">
      <c r="A1332" s="24">
        <v>1329</v>
      </c>
      <c r="B1332" s="83"/>
      <c r="C1332" s="90"/>
      <c r="D1332" s="91"/>
      <c r="E1332" s="90"/>
      <c r="F1332" s="91"/>
      <c r="G1332" s="91"/>
      <c r="H1332" s="91"/>
    </row>
    <row r="1333" spans="1:8" ht="22.5" customHeight="1" x14ac:dyDescent="0.3">
      <c r="A1333" s="24">
        <v>1330</v>
      </c>
      <c r="B1333" s="83"/>
      <c r="C1333" s="90"/>
      <c r="D1333" s="91"/>
      <c r="E1333" s="90"/>
      <c r="F1333" s="91"/>
      <c r="G1333" s="91"/>
      <c r="H1333" s="91"/>
    </row>
    <row r="1334" spans="1:8" ht="22.5" customHeight="1" x14ac:dyDescent="0.3">
      <c r="A1334" s="24">
        <v>1331</v>
      </c>
      <c r="B1334" s="83"/>
      <c r="C1334" s="90"/>
      <c r="D1334" s="91"/>
      <c r="E1334" s="90"/>
      <c r="F1334" s="91"/>
      <c r="G1334" s="91"/>
      <c r="H1334" s="91"/>
    </row>
    <row r="1335" spans="1:8" ht="22.5" customHeight="1" x14ac:dyDescent="0.3">
      <c r="A1335" s="24">
        <v>1332</v>
      </c>
      <c r="B1335" s="83"/>
      <c r="C1335" s="90"/>
      <c r="D1335" s="91"/>
      <c r="E1335" s="90"/>
      <c r="F1335" s="91"/>
      <c r="G1335" s="91"/>
      <c r="H1335" s="91"/>
    </row>
    <row r="1336" spans="1:8" ht="22.5" customHeight="1" x14ac:dyDescent="0.3">
      <c r="A1336" s="24">
        <v>1333</v>
      </c>
      <c r="B1336" s="83"/>
      <c r="C1336" s="90"/>
      <c r="D1336" s="91"/>
      <c r="E1336" s="90"/>
      <c r="F1336" s="91"/>
      <c r="G1336" s="91"/>
      <c r="H1336" s="91"/>
    </row>
    <row r="1337" spans="1:8" ht="22.5" customHeight="1" x14ac:dyDescent="0.3">
      <c r="A1337" s="24">
        <v>1334</v>
      </c>
      <c r="B1337" s="83"/>
      <c r="C1337" s="90"/>
      <c r="D1337" s="91"/>
      <c r="E1337" s="90"/>
      <c r="F1337" s="91"/>
      <c r="G1337" s="91"/>
      <c r="H1337" s="91"/>
    </row>
    <row r="1338" spans="1:8" ht="22.5" customHeight="1" x14ac:dyDescent="0.3">
      <c r="A1338" s="24">
        <v>1335</v>
      </c>
      <c r="B1338" s="83"/>
      <c r="C1338" s="90"/>
      <c r="D1338" s="91"/>
      <c r="E1338" s="90"/>
      <c r="F1338" s="91"/>
      <c r="G1338" s="91"/>
      <c r="H1338" s="91"/>
    </row>
    <row r="1339" spans="1:8" ht="22.5" customHeight="1" x14ac:dyDescent="0.3">
      <c r="A1339" s="24">
        <v>1336</v>
      </c>
      <c r="B1339" s="83"/>
      <c r="C1339" s="90"/>
      <c r="D1339" s="91"/>
      <c r="E1339" s="90"/>
      <c r="F1339" s="91"/>
      <c r="G1339" s="91"/>
      <c r="H1339" s="91"/>
    </row>
    <row r="1340" spans="1:8" ht="22.5" customHeight="1" x14ac:dyDescent="0.3">
      <c r="A1340" s="24">
        <v>1337</v>
      </c>
      <c r="B1340" s="83"/>
      <c r="C1340" s="90"/>
      <c r="D1340" s="91"/>
      <c r="E1340" s="90"/>
      <c r="F1340" s="91"/>
      <c r="G1340" s="91"/>
      <c r="H1340" s="91"/>
    </row>
    <row r="1341" spans="1:8" ht="22.5" customHeight="1" x14ac:dyDescent="0.3">
      <c r="A1341" s="24">
        <v>1338</v>
      </c>
      <c r="B1341" s="83"/>
      <c r="C1341" s="90"/>
      <c r="D1341" s="91"/>
      <c r="E1341" s="90"/>
      <c r="F1341" s="91"/>
      <c r="G1341" s="91"/>
      <c r="H1341" s="91"/>
    </row>
    <row r="1342" spans="1:8" ht="22.5" customHeight="1" x14ac:dyDescent="0.3">
      <c r="A1342" s="24">
        <v>1339</v>
      </c>
      <c r="B1342" s="83"/>
      <c r="C1342" s="90"/>
      <c r="D1342" s="91"/>
      <c r="E1342" s="90"/>
      <c r="F1342" s="91"/>
      <c r="G1342" s="91"/>
      <c r="H1342" s="91"/>
    </row>
    <row r="1343" spans="1:8" ht="22.5" customHeight="1" x14ac:dyDescent="0.3">
      <c r="A1343" s="24">
        <v>1340</v>
      </c>
      <c r="B1343" s="83"/>
      <c r="C1343" s="90"/>
      <c r="D1343" s="91"/>
      <c r="E1343" s="90"/>
      <c r="F1343" s="91"/>
      <c r="G1343" s="91"/>
      <c r="H1343" s="91"/>
    </row>
    <row r="1344" spans="1:8" ht="22.5" customHeight="1" x14ac:dyDescent="0.3">
      <c r="A1344" s="24">
        <v>1341</v>
      </c>
      <c r="B1344" s="83"/>
      <c r="C1344" s="90"/>
      <c r="D1344" s="91"/>
      <c r="E1344" s="90"/>
      <c r="F1344" s="91"/>
      <c r="G1344" s="91"/>
      <c r="H1344" s="91"/>
    </row>
    <row r="1345" spans="1:8" ht="22.5" customHeight="1" x14ac:dyDescent="0.3">
      <c r="A1345" s="24">
        <v>1342</v>
      </c>
      <c r="B1345" s="83"/>
      <c r="C1345" s="90"/>
      <c r="D1345" s="91"/>
      <c r="E1345" s="90"/>
      <c r="F1345" s="91"/>
      <c r="G1345" s="91"/>
      <c r="H1345" s="91"/>
    </row>
    <row r="1346" spans="1:8" ht="22.5" customHeight="1" x14ac:dyDescent="0.3">
      <c r="A1346" s="24">
        <v>1343</v>
      </c>
      <c r="B1346" s="83"/>
      <c r="C1346" s="90"/>
      <c r="D1346" s="91"/>
      <c r="E1346" s="90"/>
      <c r="F1346" s="91"/>
      <c r="G1346" s="91"/>
      <c r="H1346" s="91"/>
    </row>
    <row r="1347" spans="1:8" ht="22.5" customHeight="1" x14ac:dyDescent="0.3">
      <c r="A1347" s="24">
        <v>1344</v>
      </c>
      <c r="B1347" s="83"/>
      <c r="C1347" s="90"/>
      <c r="D1347" s="91"/>
      <c r="E1347" s="90"/>
      <c r="F1347" s="91"/>
      <c r="G1347" s="91"/>
      <c r="H1347" s="91"/>
    </row>
    <row r="1348" spans="1:8" ht="22.5" customHeight="1" x14ac:dyDescent="0.3">
      <c r="A1348" s="24">
        <v>1345</v>
      </c>
      <c r="B1348" s="83"/>
      <c r="C1348" s="90"/>
      <c r="D1348" s="91"/>
      <c r="E1348" s="90"/>
      <c r="F1348" s="91"/>
      <c r="G1348" s="91"/>
      <c r="H1348" s="91"/>
    </row>
    <row r="1349" spans="1:8" ht="22.5" customHeight="1" x14ac:dyDescent="0.3">
      <c r="A1349" s="24">
        <v>1346</v>
      </c>
      <c r="B1349" s="83"/>
      <c r="C1349" s="90"/>
      <c r="D1349" s="91"/>
      <c r="E1349" s="90"/>
      <c r="F1349" s="91"/>
      <c r="G1349" s="91"/>
      <c r="H1349" s="91"/>
    </row>
    <row r="1350" spans="1:8" ht="22.5" customHeight="1" x14ac:dyDescent="0.3">
      <c r="A1350" s="24">
        <v>1347</v>
      </c>
      <c r="B1350" s="83"/>
      <c r="C1350" s="90"/>
      <c r="D1350" s="91"/>
      <c r="E1350" s="90"/>
      <c r="F1350" s="91"/>
      <c r="G1350" s="91"/>
      <c r="H1350" s="91"/>
    </row>
    <row r="1351" spans="1:8" ht="22.5" customHeight="1" x14ac:dyDescent="0.3">
      <c r="A1351" s="24">
        <v>1348</v>
      </c>
      <c r="B1351" s="83"/>
      <c r="C1351" s="90"/>
      <c r="D1351" s="91"/>
      <c r="E1351" s="90"/>
      <c r="F1351" s="91"/>
      <c r="G1351" s="91"/>
      <c r="H1351" s="91"/>
    </row>
    <row r="1352" spans="1:8" ht="22.5" customHeight="1" x14ac:dyDescent="0.3">
      <c r="A1352" s="24">
        <v>1349</v>
      </c>
      <c r="B1352" s="83"/>
      <c r="C1352" s="90"/>
      <c r="D1352" s="91"/>
      <c r="E1352" s="90"/>
      <c r="F1352" s="91"/>
      <c r="G1352" s="91"/>
      <c r="H1352" s="91"/>
    </row>
    <row r="1353" spans="1:8" ht="22.5" customHeight="1" x14ac:dyDescent="0.3">
      <c r="A1353" s="24">
        <v>1350</v>
      </c>
      <c r="B1353" s="83"/>
      <c r="C1353" s="90"/>
      <c r="D1353" s="91"/>
      <c r="E1353" s="90"/>
      <c r="F1353" s="91"/>
      <c r="G1353" s="91"/>
      <c r="H1353" s="91"/>
    </row>
    <row r="1354" spans="1:8" ht="22.5" customHeight="1" x14ac:dyDescent="0.3">
      <c r="A1354" s="24">
        <v>1351</v>
      </c>
      <c r="B1354" s="83"/>
      <c r="C1354" s="90"/>
      <c r="D1354" s="91"/>
      <c r="E1354" s="90"/>
      <c r="F1354" s="91"/>
      <c r="G1354" s="91"/>
      <c r="H1354" s="91"/>
    </row>
    <row r="1355" spans="1:8" ht="22.5" customHeight="1" x14ac:dyDescent="0.3">
      <c r="A1355" s="24">
        <v>1352</v>
      </c>
      <c r="B1355" s="83"/>
      <c r="C1355" s="90"/>
      <c r="D1355" s="91"/>
      <c r="E1355" s="90"/>
      <c r="F1355" s="91"/>
      <c r="G1355" s="91"/>
      <c r="H1355" s="91"/>
    </row>
    <row r="1356" spans="1:8" ht="22.5" customHeight="1" x14ac:dyDescent="0.3">
      <c r="A1356" s="24">
        <v>1353</v>
      </c>
      <c r="B1356" s="83"/>
      <c r="C1356" s="90"/>
      <c r="D1356" s="91"/>
      <c r="E1356" s="90"/>
      <c r="F1356" s="91"/>
      <c r="G1356" s="91"/>
      <c r="H1356" s="91"/>
    </row>
    <row r="1357" spans="1:8" ht="22.5" customHeight="1" x14ac:dyDescent="0.3">
      <c r="A1357" s="24">
        <v>1354</v>
      </c>
      <c r="B1357" s="83"/>
      <c r="C1357" s="90"/>
      <c r="D1357" s="91"/>
      <c r="E1357" s="90"/>
      <c r="F1357" s="91"/>
      <c r="G1357" s="91"/>
      <c r="H1357" s="91"/>
    </row>
    <row r="1358" spans="1:8" ht="22.5" customHeight="1" x14ac:dyDescent="0.3">
      <c r="A1358" s="24">
        <v>1355</v>
      </c>
      <c r="B1358" s="83"/>
      <c r="C1358" s="90"/>
      <c r="D1358" s="91"/>
      <c r="E1358" s="90"/>
      <c r="F1358" s="91"/>
      <c r="G1358" s="91"/>
      <c r="H1358" s="91"/>
    </row>
    <row r="1359" spans="1:8" ht="22.5" customHeight="1" x14ac:dyDescent="0.3">
      <c r="A1359" s="24">
        <v>1356</v>
      </c>
      <c r="B1359" s="83"/>
      <c r="C1359" s="90"/>
      <c r="D1359" s="91"/>
      <c r="E1359" s="90"/>
      <c r="F1359" s="91"/>
      <c r="G1359" s="91"/>
      <c r="H1359" s="91"/>
    </row>
    <row r="1360" spans="1:8" ht="22.5" customHeight="1" x14ac:dyDescent="0.3">
      <c r="A1360" s="24">
        <v>1357</v>
      </c>
      <c r="B1360" s="83"/>
      <c r="C1360" s="90"/>
      <c r="D1360" s="91"/>
      <c r="E1360" s="90"/>
      <c r="F1360" s="91"/>
      <c r="G1360" s="91"/>
      <c r="H1360" s="91"/>
    </row>
    <row r="1361" spans="1:8" ht="22.5" customHeight="1" x14ac:dyDescent="0.3">
      <c r="A1361" s="24">
        <v>1358</v>
      </c>
      <c r="B1361" s="83"/>
      <c r="C1361" s="90"/>
      <c r="D1361" s="91"/>
      <c r="E1361" s="90"/>
      <c r="F1361" s="91"/>
      <c r="G1361" s="91"/>
      <c r="H1361" s="91"/>
    </row>
    <row r="1362" spans="1:8" ht="22.5" customHeight="1" x14ac:dyDescent="0.3">
      <c r="A1362" s="24">
        <v>1359</v>
      </c>
      <c r="B1362" s="83"/>
      <c r="C1362" s="90"/>
      <c r="D1362" s="91"/>
      <c r="E1362" s="90"/>
      <c r="F1362" s="91"/>
      <c r="G1362" s="91"/>
      <c r="H1362" s="91"/>
    </row>
    <row r="1363" spans="1:8" ht="22.5" customHeight="1" x14ac:dyDescent="0.3">
      <c r="A1363" s="24">
        <v>1360</v>
      </c>
      <c r="B1363" s="83"/>
      <c r="C1363" s="90"/>
      <c r="D1363" s="91"/>
      <c r="E1363" s="90"/>
      <c r="F1363" s="91"/>
      <c r="G1363" s="91"/>
      <c r="H1363" s="91"/>
    </row>
    <row r="1364" spans="1:8" ht="22.5" customHeight="1" x14ac:dyDescent="0.3">
      <c r="A1364" s="24">
        <v>1361</v>
      </c>
      <c r="B1364" s="83"/>
      <c r="C1364" s="90"/>
      <c r="D1364" s="91"/>
      <c r="E1364" s="90"/>
      <c r="F1364" s="91"/>
      <c r="G1364" s="91"/>
      <c r="H1364" s="91"/>
    </row>
    <row r="1365" spans="1:8" ht="22.5" customHeight="1" x14ac:dyDescent="0.3">
      <c r="A1365" s="24">
        <v>1362</v>
      </c>
      <c r="B1365" s="83"/>
      <c r="C1365" s="90"/>
      <c r="D1365" s="91"/>
      <c r="E1365" s="90"/>
      <c r="F1365" s="91"/>
      <c r="G1365" s="91"/>
      <c r="H1365" s="91"/>
    </row>
    <row r="1366" spans="1:8" ht="22.5" customHeight="1" x14ac:dyDescent="0.3">
      <c r="A1366" s="24">
        <v>1363</v>
      </c>
      <c r="B1366" s="83"/>
      <c r="C1366" s="90"/>
      <c r="D1366" s="91"/>
      <c r="E1366" s="90"/>
      <c r="F1366" s="91"/>
      <c r="G1366" s="91"/>
      <c r="H1366" s="91"/>
    </row>
    <row r="1367" spans="1:8" ht="22.5" customHeight="1" x14ac:dyDescent="0.3">
      <c r="A1367" s="24">
        <v>1364</v>
      </c>
      <c r="B1367" s="83"/>
      <c r="C1367" s="90"/>
      <c r="D1367" s="91"/>
      <c r="E1367" s="90"/>
      <c r="F1367" s="91"/>
      <c r="G1367" s="91"/>
      <c r="H1367" s="91"/>
    </row>
    <row r="1368" spans="1:8" ht="22.5" customHeight="1" x14ac:dyDescent="0.3">
      <c r="A1368" s="24">
        <v>1365</v>
      </c>
      <c r="B1368" s="83"/>
      <c r="C1368" s="90"/>
      <c r="D1368" s="91"/>
      <c r="E1368" s="90"/>
      <c r="F1368" s="91"/>
      <c r="G1368" s="91"/>
      <c r="H1368" s="91"/>
    </row>
    <row r="1369" spans="1:8" ht="22.5" customHeight="1" x14ac:dyDescent="0.3">
      <c r="A1369" s="24">
        <v>1366</v>
      </c>
      <c r="B1369" s="83"/>
      <c r="C1369" s="90"/>
      <c r="D1369" s="91"/>
      <c r="E1369" s="90"/>
      <c r="F1369" s="91"/>
      <c r="G1369" s="91"/>
      <c r="H1369" s="91"/>
    </row>
    <row r="1370" spans="1:8" ht="22.5" customHeight="1" x14ac:dyDescent="0.3">
      <c r="A1370" s="24">
        <v>1367</v>
      </c>
      <c r="B1370" s="83"/>
      <c r="C1370" s="90"/>
      <c r="D1370" s="91"/>
      <c r="E1370" s="90"/>
      <c r="F1370" s="91"/>
      <c r="G1370" s="91"/>
      <c r="H1370" s="91"/>
    </row>
    <row r="1371" spans="1:8" ht="22.5" customHeight="1" x14ac:dyDescent="0.3">
      <c r="A1371" s="24">
        <v>1368</v>
      </c>
      <c r="B1371" s="83"/>
      <c r="C1371" s="90"/>
      <c r="D1371" s="91"/>
      <c r="E1371" s="90"/>
      <c r="F1371" s="91"/>
      <c r="G1371" s="91"/>
      <c r="H1371" s="91"/>
    </row>
    <row r="1372" spans="1:8" ht="22.5" customHeight="1" x14ac:dyDescent="0.3">
      <c r="A1372" s="24">
        <v>1369</v>
      </c>
      <c r="B1372" s="83"/>
      <c r="C1372" s="90"/>
      <c r="D1372" s="91"/>
      <c r="E1372" s="90"/>
      <c r="F1372" s="91"/>
      <c r="G1372" s="91"/>
      <c r="H1372" s="91"/>
    </row>
    <row r="1373" spans="1:8" ht="22.5" customHeight="1" x14ac:dyDescent="0.3">
      <c r="A1373" s="24">
        <v>1370</v>
      </c>
      <c r="B1373" s="83"/>
      <c r="C1373" s="90"/>
      <c r="D1373" s="91"/>
      <c r="E1373" s="90"/>
      <c r="F1373" s="91"/>
      <c r="G1373" s="91"/>
      <c r="H1373" s="91"/>
    </row>
    <row r="1374" spans="1:8" ht="22.5" customHeight="1" x14ac:dyDescent="0.3">
      <c r="A1374" s="24">
        <v>1371</v>
      </c>
      <c r="B1374" s="83"/>
      <c r="C1374" s="90"/>
      <c r="D1374" s="91"/>
      <c r="E1374" s="90"/>
      <c r="F1374" s="91"/>
      <c r="G1374" s="91"/>
      <c r="H1374" s="91"/>
    </row>
    <row r="1375" spans="1:8" ht="22.5" customHeight="1" x14ac:dyDescent="0.3">
      <c r="A1375" s="24">
        <v>1372</v>
      </c>
      <c r="B1375" s="83"/>
      <c r="C1375" s="90"/>
      <c r="D1375" s="91"/>
      <c r="E1375" s="90"/>
      <c r="F1375" s="91"/>
      <c r="G1375" s="91"/>
      <c r="H1375" s="91"/>
    </row>
    <row r="1376" spans="1:8" ht="22.5" customHeight="1" x14ac:dyDescent="0.3">
      <c r="A1376" s="24">
        <v>1373</v>
      </c>
      <c r="B1376" s="83"/>
      <c r="C1376" s="90"/>
      <c r="D1376" s="91"/>
      <c r="E1376" s="90"/>
      <c r="F1376" s="91"/>
      <c r="G1376" s="91"/>
      <c r="H1376" s="91"/>
    </row>
    <row r="1377" spans="1:8" ht="22.5" customHeight="1" x14ac:dyDescent="0.3">
      <c r="A1377" s="24">
        <v>1374</v>
      </c>
      <c r="B1377" s="83"/>
      <c r="C1377" s="90"/>
      <c r="D1377" s="91"/>
      <c r="E1377" s="90"/>
      <c r="F1377" s="91"/>
      <c r="G1377" s="91"/>
      <c r="H1377" s="91"/>
    </row>
    <row r="1378" spans="1:8" ht="22.5" customHeight="1" x14ac:dyDescent="0.3">
      <c r="A1378" s="24">
        <v>1375</v>
      </c>
      <c r="B1378" s="83"/>
      <c r="C1378" s="90"/>
      <c r="D1378" s="91"/>
      <c r="E1378" s="90"/>
      <c r="F1378" s="91"/>
      <c r="G1378" s="91"/>
      <c r="H1378" s="91"/>
    </row>
    <row r="1379" spans="1:8" ht="22.5" customHeight="1" x14ac:dyDescent="0.3">
      <c r="A1379" s="24">
        <v>1376</v>
      </c>
      <c r="B1379" s="83"/>
      <c r="C1379" s="90"/>
      <c r="D1379" s="91"/>
      <c r="E1379" s="90"/>
      <c r="F1379" s="91"/>
      <c r="G1379" s="91"/>
      <c r="H1379" s="91"/>
    </row>
    <row r="1380" spans="1:8" ht="22.5" customHeight="1" x14ac:dyDescent="0.3">
      <c r="A1380" s="24">
        <v>1377</v>
      </c>
      <c r="B1380" s="83"/>
      <c r="C1380" s="90"/>
      <c r="D1380" s="91"/>
      <c r="E1380" s="90"/>
      <c r="F1380" s="91"/>
      <c r="G1380" s="91"/>
      <c r="H1380" s="91"/>
    </row>
    <row r="1381" spans="1:8" ht="22.5" customHeight="1" x14ac:dyDescent="0.3">
      <c r="A1381" s="24">
        <v>1378</v>
      </c>
      <c r="B1381" s="83"/>
      <c r="C1381" s="90"/>
      <c r="D1381" s="91"/>
      <c r="E1381" s="90"/>
      <c r="F1381" s="91"/>
      <c r="G1381" s="91"/>
      <c r="H1381" s="91"/>
    </row>
    <row r="1382" spans="1:8" ht="22.5" customHeight="1" x14ac:dyDescent="0.3">
      <c r="A1382" s="24">
        <v>1379</v>
      </c>
      <c r="B1382" s="83"/>
      <c r="C1382" s="90"/>
      <c r="D1382" s="91"/>
      <c r="E1382" s="90"/>
      <c r="F1382" s="91"/>
      <c r="G1382" s="91"/>
      <c r="H1382" s="91"/>
    </row>
    <row r="1383" spans="1:8" ht="22.5" customHeight="1" x14ac:dyDescent="0.3">
      <c r="A1383" s="24">
        <v>1380</v>
      </c>
      <c r="B1383" s="83"/>
      <c r="C1383" s="90"/>
      <c r="D1383" s="91"/>
      <c r="E1383" s="90"/>
      <c r="F1383" s="91"/>
      <c r="G1383" s="91"/>
      <c r="H1383" s="91"/>
    </row>
    <row r="1384" spans="1:8" ht="22.5" customHeight="1" x14ac:dyDescent="0.3">
      <c r="A1384" s="24">
        <v>1381</v>
      </c>
      <c r="B1384" s="83"/>
      <c r="C1384" s="90"/>
      <c r="D1384" s="91"/>
      <c r="E1384" s="90"/>
      <c r="F1384" s="91"/>
      <c r="G1384" s="91"/>
      <c r="H1384" s="91"/>
    </row>
    <row r="1385" spans="1:8" ht="22.5" customHeight="1" x14ac:dyDescent="0.3">
      <c r="A1385" s="24">
        <v>1382</v>
      </c>
      <c r="B1385" s="83"/>
      <c r="C1385" s="90"/>
      <c r="D1385" s="91"/>
      <c r="E1385" s="90"/>
      <c r="F1385" s="91"/>
      <c r="G1385" s="91"/>
      <c r="H1385" s="91"/>
    </row>
    <row r="1386" spans="1:8" ht="22.5" customHeight="1" x14ac:dyDescent="0.3">
      <c r="A1386" s="24">
        <v>1383</v>
      </c>
      <c r="B1386" s="83"/>
      <c r="C1386" s="90"/>
      <c r="D1386" s="91"/>
      <c r="E1386" s="90"/>
      <c r="F1386" s="91"/>
      <c r="G1386" s="91"/>
      <c r="H1386" s="91"/>
    </row>
    <row r="1387" spans="1:8" ht="22.5" customHeight="1" x14ac:dyDescent="0.3">
      <c r="A1387" s="24">
        <v>1384</v>
      </c>
      <c r="B1387" s="83"/>
      <c r="C1387" s="90"/>
      <c r="D1387" s="91"/>
      <c r="E1387" s="90"/>
      <c r="F1387" s="91"/>
      <c r="G1387" s="91"/>
      <c r="H1387" s="91"/>
    </row>
    <row r="1388" spans="1:8" ht="22.5" customHeight="1" x14ac:dyDescent="0.3">
      <c r="A1388" s="24">
        <v>1385</v>
      </c>
      <c r="B1388" s="83"/>
      <c r="C1388" s="90"/>
      <c r="D1388" s="91"/>
      <c r="E1388" s="90"/>
      <c r="F1388" s="91"/>
      <c r="G1388" s="91"/>
      <c r="H1388" s="91"/>
    </row>
    <row r="1389" spans="1:8" ht="22.5" customHeight="1" x14ac:dyDescent="0.3">
      <c r="A1389" s="24">
        <v>1386</v>
      </c>
      <c r="B1389" s="83"/>
      <c r="C1389" s="90"/>
      <c r="D1389" s="91"/>
      <c r="E1389" s="90"/>
      <c r="F1389" s="91"/>
      <c r="G1389" s="91"/>
      <c r="H1389" s="91"/>
    </row>
    <row r="1390" spans="1:8" ht="22.5" customHeight="1" x14ac:dyDescent="0.3">
      <c r="A1390" s="24">
        <v>1387</v>
      </c>
      <c r="B1390" s="83"/>
      <c r="C1390" s="90"/>
      <c r="D1390" s="91"/>
      <c r="E1390" s="90"/>
      <c r="F1390" s="91"/>
      <c r="G1390" s="91"/>
      <c r="H1390" s="91"/>
    </row>
    <row r="1391" spans="1:8" ht="22.5" customHeight="1" x14ac:dyDescent="0.3">
      <c r="A1391" s="24">
        <v>1388</v>
      </c>
      <c r="B1391" s="83"/>
      <c r="C1391" s="90"/>
      <c r="D1391" s="91"/>
      <c r="E1391" s="90"/>
      <c r="F1391" s="91"/>
      <c r="G1391" s="91"/>
      <c r="H1391" s="91"/>
    </row>
    <row r="1392" spans="1:8" ht="22.5" customHeight="1" x14ac:dyDescent="0.3">
      <c r="A1392" s="24">
        <v>1389</v>
      </c>
      <c r="B1392" s="83"/>
      <c r="C1392" s="90"/>
      <c r="D1392" s="91"/>
      <c r="E1392" s="90"/>
      <c r="F1392" s="91"/>
      <c r="G1392" s="91"/>
      <c r="H1392" s="91"/>
    </row>
    <row r="1393" spans="1:8" ht="22.5" customHeight="1" x14ac:dyDescent="0.3">
      <c r="A1393" s="24">
        <v>1390</v>
      </c>
      <c r="B1393" s="83"/>
      <c r="C1393" s="90"/>
      <c r="D1393" s="91"/>
      <c r="E1393" s="90"/>
      <c r="F1393" s="91"/>
      <c r="G1393" s="91"/>
      <c r="H1393" s="91"/>
    </row>
    <row r="1394" spans="1:8" ht="22.5" customHeight="1" x14ac:dyDescent="0.3">
      <c r="A1394" s="24">
        <v>1391</v>
      </c>
      <c r="B1394" s="83"/>
      <c r="C1394" s="90"/>
      <c r="D1394" s="91"/>
      <c r="E1394" s="90"/>
      <c r="F1394" s="91"/>
      <c r="G1394" s="91"/>
      <c r="H1394" s="91"/>
    </row>
    <row r="1395" spans="1:8" ht="22.5" customHeight="1" x14ac:dyDescent="0.3">
      <c r="A1395" s="24">
        <v>1392</v>
      </c>
      <c r="B1395" s="83"/>
      <c r="C1395" s="90"/>
      <c r="D1395" s="91"/>
      <c r="E1395" s="90"/>
      <c r="F1395" s="91"/>
      <c r="G1395" s="91"/>
      <c r="H1395" s="91"/>
    </row>
    <row r="1396" spans="1:8" ht="22.5" customHeight="1" x14ac:dyDescent="0.3">
      <c r="A1396" s="24">
        <v>1393</v>
      </c>
      <c r="B1396" s="83"/>
      <c r="C1396" s="90"/>
      <c r="D1396" s="91"/>
      <c r="E1396" s="90"/>
      <c r="F1396" s="91"/>
      <c r="G1396" s="91"/>
      <c r="H1396" s="91"/>
    </row>
    <row r="1397" spans="1:8" ht="22.5" customHeight="1" x14ac:dyDescent="0.3">
      <c r="A1397" s="24">
        <v>1394</v>
      </c>
      <c r="B1397" s="83"/>
      <c r="C1397" s="90"/>
      <c r="D1397" s="91"/>
      <c r="E1397" s="90"/>
      <c r="F1397" s="91"/>
      <c r="G1397" s="91"/>
      <c r="H1397" s="91"/>
    </row>
    <row r="1398" spans="1:8" ht="22.5" customHeight="1" x14ac:dyDescent="0.3">
      <c r="A1398" s="24">
        <v>1395</v>
      </c>
      <c r="B1398" s="83"/>
      <c r="C1398" s="90"/>
      <c r="D1398" s="91"/>
      <c r="E1398" s="90"/>
      <c r="F1398" s="91"/>
      <c r="G1398" s="91"/>
      <c r="H1398" s="91"/>
    </row>
    <row r="1399" spans="1:8" ht="22.5" customHeight="1" x14ac:dyDescent="0.3">
      <c r="A1399" s="24">
        <v>1396</v>
      </c>
      <c r="B1399" s="83"/>
      <c r="C1399" s="90"/>
      <c r="D1399" s="91"/>
      <c r="E1399" s="90"/>
      <c r="F1399" s="91"/>
      <c r="G1399" s="91"/>
      <c r="H1399" s="91"/>
    </row>
    <row r="1400" spans="1:8" ht="22.5" customHeight="1" x14ac:dyDescent="0.3">
      <c r="A1400" s="24">
        <v>1397</v>
      </c>
      <c r="B1400" s="83"/>
      <c r="C1400" s="90"/>
      <c r="D1400" s="91"/>
      <c r="E1400" s="90"/>
      <c r="F1400" s="91"/>
      <c r="G1400" s="91"/>
      <c r="H1400" s="91"/>
    </row>
    <row r="1401" spans="1:8" ht="22.5" customHeight="1" x14ac:dyDescent="0.3">
      <c r="A1401" s="24">
        <v>1398</v>
      </c>
      <c r="B1401" s="83"/>
      <c r="C1401" s="90"/>
      <c r="D1401" s="91"/>
      <c r="E1401" s="90"/>
      <c r="F1401" s="91"/>
      <c r="G1401" s="91"/>
      <c r="H1401" s="91"/>
    </row>
    <row r="1402" spans="1:8" ht="22.5" customHeight="1" x14ac:dyDescent="0.3">
      <c r="A1402" s="24">
        <v>1399</v>
      </c>
      <c r="B1402" s="83"/>
      <c r="C1402" s="90"/>
      <c r="D1402" s="91"/>
      <c r="E1402" s="90"/>
      <c r="F1402" s="91"/>
      <c r="G1402" s="91"/>
      <c r="H1402" s="91"/>
    </row>
    <row r="1403" spans="1:8" ht="22.5" customHeight="1" x14ac:dyDescent="0.3">
      <c r="A1403" s="24">
        <v>1400</v>
      </c>
      <c r="B1403" s="83"/>
      <c r="C1403" s="90"/>
      <c r="D1403" s="91"/>
      <c r="E1403" s="90"/>
      <c r="F1403" s="91"/>
      <c r="G1403" s="91"/>
      <c r="H1403" s="91"/>
    </row>
    <row r="1404" spans="1:8" ht="22.5" customHeight="1" x14ac:dyDescent="0.3">
      <c r="A1404" s="24">
        <v>1401</v>
      </c>
      <c r="B1404" s="83"/>
      <c r="C1404" s="90"/>
      <c r="D1404" s="91"/>
      <c r="E1404" s="90"/>
      <c r="F1404" s="91"/>
      <c r="G1404" s="91"/>
      <c r="H1404" s="91"/>
    </row>
    <row r="1405" spans="1:8" ht="22.5" customHeight="1" x14ac:dyDescent="0.3">
      <c r="A1405" s="24">
        <v>1402</v>
      </c>
      <c r="B1405" s="83"/>
      <c r="C1405" s="90"/>
      <c r="D1405" s="91"/>
      <c r="E1405" s="90"/>
      <c r="F1405" s="91"/>
      <c r="G1405" s="91"/>
      <c r="H1405" s="91"/>
    </row>
    <row r="1406" spans="1:8" ht="22.5" customHeight="1" x14ac:dyDescent="0.3">
      <c r="A1406" s="24">
        <v>1403</v>
      </c>
      <c r="B1406" s="83"/>
      <c r="C1406" s="90"/>
      <c r="D1406" s="91"/>
      <c r="E1406" s="90"/>
      <c r="F1406" s="91"/>
      <c r="G1406" s="91"/>
      <c r="H1406" s="91"/>
    </row>
    <row r="1407" spans="1:8" ht="22.5" customHeight="1" x14ac:dyDescent="0.3">
      <c r="A1407" s="24">
        <v>1404</v>
      </c>
      <c r="B1407" s="83"/>
      <c r="C1407" s="90"/>
      <c r="D1407" s="91"/>
      <c r="E1407" s="90"/>
      <c r="F1407" s="91"/>
      <c r="G1407" s="91"/>
      <c r="H1407" s="91"/>
    </row>
    <row r="1408" spans="1:8" ht="22.5" customHeight="1" x14ac:dyDescent="0.3">
      <c r="A1408" s="24">
        <v>1405</v>
      </c>
      <c r="B1408" s="83"/>
      <c r="C1408" s="90"/>
      <c r="D1408" s="91"/>
      <c r="E1408" s="90"/>
      <c r="F1408" s="91"/>
      <c r="G1408" s="91"/>
      <c r="H1408" s="91"/>
    </row>
    <row r="1409" spans="1:8" ht="22.5" customHeight="1" x14ac:dyDescent="0.3">
      <c r="A1409" s="24">
        <v>1406</v>
      </c>
      <c r="B1409" s="83"/>
      <c r="C1409" s="90"/>
      <c r="D1409" s="91"/>
      <c r="E1409" s="90"/>
      <c r="F1409" s="91"/>
      <c r="G1409" s="91"/>
      <c r="H1409" s="91"/>
    </row>
    <row r="1410" spans="1:8" ht="22.5" customHeight="1" x14ac:dyDescent="0.3">
      <c r="A1410" s="24">
        <v>1407</v>
      </c>
      <c r="B1410" s="83"/>
      <c r="C1410" s="90"/>
      <c r="D1410" s="91"/>
      <c r="E1410" s="90"/>
      <c r="F1410" s="91"/>
      <c r="G1410" s="91"/>
      <c r="H1410" s="91"/>
    </row>
    <row r="1411" spans="1:8" ht="22.5" customHeight="1" x14ac:dyDescent="0.3">
      <c r="A1411" s="24">
        <v>1408</v>
      </c>
      <c r="B1411" s="83"/>
      <c r="C1411" s="90"/>
      <c r="D1411" s="91"/>
      <c r="E1411" s="90"/>
      <c r="F1411" s="91"/>
      <c r="G1411" s="91"/>
      <c r="H1411" s="91"/>
    </row>
    <row r="1412" spans="1:8" ht="22.5" customHeight="1" x14ac:dyDescent="0.3">
      <c r="A1412" s="24">
        <v>1409</v>
      </c>
      <c r="B1412" s="83"/>
      <c r="C1412" s="90"/>
      <c r="D1412" s="91"/>
      <c r="E1412" s="90"/>
      <c r="F1412" s="91"/>
      <c r="G1412" s="91"/>
      <c r="H1412" s="91"/>
    </row>
    <row r="1413" spans="1:8" ht="22.5" customHeight="1" x14ac:dyDescent="0.3">
      <c r="A1413" s="24">
        <v>1410</v>
      </c>
      <c r="B1413" s="83"/>
      <c r="C1413" s="90"/>
      <c r="D1413" s="91"/>
      <c r="E1413" s="90"/>
      <c r="F1413" s="91"/>
      <c r="G1413" s="91"/>
      <c r="H1413" s="91"/>
    </row>
    <row r="1414" spans="1:8" ht="22.5" customHeight="1" x14ac:dyDescent="0.3">
      <c r="A1414" s="24">
        <v>1411</v>
      </c>
      <c r="B1414" s="83"/>
      <c r="C1414" s="90"/>
      <c r="D1414" s="91"/>
      <c r="E1414" s="90"/>
      <c r="F1414" s="91"/>
      <c r="G1414" s="91"/>
      <c r="H1414" s="91"/>
    </row>
    <row r="1415" spans="1:8" ht="22.5" customHeight="1" x14ac:dyDescent="0.3">
      <c r="A1415" s="24">
        <v>1412</v>
      </c>
      <c r="B1415" s="83"/>
      <c r="C1415" s="90"/>
      <c r="D1415" s="91"/>
      <c r="E1415" s="90"/>
      <c r="F1415" s="91"/>
      <c r="G1415" s="91"/>
      <c r="H1415" s="91"/>
    </row>
    <row r="1416" spans="1:8" ht="22.5" customHeight="1" x14ac:dyDescent="0.3">
      <c r="A1416" s="24">
        <v>1413</v>
      </c>
      <c r="B1416" s="83"/>
      <c r="C1416" s="90"/>
      <c r="D1416" s="91"/>
      <c r="E1416" s="90"/>
      <c r="F1416" s="91"/>
      <c r="G1416" s="91"/>
      <c r="H1416" s="91"/>
    </row>
    <row r="1417" spans="1:8" ht="22.5" customHeight="1" x14ac:dyDescent="0.3">
      <c r="A1417" s="24">
        <v>1414</v>
      </c>
      <c r="B1417" s="83"/>
      <c r="C1417" s="90"/>
      <c r="D1417" s="91"/>
      <c r="E1417" s="90"/>
      <c r="F1417" s="91"/>
      <c r="G1417" s="91"/>
      <c r="H1417" s="91"/>
    </row>
    <row r="1418" spans="1:8" ht="22.5" customHeight="1" x14ac:dyDescent="0.3">
      <c r="A1418" s="24">
        <v>1415</v>
      </c>
      <c r="B1418" s="83"/>
      <c r="C1418" s="90"/>
      <c r="D1418" s="91"/>
      <c r="E1418" s="90"/>
      <c r="F1418" s="91"/>
      <c r="G1418" s="91"/>
      <c r="H1418" s="91"/>
    </row>
    <row r="1419" spans="1:8" ht="22.5" customHeight="1" x14ac:dyDescent="0.3">
      <c r="A1419" s="24">
        <v>1416</v>
      </c>
      <c r="B1419" s="83"/>
      <c r="C1419" s="90"/>
      <c r="D1419" s="91"/>
      <c r="E1419" s="90"/>
      <c r="F1419" s="91"/>
      <c r="G1419" s="91"/>
      <c r="H1419" s="91"/>
    </row>
    <row r="1420" spans="1:8" ht="22.5" customHeight="1" x14ac:dyDescent="0.3">
      <c r="A1420" s="24">
        <v>1417</v>
      </c>
      <c r="B1420" s="83"/>
      <c r="C1420" s="90"/>
      <c r="D1420" s="91"/>
      <c r="E1420" s="90"/>
      <c r="F1420" s="91"/>
      <c r="G1420" s="91"/>
      <c r="H1420" s="91"/>
    </row>
    <row r="1421" spans="1:8" ht="22.5" customHeight="1" x14ac:dyDescent="0.3">
      <c r="A1421" s="24">
        <v>1418</v>
      </c>
      <c r="B1421" s="83"/>
      <c r="C1421" s="90"/>
      <c r="D1421" s="91"/>
      <c r="E1421" s="90"/>
      <c r="F1421" s="91"/>
      <c r="G1421" s="91"/>
      <c r="H1421" s="91"/>
    </row>
    <row r="1422" spans="1:8" ht="22.5" customHeight="1" x14ac:dyDescent="0.3">
      <c r="A1422" s="24">
        <v>1419</v>
      </c>
      <c r="B1422" s="83"/>
      <c r="C1422" s="90"/>
      <c r="D1422" s="91"/>
      <c r="E1422" s="90"/>
      <c r="F1422" s="91"/>
      <c r="G1422" s="91"/>
      <c r="H1422" s="91"/>
    </row>
    <row r="1423" spans="1:8" ht="22.5" customHeight="1" x14ac:dyDescent="0.3">
      <c r="A1423" s="24">
        <v>1420</v>
      </c>
      <c r="B1423" s="83"/>
      <c r="C1423" s="90"/>
      <c r="D1423" s="91"/>
      <c r="E1423" s="90"/>
      <c r="F1423" s="91"/>
      <c r="G1423" s="91"/>
      <c r="H1423" s="91"/>
    </row>
    <row r="1424" spans="1:8" ht="22.5" customHeight="1" x14ac:dyDescent="0.3">
      <c r="A1424" s="24">
        <v>1421</v>
      </c>
      <c r="B1424" s="83"/>
      <c r="C1424" s="90"/>
      <c r="D1424" s="91"/>
      <c r="E1424" s="90"/>
      <c r="F1424" s="91"/>
      <c r="G1424" s="91"/>
      <c r="H1424" s="91"/>
    </row>
    <row r="1425" spans="1:8" ht="22.5" customHeight="1" x14ac:dyDescent="0.3">
      <c r="A1425" s="24">
        <v>1422</v>
      </c>
      <c r="B1425" s="83"/>
      <c r="C1425" s="90"/>
      <c r="D1425" s="91"/>
      <c r="E1425" s="90"/>
      <c r="F1425" s="91"/>
      <c r="G1425" s="91"/>
      <c r="H1425" s="91"/>
    </row>
    <row r="1426" spans="1:8" ht="22.5" customHeight="1" x14ac:dyDescent="0.3">
      <c r="A1426" s="24">
        <v>1423</v>
      </c>
      <c r="B1426" s="83"/>
      <c r="C1426" s="90"/>
      <c r="D1426" s="91"/>
      <c r="E1426" s="90"/>
      <c r="F1426" s="91"/>
      <c r="G1426" s="91"/>
      <c r="H1426" s="91"/>
    </row>
    <row r="1427" spans="1:8" ht="22.5" customHeight="1" x14ac:dyDescent="0.3">
      <c r="A1427" s="24">
        <v>1424</v>
      </c>
      <c r="B1427" s="83"/>
      <c r="C1427" s="90"/>
      <c r="D1427" s="91"/>
      <c r="E1427" s="90"/>
      <c r="F1427" s="91"/>
      <c r="G1427" s="91"/>
      <c r="H1427" s="91"/>
    </row>
    <row r="1428" spans="1:8" ht="22.5" customHeight="1" x14ac:dyDescent="0.3">
      <c r="A1428" s="24">
        <v>1425</v>
      </c>
      <c r="B1428" s="83"/>
      <c r="C1428" s="90"/>
      <c r="D1428" s="91"/>
      <c r="E1428" s="90"/>
      <c r="F1428" s="91"/>
      <c r="G1428" s="91"/>
      <c r="H1428" s="91"/>
    </row>
    <row r="1429" spans="1:8" ht="22.5" customHeight="1" x14ac:dyDescent="0.3">
      <c r="A1429" s="24">
        <v>1426</v>
      </c>
      <c r="B1429" s="83"/>
      <c r="C1429" s="90"/>
      <c r="D1429" s="91"/>
      <c r="E1429" s="90"/>
      <c r="F1429" s="91"/>
      <c r="G1429" s="91"/>
      <c r="H1429" s="91"/>
    </row>
    <row r="1430" spans="1:8" ht="22.5" customHeight="1" x14ac:dyDescent="0.3">
      <c r="A1430" s="24">
        <v>1427</v>
      </c>
      <c r="B1430" s="83"/>
      <c r="C1430" s="90"/>
      <c r="D1430" s="91"/>
      <c r="E1430" s="90"/>
      <c r="F1430" s="91"/>
      <c r="G1430" s="91"/>
      <c r="H1430" s="91"/>
    </row>
    <row r="1431" spans="1:8" ht="22.5" customHeight="1" x14ac:dyDescent="0.3">
      <c r="A1431" s="24">
        <v>1428</v>
      </c>
      <c r="B1431" s="83"/>
      <c r="C1431" s="90"/>
      <c r="D1431" s="91"/>
      <c r="E1431" s="90"/>
      <c r="F1431" s="91"/>
      <c r="G1431" s="91"/>
      <c r="H1431" s="91"/>
    </row>
    <row r="1432" spans="1:8" ht="22.5" customHeight="1" x14ac:dyDescent="0.3">
      <c r="A1432" s="24">
        <v>1429</v>
      </c>
      <c r="B1432" s="83"/>
      <c r="C1432" s="90"/>
      <c r="D1432" s="91"/>
      <c r="E1432" s="90"/>
      <c r="F1432" s="91"/>
      <c r="G1432" s="91"/>
      <c r="H1432" s="91"/>
    </row>
    <row r="1433" spans="1:8" ht="22.5" customHeight="1" x14ac:dyDescent="0.3">
      <c r="A1433" s="24">
        <v>1430</v>
      </c>
      <c r="B1433" s="83"/>
      <c r="C1433" s="90"/>
      <c r="D1433" s="91"/>
      <c r="E1433" s="90"/>
      <c r="F1433" s="91"/>
      <c r="G1433" s="91"/>
      <c r="H1433" s="91"/>
    </row>
    <row r="1434" spans="1:8" ht="22.5" customHeight="1" x14ac:dyDescent="0.3">
      <c r="A1434" s="24">
        <v>1431</v>
      </c>
      <c r="B1434" s="83"/>
      <c r="C1434" s="90"/>
      <c r="D1434" s="91"/>
      <c r="E1434" s="90"/>
      <c r="F1434" s="91"/>
      <c r="G1434" s="91"/>
      <c r="H1434" s="91"/>
    </row>
    <row r="1435" spans="1:8" ht="22.5" customHeight="1" x14ac:dyDescent="0.3">
      <c r="A1435" s="24">
        <v>1432</v>
      </c>
      <c r="B1435" s="83"/>
      <c r="C1435" s="90"/>
      <c r="D1435" s="91"/>
      <c r="E1435" s="90"/>
      <c r="F1435" s="91"/>
      <c r="G1435" s="91"/>
      <c r="H1435" s="91"/>
    </row>
    <row r="1436" spans="1:8" ht="22.5" customHeight="1" x14ac:dyDescent="0.3">
      <c r="A1436" s="24">
        <v>1433</v>
      </c>
      <c r="B1436" s="83"/>
      <c r="C1436" s="90"/>
      <c r="D1436" s="91"/>
      <c r="E1436" s="90"/>
      <c r="F1436" s="91"/>
      <c r="G1436" s="91"/>
      <c r="H1436" s="91"/>
    </row>
    <row r="1437" spans="1:8" ht="22.5" customHeight="1" x14ac:dyDescent="0.3">
      <c r="A1437" s="24">
        <v>1434</v>
      </c>
      <c r="B1437" s="83"/>
      <c r="C1437" s="90"/>
      <c r="D1437" s="91"/>
      <c r="E1437" s="90"/>
      <c r="F1437" s="91"/>
      <c r="G1437" s="91"/>
      <c r="H1437" s="91"/>
    </row>
    <row r="1438" spans="1:8" ht="22.5" customHeight="1" x14ac:dyDescent="0.3">
      <c r="A1438" s="24">
        <v>1435</v>
      </c>
      <c r="B1438" s="83"/>
      <c r="C1438" s="90"/>
      <c r="D1438" s="91"/>
      <c r="E1438" s="90"/>
      <c r="F1438" s="91"/>
      <c r="G1438" s="91"/>
      <c r="H1438" s="91"/>
    </row>
    <row r="1439" spans="1:8" ht="22.5" customHeight="1" x14ac:dyDescent="0.3">
      <c r="A1439" s="24">
        <v>1436</v>
      </c>
      <c r="B1439" s="83"/>
      <c r="C1439" s="90"/>
      <c r="D1439" s="91"/>
      <c r="E1439" s="90"/>
      <c r="F1439" s="91"/>
      <c r="G1439" s="91"/>
      <c r="H1439" s="91"/>
    </row>
    <row r="1440" spans="1:8" ht="22.5" customHeight="1" x14ac:dyDescent="0.3">
      <c r="A1440" s="24">
        <v>1437</v>
      </c>
      <c r="B1440" s="83"/>
      <c r="C1440" s="90"/>
      <c r="D1440" s="91"/>
      <c r="E1440" s="90"/>
      <c r="F1440" s="91"/>
      <c r="G1440" s="91"/>
      <c r="H1440" s="91"/>
    </row>
    <row r="1441" spans="1:8" ht="22.5" customHeight="1" x14ac:dyDescent="0.3">
      <c r="A1441" s="24">
        <v>1438</v>
      </c>
      <c r="B1441" s="83"/>
      <c r="C1441" s="90"/>
      <c r="D1441" s="91"/>
      <c r="E1441" s="90"/>
      <c r="F1441" s="91"/>
      <c r="G1441" s="91"/>
      <c r="H1441" s="91"/>
    </row>
    <row r="1442" spans="1:8" ht="22.5" customHeight="1" x14ac:dyDescent="0.3">
      <c r="A1442" s="24">
        <v>1439</v>
      </c>
      <c r="B1442" s="83"/>
      <c r="C1442" s="90"/>
      <c r="D1442" s="91"/>
      <c r="E1442" s="90"/>
      <c r="F1442" s="91"/>
      <c r="G1442" s="91"/>
      <c r="H1442" s="91"/>
    </row>
    <row r="1443" spans="1:8" ht="22.5" customHeight="1" x14ac:dyDescent="0.3">
      <c r="A1443" s="24">
        <v>1440</v>
      </c>
      <c r="B1443" s="83"/>
      <c r="C1443" s="90"/>
      <c r="D1443" s="91"/>
      <c r="E1443" s="90"/>
      <c r="F1443" s="91"/>
      <c r="G1443" s="91"/>
      <c r="H1443" s="91"/>
    </row>
    <row r="1444" spans="1:8" ht="22.5" customHeight="1" x14ac:dyDescent="0.3">
      <c r="A1444" s="24">
        <v>1441</v>
      </c>
      <c r="B1444" s="83"/>
      <c r="C1444" s="90"/>
      <c r="D1444" s="91"/>
      <c r="E1444" s="90"/>
      <c r="F1444" s="91"/>
      <c r="G1444" s="91"/>
      <c r="H1444" s="91"/>
    </row>
    <row r="1445" spans="1:8" ht="22.5" customHeight="1" x14ac:dyDescent="0.3">
      <c r="A1445" s="24">
        <v>1442</v>
      </c>
      <c r="B1445" s="83"/>
      <c r="C1445" s="90"/>
      <c r="D1445" s="91"/>
      <c r="E1445" s="90"/>
      <c r="F1445" s="91"/>
      <c r="G1445" s="91"/>
      <c r="H1445" s="91"/>
    </row>
    <row r="1446" spans="1:8" ht="22.5" customHeight="1" x14ac:dyDescent="0.3">
      <c r="A1446" s="24">
        <v>1443</v>
      </c>
      <c r="B1446" s="83"/>
      <c r="C1446" s="90"/>
      <c r="D1446" s="91"/>
      <c r="E1446" s="90"/>
      <c r="F1446" s="91"/>
      <c r="G1446" s="91"/>
      <c r="H1446" s="91"/>
    </row>
    <row r="1447" spans="1:8" ht="22.5" customHeight="1" x14ac:dyDescent="0.3">
      <c r="A1447" s="24">
        <v>1444</v>
      </c>
      <c r="B1447" s="83"/>
      <c r="C1447" s="90"/>
      <c r="D1447" s="91"/>
      <c r="E1447" s="90"/>
      <c r="F1447" s="91"/>
      <c r="G1447" s="91"/>
      <c r="H1447" s="91"/>
    </row>
    <row r="1448" spans="1:8" ht="22.5" customHeight="1" x14ac:dyDescent="0.3">
      <c r="A1448" s="24">
        <v>1445</v>
      </c>
      <c r="B1448" s="83"/>
      <c r="C1448" s="90"/>
      <c r="D1448" s="91"/>
      <c r="E1448" s="90"/>
      <c r="F1448" s="91"/>
      <c r="G1448" s="91"/>
      <c r="H1448" s="91"/>
    </row>
    <row r="1449" spans="1:8" ht="22.5" customHeight="1" x14ac:dyDescent="0.3">
      <c r="A1449" s="24">
        <v>1446</v>
      </c>
      <c r="B1449" s="83"/>
      <c r="C1449" s="90"/>
      <c r="D1449" s="91"/>
      <c r="E1449" s="90"/>
      <c r="F1449" s="91"/>
      <c r="G1449" s="91"/>
      <c r="H1449" s="91"/>
    </row>
    <row r="1450" spans="1:8" ht="22.5" customHeight="1" x14ac:dyDescent="0.3">
      <c r="A1450" s="24">
        <v>1447</v>
      </c>
      <c r="B1450" s="83"/>
      <c r="C1450" s="90"/>
      <c r="D1450" s="91"/>
      <c r="E1450" s="90"/>
      <c r="F1450" s="91"/>
      <c r="G1450" s="91"/>
      <c r="H1450" s="91"/>
    </row>
    <row r="1451" spans="1:8" ht="22.5" customHeight="1" x14ac:dyDescent="0.3">
      <c r="A1451" s="24">
        <v>1448</v>
      </c>
      <c r="B1451" s="83"/>
      <c r="C1451" s="90"/>
      <c r="D1451" s="91"/>
      <c r="E1451" s="90"/>
      <c r="F1451" s="91"/>
      <c r="G1451" s="91"/>
      <c r="H1451" s="91"/>
    </row>
    <row r="1452" spans="1:8" ht="22.5" customHeight="1" x14ac:dyDescent="0.3">
      <c r="A1452" s="24">
        <v>1449</v>
      </c>
      <c r="B1452" s="83"/>
      <c r="C1452" s="90"/>
      <c r="D1452" s="91"/>
      <c r="E1452" s="90"/>
      <c r="F1452" s="91"/>
      <c r="G1452" s="91"/>
      <c r="H1452" s="91"/>
    </row>
    <row r="1453" spans="1:8" ht="22.5" customHeight="1" x14ac:dyDescent="0.3">
      <c r="A1453" s="24">
        <v>1450</v>
      </c>
      <c r="B1453" s="83"/>
      <c r="C1453" s="90"/>
      <c r="D1453" s="91"/>
      <c r="E1453" s="90"/>
      <c r="F1453" s="91"/>
      <c r="G1453" s="91"/>
      <c r="H1453" s="91"/>
    </row>
    <row r="1454" spans="1:8" ht="22.5" customHeight="1" x14ac:dyDescent="0.3">
      <c r="A1454" s="24">
        <v>1451</v>
      </c>
      <c r="B1454" s="83"/>
      <c r="C1454" s="90"/>
      <c r="D1454" s="91"/>
      <c r="E1454" s="90"/>
      <c r="F1454" s="91"/>
      <c r="G1454" s="91"/>
      <c r="H1454" s="91"/>
    </row>
    <row r="1455" spans="1:8" ht="22.5" customHeight="1" x14ac:dyDescent="0.3">
      <c r="A1455" s="24">
        <v>1452</v>
      </c>
      <c r="B1455" s="83"/>
      <c r="C1455" s="90"/>
      <c r="D1455" s="91"/>
      <c r="E1455" s="90"/>
      <c r="F1455" s="91"/>
      <c r="G1455" s="91"/>
      <c r="H1455" s="91"/>
    </row>
    <row r="1456" spans="1:8" ht="22.5" customHeight="1" x14ac:dyDescent="0.3">
      <c r="A1456" s="24">
        <v>1453</v>
      </c>
      <c r="B1456" s="83"/>
      <c r="C1456" s="90"/>
      <c r="D1456" s="91"/>
      <c r="E1456" s="90"/>
      <c r="F1456" s="91"/>
      <c r="G1456" s="91"/>
      <c r="H1456" s="91"/>
    </row>
    <row r="1457" spans="1:8" ht="22.5" customHeight="1" x14ac:dyDescent="0.3">
      <c r="A1457" s="24">
        <v>1454</v>
      </c>
      <c r="B1457" s="83"/>
      <c r="C1457" s="90"/>
      <c r="D1457" s="91"/>
      <c r="E1457" s="90"/>
      <c r="F1457" s="91"/>
      <c r="G1457" s="91"/>
      <c r="H1457" s="91"/>
    </row>
    <row r="1458" spans="1:8" ht="22.5" customHeight="1" x14ac:dyDescent="0.3">
      <c r="A1458" s="24">
        <v>1455</v>
      </c>
      <c r="B1458" s="83"/>
      <c r="C1458" s="90"/>
      <c r="D1458" s="91"/>
      <c r="E1458" s="90"/>
      <c r="F1458" s="91"/>
      <c r="G1458" s="91"/>
      <c r="H1458" s="91"/>
    </row>
    <row r="1459" spans="1:8" ht="22.5" customHeight="1" x14ac:dyDescent="0.3">
      <c r="A1459" s="24">
        <v>1456</v>
      </c>
      <c r="B1459" s="83"/>
      <c r="C1459" s="90"/>
      <c r="D1459" s="91"/>
      <c r="E1459" s="90"/>
      <c r="F1459" s="91"/>
      <c r="G1459" s="91"/>
      <c r="H1459" s="91"/>
    </row>
    <row r="1460" spans="1:8" ht="22.5" customHeight="1" x14ac:dyDescent="0.3">
      <c r="A1460" s="24">
        <v>1457</v>
      </c>
      <c r="B1460" s="83"/>
      <c r="C1460" s="90"/>
      <c r="D1460" s="91"/>
      <c r="E1460" s="90"/>
      <c r="F1460" s="91"/>
      <c r="G1460" s="91"/>
      <c r="H1460" s="91"/>
    </row>
    <row r="1461" spans="1:8" ht="22.5" customHeight="1" x14ac:dyDescent="0.3">
      <c r="A1461" s="24">
        <v>1458</v>
      </c>
      <c r="B1461" s="83"/>
      <c r="C1461" s="90"/>
      <c r="D1461" s="91"/>
      <c r="E1461" s="90"/>
      <c r="F1461" s="91"/>
      <c r="G1461" s="91"/>
      <c r="H1461" s="91"/>
    </row>
    <row r="1462" spans="1:8" ht="22.5" customHeight="1" x14ac:dyDescent="0.3">
      <c r="A1462" s="24">
        <v>1459</v>
      </c>
      <c r="B1462" s="83"/>
      <c r="C1462" s="90"/>
      <c r="D1462" s="91"/>
      <c r="E1462" s="90"/>
      <c r="F1462" s="91"/>
      <c r="G1462" s="91"/>
      <c r="H1462" s="91"/>
    </row>
    <row r="1463" spans="1:8" ht="22.5" customHeight="1" x14ac:dyDescent="0.3">
      <c r="A1463" s="24">
        <v>1460</v>
      </c>
      <c r="B1463" s="83"/>
      <c r="C1463" s="90"/>
      <c r="D1463" s="91"/>
      <c r="E1463" s="90"/>
      <c r="F1463" s="91"/>
      <c r="G1463" s="91"/>
      <c r="H1463" s="91"/>
    </row>
    <row r="1464" spans="1:8" ht="22.5" customHeight="1" x14ac:dyDescent="0.3">
      <c r="A1464" s="24">
        <v>1461</v>
      </c>
      <c r="B1464" s="83"/>
      <c r="C1464" s="90"/>
      <c r="D1464" s="91"/>
      <c r="E1464" s="90"/>
      <c r="F1464" s="91"/>
      <c r="G1464" s="91"/>
      <c r="H1464" s="91"/>
    </row>
    <row r="1465" spans="1:8" ht="22.5" customHeight="1" x14ac:dyDescent="0.3">
      <c r="A1465" s="24">
        <v>1462</v>
      </c>
      <c r="B1465" s="83"/>
      <c r="C1465" s="90"/>
      <c r="D1465" s="91"/>
      <c r="E1465" s="90"/>
      <c r="F1465" s="91"/>
      <c r="G1465" s="91"/>
      <c r="H1465" s="91"/>
    </row>
    <row r="1466" spans="1:8" ht="22.5" customHeight="1" x14ac:dyDescent="0.3">
      <c r="A1466" s="24">
        <v>1463</v>
      </c>
      <c r="B1466" s="83"/>
      <c r="C1466" s="90"/>
      <c r="D1466" s="91"/>
      <c r="E1466" s="90"/>
      <c r="F1466" s="91"/>
      <c r="G1466" s="91"/>
      <c r="H1466" s="91"/>
    </row>
    <row r="1467" spans="1:8" ht="22.5" customHeight="1" x14ac:dyDescent="0.3">
      <c r="A1467" s="24">
        <v>1464</v>
      </c>
      <c r="B1467" s="83"/>
      <c r="C1467" s="90"/>
      <c r="D1467" s="91"/>
      <c r="E1467" s="90"/>
      <c r="F1467" s="91"/>
      <c r="G1467" s="91"/>
      <c r="H1467" s="91"/>
    </row>
    <row r="1468" spans="1:8" ht="22.5" customHeight="1" x14ac:dyDescent="0.3">
      <c r="A1468" s="24">
        <v>1465</v>
      </c>
      <c r="B1468" s="83"/>
      <c r="C1468" s="90"/>
      <c r="D1468" s="91"/>
      <c r="E1468" s="90"/>
      <c r="F1468" s="91"/>
      <c r="G1468" s="91"/>
      <c r="H1468" s="91"/>
    </row>
    <row r="1469" spans="1:8" ht="22.5" customHeight="1" x14ac:dyDescent="0.3">
      <c r="A1469" s="24">
        <v>1466</v>
      </c>
      <c r="B1469" s="83"/>
      <c r="C1469" s="90"/>
      <c r="D1469" s="91"/>
      <c r="E1469" s="90"/>
      <c r="F1469" s="91"/>
      <c r="G1469" s="91"/>
      <c r="H1469" s="91"/>
    </row>
    <row r="1470" spans="1:8" ht="22.5" customHeight="1" x14ac:dyDescent="0.3">
      <c r="A1470" s="24">
        <v>1467</v>
      </c>
      <c r="B1470" s="83"/>
      <c r="C1470" s="90"/>
      <c r="D1470" s="91"/>
      <c r="E1470" s="90"/>
      <c r="F1470" s="91"/>
      <c r="G1470" s="91"/>
      <c r="H1470" s="91"/>
    </row>
    <row r="1471" spans="1:8" ht="22.5" customHeight="1" x14ac:dyDescent="0.3">
      <c r="A1471" s="24">
        <v>1468</v>
      </c>
      <c r="B1471" s="83"/>
      <c r="C1471" s="90"/>
      <c r="D1471" s="91"/>
      <c r="E1471" s="90"/>
      <c r="F1471" s="91"/>
      <c r="G1471" s="91"/>
      <c r="H1471" s="91"/>
    </row>
    <row r="1472" spans="1:8" ht="22.5" customHeight="1" x14ac:dyDescent="0.3">
      <c r="A1472" s="24">
        <v>1469</v>
      </c>
      <c r="B1472" s="83"/>
      <c r="C1472" s="90"/>
      <c r="D1472" s="91"/>
      <c r="E1472" s="90"/>
      <c r="F1472" s="91"/>
      <c r="G1472" s="91"/>
      <c r="H1472" s="91"/>
    </row>
    <row r="1473" spans="1:8" ht="22.5" customHeight="1" x14ac:dyDescent="0.3">
      <c r="A1473" s="24">
        <v>1470</v>
      </c>
      <c r="B1473" s="83"/>
      <c r="C1473" s="90"/>
      <c r="D1473" s="91"/>
      <c r="E1473" s="90"/>
      <c r="F1473" s="91"/>
      <c r="G1473" s="91"/>
      <c r="H1473" s="91"/>
    </row>
    <row r="1474" spans="1:8" ht="22.5" customHeight="1" x14ac:dyDescent="0.3">
      <c r="A1474" s="24">
        <v>1471</v>
      </c>
      <c r="B1474" s="83"/>
      <c r="C1474" s="90"/>
      <c r="D1474" s="91"/>
      <c r="E1474" s="90"/>
      <c r="F1474" s="91"/>
      <c r="G1474" s="91"/>
      <c r="H1474" s="91"/>
    </row>
    <row r="1475" spans="1:8" ht="22.5" customHeight="1" x14ac:dyDescent="0.3">
      <c r="A1475" s="24">
        <v>1472</v>
      </c>
      <c r="B1475" s="83"/>
      <c r="C1475" s="90"/>
      <c r="D1475" s="91"/>
      <c r="E1475" s="90"/>
      <c r="F1475" s="91"/>
      <c r="G1475" s="91"/>
      <c r="H1475" s="91"/>
    </row>
    <row r="1476" spans="1:8" ht="22.5" customHeight="1" x14ac:dyDescent="0.3">
      <c r="A1476" s="24">
        <v>1473</v>
      </c>
      <c r="B1476" s="83"/>
      <c r="C1476" s="90"/>
      <c r="D1476" s="91"/>
      <c r="E1476" s="90"/>
      <c r="F1476" s="91"/>
      <c r="G1476" s="91"/>
      <c r="H1476" s="91"/>
    </row>
    <row r="1477" spans="1:8" ht="22.5" customHeight="1" x14ac:dyDescent="0.3">
      <c r="A1477" s="24">
        <v>1474</v>
      </c>
      <c r="B1477" s="83"/>
      <c r="C1477" s="90"/>
      <c r="D1477" s="91"/>
      <c r="E1477" s="90"/>
      <c r="F1477" s="91"/>
      <c r="G1477" s="91"/>
      <c r="H1477" s="91"/>
    </row>
    <row r="1478" spans="1:8" ht="22.5" customHeight="1" x14ac:dyDescent="0.3">
      <c r="A1478" s="24">
        <v>1475</v>
      </c>
      <c r="B1478" s="83"/>
      <c r="C1478" s="90"/>
      <c r="D1478" s="91"/>
      <c r="E1478" s="90"/>
      <c r="F1478" s="91"/>
      <c r="G1478" s="91"/>
      <c r="H1478" s="91"/>
    </row>
    <row r="1479" spans="1:8" ht="22.5" customHeight="1" x14ac:dyDescent="0.3">
      <c r="A1479" s="24">
        <v>1476</v>
      </c>
      <c r="B1479" s="83"/>
      <c r="C1479" s="90"/>
      <c r="D1479" s="91"/>
      <c r="E1479" s="90"/>
      <c r="F1479" s="91"/>
      <c r="G1479" s="91"/>
      <c r="H1479" s="91"/>
    </row>
    <row r="1480" spans="1:8" ht="22.5" customHeight="1" x14ac:dyDescent="0.3">
      <c r="A1480" s="24">
        <v>1477</v>
      </c>
      <c r="B1480" s="83"/>
      <c r="C1480" s="90"/>
      <c r="D1480" s="91"/>
      <c r="E1480" s="90"/>
      <c r="F1480" s="91"/>
      <c r="G1480" s="91"/>
      <c r="H1480" s="91"/>
    </row>
    <row r="1481" spans="1:8" ht="22.5" customHeight="1" x14ac:dyDescent="0.3">
      <c r="A1481" s="24">
        <v>1478</v>
      </c>
      <c r="B1481" s="83"/>
      <c r="C1481" s="90"/>
      <c r="D1481" s="91"/>
      <c r="E1481" s="90"/>
      <c r="F1481" s="91"/>
      <c r="G1481" s="91"/>
      <c r="H1481" s="91"/>
    </row>
    <row r="1482" spans="1:8" ht="22.5" customHeight="1" x14ac:dyDescent="0.3">
      <c r="A1482" s="24">
        <v>1479</v>
      </c>
      <c r="B1482" s="83"/>
      <c r="C1482" s="90"/>
      <c r="D1482" s="91"/>
      <c r="E1482" s="90"/>
      <c r="F1482" s="91"/>
      <c r="G1482" s="91"/>
      <c r="H1482" s="91"/>
    </row>
    <row r="1483" spans="1:8" ht="22.5" customHeight="1" x14ac:dyDescent="0.3">
      <c r="A1483" s="24">
        <v>1480</v>
      </c>
      <c r="B1483" s="83"/>
      <c r="C1483" s="90"/>
      <c r="D1483" s="91"/>
      <c r="E1483" s="90"/>
      <c r="F1483" s="91"/>
      <c r="G1483" s="91"/>
      <c r="H1483" s="91"/>
    </row>
    <row r="1484" spans="1:8" ht="22.5" customHeight="1" x14ac:dyDescent="0.3">
      <c r="A1484" s="24">
        <v>1481</v>
      </c>
      <c r="B1484" s="83"/>
      <c r="C1484" s="90"/>
      <c r="D1484" s="91"/>
      <c r="E1484" s="90"/>
      <c r="F1484" s="91"/>
      <c r="G1484" s="91"/>
      <c r="H1484" s="91"/>
    </row>
    <row r="1485" spans="1:8" ht="22.5" customHeight="1" x14ac:dyDescent="0.3">
      <c r="A1485" s="24">
        <v>1482</v>
      </c>
      <c r="B1485" s="83"/>
      <c r="C1485" s="90"/>
      <c r="D1485" s="91"/>
      <c r="E1485" s="90"/>
      <c r="F1485" s="91"/>
      <c r="G1485" s="91"/>
      <c r="H1485" s="91"/>
    </row>
    <row r="1486" spans="1:8" ht="22.5" customHeight="1" x14ac:dyDescent="0.3">
      <c r="A1486" s="24">
        <v>1483</v>
      </c>
      <c r="B1486" s="83"/>
      <c r="C1486" s="90"/>
      <c r="D1486" s="91"/>
      <c r="E1486" s="90"/>
      <c r="F1486" s="91"/>
      <c r="G1486" s="91"/>
      <c r="H1486" s="91"/>
    </row>
    <row r="1487" spans="1:8" ht="22.5" customHeight="1" x14ac:dyDescent="0.3">
      <c r="A1487" s="24">
        <v>1484</v>
      </c>
      <c r="B1487" s="83"/>
      <c r="C1487" s="90"/>
      <c r="D1487" s="91"/>
      <c r="E1487" s="90"/>
      <c r="F1487" s="91"/>
      <c r="G1487" s="91"/>
      <c r="H1487" s="91"/>
    </row>
    <row r="1488" spans="1:8" ht="22.5" customHeight="1" x14ac:dyDescent="0.3">
      <c r="A1488" s="24">
        <v>1485</v>
      </c>
      <c r="B1488" s="83"/>
      <c r="C1488" s="90"/>
      <c r="D1488" s="91"/>
      <c r="E1488" s="90"/>
      <c r="F1488" s="91"/>
      <c r="G1488" s="91"/>
      <c r="H1488" s="91"/>
    </row>
    <row r="1489" spans="1:8" ht="22.5" customHeight="1" x14ac:dyDescent="0.3">
      <c r="A1489" s="24">
        <v>1486</v>
      </c>
      <c r="B1489" s="83"/>
      <c r="C1489" s="90"/>
      <c r="D1489" s="91"/>
      <c r="E1489" s="90"/>
      <c r="F1489" s="91"/>
      <c r="G1489" s="91"/>
      <c r="H1489" s="91"/>
    </row>
    <row r="1490" spans="1:8" ht="22.5" customHeight="1" x14ac:dyDescent="0.3">
      <c r="A1490" s="24">
        <v>1487</v>
      </c>
      <c r="B1490" s="83"/>
      <c r="C1490" s="90"/>
      <c r="D1490" s="91"/>
      <c r="E1490" s="90"/>
      <c r="F1490" s="91"/>
      <c r="G1490" s="91"/>
      <c r="H1490" s="91"/>
    </row>
    <row r="1491" spans="1:8" ht="22.5" customHeight="1" x14ac:dyDescent="0.3">
      <c r="A1491" s="24">
        <v>1488</v>
      </c>
      <c r="B1491" s="83"/>
      <c r="C1491" s="90"/>
      <c r="D1491" s="91"/>
      <c r="E1491" s="90"/>
      <c r="F1491" s="91"/>
      <c r="G1491" s="91"/>
      <c r="H1491" s="91"/>
    </row>
    <row r="1492" spans="1:8" ht="22.5" customHeight="1" x14ac:dyDescent="0.3">
      <c r="A1492" s="24">
        <v>1489</v>
      </c>
      <c r="B1492" s="83"/>
      <c r="C1492" s="90"/>
      <c r="D1492" s="91"/>
      <c r="E1492" s="90"/>
      <c r="F1492" s="91"/>
      <c r="G1492" s="91"/>
      <c r="H1492" s="91"/>
    </row>
    <row r="1493" spans="1:8" ht="22.5" customHeight="1" x14ac:dyDescent="0.3">
      <c r="A1493" s="24">
        <v>1490</v>
      </c>
      <c r="B1493" s="83"/>
      <c r="C1493" s="90"/>
      <c r="D1493" s="91"/>
      <c r="E1493" s="90"/>
      <c r="F1493" s="91"/>
      <c r="G1493" s="91"/>
      <c r="H1493" s="91"/>
    </row>
    <row r="1494" spans="1:8" ht="22.5" customHeight="1" x14ac:dyDescent="0.3">
      <c r="A1494" s="24">
        <v>1491</v>
      </c>
      <c r="B1494" s="83"/>
      <c r="C1494" s="90"/>
      <c r="D1494" s="91"/>
      <c r="E1494" s="90"/>
      <c r="F1494" s="91"/>
      <c r="G1494" s="91"/>
      <c r="H1494" s="91"/>
    </row>
    <row r="1495" spans="1:8" ht="22.5" customHeight="1" x14ac:dyDescent="0.3">
      <c r="A1495" s="24">
        <v>1492</v>
      </c>
      <c r="B1495" s="83"/>
      <c r="C1495" s="90"/>
      <c r="D1495" s="91"/>
      <c r="E1495" s="90"/>
      <c r="F1495" s="91"/>
      <c r="G1495" s="91"/>
      <c r="H1495" s="91"/>
    </row>
    <row r="1496" spans="1:8" ht="22.5" customHeight="1" x14ac:dyDescent="0.3">
      <c r="A1496" s="24">
        <v>1493</v>
      </c>
      <c r="B1496" s="83"/>
      <c r="C1496" s="90"/>
      <c r="D1496" s="91"/>
      <c r="E1496" s="90"/>
      <c r="F1496" s="91"/>
      <c r="G1496" s="91"/>
      <c r="H1496" s="91"/>
    </row>
    <row r="1497" spans="1:8" ht="22.5" customHeight="1" x14ac:dyDescent="0.3">
      <c r="A1497" s="24">
        <v>1494</v>
      </c>
      <c r="B1497" s="83"/>
      <c r="C1497" s="90"/>
      <c r="D1497" s="91"/>
      <c r="E1497" s="90"/>
      <c r="F1497" s="91"/>
      <c r="G1497" s="91"/>
      <c r="H1497" s="91"/>
    </row>
    <row r="1498" spans="1:8" ht="22.5" customHeight="1" x14ac:dyDescent="0.3">
      <c r="A1498" s="24">
        <v>1495</v>
      </c>
      <c r="B1498" s="83"/>
      <c r="C1498" s="90"/>
      <c r="D1498" s="91"/>
      <c r="E1498" s="90"/>
      <c r="F1498" s="91"/>
      <c r="G1498" s="91"/>
      <c r="H1498" s="91"/>
    </row>
    <row r="1499" spans="1:8" ht="22.5" customHeight="1" x14ac:dyDescent="0.3">
      <c r="A1499" s="24">
        <v>1496</v>
      </c>
      <c r="B1499" s="83"/>
      <c r="C1499" s="90"/>
      <c r="D1499" s="91"/>
      <c r="E1499" s="90"/>
      <c r="F1499" s="91"/>
      <c r="G1499" s="91"/>
      <c r="H1499" s="91"/>
    </row>
    <row r="1500" spans="1:8" ht="22.5" customHeight="1" x14ac:dyDescent="0.3">
      <c r="A1500" s="24">
        <v>1497</v>
      </c>
      <c r="B1500" s="83"/>
      <c r="C1500" s="90"/>
      <c r="D1500" s="91"/>
      <c r="E1500" s="90"/>
      <c r="F1500" s="91"/>
      <c r="G1500" s="91"/>
      <c r="H1500" s="91"/>
    </row>
    <row r="1501" spans="1:8" ht="22.5" customHeight="1" x14ac:dyDescent="0.3">
      <c r="A1501" s="24">
        <v>1498</v>
      </c>
      <c r="B1501" s="83"/>
      <c r="C1501" s="90"/>
      <c r="D1501" s="91"/>
      <c r="E1501" s="90"/>
      <c r="F1501" s="91"/>
      <c r="G1501" s="91"/>
      <c r="H1501" s="91"/>
    </row>
    <row r="1502" spans="1:8" ht="22.5" customHeight="1" x14ac:dyDescent="0.3">
      <c r="A1502" s="24">
        <v>1499</v>
      </c>
      <c r="B1502" s="83"/>
      <c r="C1502" s="90"/>
      <c r="D1502" s="91"/>
      <c r="E1502" s="90"/>
      <c r="F1502" s="91"/>
      <c r="G1502" s="91"/>
      <c r="H1502" s="91"/>
    </row>
    <row r="1503" spans="1:8" ht="22.5" customHeight="1" x14ac:dyDescent="0.3">
      <c r="A1503" s="24">
        <v>1500</v>
      </c>
      <c r="B1503" s="83"/>
      <c r="C1503" s="90"/>
      <c r="D1503" s="91"/>
      <c r="E1503" s="90"/>
      <c r="F1503" s="91"/>
      <c r="G1503" s="91"/>
      <c r="H1503" s="91"/>
    </row>
    <row r="1504" spans="1:8" ht="22.5" customHeight="1" x14ac:dyDescent="0.3">
      <c r="A1504" s="24">
        <v>1501</v>
      </c>
      <c r="B1504" s="83"/>
      <c r="C1504" s="90"/>
      <c r="D1504" s="91"/>
      <c r="E1504" s="90"/>
      <c r="F1504" s="91"/>
      <c r="G1504" s="91"/>
      <c r="H1504" s="91"/>
    </row>
    <row r="1505" spans="1:8" ht="22.5" customHeight="1" x14ac:dyDescent="0.3">
      <c r="A1505" s="24">
        <v>1502</v>
      </c>
      <c r="B1505" s="83"/>
      <c r="C1505" s="90"/>
      <c r="D1505" s="91"/>
      <c r="E1505" s="90"/>
      <c r="F1505" s="91"/>
      <c r="G1505" s="91"/>
      <c r="H1505" s="91"/>
    </row>
    <row r="1506" spans="1:8" ht="22.5" customHeight="1" x14ac:dyDescent="0.3">
      <c r="A1506" s="24">
        <v>1503</v>
      </c>
      <c r="B1506" s="83"/>
      <c r="C1506" s="90"/>
      <c r="D1506" s="91"/>
      <c r="E1506" s="90"/>
      <c r="F1506" s="91"/>
      <c r="G1506" s="91"/>
      <c r="H1506" s="91"/>
    </row>
    <row r="1507" spans="1:8" ht="22.5" customHeight="1" x14ac:dyDescent="0.3">
      <c r="A1507" s="24">
        <v>1504</v>
      </c>
      <c r="B1507" s="83"/>
      <c r="C1507" s="90"/>
      <c r="D1507" s="91"/>
      <c r="E1507" s="90"/>
      <c r="F1507" s="91"/>
      <c r="G1507" s="91"/>
      <c r="H1507" s="91"/>
    </row>
    <row r="1508" spans="1:8" ht="22.5" customHeight="1" x14ac:dyDescent="0.3">
      <c r="A1508" s="24">
        <v>1505</v>
      </c>
      <c r="B1508" s="83"/>
      <c r="C1508" s="90"/>
      <c r="D1508" s="91"/>
      <c r="E1508" s="90"/>
      <c r="F1508" s="91"/>
      <c r="G1508" s="91"/>
      <c r="H1508" s="91"/>
    </row>
    <row r="1509" spans="1:8" ht="22.5" customHeight="1" x14ac:dyDescent="0.3">
      <c r="A1509" s="24">
        <v>1506</v>
      </c>
      <c r="B1509" s="83"/>
      <c r="C1509" s="90"/>
      <c r="D1509" s="91"/>
      <c r="E1509" s="90"/>
      <c r="F1509" s="91"/>
      <c r="G1509" s="91"/>
      <c r="H1509" s="91"/>
    </row>
    <row r="1510" spans="1:8" ht="22.5" customHeight="1" x14ac:dyDescent="0.3">
      <c r="A1510" s="24">
        <v>1507</v>
      </c>
      <c r="B1510" s="83"/>
      <c r="C1510" s="90"/>
      <c r="D1510" s="91"/>
      <c r="E1510" s="90"/>
      <c r="F1510" s="91"/>
      <c r="G1510" s="91"/>
      <c r="H1510" s="91"/>
    </row>
    <row r="1511" spans="1:8" ht="22.5" customHeight="1" x14ac:dyDescent="0.3">
      <c r="A1511" s="24">
        <v>1508</v>
      </c>
      <c r="B1511" s="83"/>
      <c r="C1511" s="90"/>
      <c r="D1511" s="91"/>
      <c r="E1511" s="90"/>
      <c r="F1511" s="91"/>
      <c r="G1511" s="91"/>
      <c r="H1511" s="91"/>
    </row>
    <row r="1512" spans="1:8" ht="22.5" customHeight="1" x14ac:dyDescent="0.3">
      <c r="A1512" s="24">
        <v>1509</v>
      </c>
      <c r="B1512" s="83"/>
      <c r="C1512" s="90"/>
      <c r="D1512" s="91"/>
      <c r="E1512" s="90"/>
      <c r="F1512" s="91"/>
      <c r="G1512" s="91"/>
      <c r="H1512" s="91"/>
    </row>
    <row r="1513" spans="1:8" ht="22.5" customHeight="1" x14ac:dyDescent="0.3">
      <c r="A1513" s="24">
        <v>1510</v>
      </c>
      <c r="B1513" s="83"/>
      <c r="C1513" s="90"/>
      <c r="D1513" s="91"/>
      <c r="E1513" s="90"/>
      <c r="F1513" s="91"/>
      <c r="G1513" s="91"/>
      <c r="H1513" s="91"/>
    </row>
    <row r="1514" spans="1:8" ht="22.5" customHeight="1" x14ac:dyDescent="0.3">
      <c r="A1514" s="24">
        <v>1511</v>
      </c>
      <c r="B1514" s="83"/>
      <c r="C1514" s="90"/>
      <c r="D1514" s="91"/>
      <c r="E1514" s="90"/>
      <c r="F1514" s="91"/>
      <c r="G1514" s="91"/>
      <c r="H1514" s="91"/>
    </row>
    <row r="1515" spans="1:8" ht="22.5" customHeight="1" x14ac:dyDescent="0.3">
      <c r="A1515" s="24">
        <v>1512</v>
      </c>
      <c r="B1515" s="83"/>
      <c r="C1515" s="90"/>
      <c r="D1515" s="91"/>
      <c r="E1515" s="90"/>
      <c r="F1515" s="91"/>
      <c r="G1515" s="91"/>
      <c r="H1515" s="91"/>
    </row>
    <row r="1516" spans="1:8" ht="22.5" customHeight="1" x14ac:dyDescent="0.3">
      <c r="A1516" s="24">
        <v>1513</v>
      </c>
      <c r="B1516" s="83"/>
      <c r="C1516" s="90"/>
      <c r="D1516" s="91"/>
      <c r="E1516" s="90"/>
      <c r="F1516" s="91"/>
      <c r="G1516" s="91"/>
      <c r="H1516" s="91"/>
    </row>
    <row r="1517" spans="1:8" ht="22.5" customHeight="1" x14ac:dyDescent="0.3">
      <c r="A1517" s="24">
        <v>1514</v>
      </c>
      <c r="B1517" s="83"/>
      <c r="C1517" s="90"/>
      <c r="D1517" s="91"/>
      <c r="E1517" s="90"/>
      <c r="F1517" s="91"/>
      <c r="G1517" s="91"/>
      <c r="H1517" s="91"/>
    </row>
    <row r="1518" spans="1:8" ht="22.5" customHeight="1" x14ac:dyDescent="0.3">
      <c r="A1518" s="24">
        <v>1515</v>
      </c>
      <c r="B1518" s="83"/>
      <c r="C1518" s="90"/>
      <c r="D1518" s="91"/>
      <c r="E1518" s="90"/>
      <c r="F1518" s="91"/>
      <c r="G1518" s="91"/>
      <c r="H1518" s="91"/>
    </row>
    <row r="1519" spans="1:8" ht="22.5" customHeight="1" x14ac:dyDescent="0.3">
      <c r="A1519" s="24">
        <v>1516</v>
      </c>
      <c r="B1519" s="83"/>
      <c r="C1519" s="90"/>
      <c r="D1519" s="91"/>
      <c r="E1519" s="90"/>
      <c r="F1519" s="91"/>
      <c r="G1519" s="91"/>
      <c r="H1519" s="91"/>
    </row>
    <row r="1520" spans="1:8" ht="22.5" customHeight="1" x14ac:dyDescent="0.3">
      <c r="A1520" s="24">
        <v>1517</v>
      </c>
      <c r="B1520" s="83"/>
      <c r="C1520" s="90"/>
      <c r="D1520" s="91"/>
      <c r="E1520" s="90"/>
      <c r="F1520" s="91"/>
      <c r="G1520" s="91"/>
      <c r="H1520" s="91"/>
    </row>
    <row r="1521" spans="1:8" ht="22.5" customHeight="1" x14ac:dyDescent="0.3">
      <c r="A1521" s="24">
        <v>1518</v>
      </c>
      <c r="B1521" s="83"/>
      <c r="C1521" s="90"/>
      <c r="D1521" s="91"/>
      <c r="E1521" s="90"/>
      <c r="F1521" s="91"/>
      <c r="G1521" s="91"/>
      <c r="H1521" s="91"/>
    </row>
    <row r="1522" spans="1:8" ht="22.5" customHeight="1" x14ac:dyDescent="0.3">
      <c r="A1522" s="24">
        <v>1519</v>
      </c>
      <c r="B1522" s="83"/>
      <c r="C1522" s="90"/>
      <c r="D1522" s="91"/>
      <c r="E1522" s="90"/>
      <c r="F1522" s="91"/>
      <c r="G1522" s="91"/>
      <c r="H1522" s="91"/>
    </row>
    <row r="1523" spans="1:8" ht="22.5" customHeight="1" x14ac:dyDescent="0.3">
      <c r="A1523" s="24">
        <v>1520</v>
      </c>
      <c r="B1523" s="83"/>
      <c r="C1523" s="90"/>
      <c r="D1523" s="91"/>
      <c r="E1523" s="90"/>
      <c r="F1523" s="91"/>
      <c r="G1523" s="91"/>
      <c r="H1523" s="91"/>
    </row>
    <row r="1524" spans="1:8" ht="22.5" customHeight="1" x14ac:dyDescent="0.3">
      <c r="A1524" s="24">
        <v>1521</v>
      </c>
      <c r="B1524" s="83"/>
      <c r="C1524" s="90"/>
      <c r="D1524" s="91"/>
      <c r="E1524" s="90"/>
      <c r="F1524" s="91"/>
      <c r="G1524" s="91"/>
      <c r="H1524" s="91"/>
    </row>
    <row r="1525" spans="1:8" ht="22.5" customHeight="1" x14ac:dyDescent="0.3">
      <c r="A1525" s="24">
        <v>1522</v>
      </c>
      <c r="B1525" s="83"/>
      <c r="C1525" s="90"/>
      <c r="D1525" s="91"/>
      <c r="E1525" s="90"/>
      <c r="F1525" s="91"/>
      <c r="G1525" s="91"/>
      <c r="H1525" s="91"/>
    </row>
    <row r="1526" spans="1:8" ht="22.5" customHeight="1" x14ac:dyDescent="0.3">
      <c r="A1526" s="24">
        <v>1523</v>
      </c>
      <c r="B1526" s="83"/>
      <c r="C1526" s="90"/>
      <c r="D1526" s="91"/>
      <c r="E1526" s="90"/>
      <c r="F1526" s="91"/>
      <c r="G1526" s="91"/>
      <c r="H1526" s="91"/>
    </row>
    <row r="1527" spans="1:8" ht="22.5" customHeight="1" x14ac:dyDescent="0.3">
      <c r="A1527" s="24">
        <v>1524</v>
      </c>
      <c r="B1527" s="83"/>
      <c r="C1527" s="90"/>
      <c r="D1527" s="91"/>
      <c r="E1527" s="90"/>
      <c r="F1527" s="91"/>
      <c r="G1527" s="91"/>
      <c r="H1527" s="91"/>
    </row>
    <row r="1528" spans="1:8" ht="22.5" customHeight="1" x14ac:dyDescent="0.3">
      <c r="A1528" s="24">
        <v>1525</v>
      </c>
      <c r="B1528" s="83"/>
      <c r="C1528" s="90"/>
      <c r="D1528" s="91"/>
      <c r="E1528" s="90"/>
      <c r="F1528" s="91"/>
      <c r="G1528" s="91"/>
      <c r="H1528" s="91"/>
    </row>
    <row r="1529" spans="1:8" ht="22.5" customHeight="1" x14ac:dyDescent="0.3">
      <c r="A1529" s="24">
        <v>1526</v>
      </c>
      <c r="B1529" s="83"/>
      <c r="C1529" s="90"/>
      <c r="D1529" s="91"/>
      <c r="E1529" s="90"/>
      <c r="F1529" s="91"/>
      <c r="G1529" s="91"/>
      <c r="H1529" s="91"/>
    </row>
    <row r="1530" spans="1:8" ht="22.5" customHeight="1" x14ac:dyDescent="0.3">
      <c r="A1530" s="24">
        <v>1527</v>
      </c>
      <c r="B1530" s="83"/>
      <c r="C1530" s="90"/>
      <c r="D1530" s="91"/>
      <c r="E1530" s="90"/>
      <c r="F1530" s="91"/>
      <c r="G1530" s="91"/>
      <c r="H1530" s="91"/>
    </row>
    <row r="1531" spans="1:8" ht="22.5" customHeight="1" x14ac:dyDescent="0.3">
      <c r="A1531" s="24">
        <v>1528</v>
      </c>
      <c r="B1531" s="83"/>
      <c r="C1531" s="90"/>
      <c r="D1531" s="91"/>
      <c r="E1531" s="90"/>
      <c r="F1531" s="91"/>
      <c r="G1531" s="91"/>
      <c r="H1531" s="91"/>
    </row>
    <row r="1532" spans="1:8" ht="22.5" customHeight="1" x14ac:dyDescent="0.3">
      <c r="A1532" s="24">
        <v>1529</v>
      </c>
      <c r="B1532" s="83"/>
      <c r="C1532" s="90"/>
      <c r="D1532" s="91"/>
      <c r="E1532" s="90"/>
      <c r="F1532" s="91"/>
      <c r="G1532" s="91"/>
      <c r="H1532" s="91"/>
    </row>
    <row r="1533" spans="1:8" ht="22.5" customHeight="1" x14ac:dyDescent="0.3">
      <c r="A1533" s="24">
        <v>1530</v>
      </c>
      <c r="B1533" s="83"/>
      <c r="C1533" s="90"/>
      <c r="D1533" s="91"/>
      <c r="E1533" s="90"/>
      <c r="F1533" s="91"/>
      <c r="G1533" s="91"/>
      <c r="H1533" s="91"/>
    </row>
    <row r="1534" spans="1:8" ht="22.5" customHeight="1" x14ac:dyDescent="0.3">
      <c r="A1534" s="24">
        <v>1531</v>
      </c>
      <c r="B1534" s="83"/>
      <c r="C1534" s="90"/>
      <c r="D1534" s="91"/>
      <c r="E1534" s="90"/>
      <c r="F1534" s="91"/>
      <c r="G1534" s="91"/>
      <c r="H1534" s="91"/>
    </row>
    <row r="1535" spans="1:8" ht="22.5" customHeight="1" x14ac:dyDescent="0.3">
      <c r="A1535" s="24">
        <v>1532</v>
      </c>
      <c r="B1535" s="83"/>
      <c r="C1535" s="90"/>
      <c r="D1535" s="91"/>
      <c r="E1535" s="90"/>
      <c r="F1535" s="91"/>
      <c r="G1535" s="91"/>
      <c r="H1535" s="91"/>
    </row>
    <row r="1536" spans="1:8" ht="22.5" customHeight="1" x14ac:dyDescent="0.3">
      <c r="A1536" s="24">
        <v>1533</v>
      </c>
      <c r="B1536" s="83"/>
      <c r="C1536" s="90"/>
      <c r="D1536" s="91"/>
      <c r="E1536" s="90"/>
      <c r="F1536" s="91"/>
      <c r="G1536" s="91"/>
      <c r="H1536" s="91"/>
    </row>
    <row r="1537" spans="1:8" ht="22.5" customHeight="1" x14ac:dyDescent="0.3">
      <c r="A1537" s="24">
        <v>1534</v>
      </c>
      <c r="B1537" s="83"/>
      <c r="C1537" s="90"/>
      <c r="D1537" s="91"/>
      <c r="E1537" s="90"/>
      <c r="F1537" s="91"/>
      <c r="G1537" s="91"/>
      <c r="H1537" s="91"/>
    </row>
    <row r="1538" spans="1:8" ht="22.5" customHeight="1" x14ac:dyDescent="0.3">
      <c r="A1538" s="24">
        <v>1535</v>
      </c>
      <c r="B1538" s="83"/>
      <c r="C1538" s="90"/>
      <c r="D1538" s="91"/>
      <c r="E1538" s="90"/>
      <c r="F1538" s="91"/>
      <c r="G1538" s="91"/>
      <c r="H1538" s="91"/>
    </row>
    <row r="1539" spans="1:8" ht="22.5" customHeight="1" x14ac:dyDescent="0.3">
      <c r="A1539" s="24">
        <v>1536</v>
      </c>
      <c r="B1539" s="83"/>
      <c r="C1539" s="90"/>
      <c r="D1539" s="91"/>
      <c r="E1539" s="90"/>
      <c r="F1539" s="91"/>
      <c r="G1539" s="91"/>
      <c r="H1539" s="91"/>
    </row>
    <row r="1540" spans="1:8" ht="22.5" customHeight="1" x14ac:dyDescent="0.3">
      <c r="A1540" s="24">
        <v>1537</v>
      </c>
      <c r="B1540" s="83"/>
      <c r="C1540" s="90"/>
      <c r="D1540" s="91"/>
      <c r="E1540" s="90"/>
      <c r="F1540" s="91"/>
      <c r="G1540" s="91"/>
      <c r="H1540" s="91"/>
    </row>
    <row r="1541" spans="1:8" ht="22.5" customHeight="1" x14ac:dyDescent="0.3">
      <c r="A1541" s="24">
        <v>1538</v>
      </c>
      <c r="B1541" s="83"/>
      <c r="C1541" s="90"/>
      <c r="D1541" s="91"/>
      <c r="E1541" s="90"/>
      <c r="F1541" s="91"/>
      <c r="G1541" s="91"/>
      <c r="H1541" s="91"/>
    </row>
    <row r="1542" spans="1:8" ht="22.5" customHeight="1" x14ac:dyDescent="0.3">
      <c r="A1542" s="24">
        <v>1539</v>
      </c>
      <c r="B1542" s="83"/>
      <c r="C1542" s="90"/>
      <c r="D1542" s="91"/>
      <c r="E1542" s="90"/>
      <c r="F1542" s="91"/>
      <c r="G1542" s="91"/>
      <c r="H1542" s="91"/>
    </row>
    <row r="1543" spans="1:8" ht="22.5" customHeight="1" x14ac:dyDescent="0.3">
      <c r="A1543" s="24">
        <v>1540</v>
      </c>
      <c r="B1543" s="83"/>
      <c r="C1543" s="90"/>
      <c r="D1543" s="91"/>
      <c r="E1543" s="90"/>
      <c r="F1543" s="91"/>
      <c r="G1543" s="91"/>
      <c r="H1543" s="91"/>
    </row>
    <row r="1544" spans="1:8" ht="22.5" customHeight="1" x14ac:dyDescent="0.3">
      <c r="A1544" s="24">
        <v>1541</v>
      </c>
      <c r="B1544" s="83"/>
      <c r="C1544" s="90"/>
      <c r="D1544" s="91"/>
      <c r="E1544" s="90"/>
      <c r="F1544" s="91"/>
      <c r="G1544" s="91"/>
      <c r="H1544" s="91"/>
    </row>
    <row r="1545" spans="1:8" ht="22.5" customHeight="1" x14ac:dyDescent="0.3">
      <c r="A1545" s="24">
        <v>1542</v>
      </c>
      <c r="B1545" s="83"/>
      <c r="C1545" s="90"/>
      <c r="D1545" s="91"/>
      <c r="E1545" s="90"/>
      <c r="F1545" s="91"/>
      <c r="G1545" s="91"/>
      <c r="H1545" s="91"/>
    </row>
    <row r="1546" spans="1:8" ht="22.5" customHeight="1" x14ac:dyDescent="0.3">
      <c r="A1546" s="24">
        <v>1543</v>
      </c>
      <c r="B1546" s="83"/>
      <c r="C1546" s="90"/>
      <c r="D1546" s="91"/>
      <c r="E1546" s="90"/>
      <c r="F1546" s="91"/>
      <c r="G1546" s="91"/>
      <c r="H1546" s="91"/>
    </row>
    <row r="1547" spans="1:8" ht="22.5" customHeight="1" x14ac:dyDescent="0.3">
      <c r="A1547" s="24">
        <v>1544</v>
      </c>
      <c r="B1547" s="83"/>
      <c r="C1547" s="90"/>
      <c r="D1547" s="91"/>
      <c r="E1547" s="90"/>
      <c r="F1547" s="91"/>
      <c r="G1547" s="91"/>
      <c r="H1547" s="91"/>
    </row>
    <row r="1548" spans="1:8" ht="22.5" customHeight="1" x14ac:dyDescent="0.3">
      <c r="A1548" s="24">
        <v>1545</v>
      </c>
      <c r="B1548" s="83"/>
      <c r="C1548" s="90"/>
      <c r="D1548" s="91"/>
      <c r="E1548" s="90"/>
      <c r="F1548" s="91"/>
      <c r="G1548" s="91"/>
      <c r="H1548" s="91"/>
    </row>
    <row r="1549" spans="1:8" ht="22.5" customHeight="1" x14ac:dyDescent="0.3">
      <c r="A1549" s="24">
        <v>1546</v>
      </c>
      <c r="B1549" s="83"/>
      <c r="C1549" s="90"/>
      <c r="D1549" s="91"/>
      <c r="E1549" s="90"/>
      <c r="F1549" s="91"/>
      <c r="G1549" s="91"/>
      <c r="H1549" s="91"/>
    </row>
    <row r="1550" spans="1:8" ht="22.5" customHeight="1" x14ac:dyDescent="0.3">
      <c r="A1550" s="24">
        <v>1547</v>
      </c>
      <c r="B1550" s="83"/>
      <c r="C1550" s="90"/>
      <c r="D1550" s="91"/>
      <c r="E1550" s="90"/>
      <c r="F1550" s="91"/>
      <c r="G1550" s="91"/>
      <c r="H1550" s="91"/>
    </row>
    <row r="1551" spans="1:8" ht="22.5" customHeight="1" x14ac:dyDescent="0.3">
      <c r="A1551" s="24">
        <v>1548</v>
      </c>
      <c r="B1551" s="83"/>
      <c r="C1551" s="90"/>
      <c r="D1551" s="91"/>
      <c r="E1551" s="90"/>
      <c r="F1551" s="91"/>
      <c r="G1551" s="91"/>
      <c r="H1551" s="91"/>
    </row>
    <row r="1552" spans="1:8" ht="22.5" customHeight="1" x14ac:dyDescent="0.3">
      <c r="A1552" s="24">
        <v>1549</v>
      </c>
      <c r="B1552" s="83"/>
      <c r="C1552" s="90"/>
      <c r="D1552" s="91"/>
      <c r="E1552" s="90"/>
      <c r="F1552" s="91"/>
      <c r="G1552" s="91"/>
      <c r="H1552" s="91"/>
    </row>
    <row r="1553" spans="1:8" ht="22.5" customHeight="1" x14ac:dyDescent="0.3">
      <c r="A1553" s="24">
        <v>1550</v>
      </c>
      <c r="B1553" s="83"/>
      <c r="C1553" s="90"/>
      <c r="D1553" s="91"/>
      <c r="E1553" s="90"/>
      <c r="F1553" s="91"/>
      <c r="G1553" s="91"/>
      <c r="H1553" s="91"/>
    </row>
    <row r="1554" spans="1:8" ht="22.5" customHeight="1" x14ac:dyDescent="0.3">
      <c r="A1554" s="24">
        <v>1551</v>
      </c>
      <c r="B1554" s="83"/>
      <c r="C1554" s="90"/>
      <c r="D1554" s="91"/>
      <c r="E1554" s="90"/>
      <c r="F1554" s="91"/>
      <c r="G1554" s="91"/>
      <c r="H1554" s="91"/>
    </row>
    <row r="1555" spans="1:8" ht="22.5" customHeight="1" x14ac:dyDescent="0.3">
      <c r="A1555" s="24">
        <v>1552</v>
      </c>
      <c r="B1555" s="83"/>
      <c r="C1555" s="90"/>
      <c r="D1555" s="91"/>
      <c r="E1555" s="90"/>
      <c r="F1555" s="91"/>
      <c r="G1555" s="91"/>
      <c r="H1555" s="91"/>
    </row>
    <row r="1556" spans="1:8" ht="22.5" customHeight="1" x14ac:dyDescent="0.3">
      <c r="A1556" s="24">
        <v>1553</v>
      </c>
      <c r="B1556" s="83"/>
      <c r="C1556" s="90"/>
      <c r="D1556" s="91"/>
      <c r="E1556" s="90"/>
      <c r="F1556" s="91"/>
      <c r="G1556" s="91"/>
      <c r="H1556" s="91"/>
    </row>
    <row r="1557" spans="1:8" ht="22.5" customHeight="1" x14ac:dyDescent="0.3">
      <c r="A1557" s="24">
        <v>1554</v>
      </c>
      <c r="B1557" s="83"/>
      <c r="C1557" s="90"/>
      <c r="D1557" s="91"/>
      <c r="E1557" s="90"/>
      <c r="F1557" s="91"/>
      <c r="G1557" s="91"/>
      <c r="H1557" s="91"/>
    </row>
    <row r="1558" spans="1:8" ht="22.5" customHeight="1" x14ac:dyDescent="0.3">
      <c r="A1558" s="24">
        <v>1555</v>
      </c>
      <c r="B1558" s="83"/>
      <c r="C1558" s="90"/>
      <c r="D1558" s="91"/>
      <c r="E1558" s="90"/>
      <c r="F1558" s="91"/>
      <c r="G1558" s="91"/>
      <c r="H1558" s="91"/>
    </row>
    <row r="1559" spans="1:8" ht="22.5" customHeight="1" x14ac:dyDescent="0.3">
      <c r="A1559" s="24">
        <v>1556</v>
      </c>
      <c r="B1559" s="83"/>
      <c r="C1559" s="90"/>
      <c r="D1559" s="91"/>
      <c r="E1559" s="90"/>
      <c r="F1559" s="91"/>
      <c r="G1559" s="91"/>
      <c r="H1559" s="91"/>
    </row>
    <row r="1560" spans="1:8" ht="22.5" customHeight="1" x14ac:dyDescent="0.3">
      <c r="A1560" s="24">
        <v>1557</v>
      </c>
      <c r="B1560" s="83"/>
      <c r="C1560" s="90"/>
      <c r="D1560" s="91"/>
      <c r="E1560" s="90"/>
      <c r="F1560" s="91"/>
      <c r="G1560" s="91"/>
      <c r="H1560" s="91"/>
    </row>
    <row r="1561" spans="1:8" ht="22.5" customHeight="1" x14ac:dyDescent="0.3">
      <c r="A1561" s="24">
        <v>1558</v>
      </c>
      <c r="B1561" s="83"/>
      <c r="C1561" s="90"/>
      <c r="D1561" s="91"/>
      <c r="E1561" s="90"/>
      <c r="F1561" s="91"/>
      <c r="G1561" s="91"/>
      <c r="H1561" s="91"/>
    </row>
    <row r="1562" spans="1:8" ht="22.5" customHeight="1" x14ac:dyDescent="0.3">
      <c r="A1562" s="24">
        <v>1559</v>
      </c>
      <c r="B1562" s="83"/>
      <c r="C1562" s="90"/>
      <c r="D1562" s="91"/>
      <c r="E1562" s="90"/>
      <c r="F1562" s="91"/>
      <c r="G1562" s="91"/>
      <c r="H1562" s="91"/>
    </row>
    <row r="1563" spans="1:8" ht="22.5" customHeight="1" x14ac:dyDescent="0.3">
      <c r="A1563" s="24">
        <v>1560</v>
      </c>
      <c r="B1563" s="83"/>
      <c r="C1563" s="90"/>
      <c r="D1563" s="91"/>
      <c r="E1563" s="90"/>
      <c r="F1563" s="91"/>
      <c r="G1563" s="91"/>
      <c r="H1563" s="91"/>
    </row>
    <row r="1564" spans="1:8" ht="22.5" customHeight="1" x14ac:dyDescent="0.3">
      <c r="A1564" s="24">
        <v>1561</v>
      </c>
      <c r="B1564" s="83"/>
      <c r="C1564" s="90"/>
      <c r="D1564" s="91"/>
      <c r="E1564" s="90"/>
      <c r="F1564" s="91"/>
      <c r="G1564" s="91"/>
      <c r="H1564" s="91"/>
    </row>
    <row r="1565" spans="1:8" ht="22.5" customHeight="1" x14ac:dyDescent="0.3">
      <c r="A1565" s="24">
        <v>1562</v>
      </c>
      <c r="B1565" s="83"/>
      <c r="C1565" s="90"/>
      <c r="D1565" s="91"/>
      <c r="E1565" s="90"/>
      <c r="F1565" s="91"/>
      <c r="G1565" s="91"/>
      <c r="H1565" s="91"/>
    </row>
    <row r="1566" spans="1:8" ht="22.5" customHeight="1" x14ac:dyDescent="0.3">
      <c r="A1566" s="24">
        <v>1563</v>
      </c>
      <c r="B1566" s="83"/>
      <c r="C1566" s="90"/>
      <c r="D1566" s="91"/>
      <c r="E1566" s="90"/>
      <c r="F1566" s="91"/>
      <c r="G1566" s="91"/>
      <c r="H1566" s="91"/>
    </row>
    <row r="1567" spans="1:8" ht="22.5" customHeight="1" x14ac:dyDescent="0.3">
      <c r="A1567" s="24">
        <v>1564</v>
      </c>
      <c r="B1567" s="83"/>
      <c r="C1567" s="90"/>
      <c r="D1567" s="91"/>
      <c r="E1567" s="90"/>
      <c r="F1567" s="91"/>
      <c r="G1567" s="91"/>
      <c r="H1567" s="91"/>
    </row>
    <row r="1568" spans="1:8" ht="22.5" customHeight="1" x14ac:dyDescent="0.3">
      <c r="A1568" s="24">
        <v>1565</v>
      </c>
      <c r="B1568" s="83"/>
      <c r="C1568" s="90"/>
      <c r="D1568" s="91"/>
      <c r="E1568" s="90"/>
      <c r="F1568" s="91"/>
      <c r="G1568" s="91"/>
      <c r="H1568" s="91"/>
    </row>
    <row r="1569" spans="1:8" ht="22.5" customHeight="1" x14ac:dyDescent="0.3">
      <c r="A1569" s="24">
        <v>1566</v>
      </c>
      <c r="B1569" s="83"/>
      <c r="C1569" s="90"/>
      <c r="D1569" s="91"/>
      <c r="E1569" s="90"/>
      <c r="F1569" s="91"/>
      <c r="G1569" s="91"/>
      <c r="H1569" s="91"/>
    </row>
    <row r="1570" spans="1:8" ht="22.5" customHeight="1" x14ac:dyDescent="0.3">
      <c r="A1570" s="24">
        <v>1567</v>
      </c>
      <c r="B1570" s="83"/>
      <c r="C1570" s="90"/>
      <c r="D1570" s="91"/>
      <c r="E1570" s="90"/>
      <c r="F1570" s="91"/>
      <c r="G1570" s="91"/>
      <c r="H1570" s="91"/>
    </row>
    <row r="1571" spans="1:8" ht="22.5" customHeight="1" x14ac:dyDescent="0.3">
      <c r="A1571" s="24">
        <v>1568</v>
      </c>
      <c r="B1571" s="83"/>
      <c r="C1571" s="90"/>
      <c r="D1571" s="91"/>
      <c r="E1571" s="90"/>
      <c r="F1571" s="91"/>
      <c r="G1571" s="91"/>
      <c r="H1571" s="91"/>
    </row>
    <row r="1572" spans="1:8" ht="22.5" customHeight="1" x14ac:dyDescent="0.3">
      <c r="A1572" s="24">
        <v>1569</v>
      </c>
      <c r="B1572" s="83"/>
      <c r="C1572" s="90"/>
      <c r="D1572" s="91"/>
      <c r="E1572" s="90"/>
      <c r="F1572" s="91"/>
      <c r="G1572" s="91"/>
      <c r="H1572" s="91"/>
    </row>
    <row r="1573" spans="1:8" ht="22.5" customHeight="1" x14ac:dyDescent="0.3">
      <c r="A1573" s="24">
        <v>1570</v>
      </c>
      <c r="B1573" s="83"/>
      <c r="C1573" s="90"/>
      <c r="D1573" s="91"/>
      <c r="E1573" s="90"/>
      <c r="F1573" s="91"/>
      <c r="G1573" s="91"/>
      <c r="H1573" s="91"/>
    </row>
    <row r="1574" spans="1:8" ht="22.5" customHeight="1" x14ac:dyDescent="0.3">
      <c r="A1574" s="24">
        <v>1571</v>
      </c>
      <c r="B1574" s="83"/>
      <c r="C1574" s="90"/>
      <c r="D1574" s="91"/>
      <c r="E1574" s="90"/>
      <c r="F1574" s="91"/>
      <c r="G1574" s="91"/>
      <c r="H1574" s="91"/>
    </row>
    <row r="1575" spans="1:8" ht="22.5" customHeight="1" x14ac:dyDescent="0.3">
      <c r="A1575" s="24">
        <v>1572</v>
      </c>
      <c r="B1575" s="83"/>
      <c r="C1575" s="90"/>
      <c r="D1575" s="91"/>
      <c r="E1575" s="90"/>
      <c r="F1575" s="91"/>
      <c r="G1575" s="91"/>
      <c r="H1575" s="91"/>
    </row>
    <row r="1576" spans="1:8" ht="22.5" customHeight="1" x14ac:dyDescent="0.3">
      <c r="A1576" s="24">
        <v>1573</v>
      </c>
      <c r="B1576" s="83"/>
      <c r="C1576" s="90"/>
      <c r="D1576" s="91"/>
      <c r="E1576" s="90"/>
      <c r="F1576" s="91"/>
      <c r="G1576" s="91"/>
      <c r="H1576" s="91"/>
    </row>
    <row r="1577" spans="1:8" ht="22.5" customHeight="1" x14ac:dyDescent="0.3">
      <c r="A1577" s="24">
        <v>1574</v>
      </c>
      <c r="B1577" s="83"/>
      <c r="C1577" s="90"/>
      <c r="D1577" s="91"/>
      <c r="E1577" s="90"/>
      <c r="F1577" s="91"/>
      <c r="G1577" s="91"/>
      <c r="H1577" s="91"/>
    </row>
    <row r="1578" spans="1:8" ht="22.5" customHeight="1" x14ac:dyDescent="0.3">
      <c r="A1578" s="24">
        <v>1575</v>
      </c>
      <c r="B1578" s="83"/>
      <c r="C1578" s="90"/>
      <c r="D1578" s="91"/>
      <c r="E1578" s="90"/>
      <c r="F1578" s="91"/>
      <c r="G1578" s="91"/>
      <c r="H1578" s="91"/>
    </row>
    <row r="1579" spans="1:8" ht="22.5" customHeight="1" x14ac:dyDescent="0.3">
      <c r="A1579" s="24">
        <v>1576</v>
      </c>
      <c r="B1579" s="83"/>
      <c r="C1579" s="90"/>
      <c r="D1579" s="91"/>
      <c r="E1579" s="90"/>
      <c r="F1579" s="91"/>
      <c r="G1579" s="91"/>
      <c r="H1579" s="91"/>
    </row>
    <row r="1580" spans="1:8" ht="22.5" customHeight="1" x14ac:dyDescent="0.3">
      <c r="A1580" s="24">
        <v>1577</v>
      </c>
      <c r="B1580" s="83"/>
      <c r="C1580" s="90"/>
      <c r="D1580" s="91"/>
      <c r="E1580" s="90"/>
      <c r="F1580" s="91"/>
      <c r="G1580" s="91"/>
      <c r="H1580" s="91"/>
    </row>
    <row r="1581" spans="1:8" ht="22.5" customHeight="1" x14ac:dyDescent="0.3">
      <c r="A1581" s="24">
        <v>1578</v>
      </c>
      <c r="B1581" s="83"/>
      <c r="C1581" s="90"/>
      <c r="D1581" s="91"/>
      <c r="E1581" s="90"/>
      <c r="F1581" s="91"/>
      <c r="G1581" s="91"/>
      <c r="H1581" s="91"/>
    </row>
    <row r="1582" spans="1:8" ht="22.5" customHeight="1" x14ac:dyDescent="0.3">
      <c r="A1582" s="24">
        <v>1579</v>
      </c>
      <c r="B1582" s="83"/>
      <c r="C1582" s="90"/>
      <c r="D1582" s="91"/>
      <c r="E1582" s="90"/>
      <c r="F1582" s="91"/>
      <c r="G1582" s="91"/>
      <c r="H1582" s="91"/>
    </row>
    <row r="1583" spans="1:8" ht="22.5" customHeight="1" x14ac:dyDescent="0.3">
      <c r="A1583" s="24">
        <v>1580</v>
      </c>
      <c r="B1583" s="83"/>
      <c r="C1583" s="90"/>
      <c r="D1583" s="91"/>
      <c r="E1583" s="90"/>
      <c r="F1583" s="91"/>
      <c r="G1583" s="91"/>
      <c r="H1583" s="91"/>
    </row>
    <row r="1584" spans="1:8" ht="22.5" customHeight="1" x14ac:dyDescent="0.3">
      <c r="A1584" s="24">
        <v>1581</v>
      </c>
      <c r="B1584" s="83"/>
      <c r="C1584" s="90"/>
      <c r="D1584" s="91"/>
      <c r="E1584" s="90"/>
      <c r="F1584" s="91"/>
      <c r="G1584" s="91"/>
      <c r="H1584" s="91"/>
    </row>
    <row r="1585" spans="1:8" ht="22.5" customHeight="1" x14ac:dyDescent="0.3">
      <c r="A1585" s="24">
        <v>1582</v>
      </c>
      <c r="B1585" s="83"/>
      <c r="C1585" s="90"/>
      <c r="D1585" s="91"/>
      <c r="E1585" s="90"/>
      <c r="F1585" s="91"/>
      <c r="G1585" s="91"/>
      <c r="H1585" s="91"/>
    </row>
    <row r="1586" spans="1:8" ht="22.5" customHeight="1" x14ac:dyDescent="0.3">
      <c r="A1586" s="24">
        <v>1583</v>
      </c>
      <c r="B1586" s="83"/>
      <c r="C1586" s="90"/>
      <c r="D1586" s="91"/>
      <c r="E1586" s="90"/>
      <c r="F1586" s="91"/>
      <c r="G1586" s="91"/>
      <c r="H1586" s="91"/>
    </row>
    <row r="1587" spans="1:8" ht="22.5" customHeight="1" x14ac:dyDescent="0.3">
      <c r="A1587" s="24">
        <v>1584</v>
      </c>
      <c r="B1587" s="83"/>
      <c r="C1587" s="90"/>
      <c r="D1587" s="91"/>
      <c r="E1587" s="90"/>
      <c r="F1587" s="91"/>
      <c r="G1587" s="91"/>
      <c r="H1587" s="91"/>
    </row>
    <row r="1588" spans="1:8" ht="22.5" customHeight="1" x14ac:dyDescent="0.3">
      <c r="A1588" s="24">
        <v>1585</v>
      </c>
      <c r="B1588" s="83"/>
      <c r="C1588" s="90"/>
      <c r="D1588" s="91"/>
      <c r="E1588" s="90"/>
      <c r="F1588" s="91"/>
      <c r="G1588" s="91"/>
      <c r="H1588" s="91"/>
    </row>
    <row r="1589" spans="1:8" ht="22.5" customHeight="1" x14ac:dyDescent="0.3">
      <c r="A1589" s="24">
        <v>1586</v>
      </c>
      <c r="B1589" s="83"/>
      <c r="C1589" s="90"/>
      <c r="D1589" s="91"/>
      <c r="E1589" s="90"/>
      <c r="F1589" s="91"/>
      <c r="G1589" s="91"/>
      <c r="H1589" s="91"/>
    </row>
    <row r="1590" spans="1:8" ht="22.5" customHeight="1" x14ac:dyDescent="0.3">
      <c r="A1590" s="24">
        <v>1587</v>
      </c>
      <c r="B1590" s="83"/>
      <c r="C1590" s="90"/>
      <c r="D1590" s="91"/>
      <c r="E1590" s="90"/>
      <c r="F1590" s="91"/>
      <c r="G1590" s="91"/>
      <c r="H1590" s="91"/>
    </row>
    <row r="1591" spans="1:8" ht="22.5" customHeight="1" x14ac:dyDescent="0.3">
      <c r="A1591" s="24">
        <v>1588</v>
      </c>
      <c r="B1591" s="83"/>
      <c r="C1591" s="90"/>
      <c r="D1591" s="91"/>
      <c r="E1591" s="90"/>
      <c r="F1591" s="91"/>
      <c r="G1591" s="91"/>
      <c r="H1591" s="91"/>
    </row>
    <row r="1592" spans="1:8" ht="22.5" customHeight="1" x14ac:dyDescent="0.3">
      <c r="A1592" s="24">
        <v>1589</v>
      </c>
      <c r="B1592" s="83"/>
      <c r="C1592" s="90"/>
      <c r="D1592" s="91"/>
      <c r="E1592" s="90"/>
      <c r="F1592" s="91"/>
      <c r="G1592" s="91"/>
      <c r="H1592" s="91"/>
    </row>
    <row r="1593" spans="1:8" ht="22.5" customHeight="1" x14ac:dyDescent="0.3">
      <c r="A1593" s="24">
        <v>1590</v>
      </c>
      <c r="B1593" s="83"/>
      <c r="C1593" s="90"/>
      <c r="D1593" s="91"/>
      <c r="E1593" s="90"/>
      <c r="F1593" s="91"/>
      <c r="G1593" s="91"/>
      <c r="H1593" s="91"/>
    </row>
    <row r="1594" spans="1:8" ht="22.5" customHeight="1" x14ac:dyDescent="0.3">
      <c r="A1594" s="24">
        <v>1591</v>
      </c>
      <c r="B1594" s="83"/>
      <c r="C1594" s="90"/>
      <c r="D1594" s="91"/>
      <c r="E1594" s="90"/>
      <c r="F1594" s="91"/>
      <c r="G1594" s="91"/>
      <c r="H1594" s="91"/>
    </row>
    <row r="1595" spans="1:8" ht="22.5" customHeight="1" x14ac:dyDescent="0.3">
      <c r="A1595" s="24">
        <v>1592</v>
      </c>
      <c r="B1595" s="83"/>
      <c r="C1595" s="90"/>
      <c r="D1595" s="91"/>
      <c r="E1595" s="90"/>
      <c r="F1595" s="91"/>
      <c r="G1595" s="91"/>
      <c r="H1595" s="91"/>
    </row>
    <row r="1596" spans="1:8" ht="22.5" customHeight="1" x14ac:dyDescent="0.3">
      <c r="A1596" s="24">
        <v>1593</v>
      </c>
      <c r="B1596" s="83"/>
      <c r="C1596" s="90"/>
      <c r="D1596" s="91"/>
      <c r="E1596" s="90"/>
      <c r="F1596" s="91"/>
      <c r="G1596" s="91"/>
      <c r="H1596" s="91"/>
    </row>
    <row r="1597" spans="1:8" ht="22.5" customHeight="1" x14ac:dyDescent="0.3">
      <c r="A1597" s="24">
        <v>1594</v>
      </c>
      <c r="B1597" s="83"/>
      <c r="C1597" s="90"/>
      <c r="D1597" s="91"/>
      <c r="E1597" s="90"/>
      <c r="F1597" s="91"/>
      <c r="G1597" s="91"/>
      <c r="H1597" s="91"/>
    </row>
    <row r="1598" spans="1:8" ht="22.5" customHeight="1" x14ac:dyDescent="0.3">
      <c r="A1598" s="24">
        <v>1595</v>
      </c>
      <c r="B1598" s="83"/>
      <c r="C1598" s="90"/>
      <c r="D1598" s="91"/>
      <c r="E1598" s="90"/>
      <c r="F1598" s="91"/>
      <c r="G1598" s="91"/>
      <c r="H1598" s="91"/>
    </row>
    <row r="1599" spans="1:8" ht="22.5" customHeight="1" x14ac:dyDescent="0.3">
      <c r="A1599" s="24">
        <v>1596</v>
      </c>
      <c r="B1599" s="83"/>
      <c r="C1599" s="90"/>
      <c r="D1599" s="91"/>
      <c r="E1599" s="90"/>
      <c r="F1599" s="91"/>
      <c r="G1599" s="91"/>
      <c r="H1599" s="91"/>
    </row>
    <row r="1600" spans="1:8" ht="22.5" customHeight="1" x14ac:dyDescent="0.3">
      <c r="A1600" s="24">
        <v>1597</v>
      </c>
      <c r="B1600" s="83"/>
      <c r="C1600" s="90"/>
      <c r="D1600" s="91"/>
      <c r="E1600" s="90"/>
      <c r="F1600" s="91"/>
      <c r="G1600" s="91"/>
      <c r="H1600" s="91"/>
    </row>
    <row r="1601" spans="1:8" ht="22.5" customHeight="1" x14ac:dyDescent="0.3">
      <c r="A1601" s="24">
        <v>1598</v>
      </c>
      <c r="B1601" s="83"/>
      <c r="C1601" s="90"/>
      <c r="D1601" s="91"/>
      <c r="E1601" s="90"/>
      <c r="F1601" s="91"/>
      <c r="G1601" s="91"/>
      <c r="H1601" s="91"/>
    </row>
    <row r="1602" spans="1:8" ht="22.5" customHeight="1" x14ac:dyDescent="0.3">
      <c r="A1602" s="24">
        <v>1599</v>
      </c>
      <c r="B1602" s="83"/>
      <c r="C1602" s="90"/>
      <c r="D1602" s="91"/>
      <c r="E1602" s="90"/>
      <c r="F1602" s="91"/>
      <c r="G1602" s="91"/>
      <c r="H1602" s="91"/>
    </row>
    <row r="1603" spans="1:8" ht="22.5" customHeight="1" x14ac:dyDescent="0.3">
      <c r="A1603" s="24">
        <v>1600</v>
      </c>
      <c r="B1603" s="83"/>
      <c r="C1603" s="90"/>
      <c r="D1603" s="91"/>
      <c r="E1603" s="90"/>
      <c r="F1603" s="91"/>
      <c r="G1603" s="91"/>
      <c r="H1603" s="91"/>
    </row>
    <row r="1604" spans="1:8" ht="22.5" customHeight="1" x14ac:dyDescent="0.3">
      <c r="A1604" s="24">
        <v>1601</v>
      </c>
      <c r="B1604" s="83"/>
      <c r="C1604" s="90"/>
      <c r="D1604" s="91"/>
      <c r="E1604" s="90"/>
      <c r="F1604" s="91"/>
      <c r="G1604" s="91"/>
      <c r="H1604" s="91"/>
    </row>
    <row r="1605" spans="1:8" ht="22.5" customHeight="1" x14ac:dyDescent="0.3">
      <c r="A1605" s="24">
        <v>1602</v>
      </c>
      <c r="B1605" s="83"/>
      <c r="C1605" s="90"/>
      <c r="D1605" s="91"/>
      <c r="E1605" s="90"/>
      <c r="F1605" s="91"/>
      <c r="G1605" s="91"/>
      <c r="H1605" s="91"/>
    </row>
    <row r="1606" spans="1:8" ht="22.5" customHeight="1" x14ac:dyDescent="0.3">
      <c r="A1606" s="24">
        <v>1603</v>
      </c>
      <c r="B1606" s="83"/>
      <c r="C1606" s="90"/>
      <c r="D1606" s="91"/>
      <c r="E1606" s="90"/>
      <c r="F1606" s="91"/>
      <c r="G1606" s="91"/>
      <c r="H1606" s="91"/>
    </row>
    <row r="1607" spans="1:8" ht="22.5" customHeight="1" x14ac:dyDescent="0.3">
      <c r="A1607" s="24">
        <v>1604</v>
      </c>
      <c r="B1607" s="83"/>
      <c r="C1607" s="90"/>
      <c r="D1607" s="91"/>
      <c r="E1607" s="90"/>
      <c r="F1607" s="91"/>
      <c r="G1607" s="91"/>
      <c r="H1607" s="91"/>
    </row>
    <row r="1608" spans="1:8" ht="22.5" customHeight="1" x14ac:dyDescent="0.3">
      <c r="A1608" s="24">
        <v>1605</v>
      </c>
      <c r="B1608" s="83"/>
      <c r="C1608" s="90"/>
      <c r="D1608" s="91"/>
      <c r="E1608" s="90"/>
      <c r="F1608" s="91"/>
      <c r="G1608" s="91"/>
      <c r="H1608" s="91"/>
    </row>
    <row r="1609" spans="1:8" ht="22.5" customHeight="1" x14ac:dyDescent="0.3">
      <c r="A1609" s="24">
        <v>1606</v>
      </c>
      <c r="B1609" s="83"/>
      <c r="C1609" s="90"/>
      <c r="D1609" s="91"/>
      <c r="E1609" s="90"/>
      <c r="F1609" s="91"/>
      <c r="G1609" s="91"/>
      <c r="H1609" s="91"/>
    </row>
    <row r="1610" spans="1:8" ht="22.5" customHeight="1" x14ac:dyDescent="0.3">
      <c r="A1610" s="24">
        <v>1607</v>
      </c>
      <c r="B1610" s="83"/>
      <c r="C1610" s="90"/>
      <c r="D1610" s="91"/>
      <c r="E1610" s="90"/>
      <c r="F1610" s="91"/>
      <c r="G1610" s="91"/>
      <c r="H1610" s="91"/>
    </row>
    <row r="1611" spans="1:8" ht="22.5" customHeight="1" x14ac:dyDescent="0.3">
      <c r="A1611" s="24">
        <v>1608</v>
      </c>
      <c r="B1611" s="83"/>
      <c r="C1611" s="90"/>
      <c r="D1611" s="91"/>
      <c r="E1611" s="90"/>
      <c r="F1611" s="91"/>
      <c r="G1611" s="91"/>
      <c r="H1611" s="91"/>
    </row>
    <row r="1612" spans="1:8" ht="22.5" customHeight="1" x14ac:dyDescent="0.3">
      <c r="A1612" s="24">
        <v>1609</v>
      </c>
      <c r="B1612" s="83"/>
      <c r="C1612" s="90"/>
      <c r="D1612" s="91"/>
      <c r="E1612" s="90"/>
      <c r="F1612" s="91"/>
      <c r="G1612" s="91"/>
      <c r="H1612" s="91"/>
    </row>
    <row r="1613" spans="1:8" ht="22.5" customHeight="1" x14ac:dyDescent="0.3">
      <c r="A1613" s="24">
        <v>1610</v>
      </c>
      <c r="B1613" s="83"/>
      <c r="C1613" s="90"/>
      <c r="D1613" s="91"/>
      <c r="E1613" s="90"/>
      <c r="F1613" s="91"/>
      <c r="G1613" s="91"/>
      <c r="H1613" s="91"/>
    </row>
    <row r="1614" spans="1:8" ht="22.5" customHeight="1" x14ac:dyDescent="0.3">
      <c r="A1614" s="24">
        <v>1611</v>
      </c>
      <c r="B1614" s="83"/>
      <c r="C1614" s="90"/>
      <c r="D1614" s="91"/>
      <c r="E1614" s="90"/>
      <c r="F1614" s="91"/>
      <c r="G1614" s="91"/>
      <c r="H1614" s="91"/>
    </row>
    <row r="1615" spans="1:8" ht="22.5" customHeight="1" x14ac:dyDescent="0.3">
      <c r="A1615" s="24">
        <v>1612</v>
      </c>
      <c r="B1615" s="83"/>
      <c r="C1615" s="90"/>
      <c r="D1615" s="91"/>
      <c r="E1615" s="90"/>
      <c r="F1615" s="91"/>
      <c r="G1615" s="91"/>
      <c r="H1615" s="91"/>
    </row>
    <row r="1616" spans="1:8" ht="22.5" customHeight="1" x14ac:dyDescent="0.3">
      <c r="A1616" s="24">
        <v>1613</v>
      </c>
      <c r="B1616" s="83"/>
      <c r="C1616" s="90"/>
      <c r="D1616" s="91"/>
      <c r="E1616" s="90"/>
      <c r="F1616" s="91"/>
      <c r="G1616" s="91"/>
      <c r="H1616" s="91"/>
    </row>
    <row r="1617" spans="1:8" ht="22.5" customHeight="1" x14ac:dyDescent="0.3">
      <c r="A1617" s="24">
        <v>1614</v>
      </c>
      <c r="B1617" s="83"/>
      <c r="C1617" s="90"/>
      <c r="D1617" s="91"/>
      <c r="E1617" s="90"/>
      <c r="F1617" s="91"/>
      <c r="G1617" s="91"/>
      <c r="H1617" s="91"/>
    </row>
    <row r="1618" spans="1:8" ht="22.5" customHeight="1" x14ac:dyDescent="0.3">
      <c r="A1618" s="24">
        <v>1615</v>
      </c>
      <c r="B1618" s="83"/>
      <c r="C1618" s="90"/>
      <c r="D1618" s="91"/>
      <c r="E1618" s="90"/>
      <c r="F1618" s="91"/>
      <c r="G1618" s="91"/>
      <c r="H1618" s="91"/>
    </row>
    <row r="1619" spans="1:8" ht="22.5" customHeight="1" x14ac:dyDescent="0.3">
      <c r="A1619" s="24">
        <v>1616</v>
      </c>
      <c r="B1619" s="83"/>
      <c r="C1619" s="90"/>
      <c r="D1619" s="91"/>
      <c r="E1619" s="90"/>
      <c r="F1619" s="91"/>
      <c r="G1619" s="91"/>
      <c r="H1619" s="91"/>
    </row>
    <row r="1620" spans="1:8" ht="22.5" customHeight="1" x14ac:dyDescent="0.3">
      <c r="A1620" s="24">
        <v>1617</v>
      </c>
      <c r="B1620" s="83"/>
      <c r="C1620" s="90"/>
      <c r="D1620" s="91"/>
      <c r="E1620" s="90"/>
      <c r="F1620" s="91"/>
      <c r="G1620" s="91"/>
      <c r="H1620" s="91"/>
    </row>
    <row r="1621" spans="1:8" ht="22.5" customHeight="1" x14ac:dyDescent="0.3">
      <c r="A1621" s="24">
        <v>1618</v>
      </c>
      <c r="B1621" s="83"/>
      <c r="C1621" s="90"/>
      <c r="D1621" s="91"/>
      <c r="E1621" s="90"/>
      <c r="F1621" s="91"/>
      <c r="G1621" s="91"/>
      <c r="H1621" s="91"/>
    </row>
    <row r="1622" spans="1:8" ht="22.5" customHeight="1" x14ac:dyDescent="0.3">
      <c r="A1622" s="24">
        <v>1619</v>
      </c>
      <c r="B1622" s="83"/>
      <c r="C1622" s="90"/>
      <c r="D1622" s="91"/>
      <c r="E1622" s="90"/>
      <c r="F1622" s="91"/>
      <c r="G1622" s="91"/>
      <c r="H1622" s="91"/>
    </row>
    <row r="1623" spans="1:8" ht="22.5" customHeight="1" x14ac:dyDescent="0.3">
      <c r="A1623" s="24">
        <v>1620</v>
      </c>
      <c r="B1623" s="83"/>
      <c r="C1623" s="90"/>
      <c r="D1623" s="91"/>
      <c r="E1623" s="90"/>
      <c r="F1623" s="91"/>
      <c r="G1623" s="91"/>
      <c r="H1623" s="91"/>
    </row>
    <row r="1624" spans="1:8" ht="22.5" customHeight="1" x14ac:dyDescent="0.3">
      <c r="A1624" s="24">
        <v>1621</v>
      </c>
      <c r="B1624" s="83"/>
      <c r="C1624" s="90"/>
      <c r="D1624" s="91"/>
      <c r="E1624" s="90"/>
      <c r="F1624" s="91"/>
      <c r="G1624" s="91"/>
      <c r="H1624" s="91"/>
    </row>
    <row r="1625" spans="1:8" ht="22.5" customHeight="1" x14ac:dyDescent="0.3">
      <c r="A1625" s="24">
        <v>1622</v>
      </c>
      <c r="B1625" s="83"/>
      <c r="C1625" s="90"/>
      <c r="D1625" s="91"/>
      <c r="E1625" s="90"/>
      <c r="F1625" s="91"/>
      <c r="G1625" s="91"/>
      <c r="H1625" s="91"/>
    </row>
    <row r="1626" spans="1:8" ht="22.5" customHeight="1" x14ac:dyDescent="0.3">
      <c r="A1626" s="24">
        <v>1623</v>
      </c>
      <c r="B1626" s="83"/>
      <c r="C1626" s="90"/>
      <c r="D1626" s="91"/>
      <c r="E1626" s="90"/>
      <c r="F1626" s="91"/>
      <c r="G1626" s="91"/>
      <c r="H1626" s="91"/>
    </row>
    <row r="1627" spans="1:8" ht="22.5" customHeight="1" x14ac:dyDescent="0.3">
      <c r="A1627" s="24">
        <v>1624</v>
      </c>
      <c r="B1627" s="83"/>
      <c r="C1627" s="90"/>
      <c r="D1627" s="91"/>
      <c r="E1627" s="90"/>
      <c r="F1627" s="91"/>
      <c r="G1627" s="91"/>
      <c r="H1627" s="91"/>
    </row>
    <row r="1628" spans="1:8" ht="22.5" customHeight="1" x14ac:dyDescent="0.3">
      <c r="A1628" s="24">
        <v>1625</v>
      </c>
      <c r="B1628" s="83"/>
      <c r="C1628" s="90"/>
      <c r="D1628" s="91"/>
      <c r="E1628" s="90"/>
      <c r="F1628" s="91"/>
      <c r="G1628" s="91"/>
      <c r="H1628" s="91"/>
    </row>
    <row r="1629" spans="1:8" ht="22.5" customHeight="1" x14ac:dyDescent="0.3">
      <c r="A1629" s="24">
        <v>1626</v>
      </c>
      <c r="B1629" s="83"/>
      <c r="C1629" s="90"/>
      <c r="D1629" s="91"/>
      <c r="E1629" s="90"/>
      <c r="F1629" s="91"/>
      <c r="G1629" s="91"/>
      <c r="H1629" s="91"/>
    </row>
    <row r="1630" spans="1:8" ht="22.5" customHeight="1" x14ac:dyDescent="0.3">
      <c r="A1630" s="24">
        <v>1627</v>
      </c>
      <c r="B1630" s="83"/>
      <c r="C1630" s="90"/>
      <c r="D1630" s="91"/>
      <c r="E1630" s="90"/>
      <c r="F1630" s="91"/>
      <c r="G1630" s="91"/>
      <c r="H1630" s="91"/>
    </row>
    <row r="1631" spans="1:8" ht="22.5" customHeight="1" x14ac:dyDescent="0.3">
      <c r="A1631" s="24">
        <v>1628</v>
      </c>
      <c r="B1631" s="83"/>
      <c r="C1631" s="90"/>
      <c r="D1631" s="91"/>
      <c r="E1631" s="90"/>
      <c r="F1631" s="91"/>
      <c r="G1631" s="91"/>
      <c r="H1631" s="91"/>
    </row>
    <row r="1632" spans="1:8" ht="22.5" customHeight="1" x14ac:dyDescent="0.3">
      <c r="A1632" s="24">
        <v>1629</v>
      </c>
      <c r="B1632" s="83"/>
      <c r="C1632" s="90"/>
      <c r="D1632" s="91"/>
      <c r="E1632" s="90"/>
      <c r="F1632" s="91"/>
      <c r="G1632" s="91"/>
      <c r="H1632" s="91"/>
    </row>
    <row r="1633" spans="1:8" ht="22.5" customHeight="1" x14ac:dyDescent="0.3">
      <c r="A1633" s="24">
        <v>1630</v>
      </c>
      <c r="B1633" s="83"/>
      <c r="C1633" s="90"/>
      <c r="D1633" s="91"/>
      <c r="E1633" s="90"/>
      <c r="F1633" s="91"/>
      <c r="G1633" s="91"/>
      <c r="H1633" s="91"/>
    </row>
    <row r="1634" spans="1:8" ht="22.5" customHeight="1" x14ac:dyDescent="0.3">
      <c r="A1634" s="24">
        <v>1631</v>
      </c>
      <c r="B1634" s="83"/>
      <c r="C1634" s="90"/>
      <c r="D1634" s="91"/>
      <c r="E1634" s="90"/>
      <c r="F1634" s="91"/>
      <c r="G1634" s="91"/>
      <c r="H1634" s="91"/>
    </row>
    <row r="1635" spans="1:8" ht="22.5" customHeight="1" x14ac:dyDescent="0.3">
      <c r="A1635" s="24">
        <v>1632</v>
      </c>
      <c r="B1635" s="83"/>
      <c r="C1635" s="90"/>
      <c r="D1635" s="91"/>
      <c r="E1635" s="90"/>
      <c r="F1635" s="91"/>
      <c r="G1635" s="91"/>
      <c r="H1635" s="91"/>
    </row>
    <row r="1636" spans="1:8" ht="22.5" customHeight="1" x14ac:dyDescent="0.3">
      <c r="A1636" s="24">
        <v>1633</v>
      </c>
      <c r="B1636" s="83"/>
      <c r="C1636" s="90"/>
      <c r="D1636" s="91"/>
      <c r="E1636" s="90"/>
      <c r="F1636" s="91"/>
      <c r="G1636" s="91"/>
      <c r="H1636" s="91"/>
    </row>
    <row r="1637" spans="1:8" ht="22.5" customHeight="1" x14ac:dyDescent="0.3">
      <c r="A1637" s="24">
        <v>1634</v>
      </c>
      <c r="B1637" s="83"/>
      <c r="C1637" s="90"/>
      <c r="D1637" s="91"/>
      <c r="E1637" s="90"/>
      <c r="F1637" s="91"/>
      <c r="G1637" s="91"/>
      <c r="H1637" s="91"/>
    </row>
    <row r="1638" spans="1:8" ht="22.5" customHeight="1" x14ac:dyDescent="0.3">
      <c r="A1638" s="24">
        <v>1635</v>
      </c>
      <c r="B1638" s="83"/>
      <c r="C1638" s="90"/>
      <c r="D1638" s="91"/>
      <c r="E1638" s="90"/>
      <c r="F1638" s="91"/>
      <c r="G1638" s="91"/>
      <c r="H1638" s="91"/>
    </row>
    <row r="1639" spans="1:8" ht="22.5" customHeight="1" x14ac:dyDescent="0.3">
      <c r="A1639" s="24">
        <v>1636</v>
      </c>
      <c r="B1639" s="83"/>
      <c r="C1639" s="90"/>
      <c r="D1639" s="91"/>
      <c r="E1639" s="90"/>
      <c r="F1639" s="91"/>
      <c r="G1639" s="91"/>
      <c r="H1639" s="91"/>
    </row>
    <row r="1640" spans="1:8" ht="22.5" customHeight="1" x14ac:dyDescent="0.3">
      <c r="A1640" s="24">
        <v>1637</v>
      </c>
      <c r="B1640" s="83"/>
      <c r="C1640" s="90"/>
      <c r="D1640" s="91"/>
      <c r="E1640" s="90"/>
      <c r="F1640" s="91"/>
      <c r="G1640" s="91"/>
      <c r="H1640" s="91"/>
    </row>
    <row r="1641" spans="1:8" ht="22.5" customHeight="1" x14ac:dyDescent="0.3">
      <c r="A1641" s="24">
        <v>1638</v>
      </c>
      <c r="B1641" s="83"/>
      <c r="C1641" s="90"/>
      <c r="D1641" s="91"/>
      <c r="E1641" s="90"/>
      <c r="F1641" s="91"/>
      <c r="G1641" s="91"/>
      <c r="H1641" s="91"/>
    </row>
    <row r="1642" spans="1:8" ht="22.5" customHeight="1" x14ac:dyDescent="0.3">
      <c r="A1642" s="24">
        <v>1639</v>
      </c>
      <c r="B1642" s="83"/>
      <c r="C1642" s="90"/>
      <c r="D1642" s="91"/>
      <c r="E1642" s="90"/>
      <c r="F1642" s="91"/>
      <c r="G1642" s="91"/>
      <c r="H1642" s="91"/>
    </row>
    <row r="1643" spans="1:8" ht="22.5" customHeight="1" x14ac:dyDescent="0.3">
      <c r="A1643" s="24">
        <v>1640</v>
      </c>
      <c r="B1643" s="83"/>
      <c r="C1643" s="90"/>
      <c r="D1643" s="91"/>
      <c r="E1643" s="90"/>
      <c r="F1643" s="91"/>
      <c r="G1643" s="91"/>
      <c r="H1643" s="91"/>
    </row>
    <row r="1644" spans="1:8" ht="22.5" customHeight="1" x14ac:dyDescent="0.3">
      <c r="A1644" s="24">
        <v>1641</v>
      </c>
      <c r="B1644" s="83"/>
      <c r="C1644" s="90"/>
      <c r="D1644" s="91"/>
      <c r="E1644" s="90"/>
      <c r="F1644" s="91"/>
      <c r="G1644" s="91"/>
      <c r="H1644" s="91"/>
    </row>
    <row r="1645" spans="1:8" ht="22.5" customHeight="1" x14ac:dyDescent="0.3">
      <c r="A1645" s="24">
        <v>1642</v>
      </c>
      <c r="B1645" s="83"/>
      <c r="C1645" s="90"/>
      <c r="D1645" s="91"/>
      <c r="E1645" s="90"/>
      <c r="F1645" s="91"/>
      <c r="G1645" s="91"/>
      <c r="H1645" s="91"/>
    </row>
    <row r="1646" spans="1:8" ht="22.5" customHeight="1" x14ac:dyDescent="0.3">
      <c r="A1646" s="24">
        <v>1643</v>
      </c>
      <c r="B1646" s="83"/>
      <c r="C1646" s="90"/>
      <c r="D1646" s="91"/>
      <c r="E1646" s="90"/>
      <c r="F1646" s="91"/>
      <c r="G1646" s="91"/>
      <c r="H1646" s="91"/>
    </row>
    <row r="1647" spans="1:8" ht="22.5" customHeight="1" x14ac:dyDescent="0.3">
      <c r="A1647" s="24">
        <v>1644</v>
      </c>
      <c r="B1647" s="83"/>
      <c r="C1647" s="90"/>
      <c r="D1647" s="91"/>
      <c r="E1647" s="90"/>
      <c r="F1647" s="91"/>
      <c r="G1647" s="91"/>
      <c r="H1647" s="91"/>
    </row>
    <row r="1648" spans="1:8" ht="22.5" customHeight="1" x14ac:dyDescent="0.3">
      <c r="A1648" s="24">
        <v>1645</v>
      </c>
      <c r="B1648" s="83"/>
      <c r="C1648" s="90"/>
      <c r="D1648" s="91"/>
      <c r="E1648" s="90"/>
      <c r="F1648" s="91"/>
      <c r="G1648" s="91"/>
      <c r="H1648" s="91"/>
    </row>
    <row r="1649" spans="1:8" ht="22.5" customHeight="1" x14ac:dyDescent="0.3">
      <c r="A1649" s="24">
        <v>1646</v>
      </c>
      <c r="B1649" s="83"/>
      <c r="C1649" s="90"/>
      <c r="D1649" s="91"/>
      <c r="E1649" s="90"/>
      <c r="F1649" s="91"/>
      <c r="G1649" s="91"/>
      <c r="H1649" s="91"/>
    </row>
    <row r="1650" spans="1:8" ht="22.5" customHeight="1" x14ac:dyDescent="0.3">
      <c r="A1650" s="24">
        <v>1647</v>
      </c>
      <c r="B1650" s="83"/>
      <c r="C1650" s="90"/>
      <c r="D1650" s="91"/>
      <c r="E1650" s="90"/>
      <c r="F1650" s="91"/>
      <c r="G1650" s="91"/>
      <c r="H1650" s="91"/>
    </row>
    <row r="1651" spans="1:8" ht="22.5" customHeight="1" x14ac:dyDescent="0.3">
      <c r="A1651" s="24">
        <v>1648</v>
      </c>
      <c r="B1651" s="83"/>
      <c r="C1651" s="90"/>
      <c r="D1651" s="91"/>
      <c r="E1651" s="90"/>
      <c r="F1651" s="91"/>
      <c r="G1651" s="91"/>
      <c r="H1651" s="91"/>
    </row>
    <row r="1652" spans="1:8" ht="22.5" customHeight="1" x14ac:dyDescent="0.3">
      <c r="A1652" s="24">
        <v>1649</v>
      </c>
      <c r="B1652" s="83"/>
      <c r="C1652" s="90"/>
      <c r="D1652" s="91"/>
      <c r="E1652" s="90"/>
      <c r="F1652" s="91"/>
      <c r="G1652" s="91"/>
      <c r="H1652" s="91"/>
    </row>
    <row r="1653" spans="1:8" ht="22.5" customHeight="1" x14ac:dyDescent="0.3">
      <c r="A1653" s="24">
        <v>1650</v>
      </c>
      <c r="B1653" s="83"/>
      <c r="C1653" s="90"/>
      <c r="D1653" s="91"/>
      <c r="E1653" s="90"/>
      <c r="F1653" s="91"/>
      <c r="G1653" s="91"/>
      <c r="H1653" s="91"/>
    </row>
    <row r="1654" spans="1:8" ht="22.5" customHeight="1" x14ac:dyDescent="0.3">
      <c r="A1654" s="24">
        <v>1651</v>
      </c>
      <c r="B1654" s="83"/>
      <c r="C1654" s="90"/>
      <c r="D1654" s="91"/>
      <c r="E1654" s="90"/>
      <c r="F1654" s="91"/>
      <c r="G1654" s="91"/>
      <c r="H1654" s="91"/>
    </row>
    <row r="1655" spans="1:8" ht="22.5" customHeight="1" x14ac:dyDescent="0.3">
      <c r="A1655" s="24">
        <v>1652</v>
      </c>
      <c r="B1655" s="83"/>
      <c r="C1655" s="90"/>
      <c r="D1655" s="91"/>
      <c r="E1655" s="90"/>
      <c r="F1655" s="91"/>
      <c r="G1655" s="91"/>
      <c r="H1655" s="91"/>
    </row>
    <row r="1656" spans="1:8" ht="22.5" customHeight="1" x14ac:dyDescent="0.3">
      <c r="A1656" s="24">
        <v>1653</v>
      </c>
      <c r="B1656" s="83"/>
      <c r="C1656" s="90"/>
      <c r="D1656" s="91"/>
      <c r="E1656" s="90"/>
      <c r="F1656" s="91"/>
      <c r="G1656" s="91"/>
      <c r="H1656" s="91"/>
    </row>
    <row r="1657" spans="1:8" ht="22.5" customHeight="1" x14ac:dyDescent="0.3">
      <c r="A1657" s="24">
        <v>1654</v>
      </c>
      <c r="B1657" s="83"/>
      <c r="C1657" s="90"/>
      <c r="D1657" s="91"/>
      <c r="E1657" s="90"/>
      <c r="F1657" s="91"/>
      <c r="G1657" s="91"/>
      <c r="H1657" s="91"/>
    </row>
    <row r="1658" spans="1:8" ht="22.5" customHeight="1" x14ac:dyDescent="0.3">
      <c r="A1658" s="24">
        <v>1655</v>
      </c>
      <c r="B1658" s="83"/>
      <c r="C1658" s="90"/>
      <c r="D1658" s="91"/>
      <c r="E1658" s="90"/>
      <c r="F1658" s="91"/>
      <c r="G1658" s="91"/>
      <c r="H1658" s="91"/>
    </row>
    <row r="1659" spans="1:8" ht="22.5" customHeight="1" x14ac:dyDescent="0.3">
      <c r="A1659" s="24">
        <v>1656</v>
      </c>
      <c r="B1659" s="83"/>
      <c r="C1659" s="90"/>
      <c r="D1659" s="91"/>
      <c r="E1659" s="90"/>
      <c r="F1659" s="91"/>
      <c r="G1659" s="91"/>
      <c r="H1659" s="91"/>
    </row>
    <row r="1660" spans="1:8" ht="22.5" customHeight="1" x14ac:dyDescent="0.3">
      <c r="A1660" s="24">
        <v>1657</v>
      </c>
      <c r="B1660" s="83"/>
      <c r="C1660" s="90"/>
      <c r="D1660" s="91"/>
      <c r="E1660" s="90"/>
      <c r="F1660" s="91"/>
      <c r="G1660" s="91"/>
      <c r="H1660" s="91"/>
    </row>
    <row r="1661" spans="1:8" ht="22.5" customHeight="1" x14ac:dyDescent="0.3">
      <c r="A1661" s="24">
        <v>1658</v>
      </c>
      <c r="B1661" s="83"/>
      <c r="C1661" s="90"/>
      <c r="D1661" s="91"/>
      <c r="E1661" s="90"/>
      <c r="F1661" s="91"/>
      <c r="G1661" s="91"/>
      <c r="H1661" s="91"/>
    </row>
    <row r="1662" spans="1:8" ht="22.5" customHeight="1" x14ac:dyDescent="0.3">
      <c r="A1662" s="24">
        <v>1659</v>
      </c>
      <c r="B1662" s="83"/>
      <c r="C1662" s="90"/>
      <c r="D1662" s="91"/>
      <c r="E1662" s="90"/>
      <c r="F1662" s="91"/>
      <c r="G1662" s="91"/>
      <c r="H1662" s="91"/>
    </row>
    <row r="1663" spans="1:8" ht="22.5" customHeight="1" x14ac:dyDescent="0.3">
      <c r="A1663" s="24">
        <v>1660</v>
      </c>
      <c r="B1663" s="83"/>
      <c r="C1663" s="90"/>
      <c r="D1663" s="91"/>
      <c r="E1663" s="90"/>
      <c r="F1663" s="91"/>
      <c r="G1663" s="91"/>
      <c r="H1663" s="91"/>
    </row>
    <row r="1664" spans="1:8" ht="22.5" customHeight="1" x14ac:dyDescent="0.3">
      <c r="A1664" s="24">
        <v>1661</v>
      </c>
      <c r="B1664" s="83"/>
      <c r="C1664" s="90"/>
      <c r="D1664" s="91"/>
      <c r="E1664" s="90"/>
      <c r="F1664" s="91"/>
      <c r="G1664" s="91"/>
      <c r="H1664" s="91"/>
    </row>
    <row r="1665" spans="1:8" ht="22.5" customHeight="1" x14ac:dyDescent="0.3">
      <c r="A1665" s="24">
        <v>1662</v>
      </c>
      <c r="B1665" s="83"/>
      <c r="C1665" s="90"/>
      <c r="D1665" s="91"/>
      <c r="E1665" s="90"/>
      <c r="F1665" s="91"/>
      <c r="G1665" s="91"/>
      <c r="H1665" s="91"/>
    </row>
    <row r="1666" spans="1:8" ht="22.5" customHeight="1" x14ac:dyDescent="0.3">
      <c r="A1666" s="24">
        <v>1663</v>
      </c>
      <c r="B1666" s="83"/>
      <c r="C1666" s="90"/>
      <c r="D1666" s="91"/>
      <c r="E1666" s="90"/>
      <c r="F1666" s="91"/>
      <c r="G1666" s="91"/>
      <c r="H1666" s="91"/>
    </row>
    <row r="1667" spans="1:8" ht="22.5" customHeight="1" x14ac:dyDescent="0.3">
      <c r="A1667" s="24">
        <v>1664</v>
      </c>
      <c r="B1667" s="83"/>
      <c r="C1667" s="90"/>
      <c r="D1667" s="91"/>
      <c r="E1667" s="90"/>
      <c r="F1667" s="91"/>
      <c r="G1667" s="91"/>
      <c r="H1667" s="91"/>
    </row>
    <row r="1668" spans="1:8" ht="22.5" customHeight="1" x14ac:dyDescent="0.3">
      <c r="A1668" s="24">
        <v>1665</v>
      </c>
      <c r="B1668" s="83"/>
      <c r="C1668" s="90"/>
      <c r="D1668" s="91"/>
      <c r="E1668" s="90"/>
      <c r="F1668" s="91"/>
      <c r="G1668" s="91"/>
      <c r="H1668" s="91"/>
    </row>
    <row r="1669" spans="1:8" ht="22.5" customHeight="1" x14ac:dyDescent="0.3">
      <c r="A1669" s="24">
        <v>1666</v>
      </c>
      <c r="B1669" s="83"/>
      <c r="C1669" s="90"/>
      <c r="D1669" s="91"/>
      <c r="E1669" s="90"/>
      <c r="F1669" s="91"/>
      <c r="G1669" s="91"/>
      <c r="H1669" s="91"/>
    </row>
    <row r="1670" spans="1:8" ht="22.5" customHeight="1" x14ac:dyDescent="0.3">
      <c r="A1670" s="24">
        <v>1667</v>
      </c>
      <c r="B1670" s="83"/>
      <c r="C1670" s="90"/>
      <c r="D1670" s="91"/>
      <c r="E1670" s="90"/>
      <c r="F1670" s="91"/>
      <c r="G1670" s="91"/>
      <c r="H1670" s="91"/>
    </row>
    <row r="1671" spans="1:8" ht="22.5" customHeight="1" x14ac:dyDescent="0.3">
      <c r="A1671" s="24">
        <v>1668</v>
      </c>
      <c r="B1671" s="83"/>
      <c r="C1671" s="90"/>
      <c r="D1671" s="91"/>
      <c r="E1671" s="90"/>
      <c r="F1671" s="91"/>
      <c r="G1671" s="91"/>
      <c r="H1671" s="91"/>
    </row>
    <row r="1672" spans="1:8" ht="22.5" customHeight="1" x14ac:dyDescent="0.3">
      <c r="A1672" s="24">
        <v>1669</v>
      </c>
      <c r="B1672" s="83"/>
      <c r="C1672" s="90"/>
      <c r="D1672" s="91"/>
      <c r="E1672" s="90"/>
      <c r="F1672" s="91"/>
      <c r="G1672" s="91"/>
      <c r="H1672" s="91"/>
    </row>
    <row r="1673" spans="1:8" ht="22.5" customHeight="1" x14ac:dyDescent="0.3">
      <c r="A1673" s="24">
        <v>1670</v>
      </c>
      <c r="B1673" s="83"/>
      <c r="C1673" s="90"/>
      <c r="D1673" s="91"/>
      <c r="E1673" s="90"/>
      <c r="F1673" s="91"/>
      <c r="G1673" s="91"/>
      <c r="H1673" s="91"/>
    </row>
    <row r="1674" spans="1:8" ht="22.5" customHeight="1" x14ac:dyDescent="0.3">
      <c r="A1674" s="24">
        <v>1671</v>
      </c>
      <c r="B1674" s="83"/>
      <c r="C1674" s="90"/>
      <c r="D1674" s="91"/>
      <c r="E1674" s="90"/>
      <c r="F1674" s="91"/>
      <c r="G1674" s="91"/>
      <c r="H1674" s="91"/>
    </row>
    <row r="1675" spans="1:8" ht="22.5" customHeight="1" x14ac:dyDescent="0.3">
      <c r="A1675" s="24">
        <v>1672</v>
      </c>
      <c r="B1675" s="83"/>
      <c r="C1675" s="90"/>
      <c r="D1675" s="91"/>
      <c r="E1675" s="90"/>
      <c r="F1675" s="91"/>
      <c r="G1675" s="91"/>
      <c r="H1675" s="91"/>
    </row>
    <row r="1676" spans="1:8" ht="22.5" customHeight="1" x14ac:dyDescent="0.3">
      <c r="A1676" s="24">
        <v>1673</v>
      </c>
      <c r="B1676" s="83"/>
      <c r="C1676" s="90"/>
      <c r="D1676" s="91"/>
      <c r="E1676" s="90"/>
      <c r="F1676" s="91"/>
      <c r="G1676" s="91"/>
      <c r="H1676" s="91"/>
    </row>
    <row r="1677" spans="1:8" ht="22.5" customHeight="1" x14ac:dyDescent="0.3">
      <c r="A1677" s="24">
        <v>1674</v>
      </c>
      <c r="B1677" s="83"/>
      <c r="C1677" s="90"/>
      <c r="D1677" s="91"/>
      <c r="E1677" s="90"/>
      <c r="F1677" s="91"/>
      <c r="G1677" s="91"/>
      <c r="H1677" s="91"/>
    </row>
    <row r="1678" spans="1:8" ht="22.5" customHeight="1" x14ac:dyDescent="0.3">
      <c r="A1678" s="24">
        <v>1675</v>
      </c>
      <c r="B1678" s="83"/>
      <c r="C1678" s="90"/>
      <c r="D1678" s="91"/>
      <c r="E1678" s="90"/>
      <c r="F1678" s="91"/>
      <c r="G1678" s="91"/>
      <c r="H1678" s="91"/>
    </row>
    <row r="1679" spans="1:8" ht="22.5" customHeight="1" x14ac:dyDescent="0.3">
      <c r="A1679" s="24">
        <v>1676</v>
      </c>
      <c r="B1679" s="83"/>
      <c r="C1679" s="90"/>
      <c r="D1679" s="91"/>
      <c r="E1679" s="90"/>
      <c r="F1679" s="91"/>
      <c r="G1679" s="91"/>
      <c r="H1679" s="91"/>
    </row>
    <row r="1680" spans="1:8" ht="22.5" customHeight="1" x14ac:dyDescent="0.3">
      <c r="A1680" s="24">
        <v>1677</v>
      </c>
      <c r="B1680" s="83"/>
      <c r="C1680" s="90"/>
      <c r="D1680" s="91"/>
      <c r="E1680" s="90"/>
      <c r="F1680" s="91"/>
      <c r="G1680" s="91"/>
      <c r="H1680" s="91"/>
    </row>
    <row r="1681" spans="1:8" ht="22.5" customHeight="1" x14ac:dyDescent="0.3">
      <c r="A1681" s="24">
        <v>1678</v>
      </c>
      <c r="B1681" s="83"/>
      <c r="C1681" s="90"/>
      <c r="D1681" s="91"/>
      <c r="E1681" s="90"/>
      <c r="F1681" s="91"/>
      <c r="G1681" s="91"/>
      <c r="H1681" s="91"/>
    </row>
    <row r="1682" spans="1:8" ht="22.5" customHeight="1" x14ac:dyDescent="0.3">
      <c r="A1682" s="24">
        <v>1679</v>
      </c>
      <c r="B1682" s="83"/>
      <c r="C1682" s="90"/>
      <c r="D1682" s="91"/>
      <c r="E1682" s="90"/>
      <c r="F1682" s="91"/>
      <c r="G1682" s="91"/>
      <c r="H1682" s="91"/>
    </row>
    <row r="1683" spans="1:8" ht="22.5" customHeight="1" x14ac:dyDescent="0.3">
      <c r="A1683" s="24">
        <v>1680</v>
      </c>
      <c r="B1683" s="83"/>
      <c r="C1683" s="90"/>
      <c r="D1683" s="91"/>
      <c r="E1683" s="90"/>
      <c r="F1683" s="91"/>
      <c r="G1683" s="91"/>
      <c r="H1683" s="91"/>
    </row>
    <row r="1684" spans="1:8" ht="22.5" customHeight="1" x14ac:dyDescent="0.3">
      <c r="A1684" s="24">
        <v>1681</v>
      </c>
      <c r="B1684" s="83"/>
      <c r="C1684" s="90"/>
      <c r="D1684" s="91"/>
      <c r="E1684" s="90"/>
      <c r="F1684" s="91"/>
      <c r="G1684" s="91"/>
      <c r="H1684" s="91"/>
    </row>
    <row r="1685" spans="1:8" ht="22.5" customHeight="1" x14ac:dyDescent="0.3">
      <c r="A1685" s="24">
        <v>1682</v>
      </c>
      <c r="B1685" s="83"/>
      <c r="C1685" s="90"/>
      <c r="D1685" s="91"/>
      <c r="E1685" s="90"/>
      <c r="F1685" s="91"/>
      <c r="G1685" s="91"/>
      <c r="H1685" s="91"/>
    </row>
    <row r="1686" spans="1:8" ht="22.5" customHeight="1" x14ac:dyDescent="0.3">
      <c r="A1686" s="24">
        <v>1683</v>
      </c>
      <c r="B1686" s="83"/>
      <c r="C1686" s="90"/>
      <c r="D1686" s="91"/>
      <c r="E1686" s="90"/>
      <c r="F1686" s="91"/>
      <c r="G1686" s="91"/>
      <c r="H1686" s="91"/>
    </row>
    <row r="1687" spans="1:8" ht="22.5" customHeight="1" x14ac:dyDescent="0.3">
      <c r="A1687" s="24">
        <v>1684</v>
      </c>
      <c r="B1687" s="83"/>
      <c r="C1687" s="90"/>
      <c r="D1687" s="91"/>
      <c r="E1687" s="90"/>
      <c r="F1687" s="91"/>
      <c r="G1687" s="91"/>
      <c r="H1687" s="91"/>
    </row>
    <row r="1688" spans="1:8" ht="22.5" customHeight="1" x14ac:dyDescent="0.3">
      <c r="A1688" s="24">
        <v>1685</v>
      </c>
      <c r="B1688" s="83"/>
      <c r="C1688" s="90"/>
      <c r="D1688" s="91"/>
      <c r="E1688" s="90"/>
      <c r="F1688" s="91"/>
      <c r="G1688" s="91"/>
      <c r="H1688" s="91"/>
    </row>
    <row r="1689" spans="1:8" ht="22.5" customHeight="1" x14ac:dyDescent="0.3">
      <c r="A1689" s="24">
        <v>1686</v>
      </c>
      <c r="B1689" s="83"/>
      <c r="C1689" s="90"/>
      <c r="D1689" s="91"/>
      <c r="E1689" s="90"/>
      <c r="F1689" s="91"/>
      <c r="G1689" s="91"/>
      <c r="H1689" s="91"/>
    </row>
    <row r="1690" spans="1:8" ht="22.5" customHeight="1" x14ac:dyDescent="0.3">
      <c r="A1690" s="24">
        <v>1687</v>
      </c>
      <c r="B1690" s="83"/>
      <c r="C1690" s="90"/>
      <c r="D1690" s="91"/>
      <c r="E1690" s="90"/>
      <c r="F1690" s="91"/>
      <c r="G1690" s="91"/>
      <c r="H1690" s="91"/>
    </row>
    <row r="1691" spans="1:8" ht="22.5" customHeight="1" x14ac:dyDescent="0.3">
      <c r="A1691" s="24">
        <v>1688</v>
      </c>
      <c r="B1691" s="83"/>
      <c r="C1691" s="90"/>
      <c r="D1691" s="91"/>
      <c r="E1691" s="90"/>
      <c r="F1691" s="91"/>
      <c r="G1691" s="91"/>
      <c r="H1691" s="91"/>
    </row>
    <row r="1692" spans="1:8" ht="22.5" customHeight="1" x14ac:dyDescent="0.3">
      <c r="A1692" s="24">
        <v>1689</v>
      </c>
      <c r="B1692" s="83"/>
      <c r="C1692" s="90"/>
      <c r="D1692" s="91"/>
      <c r="E1692" s="90"/>
      <c r="F1692" s="91"/>
      <c r="G1692" s="91"/>
      <c r="H1692" s="91"/>
    </row>
    <row r="1693" spans="1:8" ht="22.5" customHeight="1" x14ac:dyDescent="0.3">
      <c r="A1693" s="24">
        <v>1690</v>
      </c>
      <c r="B1693" s="83"/>
      <c r="C1693" s="90"/>
      <c r="D1693" s="91"/>
      <c r="E1693" s="90"/>
      <c r="F1693" s="91"/>
      <c r="G1693" s="91"/>
      <c r="H1693" s="91"/>
    </row>
    <row r="1694" spans="1:8" ht="22.5" customHeight="1" x14ac:dyDescent="0.3">
      <c r="A1694" s="24">
        <v>1691</v>
      </c>
      <c r="B1694" s="83"/>
      <c r="C1694" s="90"/>
      <c r="D1694" s="91"/>
      <c r="E1694" s="90"/>
      <c r="F1694" s="91"/>
      <c r="G1694" s="91"/>
      <c r="H1694" s="91"/>
    </row>
    <row r="1695" spans="1:8" ht="22.5" customHeight="1" x14ac:dyDescent="0.3">
      <c r="A1695" s="24">
        <v>1692</v>
      </c>
      <c r="B1695" s="83"/>
      <c r="C1695" s="90"/>
      <c r="D1695" s="91"/>
      <c r="E1695" s="90"/>
      <c r="F1695" s="91"/>
      <c r="G1695" s="91"/>
      <c r="H1695" s="91"/>
    </row>
    <row r="1696" spans="1:8" ht="22.5" customHeight="1" x14ac:dyDescent="0.3">
      <c r="A1696" s="24">
        <v>1693</v>
      </c>
      <c r="B1696" s="83"/>
      <c r="C1696" s="90"/>
      <c r="D1696" s="91"/>
      <c r="E1696" s="90"/>
      <c r="F1696" s="91"/>
      <c r="G1696" s="91"/>
      <c r="H1696" s="91"/>
    </row>
    <row r="1697" spans="1:8" ht="22.5" customHeight="1" x14ac:dyDescent="0.3">
      <c r="A1697" s="24">
        <v>1694</v>
      </c>
      <c r="B1697" s="83"/>
      <c r="C1697" s="90"/>
      <c r="D1697" s="91"/>
      <c r="E1697" s="90"/>
      <c r="F1697" s="91"/>
      <c r="G1697" s="91"/>
      <c r="H1697" s="91"/>
    </row>
    <row r="1698" spans="1:8" ht="22.5" customHeight="1" x14ac:dyDescent="0.3">
      <c r="A1698" s="24">
        <v>1695</v>
      </c>
      <c r="B1698" s="83"/>
      <c r="C1698" s="90"/>
      <c r="D1698" s="91"/>
      <c r="E1698" s="90"/>
      <c r="F1698" s="91"/>
      <c r="G1698" s="91"/>
      <c r="H1698" s="91"/>
    </row>
    <row r="1699" spans="1:8" ht="22.5" customHeight="1" x14ac:dyDescent="0.3">
      <c r="A1699" s="24">
        <v>1696</v>
      </c>
      <c r="B1699" s="83"/>
      <c r="C1699" s="90"/>
      <c r="D1699" s="91"/>
      <c r="E1699" s="90"/>
      <c r="F1699" s="91"/>
      <c r="G1699" s="91"/>
      <c r="H1699" s="91"/>
    </row>
    <row r="1700" spans="1:8" ht="22.5" customHeight="1" x14ac:dyDescent="0.3">
      <c r="A1700" s="24">
        <v>1697</v>
      </c>
      <c r="B1700" s="83"/>
      <c r="C1700" s="90"/>
      <c r="D1700" s="91"/>
      <c r="E1700" s="90"/>
      <c r="F1700" s="91"/>
      <c r="G1700" s="91"/>
      <c r="H1700" s="91"/>
    </row>
    <row r="1701" spans="1:8" ht="22.5" customHeight="1" x14ac:dyDescent="0.3">
      <c r="A1701" s="24">
        <v>1698</v>
      </c>
      <c r="B1701" s="83"/>
      <c r="C1701" s="90"/>
      <c r="D1701" s="91"/>
      <c r="E1701" s="90"/>
      <c r="F1701" s="91"/>
      <c r="G1701" s="91"/>
      <c r="H1701" s="91"/>
    </row>
    <row r="1702" spans="1:8" ht="22.5" customHeight="1" x14ac:dyDescent="0.3">
      <c r="A1702" s="24">
        <v>1699</v>
      </c>
      <c r="B1702" s="83"/>
      <c r="C1702" s="90"/>
      <c r="D1702" s="91"/>
      <c r="E1702" s="90"/>
      <c r="F1702" s="91"/>
      <c r="G1702" s="91"/>
      <c r="H1702" s="91"/>
    </row>
    <row r="1703" spans="1:8" ht="22.5" customHeight="1" x14ac:dyDescent="0.3">
      <c r="A1703" s="24">
        <v>1700</v>
      </c>
      <c r="B1703" s="83"/>
      <c r="C1703" s="90"/>
      <c r="D1703" s="91"/>
      <c r="E1703" s="90"/>
      <c r="F1703" s="91"/>
      <c r="G1703" s="91"/>
      <c r="H1703" s="91"/>
    </row>
    <row r="1704" spans="1:8" ht="22.5" customHeight="1" x14ac:dyDescent="0.3">
      <c r="A1704" s="24">
        <v>1701</v>
      </c>
      <c r="B1704" s="83"/>
      <c r="C1704" s="90"/>
      <c r="D1704" s="91"/>
      <c r="E1704" s="90"/>
      <c r="F1704" s="91"/>
      <c r="G1704" s="91"/>
      <c r="H1704" s="91"/>
    </row>
    <row r="1705" spans="1:8" ht="22.5" customHeight="1" x14ac:dyDescent="0.3">
      <c r="A1705" s="24">
        <v>1702</v>
      </c>
      <c r="B1705" s="83"/>
      <c r="C1705" s="90"/>
      <c r="D1705" s="91"/>
      <c r="E1705" s="90"/>
      <c r="F1705" s="91"/>
      <c r="G1705" s="91"/>
      <c r="H1705" s="91"/>
    </row>
    <row r="1706" spans="1:8" ht="22.5" customHeight="1" x14ac:dyDescent="0.3">
      <c r="A1706" s="24">
        <v>1703</v>
      </c>
      <c r="B1706" s="83"/>
      <c r="C1706" s="90"/>
      <c r="D1706" s="91"/>
      <c r="E1706" s="90"/>
      <c r="F1706" s="91"/>
      <c r="G1706" s="91"/>
      <c r="H1706" s="91"/>
    </row>
    <row r="1707" spans="1:8" ht="22.5" customHeight="1" x14ac:dyDescent="0.3">
      <c r="A1707" s="24">
        <v>1704</v>
      </c>
      <c r="B1707" s="83"/>
      <c r="C1707" s="90"/>
      <c r="D1707" s="91"/>
      <c r="E1707" s="90"/>
      <c r="F1707" s="91"/>
      <c r="G1707" s="91"/>
      <c r="H1707" s="91"/>
    </row>
    <row r="1708" spans="1:8" ht="22.5" customHeight="1" x14ac:dyDescent="0.3">
      <c r="A1708" s="24">
        <v>1705</v>
      </c>
      <c r="B1708" s="83"/>
      <c r="C1708" s="90"/>
      <c r="D1708" s="91"/>
      <c r="E1708" s="90"/>
      <c r="F1708" s="91"/>
      <c r="G1708" s="91"/>
      <c r="H1708" s="91"/>
    </row>
    <row r="1709" spans="1:8" ht="22.5" customHeight="1" x14ac:dyDescent="0.3">
      <c r="A1709" s="24">
        <v>1706</v>
      </c>
      <c r="B1709" s="83"/>
      <c r="C1709" s="90"/>
      <c r="D1709" s="91"/>
      <c r="E1709" s="90"/>
      <c r="F1709" s="91"/>
      <c r="G1709" s="91"/>
      <c r="H1709" s="91"/>
    </row>
    <row r="1710" spans="1:8" ht="22.5" customHeight="1" x14ac:dyDescent="0.3">
      <c r="A1710" s="24">
        <v>1707</v>
      </c>
      <c r="B1710" s="83"/>
      <c r="C1710" s="90"/>
      <c r="D1710" s="91"/>
      <c r="E1710" s="90"/>
      <c r="F1710" s="91"/>
      <c r="G1710" s="91"/>
      <c r="H1710" s="91"/>
    </row>
    <row r="1711" spans="1:8" ht="22.5" customHeight="1" x14ac:dyDescent="0.3">
      <c r="A1711" s="24">
        <v>1708</v>
      </c>
      <c r="B1711" s="83"/>
      <c r="C1711" s="90"/>
      <c r="D1711" s="91"/>
      <c r="E1711" s="90"/>
      <c r="F1711" s="91"/>
      <c r="G1711" s="91"/>
      <c r="H1711" s="91"/>
    </row>
    <row r="1712" spans="1:8" ht="22.5" customHeight="1" x14ac:dyDescent="0.3">
      <c r="A1712" s="24">
        <v>1709</v>
      </c>
      <c r="B1712" s="83"/>
      <c r="C1712" s="90"/>
      <c r="D1712" s="91"/>
      <c r="E1712" s="90"/>
      <c r="F1712" s="91"/>
      <c r="G1712" s="91"/>
      <c r="H1712" s="91"/>
    </row>
    <row r="1713" spans="1:8" ht="22.5" customHeight="1" x14ac:dyDescent="0.3">
      <c r="A1713" s="24">
        <v>1710</v>
      </c>
      <c r="B1713" s="83"/>
      <c r="C1713" s="90"/>
      <c r="D1713" s="91"/>
      <c r="E1713" s="90"/>
      <c r="F1713" s="91"/>
      <c r="G1713" s="91"/>
      <c r="H1713" s="91"/>
    </row>
    <row r="1714" spans="1:8" ht="22.5" customHeight="1" x14ac:dyDescent="0.3">
      <c r="A1714" s="24">
        <v>1711</v>
      </c>
      <c r="B1714" s="83"/>
      <c r="C1714" s="90"/>
      <c r="D1714" s="91"/>
      <c r="E1714" s="90"/>
      <c r="F1714" s="91"/>
      <c r="G1714" s="91"/>
      <c r="H1714" s="91"/>
    </row>
    <row r="1715" spans="1:8" ht="22.5" customHeight="1" x14ac:dyDescent="0.3">
      <c r="A1715" s="24">
        <v>1712</v>
      </c>
      <c r="B1715" s="83"/>
      <c r="C1715" s="90"/>
      <c r="D1715" s="91"/>
      <c r="E1715" s="90"/>
      <c r="F1715" s="91"/>
      <c r="G1715" s="91"/>
      <c r="H1715" s="91"/>
    </row>
    <row r="1716" spans="1:8" ht="22.5" customHeight="1" x14ac:dyDescent="0.3">
      <c r="A1716" s="24">
        <v>1713</v>
      </c>
      <c r="B1716" s="83"/>
      <c r="C1716" s="90"/>
      <c r="D1716" s="91"/>
      <c r="E1716" s="90"/>
      <c r="F1716" s="91"/>
      <c r="G1716" s="91"/>
      <c r="H1716" s="91"/>
    </row>
    <row r="1717" spans="1:8" ht="22.5" customHeight="1" x14ac:dyDescent="0.3">
      <c r="A1717" s="24">
        <v>1714</v>
      </c>
      <c r="B1717" s="83"/>
      <c r="C1717" s="90"/>
      <c r="D1717" s="91"/>
      <c r="E1717" s="90"/>
      <c r="F1717" s="91"/>
      <c r="G1717" s="91"/>
      <c r="H1717" s="91"/>
    </row>
    <row r="1718" spans="1:8" ht="22.5" customHeight="1" x14ac:dyDescent="0.3">
      <c r="A1718" s="24">
        <v>1715</v>
      </c>
      <c r="B1718" s="83"/>
      <c r="C1718" s="90"/>
      <c r="D1718" s="91"/>
      <c r="E1718" s="90"/>
      <c r="F1718" s="91"/>
      <c r="G1718" s="91"/>
      <c r="H1718" s="91"/>
    </row>
    <row r="1719" spans="1:8" ht="22.5" customHeight="1" x14ac:dyDescent="0.3">
      <c r="A1719" s="24">
        <v>1716</v>
      </c>
      <c r="B1719" s="83"/>
      <c r="C1719" s="90"/>
      <c r="D1719" s="91"/>
      <c r="E1719" s="90"/>
      <c r="F1719" s="91"/>
      <c r="G1719" s="91"/>
      <c r="H1719" s="91"/>
    </row>
    <row r="1720" spans="1:8" ht="22.5" customHeight="1" x14ac:dyDescent="0.3">
      <c r="A1720" s="24">
        <v>1717</v>
      </c>
      <c r="B1720" s="83"/>
      <c r="C1720" s="90"/>
      <c r="D1720" s="91"/>
      <c r="E1720" s="90"/>
      <c r="F1720" s="91"/>
      <c r="G1720" s="91"/>
      <c r="H1720" s="91"/>
    </row>
    <row r="1721" spans="1:8" ht="22.5" customHeight="1" x14ac:dyDescent="0.3">
      <c r="A1721" s="24">
        <v>1718</v>
      </c>
      <c r="B1721" s="83"/>
      <c r="C1721" s="90"/>
      <c r="D1721" s="91"/>
      <c r="E1721" s="90"/>
      <c r="F1721" s="91"/>
      <c r="G1721" s="91"/>
      <c r="H1721" s="91"/>
    </row>
    <row r="1722" spans="1:8" ht="22.5" customHeight="1" x14ac:dyDescent="0.3">
      <c r="A1722" s="24">
        <v>1719</v>
      </c>
      <c r="B1722" s="83"/>
      <c r="C1722" s="90"/>
      <c r="D1722" s="91"/>
      <c r="E1722" s="90"/>
      <c r="F1722" s="91"/>
      <c r="G1722" s="91"/>
      <c r="H1722" s="91"/>
    </row>
    <row r="1723" spans="1:8" ht="22.5" customHeight="1" x14ac:dyDescent="0.3">
      <c r="A1723" s="24">
        <v>1720</v>
      </c>
      <c r="B1723" s="83"/>
      <c r="C1723" s="90"/>
      <c r="D1723" s="91"/>
      <c r="E1723" s="90"/>
      <c r="F1723" s="91"/>
      <c r="G1723" s="91"/>
      <c r="H1723" s="91"/>
    </row>
    <row r="1724" spans="1:8" ht="22.5" customHeight="1" x14ac:dyDescent="0.3">
      <c r="A1724" s="24">
        <v>1721</v>
      </c>
      <c r="B1724" s="83"/>
      <c r="C1724" s="90"/>
      <c r="D1724" s="91"/>
      <c r="E1724" s="90"/>
      <c r="F1724" s="91"/>
      <c r="G1724" s="91"/>
      <c r="H1724" s="91"/>
    </row>
    <row r="1725" spans="1:8" ht="22.5" customHeight="1" x14ac:dyDescent="0.3">
      <c r="A1725" s="24">
        <v>1722</v>
      </c>
      <c r="B1725" s="83"/>
      <c r="C1725" s="90"/>
      <c r="D1725" s="91"/>
      <c r="E1725" s="90"/>
      <c r="F1725" s="91"/>
      <c r="G1725" s="91"/>
      <c r="H1725" s="91"/>
    </row>
    <row r="1726" spans="1:8" ht="22.5" customHeight="1" x14ac:dyDescent="0.3">
      <c r="A1726" s="24">
        <v>1723</v>
      </c>
      <c r="B1726" s="83"/>
      <c r="C1726" s="90"/>
      <c r="D1726" s="91"/>
      <c r="E1726" s="90"/>
      <c r="F1726" s="91"/>
      <c r="G1726" s="91"/>
      <c r="H1726" s="91"/>
    </row>
    <row r="1727" spans="1:8" ht="22.5" customHeight="1" x14ac:dyDescent="0.3">
      <c r="A1727" s="24">
        <v>1724</v>
      </c>
      <c r="B1727" s="83"/>
      <c r="C1727" s="90"/>
      <c r="D1727" s="91"/>
      <c r="E1727" s="90"/>
      <c r="F1727" s="91"/>
      <c r="G1727" s="91"/>
      <c r="H1727" s="91"/>
    </row>
    <row r="1728" spans="1:8" ht="22.5" customHeight="1" x14ac:dyDescent="0.3">
      <c r="A1728" s="24">
        <v>1725</v>
      </c>
      <c r="B1728" s="83"/>
      <c r="C1728" s="90"/>
      <c r="D1728" s="91"/>
      <c r="E1728" s="90"/>
      <c r="F1728" s="91"/>
      <c r="G1728" s="91"/>
      <c r="H1728" s="91"/>
    </row>
    <row r="1729" spans="1:8" ht="22.5" customHeight="1" x14ac:dyDescent="0.3">
      <c r="A1729" s="24">
        <v>1726</v>
      </c>
      <c r="B1729" s="83"/>
      <c r="C1729" s="90"/>
      <c r="D1729" s="91"/>
      <c r="E1729" s="90"/>
      <c r="F1729" s="91"/>
      <c r="G1729" s="91"/>
      <c r="H1729" s="91"/>
    </row>
    <row r="1730" spans="1:8" ht="22.5" customHeight="1" x14ac:dyDescent="0.3">
      <c r="A1730" s="24">
        <v>1727</v>
      </c>
      <c r="B1730" s="83"/>
      <c r="C1730" s="90"/>
      <c r="D1730" s="91"/>
      <c r="E1730" s="90"/>
      <c r="F1730" s="91"/>
      <c r="G1730" s="91"/>
      <c r="H1730" s="91"/>
    </row>
    <row r="1731" spans="1:8" ht="22.5" customHeight="1" x14ac:dyDescent="0.3">
      <c r="A1731" s="24">
        <v>1728</v>
      </c>
      <c r="B1731" s="83"/>
      <c r="C1731" s="90"/>
      <c r="D1731" s="91"/>
      <c r="E1731" s="90"/>
      <c r="F1731" s="91"/>
      <c r="G1731" s="91"/>
      <c r="H1731" s="91"/>
    </row>
    <row r="1732" spans="1:8" ht="22.5" customHeight="1" x14ac:dyDescent="0.3">
      <c r="A1732" s="24">
        <v>1729</v>
      </c>
      <c r="B1732" s="83"/>
      <c r="C1732" s="90"/>
      <c r="D1732" s="91"/>
      <c r="E1732" s="90"/>
      <c r="F1732" s="91"/>
      <c r="G1732" s="91"/>
      <c r="H1732" s="91"/>
    </row>
    <row r="1733" spans="1:8" ht="22.5" customHeight="1" x14ac:dyDescent="0.3">
      <c r="A1733" s="24">
        <v>1730</v>
      </c>
      <c r="B1733" s="83"/>
      <c r="C1733" s="90"/>
      <c r="D1733" s="91"/>
      <c r="E1733" s="90"/>
      <c r="F1733" s="91"/>
      <c r="G1733" s="91"/>
      <c r="H1733" s="91"/>
    </row>
    <row r="1734" spans="1:8" ht="22.5" customHeight="1" x14ac:dyDescent="0.3">
      <c r="A1734" s="24">
        <v>1731</v>
      </c>
      <c r="B1734" s="83"/>
      <c r="C1734" s="90"/>
      <c r="D1734" s="91"/>
      <c r="E1734" s="90"/>
      <c r="F1734" s="91"/>
      <c r="G1734" s="91"/>
      <c r="H1734" s="91"/>
    </row>
    <row r="1735" spans="1:8" ht="22.5" customHeight="1" x14ac:dyDescent="0.3">
      <c r="A1735" s="24">
        <v>1732</v>
      </c>
      <c r="B1735" s="83"/>
      <c r="C1735" s="90"/>
      <c r="D1735" s="91"/>
      <c r="E1735" s="90"/>
      <c r="F1735" s="91"/>
      <c r="G1735" s="91"/>
      <c r="H1735" s="91"/>
    </row>
    <row r="1736" spans="1:8" ht="22.5" customHeight="1" x14ac:dyDescent="0.3">
      <c r="A1736" s="24">
        <v>1733</v>
      </c>
      <c r="B1736" s="83"/>
      <c r="C1736" s="90"/>
      <c r="D1736" s="91"/>
      <c r="E1736" s="90"/>
      <c r="F1736" s="91"/>
      <c r="G1736" s="91"/>
      <c r="H1736" s="91"/>
    </row>
    <row r="1737" spans="1:8" ht="22.5" customHeight="1" x14ac:dyDescent="0.3">
      <c r="A1737" s="24">
        <v>1734</v>
      </c>
      <c r="B1737" s="83"/>
      <c r="C1737" s="90"/>
      <c r="D1737" s="91"/>
      <c r="E1737" s="90"/>
      <c r="F1737" s="91"/>
      <c r="G1737" s="91"/>
      <c r="H1737" s="91"/>
    </row>
    <row r="1738" spans="1:8" ht="22.5" customHeight="1" x14ac:dyDescent="0.3">
      <c r="A1738" s="24">
        <v>1735</v>
      </c>
      <c r="B1738" s="83"/>
      <c r="C1738" s="90"/>
      <c r="D1738" s="91"/>
      <c r="E1738" s="90"/>
      <c r="F1738" s="91"/>
      <c r="G1738" s="91"/>
      <c r="H1738" s="91"/>
    </row>
    <row r="1739" spans="1:8" ht="22.5" customHeight="1" x14ac:dyDescent="0.3">
      <c r="A1739" s="24">
        <v>1736</v>
      </c>
      <c r="B1739" s="83"/>
      <c r="C1739" s="90"/>
      <c r="D1739" s="91"/>
      <c r="E1739" s="90"/>
      <c r="F1739" s="91"/>
      <c r="G1739" s="91"/>
      <c r="H1739" s="91"/>
    </row>
    <row r="1740" spans="1:8" ht="22.5" customHeight="1" x14ac:dyDescent="0.3">
      <c r="A1740" s="24">
        <v>1737</v>
      </c>
      <c r="B1740" s="83"/>
      <c r="C1740" s="90"/>
      <c r="D1740" s="91"/>
      <c r="E1740" s="90"/>
      <c r="F1740" s="91"/>
      <c r="G1740" s="91"/>
      <c r="H1740" s="91"/>
    </row>
    <row r="1741" spans="1:8" ht="22.5" customHeight="1" x14ac:dyDescent="0.3">
      <c r="A1741" s="24">
        <v>1738</v>
      </c>
      <c r="B1741" s="83"/>
      <c r="C1741" s="90"/>
      <c r="D1741" s="91"/>
      <c r="E1741" s="90"/>
      <c r="F1741" s="91"/>
      <c r="G1741" s="91"/>
      <c r="H1741" s="91"/>
    </row>
    <row r="1742" spans="1:8" ht="22.5" customHeight="1" x14ac:dyDescent="0.3">
      <c r="A1742" s="24">
        <v>1739</v>
      </c>
      <c r="B1742" s="83"/>
      <c r="C1742" s="90"/>
      <c r="D1742" s="91"/>
      <c r="E1742" s="90"/>
      <c r="F1742" s="91"/>
      <c r="G1742" s="91"/>
      <c r="H1742" s="91"/>
    </row>
    <row r="1743" spans="1:8" ht="22.5" customHeight="1" x14ac:dyDescent="0.3">
      <c r="A1743" s="24">
        <v>1740</v>
      </c>
      <c r="B1743" s="83"/>
      <c r="C1743" s="90"/>
      <c r="D1743" s="91"/>
      <c r="E1743" s="90"/>
      <c r="F1743" s="91"/>
      <c r="G1743" s="91"/>
      <c r="H1743" s="91"/>
    </row>
    <row r="1744" spans="1:8" ht="22.5" customHeight="1" x14ac:dyDescent="0.3">
      <c r="A1744" s="24">
        <v>1741</v>
      </c>
      <c r="B1744" s="83"/>
      <c r="C1744" s="90"/>
      <c r="D1744" s="91"/>
      <c r="E1744" s="90"/>
      <c r="F1744" s="91"/>
      <c r="G1744" s="91"/>
      <c r="H1744" s="91"/>
    </row>
    <row r="1745" spans="1:8" ht="22.5" customHeight="1" x14ac:dyDescent="0.3">
      <c r="A1745" s="24">
        <v>1742</v>
      </c>
      <c r="B1745" s="83"/>
      <c r="C1745" s="90"/>
      <c r="D1745" s="91"/>
      <c r="E1745" s="90"/>
      <c r="F1745" s="91"/>
      <c r="G1745" s="91"/>
      <c r="H1745" s="91"/>
    </row>
    <row r="1746" spans="1:8" ht="22.5" customHeight="1" x14ac:dyDescent="0.3">
      <c r="A1746" s="24">
        <v>1743</v>
      </c>
      <c r="B1746" s="83"/>
      <c r="C1746" s="90"/>
      <c r="D1746" s="91"/>
      <c r="E1746" s="90"/>
      <c r="F1746" s="91"/>
      <c r="G1746" s="91"/>
      <c r="H1746" s="91"/>
    </row>
    <row r="1747" spans="1:8" ht="22.5" customHeight="1" x14ac:dyDescent="0.3">
      <c r="A1747" s="24">
        <v>1744</v>
      </c>
      <c r="B1747" s="83"/>
      <c r="C1747" s="90"/>
      <c r="D1747" s="91"/>
      <c r="E1747" s="90"/>
      <c r="F1747" s="91"/>
      <c r="G1747" s="91"/>
      <c r="H1747" s="91"/>
    </row>
    <row r="1748" spans="1:8" ht="22.5" customHeight="1" x14ac:dyDescent="0.3">
      <c r="A1748" s="24">
        <v>1745</v>
      </c>
      <c r="B1748" s="83"/>
      <c r="C1748" s="90"/>
      <c r="D1748" s="91"/>
      <c r="E1748" s="90"/>
      <c r="F1748" s="91"/>
      <c r="G1748" s="91"/>
      <c r="H1748" s="91"/>
    </row>
    <row r="1749" spans="1:8" ht="22.5" customHeight="1" x14ac:dyDescent="0.3">
      <c r="A1749" s="24">
        <v>1746</v>
      </c>
      <c r="B1749" s="83"/>
      <c r="C1749" s="90"/>
      <c r="D1749" s="91"/>
      <c r="E1749" s="90"/>
      <c r="F1749" s="91"/>
      <c r="G1749" s="91"/>
      <c r="H1749" s="91"/>
    </row>
    <row r="1750" spans="1:8" ht="22.5" customHeight="1" x14ac:dyDescent="0.3">
      <c r="A1750" s="24">
        <v>1747</v>
      </c>
      <c r="B1750" s="83"/>
      <c r="C1750" s="90"/>
      <c r="D1750" s="91"/>
      <c r="E1750" s="90"/>
      <c r="F1750" s="91"/>
      <c r="G1750" s="91"/>
      <c r="H1750" s="91"/>
    </row>
    <row r="1751" spans="1:8" ht="22.5" customHeight="1" x14ac:dyDescent="0.3">
      <c r="A1751" s="24">
        <v>1748</v>
      </c>
      <c r="B1751" s="83"/>
      <c r="C1751" s="90"/>
      <c r="D1751" s="91"/>
      <c r="E1751" s="90"/>
      <c r="F1751" s="91"/>
      <c r="G1751" s="91"/>
      <c r="H1751" s="91"/>
    </row>
    <row r="1752" spans="1:8" ht="22.5" customHeight="1" x14ac:dyDescent="0.3">
      <c r="A1752" s="24">
        <v>1749</v>
      </c>
      <c r="B1752" s="83"/>
      <c r="C1752" s="90"/>
      <c r="D1752" s="91"/>
      <c r="E1752" s="90"/>
      <c r="F1752" s="91"/>
      <c r="G1752" s="91"/>
      <c r="H1752" s="91"/>
    </row>
    <row r="1753" spans="1:8" ht="22.5" customHeight="1" x14ac:dyDescent="0.3">
      <c r="A1753" s="24">
        <v>1750</v>
      </c>
      <c r="B1753" s="83"/>
      <c r="C1753" s="90"/>
      <c r="D1753" s="91"/>
      <c r="E1753" s="90"/>
      <c r="F1753" s="91"/>
      <c r="G1753" s="91"/>
      <c r="H1753" s="91"/>
    </row>
    <row r="1754" spans="1:8" ht="22.5" customHeight="1" x14ac:dyDescent="0.3">
      <c r="A1754" s="24">
        <v>1751</v>
      </c>
      <c r="B1754" s="83"/>
      <c r="C1754" s="90"/>
      <c r="D1754" s="91"/>
      <c r="E1754" s="90"/>
      <c r="F1754" s="91"/>
      <c r="G1754" s="91"/>
      <c r="H1754" s="91"/>
    </row>
    <row r="1755" spans="1:8" ht="22.5" customHeight="1" x14ac:dyDescent="0.3">
      <c r="A1755" s="24">
        <v>1752</v>
      </c>
      <c r="B1755" s="83"/>
      <c r="C1755" s="90"/>
      <c r="D1755" s="91"/>
      <c r="E1755" s="90"/>
      <c r="F1755" s="91"/>
      <c r="G1755" s="91"/>
      <c r="H1755" s="91"/>
    </row>
    <row r="1756" spans="1:8" ht="22.5" customHeight="1" x14ac:dyDescent="0.3">
      <c r="A1756" s="24">
        <v>1753</v>
      </c>
      <c r="B1756" s="83"/>
      <c r="C1756" s="90"/>
      <c r="D1756" s="91"/>
      <c r="E1756" s="90"/>
      <c r="F1756" s="91"/>
      <c r="G1756" s="91"/>
      <c r="H1756" s="91"/>
    </row>
    <row r="1757" spans="1:8" ht="22.5" customHeight="1" x14ac:dyDescent="0.3">
      <c r="A1757" s="24">
        <v>1754</v>
      </c>
      <c r="B1757" s="83"/>
      <c r="C1757" s="90"/>
      <c r="D1757" s="91"/>
      <c r="E1757" s="90"/>
      <c r="F1757" s="91"/>
      <c r="G1757" s="91"/>
      <c r="H1757" s="91"/>
    </row>
    <row r="1758" spans="1:8" ht="22.5" customHeight="1" x14ac:dyDescent="0.3">
      <c r="A1758" s="24">
        <v>1755</v>
      </c>
      <c r="B1758" s="83"/>
      <c r="C1758" s="90"/>
      <c r="D1758" s="91"/>
      <c r="E1758" s="90"/>
      <c r="F1758" s="91"/>
      <c r="G1758" s="91"/>
      <c r="H1758" s="91"/>
    </row>
    <row r="1759" spans="1:8" ht="22.5" customHeight="1" x14ac:dyDescent="0.3">
      <c r="A1759" s="24">
        <v>1756</v>
      </c>
      <c r="B1759" s="83"/>
      <c r="C1759" s="90"/>
      <c r="D1759" s="91"/>
      <c r="E1759" s="90"/>
      <c r="F1759" s="91"/>
      <c r="G1759" s="91"/>
      <c r="H1759" s="91"/>
    </row>
    <row r="1760" spans="1:8" ht="22.5" customHeight="1" x14ac:dyDescent="0.3">
      <c r="A1760" s="24">
        <v>1757</v>
      </c>
      <c r="B1760" s="83"/>
      <c r="C1760" s="90"/>
      <c r="D1760" s="91"/>
      <c r="E1760" s="90"/>
      <c r="F1760" s="91"/>
      <c r="G1760" s="91"/>
      <c r="H1760" s="91"/>
    </row>
    <row r="1761" spans="1:8" ht="22.5" customHeight="1" x14ac:dyDescent="0.3">
      <c r="A1761" s="24">
        <v>1758</v>
      </c>
      <c r="B1761" s="83"/>
      <c r="C1761" s="90"/>
      <c r="D1761" s="91"/>
      <c r="E1761" s="90"/>
      <c r="F1761" s="91"/>
      <c r="G1761" s="91"/>
      <c r="H1761" s="91"/>
    </row>
    <row r="1762" spans="1:8" ht="22.5" customHeight="1" x14ac:dyDescent="0.3">
      <c r="A1762" s="24">
        <v>1759</v>
      </c>
      <c r="B1762" s="83"/>
      <c r="C1762" s="90"/>
      <c r="D1762" s="91"/>
      <c r="E1762" s="90"/>
      <c r="F1762" s="91"/>
      <c r="G1762" s="91"/>
      <c r="H1762" s="91"/>
    </row>
    <row r="1763" spans="1:8" ht="22.5" customHeight="1" x14ac:dyDescent="0.3">
      <c r="A1763" s="24">
        <v>1760</v>
      </c>
      <c r="B1763" s="83"/>
      <c r="C1763" s="90"/>
      <c r="D1763" s="91"/>
      <c r="E1763" s="90"/>
      <c r="F1763" s="91"/>
      <c r="G1763" s="91"/>
      <c r="H1763" s="91"/>
    </row>
    <row r="1764" spans="1:8" ht="22.5" customHeight="1" x14ac:dyDescent="0.3">
      <c r="A1764" s="24">
        <v>1761</v>
      </c>
      <c r="B1764" s="83"/>
      <c r="C1764" s="90"/>
      <c r="D1764" s="91"/>
      <c r="E1764" s="90"/>
      <c r="F1764" s="91"/>
      <c r="G1764" s="91"/>
      <c r="H1764" s="91"/>
    </row>
    <row r="1765" spans="1:8" ht="22.5" customHeight="1" x14ac:dyDescent="0.3">
      <c r="A1765" s="24">
        <v>1762</v>
      </c>
      <c r="B1765" s="83"/>
      <c r="C1765" s="90"/>
      <c r="D1765" s="91"/>
      <c r="E1765" s="90"/>
      <c r="F1765" s="91"/>
      <c r="G1765" s="91"/>
      <c r="H1765" s="91"/>
    </row>
    <row r="1766" spans="1:8" ht="22.5" customHeight="1" x14ac:dyDescent="0.3">
      <c r="A1766" s="24">
        <v>1763</v>
      </c>
      <c r="B1766" s="83"/>
      <c r="C1766" s="90"/>
      <c r="D1766" s="91"/>
      <c r="E1766" s="90"/>
      <c r="F1766" s="91"/>
      <c r="G1766" s="91"/>
      <c r="H1766" s="91"/>
    </row>
    <row r="1767" spans="1:8" ht="22.5" customHeight="1" x14ac:dyDescent="0.3">
      <c r="A1767" s="24">
        <v>1764</v>
      </c>
      <c r="B1767" s="83"/>
      <c r="C1767" s="90"/>
      <c r="D1767" s="91"/>
      <c r="E1767" s="90"/>
      <c r="F1767" s="91"/>
      <c r="G1767" s="91"/>
      <c r="H1767" s="91"/>
    </row>
    <row r="1768" spans="1:8" ht="22.5" customHeight="1" x14ac:dyDescent="0.3">
      <c r="A1768" s="24">
        <v>1765</v>
      </c>
      <c r="B1768" s="83"/>
      <c r="C1768" s="90"/>
      <c r="D1768" s="91"/>
      <c r="E1768" s="90"/>
      <c r="F1768" s="91"/>
      <c r="G1768" s="91"/>
      <c r="H1768" s="91"/>
    </row>
    <row r="1769" spans="1:8" ht="22.5" customHeight="1" x14ac:dyDescent="0.3">
      <c r="A1769" s="24">
        <v>1766</v>
      </c>
      <c r="B1769" s="83"/>
      <c r="C1769" s="90"/>
      <c r="D1769" s="91"/>
      <c r="E1769" s="90"/>
      <c r="F1769" s="91"/>
      <c r="G1769" s="91"/>
      <c r="H1769" s="91"/>
    </row>
    <row r="1770" spans="1:8" ht="22.5" customHeight="1" x14ac:dyDescent="0.3">
      <c r="A1770" s="24">
        <v>1767</v>
      </c>
      <c r="B1770" s="83"/>
      <c r="C1770" s="90"/>
      <c r="D1770" s="91"/>
      <c r="E1770" s="90"/>
      <c r="F1770" s="91"/>
      <c r="G1770" s="91"/>
      <c r="H1770" s="91"/>
    </row>
    <row r="1771" spans="1:8" ht="22.5" customHeight="1" x14ac:dyDescent="0.3">
      <c r="A1771" s="24">
        <v>1768</v>
      </c>
      <c r="B1771" s="83"/>
      <c r="C1771" s="90"/>
      <c r="D1771" s="91"/>
      <c r="E1771" s="90"/>
      <c r="F1771" s="91"/>
      <c r="G1771" s="91"/>
      <c r="H1771" s="91"/>
    </row>
    <row r="1772" spans="1:8" ht="22.5" customHeight="1" x14ac:dyDescent="0.3">
      <c r="A1772" s="24">
        <v>1769</v>
      </c>
      <c r="B1772" s="83"/>
      <c r="C1772" s="90"/>
      <c r="D1772" s="91"/>
      <c r="E1772" s="90"/>
      <c r="F1772" s="91"/>
      <c r="G1772" s="91"/>
      <c r="H1772" s="91"/>
    </row>
    <row r="1773" spans="1:8" ht="22.5" customHeight="1" x14ac:dyDescent="0.3">
      <c r="A1773" s="24">
        <v>1770</v>
      </c>
      <c r="B1773" s="83"/>
      <c r="C1773" s="90"/>
      <c r="D1773" s="91"/>
      <c r="E1773" s="90"/>
      <c r="F1773" s="91"/>
      <c r="G1773" s="91"/>
      <c r="H1773" s="91"/>
    </row>
    <row r="1774" spans="1:8" ht="22.5" customHeight="1" x14ac:dyDescent="0.3">
      <c r="A1774" s="24">
        <v>1771</v>
      </c>
      <c r="B1774" s="83"/>
      <c r="C1774" s="90"/>
      <c r="D1774" s="91"/>
      <c r="E1774" s="90"/>
      <c r="F1774" s="91"/>
      <c r="G1774" s="91"/>
      <c r="H1774" s="91"/>
    </row>
    <row r="1775" spans="1:8" ht="22.5" customHeight="1" x14ac:dyDescent="0.3">
      <c r="A1775" s="24">
        <v>1772</v>
      </c>
      <c r="B1775" s="83"/>
      <c r="C1775" s="90"/>
      <c r="D1775" s="91"/>
      <c r="E1775" s="90"/>
      <c r="F1775" s="91"/>
      <c r="G1775" s="91"/>
      <c r="H1775" s="91"/>
    </row>
    <row r="1776" spans="1:8" ht="22.5" customHeight="1" x14ac:dyDescent="0.3">
      <c r="A1776" s="24">
        <v>1773</v>
      </c>
      <c r="B1776" s="83"/>
      <c r="C1776" s="90"/>
      <c r="D1776" s="91"/>
      <c r="E1776" s="90"/>
      <c r="F1776" s="91"/>
      <c r="G1776" s="91"/>
      <c r="H1776" s="91"/>
    </row>
    <row r="1777" spans="1:8" ht="22.5" customHeight="1" x14ac:dyDescent="0.3">
      <c r="A1777" s="24">
        <v>1774</v>
      </c>
      <c r="B1777" s="83"/>
      <c r="C1777" s="90"/>
      <c r="D1777" s="91"/>
      <c r="E1777" s="90"/>
      <c r="F1777" s="91"/>
      <c r="G1777" s="91"/>
      <c r="H1777" s="91"/>
    </row>
    <row r="1778" spans="1:8" ht="22.5" customHeight="1" x14ac:dyDescent="0.3">
      <c r="A1778" s="24">
        <v>1775</v>
      </c>
      <c r="B1778" s="83"/>
      <c r="C1778" s="90"/>
      <c r="D1778" s="91"/>
      <c r="E1778" s="90"/>
      <c r="F1778" s="91"/>
      <c r="G1778" s="91"/>
      <c r="H1778" s="91"/>
    </row>
    <row r="1779" spans="1:8" ht="22.5" customHeight="1" x14ac:dyDescent="0.3">
      <c r="A1779" s="24">
        <v>1776</v>
      </c>
      <c r="B1779" s="83"/>
      <c r="C1779" s="90"/>
      <c r="D1779" s="91"/>
      <c r="E1779" s="90"/>
      <c r="F1779" s="91"/>
      <c r="G1779" s="91"/>
      <c r="H1779" s="91"/>
    </row>
    <row r="1780" spans="1:8" ht="22.5" customHeight="1" x14ac:dyDescent="0.3">
      <c r="A1780" s="24">
        <v>1777</v>
      </c>
      <c r="B1780" s="83"/>
      <c r="C1780" s="90"/>
      <c r="D1780" s="91"/>
      <c r="E1780" s="90"/>
      <c r="F1780" s="91"/>
      <c r="G1780" s="91"/>
      <c r="H1780" s="91"/>
    </row>
    <row r="1781" spans="1:8" ht="22.5" customHeight="1" x14ac:dyDescent="0.3">
      <c r="A1781" s="24">
        <v>1778</v>
      </c>
      <c r="B1781" s="83"/>
      <c r="C1781" s="90"/>
      <c r="D1781" s="91"/>
      <c r="E1781" s="90"/>
      <c r="F1781" s="91"/>
      <c r="G1781" s="91"/>
      <c r="H1781" s="91"/>
    </row>
    <row r="1782" spans="1:8" ht="22.5" customHeight="1" x14ac:dyDescent="0.3">
      <c r="A1782" s="24">
        <v>1779</v>
      </c>
      <c r="B1782" s="83"/>
      <c r="C1782" s="90"/>
      <c r="D1782" s="91"/>
      <c r="E1782" s="90"/>
      <c r="F1782" s="91"/>
      <c r="G1782" s="91"/>
      <c r="H1782" s="91"/>
    </row>
    <row r="1783" spans="1:8" ht="22.5" customHeight="1" x14ac:dyDescent="0.3">
      <c r="A1783" s="24">
        <v>1780</v>
      </c>
      <c r="B1783" s="83"/>
      <c r="C1783" s="90"/>
      <c r="D1783" s="91"/>
      <c r="E1783" s="90"/>
      <c r="F1783" s="91"/>
      <c r="G1783" s="91"/>
      <c r="H1783" s="91"/>
    </row>
    <row r="1784" spans="1:8" ht="22.5" customHeight="1" x14ac:dyDescent="0.3">
      <c r="A1784" s="24">
        <v>1781</v>
      </c>
      <c r="B1784" s="83"/>
      <c r="C1784" s="90"/>
      <c r="D1784" s="91"/>
      <c r="E1784" s="90"/>
      <c r="F1784" s="91"/>
      <c r="G1784" s="91"/>
      <c r="H1784" s="91"/>
    </row>
    <row r="1785" spans="1:8" ht="22.5" customHeight="1" x14ac:dyDescent="0.3">
      <c r="A1785" s="24">
        <v>1782</v>
      </c>
      <c r="B1785" s="83"/>
      <c r="C1785" s="90"/>
      <c r="D1785" s="91"/>
      <c r="E1785" s="90"/>
      <c r="F1785" s="91"/>
      <c r="G1785" s="91"/>
      <c r="H1785" s="91"/>
    </row>
    <row r="1786" spans="1:8" ht="22.5" customHeight="1" x14ac:dyDescent="0.3">
      <c r="A1786" s="24">
        <v>1783</v>
      </c>
      <c r="B1786" s="83"/>
      <c r="C1786" s="90"/>
      <c r="D1786" s="91"/>
      <c r="E1786" s="90"/>
      <c r="F1786" s="91"/>
      <c r="G1786" s="91"/>
      <c r="H1786" s="91"/>
    </row>
    <row r="1787" spans="1:8" ht="22.5" customHeight="1" x14ac:dyDescent="0.3">
      <c r="A1787" s="24">
        <v>1784</v>
      </c>
      <c r="B1787" s="83"/>
      <c r="C1787" s="90"/>
      <c r="D1787" s="91"/>
      <c r="E1787" s="90"/>
      <c r="F1787" s="91"/>
      <c r="G1787" s="91"/>
      <c r="H1787" s="91"/>
    </row>
    <row r="1788" spans="1:8" ht="22.5" customHeight="1" x14ac:dyDescent="0.3">
      <c r="A1788" s="24">
        <v>1785</v>
      </c>
      <c r="B1788" s="83"/>
      <c r="C1788" s="90"/>
      <c r="D1788" s="91"/>
      <c r="E1788" s="90"/>
      <c r="F1788" s="91"/>
      <c r="G1788" s="91"/>
      <c r="H1788" s="91"/>
    </row>
    <row r="1789" spans="1:8" ht="22.5" customHeight="1" x14ac:dyDescent="0.3">
      <c r="A1789" s="24">
        <v>1786</v>
      </c>
      <c r="B1789" s="83"/>
      <c r="C1789" s="90"/>
      <c r="D1789" s="91"/>
      <c r="E1789" s="90"/>
      <c r="F1789" s="91"/>
      <c r="G1789" s="91"/>
      <c r="H1789" s="91"/>
    </row>
    <row r="1790" spans="1:8" ht="22.5" customHeight="1" x14ac:dyDescent="0.3">
      <c r="A1790" s="24">
        <v>1787</v>
      </c>
      <c r="B1790" s="83"/>
      <c r="C1790" s="90"/>
      <c r="D1790" s="91"/>
      <c r="E1790" s="90"/>
      <c r="F1790" s="91"/>
      <c r="G1790" s="91"/>
      <c r="H1790" s="91"/>
    </row>
    <row r="1791" spans="1:8" ht="22.5" customHeight="1" x14ac:dyDescent="0.3">
      <c r="A1791" s="24">
        <v>1788</v>
      </c>
      <c r="B1791" s="83"/>
      <c r="C1791" s="90"/>
      <c r="D1791" s="91"/>
      <c r="E1791" s="90"/>
      <c r="F1791" s="91"/>
      <c r="G1791" s="91"/>
      <c r="H1791" s="91"/>
    </row>
    <row r="1792" spans="1:8" ht="22.5" customHeight="1" x14ac:dyDescent="0.3">
      <c r="A1792" s="24">
        <v>1789</v>
      </c>
      <c r="B1792" s="83"/>
      <c r="C1792" s="90"/>
      <c r="D1792" s="91"/>
      <c r="E1792" s="90"/>
      <c r="F1792" s="91"/>
      <c r="G1792" s="91"/>
      <c r="H1792" s="91"/>
    </row>
    <row r="1793" spans="1:8" ht="22.5" customHeight="1" x14ac:dyDescent="0.3">
      <c r="A1793" s="24">
        <v>1790</v>
      </c>
      <c r="B1793" s="83"/>
      <c r="C1793" s="90"/>
      <c r="D1793" s="91"/>
      <c r="E1793" s="90"/>
      <c r="F1793" s="91"/>
      <c r="G1793" s="91"/>
      <c r="H1793" s="91"/>
    </row>
    <row r="1794" spans="1:8" ht="22.5" customHeight="1" x14ac:dyDescent="0.3">
      <c r="A1794" s="24">
        <v>1791</v>
      </c>
      <c r="B1794" s="83"/>
      <c r="C1794" s="90"/>
      <c r="D1794" s="91"/>
      <c r="E1794" s="90"/>
      <c r="F1794" s="91"/>
      <c r="G1794" s="91"/>
      <c r="H1794" s="91"/>
    </row>
    <row r="1795" spans="1:8" ht="22.5" customHeight="1" x14ac:dyDescent="0.3">
      <c r="A1795" s="24">
        <v>1792</v>
      </c>
      <c r="B1795" s="83"/>
      <c r="C1795" s="90"/>
      <c r="D1795" s="91"/>
      <c r="E1795" s="90"/>
      <c r="F1795" s="91"/>
      <c r="G1795" s="91"/>
      <c r="H1795" s="91"/>
    </row>
    <row r="1796" spans="1:8" ht="22.5" customHeight="1" x14ac:dyDescent="0.3">
      <c r="A1796" s="24">
        <v>1793</v>
      </c>
      <c r="B1796" s="83"/>
      <c r="C1796" s="90"/>
      <c r="D1796" s="91"/>
      <c r="E1796" s="90"/>
      <c r="F1796" s="91"/>
      <c r="G1796" s="91"/>
      <c r="H1796" s="91"/>
    </row>
    <row r="1797" spans="1:8" ht="22.5" customHeight="1" x14ac:dyDescent="0.3">
      <c r="A1797" s="24">
        <v>1794</v>
      </c>
      <c r="B1797" s="83"/>
      <c r="C1797" s="90"/>
      <c r="D1797" s="91"/>
      <c r="E1797" s="90"/>
      <c r="F1797" s="91"/>
      <c r="G1797" s="91"/>
      <c r="H1797" s="91"/>
    </row>
    <row r="1798" spans="1:8" ht="22.5" customHeight="1" x14ac:dyDescent="0.3">
      <c r="A1798" s="24">
        <v>1795</v>
      </c>
      <c r="B1798" s="83"/>
      <c r="C1798" s="90"/>
      <c r="D1798" s="91"/>
      <c r="E1798" s="90"/>
      <c r="F1798" s="91"/>
      <c r="G1798" s="91"/>
      <c r="H1798" s="91"/>
    </row>
    <row r="1799" spans="1:8" ht="22.5" customHeight="1" x14ac:dyDescent="0.3">
      <c r="A1799" s="24">
        <v>1796</v>
      </c>
      <c r="B1799" s="83"/>
      <c r="C1799" s="90"/>
      <c r="D1799" s="91"/>
      <c r="E1799" s="90"/>
      <c r="F1799" s="91"/>
      <c r="G1799" s="91"/>
      <c r="H1799" s="91"/>
    </row>
    <row r="1800" spans="1:8" ht="22.5" customHeight="1" x14ac:dyDescent="0.3">
      <c r="A1800" s="24">
        <v>1797</v>
      </c>
      <c r="B1800" s="83"/>
      <c r="C1800" s="90"/>
      <c r="D1800" s="91"/>
      <c r="E1800" s="90"/>
      <c r="F1800" s="91"/>
      <c r="G1800" s="91"/>
      <c r="H1800" s="91"/>
    </row>
    <row r="1801" spans="1:8" ht="22.5" customHeight="1" x14ac:dyDescent="0.3">
      <c r="A1801" s="24">
        <v>1798</v>
      </c>
      <c r="B1801" s="83"/>
      <c r="C1801" s="90"/>
      <c r="D1801" s="91"/>
      <c r="E1801" s="90"/>
      <c r="F1801" s="91"/>
      <c r="G1801" s="91"/>
      <c r="H1801" s="91"/>
    </row>
    <row r="1802" spans="1:8" ht="22.5" customHeight="1" x14ac:dyDescent="0.3">
      <c r="A1802" s="24">
        <v>1799</v>
      </c>
      <c r="B1802" s="83"/>
      <c r="C1802" s="90"/>
      <c r="D1802" s="91"/>
      <c r="E1802" s="90"/>
      <c r="F1802" s="91"/>
      <c r="G1802" s="91"/>
      <c r="H1802" s="91"/>
    </row>
    <row r="1803" spans="1:8" ht="22.5" customHeight="1" x14ac:dyDescent="0.3">
      <c r="A1803" s="24">
        <v>1800</v>
      </c>
      <c r="B1803" s="83"/>
      <c r="C1803" s="90"/>
      <c r="D1803" s="91"/>
      <c r="E1803" s="90"/>
      <c r="F1803" s="91"/>
      <c r="G1803" s="91"/>
      <c r="H1803" s="91"/>
    </row>
    <row r="1804" spans="1:8" ht="22.5" customHeight="1" x14ac:dyDescent="0.3">
      <c r="A1804" s="24">
        <v>1801</v>
      </c>
      <c r="B1804" s="83"/>
      <c r="C1804" s="90"/>
      <c r="D1804" s="91"/>
      <c r="E1804" s="90"/>
      <c r="F1804" s="91"/>
      <c r="G1804" s="91"/>
      <c r="H1804" s="91"/>
    </row>
    <row r="1805" spans="1:8" ht="22.5" customHeight="1" x14ac:dyDescent="0.3">
      <c r="A1805" s="24">
        <v>1802</v>
      </c>
      <c r="B1805" s="83"/>
      <c r="C1805" s="90"/>
      <c r="D1805" s="91"/>
      <c r="E1805" s="90"/>
      <c r="F1805" s="91"/>
      <c r="G1805" s="91"/>
      <c r="H1805" s="91"/>
    </row>
    <row r="1806" spans="1:8" ht="22.5" customHeight="1" x14ac:dyDescent="0.3">
      <c r="A1806" s="24">
        <v>1803</v>
      </c>
      <c r="B1806" s="83"/>
      <c r="C1806" s="90"/>
      <c r="D1806" s="91"/>
      <c r="E1806" s="90"/>
      <c r="F1806" s="91"/>
      <c r="G1806" s="91"/>
      <c r="H1806" s="91"/>
    </row>
    <row r="1807" spans="1:8" ht="22.5" customHeight="1" x14ac:dyDescent="0.3">
      <c r="A1807" s="24">
        <v>1804</v>
      </c>
      <c r="B1807" s="83"/>
      <c r="C1807" s="90"/>
      <c r="D1807" s="91"/>
      <c r="E1807" s="90"/>
      <c r="F1807" s="91"/>
      <c r="G1807" s="91"/>
      <c r="H1807" s="91"/>
    </row>
    <row r="1808" spans="1:8" ht="22.5" customHeight="1" x14ac:dyDescent="0.3">
      <c r="A1808" s="24">
        <v>1805</v>
      </c>
      <c r="B1808" s="83"/>
      <c r="C1808" s="90"/>
      <c r="D1808" s="91"/>
      <c r="E1808" s="90"/>
      <c r="F1808" s="91"/>
      <c r="G1808" s="91"/>
      <c r="H1808" s="91"/>
    </row>
    <row r="1809" spans="1:8" ht="22.5" customHeight="1" x14ac:dyDescent="0.3">
      <c r="A1809" s="24">
        <v>1806</v>
      </c>
      <c r="B1809" s="83"/>
      <c r="C1809" s="90"/>
      <c r="D1809" s="91"/>
      <c r="E1809" s="90"/>
      <c r="F1809" s="91"/>
      <c r="G1809" s="91"/>
      <c r="H1809" s="91"/>
    </row>
    <row r="1810" spans="1:8" ht="22.5" customHeight="1" x14ac:dyDescent="0.3">
      <c r="A1810" s="24">
        <v>1807</v>
      </c>
      <c r="B1810" s="83"/>
      <c r="C1810" s="90"/>
      <c r="D1810" s="91"/>
      <c r="E1810" s="90"/>
      <c r="F1810" s="91"/>
      <c r="G1810" s="91"/>
      <c r="H1810" s="91"/>
    </row>
    <row r="1811" spans="1:8" ht="22.5" customHeight="1" x14ac:dyDescent="0.3">
      <c r="A1811" s="24">
        <v>1808</v>
      </c>
      <c r="B1811" s="83"/>
      <c r="C1811" s="90"/>
      <c r="D1811" s="91"/>
      <c r="E1811" s="90"/>
      <c r="F1811" s="91"/>
      <c r="G1811" s="91"/>
      <c r="H1811" s="91"/>
    </row>
    <row r="1812" spans="1:8" ht="22.5" customHeight="1" x14ac:dyDescent="0.3">
      <c r="A1812" s="24">
        <v>1809</v>
      </c>
      <c r="B1812" s="83"/>
      <c r="C1812" s="90"/>
      <c r="D1812" s="91"/>
      <c r="E1812" s="90"/>
      <c r="F1812" s="91"/>
      <c r="G1812" s="91"/>
      <c r="H1812" s="91"/>
    </row>
    <row r="1813" spans="1:8" ht="22.5" customHeight="1" x14ac:dyDescent="0.3">
      <c r="A1813" s="24">
        <v>1810</v>
      </c>
      <c r="B1813" s="83"/>
      <c r="C1813" s="90"/>
      <c r="D1813" s="91"/>
      <c r="E1813" s="90"/>
      <c r="F1813" s="91"/>
      <c r="G1813" s="91"/>
      <c r="H1813" s="91"/>
    </row>
    <row r="1814" spans="1:8" ht="22.5" customHeight="1" x14ac:dyDescent="0.3">
      <c r="A1814" s="24">
        <v>1811</v>
      </c>
      <c r="B1814" s="83"/>
      <c r="C1814" s="90"/>
      <c r="D1814" s="91"/>
      <c r="E1814" s="90"/>
      <c r="F1814" s="91"/>
      <c r="G1814" s="91"/>
      <c r="H1814" s="91"/>
    </row>
    <row r="1815" spans="1:8" ht="22.5" customHeight="1" x14ac:dyDescent="0.3">
      <c r="A1815" s="24">
        <v>1812</v>
      </c>
      <c r="B1815" s="83"/>
      <c r="C1815" s="90"/>
      <c r="D1815" s="91"/>
      <c r="E1815" s="90"/>
      <c r="F1815" s="91"/>
      <c r="G1815" s="91"/>
      <c r="H1815" s="91"/>
    </row>
    <row r="1816" spans="1:8" ht="22.5" customHeight="1" x14ac:dyDescent="0.3">
      <c r="A1816" s="24">
        <v>1813</v>
      </c>
      <c r="B1816" s="83"/>
      <c r="C1816" s="90"/>
      <c r="D1816" s="91"/>
      <c r="E1816" s="90"/>
      <c r="F1816" s="91"/>
      <c r="G1816" s="91"/>
      <c r="H1816" s="91"/>
    </row>
    <row r="1817" spans="1:8" ht="22.5" customHeight="1" x14ac:dyDescent="0.3">
      <c r="A1817" s="24">
        <v>1814</v>
      </c>
      <c r="B1817" s="83"/>
      <c r="C1817" s="90"/>
      <c r="D1817" s="91"/>
      <c r="E1817" s="90"/>
      <c r="F1817" s="91"/>
      <c r="G1817" s="91"/>
      <c r="H1817" s="91"/>
    </row>
    <row r="1818" spans="1:8" ht="22.5" customHeight="1" x14ac:dyDescent="0.3">
      <c r="A1818" s="24">
        <v>1815</v>
      </c>
      <c r="B1818" s="83"/>
      <c r="C1818" s="90"/>
      <c r="D1818" s="91"/>
      <c r="E1818" s="90"/>
      <c r="F1818" s="91"/>
      <c r="G1818" s="91"/>
      <c r="H1818" s="91"/>
    </row>
    <row r="1819" spans="1:8" ht="22.5" customHeight="1" x14ac:dyDescent="0.3">
      <c r="A1819" s="24">
        <v>1816</v>
      </c>
      <c r="B1819" s="83"/>
      <c r="C1819" s="90"/>
      <c r="D1819" s="91"/>
      <c r="E1819" s="90"/>
      <c r="F1819" s="91"/>
      <c r="G1819" s="91"/>
      <c r="H1819" s="91"/>
    </row>
    <row r="1820" spans="1:8" ht="22.5" customHeight="1" x14ac:dyDescent="0.3">
      <c r="A1820" s="24">
        <v>1817</v>
      </c>
      <c r="B1820" s="83"/>
      <c r="C1820" s="90"/>
      <c r="D1820" s="91"/>
      <c r="E1820" s="90"/>
      <c r="F1820" s="91"/>
      <c r="G1820" s="91"/>
      <c r="H1820" s="91"/>
    </row>
    <row r="1821" spans="1:8" ht="22.5" customHeight="1" x14ac:dyDescent="0.3">
      <c r="A1821" s="24">
        <v>1818</v>
      </c>
      <c r="B1821" s="83"/>
      <c r="C1821" s="90"/>
      <c r="D1821" s="91"/>
      <c r="E1821" s="90"/>
      <c r="F1821" s="91"/>
      <c r="G1821" s="91"/>
      <c r="H1821" s="91"/>
    </row>
    <row r="1822" spans="1:8" ht="22.5" customHeight="1" x14ac:dyDescent="0.3">
      <c r="A1822" s="24">
        <v>1819</v>
      </c>
      <c r="B1822" s="83"/>
      <c r="C1822" s="90"/>
      <c r="D1822" s="91"/>
      <c r="E1822" s="90"/>
      <c r="F1822" s="91"/>
      <c r="G1822" s="91"/>
      <c r="H1822" s="91"/>
    </row>
    <row r="1823" spans="1:8" ht="22.5" customHeight="1" x14ac:dyDescent="0.3">
      <c r="A1823" s="24">
        <v>1820</v>
      </c>
      <c r="B1823" s="83"/>
      <c r="C1823" s="90"/>
      <c r="D1823" s="91"/>
      <c r="E1823" s="90"/>
      <c r="F1823" s="91"/>
      <c r="G1823" s="91"/>
      <c r="H1823" s="91"/>
    </row>
    <row r="1824" spans="1:8" ht="22.5" customHeight="1" x14ac:dyDescent="0.3">
      <c r="A1824" s="24">
        <v>1821</v>
      </c>
      <c r="B1824" s="83"/>
      <c r="C1824" s="90"/>
      <c r="D1824" s="91"/>
      <c r="E1824" s="90"/>
      <c r="F1824" s="91"/>
      <c r="G1824" s="91"/>
      <c r="H1824" s="91"/>
    </row>
    <row r="1825" spans="1:8" ht="22.5" customHeight="1" x14ac:dyDescent="0.3">
      <c r="A1825" s="24">
        <v>1822</v>
      </c>
      <c r="B1825" s="83"/>
      <c r="C1825" s="90"/>
      <c r="D1825" s="91"/>
      <c r="E1825" s="90"/>
      <c r="F1825" s="91"/>
      <c r="G1825" s="91"/>
      <c r="H1825" s="91"/>
    </row>
    <row r="1826" spans="1:8" ht="22.5" customHeight="1" x14ac:dyDescent="0.3">
      <c r="A1826" s="24">
        <v>1823</v>
      </c>
      <c r="B1826" s="83"/>
      <c r="C1826" s="90"/>
      <c r="D1826" s="91"/>
      <c r="E1826" s="90"/>
      <c r="F1826" s="91"/>
      <c r="G1826" s="91"/>
      <c r="H1826" s="91"/>
    </row>
    <row r="1827" spans="1:8" ht="22.5" customHeight="1" x14ac:dyDescent="0.3">
      <c r="A1827" s="24">
        <v>1824</v>
      </c>
      <c r="B1827" s="83"/>
      <c r="C1827" s="90"/>
      <c r="D1827" s="91"/>
      <c r="E1827" s="90"/>
      <c r="F1827" s="91"/>
      <c r="G1827" s="91"/>
      <c r="H1827" s="91"/>
    </row>
    <row r="1828" spans="1:8" ht="22.5" customHeight="1" x14ac:dyDescent="0.3">
      <c r="A1828" s="24">
        <v>1825</v>
      </c>
      <c r="B1828" s="83"/>
      <c r="C1828" s="90"/>
      <c r="D1828" s="91"/>
      <c r="E1828" s="90"/>
      <c r="F1828" s="91"/>
      <c r="G1828" s="91"/>
      <c r="H1828" s="91"/>
    </row>
    <row r="1829" spans="1:8" ht="22.5" customHeight="1" x14ac:dyDescent="0.3">
      <c r="A1829" s="24">
        <v>1826</v>
      </c>
      <c r="B1829" s="83"/>
      <c r="C1829" s="90"/>
      <c r="D1829" s="91"/>
      <c r="E1829" s="90"/>
      <c r="F1829" s="91"/>
      <c r="G1829" s="91"/>
      <c r="H1829" s="91"/>
    </row>
    <row r="1830" spans="1:8" ht="22.5" customHeight="1" x14ac:dyDescent="0.3">
      <c r="A1830" s="24">
        <v>1827</v>
      </c>
      <c r="B1830" s="83"/>
      <c r="C1830" s="90"/>
      <c r="D1830" s="91"/>
      <c r="E1830" s="90"/>
      <c r="F1830" s="91"/>
      <c r="G1830" s="91"/>
      <c r="H1830" s="91"/>
    </row>
    <row r="1831" spans="1:8" ht="22.5" customHeight="1" x14ac:dyDescent="0.3">
      <c r="A1831" s="24">
        <v>1828</v>
      </c>
      <c r="B1831" s="83"/>
      <c r="C1831" s="90"/>
      <c r="D1831" s="91"/>
      <c r="E1831" s="90"/>
      <c r="F1831" s="91"/>
      <c r="G1831" s="91"/>
      <c r="H1831" s="91"/>
    </row>
    <row r="1832" spans="1:8" ht="22.5" customHeight="1" x14ac:dyDescent="0.3">
      <c r="A1832" s="24">
        <v>1829</v>
      </c>
      <c r="B1832" s="83"/>
      <c r="C1832" s="90"/>
      <c r="D1832" s="91"/>
      <c r="E1832" s="90"/>
      <c r="F1832" s="91"/>
      <c r="G1832" s="91"/>
      <c r="H1832" s="91"/>
    </row>
    <row r="1833" spans="1:8" ht="22.5" customHeight="1" x14ac:dyDescent="0.3">
      <c r="A1833" s="24">
        <v>1830</v>
      </c>
      <c r="B1833" s="83"/>
      <c r="C1833" s="90"/>
      <c r="D1833" s="91"/>
      <c r="E1833" s="90"/>
      <c r="F1833" s="91"/>
      <c r="G1833" s="91"/>
      <c r="H1833" s="91"/>
    </row>
    <row r="1834" spans="1:8" ht="22.5" customHeight="1" x14ac:dyDescent="0.3">
      <c r="A1834" s="24">
        <v>1831</v>
      </c>
      <c r="B1834" s="83"/>
      <c r="C1834" s="90"/>
      <c r="D1834" s="91"/>
      <c r="E1834" s="90"/>
      <c r="F1834" s="91"/>
      <c r="G1834" s="91"/>
      <c r="H1834" s="91"/>
    </row>
    <row r="1835" spans="1:8" ht="22.5" customHeight="1" x14ac:dyDescent="0.3">
      <c r="A1835" s="24">
        <v>1832</v>
      </c>
      <c r="B1835" s="83"/>
      <c r="C1835" s="90"/>
      <c r="D1835" s="91"/>
      <c r="E1835" s="90"/>
      <c r="F1835" s="91"/>
      <c r="G1835" s="91"/>
      <c r="H1835" s="91"/>
    </row>
    <row r="1836" spans="1:8" ht="22.5" customHeight="1" x14ac:dyDescent="0.3">
      <c r="A1836" s="24">
        <v>1833</v>
      </c>
      <c r="B1836" s="83"/>
      <c r="C1836" s="90"/>
      <c r="D1836" s="91"/>
      <c r="E1836" s="90"/>
      <c r="F1836" s="91"/>
      <c r="G1836" s="91"/>
      <c r="H1836" s="91"/>
    </row>
    <row r="1837" spans="1:8" ht="22.5" customHeight="1" x14ac:dyDescent="0.3">
      <c r="A1837" s="24">
        <v>1834</v>
      </c>
      <c r="B1837" s="83"/>
      <c r="C1837" s="90"/>
      <c r="D1837" s="91"/>
      <c r="E1837" s="90"/>
      <c r="F1837" s="91"/>
      <c r="G1837" s="91"/>
      <c r="H1837" s="91"/>
    </row>
    <row r="1838" spans="1:8" ht="22.5" customHeight="1" x14ac:dyDescent="0.3">
      <c r="A1838" s="24">
        <v>1835</v>
      </c>
      <c r="B1838" s="83"/>
      <c r="C1838" s="90"/>
      <c r="D1838" s="91"/>
      <c r="E1838" s="90"/>
      <c r="F1838" s="91"/>
      <c r="G1838" s="91"/>
      <c r="H1838" s="91"/>
    </row>
    <row r="1839" spans="1:8" ht="22.5" customHeight="1" x14ac:dyDescent="0.3">
      <c r="A1839" s="24">
        <v>1836</v>
      </c>
      <c r="B1839" s="83"/>
      <c r="C1839" s="90"/>
      <c r="D1839" s="91"/>
      <c r="E1839" s="90"/>
      <c r="F1839" s="91"/>
      <c r="G1839" s="91"/>
      <c r="H1839" s="91"/>
    </row>
    <row r="1840" spans="1:8" ht="22.5" customHeight="1" x14ac:dyDescent="0.3">
      <c r="A1840" s="24">
        <v>1837</v>
      </c>
      <c r="B1840" s="83"/>
      <c r="C1840" s="90"/>
      <c r="D1840" s="91"/>
      <c r="E1840" s="90"/>
      <c r="F1840" s="91"/>
      <c r="G1840" s="91"/>
      <c r="H1840" s="91"/>
    </row>
    <row r="1841" spans="1:8" ht="22.5" customHeight="1" x14ac:dyDescent="0.3">
      <c r="A1841" s="24">
        <v>1838</v>
      </c>
      <c r="B1841" s="83"/>
      <c r="C1841" s="90"/>
      <c r="D1841" s="91"/>
      <c r="E1841" s="90"/>
      <c r="F1841" s="91"/>
      <c r="G1841" s="91"/>
      <c r="H1841" s="91"/>
    </row>
    <row r="1842" spans="1:8" ht="22.5" customHeight="1" x14ac:dyDescent="0.3">
      <c r="A1842" s="24">
        <v>1839</v>
      </c>
      <c r="B1842" s="83"/>
      <c r="C1842" s="90"/>
      <c r="D1842" s="91"/>
      <c r="E1842" s="90"/>
      <c r="F1842" s="91"/>
      <c r="G1842" s="91"/>
      <c r="H1842" s="91"/>
    </row>
    <row r="1843" spans="1:8" ht="22.5" customHeight="1" x14ac:dyDescent="0.3">
      <c r="A1843" s="24">
        <v>1840</v>
      </c>
      <c r="B1843" s="83"/>
      <c r="C1843" s="90"/>
      <c r="D1843" s="91"/>
      <c r="E1843" s="90"/>
      <c r="F1843" s="91"/>
      <c r="G1843" s="91"/>
      <c r="H1843" s="91"/>
    </row>
    <row r="1844" spans="1:8" ht="22.5" customHeight="1" x14ac:dyDescent="0.3">
      <c r="A1844" s="24">
        <v>1841</v>
      </c>
      <c r="B1844" s="83"/>
      <c r="C1844" s="90"/>
      <c r="D1844" s="91"/>
      <c r="E1844" s="90"/>
      <c r="F1844" s="91"/>
      <c r="G1844" s="91"/>
      <c r="H1844" s="91"/>
    </row>
    <row r="1845" spans="1:8" ht="22.5" customHeight="1" x14ac:dyDescent="0.3">
      <c r="A1845" s="24">
        <v>1842</v>
      </c>
      <c r="B1845" s="83"/>
      <c r="C1845" s="90"/>
      <c r="D1845" s="91"/>
      <c r="E1845" s="90"/>
      <c r="F1845" s="91"/>
      <c r="G1845" s="91"/>
      <c r="H1845" s="91"/>
    </row>
    <row r="1846" spans="1:8" ht="22.5" customHeight="1" x14ac:dyDescent="0.3">
      <c r="A1846" s="24">
        <v>1843</v>
      </c>
      <c r="B1846" s="83"/>
      <c r="C1846" s="90"/>
      <c r="D1846" s="91"/>
      <c r="E1846" s="90"/>
      <c r="F1846" s="91"/>
      <c r="G1846" s="91"/>
      <c r="H1846" s="91"/>
    </row>
    <row r="1847" spans="1:8" ht="22.5" customHeight="1" x14ac:dyDescent="0.3">
      <c r="A1847" s="24">
        <v>1844</v>
      </c>
      <c r="B1847" s="83"/>
      <c r="C1847" s="90"/>
      <c r="D1847" s="91"/>
      <c r="E1847" s="90"/>
      <c r="F1847" s="91"/>
      <c r="G1847" s="91"/>
      <c r="H1847" s="91"/>
    </row>
    <row r="1848" spans="1:8" ht="22.5" customHeight="1" x14ac:dyDescent="0.3">
      <c r="A1848" s="24">
        <v>1845</v>
      </c>
      <c r="B1848" s="83"/>
      <c r="C1848" s="90"/>
      <c r="D1848" s="91"/>
      <c r="E1848" s="90"/>
      <c r="F1848" s="91"/>
      <c r="G1848" s="91"/>
      <c r="H1848" s="91"/>
    </row>
    <row r="1849" spans="1:8" ht="22.5" customHeight="1" x14ac:dyDescent="0.3">
      <c r="A1849" s="24">
        <v>1846</v>
      </c>
      <c r="B1849" s="83"/>
      <c r="C1849" s="90"/>
      <c r="D1849" s="91"/>
      <c r="E1849" s="90"/>
      <c r="F1849" s="91"/>
      <c r="G1849" s="91"/>
      <c r="H1849" s="91"/>
    </row>
    <row r="1850" spans="1:8" ht="22.5" customHeight="1" x14ac:dyDescent="0.3">
      <c r="A1850" s="24">
        <v>1847</v>
      </c>
      <c r="B1850" s="83"/>
      <c r="C1850" s="90"/>
      <c r="D1850" s="91"/>
      <c r="E1850" s="90"/>
      <c r="F1850" s="91"/>
      <c r="G1850" s="91"/>
      <c r="H1850" s="91"/>
    </row>
    <row r="1851" spans="1:8" ht="22.5" customHeight="1" x14ac:dyDescent="0.3">
      <c r="A1851" s="24">
        <v>1848</v>
      </c>
      <c r="B1851" s="83"/>
      <c r="C1851" s="90"/>
      <c r="D1851" s="91"/>
      <c r="E1851" s="90"/>
      <c r="F1851" s="91"/>
      <c r="G1851" s="91"/>
      <c r="H1851" s="91"/>
    </row>
    <row r="1852" spans="1:8" ht="22.5" customHeight="1" x14ac:dyDescent="0.3">
      <c r="A1852" s="24">
        <v>1849</v>
      </c>
      <c r="B1852" s="83"/>
      <c r="C1852" s="90"/>
      <c r="D1852" s="91"/>
      <c r="E1852" s="90"/>
      <c r="F1852" s="91"/>
      <c r="G1852" s="91"/>
      <c r="H1852" s="91"/>
    </row>
    <row r="1853" spans="1:8" ht="22.5" customHeight="1" x14ac:dyDescent="0.3">
      <c r="A1853" s="24">
        <v>1850</v>
      </c>
      <c r="B1853" s="83"/>
      <c r="C1853" s="90"/>
      <c r="D1853" s="91"/>
      <c r="E1853" s="90"/>
      <c r="F1853" s="91"/>
      <c r="G1853" s="91"/>
      <c r="H1853" s="91"/>
    </row>
    <row r="1854" spans="1:8" ht="22.5" customHeight="1" x14ac:dyDescent="0.3">
      <c r="A1854" s="24">
        <v>1851</v>
      </c>
      <c r="B1854" s="83"/>
      <c r="C1854" s="90"/>
      <c r="D1854" s="91"/>
      <c r="E1854" s="90"/>
      <c r="F1854" s="91"/>
      <c r="G1854" s="91"/>
      <c r="H1854" s="91"/>
    </row>
    <row r="1855" spans="1:8" ht="22.5" customHeight="1" x14ac:dyDescent="0.3">
      <c r="A1855" s="24">
        <v>1852</v>
      </c>
      <c r="B1855" s="83"/>
      <c r="C1855" s="90"/>
      <c r="D1855" s="91"/>
      <c r="E1855" s="90"/>
      <c r="F1855" s="91"/>
      <c r="G1855" s="91"/>
      <c r="H1855" s="91"/>
    </row>
    <row r="1856" spans="1:8" ht="22.5" customHeight="1" x14ac:dyDescent="0.3">
      <c r="A1856" s="24">
        <v>1853</v>
      </c>
      <c r="B1856" s="83"/>
      <c r="C1856" s="90"/>
      <c r="D1856" s="91"/>
      <c r="E1856" s="90"/>
      <c r="F1856" s="91"/>
      <c r="G1856" s="91"/>
      <c r="H1856" s="91"/>
    </row>
    <row r="1857" spans="1:8" ht="22.5" customHeight="1" x14ac:dyDescent="0.3">
      <c r="A1857" s="24">
        <v>1854</v>
      </c>
      <c r="B1857" s="83"/>
      <c r="C1857" s="90"/>
      <c r="D1857" s="91"/>
      <c r="E1857" s="90"/>
      <c r="F1857" s="91"/>
      <c r="G1857" s="91"/>
      <c r="H1857" s="91"/>
    </row>
    <row r="1858" spans="1:8" ht="22.5" customHeight="1" x14ac:dyDescent="0.3">
      <c r="A1858" s="24">
        <v>1855</v>
      </c>
      <c r="B1858" s="83"/>
      <c r="C1858" s="90"/>
      <c r="D1858" s="91"/>
      <c r="E1858" s="90"/>
      <c r="F1858" s="91"/>
      <c r="G1858" s="91"/>
      <c r="H1858" s="91"/>
    </row>
    <row r="1859" spans="1:8" ht="22.5" customHeight="1" x14ac:dyDescent="0.3">
      <c r="A1859" s="24">
        <v>1856</v>
      </c>
      <c r="B1859" s="83"/>
      <c r="C1859" s="90"/>
      <c r="D1859" s="91"/>
      <c r="E1859" s="90"/>
      <c r="F1859" s="91"/>
      <c r="G1859" s="91"/>
      <c r="H1859" s="91"/>
    </row>
    <row r="1860" spans="1:8" ht="22.5" customHeight="1" x14ac:dyDescent="0.3">
      <c r="A1860" s="24">
        <v>1857</v>
      </c>
      <c r="B1860" s="83"/>
      <c r="C1860" s="90"/>
      <c r="D1860" s="91"/>
      <c r="E1860" s="90"/>
      <c r="F1860" s="91"/>
      <c r="G1860" s="91"/>
      <c r="H1860" s="91"/>
    </row>
    <row r="1861" spans="1:8" ht="22.5" customHeight="1" x14ac:dyDescent="0.3">
      <c r="A1861" s="24">
        <v>1858</v>
      </c>
      <c r="B1861" s="83"/>
      <c r="C1861" s="90"/>
      <c r="D1861" s="91"/>
      <c r="E1861" s="90"/>
      <c r="F1861" s="91"/>
      <c r="G1861" s="91"/>
      <c r="H1861" s="91"/>
    </row>
    <row r="1862" spans="1:8" ht="22.5" customHeight="1" x14ac:dyDescent="0.3">
      <c r="A1862" s="24">
        <v>1859</v>
      </c>
      <c r="B1862" s="83"/>
      <c r="C1862" s="90"/>
      <c r="D1862" s="91"/>
      <c r="E1862" s="90"/>
      <c r="F1862" s="91"/>
      <c r="G1862" s="91"/>
      <c r="H1862" s="91"/>
    </row>
    <row r="1863" spans="1:8" ht="22.5" customHeight="1" x14ac:dyDescent="0.3">
      <c r="A1863" s="24">
        <v>1860</v>
      </c>
      <c r="B1863" s="83"/>
      <c r="C1863" s="90"/>
      <c r="D1863" s="91"/>
      <c r="E1863" s="90"/>
      <c r="F1863" s="91"/>
      <c r="G1863" s="91"/>
      <c r="H1863" s="91"/>
    </row>
    <row r="1864" spans="1:8" ht="22.5" customHeight="1" x14ac:dyDescent="0.3">
      <c r="A1864" s="24">
        <v>1861</v>
      </c>
      <c r="B1864" s="83"/>
      <c r="C1864" s="90"/>
      <c r="D1864" s="91"/>
      <c r="E1864" s="90"/>
      <c r="F1864" s="91"/>
      <c r="G1864" s="91"/>
      <c r="H1864" s="91"/>
    </row>
    <row r="1865" spans="1:8" ht="22.5" customHeight="1" x14ac:dyDescent="0.3">
      <c r="A1865" s="24">
        <v>1862</v>
      </c>
      <c r="B1865" s="83"/>
      <c r="C1865" s="90"/>
      <c r="D1865" s="91"/>
      <c r="E1865" s="90"/>
      <c r="F1865" s="91"/>
      <c r="G1865" s="91"/>
      <c r="H1865" s="91"/>
    </row>
    <row r="1866" spans="1:8" ht="22.5" customHeight="1" x14ac:dyDescent="0.3">
      <c r="A1866" s="24">
        <v>1863</v>
      </c>
      <c r="B1866" s="83"/>
      <c r="C1866" s="90"/>
      <c r="D1866" s="91"/>
      <c r="E1866" s="90"/>
      <c r="F1866" s="91"/>
      <c r="G1866" s="91"/>
      <c r="H1866" s="91"/>
    </row>
    <row r="1867" spans="1:8" ht="22.5" customHeight="1" x14ac:dyDescent="0.3">
      <c r="A1867" s="24">
        <v>1864</v>
      </c>
      <c r="B1867" s="83"/>
      <c r="C1867" s="90"/>
      <c r="D1867" s="91"/>
      <c r="E1867" s="90"/>
      <c r="F1867" s="91"/>
      <c r="G1867" s="91"/>
      <c r="H1867" s="91"/>
    </row>
    <row r="1868" spans="1:8" ht="22.5" customHeight="1" x14ac:dyDescent="0.3">
      <c r="A1868" s="24">
        <v>1865</v>
      </c>
      <c r="B1868" s="83"/>
      <c r="C1868" s="90"/>
      <c r="D1868" s="91"/>
      <c r="E1868" s="90"/>
      <c r="F1868" s="91"/>
      <c r="G1868" s="91"/>
      <c r="H1868" s="91"/>
    </row>
    <row r="1869" spans="1:8" ht="22.5" customHeight="1" x14ac:dyDescent="0.3">
      <c r="A1869" s="24">
        <v>1866</v>
      </c>
      <c r="B1869" s="83"/>
      <c r="C1869" s="90"/>
      <c r="D1869" s="91"/>
      <c r="E1869" s="90"/>
      <c r="F1869" s="91"/>
      <c r="G1869" s="91"/>
      <c r="H1869" s="91"/>
    </row>
    <row r="1870" spans="1:8" ht="22.5" customHeight="1" x14ac:dyDescent="0.3">
      <c r="A1870" s="24">
        <v>1867</v>
      </c>
      <c r="B1870" s="83"/>
      <c r="C1870" s="90"/>
      <c r="D1870" s="91"/>
      <c r="E1870" s="90"/>
      <c r="F1870" s="91"/>
      <c r="G1870" s="91"/>
      <c r="H1870" s="91"/>
    </row>
    <row r="1871" spans="1:8" ht="22.5" customHeight="1" x14ac:dyDescent="0.3">
      <c r="A1871" s="24">
        <v>1868</v>
      </c>
      <c r="B1871" s="83"/>
      <c r="C1871" s="90"/>
      <c r="D1871" s="91"/>
      <c r="E1871" s="90"/>
      <c r="F1871" s="91"/>
      <c r="G1871" s="91"/>
      <c r="H1871" s="91"/>
    </row>
    <row r="1872" spans="1:8" ht="22.5" customHeight="1" x14ac:dyDescent="0.3">
      <c r="A1872" s="24">
        <v>1869</v>
      </c>
      <c r="B1872" s="83"/>
      <c r="C1872" s="90"/>
      <c r="D1872" s="91"/>
      <c r="E1872" s="90"/>
      <c r="F1872" s="91"/>
      <c r="G1872" s="91"/>
      <c r="H1872" s="91"/>
    </row>
    <row r="1873" spans="1:8" ht="22.5" customHeight="1" x14ac:dyDescent="0.3">
      <c r="A1873" s="24">
        <v>1870</v>
      </c>
      <c r="B1873" s="83"/>
      <c r="C1873" s="90"/>
      <c r="D1873" s="91"/>
      <c r="E1873" s="90"/>
      <c r="F1873" s="91"/>
      <c r="G1873" s="91"/>
      <c r="H1873" s="91"/>
    </row>
    <row r="1874" spans="1:8" ht="22.5" customHeight="1" x14ac:dyDescent="0.3">
      <c r="A1874" s="24">
        <v>1871</v>
      </c>
      <c r="B1874" s="83"/>
      <c r="C1874" s="90"/>
      <c r="D1874" s="91"/>
      <c r="E1874" s="90"/>
      <c r="F1874" s="91"/>
      <c r="G1874" s="91"/>
      <c r="H1874" s="91"/>
    </row>
    <row r="1875" spans="1:8" ht="22.5" customHeight="1" x14ac:dyDescent="0.3">
      <c r="A1875" s="24">
        <v>1872</v>
      </c>
      <c r="B1875" s="83"/>
      <c r="C1875" s="90"/>
      <c r="D1875" s="91"/>
      <c r="E1875" s="90"/>
      <c r="F1875" s="91"/>
      <c r="G1875" s="91"/>
      <c r="H1875" s="91"/>
    </row>
    <row r="1876" spans="1:8" ht="22.5" customHeight="1" x14ac:dyDescent="0.3">
      <c r="A1876" s="24">
        <v>1873</v>
      </c>
      <c r="B1876" s="83"/>
      <c r="C1876" s="90"/>
      <c r="D1876" s="91"/>
      <c r="E1876" s="90"/>
      <c r="F1876" s="91"/>
      <c r="G1876" s="91"/>
      <c r="H1876" s="91"/>
    </row>
    <row r="1877" spans="1:8" ht="22.5" customHeight="1" x14ac:dyDescent="0.3">
      <c r="A1877" s="24">
        <v>1874</v>
      </c>
      <c r="B1877" s="83"/>
      <c r="C1877" s="90"/>
      <c r="D1877" s="91"/>
      <c r="E1877" s="90"/>
      <c r="F1877" s="91"/>
      <c r="G1877" s="91"/>
      <c r="H1877" s="91"/>
    </row>
    <row r="1878" spans="1:8" ht="22.5" customHeight="1" x14ac:dyDescent="0.3">
      <c r="A1878" s="24">
        <v>1875</v>
      </c>
      <c r="B1878" s="83"/>
      <c r="C1878" s="90"/>
      <c r="D1878" s="91"/>
      <c r="E1878" s="90"/>
      <c r="F1878" s="91"/>
      <c r="G1878" s="91"/>
      <c r="H1878" s="91"/>
    </row>
    <row r="1879" spans="1:8" ht="22.5" customHeight="1" x14ac:dyDescent="0.3">
      <c r="A1879" s="24">
        <v>1876</v>
      </c>
      <c r="B1879" s="83"/>
      <c r="C1879" s="90"/>
      <c r="D1879" s="91"/>
      <c r="E1879" s="90"/>
      <c r="F1879" s="91"/>
      <c r="G1879" s="91"/>
      <c r="H1879" s="91"/>
    </row>
    <row r="1880" spans="1:8" ht="22.5" customHeight="1" x14ac:dyDescent="0.3">
      <c r="A1880" s="24">
        <v>1877</v>
      </c>
      <c r="B1880" s="83"/>
      <c r="C1880" s="90"/>
      <c r="D1880" s="91"/>
      <c r="E1880" s="90"/>
      <c r="F1880" s="91"/>
      <c r="G1880" s="91"/>
      <c r="H1880" s="91"/>
    </row>
    <row r="1881" spans="1:8" ht="22.5" customHeight="1" x14ac:dyDescent="0.3">
      <c r="A1881" s="24">
        <v>1878</v>
      </c>
      <c r="B1881" s="83"/>
      <c r="C1881" s="90"/>
      <c r="D1881" s="91"/>
      <c r="E1881" s="90"/>
      <c r="F1881" s="91"/>
      <c r="G1881" s="91"/>
      <c r="H1881" s="91"/>
    </row>
    <row r="1882" spans="1:8" ht="22.5" customHeight="1" x14ac:dyDescent="0.3">
      <c r="A1882" s="24">
        <v>1879</v>
      </c>
      <c r="B1882" s="83"/>
      <c r="C1882" s="90"/>
      <c r="D1882" s="91"/>
      <c r="E1882" s="90"/>
      <c r="F1882" s="91"/>
      <c r="G1882" s="91"/>
      <c r="H1882" s="91"/>
    </row>
    <row r="1883" spans="1:8" ht="22.5" customHeight="1" x14ac:dyDescent="0.3">
      <c r="A1883" s="24">
        <v>1880</v>
      </c>
      <c r="B1883" s="83"/>
      <c r="C1883" s="90"/>
      <c r="D1883" s="91"/>
      <c r="E1883" s="90"/>
      <c r="F1883" s="91"/>
      <c r="G1883" s="91"/>
      <c r="H1883" s="91"/>
    </row>
    <row r="1884" spans="1:8" ht="22.5" customHeight="1" x14ac:dyDescent="0.3">
      <c r="A1884" s="24">
        <v>1881</v>
      </c>
      <c r="B1884" s="83"/>
      <c r="C1884" s="90"/>
      <c r="D1884" s="91"/>
      <c r="E1884" s="90"/>
      <c r="F1884" s="91"/>
      <c r="G1884" s="91"/>
      <c r="H1884" s="91"/>
    </row>
    <row r="1885" spans="1:8" ht="22.5" customHeight="1" x14ac:dyDescent="0.3">
      <c r="A1885" s="24">
        <v>1882</v>
      </c>
      <c r="B1885" s="83"/>
      <c r="C1885" s="90"/>
      <c r="D1885" s="91"/>
      <c r="E1885" s="90"/>
      <c r="F1885" s="91"/>
      <c r="G1885" s="91"/>
      <c r="H1885" s="91"/>
    </row>
    <row r="1886" spans="1:8" ht="22.5" customHeight="1" x14ac:dyDescent="0.3">
      <c r="A1886" s="24">
        <v>1883</v>
      </c>
      <c r="B1886" s="83"/>
      <c r="C1886" s="90"/>
      <c r="D1886" s="91"/>
      <c r="E1886" s="90"/>
      <c r="F1886" s="91"/>
      <c r="G1886" s="91"/>
      <c r="H1886" s="91"/>
    </row>
    <row r="1887" spans="1:8" ht="22.5" customHeight="1" x14ac:dyDescent="0.3">
      <c r="A1887" s="24">
        <v>1884</v>
      </c>
      <c r="B1887" s="83"/>
      <c r="C1887" s="90"/>
      <c r="D1887" s="91"/>
      <c r="E1887" s="90"/>
      <c r="F1887" s="91"/>
      <c r="G1887" s="91"/>
      <c r="H1887" s="91"/>
    </row>
    <row r="1888" spans="1:8" ht="22.5" customHeight="1" x14ac:dyDescent="0.3">
      <c r="A1888" s="24">
        <v>1885</v>
      </c>
      <c r="B1888" s="83"/>
      <c r="C1888" s="90"/>
      <c r="D1888" s="91"/>
      <c r="E1888" s="90"/>
      <c r="F1888" s="91"/>
      <c r="G1888" s="91"/>
      <c r="H1888" s="91"/>
    </row>
    <row r="1889" spans="1:8" ht="22.5" customHeight="1" x14ac:dyDescent="0.3">
      <c r="A1889" s="24">
        <v>1886</v>
      </c>
      <c r="B1889" s="83"/>
      <c r="C1889" s="90"/>
      <c r="D1889" s="91"/>
      <c r="E1889" s="90"/>
      <c r="F1889" s="91"/>
      <c r="G1889" s="91"/>
      <c r="H1889" s="91"/>
    </row>
    <row r="1890" spans="1:8" ht="22.5" customHeight="1" x14ac:dyDescent="0.3">
      <c r="A1890" s="24">
        <v>1887</v>
      </c>
      <c r="B1890" s="83"/>
      <c r="C1890" s="90"/>
      <c r="D1890" s="91"/>
      <c r="E1890" s="90"/>
      <c r="F1890" s="91"/>
      <c r="G1890" s="91"/>
      <c r="H1890" s="91"/>
    </row>
    <row r="1891" spans="1:8" ht="22.5" customHeight="1" x14ac:dyDescent="0.3">
      <c r="A1891" s="24">
        <v>1888</v>
      </c>
      <c r="B1891" s="83"/>
      <c r="C1891" s="90"/>
      <c r="D1891" s="91"/>
      <c r="E1891" s="90"/>
      <c r="F1891" s="91"/>
      <c r="G1891" s="91"/>
      <c r="H1891" s="91"/>
    </row>
    <row r="1892" spans="1:8" ht="22.5" customHeight="1" x14ac:dyDescent="0.3">
      <c r="A1892" s="24">
        <v>1889</v>
      </c>
      <c r="B1892" s="83"/>
      <c r="C1892" s="90"/>
      <c r="D1892" s="91"/>
      <c r="E1892" s="90"/>
      <c r="F1892" s="91"/>
      <c r="G1892" s="91"/>
      <c r="H1892" s="91"/>
    </row>
    <row r="1893" spans="1:8" ht="22.5" customHeight="1" x14ac:dyDescent="0.3">
      <c r="A1893" s="24">
        <v>1890</v>
      </c>
      <c r="B1893" s="83"/>
      <c r="C1893" s="90"/>
      <c r="D1893" s="91"/>
      <c r="E1893" s="90"/>
      <c r="F1893" s="91"/>
      <c r="G1893" s="91"/>
      <c r="H1893" s="91"/>
    </row>
    <row r="1894" spans="1:8" ht="22.5" customHeight="1" x14ac:dyDescent="0.3">
      <c r="A1894" s="24">
        <v>1891</v>
      </c>
      <c r="B1894" s="83"/>
      <c r="C1894" s="90"/>
      <c r="D1894" s="91"/>
      <c r="E1894" s="90"/>
      <c r="F1894" s="91"/>
      <c r="G1894" s="91"/>
      <c r="H1894" s="91"/>
    </row>
    <row r="1895" spans="1:8" ht="22.5" customHeight="1" x14ac:dyDescent="0.3">
      <c r="A1895" s="24">
        <v>1892</v>
      </c>
      <c r="B1895" s="83"/>
      <c r="C1895" s="90"/>
      <c r="D1895" s="91"/>
      <c r="E1895" s="90"/>
      <c r="F1895" s="91"/>
      <c r="G1895" s="91"/>
      <c r="H1895" s="91"/>
    </row>
    <row r="1896" spans="1:8" ht="22.5" customHeight="1" x14ac:dyDescent="0.3">
      <c r="A1896" s="24">
        <v>1893</v>
      </c>
      <c r="B1896" s="83"/>
      <c r="C1896" s="90"/>
      <c r="D1896" s="91"/>
      <c r="E1896" s="90"/>
      <c r="F1896" s="91"/>
      <c r="G1896" s="91"/>
      <c r="H1896" s="91"/>
    </row>
    <row r="1897" spans="1:8" ht="22.5" customHeight="1" x14ac:dyDescent="0.3">
      <c r="A1897" s="24">
        <v>1894</v>
      </c>
      <c r="B1897" s="83"/>
      <c r="C1897" s="90"/>
      <c r="D1897" s="91"/>
      <c r="E1897" s="90"/>
      <c r="F1897" s="91"/>
      <c r="G1897" s="91"/>
      <c r="H1897" s="91"/>
    </row>
    <row r="1898" spans="1:8" ht="22.5" customHeight="1" x14ac:dyDescent="0.3">
      <c r="A1898" s="24">
        <v>1895</v>
      </c>
      <c r="B1898" s="83"/>
      <c r="C1898" s="90"/>
      <c r="D1898" s="91"/>
      <c r="E1898" s="90"/>
      <c r="F1898" s="91"/>
      <c r="G1898" s="91"/>
      <c r="H1898" s="91"/>
    </row>
    <row r="1899" spans="1:8" ht="22.5" customHeight="1" x14ac:dyDescent="0.3">
      <c r="A1899" s="24">
        <v>1896</v>
      </c>
      <c r="B1899" s="83"/>
      <c r="C1899" s="90"/>
      <c r="D1899" s="91"/>
      <c r="E1899" s="90"/>
      <c r="F1899" s="91"/>
      <c r="G1899" s="91"/>
      <c r="H1899" s="91"/>
    </row>
    <row r="1900" spans="1:8" ht="22.5" customHeight="1" x14ac:dyDescent="0.3">
      <c r="A1900" s="24">
        <v>1897</v>
      </c>
      <c r="B1900" s="83"/>
      <c r="C1900" s="90"/>
      <c r="D1900" s="91"/>
      <c r="E1900" s="90"/>
      <c r="F1900" s="91"/>
      <c r="G1900" s="91"/>
      <c r="H1900" s="91"/>
    </row>
    <row r="1901" spans="1:8" ht="22.5" customHeight="1" x14ac:dyDescent="0.3">
      <c r="A1901" s="24">
        <v>1898</v>
      </c>
      <c r="B1901" s="83"/>
      <c r="C1901" s="90"/>
      <c r="D1901" s="91"/>
      <c r="E1901" s="90"/>
      <c r="F1901" s="91"/>
      <c r="G1901" s="91"/>
      <c r="H1901" s="91"/>
    </row>
    <row r="1902" spans="1:8" ht="22.5" customHeight="1" x14ac:dyDescent="0.3">
      <c r="A1902" s="24">
        <v>1899</v>
      </c>
      <c r="B1902" s="83"/>
      <c r="C1902" s="90"/>
      <c r="D1902" s="91"/>
      <c r="E1902" s="90"/>
      <c r="F1902" s="91"/>
      <c r="G1902" s="91"/>
      <c r="H1902" s="91"/>
    </row>
    <row r="1903" spans="1:8" ht="22.5" customHeight="1" x14ac:dyDescent="0.3">
      <c r="A1903" s="24">
        <v>1900</v>
      </c>
      <c r="B1903" s="83"/>
      <c r="C1903" s="90"/>
      <c r="D1903" s="91"/>
      <c r="E1903" s="90"/>
      <c r="F1903" s="91"/>
      <c r="G1903" s="91"/>
      <c r="H1903" s="91"/>
    </row>
    <row r="1904" spans="1:8" ht="22.5" customHeight="1" x14ac:dyDescent="0.3">
      <c r="A1904" s="24">
        <v>1901</v>
      </c>
      <c r="B1904" s="83"/>
      <c r="C1904" s="90"/>
      <c r="D1904" s="91"/>
      <c r="E1904" s="90"/>
      <c r="F1904" s="91"/>
      <c r="G1904" s="91"/>
      <c r="H1904" s="91"/>
    </row>
    <row r="1905" spans="1:8" ht="22.5" customHeight="1" x14ac:dyDescent="0.3">
      <c r="A1905" s="24">
        <v>1902</v>
      </c>
      <c r="B1905" s="83"/>
      <c r="C1905" s="90"/>
      <c r="D1905" s="91"/>
      <c r="E1905" s="90"/>
      <c r="F1905" s="91"/>
      <c r="G1905" s="91"/>
      <c r="H1905" s="91"/>
    </row>
    <row r="1906" spans="1:8" ht="22.5" customHeight="1" x14ac:dyDescent="0.3">
      <c r="A1906" s="24">
        <v>1903</v>
      </c>
      <c r="B1906" s="83"/>
      <c r="C1906" s="90"/>
      <c r="D1906" s="91"/>
      <c r="E1906" s="90"/>
      <c r="F1906" s="91"/>
      <c r="G1906" s="91"/>
      <c r="H1906" s="91"/>
    </row>
    <row r="1907" spans="1:8" ht="22.5" customHeight="1" x14ac:dyDescent="0.3">
      <c r="A1907" s="24">
        <v>1904</v>
      </c>
      <c r="B1907" s="83"/>
      <c r="C1907" s="90"/>
      <c r="D1907" s="91"/>
      <c r="E1907" s="90"/>
      <c r="F1907" s="91"/>
      <c r="G1907" s="91"/>
      <c r="H1907" s="91"/>
    </row>
    <row r="1908" spans="1:8" ht="22.5" customHeight="1" x14ac:dyDescent="0.3">
      <c r="A1908" s="24">
        <v>1905</v>
      </c>
      <c r="B1908" s="83"/>
      <c r="C1908" s="90"/>
      <c r="D1908" s="91"/>
      <c r="E1908" s="90"/>
      <c r="F1908" s="91"/>
      <c r="G1908" s="91"/>
      <c r="H1908" s="91"/>
    </row>
    <row r="1909" spans="1:8" ht="22.5" customHeight="1" x14ac:dyDescent="0.3">
      <c r="A1909" s="24">
        <v>1906</v>
      </c>
      <c r="B1909" s="83"/>
      <c r="C1909" s="90"/>
      <c r="D1909" s="91"/>
      <c r="E1909" s="90"/>
      <c r="F1909" s="91"/>
      <c r="G1909" s="91"/>
      <c r="H1909" s="91"/>
    </row>
    <row r="1910" spans="1:8" ht="22.5" customHeight="1" x14ac:dyDescent="0.3">
      <c r="A1910" s="24">
        <v>1907</v>
      </c>
      <c r="B1910" s="83"/>
      <c r="C1910" s="90"/>
      <c r="D1910" s="91"/>
      <c r="E1910" s="90"/>
      <c r="F1910" s="91"/>
      <c r="G1910" s="91"/>
      <c r="H1910" s="91"/>
    </row>
    <row r="1911" spans="1:8" ht="22.5" customHeight="1" x14ac:dyDescent="0.3">
      <c r="A1911" s="24">
        <v>1908</v>
      </c>
      <c r="B1911" s="83"/>
      <c r="C1911" s="90"/>
      <c r="D1911" s="91"/>
      <c r="E1911" s="90"/>
      <c r="F1911" s="91"/>
      <c r="G1911" s="91"/>
      <c r="H1911" s="91"/>
    </row>
    <row r="1912" spans="1:8" ht="22.5" customHeight="1" x14ac:dyDescent="0.3">
      <c r="A1912" s="24">
        <v>1909</v>
      </c>
      <c r="B1912" s="83"/>
      <c r="C1912" s="90"/>
      <c r="D1912" s="91"/>
      <c r="E1912" s="90"/>
      <c r="F1912" s="91"/>
      <c r="G1912" s="91"/>
      <c r="H1912" s="91"/>
    </row>
    <row r="1913" spans="1:8" ht="22.5" customHeight="1" x14ac:dyDescent="0.3">
      <c r="A1913" s="24">
        <v>1910</v>
      </c>
      <c r="B1913" s="83"/>
      <c r="C1913" s="90"/>
      <c r="D1913" s="91"/>
      <c r="E1913" s="90"/>
      <c r="F1913" s="91"/>
      <c r="G1913" s="91"/>
      <c r="H1913" s="91"/>
    </row>
    <row r="1914" spans="1:8" ht="22.5" customHeight="1" x14ac:dyDescent="0.3">
      <c r="A1914" s="24">
        <v>1911</v>
      </c>
      <c r="B1914" s="83"/>
      <c r="C1914" s="90"/>
      <c r="D1914" s="91"/>
      <c r="E1914" s="90"/>
      <c r="F1914" s="91"/>
      <c r="G1914" s="91"/>
      <c r="H1914" s="91"/>
    </row>
    <row r="1915" spans="1:8" ht="22.5" customHeight="1" x14ac:dyDescent="0.3">
      <c r="A1915" s="24">
        <v>1912</v>
      </c>
      <c r="B1915" s="83"/>
      <c r="C1915" s="90"/>
      <c r="D1915" s="91"/>
      <c r="E1915" s="90"/>
      <c r="F1915" s="91"/>
      <c r="G1915" s="91"/>
      <c r="H1915" s="91"/>
    </row>
    <row r="1916" spans="1:8" ht="22.5" customHeight="1" x14ac:dyDescent="0.3">
      <c r="A1916" s="24">
        <v>1913</v>
      </c>
      <c r="B1916" s="83"/>
      <c r="C1916" s="90"/>
      <c r="D1916" s="91"/>
      <c r="E1916" s="90"/>
      <c r="F1916" s="91"/>
      <c r="G1916" s="91"/>
      <c r="H1916" s="91"/>
    </row>
    <row r="1917" spans="1:8" ht="22.5" customHeight="1" x14ac:dyDescent="0.3">
      <c r="A1917" s="24">
        <v>1914</v>
      </c>
      <c r="B1917" s="83"/>
      <c r="C1917" s="90"/>
      <c r="D1917" s="91"/>
      <c r="E1917" s="90"/>
      <c r="F1917" s="91"/>
      <c r="G1917" s="91"/>
      <c r="H1917" s="91"/>
    </row>
    <row r="1918" spans="1:8" ht="22.5" customHeight="1" x14ac:dyDescent="0.3">
      <c r="A1918" s="24">
        <v>1915</v>
      </c>
      <c r="B1918" s="83"/>
      <c r="C1918" s="90"/>
      <c r="D1918" s="91"/>
      <c r="E1918" s="90"/>
      <c r="F1918" s="91"/>
      <c r="G1918" s="91"/>
      <c r="H1918" s="91"/>
    </row>
    <row r="1919" spans="1:8" ht="22.5" customHeight="1" x14ac:dyDescent="0.3">
      <c r="A1919" s="24">
        <v>1916</v>
      </c>
      <c r="B1919" s="83"/>
      <c r="C1919" s="90"/>
      <c r="D1919" s="91"/>
      <c r="E1919" s="90"/>
      <c r="F1919" s="91"/>
      <c r="G1919" s="91"/>
      <c r="H1919" s="91"/>
    </row>
    <row r="1920" spans="1:8" ht="22.5" customHeight="1" x14ac:dyDescent="0.3">
      <c r="A1920" s="24">
        <v>1917</v>
      </c>
      <c r="B1920" s="83"/>
      <c r="C1920" s="90"/>
      <c r="D1920" s="91"/>
      <c r="E1920" s="90"/>
      <c r="F1920" s="91"/>
      <c r="G1920" s="91"/>
      <c r="H1920" s="91"/>
    </row>
    <row r="1921" spans="1:8" ht="22.5" customHeight="1" x14ac:dyDescent="0.3">
      <c r="A1921" s="24">
        <v>1918</v>
      </c>
      <c r="B1921" s="83"/>
      <c r="C1921" s="90"/>
      <c r="D1921" s="91"/>
      <c r="E1921" s="90"/>
      <c r="F1921" s="91"/>
      <c r="G1921" s="91"/>
      <c r="H1921" s="91"/>
    </row>
    <row r="1922" spans="1:8" ht="22.5" customHeight="1" x14ac:dyDescent="0.3">
      <c r="A1922" s="24">
        <v>1919</v>
      </c>
      <c r="B1922" s="83"/>
      <c r="C1922" s="90"/>
      <c r="D1922" s="91"/>
      <c r="E1922" s="90"/>
      <c r="F1922" s="91"/>
      <c r="G1922" s="91"/>
      <c r="H1922" s="91"/>
    </row>
    <row r="1923" spans="1:8" ht="22.5" customHeight="1" x14ac:dyDescent="0.3">
      <c r="A1923" s="24">
        <v>1920</v>
      </c>
      <c r="B1923" s="83"/>
      <c r="C1923" s="90"/>
      <c r="D1923" s="91"/>
      <c r="E1923" s="90"/>
      <c r="F1923" s="91"/>
      <c r="G1923" s="91"/>
      <c r="H1923" s="91"/>
    </row>
    <row r="1924" spans="1:8" ht="22.5" customHeight="1" x14ac:dyDescent="0.3">
      <c r="A1924" s="24">
        <v>1921</v>
      </c>
      <c r="B1924" s="83"/>
      <c r="C1924" s="90"/>
      <c r="D1924" s="91"/>
      <c r="E1924" s="90"/>
      <c r="F1924" s="91"/>
      <c r="G1924" s="91"/>
      <c r="H1924" s="91"/>
    </row>
    <row r="1925" spans="1:8" ht="22.5" customHeight="1" x14ac:dyDescent="0.3">
      <c r="A1925" s="24">
        <v>1922</v>
      </c>
      <c r="B1925" s="83"/>
      <c r="C1925" s="90"/>
      <c r="D1925" s="91"/>
      <c r="E1925" s="90"/>
      <c r="F1925" s="91"/>
      <c r="G1925" s="91"/>
      <c r="H1925" s="91"/>
    </row>
    <row r="1926" spans="1:8" ht="22.5" customHeight="1" x14ac:dyDescent="0.3">
      <c r="A1926" s="24">
        <v>1923</v>
      </c>
      <c r="B1926" s="83"/>
      <c r="C1926" s="90"/>
      <c r="D1926" s="91"/>
      <c r="E1926" s="90"/>
      <c r="F1926" s="91"/>
      <c r="G1926" s="91"/>
      <c r="H1926" s="91"/>
    </row>
    <row r="1927" spans="1:8" ht="22.5" customHeight="1" x14ac:dyDescent="0.3">
      <c r="A1927" s="24">
        <v>1924</v>
      </c>
      <c r="B1927" s="83"/>
      <c r="C1927" s="90"/>
      <c r="D1927" s="91"/>
      <c r="E1927" s="90"/>
      <c r="F1927" s="91"/>
      <c r="G1927" s="91"/>
      <c r="H1927" s="91"/>
    </row>
    <row r="1928" spans="1:8" ht="22.5" customHeight="1" x14ac:dyDescent="0.3">
      <c r="A1928" s="24">
        <v>1925</v>
      </c>
      <c r="B1928" s="83"/>
      <c r="C1928" s="90"/>
      <c r="D1928" s="91"/>
      <c r="E1928" s="90"/>
      <c r="F1928" s="91"/>
      <c r="G1928" s="91"/>
      <c r="H1928" s="91"/>
    </row>
    <row r="1929" spans="1:8" ht="22.5" customHeight="1" x14ac:dyDescent="0.3">
      <c r="A1929" s="24">
        <v>1926</v>
      </c>
      <c r="B1929" s="83"/>
      <c r="C1929" s="90"/>
      <c r="D1929" s="91"/>
      <c r="E1929" s="90"/>
      <c r="F1929" s="91"/>
      <c r="G1929" s="91"/>
      <c r="H1929" s="91"/>
    </row>
    <row r="1930" spans="1:8" ht="22.5" customHeight="1" x14ac:dyDescent="0.3">
      <c r="A1930" s="24">
        <v>1927</v>
      </c>
      <c r="B1930" s="83"/>
      <c r="C1930" s="90"/>
      <c r="D1930" s="91"/>
      <c r="E1930" s="90"/>
      <c r="F1930" s="91"/>
      <c r="G1930" s="91"/>
      <c r="H1930" s="91"/>
    </row>
    <row r="1931" spans="1:8" ht="22.5" customHeight="1" x14ac:dyDescent="0.3">
      <c r="A1931" s="24">
        <v>1928</v>
      </c>
      <c r="B1931" s="83"/>
      <c r="C1931" s="90"/>
      <c r="D1931" s="91"/>
      <c r="E1931" s="90"/>
      <c r="F1931" s="91"/>
      <c r="G1931" s="91"/>
      <c r="H1931" s="91"/>
    </row>
    <row r="1932" spans="1:8" ht="22.5" customHeight="1" x14ac:dyDescent="0.3">
      <c r="A1932" s="24">
        <v>1929</v>
      </c>
      <c r="B1932" s="83"/>
      <c r="C1932" s="90"/>
      <c r="D1932" s="91"/>
      <c r="E1932" s="90"/>
      <c r="F1932" s="91"/>
      <c r="G1932" s="91"/>
      <c r="H1932" s="91"/>
    </row>
    <row r="1933" spans="1:8" ht="22.5" customHeight="1" x14ac:dyDescent="0.3">
      <c r="A1933" s="24">
        <v>1930</v>
      </c>
      <c r="B1933" s="83"/>
      <c r="C1933" s="90"/>
      <c r="D1933" s="91"/>
      <c r="E1933" s="90"/>
      <c r="F1933" s="91"/>
      <c r="G1933" s="91"/>
      <c r="H1933" s="91"/>
    </row>
    <row r="1934" spans="1:8" ht="22.5" customHeight="1" x14ac:dyDescent="0.3">
      <c r="A1934" s="24">
        <v>1931</v>
      </c>
      <c r="B1934" s="83"/>
      <c r="C1934" s="90"/>
      <c r="D1934" s="91"/>
      <c r="E1934" s="90"/>
      <c r="F1934" s="91"/>
      <c r="G1934" s="91"/>
      <c r="H1934" s="91"/>
    </row>
    <row r="1935" spans="1:8" ht="22.5" customHeight="1" x14ac:dyDescent="0.3">
      <c r="A1935" s="24">
        <v>1932</v>
      </c>
      <c r="B1935" s="83"/>
      <c r="C1935" s="90"/>
      <c r="D1935" s="91"/>
      <c r="E1935" s="90"/>
      <c r="F1935" s="91"/>
      <c r="G1935" s="91"/>
      <c r="H1935" s="91"/>
    </row>
    <row r="1936" spans="1:8" ht="22.5" customHeight="1" x14ac:dyDescent="0.3">
      <c r="A1936" s="24">
        <v>1933</v>
      </c>
      <c r="B1936" s="83"/>
      <c r="C1936" s="90"/>
      <c r="D1936" s="91"/>
      <c r="E1936" s="90"/>
      <c r="F1936" s="91"/>
      <c r="G1936" s="91"/>
      <c r="H1936" s="91"/>
    </row>
    <row r="1937" spans="1:8" ht="22.5" customHeight="1" x14ac:dyDescent="0.3">
      <c r="A1937" s="24">
        <v>1934</v>
      </c>
      <c r="B1937" s="83"/>
      <c r="C1937" s="90"/>
      <c r="D1937" s="91"/>
      <c r="E1937" s="90"/>
      <c r="F1937" s="91"/>
      <c r="G1937" s="91"/>
      <c r="H1937" s="91"/>
    </row>
    <row r="1938" spans="1:8" ht="22.5" customHeight="1" x14ac:dyDescent="0.3">
      <c r="A1938" s="24">
        <v>1935</v>
      </c>
      <c r="B1938" s="83"/>
      <c r="C1938" s="90"/>
      <c r="D1938" s="91"/>
      <c r="E1938" s="90"/>
      <c r="F1938" s="91"/>
      <c r="G1938" s="91"/>
      <c r="H1938" s="91"/>
    </row>
    <row r="1939" spans="1:8" ht="22.5" customHeight="1" x14ac:dyDescent="0.3">
      <c r="A1939" s="24">
        <v>1936</v>
      </c>
      <c r="B1939" s="83"/>
      <c r="C1939" s="90"/>
      <c r="D1939" s="91"/>
      <c r="E1939" s="90"/>
      <c r="F1939" s="91"/>
      <c r="G1939" s="91"/>
      <c r="H1939" s="91"/>
    </row>
    <row r="1940" spans="1:8" ht="22.5" customHeight="1" x14ac:dyDescent="0.3">
      <c r="A1940" s="24">
        <v>1937</v>
      </c>
      <c r="B1940" s="83"/>
      <c r="C1940" s="90"/>
      <c r="D1940" s="91"/>
      <c r="E1940" s="90"/>
      <c r="F1940" s="91"/>
      <c r="G1940" s="91"/>
      <c r="H1940" s="91"/>
    </row>
    <row r="1941" spans="1:8" ht="22.5" customHeight="1" x14ac:dyDescent="0.3">
      <c r="A1941" s="24">
        <v>1938</v>
      </c>
      <c r="B1941" s="83"/>
      <c r="C1941" s="90"/>
      <c r="D1941" s="91"/>
      <c r="E1941" s="90"/>
      <c r="F1941" s="91"/>
      <c r="G1941" s="91"/>
      <c r="H1941" s="91"/>
    </row>
    <row r="1942" spans="1:8" ht="22.5" customHeight="1" x14ac:dyDescent="0.3">
      <c r="A1942" s="24">
        <v>1939</v>
      </c>
      <c r="B1942" s="83"/>
      <c r="C1942" s="90"/>
      <c r="D1942" s="91"/>
      <c r="E1942" s="90"/>
      <c r="F1942" s="91"/>
      <c r="G1942" s="91"/>
      <c r="H1942" s="91"/>
    </row>
    <row r="1943" spans="1:8" ht="22.5" customHeight="1" x14ac:dyDescent="0.3">
      <c r="A1943" s="24">
        <v>1940</v>
      </c>
      <c r="B1943" s="83"/>
      <c r="C1943" s="90"/>
      <c r="D1943" s="91"/>
      <c r="E1943" s="90"/>
      <c r="F1943" s="91"/>
      <c r="G1943" s="91"/>
      <c r="H1943" s="91"/>
    </row>
    <row r="1944" spans="1:8" ht="22.5" customHeight="1" x14ac:dyDescent="0.3">
      <c r="A1944" s="24">
        <v>1941</v>
      </c>
      <c r="B1944" s="83"/>
      <c r="C1944" s="90"/>
      <c r="D1944" s="91"/>
      <c r="E1944" s="90"/>
      <c r="F1944" s="91"/>
      <c r="G1944" s="91"/>
      <c r="H1944" s="91"/>
    </row>
    <row r="1945" spans="1:8" ht="22.5" customHeight="1" x14ac:dyDescent="0.3">
      <c r="A1945" s="24">
        <v>1942</v>
      </c>
      <c r="B1945" s="83"/>
      <c r="C1945" s="90"/>
      <c r="D1945" s="91"/>
      <c r="E1945" s="90"/>
      <c r="F1945" s="91"/>
      <c r="G1945" s="91"/>
      <c r="H1945" s="91"/>
    </row>
    <row r="1946" spans="1:8" ht="22.5" customHeight="1" x14ac:dyDescent="0.3">
      <c r="A1946" s="24">
        <v>1943</v>
      </c>
      <c r="B1946" s="83"/>
      <c r="C1946" s="90"/>
      <c r="D1946" s="91"/>
      <c r="E1946" s="90"/>
      <c r="F1946" s="91"/>
      <c r="G1946" s="91"/>
      <c r="H1946" s="91"/>
    </row>
    <row r="1947" spans="1:8" ht="22.5" customHeight="1" x14ac:dyDescent="0.3">
      <c r="A1947" s="24">
        <v>1944</v>
      </c>
      <c r="B1947" s="83"/>
      <c r="C1947" s="90"/>
      <c r="D1947" s="91"/>
      <c r="E1947" s="90"/>
      <c r="F1947" s="91"/>
      <c r="G1947" s="91"/>
      <c r="H1947" s="91"/>
    </row>
    <row r="1948" spans="1:8" ht="22.5" customHeight="1" x14ac:dyDescent="0.3">
      <c r="A1948" s="24">
        <v>1945</v>
      </c>
      <c r="B1948" s="83"/>
      <c r="C1948" s="90"/>
      <c r="D1948" s="91"/>
      <c r="E1948" s="90"/>
      <c r="F1948" s="91"/>
      <c r="G1948" s="91"/>
      <c r="H1948" s="91"/>
    </row>
    <row r="1949" spans="1:8" ht="22.5" customHeight="1" x14ac:dyDescent="0.3">
      <c r="A1949" s="24">
        <v>1946</v>
      </c>
      <c r="B1949" s="83"/>
      <c r="C1949" s="90"/>
      <c r="D1949" s="91"/>
      <c r="E1949" s="90"/>
      <c r="F1949" s="91"/>
      <c r="G1949" s="91"/>
      <c r="H1949" s="91"/>
    </row>
    <row r="1950" spans="1:8" ht="22.5" customHeight="1" x14ac:dyDescent="0.3">
      <c r="A1950" s="24">
        <v>1947</v>
      </c>
      <c r="B1950" s="83"/>
      <c r="C1950" s="90"/>
      <c r="D1950" s="91"/>
      <c r="E1950" s="90"/>
      <c r="F1950" s="91"/>
      <c r="G1950" s="91"/>
      <c r="H1950" s="91"/>
    </row>
    <row r="1951" spans="1:8" ht="22.5" customHeight="1" x14ac:dyDescent="0.3">
      <c r="A1951" s="24">
        <v>1948</v>
      </c>
      <c r="B1951" s="83"/>
      <c r="C1951" s="90"/>
      <c r="D1951" s="91"/>
      <c r="E1951" s="90"/>
      <c r="F1951" s="91"/>
      <c r="G1951" s="91"/>
      <c r="H1951" s="91"/>
    </row>
    <row r="1952" spans="1:8" ht="22.5" customHeight="1" x14ac:dyDescent="0.3">
      <c r="A1952" s="24">
        <v>1949</v>
      </c>
      <c r="B1952" s="83"/>
      <c r="C1952" s="90"/>
      <c r="D1952" s="91"/>
      <c r="E1952" s="90"/>
      <c r="F1952" s="91"/>
      <c r="G1952" s="91"/>
      <c r="H1952" s="91"/>
    </row>
    <row r="1953" spans="1:8" ht="22.5" customHeight="1" x14ac:dyDescent="0.3">
      <c r="A1953" s="24">
        <v>1950</v>
      </c>
      <c r="B1953" s="83"/>
      <c r="C1953" s="90"/>
      <c r="D1953" s="91"/>
      <c r="E1953" s="90"/>
      <c r="F1953" s="91"/>
      <c r="G1953" s="91"/>
      <c r="H1953" s="91"/>
    </row>
    <row r="1954" spans="1:8" ht="22.5" customHeight="1" x14ac:dyDescent="0.3">
      <c r="A1954" s="24">
        <v>1951</v>
      </c>
      <c r="B1954" s="83"/>
      <c r="C1954" s="90"/>
      <c r="D1954" s="91"/>
      <c r="E1954" s="90"/>
      <c r="F1954" s="91"/>
      <c r="G1954" s="91"/>
      <c r="H1954" s="91"/>
    </row>
    <row r="1955" spans="1:8" ht="22.5" customHeight="1" x14ac:dyDescent="0.3">
      <c r="A1955" s="24">
        <v>1952</v>
      </c>
      <c r="B1955" s="83"/>
      <c r="C1955" s="90"/>
      <c r="D1955" s="91"/>
      <c r="E1955" s="90"/>
      <c r="F1955" s="91"/>
      <c r="G1955" s="91"/>
      <c r="H1955" s="91"/>
    </row>
    <row r="1956" spans="1:8" ht="22.5" customHeight="1" x14ac:dyDescent="0.3">
      <c r="A1956" s="24">
        <v>1953</v>
      </c>
      <c r="B1956" s="83"/>
      <c r="C1956" s="90"/>
      <c r="D1956" s="91"/>
      <c r="E1956" s="90"/>
      <c r="F1956" s="91"/>
      <c r="G1956" s="91"/>
      <c r="H1956" s="91"/>
    </row>
    <row r="1957" spans="1:8" ht="22.5" customHeight="1" x14ac:dyDescent="0.3">
      <c r="A1957" s="24">
        <v>1954</v>
      </c>
      <c r="B1957" s="83"/>
      <c r="C1957" s="90"/>
      <c r="D1957" s="91"/>
      <c r="E1957" s="90"/>
      <c r="F1957" s="91"/>
      <c r="G1957" s="91"/>
      <c r="H1957" s="91"/>
    </row>
    <row r="1958" spans="1:8" ht="22.5" customHeight="1" x14ac:dyDescent="0.3">
      <c r="A1958" s="24">
        <v>1955</v>
      </c>
      <c r="B1958" s="83"/>
      <c r="C1958" s="90"/>
      <c r="D1958" s="91"/>
      <c r="E1958" s="90"/>
      <c r="F1958" s="91"/>
      <c r="G1958" s="91"/>
      <c r="H1958" s="91"/>
    </row>
    <row r="1959" spans="1:8" ht="22.5" customHeight="1" x14ac:dyDescent="0.3">
      <c r="A1959" s="24">
        <v>1956</v>
      </c>
      <c r="B1959" s="83"/>
      <c r="C1959" s="90"/>
      <c r="D1959" s="91"/>
      <c r="E1959" s="90"/>
      <c r="F1959" s="91"/>
      <c r="G1959" s="91"/>
      <c r="H1959" s="91"/>
    </row>
    <row r="1960" spans="1:8" ht="22.5" customHeight="1" x14ac:dyDescent="0.3">
      <c r="A1960" s="24">
        <v>1957</v>
      </c>
      <c r="B1960" s="83"/>
      <c r="C1960" s="90"/>
      <c r="D1960" s="91"/>
      <c r="E1960" s="90"/>
      <c r="F1960" s="91"/>
      <c r="G1960" s="91"/>
      <c r="H1960" s="91"/>
    </row>
    <row r="1961" spans="1:8" ht="22.5" customHeight="1" x14ac:dyDescent="0.3">
      <c r="A1961" s="24">
        <v>1958</v>
      </c>
      <c r="B1961" s="83"/>
      <c r="C1961" s="90"/>
      <c r="D1961" s="91"/>
      <c r="E1961" s="90"/>
      <c r="F1961" s="91"/>
      <c r="G1961" s="91"/>
      <c r="H1961" s="91"/>
    </row>
    <row r="1962" spans="1:8" ht="22.5" customHeight="1" x14ac:dyDescent="0.3">
      <c r="A1962" s="24">
        <v>1959</v>
      </c>
      <c r="B1962" s="83"/>
      <c r="C1962" s="90"/>
      <c r="D1962" s="91"/>
      <c r="E1962" s="90"/>
      <c r="F1962" s="91"/>
      <c r="G1962" s="91"/>
      <c r="H1962" s="91"/>
    </row>
    <row r="1963" spans="1:8" ht="22.5" customHeight="1" x14ac:dyDescent="0.3">
      <c r="A1963" s="24">
        <v>1960</v>
      </c>
      <c r="B1963" s="83"/>
      <c r="C1963" s="90"/>
      <c r="D1963" s="91"/>
      <c r="E1963" s="90"/>
      <c r="F1963" s="91"/>
      <c r="G1963" s="91"/>
      <c r="H1963" s="91"/>
    </row>
    <row r="1964" spans="1:8" ht="22.5" customHeight="1" x14ac:dyDescent="0.3">
      <c r="A1964" s="24">
        <v>1961</v>
      </c>
      <c r="B1964" s="83"/>
      <c r="C1964" s="90"/>
      <c r="D1964" s="91"/>
      <c r="E1964" s="90"/>
      <c r="F1964" s="91"/>
      <c r="G1964" s="91"/>
      <c r="H1964" s="91"/>
    </row>
    <row r="1965" spans="1:8" ht="22.5" customHeight="1" x14ac:dyDescent="0.3">
      <c r="A1965" s="24">
        <v>1962</v>
      </c>
      <c r="B1965" s="83"/>
      <c r="C1965" s="90"/>
      <c r="D1965" s="91"/>
      <c r="E1965" s="90"/>
      <c r="F1965" s="91"/>
      <c r="G1965" s="91"/>
      <c r="H1965" s="91"/>
    </row>
    <row r="1966" spans="1:8" ht="22.5" customHeight="1" x14ac:dyDescent="0.3">
      <c r="A1966" s="24">
        <v>1963</v>
      </c>
      <c r="B1966" s="83"/>
      <c r="C1966" s="90"/>
      <c r="D1966" s="91"/>
      <c r="E1966" s="90"/>
      <c r="F1966" s="91"/>
      <c r="G1966" s="91"/>
      <c r="H1966" s="91"/>
    </row>
    <row r="1967" spans="1:8" ht="22.5" customHeight="1" x14ac:dyDescent="0.3">
      <c r="A1967" s="24">
        <v>1964</v>
      </c>
      <c r="B1967" s="83"/>
      <c r="C1967" s="90"/>
      <c r="D1967" s="91"/>
      <c r="E1967" s="90"/>
      <c r="F1967" s="91"/>
      <c r="G1967" s="91"/>
      <c r="H1967" s="91"/>
    </row>
    <row r="1968" spans="1:8" ht="22.5" customHeight="1" x14ac:dyDescent="0.3">
      <c r="A1968" s="24">
        <v>1965</v>
      </c>
      <c r="B1968" s="83"/>
      <c r="C1968" s="90"/>
      <c r="D1968" s="91"/>
      <c r="E1968" s="90"/>
      <c r="F1968" s="91"/>
      <c r="G1968" s="91"/>
      <c r="H1968" s="91"/>
    </row>
    <row r="1969" spans="1:8" ht="22.5" customHeight="1" x14ac:dyDescent="0.3">
      <c r="A1969" s="24">
        <v>1966</v>
      </c>
      <c r="B1969" s="83"/>
      <c r="C1969" s="90"/>
      <c r="D1969" s="91"/>
      <c r="E1969" s="90"/>
      <c r="F1969" s="91"/>
      <c r="G1969" s="91"/>
      <c r="H1969" s="91"/>
    </row>
    <row r="1970" spans="1:8" ht="22.5" customHeight="1" x14ac:dyDescent="0.3">
      <c r="A1970" s="24">
        <v>1967</v>
      </c>
      <c r="B1970" s="83"/>
      <c r="C1970" s="90"/>
      <c r="D1970" s="91"/>
      <c r="E1970" s="90"/>
      <c r="F1970" s="91"/>
      <c r="G1970" s="91"/>
      <c r="H1970" s="91"/>
    </row>
    <row r="1971" spans="1:8" ht="22.5" customHeight="1" x14ac:dyDescent="0.3">
      <c r="A1971" s="24">
        <v>1968</v>
      </c>
      <c r="B1971" s="83"/>
      <c r="C1971" s="90"/>
      <c r="D1971" s="91"/>
      <c r="E1971" s="90"/>
      <c r="F1971" s="91"/>
      <c r="G1971" s="91"/>
      <c r="H1971" s="91"/>
    </row>
    <row r="1972" spans="1:8" ht="22.5" customHeight="1" x14ac:dyDescent="0.3">
      <c r="A1972" s="24">
        <v>1969</v>
      </c>
      <c r="B1972" s="83"/>
      <c r="C1972" s="90"/>
      <c r="D1972" s="91"/>
      <c r="E1972" s="90"/>
      <c r="F1972" s="91"/>
      <c r="G1972" s="91"/>
      <c r="H1972" s="91"/>
    </row>
    <row r="1973" spans="1:8" ht="22.5" customHeight="1" x14ac:dyDescent="0.3">
      <c r="A1973" s="24">
        <v>1970</v>
      </c>
      <c r="B1973" s="83"/>
      <c r="C1973" s="90"/>
      <c r="D1973" s="91"/>
      <c r="E1973" s="90"/>
      <c r="F1973" s="91"/>
      <c r="G1973" s="91"/>
      <c r="H1973" s="91"/>
    </row>
    <row r="1974" spans="1:8" ht="22.5" customHeight="1" x14ac:dyDescent="0.3">
      <c r="A1974" s="24">
        <v>1971</v>
      </c>
      <c r="B1974" s="83"/>
      <c r="C1974" s="90"/>
      <c r="D1974" s="91"/>
      <c r="E1974" s="90"/>
      <c r="F1974" s="91"/>
      <c r="G1974" s="91"/>
      <c r="H1974" s="91"/>
    </row>
    <row r="1975" spans="1:8" ht="22.5" customHeight="1" x14ac:dyDescent="0.3">
      <c r="A1975" s="24">
        <v>1972</v>
      </c>
      <c r="B1975" s="83"/>
      <c r="C1975" s="90"/>
      <c r="D1975" s="91"/>
      <c r="E1975" s="90"/>
      <c r="F1975" s="91"/>
      <c r="G1975" s="91"/>
      <c r="H1975" s="91"/>
    </row>
    <row r="1976" spans="1:8" ht="22.5" customHeight="1" x14ac:dyDescent="0.3">
      <c r="A1976" s="24">
        <v>1973</v>
      </c>
      <c r="B1976" s="83"/>
      <c r="C1976" s="90"/>
      <c r="D1976" s="91"/>
      <c r="E1976" s="90"/>
      <c r="F1976" s="91"/>
      <c r="G1976" s="91"/>
      <c r="H1976" s="91"/>
    </row>
    <row r="1977" spans="1:8" ht="22.5" customHeight="1" x14ac:dyDescent="0.3">
      <c r="A1977" s="24">
        <v>1974</v>
      </c>
      <c r="B1977" s="83"/>
      <c r="C1977" s="90"/>
      <c r="D1977" s="91"/>
      <c r="E1977" s="90"/>
      <c r="F1977" s="91"/>
      <c r="G1977" s="91"/>
      <c r="H1977" s="91"/>
    </row>
    <row r="1978" spans="1:8" ht="22.5" customHeight="1" x14ac:dyDescent="0.3">
      <c r="A1978" s="24">
        <v>1975</v>
      </c>
      <c r="B1978" s="83"/>
      <c r="C1978" s="90"/>
      <c r="D1978" s="91"/>
      <c r="E1978" s="90"/>
      <c r="F1978" s="91"/>
      <c r="G1978" s="91"/>
      <c r="H1978" s="91"/>
    </row>
    <row r="1979" spans="1:8" ht="22.5" customHeight="1" x14ac:dyDescent="0.3">
      <c r="A1979" s="24">
        <v>1976</v>
      </c>
      <c r="B1979" s="83"/>
      <c r="C1979" s="90"/>
      <c r="D1979" s="91"/>
      <c r="E1979" s="90"/>
      <c r="F1979" s="91"/>
      <c r="G1979" s="91"/>
      <c r="H1979" s="91"/>
    </row>
    <row r="1980" spans="1:8" ht="22.5" customHeight="1" x14ac:dyDescent="0.3">
      <c r="A1980" s="24">
        <v>1977</v>
      </c>
      <c r="B1980" s="83"/>
      <c r="C1980" s="90"/>
      <c r="D1980" s="91"/>
      <c r="E1980" s="90"/>
      <c r="F1980" s="91"/>
      <c r="G1980" s="91"/>
      <c r="H1980" s="91"/>
    </row>
    <row r="1981" spans="1:8" ht="22.5" customHeight="1" x14ac:dyDescent="0.3">
      <c r="A1981" s="24">
        <v>1978</v>
      </c>
      <c r="B1981" s="83"/>
      <c r="C1981" s="90"/>
      <c r="D1981" s="91"/>
      <c r="E1981" s="90"/>
      <c r="F1981" s="91"/>
      <c r="G1981" s="91"/>
      <c r="H1981" s="91"/>
    </row>
    <row r="1982" spans="1:8" ht="22.5" customHeight="1" x14ac:dyDescent="0.3">
      <c r="A1982" s="24">
        <v>1979</v>
      </c>
      <c r="B1982" s="83"/>
      <c r="C1982" s="90"/>
      <c r="D1982" s="91"/>
      <c r="E1982" s="90"/>
      <c r="F1982" s="91"/>
      <c r="G1982" s="91"/>
      <c r="H1982" s="91"/>
    </row>
    <row r="1983" spans="1:8" ht="22.5" customHeight="1" x14ac:dyDescent="0.3">
      <c r="A1983" s="24">
        <v>1980</v>
      </c>
      <c r="B1983" s="83"/>
      <c r="C1983" s="90"/>
      <c r="D1983" s="91"/>
      <c r="E1983" s="90"/>
      <c r="F1983" s="91"/>
      <c r="G1983" s="91"/>
      <c r="H1983" s="91"/>
    </row>
    <row r="1984" spans="1:8" ht="22.5" customHeight="1" x14ac:dyDescent="0.3">
      <c r="A1984" s="24">
        <v>1981</v>
      </c>
      <c r="B1984" s="83"/>
      <c r="C1984" s="90"/>
      <c r="D1984" s="91"/>
      <c r="E1984" s="90"/>
      <c r="F1984" s="91"/>
      <c r="G1984" s="91"/>
      <c r="H1984" s="91"/>
    </row>
    <row r="1985" spans="1:8" ht="22.5" customHeight="1" x14ac:dyDescent="0.3">
      <c r="A1985" s="24">
        <v>1982</v>
      </c>
      <c r="B1985" s="83"/>
      <c r="C1985" s="90"/>
      <c r="D1985" s="91"/>
      <c r="E1985" s="90"/>
      <c r="F1985" s="91"/>
      <c r="G1985" s="91"/>
      <c r="H1985" s="91"/>
    </row>
    <row r="1986" spans="1:8" ht="22.5" customHeight="1" x14ac:dyDescent="0.3">
      <c r="A1986" s="24">
        <v>1983</v>
      </c>
      <c r="B1986" s="83"/>
      <c r="C1986" s="90"/>
      <c r="D1986" s="91"/>
      <c r="E1986" s="90"/>
      <c r="F1986" s="91"/>
      <c r="G1986" s="91"/>
      <c r="H1986" s="91"/>
    </row>
    <row r="1987" spans="1:8" ht="22.5" customHeight="1" x14ac:dyDescent="0.3">
      <c r="A1987" s="24">
        <v>1984</v>
      </c>
      <c r="B1987" s="83"/>
      <c r="C1987" s="90"/>
      <c r="D1987" s="91"/>
      <c r="E1987" s="90"/>
      <c r="F1987" s="91"/>
      <c r="G1987" s="91"/>
      <c r="H1987" s="91"/>
    </row>
    <row r="1988" spans="1:8" ht="22.5" customHeight="1" x14ac:dyDescent="0.3">
      <c r="A1988" s="24">
        <v>1985</v>
      </c>
      <c r="B1988" s="83"/>
      <c r="C1988" s="90"/>
      <c r="D1988" s="91"/>
      <c r="E1988" s="90"/>
      <c r="F1988" s="91"/>
      <c r="G1988" s="91"/>
      <c r="H1988" s="91"/>
    </row>
    <row r="1989" spans="1:8" ht="22.5" customHeight="1" x14ac:dyDescent="0.3">
      <c r="A1989" s="24">
        <v>1986</v>
      </c>
      <c r="B1989" s="83"/>
      <c r="C1989" s="90"/>
      <c r="D1989" s="91"/>
      <c r="E1989" s="90"/>
      <c r="F1989" s="91"/>
      <c r="G1989" s="91"/>
      <c r="H1989" s="91"/>
    </row>
    <row r="1990" spans="1:8" ht="22.5" customHeight="1" x14ac:dyDescent="0.3">
      <c r="A1990" s="24">
        <v>1987</v>
      </c>
      <c r="B1990" s="83"/>
      <c r="C1990" s="90"/>
      <c r="D1990" s="91"/>
      <c r="E1990" s="90"/>
      <c r="F1990" s="91"/>
      <c r="G1990" s="91"/>
      <c r="H1990" s="91"/>
    </row>
    <row r="1991" spans="1:8" ht="22.5" customHeight="1" x14ac:dyDescent="0.3">
      <c r="A1991" s="24">
        <v>1988</v>
      </c>
      <c r="B1991" s="83"/>
      <c r="C1991" s="90"/>
      <c r="D1991" s="91"/>
      <c r="E1991" s="90"/>
      <c r="F1991" s="91"/>
      <c r="G1991" s="91"/>
      <c r="H1991" s="91"/>
    </row>
    <row r="1992" spans="1:8" ht="22.5" customHeight="1" x14ac:dyDescent="0.3">
      <c r="A1992" s="24">
        <v>1989</v>
      </c>
      <c r="B1992" s="83"/>
      <c r="C1992" s="90"/>
      <c r="D1992" s="91"/>
      <c r="E1992" s="90"/>
      <c r="F1992" s="91"/>
      <c r="G1992" s="91"/>
      <c r="H1992" s="91"/>
    </row>
    <row r="1993" spans="1:8" ht="22.5" customHeight="1" x14ac:dyDescent="0.3">
      <c r="A1993" s="24">
        <v>1990</v>
      </c>
      <c r="B1993" s="83"/>
      <c r="C1993" s="90"/>
      <c r="D1993" s="91"/>
      <c r="E1993" s="90"/>
      <c r="F1993" s="91"/>
      <c r="G1993" s="91"/>
      <c r="H1993" s="91"/>
    </row>
    <row r="1994" spans="1:8" ht="22.5" customHeight="1" x14ac:dyDescent="0.3">
      <c r="A1994" s="24">
        <v>1991</v>
      </c>
      <c r="B1994" s="83"/>
      <c r="C1994" s="90"/>
      <c r="D1994" s="91"/>
      <c r="E1994" s="90"/>
      <c r="F1994" s="91"/>
      <c r="G1994" s="91"/>
      <c r="H1994" s="91"/>
    </row>
    <row r="1995" spans="1:8" ht="22.5" customHeight="1" x14ac:dyDescent="0.3">
      <c r="A1995" s="24">
        <v>1992</v>
      </c>
      <c r="B1995" s="83"/>
      <c r="C1995" s="90"/>
      <c r="D1995" s="91"/>
      <c r="E1995" s="90"/>
      <c r="F1995" s="91"/>
      <c r="G1995" s="91"/>
      <c r="H1995" s="91"/>
    </row>
    <row r="1996" spans="1:8" ht="22.5" customHeight="1" x14ac:dyDescent="0.3">
      <c r="A1996" s="24">
        <v>1993</v>
      </c>
      <c r="B1996" s="83"/>
      <c r="C1996" s="90"/>
      <c r="D1996" s="91"/>
      <c r="E1996" s="90"/>
      <c r="F1996" s="91"/>
      <c r="G1996" s="91"/>
      <c r="H1996" s="91"/>
    </row>
    <row r="1997" spans="1:8" ht="22.5" customHeight="1" x14ac:dyDescent="0.3">
      <c r="A1997" s="24">
        <v>1994</v>
      </c>
      <c r="B1997" s="83"/>
      <c r="C1997" s="90"/>
      <c r="D1997" s="91"/>
      <c r="E1997" s="90"/>
      <c r="F1997" s="91"/>
      <c r="G1997" s="91"/>
      <c r="H1997" s="91"/>
    </row>
    <row r="1998" spans="1:8" ht="22.5" customHeight="1" x14ac:dyDescent="0.3">
      <c r="A1998" s="24">
        <v>1995</v>
      </c>
      <c r="B1998" s="83"/>
      <c r="C1998" s="90"/>
      <c r="D1998" s="91"/>
      <c r="E1998" s="90"/>
      <c r="F1998" s="91"/>
      <c r="G1998" s="91"/>
      <c r="H1998" s="91"/>
    </row>
    <row r="1999" spans="1:8" ht="22.5" customHeight="1" x14ac:dyDescent="0.3">
      <c r="A1999" s="24">
        <v>1996</v>
      </c>
      <c r="B1999" s="83"/>
      <c r="C1999" s="90"/>
      <c r="D1999" s="91"/>
      <c r="E1999" s="90"/>
      <c r="F1999" s="91"/>
      <c r="G1999" s="91"/>
      <c r="H1999" s="91"/>
    </row>
    <row r="2000" spans="1:8" ht="22.5" customHeight="1" x14ac:dyDescent="0.3">
      <c r="A2000" s="24">
        <v>1997</v>
      </c>
      <c r="B2000" s="83"/>
      <c r="C2000" s="90"/>
      <c r="D2000" s="91"/>
      <c r="E2000" s="90"/>
      <c r="F2000" s="91"/>
      <c r="G2000" s="91"/>
      <c r="H2000" s="91"/>
    </row>
    <row r="2001" spans="1:8" ht="22.5" customHeight="1" x14ac:dyDescent="0.3">
      <c r="A2001" s="24">
        <v>1998</v>
      </c>
      <c r="B2001" s="83"/>
      <c r="C2001" s="90"/>
      <c r="D2001" s="91"/>
      <c r="E2001" s="90"/>
      <c r="F2001" s="91"/>
      <c r="G2001" s="91"/>
      <c r="H2001" s="91"/>
    </row>
    <row r="2002" spans="1:8" ht="22.5" customHeight="1" x14ac:dyDescent="0.3">
      <c r="A2002" s="24">
        <v>1999</v>
      </c>
      <c r="B2002" s="83"/>
      <c r="C2002" s="90"/>
      <c r="D2002" s="91"/>
      <c r="E2002" s="90"/>
      <c r="F2002" s="91"/>
      <c r="G2002" s="91"/>
      <c r="H2002" s="91"/>
    </row>
    <row r="2003" spans="1:8" ht="22.5" customHeight="1" x14ac:dyDescent="0.3">
      <c r="A2003" s="24">
        <v>2000</v>
      </c>
      <c r="B2003" s="83"/>
      <c r="C2003" s="90"/>
      <c r="D2003" s="91"/>
      <c r="E2003" s="90"/>
      <c r="F2003" s="91"/>
      <c r="G2003" s="91"/>
      <c r="H2003" s="91"/>
    </row>
    <row r="2004" spans="1:8" ht="22.5" customHeight="1" x14ac:dyDescent="0.3">
      <c r="A2004" s="24">
        <v>2001</v>
      </c>
      <c r="B2004" s="83"/>
      <c r="C2004" s="90"/>
      <c r="D2004" s="91"/>
      <c r="E2004" s="90"/>
      <c r="F2004" s="91"/>
      <c r="G2004" s="91"/>
      <c r="H2004" s="91"/>
    </row>
    <row r="2005" spans="1:8" ht="22.5" customHeight="1" x14ac:dyDescent="0.3">
      <c r="A2005" s="24">
        <v>2002</v>
      </c>
      <c r="B2005" s="83"/>
      <c r="C2005" s="90"/>
      <c r="D2005" s="91"/>
      <c r="E2005" s="90"/>
      <c r="F2005" s="91"/>
      <c r="G2005" s="91"/>
      <c r="H2005" s="91"/>
    </row>
    <row r="2006" spans="1:8" ht="22.5" customHeight="1" x14ac:dyDescent="0.3">
      <c r="A2006" s="24">
        <v>2003</v>
      </c>
      <c r="B2006" s="83"/>
      <c r="C2006" s="90"/>
      <c r="D2006" s="91"/>
      <c r="E2006" s="90"/>
      <c r="F2006" s="91"/>
      <c r="G2006" s="91"/>
      <c r="H2006" s="91"/>
    </row>
    <row r="2007" spans="1:8" ht="22.5" customHeight="1" x14ac:dyDescent="0.3">
      <c r="A2007" s="24">
        <v>2004</v>
      </c>
      <c r="B2007" s="83"/>
      <c r="C2007" s="90"/>
      <c r="D2007" s="91"/>
      <c r="E2007" s="90"/>
      <c r="F2007" s="91"/>
      <c r="G2007" s="91"/>
      <c r="H2007" s="91"/>
    </row>
    <row r="2008" spans="1:8" ht="22.5" customHeight="1" x14ac:dyDescent="0.3">
      <c r="A2008" s="24">
        <v>2005</v>
      </c>
      <c r="B2008" s="83"/>
      <c r="C2008" s="90"/>
      <c r="D2008" s="91"/>
      <c r="E2008" s="90"/>
      <c r="F2008" s="91"/>
      <c r="G2008" s="91"/>
      <c r="H2008" s="91"/>
    </row>
    <row r="2009" spans="1:8" ht="22.5" customHeight="1" x14ac:dyDescent="0.3">
      <c r="A2009" s="24">
        <v>2006</v>
      </c>
      <c r="B2009" s="83"/>
      <c r="C2009" s="90"/>
      <c r="D2009" s="91"/>
      <c r="E2009" s="90"/>
      <c r="F2009" s="91"/>
      <c r="G2009" s="91"/>
      <c r="H2009" s="91"/>
    </row>
    <row r="2010" spans="1:8" ht="22.5" customHeight="1" x14ac:dyDescent="0.3">
      <c r="A2010" s="24">
        <v>2007</v>
      </c>
      <c r="B2010" s="83"/>
      <c r="C2010" s="90"/>
      <c r="D2010" s="91"/>
      <c r="E2010" s="90"/>
      <c r="F2010" s="91"/>
      <c r="G2010" s="91"/>
      <c r="H2010" s="91"/>
    </row>
    <row r="2011" spans="1:8" ht="22.5" customHeight="1" x14ac:dyDescent="0.3">
      <c r="A2011" s="24">
        <v>2008</v>
      </c>
      <c r="B2011" s="83"/>
      <c r="C2011" s="90"/>
      <c r="D2011" s="91"/>
      <c r="E2011" s="90"/>
      <c r="F2011" s="91"/>
      <c r="G2011" s="91"/>
      <c r="H2011" s="91"/>
    </row>
    <row r="2012" spans="1:8" ht="22.5" customHeight="1" x14ac:dyDescent="0.3">
      <c r="A2012" s="24">
        <v>2009</v>
      </c>
      <c r="B2012" s="83"/>
      <c r="C2012" s="90"/>
      <c r="D2012" s="91"/>
      <c r="E2012" s="90"/>
      <c r="F2012" s="91"/>
      <c r="G2012" s="91"/>
      <c r="H2012" s="91"/>
    </row>
    <row r="2013" spans="1:8" ht="22.5" customHeight="1" x14ac:dyDescent="0.3">
      <c r="A2013" s="24">
        <v>2010</v>
      </c>
      <c r="B2013" s="83"/>
      <c r="C2013" s="90"/>
      <c r="D2013" s="91"/>
      <c r="E2013" s="90"/>
      <c r="F2013" s="91"/>
      <c r="G2013" s="91"/>
      <c r="H2013" s="91"/>
    </row>
    <row r="2014" spans="1:8" ht="22.5" customHeight="1" x14ac:dyDescent="0.3">
      <c r="A2014" s="24">
        <v>2011</v>
      </c>
      <c r="B2014" s="83"/>
      <c r="C2014" s="90"/>
      <c r="D2014" s="91"/>
      <c r="E2014" s="90"/>
      <c r="F2014" s="91"/>
      <c r="G2014" s="91"/>
      <c r="H2014" s="91"/>
    </row>
    <row r="2015" spans="1:8" ht="22.5" customHeight="1" x14ac:dyDescent="0.3">
      <c r="A2015" s="24">
        <v>2012</v>
      </c>
      <c r="B2015" s="83"/>
      <c r="C2015" s="90"/>
      <c r="D2015" s="91"/>
      <c r="E2015" s="90"/>
      <c r="F2015" s="91"/>
      <c r="G2015" s="91"/>
      <c r="H2015" s="91"/>
    </row>
    <row r="2016" spans="1:8" ht="22.5" customHeight="1" x14ac:dyDescent="0.3">
      <c r="A2016" s="24">
        <v>2013</v>
      </c>
      <c r="B2016" s="83"/>
      <c r="C2016" s="90"/>
      <c r="D2016" s="91"/>
      <c r="E2016" s="90"/>
      <c r="F2016" s="91"/>
      <c r="G2016" s="91"/>
      <c r="H2016" s="91"/>
    </row>
    <row r="2017" spans="1:8" ht="22.5" customHeight="1" x14ac:dyDescent="0.3">
      <c r="A2017" s="24">
        <v>2014</v>
      </c>
      <c r="B2017" s="83"/>
      <c r="C2017" s="90"/>
      <c r="D2017" s="91"/>
      <c r="E2017" s="90"/>
      <c r="F2017" s="91"/>
      <c r="G2017" s="91"/>
      <c r="H2017" s="91"/>
    </row>
    <row r="2018" spans="1:8" ht="22.5" customHeight="1" x14ac:dyDescent="0.3">
      <c r="A2018" s="24">
        <v>2015</v>
      </c>
      <c r="B2018" s="83"/>
      <c r="C2018" s="90"/>
      <c r="D2018" s="91"/>
      <c r="E2018" s="90"/>
      <c r="F2018" s="91"/>
      <c r="G2018" s="91"/>
      <c r="H2018" s="91"/>
    </row>
    <row r="2019" spans="1:8" ht="22.5" customHeight="1" x14ac:dyDescent="0.3">
      <c r="A2019" s="24">
        <v>2016</v>
      </c>
      <c r="B2019" s="83"/>
      <c r="C2019" s="90"/>
      <c r="D2019" s="91"/>
      <c r="E2019" s="90"/>
      <c r="F2019" s="91"/>
      <c r="G2019" s="91"/>
      <c r="H2019" s="91"/>
    </row>
    <row r="2020" spans="1:8" ht="22.5" customHeight="1" x14ac:dyDescent="0.3">
      <c r="A2020" s="24">
        <v>2017</v>
      </c>
      <c r="B2020" s="83"/>
      <c r="C2020" s="90"/>
      <c r="D2020" s="91"/>
      <c r="E2020" s="90"/>
      <c r="F2020" s="91"/>
      <c r="G2020" s="91"/>
      <c r="H2020" s="91"/>
    </row>
    <row r="2021" spans="1:8" ht="22.5" customHeight="1" x14ac:dyDescent="0.3">
      <c r="A2021" s="24">
        <v>2018</v>
      </c>
      <c r="B2021" s="83"/>
      <c r="C2021" s="90"/>
      <c r="D2021" s="91"/>
      <c r="E2021" s="90"/>
      <c r="F2021" s="91"/>
      <c r="G2021" s="91"/>
      <c r="H2021" s="91"/>
    </row>
    <row r="2022" spans="1:8" ht="22.5" customHeight="1" x14ac:dyDescent="0.3">
      <c r="A2022" s="24">
        <v>2019</v>
      </c>
      <c r="B2022" s="83"/>
      <c r="C2022" s="90"/>
      <c r="D2022" s="91"/>
      <c r="E2022" s="90"/>
      <c r="F2022" s="91"/>
      <c r="G2022" s="91"/>
      <c r="H2022" s="91"/>
    </row>
    <row r="2023" spans="1:8" ht="22.5" customHeight="1" x14ac:dyDescent="0.3">
      <c r="A2023" s="24">
        <v>2020</v>
      </c>
      <c r="B2023" s="83"/>
      <c r="C2023" s="90"/>
      <c r="D2023" s="91"/>
      <c r="E2023" s="90"/>
      <c r="F2023" s="91"/>
      <c r="G2023" s="91"/>
      <c r="H2023" s="91"/>
    </row>
    <row r="2024" spans="1:8" ht="22.5" customHeight="1" x14ac:dyDescent="0.3">
      <c r="A2024" s="24">
        <v>2021</v>
      </c>
      <c r="B2024" s="83"/>
      <c r="C2024" s="90"/>
      <c r="D2024" s="91"/>
      <c r="E2024" s="90"/>
      <c r="F2024" s="91"/>
      <c r="G2024" s="91"/>
      <c r="H2024" s="91"/>
    </row>
    <row r="2025" spans="1:8" ht="22.5" customHeight="1" x14ac:dyDescent="0.3">
      <c r="A2025" s="24">
        <v>2022</v>
      </c>
      <c r="B2025" s="83"/>
      <c r="C2025" s="90"/>
      <c r="D2025" s="91"/>
      <c r="E2025" s="90"/>
      <c r="F2025" s="91"/>
      <c r="G2025" s="91"/>
      <c r="H2025" s="91"/>
    </row>
    <row r="2026" spans="1:8" ht="22.5" customHeight="1" x14ac:dyDescent="0.3">
      <c r="A2026" s="24">
        <v>2023</v>
      </c>
      <c r="B2026" s="83"/>
      <c r="C2026" s="90"/>
      <c r="D2026" s="91"/>
      <c r="E2026" s="90"/>
      <c r="F2026" s="91"/>
      <c r="G2026" s="91"/>
      <c r="H2026" s="91"/>
    </row>
    <row r="2027" spans="1:8" ht="22.5" customHeight="1" x14ac:dyDescent="0.3">
      <c r="A2027" s="24">
        <v>2024</v>
      </c>
      <c r="B2027" s="83"/>
      <c r="C2027" s="90"/>
      <c r="D2027" s="91"/>
      <c r="E2027" s="90"/>
      <c r="F2027" s="91"/>
      <c r="G2027" s="91"/>
      <c r="H2027" s="91"/>
    </row>
    <row r="2028" spans="1:8" ht="22.5" customHeight="1" x14ac:dyDescent="0.3">
      <c r="A2028" s="24">
        <v>2025</v>
      </c>
      <c r="B2028" s="83"/>
      <c r="C2028" s="90"/>
      <c r="D2028" s="91"/>
      <c r="E2028" s="90"/>
      <c r="F2028" s="91"/>
      <c r="G2028" s="91"/>
      <c r="H2028" s="91"/>
    </row>
    <row r="2029" spans="1:8" ht="22.5" customHeight="1" x14ac:dyDescent="0.3">
      <c r="A2029" s="24">
        <v>2026</v>
      </c>
      <c r="B2029" s="83"/>
      <c r="C2029" s="90"/>
      <c r="D2029" s="91"/>
      <c r="E2029" s="90"/>
      <c r="F2029" s="91"/>
      <c r="G2029" s="91"/>
      <c r="H2029" s="91"/>
    </row>
    <row r="2030" spans="1:8" ht="22.5" customHeight="1" x14ac:dyDescent="0.3">
      <c r="A2030" s="24">
        <v>2027</v>
      </c>
      <c r="B2030" s="83"/>
      <c r="C2030" s="90"/>
      <c r="D2030" s="91"/>
      <c r="E2030" s="90"/>
      <c r="F2030" s="91"/>
      <c r="G2030" s="91"/>
      <c r="H2030" s="91"/>
    </row>
    <row r="2031" spans="1:8" ht="22.5" customHeight="1" x14ac:dyDescent="0.3">
      <c r="A2031" s="24">
        <v>2028</v>
      </c>
      <c r="B2031" s="83"/>
      <c r="C2031" s="90"/>
      <c r="D2031" s="91"/>
      <c r="E2031" s="90"/>
      <c r="F2031" s="91"/>
      <c r="G2031" s="91"/>
      <c r="H2031" s="91"/>
    </row>
    <row r="2032" spans="1:8" ht="22.5" customHeight="1" x14ac:dyDescent="0.3">
      <c r="A2032" s="24">
        <v>2029</v>
      </c>
      <c r="B2032" s="83"/>
      <c r="C2032" s="90"/>
      <c r="D2032" s="91"/>
      <c r="E2032" s="90"/>
      <c r="F2032" s="91"/>
      <c r="G2032" s="91"/>
      <c r="H2032" s="91"/>
    </row>
    <row r="2033" spans="1:8" ht="22.5" customHeight="1" x14ac:dyDescent="0.3">
      <c r="A2033" s="24">
        <v>2030</v>
      </c>
      <c r="B2033" s="83"/>
      <c r="C2033" s="90"/>
      <c r="D2033" s="91"/>
      <c r="E2033" s="90"/>
      <c r="F2033" s="91"/>
      <c r="G2033" s="91"/>
      <c r="H2033" s="91"/>
    </row>
    <row r="2034" spans="1:8" ht="22.5" customHeight="1" x14ac:dyDescent="0.3">
      <c r="A2034" s="24">
        <v>2031</v>
      </c>
      <c r="B2034" s="83"/>
      <c r="C2034" s="90"/>
      <c r="D2034" s="91"/>
      <c r="E2034" s="90"/>
      <c r="F2034" s="91"/>
      <c r="G2034" s="91"/>
      <c r="H2034" s="91"/>
    </row>
    <row r="2035" spans="1:8" ht="22.5" customHeight="1" x14ac:dyDescent="0.3">
      <c r="A2035" s="24">
        <v>2032</v>
      </c>
      <c r="B2035" s="83"/>
      <c r="C2035" s="90"/>
      <c r="D2035" s="91"/>
      <c r="E2035" s="90"/>
      <c r="F2035" s="91"/>
      <c r="G2035" s="91"/>
      <c r="H2035" s="91"/>
    </row>
    <row r="2036" spans="1:8" ht="22.5" customHeight="1" x14ac:dyDescent="0.3">
      <c r="A2036" s="24">
        <v>2033</v>
      </c>
      <c r="B2036" s="83"/>
      <c r="C2036" s="90"/>
      <c r="D2036" s="91"/>
      <c r="E2036" s="90"/>
      <c r="F2036" s="91"/>
      <c r="G2036" s="91"/>
      <c r="H2036" s="91"/>
    </row>
    <row r="2037" spans="1:8" ht="22.5" customHeight="1" x14ac:dyDescent="0.3">
      <c r="A2037" s="24">
        <v>2034</v>
      </c>
      <c r="B2037" s="83"/>
      <c r="C2037" s="90"/>
      <c r="D2037" s="91"/>
      <c r="E2037" s="90"/>
      <c r="F2037" s="91"/>
      <c r="G2037" s="91"/>
      <c r="H2037" s="91"/>
    </row>
    <row r="2038" spans="1:8" ht="22.5" customHeight="1" x14ac:dyDescent="0.3">
      <c r="A2038" s="24">
        <v>2035</v>
      </c>
      <c r="B2038" s="83"/>
      <c r="C2038" s="90"/>
      <c r="D2038" s="91"/>
      <c r="E2038" s="90"/>
      <c r="F2038" s="91"/>
      <c r="G2038" s="91"/>
      <c r="H2038" s="91"/>
    </row>
    <row r="2039" spans="1:8" ht="22.5" customHeight="1" x14ac:dyDescent="0.3">
      <c r="A2039" s="24">
        <v>2036</v>
      </c>
      <c r="B2039" s="83"/>
      <c r="C2039" s="90"/>
      <c r="D2039" s="91"/>
      <c r="E2039" s="90"/>
      <c r="F2039" s="91"/>
      <c r="G2039" s="91"/>
      <c r="H2039" s="91"/>
    </row>
    <row r="2040" spans="1:8" ht="22.5" customHeight="1" x14ac:dyDescent="0.3">
      <c r="A2040" s="24">
        <v>2037</v>
      </c>
      <c r="B2040" s="83"/>
      <c r="C2040" s="90"/>
      <c r="D2040" s="91"/>
      <c r="E2040" s="90"/>
      <c r="F2040" s="91"/>
      <c r="G2040" s="91"/>
      <c r="H2040" s="91"/>
    </row>
    <row r="2041" spans="1:8" ht="22.5" customHeight="1" x14ac:dyDescent="0.3">
      <c r="A2041" s="24">
        <v>2038</v>
      </c>
      <c r="B2041" s="83"/>
      <c r="C2041" s="90"/>
      <c r="D2041" s="91"/>
      <c r="E2041" s="90"/>
      <c r="F2041" s="91"/>
      <c r="G2041" s="91"/>
      <c r="H2041" s="91"/>
    </row>
    <row r="2042" spans="1:8" ht="22.5" customHeight="1" x14ac:dyDescent="0.3">
      <c r="A2042" s="24">
        <v>2039</v>
      </c>
      <c r="B2042" s="83"/>
      <c r="C2042" s="90"/>
      <c r="D2042" s="91"/>
      <c r="E2042" s="90"/>
      <c r="F2042" s="91"/>
      <c r="G2042" s="91"/>
      <c r="H2042" s="91"/>
    </row>
    <row r="2043" spans="1:8" ht="22.5" customHeight="1" x14ac:dyDescent="0.3">
      <c r="A2043" s="24">
        <v>2040</v>
      </c>
      <c r="B2043" s="83"/>
      <c r="C2043" s="90"/>
      <c r="D2043" s="91"/>
      <c r="E2043" s="90"/>
      <c r="F2043" s="91"/>
      <c r="G2043" s="91"/>
      <c r="H2043" s="91"/>
    </row>
    <row r="2044" spans="1:8" ht="22.5" customHeight="1" x14ac:dyDescent="0.3">
      <c r="A2044" s="24">
        <v>2041</v>
      </c>
      <c r="B2044" s="83"/>
      <c r="C2044" s="90"/>
      <c r="D2044" s="91"/>
      <c r="E2044" s="90"/>
      <c r="F2044" s="91"/>
      <c r="G2044" s="91"/>
      <c r="H2044" s="91"/>
    </row>
    <row r="2045" spans="1:8" ht="22.5" customHeight="1" x14ac:dyDescent="0.3">
      <c r="A2045" s="24">
        <v>2042</v>
      </c>
      <c r="B2045" s="83"/>
      <c r="C2045" s="90"/>
      <c r="D2045" s="91"/>
      <c r="E2045" s="90"/>
      <c r="F2045" s="91"/>
      <c r="G2045" s="91"/>
      <c r="H2045" s="91"/>
    </row>
    <row r="2046" spans="1:8" ht="22.5" customHeight="1" x14ac:dyDescent="0.3">
      <c r="A2046" s="24">
        <v>2043</v>
      </c>
      <c r="B2046" s="83"/>
      <c r="C2046" s="90"/>
      <c r="D2046" s="91"/>
      <c r="E2046" s="90"/>
      <c r="F2046" s="91"/>
      <c r="G2046" s="91"/>
      <c r="H2046" s="91"/>
    </row>
    <row r="2047" spans="1:8" ht="22.5" customHeight="1" x14ac:dyDescent="0.3">
      <c r="A2047" s="24">
        <v>2044</v>
      </c>
      <c r="B2047" s="83"/>
      <c r="C2047" s="90"/>
      <c r="D2047" s="91"/>
      <c r="E2047" s="90"/>
      <c r="F2047" s="91"/>
      <c r="G2047" s="91"/>
      <c r="H2047" s="91"/>
    </row>
    <row r="2048" spans="1:8" ht="22.5" customHeight="1" x14ac:dyDescent="0.3">
      <c r="A2048" s="24">
        <v>2045</v>
      </c>
      <c r="B2048" s="83"/>
      <c r="C2048" s="90"/>
      <c r="D2048" s="91"/>
      <c r="E2048" s="90"/>
      <c r="F2048" s="91"/>
      <c r="G2048" s="91"/>
      <c r="H2048" s="91"/>
    </row>
    <row r="2049" spans="1:8" ht="22.5" customHeight="1" x14ac:dyDescent="0.3">
      <c r="A2049" s="24">
        <v>2046</v>
      </c>
      <c r="B2049" s="83"/>
      <c r="C2049" s="90"/>
      <c r="D2049" s="91"/>
      <c r="E2049" s="90"/>
      <c r="F2049" s="91"/>
      <c r="G2049" s="91"/>
      <c r="H2049" s="91"/>
    </row>
    <row r="2050" spans="1:8" ht="22.5" customHeight="1" x14ac:dyDescent="0.3">
      <c r="A2050" s="24">
        <v>2047</v>
      </c>
      <c r="B2050" s="83"/>
      <c r="C2050" s="90"/>
      <c r="D2050" s="91"/>
      <c r="E2050" s="90"/>
      <c r="F2050" s="91"/>
      <c r="G2050" s="91"/>
      <c r="H2050" s="91"/>
    </row>
    <row r="2051" spans="1:8" ht="22.5" customHeight="1" x14ac:dyDescent="0.3">
      <c r="A2051" s="24">
        <v>2048</v>
      </c>
      <c r="B2051" s="83"/>
      <c r="C2051" s="90"/>
      <c r="D2051" s="91"/>
      <c r="E2051" s="90"/>
      <c r="F2051" s="91"/>
      <c r="G2051" s="91"/>
      <c r="H2051" s="91"/>
    </row>
    <row r="2052" spans="1:8" ht="22.5" customHeight="1" x14ac:dyDescent="0.3">
      <c r="A2052" s="24">
        <v>2049</v>
      </c>
      <c r="B2052" s="83"/>
      <c r="C2052" s="90"/>
      <c r="D2052" s="91"/>
      <c r="E2052" s="90"/>
      <c r="F2052" s="91"/>
      <c r="G2052" s="91"/>
      <c r="H2052" s="91"/>
    </row>
    <row r="2053" spans="1:8" ht="22.5" customHeight="1" x14ac:dyDescent="0.3">
      <c r="A2053" s="24">
        <v>2050</v>
      </c>
      <c r="B2053" s="83"/>
      <c r="C2053" s="90"/>
      <c r="D2053" s="91"/>
      <c r="E2053" s="90"/>
      <c r="F2053" s="91"/>
      <c r="G2053" s="91"/>
      <c r="H2053" s="91"/>
    </row>
    <row r="2054" spans="1:8" ht="22.5" customHeight="1" x14ac:dyDescent="0.3">
      <c r="A2054" s="24">
        <v>2051</v>
      </c>
      <c r="B2054" s="83"/>
      <c r="C2054" s="90"/>
      <c r="D2054" s="91"/>
      <c r="E2054" s="90"/>
      <c r="F2054" s="91"/>
      <c r="G2054" s="91"/>
      <c r="H2054" s="91"/>
    </row>
    <row r="2055" spans="1:8" ht="22.5" customHeight="1" x14ac:dyDescent="0.3">
      <c r="A2055" s="24">
        <v>2052</v>
      </c>
      <c r="B2055" s="83"/>
      <c r="C2055" s="90"/>
      <c r="D2055" s="91"/>
      <c r="E2055" s="90"/>
      <c r="F2055" s="91"/>
      <c r="G2055" s="91"/>
      <c r="H2055" s="91"/>
    </row>
    <row r="2056" spans="1:8" ht="22.5" customHeight="1" x14ac:dyDescent="0.3">
      <c r="A2056" s="24">
        <v>2053</v>
      </c>
      <c r="B2056" s="83"/>
      <c r="C2056" s="90"/>
      <c r="D2056" s="91"/>
      <c r="E2056" s="90"/>
      <c r="F2056" s="91"/>
      <c r="G2056" s="91"/>
      <c r="H2056" s="91"/>
    </row>
    <row r="2057" spans="1:8" ht="22.5" customHeight="1" x14ac:dyDescent="0.3">
      <c r="A2057" s="24">
        <v>2054</v>
      </c>
      <c r="B2057" s="83"/>
      <c r="C2057" s="90"/>
      <c r="D2057" s="91"/>
      <c r="E2057" s="90"/>
      <c r="F2057" s="91"/>
      <c r="G2057" s="91"/>
      <c r="H2057" s="91"/>
    </row>
    <row r="2058" spans="1:8" ht="22.5" customHeight="1" x14ac:dyDescent="0.3">
      <c r="A2058" s="24">
        <v>2055</v>
      </c>
      <c r="B2058" s="83"/>
      <c r="C2058" s="90"/>
      <c r="D2058" s="91"/>
      <c r="E2058" s="90"/>
      <c r="F2058" s="91"/>
      <c r="G2058" s="91"/>
      <c r="H2058" s="91"/>
    </row>
    <row r="2059" spans="1:8" ht="22.5" customHeight="1" x14ac:dyDescent="0.3">
      <c r="A2059" s="24">
        <v>2056</v>
      </c>
      <c r="B2059" s="83"/>
      <c r="C2059" s="90"/>
      <c r="D2059" s="91"/>
      <c r="E2059" s="90"/>
      <c r="F2059" s="91"/>
      <c r="G2059" s="91"/>
      <c r="H2059" s="91"/>
    </row>
    <row r="2060" spans="1:8" ht="22.5" customHeight="1" x14ac:dyDescent="0.3">
      <c r="A2060" s="24">
        <v>2057</v>
      </c>
      <c r="B2060" s="83"/>
      <c r="C2060" s="90"/>
      <c r="D2060" s="91"/>
      <c r="E2060" s="90"/>
      <c r="F2060" s="91"/>
      <c r="G2060" s="91"/>
      <c r="H2060" s="91"/>
    </row>
    <row r="2061" spans="1:8" ht="22.5" customHeight="1" x14ac:dyDescent="0.3">
      <c r="A2061" s="24">
        <v>2058</v>
      </c>
      <c r="B2061" s="83"/>
      <c r="C2061" s="90"/>
      <c r="D2061" s="91"/>
      <c r="E2061" s="90"/>
      <c r="F2061" s="91"/>
      <c r="G2061" s="91"/>
      <c r="H2061" s="91"/>
    </row>
    <row r="2062" spans="1:8" ht="22.5" customHeight="1" x14ac:dyDescent="0.3">
      <c r="A2062" s="24">
        <v>2059</v>
      </c>
      <c r="B2062" s="83"/>
      <c r="C2062" s="90"/>
      <c r="D2062" s="91"/>
      <c r="E2062" s="90"/>
      <c r="F2062" s="91"/>
      <c r="G2062" s="91"/>
      <c r="H2062" s="91"/>
    </row>
    <row r="2063" spans="1:8" ht="22.5" customHeight="1" x14ac:dyDescent="0.3">
      <c r="A2063" s="24">
        <v>2060</v>
      </c>
      <c r="B2063" s="83"/>
      <c r="C2063" s="90"/>
      <c r="D2063" s="91"/>
      <c r="E2063" s="90"/>
      <c r="F2063" s="91"/>
      <c r="G2063" s="91"/>
      <c r="H2063" s="91"/>
    </row>
    <row r="2064" spans="1:8" ht="22.5" customHeight="1" x14ac:dyDescent="0.3">
      <c r="A2064" s="24">
        <v>2061</v>
      </c>
      <c r="B2064" s="83"/>
      <c r="C2064" s="90"/>
      <c r="D2064" s="91"/>
      <c r="E2064" s="90"/>
      <c r="F2064" s="91"/>
      <c r="G2064" s="91"/>
      <c r="H2064" s="91"/>
    </row>
    <row r="2065" spans="1:8" ht="22.5" customHeight="1" x14ac:dyDescent="0.3">
      <c r="A2065" s="24">
        <v>2062</v>
      </c>
      <c r="B2065" s="83"/>
      <c r="C2065" s="90"/>
      <c r="D2065" s="91"/>
      <c r="E2065" s="90"/>
      <c r="F2065" s="91"/>
      <c r="G2065" s="91"/>
      <c r="H2065" s="91"/>
    </row>
    <row r="2066" spans="1:8" ht="22.5" customHeight="1" x14ac:dyDescent="0.3">
      <c r="A2066" s="24">
        <v>2063</v>
      </c>
      <c r="B2066" s="83"/>
      <c r="C2066" s="90"/>
      <c r="D2066" s="91"/>
      <c r="E2066" s="90"/>
      <c r="F2066" s="91"/>
      <c r="G2066" s="91"/>
      <c r="H2066" s="91"/>
    </row>
    <row r="2067" spans="1:8" ht="22.5" customHeight="1" x14ac:dyDescent="0.3">
      <c r="A2067" s="24">
        <v>2064</v>
      </c>
      <c r="B2067" s="83"/>
      <c r="C2067" s="90"/>
      <c r="D2067" s="91"/>
      <c r="E2067" s="90"/>
      <c r="F2067" s="91"/>
      <c r="G2067" s="91"/>
      <c r="H2067" s="91"/>
    </row>
    <row r="2068" spans="1:8" ht="22.5" customHeight="1" x14ac:dyDescent="0.3">
      <c r="A2068" s="24">
        <v>2065</v>
      </c>
      <c r="B2068" s="83"/>
      <c r="C2068" s="90"/>
      <c r="D2068" s="91"/>
      <c r="E2068" s="90"/>
      <c r="F2068" s="91"/>
      <c r="G2068" s="91"/>
      <c r="H2068" s="91"/>
    </row>
    <row r="2069" spans="1:8" ht="22.5" customHeight="1" x14ac:dyDescent="0.3">
      <c r="A2069" s="24">
        <v>2066</v>
      </c>
      <c r="B2069" s="83"/>
      <c r="C2069" s="90"/>
      <c r="D2069" s="91"/>
      <c r="E2069" s="90"/>
      <c r="F2069" s="91"/>
      <c r="G2069" s="91"/>
      <c r="H2069" s="91"/>
    </row>
    <row r="2070" spans="1:8" ht="22.5" customHeight="1" x14ac:dyDescent="0.3">
      <c r="A2070" s="24">
        <v>2067</v>
      </c>
      <c r="B2070" s="83"/>
      <c r="C2070" s="90"/>
      <c r="D2070" s="91"/>
      <c r="E2070" s="90"/>
      <c r="F2070" s="91"/>
      <c r="G2070" s="91"/>
      <c r="H2070" s="91"/>
    </row>
    <row r="2071" spans="1:8" ht="22.5" customHeight="1" x14ac:dyDescent="0.3">
      <c r="A2071" s="24">
        <v>2068</v>
      </c>
      <c r="B2071" s="83"/>
      <c r="C2071" s="90"/>
      <c r="D2071" s="91"/>
      <c r="E2071" s="90"/>
      <c r="F2071" s="91"/>
      <c r="G2071" s="91"/>
      <c r="H2071" s="91"/>
    </row>
    <row r="2072" spans="1:8" ht="22.5" customHeight="1" x14ac:dyDescent="0.3">
      <c r="A2072" s="24">
        <v>2069</v>
      </c>
      <c r="B2072" s="83"/>
      <c r="C2072" s="90"/>
      <c r="D2072" s="91"/>
      <c r="E2072" s="90"/>
      <c r="F2072" s="91"/>
      <c r="G2072" s="91"/>
      <c r="H2072" s="91"/>
    </row>
    <row r="2073" spans="1:8" ht="22.5" customHeight="1" x14ac:dyDescent="0.3">
      <c r="A2073" s="24">
        <v>2070</v>
      </c>
      <c r="B2073" s="83"/>
      <c r="C2073" s="90"/>
      <c r="D2073" s="91"/>
      <c r="E2073" s="90"/>
      <c r="F2073" s="91"/>
      <c r="G2073" s="91"/>
      <c r="H2073" s="91"/>
    </row>
    <row r="2074" spans="1:8" ht="22.5" customHeight="1" x14ac:dyDescent="0.3">
      <c r="A2074" s="24">
        <v>2071</v>
      </c>
      <c r="B2074" s="83"/>
      <c r="C2074" s="90"/>
      <c r="D2074" s="91"/>
      <c r="E2074" s="90"/>
      <c r="F2074" s="91"/>
      <c r="G2074" s="91"/>
      <c r="H2074" s="91"/>
    </row>
    <row r="2075" spans="1:8" ht="22.5" customHeight="1" x14ac:dyDescent="0.3">
      <c r="A2075" s="24">
        <v>2072</v>
      </c>
      <c r="B2075" s="83"/>
      <c r="C2075" s="90"/>
      <c r="D2075" s="91"/>
      <c r="E2075" s="90"/>
      <c r="F2075" s="91"/>
      <c r="G2075" s="91"/>
      <c r="H2075" s="91"/>
    </row>
    <row r="2076" spans="1:8" ht="22.5" customHeight="1" x14ac:dyDescent="0.3">
      <c r="A2076" s="24">
        <v>2073</v>
      </c>
      <c r="B2076" s="83"/>
      <c r="C2076" s="90"/>
      <c r="D2076" s="91"/>
      <c r="E2076" s="90"/>
      <c r="F2076" s="91"/>
      <c r="G2076" s="91"/>
      <c r="H2076" s="91"/>
    </row>
    <row r="2077" spans="1:8" ht="22.5" customHeight="1" x14ac:dyDescent="0.3">
      <c r="A2077" s="24">
        <v>2074</v>
      </c>
      <c r="B2077" s="83"/>
      <c r="C2077" s="90"/>
      <c r="D2077" s="91"/>
      <c r="E2077" s="90"/>
      <c r="F2077" s="91"/>
      <c r="G2077" s="91"/>
      <c r="H2077" s="91"/>
    </row>
    <row r="2078" spans="1:8" ht="22.5" customHeight="1" x14ac:dyDescent="0.3">
      <c r="A2078" s="24">
        <v>2075</v>
      </c>
      <c r="B2078" s="83"/>
      <c r="C2078" s="90"/>
      <c r="D2078" s="91"/>
      <c r="E2078" s="90"/>
      <c r="F2078" s="91"/>
      <c r="G2078" s="91"/>
      <c r="H2078" s="91"/>
    </row>
    <row r="2079" spans="1:8" ht="22.5" customHeight="1" x14ac:dyDescent="0.3">
      <c r="A2079" s="24">
        <v>2076</v>
      </c>
      <c r="B2079" s="83"/>
      <c r="C2079" s="90"/>
      <c r="D2079" s="91"/>
      <c r="E2079" s="90"/>
      <c r="F2079" s="91"/>
      <c r="G2079" s="91"/>
      <c r="H2079" s="91"/>
    </row>
    <row r="2080" spans="1:8" ht="22.5" customHeight="1" x14ac:dyDescent="0.3">
      <c r="A2080" s="24">
        <v>2077</v>
      </c>
      <c r="B2080" s="83"/>
      <c r="C2080" s="90"/>
      <c r="D2080" s="91"/>
      <c r="E2080" s="90"/>
      <c r="F2080" s="91"/>
      <c r="G2080" s="91"/>
      <c r="H2080" s="91"/>
    </row>
    <row r="2081" spans="1:8" ht="22.5" customHeight="1" x14ac:dyDescent="0.3">
      <c r="A2081" s="24">
        <v>2078</v>
      </c>
      <c r="B2081" s="83"/>
      <c r="C2081" s="90"/>
      <c r="D2081" s="91"/>
      <c r="E2081" s="90"/>
      <c r="F2081" s="91"/>
      <c r="G2081" s="91"/>
      <c r="H2081" s="91"/>
    </row>
    <row r="2082" spans="1:8" ht="22.5" customHeight="1" x14ac:dyDescent="0.3">
      <c r="A2082" s="24">
        <v>2079</v>
      </c>
      <c r="B2082" s="83"/>
      <c r="C2082" s="90"/>
      <c r="D2082" s="91"/>
      <c r="E2082" s="90"/>
      <c r="F2082" s="91"/>
      <c r="G2082" s="91"/>
      <c r="H2082" s="91"/>
    </row>
    <row r="2083" spans="1:8" ht="22.5" customHeight="1" x14ac:dyDescent="0.3">
      <c r="A2083" s="24">
        <v>2080</v>
      </c>
      <c r="B2083" s="83"/>
      <c r="C2083" s="90"/>
      <c r="D2083" s="91"/>
      <c r="E2083" s="90"/>
      <c r="F2083" s="91"/>
      <c r="G2083" s="91"/>
      <c r="H2083" s="91"/>
    </row>
    <row r="2084" spans="1:8" ht="22.5" customHeight="1" x14ac:dyDescent="0.3">
      <c r="A2084" s="24">
        <v>2081</v>
      </c>
      <c r="B2084" s="83"/>
      <c r="C2084" s="90"/>
      <c r="D2084" s="91"/>
      <c r="E2084" s="90"/>
      <c r="F2084" s="91"/>
      <c r="G2084" s="91"/>
      <c r="H2084" s="91"/>
    </row>
    <row r="2085" spans="1:8" ht="22.5" customHeight="1" x14ac:dyDescent="0.3">
      <c r="A2085" s="24">
        <v>2082</v>
      </c>
      <c r="B2085" s="83"/>
      <c r="C2085" s="90"/>
      <c r="D2085" s="91"/>
      <c r="E2085" s="90"/>
      <c r="F2085" s="91"/>
      <c r="G2085" s="91"/>
      <c r="H2085" s="91"/>
    </row>
    <row r="2086" spans="1:8" ht="22.5" customHeight="1" x14ac:dyDescent="0.3">
      <c r="A2086" s="24">
        <v>2083</v>
      </c>
      <c r="B2086" s="83"/>
      <c r="C2086" s="90"/>
      <c r="D2086" s="91"/>
      <c r="E2086" s="90"/>
      <c r="F2086" s="91"/>
      <c r="G2086" s="91"/>
      <c r="H2086" s="91"/>
    </row>
    <row r="2087" spans="1:8" ht="22.5" customHeight="1" x14ac:dyDescent="0.3">
      <c r="A2087" s="24">
        <v>2084</v>
      </c>
      <c r="B2087" s="83"/>
      <c r="C2087" s="90"/>
      <c r="D2087" s="91"/>
      <c r="E2087" s="90"/>
      <c r="F2087" s="91"/>
      <c r="G2087" s="91"/>
      <c r="H2087" s="91"/>
    </row>
    <row r="2088" spans="1:8" ht="22.5" customHeight="1" x14ac:dyDescent="0.3">
      <c r="A2088" s="24">
        <v>2085</v>
      </c>
      <c r="B2088" s="83"/>
      <c r="C2088" s="90"/>
      <c r="D2088" s="91"/>
      <c r="E2088" s="90"/>
      <c r="F2088" s="91"/>
      <c r="G2088" s="91"/>
      <c r="H2088" s="91"/>
    </row>
    <row r="2089" spans="1:8" ht="22.5" customHeight="1" x14ac:dyDescent="0.3">
      <c r="A2089" s="24">
        <v>2086</v>
      </c>
      <c r="B2089" s="83"/>
      <c r="C2089" s="90"/>
      <c r="D2089" s="91"/>
      <c r="E2089" s="90"/>
      <c r="F2089" s="91"/>
      <c r="G2089" s="91"/>
      <c r="H2089" s="91"/>
    </row>
    <row r="2090" spans="1:8" ht="22.5" customHeight="1" x14ac:dyDescent="0.3">
      <c r="A2090" s="24">
        <v>2087</v>
      </c>
      <c r="B2090" s="83"/>
      <c r="C2090" s="90"/>
      <c r="D2090" s="91"/>
      <c r="E2090" s="90"/>
      <c r="F2090" s="91"/>
      <c r="G2090" s="91"/>
      <c r="H2090" s="91"/>
    </row>
    <row r="2091" spans="1:8" ht="22.5" customHeight="1" x14ac:dyDescent="0.3">
      <c r="A2091" s="24">
        <v>2088</v>
      </c>
      <c r="B2091" s="83"/>
      <c r="C2091" s="90"/>
      <c r="D2091" s="91"/>
      <c r="E2091" s="90"/>
      <c r="F2091" s="91"/>
      <c r="G2091" s="91"/>
      <c r="H2091" s="91"/>
    </row>
    <row r="2092" spans="1:8" ht="22.5" customHeight="1" x14ac:dyDescent="0.3">
      <c r="A2092" s="24">
        <v>2089</v>
      </c>
      <c r="B2092" s="83"/>
      <c r="C2092" s="90"/>
      <c r="D2092" s="91"/>
      <c r="E2092" s="90"/>
      <c r="F2092" s="91"/>
      <c r="G2092" s="91"/>
      <c r="H2092" s="91"/>
    </row>
    <row r="2093" spans="1:8" ht="22.5" customHeight="1" x14ac:dyDescent="0.3">
      <c r="A2093" s="24">
        <v>2090</v>
      </c>
      <c r="B2093" s="83"/>
      <c r="C2093" s="90"/>
      <c r="D2093" s="91"/>
      <c r="E2093" s="90"/>
      <c r="F2093" s="91"/>
      <c r="G2093" s="91"/>
      <c r="H2093" s="91"/>
    </row>
    <row r="2094" spans="1:8" ht="22.5" customHeight="1" x14ac:dyDescent="0.3">
      <c r="A2094" s="24">
        <v>2091</v>
      </c>
      <c r="B2094" s="83"/>
      <c r="C2094" s="90"/>
      <c r="D2094" s="91"/>
      <c r="E2094" s="90"/>
      <c r="F2094" s="91"/>
      <c r="G2094" s="91"/>
      <c r="H2094" s="91"/>
    </row>
    <row r="2095" spans="1:8" ht="22.5" customHeight="1" x14ac:dyDescent="0.3">
      <c r="A2095" s="24">
        <v>2092</v>
      </c>
      <c r="B2095" s="83"/>
      <c r="C2095" s="90"/>
      <c r="D2095" s="91"/>
      <c r="E2095" s="90"/>
      <c r="F2095" s="91"/>
      <c r="G2095" s="91"/>
      <c r="H2095" s="91"/>
    </row>
    <row r="2096" spans="1:8" ht="22.5" customHeight="1" x14ac:dyDescent="0.3">
      <c r="A2096" s="24">
        <v>2093</v>
      </c>
      <c r="B2096" s="83"/>
      <c r="C2096" s="90"/>
      <c r="D2096" s="91"/>
      <c r="E2096" s="90"/>
      <c r="F2096" s="91"/>
      <c r="G2096" s="91"/>
      <c r="H2096" s="91"/>
    </row>
    <row r="2097" spans="1:8" ht="22.5" customHeight="1" x14ac:dyDescent="0.3">
      <c r="A2097" s="24">
        <v>2094</v>
      </c>
      <c r="B2097" s="83"/>
      <c r="C2097" s="90"/>
      <c r="D2097" s="91"/>
      <c r="E2097" s="90"/>
      <c r="F2097" s="91"/>
      <c r="G2097" s="91"/>
      <c r="H2097" s="91"/>
    </row>
    <row r="2098" spans="1:8" ht="22.5" customHeight="1" x14ac:dyDescent="0.3">
      <c r="A2098" s="24">
        <v>2095</v>
      </c>
      <c r="B2098" s="83"/>
      <c r="C2098" s="90"/>
      <c r="D2098" s="91"/>
      <c r="E2098" s="90"/>
      <c r="F2098" s="91"/>
      <c r="G2098" s="91"/>
      <c r="H2098" s="91"/>
    </row>
    <row r="2099" spans="1:8" ht="22.5" customHeight="1" x14ac:dyDescent="0.3">
      <c r="A2099" s="24">
        <v>2096</v>
      </c>
      <c r="B2099" s="83"/>
      <c r="C2099" s="90"/>
      <c r="D2099" s="91"/>
      <c r="E2099" s="90"/>
      <c r="F2099" s="91"/>
      <c r="G2099" s="91"/>
      <c r="H2099" s="91"/>
    </row>
    <row r="2100" spans="1:8" ht="22.5" customHeight="1" x14ac:dyDescent="0.3">
      <c r="A2100" s="24">
        <v>2097</v>
      </c>
      <c r="B2100" s="83"/>
      <c r="C2100" s="90"/>
      <c r="D2100" s="91"/>
      <c r="E2100" s="90"/>
      <c r="F2100" s="91"/>
      <c r="G2100" s="91"/>
      <c r="H2100" s="91"/>
    </row>
    <row r="2101" spans="1:8" ht="22.5" customHeight="1" x14ac:dyDescent="0.3">
      <c r="A2101" s="24">
        <v>2098</v>
      </c>
      <c r="B2101" s="83"/>
      <c r="C2101" s="90"/>
      <c r="D2101" s="91"/>
      <c r="E2101" s="90"/>
      <c r="F2101" s="91"/>
      <c r="G2101" s="91"/>
      <c r="H2101" s="91"/>
    </row>
    <row r="2102" spans="1:8" ht="22.5" customHeight="1" x14ac:dyDescent="0.3">
      <c r="A2102" s="24">
        <v>2099</v>
      </c>
      <c r="B2102" s="83"/>
      <c r="C2102" s="90"/>
      <c r="D2102" s="91"/>
      <c r="E2102" s="90"/>
      <c r="F2102" s="91"/>
      <c r="G2102" s="91"/>
      <c r="H2102" s="91"/>
    </row>
    <row r="2103" spans="1:8" ht="22.5" customHeight="1" x14ac:dyDescent="0.3">
      <c r="A2103" s="24">
        <v>2100</v>
      </c>
      <c r="B2103" s="83"/>
      <c r="C2103" s="90"/>
      <c r="D2103" s="91"/>
      <c r="E2103" s="90"/>
      <c r="F2103" s="91"/>
      <c r="G2103" s="91"/>
      <c r="H2103" s="91"/>
    </row>
    <row r="2104" spans="1:8" ht="22.5" customHeight="1" x14ac:dyDescent="0.3">
      <c r="A2104" s="24">
        <v>2101</v>
      </c>
      <c r="B2104" s="83"/>
      <c r="C2104" s="90"/>
      <c r="D2104" s="91"/>
      <c r="E2104" s="90"/>
      <c r="F2104" s="91"/>
      <c r="G2104" s="91"/>
      <c r="H2104" s="91"/>
    </row>
    <row r="2105" spans="1:8" ht="22.5" customHeight="1" x14ac:dyDescent="0.3">
      <c r="A2105" s="24">
        <v>2102</v>
      </c>
      <c r="B2105" s="83"/>
      <c r="C2105" s="90"/>
      <c r="D2105" s="91"/>
      <c r="E2105" s="90"/>
      <c r="F2105" s="91"/>
      <c r="G2105" s="91"/>
      <c r="H2105" s="91"/>
    </row>
    <row r="2106" spans="1:8" ht="22.5" customHeight="1" x14ac:dyDescent="0.3">
      <c r="A2106" s="24">
        <v>2103</v>
      </c>
      <c r="B2106" s="83"/>
      <c r="C2106" s="90"/>
      <c r="D2106" s="91"/>
      <c r="E2106" s="90"/>
      <c r="F2106" s="91"/>
      <c r="G2106" s="91"/>
      <c r="H2106" s="91"/>
    </row>
    <row r="2107" spans="1:8" ht="22.5" customHeight="1" x14ac:dyDescent="0.3">
      <c r="A2107" s="24">
        <v>2104</v>
      </c>
      <c r="B2107" s="83"/>
      <c r="C2107" s="90"/>
      <c r="D2107" s="91"/>
      <c r="E2107" s="90"/>
      <c r="F2107" s="91"/>
      <c r="G2107" s="91"/>
      <c r="H2107" s="91"/>
    </row>
    <row r="2108" spans="1:8" ht="22.5" customHeight="1" x14ac:dyDescent="0.3">
      <c r="A2108" s="24">
        <v>2105</v>
      </c>
      <c r="B2108" s="83"/>
      <c r="C2108" s="90"/>
      <c r="D2108" s="91"/>
      <c r="E2108" s="90"/>
      <c r="F2108" s="91"/>
      <c r="G2108" s="91"/>
      <c r="H2108" s="91"/>
    </row>
    <row r="2109" spans="1:8" ht="22.5" customHeight="1" x14ac:dyDescent="0.3">
      <c r="A2109" s="24">
        <v>2106</v>
      </c>
      <c r="B2109" s="83"/>
      <c r="C2109" s="90"/>
      <c r="D2109" s="91"/>
      <c r="E2109" s="90"/>
      <c r="F2109" s="91"/>
      <c r="G2109" s="91"/>
      <c r="H2109" s="91"/>
    </row>
    <row r="2110" spans="1:8" ht="22.5" customHeight="1" x14ac:dyDescent="0.3">
      <c r="A2110" s="24">
        <v>2107</v>
      </c>
      <c r="B2110" s="83"/>
      <c r="C2110" s="90"/>
      <c r="D2110" s="91"/>
      <c r="E2110" s="90"/>
      <c r="F2110" s="91"/>
      <c r="G2110" s="91"/>
      <c r="H2110" s="91"/>
    </row>
    <row r="2111" spans="1:8" ht="22.5" customHeight="1" x14ac:dyDescent="0.3">
      <c r="A2111" s="24">
        <v>2108</v>
      </c>
      <c r="B2111" s="83"/>
      <c r="C2111" s="90"/>
      <c r="D2111" s="91"/>
      <c r="E2111" s="90"/>
      <c r="F2111" s="91"/>
      <c r="G2111" s="91"/>
      <c r="H2111" s="91"/>
    </row>
    <row r="2112" spans="1:8" ht="22.5" customHeight="1" x14ac:dyDescent="0.3">
      <c r="A2112" s="24">
        <v>2109</v>
      </c>
      <c r="B2112" s="83"/>
      <c r="C2112" s="90"/>
      <c r="D2112" s="91"/>
      <c r="E2112" s="90"/>
      <c r="F2112" s="91"/>
      <c r="G2112" s="91"/>
      <c r="H2112" s="91"/>
    </row>
    <row r="2113" spans="1:8" ht="22.5" customHeight="1" x14ac:dyDescent="0.3">
      <c r="A2113" s="24">
        <v>2110</v>
      </c>
      <c r="B2113" s="83"/>
      <c r="C2113" s="90"/>
      <c r="D2113" s="91"/>
      <c r="E2113" s="90"/>
      <c r="F2113" s="91"/>
      <c r="G2113" s="91"/>
      <c r="H2113" s="91"/>
    </row>
    <row r="2114" spans="1:8" ht="22.5" customHeight="1" x14ac:dyDescent="0.3">
      <c r="A2114" s="24">
        <v>2111</v>
      </c>
      <c r="B2114" s="83"/>
      <c r="C2114" s="90"/>
      <c r="D2114" s="91"/>
      <c r="E2114" s="90"/>
      <c r="F2114" s="91"/>
      <c r="G2114" s="91"/>
      <c r="H2114" s="91"/>
    </row>
    <row r="2115" spans="1:8" ht="22.5" customHeight="1" x14ac:dyDescent="0.3">
      <c r="A2115" s="24">
        <v>2112</v>
      </c>
      <c r="B2115" s="83"/>
      <c r="C2115" s="90"/>
      <c r="D2115" s="91"/>
      <c r="E2115" s="90"/>
      <c r="F2115" s="91"/>
      <c r="G2115" s="91"/>
      <c r="H2115" s="91"/>
    </row>
    <row r="2116" spans="1:8" ht="22.5" customHeight="1" x14ac:dyDescent="0.3">
      <c r="A2116" s="24">
        <v>2113</v>
      </c>
      <c r="B2116" s="83"/>
      <c r="C2116" s="90"/>
      <c r="D2116" s="91"/>
      <c r="E2116" s="90"/>
      <c r="F2116" s="91"/>
      <c r="G2116" s="91"/>
      <c r="H2116" s="91"/>
    </row>
    <row r="2117" spans="1:8" ht="22.5" customHeight="1" x14ac:dyDescent="0.3">
      <c r="A2117" s="24">
        <v>2114</v>
      </c>
      <c r="B2117" s="83"/>
      <c r="C2117" s="90"/>
      <c r="D2117" s="91"/>
      <c r="E2117" s="90"/>
      <c r="F2117" s="91"/>
      <c r="G2117" s="91"/>
      <c r="H2117" s="91"/>
    </row>
    <row r="2118" spans="1:8" ht="22.5" customHeight="1" x14ac:dyDescent="0.3">
      <c r="A2118" s="24">
        <v>2115</v>
      </c>
      <c r="B2118" s="83"/>
      <c r="C2118" s="90"/>
      <c r="D2118" s="91"/>
      <c r="E2118" s="90"/>
      <c r="F2118" s="91"/>
      <c r="G2118" s="91"/>
      <c r="H2118" s="91"/>
    </row>
    <row r="2119" spans="1:8" ht="22.5" customHeight="1" x14ac:dyDescent="0.3">
      <c r="A2119" s="24">
        <v>2116</v>
      </c>
      <c r="B2119" s="83"/>
      <c r="C2119" s="90"/>
      <c r="D2119" s="91"/>
      <c r="E2119" s="90"/>
      <c r="F2119" s="91"/>
      <c r="G2119" s="91"/>
      <c r="H2119" s="91"/>
    </row>
    <row r="2120" spans="1:8" ht="22.5" customHeight="1" x14ac:dyDescent="0.3">
      <c r="A2120" s="24">
        <v>2117</v>
      </c>
      <c r="B2120" s="83"/>
      <c r="C2120" s="90"/>
      <c r="D2120" s="91"/>
      <c r="E2120" s="90"/>
      <c r="F2120" s="91"/>
      <c r="G2120" s="91"/>
      <c r="H2120" s="91"/>
    </row>
    <row r="2121" spans="1:8" ht="22.5" customHeight="1" x14ac:dyDescent="0.3">
      <c r="A2121" s="24">
        <v>2118</v>
      </c>
      <c r="B2121" s="83"/>
      <c r="C2121" s="90"/>
      <c r="D2121" s="91"/>
      <c r="E2121" s="90"/>
      <c r="F2121" s="91"/>
      <c r="G2121" s="91"/>
      <c r="H2121" s="91"/>
    </row>
    <row r="2122" spans="1:8" ht="22.5" customHeight="1" x14ac:dyDescent="0.3">
      <c r="A2122" s="24">
        <v>2119</v>
      </c>
      <c r="B2122" s="83"/>
      <c r="C2122" s="90"/>
      <c r="D2122" s="91"/>
      <c r="E2122" s="90"/>
      <c r="F2122" s="91"/>
      <c r="G2122" s="91"/>
      <c r="H2122" s="91"/>
    </row>
    <row r="2123" spans="1:8" ht="22.5" customHeight="1" x14ac:dyDescent="0.3">
      <c r="A2123" s="24">
        <v>2120</v>
      </c>
      <c r="B2123" s="83"/>
      <c r="C2123" s="90"/>
      <c r="D2123" s="91"/>
      <c r="E2123" s="90"/>
      <c r="F2123" s="91"/>
      <c r="G2123" s="91"/>
      <c r="H2123" s="91"/>
    </row>
    <row r="2124" spans="1:8" ht="22.5" customHeight="1" x14ac:dyDescent="0.3">
      <c r="A2124" s="24">
        <v>2121</v>
      </c>
      <c r="B2124" s="83"/>
      <c r="C2124" s="90"/>
      <c r="D2124" s="91"/>
      <c r="E2124" s="90"/>
      <c r="F2124" s="91"/>
      <c r="G2124" s="91"/>
      <c r="H2124" s="91"/>
    </row>
    <row r="2125" spans="1:8" ht="22.5" customHeight="1" x14ac:dyDescent="0.3">
      <c r="A2125" s="24">
        <v>2122</v>
      </c>
      <c r="B2125" s="83"/>
      <c r="C2125" s="90"/>
      <c r="D2125" s="91"/>
      <c r="E2125" s="90"/>
      <c r="F2125" s="91"/>
      <c r="G2125" s="91"/>
      <c r="H2125" s="91"/>
    </row>
    <row r="2126" spans="1:8" ht="22.5" customHeight="1" x14ac:dyDescent="0.3">
      <c r="A2126" s="24">
        <v>2123</v>
      </c>
      <c r="B2126" s="83"/>
      <c r="C2126" s="90"/>
      <c r="D2126" s="91"/>
      <c r="E2126" s="90"/>
      <c r="F2126" s="91"/>
      <c r="G2126" s="91"/>
      <c r="H2126" s="91"/>
    </row>
    <row r="2127" spans="1:8" ht="22.5" customHeight="1" x14ac:dyDescent="0.3">
      <c r="A2127" s="24">
        <v>2124</v>
      </c>
      <c r="B2127" s="83"/>
      <c r="C2127" s="90"/>
      <c r="D2127" s="91"/>
      <c r="E2127" s="90"/>
      <c r="F2127" s="91"/>
      <c r="G2127" s="91"/>
      <c r="H2127" s="91"/>
    </row>
    <row r="2128" spans="1:8" ht="22.5" customHeight="1" x14ac:dyDescent="0.3">
      <c r="A2128" s="24">
        <v>2125</v>
      </c>
      <c r="B2128" s="83"/>
      <c r="C2128" s="90"/>
      <c r="D2128" s="91"/>
      <c r="E2128" s="90"/>
      <c r="F2128" s="91"/>
      <c r="G2128" s="91"/>
      <c r="H2128" s="91"/>
    </row>
    <row r="2129" spans="1:8" ht="22.5" customHeight="1" x14ac:dyDescent="0.3">
      <c r="A2129" s="24">
        <v>2126</v>
      </c>
      <c r="B2129" s="83"/>
      <c r="C2129" s="90"/>
      <c r="D2129" s="91"/>
      <c r="E2129" s="90"/>
      <c r="F2129" s="91"/>
      <c r="G2129" s="91"/>
      <c r="H2129" s="91"/>
    </row>
    <row r="2130" spans="1:8" ht="22.5" customHeight="1" x14ac:dyDescent="0.3">
      <c r="A2130" s="24">
        <v>2127</v>
      </c>
      <c r="B2130" s="83"/>
      <c r="C2130" s="90"/>
      <c r="D2130" s="91"/>
      <c r="E2130" s="90"/>
      <c r="F2130" s="91"/>
      <c r="G2130" s="91"/>
      <c r="H2130" s="91"/>
    </row>
    <row r="2131" spans="1:8" ht="22.5" customHeight="1" x14ac:dyDescent="0.3">
      <c r="A2131" s="24">
        <v>2128</v>
      </c>
      <c r="B2131" s="83"/>
      <c r="C2131" s="90"/>
      <c r="D2131" s="91"/>
      <c r="E2131" s="90"/>
      <c r="F2131" s="91"/>
      <c r="G2131" s="91"/>
      <c r="H2131" s="91"/>
    </row>
    <row r="2132" spans="1:8" ht="22.5" customHeight="1" x14ac:dyDescent="0.3">
      <c r="A2132" s="24">
        <v>2129</v>
      </c>
      <c r="B2132" s="83"/>
      <c r="C2132" s="90"/>
      <c r="D2132" s="91"/>
      <c r="E2132" s="90"/>
      <c r="F2132" s="91"/>
      <c r="G2132" s="91"/>
      <c r="H2132" s="91"/>
    </row>
    <row r="2133" spans="1:8" ht="22.5" customHeight="1" x14ac:dyDescent="0.3">
      <c r="A2133" s="24">
        <v>2130</v>
      </c>
      <c r="B2133" s="83"/>
      <c r="C2133" s="90"/>
      <c r="D2133" s="91"/>
      <c r="E2133" s="90"/>
      <c r="F2133" s="91"/>
      <c r="G2133" s="91"/>
      <c r="H2133" s="91"/>
    </row>
    <row r="2134" spans="1:8" ht="22.5" customHeight="1" x14ac:dyDescent="0.3">
      <c r="A2134" s="24">
        <v>2131</v>
      </c>
      <c r="B2134" s="83"/>
      <c r="C2134" s="90"/>
      <c r="D2134" s="91"/>
      <c r="E2134" s="90"/>
      <c r="F2134" s="91"/>
      <c r="G2134" s="91"/>
      <c r="H2134" s="91"/>
    </row>
    <row r="2135" spans="1:8" ht="22.5" customHeight="1" x14ac:dyDescent="0.3">
      <c r="A2135" s="24">
        <v>2132</v>
      </c>
      <c r="B2135" s="83"/>
      <c r="C2135" s="90"/>
      <c r="D2135" s="91"/>
      <c r="E2135" s="90"/>
      <c r="F2135" s="91"/>
      <c r="G2135" s="91"/>
      <c r="H2135" s="91"/>
    </row>
    <row r="2136" spans="1:8" ht="22.5" customHeight="1" x14ac:dyDescent="0.3">
      <c r="A2136" s="24">
        <v>2133</v>
      </c>
      <c r="B2136" s="83"/>
      <c r="C2136" s="90"/>
      <c r="D2136" s="91"/>
      <c r="E2136" s="90"/>
      <c r="F2136" s="91"/>
      <c r="G2136" s="91"/>
      <c r="H2136" s="91"/>
    </row>
    <row r="2137" spans="1:8" ht="22.5" customHeight="1" x14ac:dyDescent="0.3">
      <c r="A2137" s="24">
        <v>2134</v>
      </c>
      <c r="B2137" s="83"/>
      <c r="C2137" s="90"/>
      <c r="D2137" s="91"/>
      <c r="E2137" s="90"/>
      <c r="F2137" s="91"/>
      <c r="G2137" s="91"/>
      <c r="H2137" s="91"/>
    </row>
    <row r="2138" spans="1:8" ht="22.5" customHeight="1" x14ac:dyDescent="0.3">
      <c r="A2138" s="24">
        <v>2135</v>
      </c>
      <c r="B2138" s="83"/>
      <c r="C2138" s="90"/>
      <c r="D2138" s="91"/>
      <c r="E2138" s="90"/>
      <c r="F2138" s="91"/>
      <c r="G2138" s="91"/>
      <c r="H2138" s="91"/>
    </row>
    <row r="2139" spans="1:8" ht="22.5" customHeight="1" x14ac:dyDescent="0.3">
      <c r="A2139" s="24">
        <v>2136</v>
      </c>
      <c r="B2139" s="83"/>
      <c r="C2139" s="90"/>
      <c r="D2139" s="91"/>
      <c r="E2139" s="90"/>
      <c r="F2139" s="91"/>
      <c r="G2139" s="91"/>
      <c r="H2139" s="91"/>
    </row>
    <row r="2140" spans="1:8" ht="22.5" customHeight="1" x14ac:dyDescent="0.3">
      <c r="A2140" s="24">
        <v>2137</v>
      </c>
      <c r="B2140" s="83"/>
      <c r="C2140" s="90"/>
      <c r="D2140" s="91"/>
      <c r="E2140" s="90"/>
      <c r="F2140" s="91"/>
      <c r="G2140" s="91"/>
      <c r="H2140" s="91"/>
    </row>
    <row r="2141" spans="1:8" ht="22.5" customHeight="1" x14ac:dyDescent="0.3">
      <c r="A2141" s="24">
        <v>2138</v>
      </c>
      <c r="B2141" s="83"/>
      <c r="C2141" s="90"/>
      <c r="D2141" s="91"/>
      <c r="E2141" s="90"/>
      <c r="F2141" s="91"/>
      <c r="G2141" s="91"/>
      <c r="H2141" s="91"/>
    </row>
    <row r="2142" spans="1:8" ht="22.5" customHeight="1" x14ac:dyDescent="0.3">
      <c r="A2142" s="24">
        <v>2139</v>
      </c>
      <c r="B2142" s="83"/>
      <c r="C2142" s="90"/>
      <c r="D2142" s="91"/>
      <c r="E2142" s="90"/>
      <c r="F2142" s="91"/>
      <c r="G2142" s="91"/>
      <c r="H2142" s="91"/>
    </row>
    <row r="2143" spans="1:8" ht="22.5" customHeight="1" x14ac:dyDescent="0.3">
      <c r="A2143" s="24">
        <v>2140</v>
      </c>
      <c r="B2143" s="83"/>
      <c r="C2143" s="90"/>
      <c r="D2143" s="91"/>
      <c r="E2143" s="90"/>
      <c r="F2143" s="91"/>
      <c r="G2143" s="91"/>
      <c r="H2143" s="91"/>
    </row>
    <row r="2144" spans="1:8" ht="22.5" customHeight="1" x14ac:dyDescent="0.3">
      <c r="A2144" s="24">
        <v>2141</v>
      </c>
      <c r="B2144" s="83"/>
      <c r="C2144" s="90"/>
      <c r="D2144" s="91"/>
      <c r="E2144" s="90"/>
      <c r="F2144" s="91"/>
      <c r="G2144" s="91"/>
      <c r="H2144" s="91"/>
    </row>
    <row r="2145" spans="1:8" ht="22.5" customHeight="1" x14ac:dyDescent="0.3">
      <c r="A2145" s="24">
        <v>2142</v>
      </c>
      <c r="B2145" s="83"/>
      <c r="C2145" s="90"/>
      <c r="D2145" s="91"/>
      <c r="E2145" s="90"/>
      <c r="F2145" s="91"/>
      <c r="G2145" s="91"/>
      <c r="H2145" s="91"/>
    </row>
    <row r="2146" spans="1:8" ht="22.5" customHeight="1" x14ac:dyDescent="0.3">
      <c r="A2146" s="24">
        <v>2143</v>
      </c>
      <c r="B2146" s="83"/>
      <c r="C2146" s="90"/>
      <c r="D2146" s="91"/>
      <c r="E2146" s="90"/>
      <c r="F2146" s="91"/>
      <c r="G2146" s="91"/>
      <c r="H2146" s="91"/>
    </row>
    <row r="2147" spans="1:8" ht="22.5" customHeight="1" x14ac:dyDescent="0.3">
      <c r="A2147" s="24">
        <v>2144</v>
      </c>
      <c r="B2147" s="83"/>
      <c r="C2147" s="90"/>
      <c r="D2147" s="91"/>
      <c r="E2147" s="90"/>
      <c r="F2147" s="91"/>
      <c r="G2147" s="91"/>
      <c r="H2147" s="91"/>
    </row>
    <row r="2148" spans="1:8" ht="22.5" customHeight="1" x14ac:dyDescent="0.3">
      <c r="A2148" s="24">
        <v>2145</v>
      </c>
      <c r="B2148" s="83"/>
      <c r="C2148" s="90"/>
      <c r="D2148" s="91"/>
      <c r="E2148" s="90"/>
      <c r="F2148" s="91"/>
      <c r="G2148" s="91"/>
      <c r="H2148" s="91"/>
    </row>
    <row r="2149" spans="1:8" ht="22.5" customHeight="1" x14ac:dyDescent="0.3">
      <c r="A2149" s="24">
        <v>2146</v>
      </c>
      <c r="B2149" s="83"/>
      <c r="C2149" s="90"/>
      <c r="D2149" s="91"/>
      <c r="E2149" s="90"/>
      <c r="F2149" s="91"/>
      <c r="G2149" s="91"/>
      <c r="H2149" s="91"/>
    </row>
    <row r="2150" spans="1:8" ht="22.5" customHeight="1" x14ac:dyDescent="0.3">
      <c r="A2150" s="24">
        <v>2147</v>
      </c>
      <c r="B2150" s="83"/>
      <c r="C2150" s="90"/>
      <c r="D2150" s="91"/>
      <c r="E2150" s="90"/>
      <c r="F2150" s="91"/>
      <c r="G2150" s="91"/>
      <c r="H2150" s="91"/>
    </row>
    <row r="2151" spans="1:8" ht="22.5" customHeight="1" x14ac:dyDescent="0.3">
      <c r="A2151" s="24">
        <v>2148</v>
      </c>
      <c r="B2151" s="83"/>
      <c r="C2151" s="90"/>
      <c r="D2151" s="91"/>
      <c r="E2151" s="90"/>
      <c r="F2151" s="91"/>
      <c r="G2151" s="91"/>
      <c r="H2151" s="91"/>
    </row>
    <row r="2152" spans="1:8" ht="22.5" customHeight="1" x14ac:dyDescent="0.3">
      <c r="A2152" s="24">
        <v>2149</v>
      </c>
      <c r="B2152" s="83"/>
      <c r="C2152" s="90"/>
      <c r="D2152" s="91"/>
      <c r="E2152" s="90"/>
      <c r="F2152" s="91"/>
      <c r="G2152" s="91"/>
      <c r="H2152" s="91"/>
    </row>
    <row r="2153" spans="1:8" ht="22.5" customHeight="1" x14ac:dyDescent="0.3">
      <c r="A2153" s="24">
        <v>2150</v>
      </c>
      <c r="B2153" s="83"/>
      <c r="C2153" s="90"/>
      <c r="D2153" s="91"/>
      <c r="E2153" s="90"/>
      <c r="F2153" s="91"/>
      <c r="G2153" s="91"/>
      <c r="H2153" s="91"/>
    </row>
    <row r="2154" spans="1:8" ht="22.5" customHeight="1" x14ac:dyDescent="0.3">
      <c r="A2154" s="24">
        <v>2151</v>
      </c>
      <c r="B2154" s="83"/>
      <c r="C2154" s="90"/>
      <c r="D2154" s="91"/>
      <c r="E2154" s="90"/>
      <c r="F2154" s="91"/>
      <c r="G2154" s="91"/>
      <c r="H2154" s="91"/>
    </row>
    <row r="2155" spans="1:8" ht="22.5" customHeight="1" x14ac:dyDescent="0.3">
      <c r="A2155" s="24">
        <v>2152</v>
      </c>
      <c r="B2155" s="83"/>
      <c r="C2155" s="90"/>
      <c r="D2155" s="91"/>
      <c r="E2155" s="90"/>
      <c r="F2155" s="91"/>
      <c r="G2155" s="91"/>
      <c r="H2155" s="91"/>
    </row>
    <row r="2156" spans="1:8" ht="22.5" customHeight="1" x14ac:dyDescent="0.3">
      <c r="A2156" s="24">
        <v>2153</v>
      </c>
      <c r="B2156" s="83"/>
      <c r="C2156" s="90"/>
      <c r="D2156" s="91"/>
      <c r="E2156" s="90"/>
      <c r="F2156" s="91"/>
      <c r="G2156" s="91"/>
      <c r="H2156" s="91"/>
    </row>
    <row r="2157" spans="1:8" ht="22.5" customHeight="1" x14ac:dyDescent="0.3">
      <c r="A2157" s="24">
        <v>2154</v>
      </c>
      <c r="B2157" s="83"/>
      <c r="C2157" s="90"/>
      <c r="D2157" s="91"/>
      <c r="E2157" s="90"/>
      <c r="F2157" s="91"/>
      <c r="G2157" s="91"/>
      <c r="H2157" s="91"/>
    </row>
    <row r="2158" spans="1:8" ht="22.5" customHeight="1" x14ac:dyDescent="0.3">
      <c r="A2158" s="24">
        <v>2155</v>
      </c>
      <c r="B2158" s="83"/>
      <c r="C2158" s="90"/>
      <c r="D2158" s="91"/>
      <c r="E2158" s="90"/>
      <c r="F2158" s="91"/>
      <c r="G2158" s="91"/>
      <c r="H2158" s="91"/>
    </row>
    <row r="2159" spans="1:8" ht="22.5" customHeight="1" x14ac:dyDescent="0.3">
      <c r="A2159" s="24">
        <v>2156</v>
      </c>
      <c r="B2159" s="83"/>
      <c r="C2159" s="90"/>
      <c r="D2159" s="91"/>
      <c r="E2159" s="90"/>
      <c r="F2159" s="91"/>
      <c r="G2159" s="91"/>
      <c r="H2159" s="91"/>
    </row>
    <row r="2160" spans="1:8" ht="22.5" customHeight="1" x14ac:dyDescent="0.3">
      <c r="A2160" s="24">
        <v>2157</v>
      </c>
      <c r="B2160" s="83"/>
      <c r="C2160" s="90"/>
      <c r="D2160" s="91"/>
      <c r="E2160" s="90"/>
      <c r="F2160" s="91"/>
      <c r="G2160" s="91"/>
      <c r="H2160" s="91"/>
    </row>
    <row r="2161" spans="1:8" ht="22.5" customHeight="1" x14ac:dyDescent="0.3">
      <c r="A2161" s="24">
        <v>2158</v>
      </c>
      <c r="B2161" s="83"/>
      <c r="C2161" s="90"/>
      <c r="D2161" s="91"/>
      <c r="E2161" s="90"/>
      <c r="F2161" s="91"/>
      <c r="G2161" s="91"/>
      <c r="H2161" s="91"/>
    </row>
    <row r="2162" spans="1:8" ht="22.5" customHeight="1" x14ac:dyDescent="0.3">
      <c r="A2162" s="24">
        <v>2159</v>
      </c>
      <c r="B2162" s="83"/>
      <c r="C2162" s="90"/>
      <c r="D2162" s="91"/>
      <c r="E2162" s="90"/>
      <c r="F2162" s="91"/>
      <c r="G2162" s="91"/>
      <c r="H2162" s="91"/>
    </row>
    <row r="2163" spans="1:8" ht="22.5" customHeight="1" x14ac:dyDescent="0.3">
      <c r="A2163" s="24">
        <v>2160</v>
      </c>
      <c r="B2163" s="83"/>
      <c r="C2163" s="90"/>
      <c r="D2163" s="91"/>
      <c r="E2163" s="90"/>
      <c r="F2163" s="91"/>
      <c r="G2163" s="91"/>
      <c r="H2163" s="91"/>
    </row>
    <row r="2164" spans="1:8" ht="22.5" customHeight="1" x14ac:dyDescent="0.3">
      <c r="A2164" s="24">
        <v>2161</v>
      </c>
      <c r="B2164" s="83"/>
      <c r="C2164" s="90"/>
      <c r="D2164" s="91"/>
      <c r="E2164" s="90"/>
      <c r="F2164" s="91"/>
      <c r="G2164" s="91"/>
      <c r="H2164" s="91"/>
    </row>
    <row r="2165" spans="1:8" ht="22.5" customHeight="1" x14ac:dyDescent="0.3">
      <c r="A2165" s="24">
        <v>2162</v>
      </c>
      <c r="B2165" s="83"/>
      <c r="C2165" s="90"/>
      <c r="D2165" s="91"/>
      <c r="E2165" s="90"/>
      <c r="F2165" s="91"/>
      <c r="G2165" s="91"/>
      <c r="H2165" s="91"/>
    </row>
    <row r="2166" spans="1:8" ht="22.5" customHeight="1" x14ac:dyDescent="0.3">
      <c r="A2166" s="24">
        <v>2163</v>
      </c>
      <c r="B2166" s="83"/>
      <c r="C2166" s="90"/>
      <c r="D2166" s="91"/>
      <c r="E2166" s="90"/>
      <c r="F2166" s="91"/>
      <c r="G2166" s="91"/>
      <c r="H2166" s="91"/>
    </row>
    <row r="2167" spans="1:8" ht="22.5" customHeight="1" x14ac:dyDescent="0.3">
      <c r="A2167" s="24">
        <v>2164</v>
      </c>
      <c r="B2167" s="83"/>
      <c r="C2167" s="90"/>
      <c r="D2167" s="91"/>
      <c r="E2167" s="90"/>
      <c r="F2167" s="91"/>
      <c r="G2167" s="91"/>
      <c r="H2167" s="91"/>
    </row>
    <row r="2168" spans="1:8" ht="22.5" customHeight="1" x14ac:dyDescent="0.3">
      <c r="A2168" s="24">
        <v>2165</v>
      </c>
      <c r="B2168" s="83"/>
      <c r="C2168" s="90"/>
      <c r="D2168" s="91"/>
      <c r="E2168" s="90"/>
      <c r="F2168" s="91"/>
      <c r="G2168" s="91"/>
      <c r="H2168" s="91"/>
    </row>
    <row r="2169" spans="1:8" ht="22.5" customHeight="1" x14ac:dyDescent="0.3">
      <c r="A2169" s="24">
        <v>2166</v>
      </c>
      <c r="B2169" s="83"/>
      <c r="C2169" s="90"/>
      <c r="D2169" s="91"/>
      <c r="E2169" s="90"/>
      <c r="F2169" s="91"/>
      <c r="G2169" s="91"/>
      <c r="H2169" s="91"/>
    </row>
    <row r="2170" spans="1:8" ht="22.5" customHeight="1" x14ac:dyDescent="0.3">
      <c r="A2170" s="24">
        <v>2167</v>
      </c>
      <c r="B2170" s="83"/>
      <c r="C2170" s="90"/>
      <c r="D2170" s="91"/>
      <c r="E2170" s="90"/>
      <c r="F2170" s="91"/>
      <c r="G2170" s="91"/>
      <c r="H2170" s="91"/>
    </row>
    <row r="2171" spans="1:8" ht="22.5" customHeight="1" x14ac:dyDescent="0.3">
      <c r="A2171" s="24">
        <v>2168</v>
      </c>
      <c r="B2171" s="83"/>
      <c r="C2171" s="90"/>
      <c r="D2171" s="91"/>
      <c r="E2171" s="90"/>
      <c r="F2171" s="91"/>
      <c r="G2171" s="91"/>
      <c r="H2171" s="91"/>
    </row>
    <row r="2172" spans="1:8" ht="22.5" customHeight="1" x14ac:dyDescent="0.3">
      <c r="A2172" s="24">
        <v>2169</v>
      </c>
      <c r="B2172" s="83"/>
      <c r="C2172" s="90"/>
      <c r="D2172" s="91"/>
      <c r="E2172" s="90"/>
      <c r="F2172" s="91"/>
      <c r="G2172" s="91"/>
      <c r="H2172" s="91"/>
    </row>
    <row r="2173" spans="1:8" ht="22.5" customHeight="1" x14ac:dyDescent="0.3">
      <c r="A2173" s="24">
        <v>2170</v>
      </c>
      <c r="B2173" s="83"/>
      <c r="C2173" s="90"/>
      <c r="D2173" s="91"/>
      <c r="E2173" s="90"/>
      <c r="F2173" s="91"/>
      <c r="G2173" s="91"/>
      <c r="H2173" s="91"/>
    </row>
    <row r="2174" spans="1:8" ht="22.5" customHeight="1" x14ac:dyDescent="0.3">
      <c r="A2174" s="24">
        <v>2171</v>
      </c>
      <c r="B2174" s="83"/>
      <c r="C2174" s="90"/>
      <c r="D2174" s="91"/>
      <c r="E2174" s="90"/>
      <c r="F2174" s="91"/>
      <c r="G2174" s="91"/>
      <c r="H2174" s="91"/>
    </row>
    <row r="2175" spans="1:8" ht="22.5" customHeight="1" x14ac:dyDescent="0.3">
      <c r="A2175" s="24">
        <v>2172</v>
      </c>
      <c r="B2175" s="83"/>
      <c r="C2175" s="90"/>
      <c r="D2175" s="91"/>
      <c r="E2175" s="90"/>
      <c r="F2175" s="91"/>
      <c r="G2175" s="91"/>
      <c r="H2175" s="91"/>
    </row>
    <row r="2176" spans="1:8" ht="22.5" customHeight="1" x14ac:dyDescent="0.3">
      <c r="A2176" s="24">
        <v>2173</v>
      </c>
      <c r="B2176" s="83"/>
      <c r="C2176" s="90"/>
      <c r="D2176" s="91"/>
      <c r="E2176" s="90"/>
      <c r="F2176" s="91"/>
      <c r="G2176" s="91"/>
      <c r="H2176" s="91"/>
    </row>
    <row r="2177" spans="1:8" ht="22.5" customHeight="1" x14ac:dyDescent="0.3">
      <c r="A2177" s="24">
        <v>2174</v>
      </c>
      <c r="B2177" s="83"/>
      <c r="C2177" s="90"/>
      <c r="D2177" s="91"/>
      <c r="E2177" s="90"/>
      <c r="F2177" s="91"/>
      <c r="G2177" s="91"/>
      <c r="H2177" s="91"/>
    </row>
    <row r="2178" spans="1:8" ht="22.5" customHeight="1" x14ac:dyDescent="0.3">
      <c r="A2178" s="24">
        <v>2175</v>
      </c>
      <c r="B2178" s="83"/>
      <c r="C2178" s="90"/>
      <c r="D2178" s="91"/>
      <c r="E2178" s="90"/>
      <c r="F2178" s="91"/>
      <c r="G2178" s="91"/>
      <c r="H2178" s="91"/>
    </row>
    <row r="2179" spans="1:8" ht="22.5" customHeight="1" x14ac:dyDescent="0.3">
      <c r="A2179" s="24">
        <v>2176</v>
      </c>
      <c r="B2179" s="83"/>
      <c r="C2179" s="90"/>
      <c r="D2179" s="91"/>
      <c r="E2179" s="90"/>
      <c r="F2179" s="91"/>
      <c r="G2179" s="91"/>
      <c r="H2179" s="91"/>
    </row>
    <row r="2180" spans="1:8" ht="22.5" customHeight="1" x14ac:dyDescent="0.3">
      <c r="A2180" s="24">
        <v>2177</v>
      </c>
      <c r="B2180" s="83"/>
      <c r="C2180" s="90"/>
      <c r="D2180" s="91"/>
      <c r="E2180" s="90"/>
      <c r="F2180" s="91"/>
      <c r="G2180" s="91"/>
      <c r="H2180" s="91"/>
    </row>
    <row r="2181" spans="1:8" ht="22.5" customHeight="1" x14ac:dyDescent="0.3">
      <c r="A2181" s="24">
        <v>2178</v>
      </c>
      <c r="B2181" s="83"/>
      <c r="C2181" s="90"/>
      <c r="D2181" s="91"/>
      <c r="E2181" s="90"/>
      <c r="F2181" s="91"/>
      <c r="G2181" s="91"/>
      <c r="H2181" s="91"/>
    </row>
    <row r="2182" spans="1:8" ht="22.5" customHeight="1" x14ac:dyDescent="0.3">
      <c r="A2182" s="24">
        <v>2179</v>
      </c>
      <c r="B2182" s="83"/>
      <c r="C2182" s="90"/>
      <c r="D2182" s="91"/>
      <c r="E2182" s="90"/>
      <c r="F2182" s="91"/>
      <c r="G2182" s="91"/>
      <c r="H2182" s="91"/>
    </row>
    <row r="2183" spans="1:8" ht="22.5" customHeight="1" x14ac:dyDescent="0.3">
      <c r="A2183" s="24">
        <v>2180</v>
      </c>
      <c r="B2183" s="83"/>
      <c r="C2183" s="90"/>
      <c r="D2183" s="91"/>
      <c r="E2183" s="90"/>
      <c r="F2183" s="91"/>
      <c r="G2183" s="91"/>
      <c r="H2183" s="91"/>
    </row>
    <row r="2184" spans="1:8" ht="22.5" customHeight="1" x14ac:dyDescent="0.3">
      <c r="A2184" s="24">
        <v>2181</v>
      </c>
      <c r="B2184" s="83"/>
      <c r="C2184" s="90"/>
      <c r="D2184" s="91"/>
      <c r="E2184" s="90"/>
      <c r="F2184" s="91"/>
      <c r="G2184" s="91"/>
      <c r="H2184" s="91"/>
    </row>
    <row r="2185" spans="1:8" ht="22.5" customHeight="1" x14ac:dyDescent="0.3">
      <c r="A2185" s="24">
        <v>2182</v>
      </c>
      <c r="B2185" s="83"/>
      <c r="C2185" s="90"/>
      <c r="D2185" s="91"/>
      <c r="E2185" s="90"/>
      <c r="F2185" s="91"/>
      <c r="G2185" s="91"/>
      <c r="H2185" s="91"/>
    </row>
    <row r="2186" spans="1:8" ht="22.5" customHeight="1" x14ac:dyDescent="0.3">
      <c r="A2186" s="24">
        <v>2183</v>
      </c>
      <c r="B2186" s="83"/>
      <c r="C2186" s="90"/>
      <c r="D2186" s="91"/>
      <c r="E2186" s="90"/>
      <c r="F2186" s="91"/>
      <c r="G2186" s="91"/>
      <c r="H2186" s="91"/>
    </row>
    <row r="2187" spans="1:8" ht="22.5" customHeight="1" x14ac:dyDescent="0.3">
      <c r="A2187" s="24">
        <v>2184</v>
      </c>
      <c r="B2187" s="83"/>
      <c r="C2187" s="90"/>
      <c r="D2187" s="91"/>
      <c r="E2187" s="90"/>
      <c r="F2187" s="91"/>
      <c r="G2187" s="91"/>
      <c r="H2187" s="91"/>
    </row>
    <row r="2188" spans="1:8" ht="22.5" customHeight="1" x14ac:dyDescent="0.3">
      <c r="A2188" s="24">
        <v>2185</v>
      </c>
      <c r="B2188" s="83"/>
      <c r="C2188" s="90"/>
      <c r="D2188" s="91"/>
      <c r="E2188" s="90"/>
      <c r="F2188" s="91"/>
      <c r="G2188" s="91"/>
      <c r="H2188" s="91"/>
    </row>
    <row r="2189" spans="1:8" ht="22.5" customHeight="1" x14ac:dyDescent="0.3">
      <c r="A2189" s="24">
        <v>2186</v>
      </c>
      <c r="B2189" s="83"/>
      <c r="C2189" s="90"/>
      <c r="D2189" s="91"/>
      <c r="E2189" s="90"/>
      <c r="F2189" s="91"/>
      <c r="G2189" s="91"/>
      <c r="H2189" s="91"/>
    </row>
    <row r="2190" spans="1:8" ht="22.5" customHeight="1" x14ac:dyDescent="0.3">
      <c r="A2190" s="24">
        <v>2187</v>
      </c>
      <c r="B2190" s="83"/>
      <c r="C2190" s="90"/>
      <c r="D2190" s="91"/>
      <c r="E2190" s="90"/>
      <c r="F2190" s="91"/>
      <c r="G2190" s="91"/>
      <c r="H2190" s="91"/>
    </row>
    <row r="2191" spans="1:8" ht="22.5" customHeight="1" x14ac:dyDescent="0.3">
      <c r="A2191" s="24">
        <v>2188</v>
      </c>
      <c r="B2191" s="83"/>
      <c r="C2191" s="90"/>
      <c r="D2191" s="91"/>
      <c r="E2191" s="90"/>
      <c r="F2191" s="91"/>
      <c r="G2191" s="91"/>
      <c r="H2191" s="91"/>
    </row>
    <row r="2192" spans="1:8" ht="22.5" customHeight="1" x14ac:dyDescent="0.3">
      <c r="A2192" s="24">
        <v>2189</v>
      </c>
      <c r="B2192" s="83"/>
      <c r="C2192" s="90"/>
      <c r="D2192" s="91"/>
      <c r="E2192" s="90"/>
      <c r="F2192" s="91"/>
      <c r="G2192" s="91"/>
      <c r="H2192" s="91"/>
    </row>
    <row r="2193" spans="1:8" ht="22.5" customHeight="1" x14ac:dyDescent="0.3">
      <c r="A2193" s="24">
        <v>2190</v>
      </c>
      <c r="B2193" s="83"/>
      <c r="C2193" s="90"/>
      <c r="D2193" s="91"/>
      <c r="E2193" s="90"/>
      <c r="F2193" s="91"/>
      <c r="G2193" s="91"/>
      <c r="H2193" s="91"/>
    </row>
    <row r="2194" spans="1:8" ht="22.5" customHeight="1" x14ac:dyDescent="0.3">
      <c r="A2194" s="24">
        <v>2191</v>
      </c>
      <c r="B2194" s="83"/>
      <c r="C2194" s="90"/>
      <c r="D2194" s="91"/>
      <c r="E2194" s="90"/>
      <c r="F2194" s="91"/>
      <c r="G2194" s="91"/>
      <c r="H2194" s="91"/>
    </row>
    <row r="2195" spans="1:8" ht="22.5" customHeight="1" x14ac:dyDescent="0.3">
      <c r="A2195" s="24">
        <v>2192</v>
      </c>
      <c r="B2195" s="83"/>
      <c r="C2195" s="90"/>
      <c r="D2195" s="91"/>
      <c r="E2195" s="90"/>
      <c r="F2195" s="91"/>
      <c r="G2195" s="91"/>
      <c r="H2195" s="91"/>
    </row>
    <row r="2196" spans="1:8" ht="22.5" customHeight="1" x14ac:dyDescent="0.3">
      <c r="A2196" s="24">
        <v>2193</v>
      </c>
      <c r="B2196" s="83"/>
      <c r="C2196" s="90"/>
      <c r="D2196" s="91"/>
      <c r="E2196" s="90"/>
      <c r="F2196" s="91"/>
      <c r="G2196" s="91"/>
      <c r="H2196" s="91"/>
    </row>
    <row r="2197" spans="1:8" ht="22.5" customHeight="1" x14ac:dyDescent="0.3">
      <c r="A2197" s="24">
        <v>2194</v>
      </c>
      <c r="B2197" s="83"/>
      <c r="C2197" s="90"/>
      <c r="D2197" s="91"/>
      <c r="E2197" s="90"/>
      <c r="F2197" s="91"/>
      <c r="G2197" s="91"/>
      <c r="H2197" s="91"/>
    </row>
    <row r="2198" spans="1:8" ht="22.5" customHeight="1" x14ac:dyDescent="0.3">
      <c r="A2198" s="24">
        <v>2195</v>
      </c>
      <c r="B2198" s="83"/>
      <c r="C2198" s="90"/>
      <c r="D2198" s="91"/>
      <c r="E2198" s="90"/>
      <c r="F2198" s="91"/>
      <c r="G2198" s="91"/>
      <c r="H2198" s="91"/>
    </row>
    <row r="2199" spans="1:8" ht="22.5" customHeight="1" x14ac:dyDescent="0.3">
      <c r="A2199" s="24">
        <v>2196</v>
      </c>
      <c r="B2199" s="83"/>
      <c r="C2199" s="90"/>
      <c r="D2199" s="91"/>
      <c r="E2199" s="90"/>
      <c r="F2199" s="91"/>
      <c r="G2199" s="91"/>
      <c r="H2199" s="91"/>
    </row>
    <row r="2200" spans="1:8" ht="22.5" customHeight="1" x14ac:dyDescent="0.3">
      <c r="A2200" s="24">
        <v>2197</v>
      </c>
      <c r="B2200" s="83"/>
      <c r="C2200" s="90"/>
      <c r="D2200" s="91"/>
      <c r="E2200" s="90"/>
      <c r="F2200" s="91"/>
      <c r="G2200" s="91"/>
      <c r="H2200" s="91"/>
    </row>
    <row r="2201" spans="1:8" ht="22.5" customHeight="1" x14ac:dyDescent="0.3">
      <c r="A2201" s="24">
        <v>2198</v>
      </c>
      <c r="B2201" s="83"/>
      <c r="C2201" s="90"/>
      <c r="D2201" s="91"/>
      <c r="E2201" s="90"/>
      <c r="F2201" s="91"/>
      <c r="G2201" s="91"/>
      <c r="H2201" s="91"/>
    </row>
    <row r="2202" spans="1:8" ht="22.5" customHeight="1" x14ac:dyDescent="0.3">
      <c r="A2202" s="24">
        <v>2199</v>
      </c>
      <c r="B2202" s="83"/>
      <c r="C2202" s="90"/>
      <c r="D2202" s="91"/>
      <c r="E2202" s="90"/>
      <c r="F2202" s="91"/>
      <c r="G2202" s="91"/>
      <c r="H2202" s="91"/>
    </row>
    <row r="2203" spans="1:8" ht="22.5" customHeight="1" x14ac:dyDescent="0.3">
      <c r="A2203" s="24">
        <v>2200</v>
      </c>
      <c r="B2203" s="83"/>
      <c r="C2203" s="90"/>
      <c r="D2203" s="91"/>
      <c r="E2203" s="90"/>
      <c r="F2203" s="91"/>
      <c r="G2203" s="91"/>
      <c r="H2203" s="91"/>
    </row>
    <row r="2204" spans="1:8" ht="22.5" customHeight="1" x14ac:dyDescent="0.3">
      <c r="A2204" s="24">
        <v>2201</v>
      </c>
      <c r="B2204" s="83"/>
      <c r="C2204" s="90"/>
      <c r="D2204" s="91"/>
      <c r="E2204" s="90"/>
      <c r="F2204" s="91"/>
      <c r="G2204" s="91"/>
      <c r="H2204" s="91"/>
    </row>
    <row r="2205" spans="1:8" ht="22.5" customHeight="1" x14ac:dyDescent="0.3">
      <c r="A2205" s="24">
        <v>2202</v>
      </c>
      <c r="B2205" s="83"/>
      <c r="C2205" s="90"/>
      <c r="D2205" s="91"/>
      <c r="E2205" s="90"/>
      <c r="F2205" s="91"/>
      <c r="G2205" s="91"/>
      <c r="H2205" s="91"/>
    </row>
    <row r="2206" spans="1:8" ht="22.5" customHeight="1" x14ac:dyDescent="0.3">
      <c r="A2206" s="24">
        <v>2203</v>
      </c>
      <c r="B2206" s="83"/>
      <c r="C2206" s="90"/>
      <c r="D2206" s="91"/>
      <c r="E2206" s="90"/>
      <c r="F2206" s="91"/>
      <c r="G2206" s="91"/>
      <c r="H2206" s="91"/>
    </row>
    <row r="2207" spans="1:8" ht="22.5" customHeight="1" x14ac:dyDescent="0.3">
      <c r="A2207" s="24">
        <v>2204</v>
      </c>
      <c r="B2207" s="83"/>
      <c r="C2207" s="90"/>
      <c r="D2207" s="91"/>
      <c r="E2207" s="90"/>
      <c r="F2207" s="91"/>
      <c r="G2207" s="91"/>
      <c r="H2207" s="91"/>
    </row>
    <row r="2208" spans="1:8" ht="22.5" customHeight="1" x14ac:dyDescent="0.3">
      <c r="A2208" s="24">
        <v>2205</v>
      </c>
      <c r="B2208" s="83"/>
      <c r="C2208" s="90"/>
      <c r="D2208" s="91"/>
      <c r="E2208" s="90"/>
      <c r="F2208" s="91"/>
      <c r="G2208" s="91"/>
      <c r="H2208" s="91"/>
    </row>
    <row r="2209" spans="1:8" ht="22.5" customHeight="1" x14ac:dyDescent="0.3">
      <c r="A2209" s="24">
        <v>2206</v>
      </c>
      <c r="B2209" s="83"/>
      <c r="C2209" s="90"/>
      <c r="D2209" s="91"/>
      <c r="E2209" s="90"/>
      <c r="F2209" s="91"/>
      <c r="G2209" s="91"/>
      <c r="H2209" s="91"/>
    </row>
    <row r="2210" spans="1:8" ht="22.5" customHeight="1" x14ac:dyDescent="0.3">
      <c r="A2210" s="24">
        <v>2207</v>
      </c>
      <c r="B2210" s="83"/>
      <c r="C2210" s="90"/>
      <c r="D2210" s="91"/>
      <c r="E2210" s="90"/>
      <c r="F2210" s="91"/>
      <c r="G2210" s="91"/>
      <c r="H2210" s="91"/>
    </row>
    <row r="2211" spans="1:8" ht="22.5" customHeight="1" x14ac:dyDescent="0.3">
      <c r="A2211" s="24">
        <v>2208</v>
      </c>
      <c r="B2211" s="83"/>
      <c r="C2211" s="90"/>
      <c r="D2211" s="91"/>
      <c r="E2211" s="90"/>
      <c r="F2211" s="91"/>
      <c r="G2211" s="91"/>
      <c r="H2211" s="91"/>
    </row>
    <row r="2212" spans="1:8" ht="22.5" customHeight="1" x14ac:dyDescent="0.3">
      <c r="A2212" s="24">
        <v>2209</v>
      </c>
      <c r="B2212" s="83"/>
      <c r="C2212" s="90"/>
      <c r="D2212" s="91"/>
      <c r="E2212" s="90"/>
      <c r="F2212" s="91"/>
      <c r="G2212" s="91"/>
      <c r="H2212" s="91"/>
    </row>
    <row r="2213" spans="1:8" ht="22.5" customHeight="1" x14ac:dyDescent="0.3">
      <c r="A2213" s="24">
        <v>2210</v>
      </c>
      <c r="B2213" s="83"/>
      <c r="C2213" s="90"/>
      <c r="D2213" s="91"/>
      <c r="E2213" s="90"/>
      <c r="F2213" s="91"/>
      <c r="G2213" s="91"/>
      <c r="H2213" s="91"/>
    </row>
    <row r="2214" spans="1:8" ht="22.5" customHeight="1" x14ac:dyDescent="0.3">
      <c r="A2214" s="24">
        <v>2211</v>
      </c>
      <c r="B2214" s="83"/>
      <c r="C2214" s="90"/>
      <c r="D2214" s="91"/>
      <c r="E2214" s="90"/>
      <c r="F2214" s="91"/>
      <c r="G2214" s="91"/>
      <c r="H2214" s="91"/>
    </row>
    <row r="2215" spans="1:8" ht="22.5" customHeight="1" x14ac:dyDescent="0.3">
      <c r="A2215" s="24">
        <v>2212</v>
      </c>
      <c r="B2215" s="83"/>
      <c r="C2215" s="90"/>
      <c r="D2215" s="91"/>
      <c r="E2215" s="90"/>
      <c r="F2215" s="91"/>
      <c r="G2215" s="91"/>
      <c r="H2215" s="91"/>
    </row>
    <row r="2216" spans="1:8" ht="22.5" customHeight="1" x14ac:dyDescent="0.3">
      <c r="A2216" s="24">
        <v>2213</v>
      </c>
      <c r="B2216" s="83"/>
      <c r="C2216" s="90"/>
      <c r="D2216" s="91"/>
      <c r="E2216" s="90"/>
      <c r="F2216" s="91"/>
      <c r="G2216" s="91"/>
      <c r="H2216" s="91"/>
    </row>
    <row r="2217" spans="1:8" ht="22.5" customHeight="1" x14ac:dyDescent="0.3">
      <c r="A2217" s="24">
        <v>2214</v>
      </c>
      <c r="B2217" s="83"/>
      <c r="C2217" s="90"/>
      <c r="D2217" s="91"/>
      <c r="E2217" s="90"/>
      <c r="F2217" s="91"/>
      <c r="G2217" s="91"/>
      <c r="H2217" s="91"/>
    </row>
    <row r="2218" spans="1:8" ht="22.5" customHeight="1" x14ac:dyDescent="0.3">
      <c r="A2218" s="24">
        <v>2215</v>
      </c>
      <c r="B2218" s="83"/>
      <c r="C2218" s="90"/>
      <c r="D2218" s="91"/>
      <c r="E2218" s="90"/>
      <c r="F2218" s="91"/>
      <c r="G2218" s="91"/>
      <c r="H2218" s="91"/>
    </row>
    <row r="2219" spans="1:8" ht="22.5" customHeight="1" x14ac:dyDescent="0.3">
      <c r="A2219" s="24">
        <v>2216</v>
      </c>
      <c r="B2219" s="83"/>
      <c r="C2219" s="90"/>
      <c r="D2219" s="91"/>
      <c r="E2219" s="90"/>
      <c r="F2219" s="91"/>
      <c r="G2219" s="91"/>
      <c r="H2219" s="91"/>
    </row>
    <row r="2220" spans="1:8" ht="22.5" customHeight="1" x14ac:dyDescent="0.3">
      <c r="A2220" s="24">
        <v>2217</v>
      </c>
      <c r="B2220" s="83"/>
      <c r="C2220" s="90"/>
      <c r="D2220" s="91"/>
      <c r="E2220" s="90"/>
      <c r="F2220" s="91"/>
      <c r="G2220" s="91"/>
      <c r="H2220" s="91"/>
    </row>
    <row r="2221" spans="1:8" ht="22.5" customHeight="1" x14ac:dyDescent="0.3">
      <c r="A2221" s="24">
        <v>2218</v>
      </c>
      <c r="B2221" s="83"/>
      <c r="C2221" s="90"/>
      <c r="D2221" s="91"/>
      <c r="E2221" s="90"/>
      <c r="F2221" s="91"/>
      <c r="G2221" s="91"/>
      <c r="H2221" s="91"/>
    </row>
    <row r="2222" spans="1:8" ht="22.5" customHeight="1" x14ac:dyDescent="0.3">
      <c r="A2222" s="24">
        <v>2219</v>
      </c>
      <c r="B2222" s="83"/>
      <c r="C2222" s="90"/>
      <c r="D2222" s="91"/>
      <c r="E2222" s="90"/>
      <c r="F2222" s="91"/>
      <c r="G2222" s="91"/>
      <c r="H2222" s="91"/>
    </row>
    <row r="2223" spans="1:8" ht="22.5" customHeight="1" x14ac:dyDescent="0.3">
      <c r="A2223" s="24">
        <v>2220</v>
      </c>
      <c r="B2223" s="83"/>
      <c r="C2223" s="90"/>
      <c r="D2223" s="91"/>
      <c r="E2223" s="90"/>
      <c r="F2223" s="91"/>
      <c r="G2223" s="91"/>
      <c r="H2223" s="91"/>
    </row>
    <row r="2224" spans="1:8" ht="22.5" customHeight="1" x14ac:dyDescent="0.3">
      <c r="A2224" s="24">
        <v>2221</v>
      </c>
      <c r="B2224" s="83"/>
      <c r="C2224" s="90"/>
      <c r="D2224" s="91"/>
      <c r="E2224" s="90"/>
      <c r="F2224" s="91"/>
      <c r="G2224" s="91"/>
      <c r="H2224" s="91"/>
    </row>
    <row r="2225" spans="1:8" ht="22.5" customHeight="1" x14ac:dyDescent="0.3">
      <c r="A2225" s="24">
        <v>2222</v>
      </c>
      <c r="B2225" s="83"/>
      <c r="C2225" s="90"/>
      <c r="D2225" s="91"/>
      <c r="E2225" s="90"/>
      <c r="F2225" s="91"/>
      <c r="G2225" s="91"/>
      <c r="H2225" s="91"/>
    </row>
    <row r="2226" spans="1:8" ht="22.5" customHeight="1" x14ac:dyDescent="0.3">
      <c r="A2226" s="24">
        <v>2223</v>
      </c>
      <c r="B2226" s="83"/>
      <c r="C2226" s="90"/>
      <c r="D2226" s="91"/>
      <c r="E2226" s="90"/>
      <c r="F2226" s="91"/>
      <c r="G2226" s="91"/>
      <c r="H2226" s="91"/>
    </row>
    <row r="2227" spans="1:8" ht="22.5" customHeight="1" x14ac:dyDescent="0.3">
      <c r="A2227" s="24">
        <v>2224</v>
      </c>
      <c r="B2227" s="83"/>
      <c r="C2227" s="90"/>
      <c r="D2227" s="91"/>
      <c r="E2227" s="90"/>
      <c r="F2227" s="91"/>
      <c r="G2227" s="91"/>
      <c r="H2227" s="91"/>
    </row>
    <row r="2228" spans="1:8" ht="22.5" customHeight="1" x14ac:dyDescent="0.3">
      <c r="A2228" s="24">
        <v>2225</v>
      </c>
      <c r="B2228" s="83"/>
      <c r="C2228" s="90"/>
      <c r="D2228" s="91"/>
      <c r="E2228" s="90"/>
      <c r="F2228" s="91"/>
      <c r="G2228" s="91"/>
      <c r="H2228" s="91"/>
    </row>
    <row r="2229" spans="1:8" ht="22.5" customHeight="1" x14ac:dyDescent="0.3">
      <c r="A2229" s="24">
        <v>2226</v>
      </c>
      <c r="B2229" s="83"/>
      <c r="C2229" s="90"/>
      <c r="D2229" s="91"/>
      <c r="E2229" s="90"/>
      <c r="F2229" s="91"/>
      <c r="G2229" s="91"/>
      <c r="H2229" s="91"/>
    </row>
    <row r="2230" spans="1:8" ht="22.5" customHeight="1" x14ac:dyDescent="0.3">
      <c r="A2230" s="24">
        <v>2227</v>
      </c>
      <c r="B2230" s="83"/>
      <c r="C2230" s="90"/>
      <c r="D2230" s="91"/>
      <c r="E2230" s="90"/>
      <c r="F2230" s="91"/>
      <c r="G2230" s="91"/>
      <c r="H2230" s="91"/>
    </row>
    <row r="2231" spans="1:8" ht="22.5" customHeight="1" x14ac:dyDescent="0.3">
      <c r="A2231" s="24">
        <v>2228</v>
      </c>
      <c r="B2231" s="83"/>
      <c r="C2231" s="90"/>
      <c r="D2231" s="91"/>
      <c r="E2231" s="90"/>
      <c r="F2231" s="91"/>
      <c r="G2231" s="91"/>
      <c r="H2231" s="91"/>
    </row>
    <row r="2232" spans="1:8" ht="22.5" customHeight="1" x14ac:dyDescent="0.3">
      <c r="A2232" s="24">
        <v>2229</v>
      </c>
      <c r="B2232" s="83"/>
      <c r="C2232" s="90"/>
      <c r="D2232" s="91"/>
      <c r="E2232" s="90"/>
      <c r="F2232" s="91"/>
      <c r="G2232" s="91"/>
      <c r="H2232" s="91"/>
    </row>
    <row r="2233" spans="1:8" ht="22.5" customHeight="1" x14ac:dyDescent="0.3">
      <c r="A2233" s="24">
        <v>2230</v>
      </c>
      <c r="B2233" s="83"/>
      <c r="C2233" s="90"/>
      <c r="D2233" s="91"/>
      <c r="E2233" s="90"/>
      <c r="F2233" s="91"/>
      <c r="G2233" s="91"/>
      <c r="H2233" s="91"/>
    </row>
    <row r="2234" spans="1:8" ht="22.5" customHeight="1" x14ac:dyDescent="0.3">
      <c r="A2234" s="24">
        <v>2231</v>
      </c>
      <c r="B2234" s="83"/>
      <c r="C2234" s="90"/>
      <c r="D2234" s="91"/>
      <c r="E2234" s="90"/>
      <c r="F2234" s="91"/>
      <c r="G2234" s="91"/>
      <c r="H2234" s="91"/>
    </row>
    <row r="2235" spans="1:8" ht="22.5" customHeight="1" x14ac:dyDescent="0.3">
      <c r="A2235" s="24">
        <v>2232</v>
      </c>
      <c r="B2235" s="83"/>
      <c r="C2235" s="90"/>
      <c r="D2235" s="91"/>
      <c r="E2235" s="90"/>
      <c r="F2235" s="91"/>
      <c r="G2235" s="91"/>
      <c r="H2235" s="91"/>
    </row>
    <row r="2236" spans="1:8" ht="22.5" customHeight="1" x14ac:dyDescent="0.3">
      <c r="A2236" s="24">
        <v>2233</v>
      </c>
      <c r="B2236" s="83"/>
      <c r="C2236" s="90"/>
      <c r="D2236" s="91"/>
      <c r="E2236" s="90"/>
      <c r="F2236" s="91"/>
      <c r="G2236" s="91"/>
      <c r="H2236" s="91"/>
    </row>
    <row r="2237" spans="1:8" ht="22.5" customHeight="1" x14ac:dyDescent="0.3">
      <c r="A2237" s="24">
        <v>2234</v>
      </c>
      <c r="B2237" s="83"/>
      <c r="C2237" s="90"/>
      <c r="D2237" s="91"/>
      <c r="E2237" s="90"/>
      <c r="F2237" s="91"/>
      <c r="G2237" s="91"/>
      <c r="H2237" s="91"/>
    </row>
    <row r="2238" spans="1:8" ht="22.5" customHeight="1" x14ac:dyDescent="0.3">
      <c r="A2238" s="24">
        <v>2235</v>
      </c>
      <c r="B2238" s="83"/>
      <c r="C2238" s="90"/>
      <c r="D2238" s="91"/>
      <c r="E2238" s="90"/>
      <c r="F2238" s="91"/>
      <c r="G2238" s="91"/>
      <c r="H2238" s="91"/>
    </row>
    <row r="2239" spans="1:8" ht="22.5" customHeight="1" x14ac:dyDescent="0.3">
      <c r="A2239" s="24">
        <v>2236</v>
      </c>
      <c r="B2239" s="83"/>
      <c r="C2239" s="90"/>
      <c r="D2239" s="91"/>
      <c r="E2239" s="90"/>
      <c r="F2239" s="91"/>
      <c r="G2239" s="91"/>
      <c r="H2239" s="91"/>
    </row>
    <row r="2240" spans="1:8" ht="22.5" customHeight="1" x14ac:dyDescent="0.3">
      <c r="A2240" s="24">
        <v>2237</v>
      </c>
      <c r="B2240" s="83"/>
      <c r="C2240" s="90"/>
      <c r="D2240" s="91"/>
      <c r="E2240" s="90"/>
      <c r="F2240" s="91"/>
      <c r="G2240" s="91"/>
      <c r="H2240" s="91"/>
    </row>
    <row r="2241" spans="1:8" ht="22.5" customHeight="1" x14ac:dyDescent="0.3">
      <c r="A2241" s="24">
        <v>2238</v>
      </c>
      <c r="B2241" s="83"/>
      <c r="C2241" s="90"/>
      <c r="D2241" s="91"/>
      <c r="E2241" s="90"/>
      <c r="F2241" s="91"/>
      <c r="G2241" s="91"/>
      <c r="H2241" s="91"/>
    </row>
    <row r="2242" spans="1:8" ht="22.5" customHeight="1" x14ac:dyDescent="0.3">
      <c r="A2242" s="24">
        <v>2239</v>
      </c>
      <c r="B2242" s="83"/>
      <c r="C2242" s="90"/>
      <c r="D2242" s="91"/>
      <c r="E2242" s="90"/>
      <c r="F2242" s="91"/>
      <c r="G2242" s="91"/>
      <c r="H2242" s="91"/>
    </row>
    <row r="2243" spans="1:8" ht="22.5" customHeight="1" x14ac:dyDescent="0.3">
      <c r="A2243" s="24">
        <v>2240</v>
      </c>
      <c r="B2243" s="83"/>
      <c r="C2243" s="90"/>
      <c r="D2243" s="91"/>
      <c r="E2243" s="90"/>
      <c r="F2243" s="91"/>
      <c r="G2243" s="91"/>
      <c r="H2243" s="91"/>
    </row>
    <row r="2244" spans="1:8" ht="22.5" customHeight="1" x14ac:dyDescent="0.3">
      <c r="A2244" s="24">
        <v>2241</v>
      </c>
      <c r="B2244" s="83"/>
      <c r="C2244" s="90"/>
      <c r="D2244" s="91"/>
      <c r="E2244" s="90"/>
      <c r="F2244" s="91"/>
      <c r="G2244" s="91"/>
      <c r="H2244" s="91"/>
    </row>
    <row r="2245" spans="1:8" ht="22.5" customHeight="1" x14ac:dyDescent="0.3">
      <c r="A2245" s="24">
        <v>2242</v>
      </c>
      <c r="B2245" s="83"/>
      <c r="C2245" s="90"/>
      <c r="D2245" s="91"/>
      <c r="E2245" s="90"/>
      <c r="F2245" s="91"/>
      <c r="G2245" s="91"/>
      <c r="H2245" s="91"/>
    </row>
    <row r="2246" spans="1:8" ht="22.5" customHeight="1" x14ac:dyDescent="0.3">
      <c r="A2246" s="24">
        <v>2243</v>
      </c>
      <c r="B2246" s="83"/>
      <c r="C2246" s="90"/>
      <c r="D2246" s="91"/>
      <c r="E2246" s="90"/>
      <c r="F2246" s="91"/>
      <c r="G2246" s="91"/>
      <c r="H2246" s="91"/>
    </row>
    <row r="2247" spans="1:8" ht="22.5" customHeight="1" x14ac:dyDescent="0.3">
      <c r="A2247" s="24">
        <v>2244</v>
      </c>
      <c r="B2247" s="83"/>
      <c r="C2247" s="90"/>
      <c r="D2247" s="91"/>
      <c r="E2247" s="90"/>
      <c r="F2247" s="91"/>
      <c r="G2247" s="91"/>
      <c r="H2247" s="91"/>
    </row>
    <row r="2248" spans="1:8" ht="22.5" customHeight="1" x14ac:dyDescent="0.3">
      <c r="A2248" s="24">
        <v>2245</v>
      </c>
      <c r="B2248" s="83"/>
      <c r="C2248" s="90"/>
      <c r="D2248" s="91"/>
      <c r="E2248" s="90"/>
      <c r="F2248" s="91"/>
      <c r="G2248" s="91"/>
      <c r="H2248" s="91"/>
    </row>
    <row r="2249" spans="1:8" ht="22.5" customHeight="1" x14ac:dyDescent="0.3">
      <c r="A2249" s="24">
        <v>2246</v>
      </c>
      <c r="B2249" s="83"/>
      <c r="C2249" s="90"/>
      <c r="D2249" s="91"/>
      <c r="E2249" s="90"/>
      <c r="F2249" s="91"/>
      <c r="G2249" s="91"/>
      <c r="H2249" s="91"/>
    </row>
    <row r="2250" spans="1:8" ht="22.5" customHeight="1" x14ac:dyDescent="0.3">
      <c r="A2250" s="24">
        <v>2247</v>
      </c>
      <c r="B2250" s="83"/>
      <c r="C2250" s="90"/>
      <c r="D2250" s="91"/>
      <c r="E2250" s="90"/>
      <c r="F2250" s="91"/>
      <c r="G2250" s="91"/>
      <c r="H2250" s="91"/>
    </row>
    <row r="2251" spans="1:8" ht="22.5" customHeight="1" x14ac:dyDescent="0.3">
      <c r="A2251" s="24">
        <v>2248</v>
      </c>
      <c r="B2251" s="83"/>
      <c r="C2251" s="90"/>
      <c r="D2251" s="91"/>
      <c r="E2251" s="90"/>
      <c r="F2251" s="91"/>
      <c r="G2251" s="91"/>
      <c r="H2251" s="91"/>
    </row>
    <row r="2252" spans="1:8" ht="22.5" customHeight="1" x14ac:dyDescent="0.3">
      <c r="A2252" s="24">
        <v>2249</v>
      </c>
      <c r="B2252" s="83"/>
      <c r="C2252" s="90"/>
      <c r="D2252" s="91"/>
      <c r="E2252" s="90"/>
      <c r="F2252" s="91"/>
      <c r="G2252" s="91"/>
      <c r="H2252" s="91"/>
    </row>
    <row r="2253" spans="1:8" ht="22.5" customHeight="1" x14ac:dyDescent="0.3">
      <c r="A2253" s="24">
        <v>2250</v>
      </c>
      <c r="B2253" s="83"/>
      <c r="C2253" s="90"/>
      <c r="D2253" s="91"/>
      <c r="E2253" s="90"/>
      <c r="F2253" s="91"/>
      <c r="G2253" s="91"/>
      <c r="H2253" s="91"/>
    </row>
    <row r="2254" spans="1:8" ht="22.5" customHeight="1" x14ac:dyDescent="0.3">
      <c r="A2254" s="24">
        <v>2251</v>
      </c>
      <c r="B2254" s="83"/>
      <c r="C2254" s="90"/>
      <c r="D2254" s="91"/>
      <c r="E2254" s="90"/>
      <c r="F2254" s="91"/>
      <c r="G2254" s="91"/>
      <c r="H2254" s="91"/>
    </row>
    <row r="2255" spans="1:8" ht="22.5" customHeight="1" x14ac:dyDescent="0.3">
      <c r="A2255" s="24">
        <v>2252</v>
      </c>
      <c r="B2255" s="83"/>
      <c r="C2255" s="90"/>
      <c r="D2255" s="91"/>
      <c r="E2255" s="90"/>
      <c r="F2255" s="91"/>
      <c r="G2255" s="91"/>
      <c r="H2255" s="91"/>
    </row>
    <row r="2256" spans="1:8" ht="22.5" customHeight="1" x14ac:dyDescent="0.3">
      <c r="A2256" s="24">
        <v>2253</v>
      </c>
      <c r="B2256" s="83"/>
      <c r="C2256" s="90"/>
      <c r="D2256" s="91"/>
      <c r="E2256" s="90"/>
      <c r="F2256" s="91"/>
      <c r="G2256" s="91"/>
      <c r="H2256" s="91"/>
    </row>
    <row r="2257" spans="1:8" ht="22.5" customHeight="1" x14ac:dyDescent="0.3">
      <c r="A2257" s="24">
        <v>2254</v>
      </c>
      <c r="B2257" s="83"/>
      <c r="C2257" s="90"/>
      <c r="D2257" s="91"/>
      <c r="E2257" s="90"/>
      <c r="F2257" s="91"/>
      <c r="G2257" s="91"/>
      <c r="H2257" s="91"/>
    </row>
    <row r="2258" spans="1:8" ht="22.5" customHeight="1" x14ac:dyDescent="0.3">
      <c r="A2258" s="24">
        <v>2255</v>
      </c>
      <c r="B2258" s="83"/>
      <c r="C2258" s="90"/>
      <c r="D2258" s="91"/>
      <c r="E2258" s="90"/>
      <c r="F2258" s="91"/>
      <c r="G2258" s="91"/>
      <c r="H2258" s="91"/>
    </row>
    <row r="2259" spans="1:8" ht="22.5" customHeight="1" x14ac:dyDescent="0.3">
      <c r="A2259" s="24">
        <v>2256</v>
      </c>
      <c r="B2259" s="83"/>
      <c r="C2259" s="90"/>
      <c r="D2259" s="91"/>
      <c r="E2259" s="90"/>
      <c r="F2259" s="91"/>
      <c r="G2259" s="91"/>
      <c r="H2259" s="91"/>
    </row>
    <row r="2260" spans="1:8" ht="22.5" customHeight="1" x14ac:dyDescent="0.3">
      <c r="A2260" s="24">
        <v>2257</v>
      </c>
      <c r="B2260" s="83"/>
      <c r="C2260" s="90"/>
      <c r="D2260" s="91"/>
      <c r="E2260" s="90"/>
      <c r="F2260" s="91"/>
      <c r="G2260" s="91"/>
      <c r="H2260" s="91"/>
    </row>
    <row r="2261" spans="1:8" ht="22.5" customHeight="1" x14ac:dyDescent="0.3">
      <c r="A2261" s="24">
        <v>2258</v>
      </c>
      <c r="B2261" s="83"/>
      <c r="C2261" s="90"/>
      <c r="D2261" s="91"/>
      <c r="E2261" s="90"/>
      <c r="F2261" s="91"/>
      <c r="G2261" s="91"/>
      <c r="H2261" s="91"/>
    </row>
    <row r="2262" spans="1:8" ht="22.5" customHeight="1" x14ac:dyDescent="0.3">
      <c r="A2262" s="24">
        <v>2259</v>
      </c>
      <c r="B2262" s="83"/>
      <c r="C2262" s="90"/>
      <c r="D2262" s="91"/>
      <c r="E2262" s="90"/>
      <c r="F2262" s="91"/>
      <c r="G2262" s="91"/>
      <c r="H2262" s="91"/>
    </row>
    <row r="2263" spans="1:8" ht="22.5" customHeight="1" x14ac:dyDescent="0.3">
      <c r="A2263" s="24">
        <v>2260</v>
      </c>
      <c r="B2263" s="83"/>
      <c r="C2263" s="90"/>
      <c r="D2263" s="91"/>
      <c r="E2263" s="90"/>
      <c r="F2263" s="91"/>
      <c r="G2263" s="91"/>
      <c r="H2263" s="91"/>
    </row>
    <row r="2264" spans="1:8" ht="22.5" customHeight="1" x14ac:dyDescent="0.3">
      <c r="A2264" s="24">
        <v>2261</v>
      </c>
      <c r="B2264" s="83"/>
      <c r="C2264" s="90"/>
      <c r="D2264" s="91"/>
      <c r="E2264" s="90"/>
      <c r="F2264" s="91"/>
      <c r="G2264" s="91"/>
      <c r="H2264" s="91"/>
    </row>
    <row r="2265" spans="1:8" ht="22.5" customHeight="1" x14ac:dyDescent="0.3">
      <c r="A2265" s="24">
        <v>2262</v>
      </c>
      <c r="B2265" s="83"/>
      <c r="C2265" s="90"/>
      <c r="D2265" s="91"/>
      <c r="E2265" s="90"/>
      <c r="F2265" s="91"/>
      <c r="G2265" s="91"/>
      <c r="H2265" s="91"/>
    </row>
    <row r="2266" spans="1:8" ht="22.5" customHeight="1" x14ac:dyDescent="0.3">
      <c r="A2266" s="24">
        <v>2263</v>
      </c>
      <c r="B2266" s="83"/>
      <c r="C2266" s="90"/>
      <c r="D2266" s="91"/>
      <c r="E2266" s="90"/>
      <c r="F2266" s="91"/>
      <c r="G2266" s="91"/>
      <c r="H2266" s="91"/>
    </row>
    <row r="2267" spans="1:8" ht="22.5" customHeight="1" x14ac:dyDescent="0.3">
      <c r="A2267" s="24">
        <v>2264</v>
      </c>
      <c r="B2267" s="83"/>
      <c r="C2267" s="90"/>
      <c r="D2267" s="91"/>
      <c r="E2267" s="90"/>
      <c r="F2267" s="91"/>
      <c r="G2267" s="91"/>
      <c r="H2267" s="91"/>
    </row>
    <row r="2268" spans="1:8" ht="22.5" customHeight="1" x14ac:dyDescent="0.3">
      <c r="A2268" s="24">
        <v>2265</v>
      </c>
      <c r="B2268" s="83"/>
      <c r="C2268" s="90"/>
      <c r="D2268" s="91"/>
      <c r="E2268" s="90"/>
      <c r="F2268" s="91"/>
      <c r="G2268" s="91"/>
      <c r="H2268" s="91"/>
    </row>
    <row r="2269" spans="1:8" ht="22.5" customHeight="1" x14ac:dyDescent="0.3">
      <c r="A2269" s="24">
        <v>2266</v>
      </c>
      <c r="B2269" s="83"/>
      <c r="C2269" s="90"/>
      <c r="D2269" s="91"/>
      <c r="E2269" s="90"/>
      <c r="F2269" s="91"/>
      <c r="G2269" s="91"/>
      <c r="H2269" s="91"/>
    </row>
    <row r="2270" spans="1:8" ht="22.5" customHeight="1" x14ac:dyDescent="0.3">
      <c r="A2270" s="24">
        <v>2267</v>
      </c>
      <c r="B2270" s="83"/>
      <c r="C2270" s="90"/>
      <c r="D2270" s="91"/>
      <c r="E2270" s="90"/>
      <c r="F2270" s="91"/>
      <c r="G2270" s="91"/>
      <c r="H2270" s="91"/>
    </row>
    <row r="2271" spans="1:8" ht="22.5" customHeight="1" x14ac:dyDescent="0.3">
      <c r="A2271" s="24">
        <v>2268</v>
      </c>
      <c r="B2271" s="83"/>
      <c r="C2271" s="90"/>
      <c r="D2271" s="91"/>
      <c r="E2271" s="90"/>
      <c r="F2271" s="91"/>
      <c r="G2271" s="91"/>
      <c r="H2271" s="91"/>
    </row>
    <row r="2272" spans="1:8" ht="22.5" customHeight="1" x14ac:dyDescent="0.3">
      <c r="A2272" s="24">
        <v>2269</v>
      </c>
      <c r="B2272" s="83"/>
      <c r="C2272" s="90"/>
      <c r="D2272" s="91"/>
      <c r="E2272" s="90"/>
      <c r="F2272" s="91"/>
      <c r="G2272" s="91"/>
      <c r="H2272" s="91"/>
    </row>
    <row r="2273" spans="1:8" ht="22.5" customHeight="1" x14ac:dyDescent="0.3">
      <c r="A2273" s="24">
        <v>2270</v>
      </c>
      <c r="B2273" s="83"/>
      <c r="C2273" s="90"/>
      <c r="D2273" s="91"/>
      <c r="E2273" s="90"/>
      <c r="F2273" s="91"/>
      <c r="G2273" s="91"/>
      <c r="H2273" s="91"/>
    </row>
    <row r="2274" spans="1:8" ht="22.5" customHeight="1" x14ac:dyDescent="0.3">
      <c r="A2274" s="24">
        <v>2271</v>
      </c>
      <c r="B2274" s="83"/>
      <c r="C2274" s="90"/>
      <c r="D2274" s="91"/>
      <c r="E2274" s="90"/>
      <c r="F2274" s="91"/>
      <c r="G2274" s="91"/>
      <c r="H2274" s="91"/>
    </row>
    <row r="2275" spans="1:8" ht="22.5" customHeight="1" x14ac:dyDescent="0.3">
      <c r="A2275" s="24">
        <v>2272</v>
      </c>
      <c r="B2275" s="83"/>
      <c r="C2275" s="90"/>
      <c r="D2275" s="91"/>
      <c r="E2275" s="90"/>
      <c r="F2275" s="91"/>
      <c r="G2275" s="91"/>
      <c r="H2275" s="91"/>
    </row>
    <row r="2276" spans="1:8" ht="22.5" customHeight="1" x14ac:dyDescent="0.3">
      <c r="A2276" s="24">
        <v>2273</v>
      </c>
      <c r="B2276" s="83"/>
      <c r="C2276" s="90"/>
      <c r="D2276" s="91"/>
      <c r="E2276" s="90"/>
      <c r="F2276" s="91"/>
      <c r="G2276" s="91"/>
      <c r="H2276" s="91"/>
    </row>
    <row r="2277" spans="1:8" ht="22.5" customHeight="1" x14ac:dyDescent="0.3">
      <c r="A2277" s="24">
        <v>2274</v>
      </c>
      <c r="B2277" s="83"/>
      <c r="C2277" s="90"/>
      <c r="D2277" s="91"/>
      <c r="E2277" s="90"/>
      <c r="F2277" s="91"/>
      <c r="G2277" s="91"/>
      <c r="H2277" s="91"/>
    </row>
    <row r="2278" spans="1:8" ht="22.5" customHeight="1" x14ac:dyDescent="0.3">
      <c r="A2278" s="24">
        <v>2275</v>
      </c>
      <c r="B2278" s="83"/>
      <c r="C2278" s="90"/>
      <c r="D2278" s="91"/>
      <c r="E2278" s="90"/>
      <c r="F2278" s="91"/>
      <c r="G2278" s="91"/>
      <c r="H2278" s="91"/>
    </row>
    <row r="2279" spans="1:8" ht="22.5" customHeight="1" x14ac:dyDescent="0.3">
      <c r="A2279" s="24">
        <v>2276</v>
      </c>
      <c r="B2279" s="83"/>
      <c r="C2279" s="90"/>
      <c r="D2279" s="91"/>
      <c r="E2279" s="90"/>
      <c r="F2279" s="91"/>
      <c r="G2279" s="91"/>
      <c r="H2279" s="91"/>
    </row>
    <row r="2280" spans="1:8" ht="22.5" customHeight="1" x14ac:dyDescent="0.3">
      <c r="A2280" s="24">
        <v>2277</v>
      </c>
      <c r="B2280" s="83"/>
      <c r="C2280" s="90"/>
      <c r="D2280" s="91"/>
      <c r="E2280" s="90"/>
      <c r="F2280" s="91"/>
      <c r="G2280" s="91"/>
      <c r="H2280" s="91"/>
    </row>
    <row r="2281" spans="1:8" ht="22.5" customHeight="1" x14ac:dyDescent="0.3">
      <c r="A2281" s="24">
        <v>2278</v>
      </c>
      <c r="B2281" s="83"/>
      <c r="C2281" s="90"/>
      <c r="D2281" s="91"/>
      <c r="E2281" s="90"/>
      <c r="F2281" s="91"/>
      <c r="G2281" s="91"/>
      <c r="H2281" s="91"/>
    </row>
    <row r="2282" spans="1:8" ht="22.5" customHeight="1" x14ac:dyDescent="0.3">
      <c r="A2282" s="24">
        <v>2279</v>
      </c>
      <c r="B2282" s="83"/>
      <c r="C2282" s="90"/>
      <c r="D2282" s="91"/>
      <c r="E2282" s="90"/>
      <c r="F2282" s="91"/>
      <c r="G2282" s="91"/>
      <c r="H2282" s="91"/>
    </row>
    <row r="2283" spans="1:8" ht="22.5" customHeight="1" x14ac:dyDescent="0.3">
      <c r="A2283" s="24">
        <v>2280</v>
      </c>
      <c r="B2283" s="83"/>
      <c r="C2283" s="90"/>
      <c r="D2283" s="91"/>
      <c r="E2283" s="90"/>
      <c r="F2283" s="91"/>
      <c r="G2283" s="91"/>
      <c r="H2283" s="91"/>
    </row>
    <row r="2284" spans="1:8" ht="22.5" customHeight="1" x14ac:dyDescent="0.3">
      <c r="A2284" s="24">
        <v>2281</v>
      </c>
      <c r="B2284" s="83"/>
      <c r="C2284" s="90"/>
      <c r="D2284" s="91"/>
      <c r="E2284" s="90"/>
      <c r="F2284" s="91"/>
      <c r="G2284" s="91"/>
      <c r="H2284" s="91"/>
    </row>
    <row r="2285" spans="1:8" ht="22.5" customHeight="1" x14ac:dyDescent="0.3">
      <c r="A2285" s="24">
        <v>2282</v>
      </c>
      <c r="B2285" s="83"/>
      <c r="C2285" s="90"/>
      <c r="D2285" s="91"/>
      <c r="E2285" s="90"/>
      <c r="F2285" s="91"/>
      <c r="G2285" s="91"/>
      <c r="H2285" s="91"/>
    </row>
    <row r="2286" spans="1:8" ht="22.5" customHeight="1" x14ac:dyDescent="0.3">
      <c r="A2286" s="24">
        <v>2283</v>
      </c>
      <c r="B2286" s="83"/>
      <c r="C2286" s="90"/>
      <c r="D2286" s="91"/>
      <c r="E2286" s="90"/>
      <c r="F2286" s="91"/>
      <c r="G2286" s="91"/>
      <c r="H2286" s="91"/>
    </row>
    <row r="2287" spans="1:8" ht="22.5" customHeight="1" x14ac:dyDescent="0.3">
      <c r="A2287" s="24">
        <v>2284</v>
      </c>
      <c r="B2287" s="83"/>
      <c r="C2287" s="90"/>
      <c r="D2287" s="91"/>
      <c r="E2287" s="90"/>
      <c r="F2287" s="91"/>
      <c r="G2287" s="91"/>
      <c r="H2287" s="91"/>
    </row>
    <row r="2288" spans="1:8" ht="22.5" customHeight="1" x14ac:dyDescent="0.3">
      <c r="A2288" s="24">
        <v>2285</v>
      </c>
      <c r="B2288" s="83"/>
      <c r="C2288" s="90"/>
      <c r="D2288" s="91"/>
      <c r="E2288" s="90"/>
      <c r="F2288" s="91"/>
      <c r="G2288" s="91"/>
      <c r="H2288" s="91"/>
    </row>
    <row r="2289" spans="1:8" ht="22.5" customHeight="1" x14ac:dyDescent="0.3">
      <c r="A2289" s="24">
        <v>2286</v>
      </c>
      <c r="B2289" s="83"/>
      <c r="C2289" s="90"/>
      <c r="D2289" s="91"/>
      <c r="E2289" s="90"/>
      <c r="F2289" s="91"/>
      <c r="G2289" s="91"/>
      <c r="H2289" s="91"/>
    </row>
    <row r="2290" spans="1:8" ht="22.5" customHeight="1" x14ac:dyDescent="0.3">
      <c r="A2290" s="24">
        <v>2287</v>
      </c>
      <c r="B2290" s="83"/>
      <c r="C2290" s="90"/>
      <c r="D2290" s="91"/>
      <c r="E2290" s="90"/>
      <c r="F2290" s="91"/>
      <c r="G2290" s="91"/>
      <c r="H2290" s="91"/>
    </row>
    <row r="2291" spans="1:8" ht="22.5" customHeight="1" x14ac:dyDescent="0.3">
      <c r="A2291" s="24">
        <v>2288</v>
      </c>
      <c r="B2291" s="83"/>
      <c r="C2291" s="90"/>
      <c r="D2291" s="91"/>
      <c r="E2291" s="90"/>
      <c r="F2291" s="91"/>
      <c r="G2291" s="91"/>
      <c r="H2291" s="91"/>
    </row>
    <row r="2292" spans="1:8" ht="22.5" customHeight="1" x14ac:dyDescent="0.3">
      <c r="A2292" s="24">
        <v>2289</v>
      </c>
      <c r="B2292" s="83"/>
      <c r="C2292" s="90"/>
      <c r="D2292" s="91"/>
      <c r="E2292" s="90"/>
      <c r="F2292" s="91"/>
      <c r="G2292" s="91"/>
      <c r="H2292" s="91"/>
    </row>
    <row r="2293" spans="1:8" ht="22.5" customHeight="1" x14ac:dyDescent="0.3">
      <c r="A2293" s="24">
        <v>2290</v>
      </c>
      <c r="B2293" s="83"/>
      <c r="C2293" s="90"/>
      <c r="D2293" s="91"/>
      <c r="E2293" s="90"/>
      <c r="F2293" s="91"/>
      <c r="G2293" s="91"/>
      <c r="H2293" s="91"/>
    </row>
    <row r="2294" spans="1:8" ht="22.5" customHeight="1" x14ac:dyDescent="0.3">
      <c r="A2294" s="24">
        <v>2291</v>
      </c>
      <c r="B2294" s="83"/>
      <c r="C2294" s="90"/>
      <c r="D2294" s="91"/>
      <c r="E2294" s="90"/>
      <c r="F2294" s="91"/>
      <c r="G2294" s="91"/>
      <c r="H2294" s="91"/>
    </row>
    <row r="2295" spans="1:8" ht="22.5" customHeight="1" x14ac:dyDescent="0.3">
      <c r="A2295" s="24">
        <v>2292</v>
      </c>
      <c r="B2295" s="83"/>
      <c r="C2295" s="90"/>
      <c r="D2295" s="91"/>
      <c r="E2295" s="90"/>
      <c r="F2295" s="91"/>
      <c r="G2295" s="91"/>
      <c r="H2295" s="91"/>
    </row>
    <row r="2296" spans="1:8" ht="22.5" customHeight="1" x14ac:dyDescent="0.3">
      <c r="A2296" s="24">
        <v>2293</v>
      </c>
      <c r="B2296" s="83"/>
      <c r="C2296" s="90"/>
      <c r="D2296" s="91"/>
      <c r="E2296" s="90"/>
      <c r="F2296" s="91"/>
      <c r="G2296" s="91"/>
      <c r="H2296" s="91"/>
    </row>
    <row r="2297" spans="1:8" ht="22.5" customHeight="1" x14ac:dyDescent="0.3">
      <c r="A2297" s="24">
        <v>2294</v>
      </c>
      <c r="B2297" s="83"/>
      <c r="C2297" s="90"/>
      <c r="D2297" s="91"/>
      <c r="E2297" s="90"/>
      <c r="F2297" s="91"/>
      <c r="G2297" s="91"/>
      <c r="H2297" s="91"/>
    </row>
    <row r="2298" spans="1:8" ht="22.5" customHeight="1" x14ac:dyDescent="0.3">
      <c r="A2298" s="24">
        <v>2295</v>
      </c>
      <c r="B2298" s="83"/>
      <c r="C2298" s="90"/>
      <c r="D2298" s="91"/>
      <c r="E2298" s="90"/>
      <c r="F2298" s="91"/>
      <c r="G2298" s="91"/>
      <c r="H2298" s="91"/>
    </row>
    <row r="2299" spans="1:8" ht="22.5" customHeight="1" x14ac:dyDescent="0.3">
      <c r="A2299" s="24">
        <v>2296</v>
      </c>
      <c r="B2299" s="83"/>
      <c r="C2299" s="90"/>
      <c r="D2299" s="91"/>
      <c r="E2299" s="90"/>
      <c r="F2299" s="91"/>
      <c r="G2299" s="91"/>
      <c r="H2299" s="91"/>
    </row>
    <row r="2300" spans="1:8" ht="22.5" customHeight="1" x14ac:dyDescent="0.3">
      <c r="A2300" s="24">
        <v>2297</v>
      </c>
      <c r="B2300" s="83"/>
      <c r="C2300" s="90"/>
      <c r="D2300" s="91"/>
      <c r="E2300" s="90"/>
      <c r="F2300" s="91"/>
      <c r="G2300" s="91"/>
      <c r="H2300" s="91"/>
    </row>
    <row r="2301" spans="1:8" ht="22.5" customHeight="1" x14ac:dyDescent="0.3">
      <c r="A2301" s="24">
        <v>2298</v>
      </c>
      <c r="B2301" s="83"/>
      <c r="C2301" s="90"/>
      <c r="D2301" s="91"/>
      <c r="E2301" s="90"/>
      <c r="F2301" s="91"/>
      <c r="G2301" s="91"/>
      <c r="H2301" s="91"/>
    </row>
    <row r="2302" spans="1:8" ht="22.5" customHeight="1" x14ac:dyDescent="0.3">
      <c r="A2302" s="24">
        <v>2299</v>
      </c>
      <c r="B2302" s="83"/>
      <c r="C2302" s="90"/>
      <c r="D2302" s="91"/>
      <c r="E2302" s="90"/>
      <c r="F2302" s="91"/>
      <c r="G2302" s="91"/>
      <c r="H2302" s="91"/>
    </row>
    <row r="2303" spans="1:8" ht="22.5" customHeight="1" x14ac:dyDescent="0.3">
      <c r="A2303" s="24">
        <v>2300</v>
      </c>
      <c r="B2303" s="83"/>
      <c r="C2303" s="90"/>
      <c r="D2303" s="91"/>
      <c r="E2303" s="90"/>
      <c r="F2303" s="91"/>
      <c r="G2303" s="91"/>
      <c r="H2303" s="91"/>
    </row>
    <row r="2304" spans="1:8" ht="22.5" customHeight="1" x14ac:dyDescent="0.3">
      <c r="A2304" s="24">
        <v>2301</v>
      </c>
      <c r="B2304" s="83"/>
      <c r="C2304" s="90"/>
      <c r="D2304" s="91"/>
      <c r="E2304" s="90"/>
      <c r="F2304" s="91"/>
      <c r="G2304" s="91"/>
      <c r="H2304" s="91"/>
    </row>
    <row r="2305" spans="1:8" ht="22.5" customHeight="1" x14ac:dyDescent="0.3">
      <c r="A2305" s="24">
        <v>2302</v>
      </c>
      <c r="B2305" s="83"/>
      <c r="C2305" s="90"/>
      <c r="D2305" s="91"/>
      <c r="E2305" s="90"/>
      <c r="F2305" s="91"/>
      <c r="G2305" s="91"/>
      <c r="H2305" s="91"/>
    </row>
    <row r="2306" spans="1:8" ht="22.5" customHeight="1" x14ac:dyDescent="0.3">
      <c r="A2306" s="24">
        <v>2303</v>
      </c>
      <c r="B2306" s="83"/>
      <c r="C2306" s="90"/>
      <c r="D2306" s="91"/>
      <c r="E2306" s="90"/>
      <c r="F2306" s="91"/>
      <c r="G2306" s="91"/>
      <c r="H2306" s="91"/>
    </row>
    <row r="2307" spans="1:8" ht="22.5" customHeight="1" x14ac:dyDescent="0.3">
      <c r="A2307" s="24">
        <v>2304</v>
      </c>
      <c r="B2307" s="83"/>
      <c r="C2307" s="90"/>
      <c r="D2307" s="91"/>
      <c r="E2307" s="90"/>
      <c r="F2307" s="91"/>
      <c r="G2307" s="91"/>
      <c r="H2307" s="91"/>
    </row>
    <row r="2308" spans="1:8" ht="22.5" customHeight="1" x14ac:dyDescent="0.3">
      <c r="A2308" s="24">
        <v>2305</v>
      </c>
      <c r="B2308" s="83"/>
      <c r="C2308" s="90"/>
      <c r="D2308" s="91"/>
      <c r="E2308" s="90"/>
      <c r="F2308" s="91"/>
      <c r="G2308" s="91"/>
      <c r="H2308" s="91"/>
    </row>
    <row r="2309" spans="1:8" ht="22.5" customHeight="1" x14ac:dyDescent="0.3">
      <c r="A2309" s="24">
        <v>2306</v>
      </c>
      <c r="B2309" s="83"/>
      <c r="C2309" s="90"/>
      <c r="D2309" s="91"/>
      <c r="E2309" s="90"/>
      <c r="F2309" s="91"/>
      <c r="G2309" s="91"/>
      <c r="H2309" s="91"/>
    </row>
    <row r="2310" spans="1:8" ht="22.5" customHeight="1" x14ac:dyDescent="0.3">
      <c r="A2310" s="24">
        <v>2307</v>
      </c>
      <c r="B2310" s="83"/>
      <c r="C2310" s="90"/>
      <c r="D2310" s="91"/>
      <c r="E2310" s="90"/>
      <c r="F2310" s="91"/>
      <c r="G2310" s="91"/>
      <c r="H2310" s="91"/>
    </row>
    <row r="2311" spans="1:8" ht="22.5" customHeight="1" x14ac:dyDescent="0.3">
      <c r="A2311" s="24">
        <v>2308</v>
      </c>
      <c r="B2311" s="83"/>
      <c r="C2311" s="90"/>
      <c r="D2311" s="91"/>
      <c r="E2311" s="90"/>
      <c r="F2311" s="91"/>
      <c r="G2311" s="91"/>
      <c r="H2311" s="91"/>
    </row>
    <row r="2312" spans="1:8" ht="22.5" customHeight="1" x14ac:dyDescent="0.3">
      <c r="A2312" s="24">
        <v>2309</v>
      </c>
      <c r="B2312" s="83"/>
      <c r="C2312" s="90"/>
      <c r="D2312" s="91"/>
      <c r="E2312" s="90"/>
      <c r="F2312" s="91"/>
      <c r="G2312" s="91"/>
      <c r="H2312" s="91"/>
    </row>
    <row r="2313" spans="1:8" ht="22.5" customHeight="1" x14ac:dyDescent="0.3">
      <c r="A2313" s="24">
        <v>2310</v>
      </c>
      <c r="B2313" s="83"/>
      <c r="C2313" s="90"/>
      <c r="D2313" s="91"/>
      <c r="E2313" s="90"/>
      <c r="F2313" s="91"/>
      <c r="G2313" s="91"/>
      <c r="H2313" s="91"/>
    </row>
    <row r="2314" spans="1:8" ht="22.5" customHeight="1" x14ac:dyDescent="0.3">
      <c r="A2314" s="24">
        <v>2311</v>
      </c>
      <c r="B2314" s="83"/>
      <c r="C2314" s="90"/>
      <c r="D2314" s="91"/>
      <c r="E2314" s="90"/>
      <c r="F2314" s="91"/>
      <c r="G2314" s="91"/>
      <c r="H2314" s="91"/>
    </row>
    <row r="2315" spans="1:8" ht="22.5" customHeight="1" x14ac:dyDescent="0.3">
      <c r="A2315" s="24">
        <v>2312</v>
      </c>
      <c r="B2315" s="83"/>
      <c r="C2315" s="90"/>
      <c r="D2315" s="91"/>
      <c r="E2315" s="90"/>
      <c r="F2315" s="91"/>
      <c r="G2315" s="91"/>
      <c r="H2315" s="91"/>
    </row>
    <row r="2316" spans="1:8" ht="22.5" customHeight="1" x14ac:dyDescent="0.3">
      <c r="A2316" s="24">
        <v>2313</v>
      </c>
      <c r="B2316" s="83"/>
      <c r="C2316" s="90"/>
      <c r="D2316" s="91"/>
      <c r="E2316" s="90"/>
      <c r="F2316" s="91"/>
      <c r="G2316" s="91"/>
      <c r="H2316" s="91"/>
    </row>
    <row r="2317" spans="1:8" ht="22.5" customHeight="1" x14ac:dyDescent="0.3">
      <c r="A2317" s="24">
        <v>2314</v>
      </c>
      <c r="B2317" s="83"/>
      <c r="C2317" s="90"/>
      <c r="D2317" s="91"/>
      <c r="E2317" s="90"/>
      <c r="F2317" s="91"/>
      <c r="G2317" s="91"/>
      <c r="H2317" s="91"/>
    </row>
    <row r="2318" spans="1:8" ht="22.5" customHeight="1" x14ac:dyDescent="0.3">
      <c r="A2318" s="24">
        <v>2315</v>
      </c>
      <c r="B2318" s="83"/>
      <c r="C2318" s="90"/>
      <c r="D2318" s="91"/>
      <c r="E2318" s="90"/>
      <c r="F2318" s="91"/>
      <c r="G2318" s="91"/>
      <c r="H2318" s="91"/>
    </row>
    <row r="2319" spans="1:8" ht="22.5" customHeight="1" x14ac:dyDescent="0.3">
      <c r="A2319" s="24">
        <v>2316</v>
      </c>
      <c r="B2319" s="83"/>
      <c r="C2319" s="90"/>
      <c r="D2319" s="91"/>
      <c r="E2319" s="90"/>
      <c r="F2319" s="91"/>
      <c r="G2319" s="91"/>
      <c r="H2319" s="91"/>
    </row>
    <row r="2320" spans="1:8" ht="22.5" customHeight="1" x14ac:dyDescent="0.3">
      <c r="A2320" s="24">
        <v>2317</v>
      </c>
      <c r="B2320" s="83"/>
      <c r="C2320" s="90"/>
      <c r="D2320" s="91"/>
      <c r="E2320" s="90"/>
      <c r="F2320" s="91"/>
      <c r="G2320" s="91"/>
      <c r="H2320" s="91"/>
    </row>
    <row r="2321" spans="1:8" ht="22.5" customHeight="1" x14ac:dyDescent="0.3">
      <c r="A2321" s="24">
        <v>2318</v>
      </c>
      <c r="B2321" s="83"/>
      <c r="C2321" s="90"/>
      <c r="D2321" s="91"/>
      <c r="E2321" s="90"/>
      <c r="F2321" s="91"/>
      <c r="G2321" s="91"/>
      <c r="H2321" s="91"/>
    </row>
    <row r="2322" spans="1:8" ht="22.5" customHeight="1" x14ac:dyDescent="0.3">
      <c r="A2322" s="24">
        <v>2319</v>
      </c>
      <c r="B2322" s="83"/>
      <c r="C2322" s="90"/>
      <c r="D2322" s="91"/>
      <c r="E2322" s="90"/>
      <c r="F2322" s="91"/>
      <c r="G2322" s="91"/>
      <c r="H2322" s="91"/>
    </row>
    <row r="2323" spans="1:8" ht="22.5" customHeight="1" x14ac:dyDescent="0.3">
      <c r="A2323" s="24">
        <v>2320</v>
      </c>
      <c r="B2323" s="83"/>
      <c r="C2323" s="90"/>
      <c r="D2323" s="91"/>
      <c r="E2323" s="90"/>
      <c r="F2323" s="91"/>
      <c r="G2323" s="91"/>
      <c r="H2323" s="91"/>
    </row>
    <row r="2324" spans="1:8" ht="22.5" customHeight="1" x14ac:dyDescent="0.3">
      <c r="A2324" s="24">
        <v>2321</v>
      </c>
      <c r="B2324" s="83"/>
      <c r="C2324" s="90"/>
      <c r="D2324" s="91"/>
      <c r="E2324" s="90"/>
      <c r="F2324" s="91"/>
      <c r="G2324" s="91"/>
      <c r="H2324" s="91"/>
    </row>
    <row r="2325" spans="1:8" ht="22.5" customHeight="1" x14ac:dyDescent="0.3">
      <c r="A2325" s="24">
        <v>2322</v>
      </c>
      <c r="B2325" s="83"/>
      <c r="C2325" s="90"/>
      <c r="D2325" s="91"/>
      <c r="E2325" s="90"/>
      <c r="F2325" s="91"/>
      <c r="G2325" s="91"/>
      <c r="H2325" s="91"/>
    </row>
    <row r="2326" spans="1:8" ht="22.5" customHeight="1" x14ac:dyDescent="0.3">
      <c r="A2326" s="24">
        <v>2323</v>
      </c>
      <c r="B2326" s="83"/>
      <c r="C2326" s="90"/>
      <c r="D2326" s="91"/>
      <c r="E2326" s="90"/>
      <c r="F2326" s="91"/>
      <c r="G2326" s="91"/>
      <c r="H2326" s="91"/>
    </row>
    <row r="2327" spans="1:8" ht="22.5" customHeight="1" x14ac:dyDescent="0.3">
      <c r="A2327" s="24">
        <v>2324</v>
      </c>
      <c r="B2327" s="83"/>
      <c r="C2327" s="90"/>
      <c r="D2327" s="91"/>
      <c r="E2327" s="90"/>
      <c r="F2327" s="91"/>
      <c r="G2327" s="91"/>
      <c r="H2327" s="91"/>
    </row>
    <row r="2328" spans="1:8" ht="22.5" customHeight="1" x14ac:dyDescent="0.3">
      <c r="A2328" s="24">
        <v>2325</v>
      </c>
      <c r="B2328" s="83"/>
      <c r="C2328" s="90"/>
      <c r="D2328" s="91"/>
      <c r="E2328" s="90"/>
      <c r="F2328" s="91"/>
      <c r="G2328" s="91"/>
      <c r="H2328" s="91"/>
    </row>
    <row r="2329" spans="1:8" ht="22.5" customHeight="1" x14ac:dyDescent="0.3">
      <c r="A2329" s="24">
        <v>2326</v>
      </c>
      <c r="B2329" s="83"/>
      <c r="C2329" s="90"/>
      <c r="D2329" s="91"/>
      <c r="E2329" s="90"/>
      <c r="F2329" s="91"/>
      <c r="G2329" s="91"/>
      <c r="H2329" s="91"/>
    </row>
    <row r="2330" spans="1:8" ht="22.5" customHeight="1" x14ac:dyDescent="0.3">
      <c r="A2330" s="24">
        <v>2327</v>
      </c>
      <c r="B2330" s="83"/>
      <c r="C2330" s="90"/>
      <c r="D2330" s="91"/>
      <c r="E2330" s="90"/>
      <c r="F2330" s="91"/>
      <c r="G2330" s="91"/>
      <c r="H2330" s="91"/>
    </row>
    <row r="2331" spans="1:8" ht="22.5" customHeight="1" x14ac:dyDescent="0.3">
      <c r="A2331" s="24">
        <v>2328</v>
      </c>
      <c r="B2331" s="83"/>
      <c r="C2331" s="90"/>
      <c r="D2331" s="91"/>
      <c r="E2331" s="90"/>
      <c r="F2331" s="91"/>
      <c r="G2331" s="91"/>
      <c r="H2331" s="91"/>
    </row>
    <row r="2332" spans="1:8" ht="22.5" customHeight="1" x14ac:dyDescent="0.3">
      <c r="A2332" s="24">
        <v>2329</v>
      </c>
      <c r="B2332" s="83"/>
      <c r="C2332" s="90"/>
      <c r="D2332" s="91"/>
      <c r="E2332" s="90"/>
      <c r="F2332" s="91"/>
      <c r="G2332" s="91"/>
      <c r="H2332" s="91"/>
    </row>
    <row r="2333" spans="1:8" ht="22.5" customHeight="1" x14ac:dyDescent="0.3">
      <c r="A2333" s="24">
        <v>2330</v>
      </c>
      <c r="B2333" s="83"/>
      <c r="C2333" s="90"/>
      <c r="D2333" s="91"/>
      <c r="E2333" s="90"/>
      <c r="F2333" s="91"/>
      <c r="G2333" s="91"/>
      <c r="H2333" s="91"/>
    </row>
    <row r="2334" spans="1:8" ht="22.5" customHeight="1" x14ac:dyDescent="0.3">
      <c r="A2334" s="24">
        <v>2331</v>
      </c>
      <c r="B2334" s="83"/>
      <c r="C2334" s="90"/>
      <c r="D2334" s="91"/>
      <c r="E2334" s="90"/>
      <c r="F2334" s="91"/>
      <c r="G2334" s="91"/>
      <c r="H2334" s="91"/>
    </row>
    <row r="2335" spans="1:8" ht="22.5" customHeight="1" x14ac:dyDescent="0.3">
      <c r="A2335" s="24">
        <v>2332</v>
      </c>
      <c r="B2335" s="83"/>
      <c r="C2335" s="90"/>
      <c r="D2335" s="91"/>
      <c r="E2335" s="90"/>
      <c r="F2335" s="91"/>
      <c r="G2335" s="91"/>
      <c r="H2335" s="91"/>
    </row>
    <row r="2336" spans="1:8" ht="22.5" customHeight="1" x14ac:dyDescent="0.3">
      <c r="A2336" s="24">
        <v>2333</v>
      </c>
      <c r="B2336" s="83"/>
      <c r="C2336" s="90"/>
      <c r="D2336" s="91"/>
      <c r="E2336" s="90"/>
      <c r="F2336" s="91"/>
      <c r="G2336" s="91"/>
      <c r="H2336" s="91"/>
    </row>
    <row r="2337" spans="1:8" ht="22.5" customHeight="1" x14ac:dyDescent="0.3">
      <c r="A2337" s="24">
        <v>2334</v>
      </c>
      <c r="B2337" s="83"/>
      <c r="C2337" s="90"/>
      <c r="D2337" s="91"/>
      <c r="E2337" s="90"/>
      <c r="F2337" s="91"/>
      <c r="G2337" s="91"/>
      <c r="H2337" s="91"/>
    </row>
    <row r="2338" spans="1:8" ht="22.5" customHeight="1" x14ac:dyDescent="0.3">
      <c r="A2338" s="24">
        <v>2335</v>
      </c>
      <c r="B2338" s="83"/>
      <c r="C2338" s="90"/>
      <c r="D2338" s="91"/>
      <c r="E2338" s="90"/>
      <c r="F2338" s="91"/>
      <c r="G2338" s="91"/>
      <c r="H2338" s="91"/>
    </row>
    <row r="2339" spans="1:8" ht="22.5" customHeight="1" x14ac:dyDescent="0.3">
      <c r="A2339" s="24">
        <v>2336</v>
      </c>
      <c r="B2339" s="83"/>
      <c r="C2339" s="90"/>
      <c r="D2339" s="91"/>
      <c r="E2339" s="90"/>
      <c r="F2339" s="91"/>
      <c r="G2339" s="91"/>
      <c r="H2339" s="91"/>
    </row>
    <row r="2340" spans="1:8" ht="22.5" customHeight="1" x14ac:dyDescent="0.3">
      <c r="A2340" s="24">
        <v>2337</v>
      </c>
      <c r="B2340" s="83"/>
      <c r="C2340" s="90"/>
      <c r="D2340" s="91"/>
      <c r="E2340" s="90"/>
      <c r="F2340" s="91"/>
      <c r="G2340" s="91"/>
      <c r="H2340" s="91"/>
    </row>
    <row r="2341" spans="1:8" ht="22.5" customHeight="1" x14ac:dyDescent="0.3">
      <c r="A2341" s="24">
        <v>2338</v>
      </c>
      <c r="B2341" s="83"/>
      <c r="C2341" s="90"/>
      <c r="D2341" s="91"/>
      <c r="E2341" s="90"/>
      <c r="F2341" s="91"/>
      <c r="G2341" s="91"/>
      <c r="H2341" s="91"/>
    </row>
    <row r="2342" spans="1:8" ht="22.5" customHeight="1" x14ac:dyDescent="0.3">
      <c r="A2342" s="24">
        <v>2339</v>
      </c>
      <c r="B2342" s="83"/>
      <c r="C2342" s="90"/>
      <c r="D2342" s="91"/>
      <c r="E2342" s="90"/>
      <c r="F2342" s="91"/>
      <c r="G2342" s="91"/>
      <c r="H2342" s="91"/>
    </row>
    <row r="2343" spans="1:8" ht="22.5" customHeight="1" x14ac:dyDescent="0.3">
      <c r="A2343" s="24">
        <v>2340</v>
      </c>
      <c r="B2343" s="83"/>
      <c r="C2343" s="90"/>
      <c r="D2343" s="91"/>
      <c r="E2343" s="90"/>
      <c r="F2343" s="91"/>
      <c r="G2343" s="91"/>
      <c r="H2343" s="91"/>
    </row>
    <row r="2344" spans="1:8" ht="22.5" customHeight="1" x14ac:dyDescent="0.3">
      <c r="A2344" s="24">
        <v>2341</v>
      </c>
      <c r="B2344" s="83"/>
      <c r="C2344" s="90"/>
      <c r="D2344" s="91"/>
      <c r="E2344" s="90"/>
      <c r="F2344" s="91"/>
      <c r="G2344" s="91"/>
      <c r="H2344" s="91"/>
    </row>
    <row r="2345" spans="1:8" ht="22.5" customHeight="1" x14ac:dyDescent="0.3">
      <c r="A2345" s="24">
        <v>2342</v>
      </c>
      <c r="B2345" s="83"/>
      <c r="C2345" s="90"/>
      <c r="D2345" s="91"/>
      <c r="E2345" s="90"/>
      <c r="F2345" s="91"/>
      <c r="G2345" s="91"/>
      <c r="H2345" s="91"/>
    </row>
    <row r="2346" spans="1:8" ht="22.5" customHeight="1" x14ac:dyDescent="0.3">
      <c r="A2346" s="24">
        <v>2343</v>
      </c>
      <c r="B2346" s="83"/>
      <c r="C2346" s="90"/>
      <c r="D2346" s="91"/>
      <c r="E2346" s="90"/>
      <c r="F2346" s="91"/>
      <c r="G2346" s="91"/>
      <c r="H2346" s="91"/>
    </row>
    <row r="2347" spans="1:8" ht="22.5" customHeight="1" x14ac:dyDescent="0.3">
      <c r="A2347" s="24">
        <v>2344</v>
      </c>
      <c r="B2347" s="83"/>
      <c r="C2347" s="90"/>
      <c r="D2347" s="91"/>
      <c r="E2347" s="90"/>
      <c r="F2347" s="91"/>
      <c r="G2347" s="91"/>
      <c r="H2347" s="91"/>
    </row>
    <row r="2348" spans="1:8" ht="22.5" customHeight="1" x14ac:dyDescent="0.3">
      <c r="A2348" s="24">
        <v>2345</v>
      </c>
      <c r="B2348" s="83"/>
      <c r="C2348" s="90"/>
      <c r="D2348" s="91"/>
      <c r="E2348" s="90"/>
      <c r="F2348" s="91"/>
      <c r="G2348" s="91"/>
      <c r="H2348" s="91"/>
    </row>
    <row r="2349" spans="1:8" ht="22.5" customHeight="1" x14ac:dyDescent="0.3">
      <c r="A2349" s="24">
        <v>2346</v>
      </c>
      <c r="B2349" s="83"/>
      <c r="C2349" s="90"/>
      <c r="D2349" s="91"/>
      <c r="E2349" s="90"/>
      <c r="F2349" s="91"/>
      <c r="G2349" s="91"/>
      <c r="H2349" s="91"/>
    </row>
    <row r="2350" spans="1:8" ht="22.5" customHeight="1" x14ac:dyDescent="0.3">
      <c r="A2350" s="24">
        <v>2347</v>
      </c>
      <c r="B2350" s="83"/>
      <c r="C2350" s="90"/>
      <c r="D2350" s="91"/>
      <c r="E2350" s="90"/>
      <c r="F2350" s="91"/>
      <c r="G2350" s="91"/>
      <c r="H2350" s="91"/>
    </row>
    <row r="2351" spans="1:8" ht="22.5" customHeight="1" x14ac:dyDescent="0.3">
      <c r="A2351" s="24">
        <v>2348</v>
      </c>
      <c r="B2351" s="83"/>
      <c r="C2351" s="90"/>
      <c r="D2351" s="91"/>
      <c r="E2351" s="90"/>
      <c r="F2351" s="91"/>
      <c r="G2351" s="91"/>
      <c r="H2351" s="91"/>
    </row>
    <row r="2352" spans="1:8" ht="22.5" customHeight="1" x14ac:dyDescent="0.3">
      <c r="A2352" s="24">
        <v>2349</v>
      </c>
      <c r="B2352" s="83"/>
      <c r="C2352" s="90"/>
      <c r="D2352" s="91"/>
      <c r="E2352" s="90"/>
      <c r="F2352" s="91"/>
      <c r="G2352" s="91"/>
      <c r="H2352" s="91"/>
    </row>
    <row r="2353" spans="1:8" ht="22.5" customHeight="1" x14ac:dyDescent="0.3">
      <c r="A2353" s="24">
        <v>2350</v>
      </c>
      <c r="B2353" s="83"/>
      <c r="C2353" s="90"/>
      <c r="D2353" s="91"/>
      <c r="E2353" s="90"/>
      <c r="F2353" s="91"/>
      <c r="G2353" s="91"/>
      <c r="H2353" s="91"/>
    </row>
    <row r="2354" spans="1:8" ht="22.5" customHeight="1" x14ac:dyDescent="0.3">
      <c r="A2354" s="24">
        <v>2351</v>
      </c>
      <c r="B2354" s="83"/>
      <c r="C2354" s="90"/>
      <c r="D2354" s="91"/>
      <c r="E2354" s="90"/>
      <c r="F2354" s="91"/>
      <c r="G2354" s="91"/>
      <c r="H2354" s="91"/>
    </row>
    <row r="2355" spans="1:8" ht="22.5" customHeight="1" x14ac:dyDescent="0.3">
      <c r="A2355" s="24">
        <v>2352</v>
      </c>
      <c r="B2355" s="83"/>
      <c r="C2355" s="90"/>
      <c r="D2355" s="91"/>
      <c r="E2355" s="90"/>
      <c r="F2355" s="91"/>
      <c r="G2355" s="91"/>
      <c r="H2355" s="91"/>
    </row>
    <row r="2356" spans="1:8" ht="22.5" customHeight="1" x14ac:dyDescent="0.3">
      <c r="A2356" s="24">
        <v>2353</v>
      </c>
      <c r="B2356" s="83"/>
      <c r="C2356" s="90"/>
      <c r="D2356" s="91"/>
      <c r="E2356" s="90"/>
      <c r="F2356" s="91"/>
      <c r="G2356" s="91"/>
      <c r="H2356" s="91"/>
    </row>
    <row r="2357" spans="1:8" ht="22.5" customHeight="1" x14ac:dyDescent="0.3">
      <c r="A2357" s="24">
        <v>2354</v>
      </c>
      <c r="B2357" s="83"/>
      <c r="C2357" s="90"/>
      <c r="D2357" s="91"/>
      <c r="E2357" s="90"/>
      <c r="F2357" s="91"/>
      <c r="G2357" s="91"/>
      <c r="H2357" s="91"/>
    </row>
    <row r="2358" spans="1:8" ht="22.5" customHeight="1" x14ac:dyDescent="0.3">
      <c r="A2358" s="24">
        <v>2355</v>
      </c>
      <c r="B2358" s="83"/>
      <c r="C2358" s="90"/>
      <c r="D2358" s="91"/>
      <c r="E2358" s="90"/>
      <c r="F2358" s="91"/>
      <c r="G2358" s="91"/>
      <c r="H2358" s="91"/>
    </row>
    <row r="2359" spans="1:8" ht="22.5" customHeight="1" x14ac:dyDescent="0.3">
      <c r="A2359" s="24">
        <v>2356</v>
      </c>
      <c r="B2359" s="83"/>
      <c r="C2359" s="90"/>
      <c r="D2359" s="91"/>
      <c r="E2359" s="90"/>
      <c r="F2359" s="91"/>
      <c r="G2359" s="91"/>
      <c r="H2359" s="91"/>
    </row>
    <row r="2360" spans="1:8" ht="22.5" customHeight="1" x14ac:dyDescent="0.3">
      <c r="A2360" s="24">
        <v>2357</v>
      </c>
      <c r="B2360" s="83"/>
      <c r="C2360" s="90"/>
      <c r="D2360" s="91"/>
      <c r="E2360" s="90"/>
      <c r="F2360" s="91"/>
      <c r="G2360" s="91"/>
      <c r="H2360" s="91"/>
    </row>
    <row r="2361" spans="1:8" ht="22.5" customHeight="1" x14ac:dyDescent="0.3">
      <c r="A2361" s="24">
        <v>2358</v>
      </c>
      <c r="B2361" s="83"/>
      <c r="C2361" s="90"/>
      <c r="D2361" s="91"/>
      <c r="E2361" s="90"/>
      <c r="F2361" s="91"/>
      <c r="G2361" s="91"/>
      <c r="H2361" s="91"/>
    </row>
    <row r="2362" spans="1:8" ht="22.5" customHeight="1" x14ac:dyDescent="0.3">
      <c r="A2362" s="24">
        <v>2359</v>
      </c>
      <c r="B2362" s="83"/>
      <c r="C2362" s="90"/>
      <c r="D2362" s="91"/>
      <c r="E2362" s="90"/>
      <c r="F2362" s="91"/>
      <c r="G2362" s="91"/>
      <c r="H2362" s="91"/>
    </row>
    <row r="2363" spans="1:8" ht="22.5" customHeight="1" x14ac:dyDescent="0.3">
      <c r="A2363" s="24">
        <v>2360</v>
      </c>
      <c r="B2363" s="83"/>
      <c r="C2363" s="90"/>
      <c r="D2363" s="91"/>
      <c r="E2363" s="90"/>
      <c r="F2363" s="91"/>
      <c r="G2363" s="91"/>
      <c r="H2363" s="91"/>
    </row>
    <row r="2364" spans="1:8" ht="22.5" customHeight="1" x14ac:dyDescent="0.3">
      <c r="A2364" s="24">
        <v>2361</v>
      </c>
      <c r="B2364" s="83"/>
      <c r="C2364" s="90"/>
      <c r="D2364" s="91"/>
      <c r="E2364" s="90"/>
      <c r="F2364" s="91"/>
      <c r="G2364" s="91"/>
      <c r="H2364" s="91"/>
    </row>
    <row r="2365" spans="1:8" ht="22.5" customHeight="1" x14ac:dyDescent="0.3">
      <c r="A2365" s="24">
        <v>2362</v>
      </c>
      <c r="B2365" s="83"/>
      <c r="C2365" s="90"/>
      <c r="D2365" s="91"/>
      <c r="E2365" s="90"/>
      <c r="F2365" s="91"/>
      <c r="G2365" s="91"/>
      <c r="H2365" s="91"/>
    </row>
    <row r="2366" spans="1:8" ht="22.5" customHeight="1" x14ac:dyDescent="0.3">
      <c r="A2366" s="24">
        <v>2363</v>
      </c>
      <c r="B2366" s="83"/>
      <c r="C2366" s="90"/>
      <c r="D2366" s="91"/>
      <c r="E2366" s="90"/>
      <c r="F2366" s="91"/>
      <c r="G2366" s="91"/>
      <c r="H2366" s="91"/>
    </row>
    <row r="2367" spans="1:8" ht="22.5" customHeight="1" x14ac:dyDescent="0.3">
      <c r="A2367" s="24">
        <v>2364</v>
      </c>
      <c r="B2367" s="83"/>
      <c r="C2367" s="90"/>
      <c r="D2367" s="91"/>
      <c r="E2367" s="90"/>
      <c r="F2367" s="91"/>
      <c r="G2367" s="91"/>
      <c r="H2367" s="91"/>
    </row>
    <row r="2368" spans="1:8" ht="22.5" customHeight="1" x14ac:dyDescent="0.3">
      <c r="A2368" s="24">
        <v>2365</v>
      </c>
      <c r="B2368" s="83"/>
      <c r="C2368" s="90"/>
      <c r="D2368" s="91"/>
      <c r="E2368" s="90"/>
      <c r="F2368" s="91"/>
      <c r="G2368" s="91"/>
      <c r="H2368" s="91"/>
    </row>
    <row r="2369" spans="1:8" ht="22.5" customHeight="1" x14ac:dyDescent="0.3">
      <c r="A2369" s="24">
        <v>2366</v>
      </c>
      <c r="B2369" s="83"/>
      <c r="C2369" s="90"/>
      <c r="D2369" s="91"/>
      <c r="E2369" s="90"/>
      <c r="F2369" s="91"/>
      <c r="G2369" s="91"/>
      <c r="H2369" s="91"/>
    </row>
    <row r="2370" spans="1:8" ht="22.5" customHeight="1" x14ac:dyDescent="0.3">
      <c r="A2370" s="24">
        <v>2367</v>
      </c>
      <c r="B2370" s="83"/>
      <c r="C2370" s="90"/>
      <c r="D2370" s="91"/>
      <c r="E2370" s="90"/>
      <c r="F2370" s="91"/>
      <c r="G2370" s="91"/>
      <c r="H2370" s="91"/>
    </row>
    <row r="2371" spans="1:8" ht="22.5" customHeight="1" x14ac:dyDescent="0.3">
      <c r="A2371" s="24">
        <v>2368</v>
      </c>
      <c r="B2371" s="83"/>
      <c r="C2371" s="90"/>
      <c r="D2371" s="91"/>
      <c r="E2371" s="90"/>
      <c r="F2371" s="91"/>
      <c r="G2371" s="91"/>
      <c r="H2371" s="91"/>
    </row>
    <row r="2372" spans="1:8" ht="22.5" customHeight="1" x14ac:dyDescent="0.3">
      <c r="A2372" s="24">
        <v>2369</v>
      </c>
      <c r="B2372" s="83"/>
      <c r="C2372" s="90"/>
      <c r="D2372" s="91"/>
      <c r="E2372" s="90"/>
      <c r="F2372" s="91"/>
      <c r="G2372" s="91"/>
      <c r="H2372" s="91"/>
    </row>
    <row r="2373" spans="1:8" ht="22.5" customHeight="1" x14ac:dyDescent="0.3">
      <c r="A2373" s="24">
        <v>2370</v>
      </c>
      <c r="B2373" s="83"/>
      <c r="C2373" s="90"/>
      <c r="D2373" s="91"/>
      <c r="E2373" s="90"/>
      <c r="F2373" s="91"/>
      <c r="G2373" s="91"/>
      <c r="H2373" s="91"/>
    </row>
    <row r="2374" spans="1:8" ht="22.5" customHeight="1" x14ac:dyDescent="0.3">
      <c r="A2374" s="24">
        <v>2371</v>
      </c>
      <c r="B2374" s="83"/>
      <c r="C2374" s="90"/>
      <c r="D2374" s="91"/>
      <c r="E2374" s="90"/>
      <c r="F2374" s="91"/>
      <c r="G2374" s="91"/>
      <c r="H2374" s="91"/>
    </row>
    <row r="2375" spans="1:8" ht="22.5" customHeight="1" x14ac:dyDescent="0.3">
      <c r="A2375" s="24">
        <v>2372</v>
      </c>
      <c r="B2375" s="83"/>
      <c r="C2375" s="90"/>
      <c r="D2375" s="91"/>
      <c r="E2375" s="90"/>
      <c r="F2375" s="91"/>
      <c r="G2375" s="91"/>
      <c r="H2375" s="91"/>
    </row>
    <row r="2376" spans="1:8" ht="22.5" customHeight="1" x14ac:dyDescent="0.3">
      <c r="A2376" s="24">
        <v>2373</v>
      </c>
      <c r="B2376" s="83"/>
      <c r="C2376" s="90"/>
      <c r="D2376" s="91"/>
      <c r="E2376" s="90"/>
      <c r="F2376" s="91"/>
      <c r="G2376" s="91"/>
      <c r="H2376" s="91"/>
    </row>
    <row r="2377" spans="1:8" ht="22.5" customHeight="1" x14ac:dyDescent="0.3">
      <c r="A2377" s="24">
        <v>2374</v>
      </c>
      <c r="B2377" s="83"/>
      <c r="C2377" s="90"/>
      <c r="D2377" s="91"/>
      <c r="E2377" s="90"/>
      <c r="F2377" s="91"/>
      <c r="G2377" s="91"/>
      <c r="H2377" s="91"/>
    </row>
    <row r="2378" spans="1:8" ht="22.5" customHeight="1" x14ac:dyDescent="0.3">
      <c r="A2378" s="24">
        <v>2375</v>
      </c>
      <c r="B2378" s="83"/>
      <c r="C2378" s="90"/>
      <c r="D2378" s="91"/>
      <c r="E2378" s="90"/>
      <c r="F2378" s="91"/>
      <c r="G2378" s="91"/>
      <c r="H2378" s="91"/>
    </row>
    <row r="2379" spans="1:8" ht="22.5" customHeight="1" x14ac:dyDescent="0.3">
      <c r="A2379" s="24">
        <v>2376</v>
      </c>
      <c r="B2379" s="83"/>
      <c r="C2379" s="90"/>
      <c r="D2379" s="91"/>
      <c r="E2379" s="90"/>
      <c r="F2379" s="91"/>
      <c r="G2379" s="91"/>
      <c r="H2379" s="91"/>
    </row>
    <row r="2380" spans="1:8" ht="22.5" customHeight="1" x14ac:dyDescent="0.3">
      <c r="A2380" s="24">
        <v>2377</v>
      </c>
      <c r="B2380" s="83"/>
      <c r="C2380" s="90"/>
      <c r="D2380" s="91"/>
      <c r="E2380" s="90"/>
      <c r="F2380" s="91"/>
      <c r="G2380" s="91"/>
      <c r="H2380" s="91"/>
    </row>
    <row r="2381" spans="1:8" ht="22.5" customHeight="1" x14ac:dyDescent="0.3">
      <c r="A2381" s="24">
        <v>2378</v>
      </c>
      <c r="B2381" s="83"/>
      <c r="C2381" s="90"/>
      <c r="D2381" s="91"/>
      <c r="E2381" s="90"/>
      <c r="F2381" s="91"/>
      <c r="G2381" s="91"/>
      <c r="H2381" s="91"/>
    </row>
    <row r="2382" spans="1:8" ht="22.5" customHeight="1" x14ac:dyDescent="0.3">
      <c r="A2382" s="24">
        <v>2379</v>
      </c>
      <c r="B2382" s="83"/>
      <c r="C2382" s="90"/>
      <c r="D2382" s="91"/>
      <c r="E2382" s="90"/>
      <c r="F2382" s="91"/>
      <c r="G2382" s="91"/>
      <c r="H2382" s="91"/>
    </row>
    <row r="2383" spans="1:8" ht="22.5" customHeight="1" x14ac:dyDescent="0.3">
      <c r="A2383" s="24">
        <v>2380</v>
      </c>
      <c r="B2383" s="83"/>
      <c r="C2383" s="90"/>
      <c r="D2383" s="91"/>
      <c r="E2383" s="90"/>
      <c r="F2383" s="91"/>
      <c r="G2383" s="91"/>
      <c r="H2383" s="91"/>
    </row>
    <row r="2384" spans="1:8" ht="22.5" customHeight="1" x14ac:dyDescent="0.3">
      <c r="A2384" s="24">
        <v>2381</v>
      </c>
      <c r="B2384" s="83"/>
      <c r="C2384" s="90"/>
      <c r="D2384" s="91"/>
      <c r="E2384" s="90"/>
      <c r="F2384" s="91"/>
      <c r="G2384" s="91"/>
      <c r="H2384" s="91"/>
    </row>
    <row r="2385" spans="1:8" ht="22.5" customHeight="1" x14ac:dyDescent="0.3">
      <c r="A2385" s="24">
        <v>2382</v>
      </c>
      <c r="B2385" s="83"/>
      <c r="C2385" s="90"/>
      <c r="D2385" s="91"/>
      <c r="E2385" s="90"/>
      <c r="F2385" s="91"/>
      <c r="G2385" s="91"/>
      <c r="H2385" s="91"/>
    </row>
    <row r="2386" spans="1:8" ht="22.5" customHeight="1" x14ac:dyDescent="0.3">
      <c r="A2386" s="24">
        <v>2383</v>
      </c>
      <c r="B2386" s="83"/>
      <c r="C2386" s="90"/>
      <c r="D2386" s="91"/>
      <c r="E2386" s="90"/>
      <c r="F2386" s="91"/>
      <c r="G2386" s="91"/>
      <c r="H2386" s="91"/>
    </row>
    <row r="2387" spans="1:8" ht="22.5" customHeight="1" x14ac:dyDescent="0.3">
      <c r="A2387" s="24">
        <v>2384</v>
      </c>
      <c r="B2387" s="83"/>
      <c r="C2387" s="90"/>
      <c r="D2387" s="91"/>
      <c r="E2387" s="90"/>
      <c r="F2387" s="91"/>
      <c r="G2387" s="91"/>
      <c r="H2387" s="91"/>
    </row>
    <row r="2388" spans="1:8" ht="22.5" customHeight="1" x14ac:dyDescent="0.3">
      <c r="A2388" s="24">
        <v>2385</v>
      </c>
      <c r="B2388" s="83"/>
      <c r="C2388" s="90"/>
      <c r="D2388" s="91"/>
      <c r="E2388" s="90"/>
      <c r="F2388" s="91"/>
      <c r="G2388" s="91"/>
      <c r="H2388" s="91"/>
    </row>
    <row r="2389" spans="1:8" ht="22.5" customHeight="1" x14ac:dyDescent="0.3">
      <c r="A2389" s="24">
        <v>2386</v>
      </c>
      <c r="B2389" s="83"/>
      <c r="C2389" s="90"/>
      <c r="D2389" s="91"/>
      <c r="E2389" s="90"/>
      <c r="F2389" s="91"/>
      <c r="G2389" s="91"/>
      <c r="H2389" s="91"/>
    </row>
    <row r="2390" spans="1:8" ht="22.5" customHeight="1" x14ac:dyDescent="0.3">
      <c r="A2390" s="24">
        <v>2387</v>
      </c>
      <c r="B2390" s="83"/>
      <c r="C2390" s="90"/>
      <c r="D2390" s="91"/>
      <c r="E2390" s="90"/>
      <c r="F2390" s="91"/>
      <c r="G2390" s="91"/>
      <c r="H2390" s="91"/>
    </row>
    <row r="2391" spans="1:8" ht="22.5" customHeight="1" x14ac:dyDescent="0.3">
      <c r="A2391" s="24">
        <v>2388</v>
      </c>
      <c r="B2391" s="83"/>
      <c r="C2391" s="90"/>
      <c r="D2391" s="91"/>
      <c r="E2391" s="90"/>
      <c r="F2391" s="91"/>
      <c r="G2391" s="91"/>
      <c r="H2391" s="91"/>
    </row>
    <row r="2392" spans="1:8" ht="22.5" customHeight="1" x14ac:dyDescent="0.3">
      <c r="A2392" s="24">
        <v>2389</v>
      </c>
      <c r="B2392" s="83"/>
      <c r="C2392" s="90"/>
      <c r="D2392" s="91"/>
      <c r="E2392" s="90"/>
      <c r="F2392" s="91"/>
      <c r="G2392" s="91"/>
      <c r="H2392" s="91"/>
    </row>
    <row r="2393" spans="1:8" ht="22.5" customHeight="1" x14ac:dyDescent="0.3">
      <c r="A2393" s="24">
        <v>2390</v>
      </c>
      <c r="B2393" s="83"/>
      <c r="C2393" s="90"/>
      <c r="D2393" s="91"/>
      <c r="E2393" s="90"/>
      <c r="F2393" s="91"/>
      <c r="G2393" s="91"/>
      <c r="H2393" s="91"/>
    </row>
    <row r="2394" spans="1:8" ht="22.5" customHeight="1" x14ac:dyDescent="0.3">
      <c r="A2394" s="24">
        <v>2391</v>
      </c>
      <c r="B2394" s="83"/>
      <c r="C2394" s="90"/>
      <c r="D2394" s="91"/>
      <c r="E2394" s="90"/>
      <c r="F2394" s="91"/>
      <c r="G2394" s="91"/>
      <c r="H2394" s="91"/>
    </row>
    <row r="2395" spans="1:8" ht="22.5" customHeight="1" x14ac:dyDescent="0.3">
      <c r="A2395" s="24">
        <v>2392</v>
      </c>
      <c r="B2395" s="83"/>
      <c r="C2395" s="90"/>
      <c r="D2395" s="91"/>
      <c r="E2395" s="90"/>
      <c r="F2395" s="91"/>
      <c r="G2395" s="91"/>
      <c r="H2395" s="91"/>
    </row>
    <row r="2396" spans="1:8" ht="22.5" customHeight="1" x14ac:dyDescent="0.3">
      <c r="A2396" s="24">
        <v>2393</v>
      </c>
      <c r="B2396" s="83"/>
      <c r="C2396" s="90"/>
      <c r="D2396" s="91"/>
      <c r="E2396" s="90"/>
      <c r="F2396" s="91"/>
      <c r="G2396" s="91"/>
      <c r="H2396" s="91"/>
    </row>
    <row r="2397" spans="1:8" ht="22.5" customHeight="1" x14ac:dyDescent="0.3">
      <c r="A2397" s="24">
        <v>2394</v>
      </c>
      <c r="B2397" s="83"/>
      <c r="C2397" s="90"/>
      <c r="D2397" s="91"/>
      <c r="E2397" s="90"/>
      <c r="F2397" s="91"/>
      <c r="G2397" s="91"/>
      <c r="H2397" s="91"/>
    </row>
    <row r="2398" spans="1:8" ht="22.5" customHeight="1" x14ac:dyDescent="0.3">
      <c r="A2398" s="24">
        <v>2395</v>
      </c>
      <c r="B2398" s="83"/>
      <c r="C2398" s="90"/>
      <c r="D2398" s="91"/>
      <c r="E2398" s="90"/>
      <c r="F2398" s="91"/>
      <c r="G2398" s="91"/>
      <c r="H2398" s="91"/>
    </row>
    <row r="2399" spans="1:8" ht="22.5" customHeight="1" x14ac:dyDescent="0.3">
      <c r="A2399" s="24">
        <v>2396</v>
      </c>
      <c r="B2399" s="83"/>
      <c r="C2399" s="90"/>
      <c r="D2399" s="91"/>
      <c r="E2399" s="90"/>
      <c r="F2399" s="91"/>
      <c r="G2399" s="91"/>
      <c r="H2399" s="91"/>
    </row>
    <row r="2400" spans="1:8" ht="22.5" customHeight="1" x14ac:dyDescent="0.3">
      <c r="A2400" s="24">
        <v>2397</v>
      </c>
      <c r="B2400" s="83"/>
      <c r="C2400" s="90"/>
      <c r="D2400" s="91"/>
      <c r="E2400" s="90"/>
      <c r="F2400" s="91"/>
      <c r="G2400" s="91"/>
      <c r="H2400" s="91"/>
    </row>
    <row r="2401" spans="1:8" ht="22.5" customHeight="1" x14ac:dyDescent="0.3">
      <c r="A2401" s="24">
        <v>2398</v>
      </c>
      <c r="B2401" s="83"/>
      <c r="C2401" s="90"/>
      <c r="D2401" s="91"/>
      <c r="E2401" s="90"/>
      <c r="F2401" s="91"/>
      <c r="G2401" s="91"/>
      <c r="H2401" s="91"/>
    </row>
    <row r="2402" spans="1:8" ht="22.5" customHeight="1" x14ac:dyDescent="0.3">
      <c r="A2402" s="24">
        <v>2399</v>
      </c>
      <c r="B2402" s="83"/>
      <c r="C2402" s="90"/>
      <c r="D2402" s="91"/>
      <c r="E2402" s="90"/>
      <c r="F2402" s="91"/>
      <c r="G2402" s="91"/>
      <c r="H2402" s="91"/>
    </row>
    <row r="2403" spans="1:8" ht="22.5" customHeight="1" x14ac:dyDescent="0.3">
      <c r="A2403" s="24">
        <v>2400</v>
      </c>
      <c r="B2403" s="83"/>
      <c r="C2403" s="90"/>
      <c r="D2403" s="91"/>
      <c r="E2403" s="90"/>
      <c r="F2403" s="91"/>
      <c r="G2403" s="91"/>
      <c r="H2403" s="91"/>
    </row>
    <row r="2404" spans="1:8" ht="22.5" customHeight="1" x14ac:dyDescent="0.3">
      <c r="A2404" s="24">
        <v>2401</v>
      </c>
      <c r="B2404" s="83"/>
      <c r="C2404" s="90"/>
      <c r="D2404" s="91"/>
      <c r="E2404" s="90"/>
      <c r="F2404" s="91"/>
      <c r="G2404" s="91"/>
      <c r="H2404" s="91"/>
    </row>
    <row r="2405" spans="1:8" ht="22.5" customHeight="1" x14ac:dyDescent="0.3">
      <c r="A2405" s="24">
        <v>2402</v>
      </c>
      <c r="B2405" s="83"/>
      <c r="C2405" s="90"/>
      <c r="D2405" s="91"/>
      <c r="E2405" s="90"/>
      <c r="F2405" s="91"/>
      <c r="G2405" s="91"/>
      <c r="H2405" s="91"/>
    </row>
    <row r="2406" spans="1:8" ht="22.5" customHeight="1" x14ac:dyDescent="0.3">
      <c r="A2406" s="24">
        <v>2403</v>
      </c>
      <c r="B2406" s="83"/>
      <c r="C2406" s="90"/>
      <c r="D2406" s="91"/>
      <c r="E2406" s="90"/>
      <c r="F2406" s="91"/>
      <c r="G2406" s="91"/>
      <c r="H2406" s="91"/>
    </row>
    <row r="2407" spans="1:8" ht="22.5" customHeight="1" x14ac:dyDescent="0.3">
      <c r="A2407" s="24">
        <v>2404</v>
      </c>
      <c r="B2407" s="83"/>
      <c r="C2407" s="90"/>
      <c r="D2407" s="91"/>
      <c r="E2407" s="90"/>
      <c r="F2407" s="91"/>
      <c r="G2407" s="91"/>
      <c r="H2407" s="91"/>
    </row>
    <row r="2408" spans="1:8" ht="22.5" customHeight="1" x14ac:dyDescent="0.3">
      <c r="A2408" s="24">
        <v>2405</v>
      </c>
      <c r="B2408" s="83"/>
      <c r="C2408" s="90"/>
      <c r="D2408" s="91"/>
      <c r="E2408" s="90"/>
      <c r="F2408" s="91"/>
      <c r="G2408" s="91"/>
      <c r="H2408" s="91"/>
    </row>
    <row r="2409" spans="1:8" ht="22.5" customHeight="1" x14ac:dyDescent="0.3">
      <c r="A2409" s="24">
        <v>2406</v>
      </c>
      <c r="B2409" s="83"/>
      <c r="C2409" s="90"/>
      <c r="D2409" s="91"/>
      <c r="E2409" s="90"/>
      <c r="F2409" s="91"/>
      <c r="G2409" s="91"/>
      <c r="H2409" s="91"/>
    </row>
    <row r="2410" spans="1:8" ht="22.5" customHeight="1" x14ac:dyDescent="0.3">
      <c r="A2410" s="24">
        <v>2407</v>
      </c>
      <c r="B2410" s="83"/>
      <c r="C2410" s="90"/>
      <c r="D2410" s="91"/>
      <c r="E2410" s="90"/>
      <c r="F2410" s="91"/>
      <c r="G2410" s="91"/>
      <c r="H2410" s="91"/>
    </row>
    <row r="2411" spans="1:8" ht="22.5" customHeight="1" x14ac:dyDescent="0.3">
      <c r="A2411" s="24">
        <v>2408</v>
      </c>
      <c r="B2411" s="83"/>
      <c r="C2411" s="90"/>
      <c r="D2411" s="91"/>
      <c r="E2411" s="90"/>
      <c r="F2411" s="91"/>
      <c r="G2411" s="91"/>
      <c r="H2411" s="91"/>
    </row>
    <row r="2412" spans="1:8" ht="22.5" customHeight="1" x14ac:dyDescent="0.3">
      <c r="A2412" s="24">
        <v>2409</v>
      </c>
      <c r="B2412" s="83"/>
      <c r="C2412" s="90"/>
      <c r="D2412" s="91"/>
      <c r="E2412" s="90"/>
      <c r="F2412" s="91"/>
      <c r="G2412" s="91"/>
      <c r="H2412" s="91"/>
    </row>
    <row r="2413" spans="1:8" ht="22.5" customHeight="1" x14ac:dyDescent="0.3">
      <c r="A2413" s="24">
        <v>2410</v>
      </c>
      <c r="B2413" s="83"/>
      <c r="C2413" s="90"/>
      <c r="D2413" s="91"/>
      <c r="E2413" s="90"/>
      <c r="F2413" s="91"/>
      <c r="G2413" s="91"/>
      <c r="H2413" s="91"/>
    </row>
    <row r="2414" spans="1:8" ht="22.5" customHeight="1" x14ac:dyDescent="0.3">
      <c r="A2414" s="24">
        <v>2411</v>
      </c>
      <c r="B2414" s="83"/>
      <c r="C2414" s="90"/>
      <c r="D2414" s="91"/>
      <c r="E2414" s="90"/>
      <c r="F2414" s="91"/>
      <c r="G2414" s="91"/>
      <c r="H2414" s="91"/>
    </row>
    <row r="2415" spans="1:8" ht="22.5" customHeight="1" x14ac:dyDescent="0.3">
      <c r="A2415" s="24">
        <v>2412</v>
      </c>
      <c r="B2415" s="83"/>
      <c r="C2415" s="90"/>
      <c r="D2415" s="91"/>
      <c r="E2415" s="90"/>
      <c r="F2415" s="91"/>
      <c r="G2415" s="91"/>
      <c r="H2415" s="91"/>
    </row>
    <row r="2416" spans="1:8" ht="22.5" customHeight="1" x14ac:dyDescent="0.3">
      <c r="A2416" s="24">
        <v>2413</v>
      </c>
      <c r="B2416" s="83"/>
      <c r="C2416" s="90"/>
      <c r="D2416" s="91"/>
      <c r="E2416" s="90"/>
      <c r="F2416" s="91"/>
      <c r="G2416" s="91"/>
      <c r="H2416" s="91"/>
    </row>
    <row r="2417" spans="1:8" ht="22.5" customHeight="1" x14ac:dyDescent="0.3">
      <c r="A2417" s="24">
        <v>2414</v>
      </c>
      <c r="B2417" s="83"/>
      <c r="C2417" s="90"/>
      <c r="D2417" s="91"/>
      <c r="E2417" s="90"/>
      <c r="F2417" s="91"/>
      <c r="G2417" s="91"/>
      <c r="H2417" s="91"/>
    </row>
    <row r="2418" spans="1:8" ht="22.5" customHeight="1" x14ac:dyDescent="0.3">
      <c r="A2418" s="24">
        <v>2415</v>
      </c>
      <c r="B2418" s="83"/>
      <c r="C2418" s="90"/>
      <c r="D2418" s="91"/>
      <c r="E2418" s="90"/>
      <c r="F2418" s="91"/>
      <c r="G2418" s="91"/>
      <c r="H2418" s="91"/>
    </row>
    <row r="2419" spans="1:8" ht="22.5" customHeight="1" x14ac:dyDescent="0.3">
      <c r="A2419" s="24">
        <v>2416</v>
      </c>
      <c r="B2419" s="83"/>
      <c r="C2419" s="90"/>
      <c r="D2419" s="91"/>
      <c r="E2419" s="90"/>
      <c r="F2419" s="91"/>
      <c r="G2419" s="91"/>
      <c r="H2419" s="91"/>
    </row>
    <row r="2420" spans="1:8" ht="22.5" customHeight="1" x14ac:dyDescent="0.3">
      <c r="A2420" s="24">
        <v>2417</v>
      </c>
      <c r="B2420" s="83"/>
      <c r="C2420" s="90"/>
      <c r="D2420" s="91"/>
      <c r="E2420" s="90"/>
      <c r="F2420" s="91"/>
      <c r="G2420" s="91"/>
      <c r="H2420" s="91"/>
    </row>
    <row r="2421" spans="1:8" ht="22.5" customHeight="1" x14ac:dyDescent="0.3">
      <c r="A2421" s="24">
        <v>2418</v>
      </c>
      <c r="B2421" s="83"/>
      <c r="C2421" s="90"/>
      <c r="D2421" s="91"/>
      <c r="E2421" s="90"/>
      <c r="F2421" s="91"/>
      <c r="G2421" s="91"/>
      <c r="H2421" s="91"/>
    </row>
    <row r="2422" spans="1:8" ht="22.5" customHeight="1" x14ac:dyDescent="0.3">
      <c r="A2422" s="24">
        <v>2419</v>
      </c>
      <c r="B2422" s="83"/>
      <c r="C2422" s="90"/>
      <c r="D2422" s="91"/>
      <c r="E2422" s="90"/>
      <c r="F2422" s="91"/>
      <c r="G2422" s="91"/>
      <c r="H2422" s="91"/>
    </row>
    <row r="2423" spans="1:8" ht="22.5" customHeight="1" x14ac:dyDescent="0.3">
      <c r="A2423" s="24">
        <v>2420</v>
      </c>
      <c r="B2423" s="83"/>
      <c r="C2423" s="90"/>
      <c r="D2423" s="91"/>
      <c r="E2423" s="90"/>
      <c r="F2423" s="91"/>
      <c r="G2423" s="91"/>
      <c r="H2423" s="91"/>
    </row>
    <row r="2424" spans="1:8" ht="22.5" customHeight="1" x14ac:dyDescent="0.3">
      <c r="A2424" s="24">
        <v>2421</v>
      </c>
      <c r="B2424" s="83"/>
      <c r="C2424" s="90"/>
      <c r="D2424" s="91"/>
      <c r="E2424" s="90"/>
      <c r="F2424" s="91"/>
      <c r="G2424" s="91"/>
      <c r="H2424" s="91"/>
    </row>
    <row r="2425" spans="1:8" ht="22.5" customHeight="1" x14ac:dyDescent="0.3">
      <c r="A2425" s="24">
        <v>2422</v>
      </c>
      <c r="B2425" s="83"/>
      <c r="C2425" s="90"/>
      <c r="D2425" s="91"/>
      <c r="E2425" s="90"/>
      <c r="F2425" s="91"/>
      <c r="G2425" s="91"/>
      <c r="H2425" s="91"/>
    </row>
    <row r="2426" spans="1:8" ht="22.5" customHeight="1" x14ac:dyDescent="0.3">
      <c r="A2426" s="24">
        <v>2423</v>
      </c>
      <c r="B2426" s="83"/>
      <c r="C2426" s="90"/>
      <c r="D2426" s="91"/>
      <c r="E2426" s="90"/>
      <c r="F2426" s="91"/>
      <c r="G2426" s="91"/>
      <c r="H2426" s="91"/>
    </row>
    <row r="2427" spans="1:8" ht="22.5" customHeight="1" x14ac:dyDescent="0.3">
      <c r="A2427" s="24">
        <v>2424</v>
      </c>
      <c r="B2427" s="83"/>
      <c r="C2427" s="90"/>
      <c r="D2427" s="91"/>
      <c r="E2427" s="90"/>
      <c r="F2427" s="91"/>
      <c r="G2427" s="91"/>
      <c r="H2427" s="91"/>
    </row>
    <row r="2428" spans="1:8" ht="22.5" customHeight="1" x14ac:dyDescent="0.3">
      <c r="A2428" s="24">
        <v>2425</v>
      </c>
      <c r="B2428" s="83"/>
      <c r="C2428" s="90"/>
      <c r="D2428" s="91"/>
      <c r="E2428" s="90"/>
      <c r="F2428" s="91"/>
      <c r="G2428" s="91"/>
      <c r="H2428" s="91"/>
    </row>
    <row r="2429" spans="1:8" ht="22.5" customHeight="1" x14ac:dyDescent="0.3">
      <c r="A2429" s="24">
        <v>2426</v>
      </c>
      <c r="B2429" s="83"/>
      <c r="C2429" s="90"/>
      <c r="D2429" s="91"/>
      <c r="E2429" s="90"/>
      <c r="F2429" s="91"/>
      <c r="G2429" s="91"/>
      <c r="H2429" s="91"/>
    </row>
    <row r="2430" spans="1:8" ht="22.5" customHeight="1" x14ac:dyDescent="0.3">
      <c r="A2430" s="24">
        <v>2427</v>
      </c>
      <c r="B2430" s="83"/>
      <c r="C2430" s="90"/>
      <c r="D2430" s="91"/>
      <c r="E2430" s="90"/>
      <c r="F2430" s="91"/>
      <c r="G2430" s="91"/>
      <c r="H2430" s="91"/>
    </row>
    <row r="2431" spans="1:8" ht="22.5" customHeight="1" x14ac:dyDescent="0.3">
      <c r="A2431" s="24">
        <v>2428</v>
      </c>
      <c r="B2431" s="83"/>
      <c r="C2431" s="90"/>
      <c r="D2431" s="91"/>
      <c r="E2431" s="90"/>
      <c r="F2431" s="91"/>
      <c r="G2431" s="91"/>
      <c r="H2431" s="91"/>
    </row>
    <row r="2432" spans="1:8" ht="22.5" customHeight="1" x14ac:dyDescent="0.3">
      <c r="A2432" s="24">
        <v>2429</v>
      </c>
      <c r="B2432" s="83"/>
      <c r="C2432" s="90"/>
      <c r="D2432" s="91"/>
      <c r="E2432" s="90"/>
      <c r="F2432" s="91"/>
      <c r="G2432" s="91"/>
      <c r="H2432" s="91"/>
    </row>
    <row r="2433" spans="1:8" ht="22.5" customHeight="1" x14ac:dyDescent="0.3">
      <c r="A2433" s="24">
        <v>2430</v>
      </c>
      <c r="B2433" s="83"/>
      <c r="C2433" s="90"/>
      <c r="D2433" s="91"/>
      <c r="E2433" s="90"/>
      <c r="F2433" s="91"/>
      <c r="G2433" s="91"/>
      <c r="H2433" s="91"/>
    </row>
    <row r="2434" spans="1:8" ht="22.5" customHeight="1" x14ac:dyDescent="0.3">
      <c r="A2434" s="24">
        <v>2431</v>
      </c>
      <c r="B2434" s="83"/>
      <c r="C2434" s="90"/>
      <c r="D2434" s="91"/>
      <c r="E2434" s="90"/>
      <c r="F2434" s="91"/>
      <c r="G2434" s="91"/>
      <c r="H2434" s="91"/>
    </row>
    <row r="2435" spans="1:8" ht="22.5" customHeight="1" x14ac:dyDescent="0.3">
      <c r="A2435" s="24">
        <v>2432</v>
      </c>
      <c r="B2435" s="83"/>
      <c r="C2435" s="90"/>
      <c r="D2435" s="91"/>
      <c r="E2435" s="90"/>
      <c r="F2435" s="91"/>
      <c r="G2435" s="91"/>
      <c r="H2435" s="91"/>
    </row>
    <row r="2436" spans="1:8" ht="22.5" customHeight="1" x14ac:dyDescent="0.3">
      <c r="A2436" s="24">
        <v>2433</v>
      </c>
      <c r="B2436" s="83"/>
      <c r="C2436" s="90"/>
      <c r="D2436" s="91"/>
      <c r="E2436" s="90"/>
      <c r="F2436" s="91"/>
      <c r="G2436" s="91"/>
      <c r="H2436" s="91"/>
    </row>
    <row r="2437" spans="1:8" ht="22.5" customHeight="1" x14ac:dyDescent="0.3">
      <c r="A2437" s="24">
        <v>2434</v>
      </c>
      <c r="B2437" s="83"/>
      <c r="C2437" s="90"/>
      <c r="D2437" s="91"/>
      <c r="E2437" s="90"/>
      <c r="F2437" s="91"/>
      <c r="G2437" s="91"/>
      <c r="H2437" s="91"/>
    </row>
    <row r="2438" spans="1:8" ht="22.5" customHeight="1" x14ac:dyDescent="0.3">
      <c r="A2438" s="24">
        <v>2435</v>
      </c>
      <c r="B2438" s="83"/>
      <c r="C2438" s="90"/>
      <c r="D2438" s="91"/>
      <c r="E2438" s="90"/>
      <c r="F2438" s="91"/>
      <c r="G2438" s="91"/>
      <c r="H2438" s="91"/>
    </row>
    <row r="2439" spans="1:8" ht="22.5" customHeight="1" x14ac:dyDescent="0.3">
      <c r="A2439" s="24">
        <v>2436</v>
      </c>
      <c r="B2439" s="83"/>
      <c r="C2439" s="90"/>
      <c r="D2439" s="91"/>
      <c r="E2439" s="90"/>
      <c r="F2439" s="91"/>
      <c r="G2439" s="91"/>
      <c r="H2439" s="91"/>
    </row>
    <row r="2440" spans="1:8" ht="22.5" customHeight="1" x14ac:dyDescent="0.3">
      <c r="A2440" s="24">
        <v>2437</v>
      </c>
      <c r="B2440" s="83"/>
      <c r="C2440" s="90"/>
      <c r="D2440" s="91"/>
      <c r="E2440" s="90"/>
      <c r="F2440" s="91"/>
      <c r="G2440" s="91"/>
      <c r="H2440" s="91"/>
    </row>
    <row r="2441" spans="1:8" ht="22.5" customHeight="1" x14ac:dyDescent="0.3">
      <c r="A2441" s="24">
        <v>2438</v>
      </c>
      <c r="B2441" s="83"/>
      <c r="C2441" s="90"/>
      <c r="D2441" s="91"/>
      <c r="E2441" s="90"/>
      <c r="F2441" s="91"/>
      <c r="G2441" s="91"/>
      <c r="H2441" s="91"/>
    </row>
    <row r="2442" spans="1:8" ht="22.5" customHeight="1" x14ac:dyDescent="0.3">
      <c r="A2442" s="24">
        <v>2439</v>
      </c>
      <c r="B2442" s="83"/>
      <c r="C2442" s="90"/>
      <c r="D2442" s="91"/>
      <c r="E2442" s="90"/>
      <c r="F2442" s="91"/>
      <c r="G2442" s="91"/>
      <c r="H2442" s="91"/>
    </row>
    <row r="2443" spans="1:8" ht="22.5" customHeight="1" x14ac:dyDescent="0.3">
      <c r="A2443" s="24">
        <v>2440</v>
      </c>
      <c r="B2443" s="83"/>
      <c r="C2443" s="90"/>
      <c r="D2443" s="91"/>
      <c r="E2443" s="90"/>
      <c r="F2443" s="91"/>
      <c r="G2443" s="91"/>
      <c r="H2443" s="91"/>
    </row>
    <row r="2444" spans="1:8" ht="22.5" customHeight="1" x14ac:dyDescent="0.3">
      <c r="A2444" s="24">
        <v>2441</v>
      </c>
      <c r="B2444" s="83"/>
      <c r="C2444" s="90"/>
      <c r="D2444" s="91"/>
      <c r="E2444" s="90"/>
      <c r="F2444" s="91"/>
      <c r="G2444" s="91"/>
      <c r="H2444" s="91"/>
    </row>
    <row r="2445" spans="1:8" ht="22.5" customHeight="1" x14ac:dyDescent="0.3">
      <c r="A2445" s="24">
        <v>2442</v>
      </c>
      <c r="B2445" s="83"/>
      <c r="C2445" s="90"/>
      <c r="D2445" s="91"/>
      <c r="E2445" s="90"/>
      <c r="F2445" s="91"/>
      <c r="G2445" s="91"/>
      <c r="H2445" s="91"/>
    </row>
    <row r="2446" spans="1:8" ht="22.5" customHeight="1" x14ac:dyDescent="0.3">
      <c r="A2446" s="24">
        <v>2443</v>
      </c>
      <c r="B2446" s="83"/>
      <c r="C2446" s="90"/>
      <c r="D2446" s="91"/>
      <c r="E2446" s="90"/>
      <c r="F2446" s="91"/>
      <c r="G2446" s="91"/>
      <c r="H2446" s="91"/>
    </row>
    <row r="2447" spans="1:8" ht="22.5" customHeight="1" x14ac:dyDescent="0.3">
      <c r="A2447" s="24">
        <v>2444</v>
      </c>
      <c r="B2447" s="83"/>
      <c r="C2447" s="90"/>
      <c r="D2447" s="91"/>
      <c r="E2447" s="90"/>
      <c r="F2447" s="91"/>
      <c r="G2447" s="91"/>
      <c r="H2447" s="91"/>
    </row>
    <row r="2448" spans="1:8" ht="22.5" customHeight="1" x14ac:dyDescent="0.3">
      <c r="A2448" s="24">
        <v>2445</v>
      </c>
      <c r="B2448" s="83"/>
      <c r="C2448" s="90"/>
      <c r="D2448" s="91"/>
      <c r="E2448" s="90"/>
      <c r="F2448" s="91"/>
      <c r="G2448" s="91"/>
      <c r="H2448" s="91"/>
    </row>
    <row r="2449" spans="1:8" ht="22.5" customHeight="1" x14ac:dyDescent="0.3">
      <c r="A2449" s="24">
        <v>2446</v>
      </c>
      <c r="B2449" s="83"/>
      <c r="C2449" s="90"/>
      <c r="D2449" s="91"/>
      <c r="E2449" s="90"/>
      <c r="F2449" s="91"/>
      <c r="G2449" s="91"/>
      <c r="H2449" s="91"/>
    </row>
    <row r="2450" spans="1:8" ht="22.5" customHeight="1" x14ac:dyDescent="0.3">
      <c r="A2450" s="24">
        <v>2447</v>
      </c>
      <c r="B2450" s="83"/>
      <c r="C2450" s="90"/>
      <c r="D2450" s="91"/>
      <c r="E2450" s="90"/>
      <c r="F2450" s="91"/>
      <c r="G2450" s="91"/>
      <c r="H2450" s="91"/>
    </row>
    <row r="2451" spans="1:8" ht="22.5" customHeight="1" x14ac:dyDescent="0.3">
      <c r="A2451" s="24">
        <v>2448</v>
      </c>
      <c r="B2451" s="83"/>
      <c r="C2451" s="90"/>
      <c r="D2451" s="91"/>
      <c r="E2451" s="90"/>
      <c r="F2451" s="91"/>
      <c r="G2451" s="91"/>
      <c r="H2451" s="91"/>
    </row>
    <row r="2452" spans="1:8" ht="22.5" customHeight="1" x14ac:dyDescent="0.3">
      <c r="A2452" s="24">
        <v>2449</v>
      </c>
      <c r="B2452" s="83"/>
      <c r="C2452" s="90"/>
      <c r="D2452" s="91"/>
      <c r="E2452" s="90"/>
      <c r="F2452" s="91"/>
      <c r="G2452" s="91"/>
      <c r="H2452" s="91"/>
    </row>
    <row r="2453" spans="1:8" ht="22.5" customHeight="1" x14ac:dyDescent="0.3">
      <c r="A2453" s="24">
        <v>2450</v>
      </c>
      <c r="B2453" s="83"/>
      <c r="C2453" s="90"/>
      <c r="D2453" s="91"/>
      <c r="E2453" s="90"/>
      <c r="F2453" s="91"/>
      <c r="G2453" s="91"/>
      <c r="H2453" s="91"/>
    </row>
    <row r="2454" spans="1:8" ht="22.5" customHeight="1" x14ac:dyDescent="0.3">
      <c r="A2454" s="24">
        <v>2451</v>
      </c>
      <c r="B2454" s="83"/>
      <c r="C2454" s="90"/>
      <c r="D2454" s="91"/>
      <c r="E2454" s="90"/>
      <c r="F2454" s="91"/>
      <c r="G2454" s="91"/>
      <c r="H2454" s="91"/>
    </row>
    <row r="2455" spans="1:8" ht="22.5" customHeight="1" x14ac:dyDescent="0.3">
      <c r="A2455" s="24">
        <v>2452</v>
      </c>
      <c r="B2455" s="83"/>
      <c r="C2455" s="90"/>
      <c r="D2455" s="91"/>
      <c r="E2455" s="90"/>
      <c r="F2455" s="91"/>
      <c r="G2455" s="91"/>
      <c r="H2455" s="91"/>
    </row>
    <row r="2456" spans="1:8" ht="22.5" customHeight="1" x14ac:dyDescent="0.3">
      <c r="A2456" s="24">
        <v>2453</v>
      </c>
      <c r="B2456" s="83"/>
      <c r="C2456" s="90"/>
      <c r="D2456" s="91"/>
      <c r="E2456" s="90"/>
      <c r="F2456" s="91"/>
      <c r="G2456" s="91"/>
      <c r="H2456" s="91"/>
    </row>
    <row r="2457" spans="1:8" ht="22.5" customHeight="1" x14ac:dyDescent="0.3">
      <c r="A2457" s="24">
        <v>2454</v>
      </c>
      <c r="B2457" s="83"/>
      <c r="C2457" s="90"/>
      <c r="D2457" s="91"/>
      <c r="E2457" s="90"/>
      <c r="F2457" s="91"/>
      <c r="G2457" s="91"/>
      <c r="H2457" s="91"/>
    </row>
    <row r="2458" spans="1:8" ht="22.5" customHeight="1" x14ac:dyDescent="0.3">
      <c r="A2458" s="24">
        <v>2455</v>
      </c>
      <c r="B2458" s="83"/>
      <c r="C2458" s="90"/>
      <c r="D2458" s="91"/>
      <c r="E2458" s="90"/>
      <c r="F2458" s="91"/>
      <c r="G2458" s="91"/>
      <c r="H2458" s="91"/>
    </row>
    <row r="2459" spans="1:8" ht="22.5" customHeight="1" x14ac:dyDescent="0.3">
      <c r="A2459" s="24">
        <v>2456</v>
      </c>
      <c r="B2459" s="83"/>
      <c r="C2459" s="90"/>
      <c r="D2459" s="91"/>
      <c r="E2459" s="90"/>
      <c r="F2459" s="91"/>
      <c r="G2459" s="91"/>
      <c r="H2459" s="91"/>
    </row>
    <row r="2460" spans="1:8" ht="22.5" customHeight="1" x14ac:dyDescent="0.3">
      <c r="A2460" s="24">
        <v>2457</v>
      </c>
      <c r="B2460" s="83"/>
      <c r="C2460" s="90"/>
      <c r="D2460" s="91"/>
      <c r="E2460" s="90"/>
      <c r="F2460" s="91"/>
      <c r="G2460" s="91"/>
      <c r="H2460" s="91"/>
    </row>
    <row r="2461" spans="1:8" ht="22.5" customHeight="1" x14ac:dyDescent="0.3">
      <c r="A2461" s="24">
        <v>2458</v>
      </c>
      <c r="B2461" s="83"/>
      <c r="C2461" s="90"/>
      <c r="D2461" s="91"/>
      <c r="E2461" s="90"/>
      <c r="F2461" s="91"/>
      <c r="G2461" s="91"/>
      <c r="H2461" s="91"/>
    </row>
    <row r="2462" spans="1:8" ht="22.5" customHeight="1" x14ac:dyDescent="0.3">
      <c r="A2462" s="24">
        <v>2459</v>
      </c>
      <c r="B2462" s="83"/>
      <c r="C2462" s="90"/>
      <c r="D2462" s="91"/>
      <c r="E2462" s="90"/>
      <c r="F2462" s="91"/>
      <c r="G2462" s="91"/>
      <c r="H2462" s="91"/>
    </row>
    <row r="2463" spans="1:8" ht="22.5" customHeight="1" x14ac:dyDescent="0.3">
      <c r="A2463" s="24">
        <v>2460</v>
      </c>
      <c r="B2463" s="83"/>
      <c r="C2463" s="90"/>
      <c r="D2463" s="91"/>
      <c r="E2463" s="90"/>
      <c r="F2463" s="91"/>
      <c r="G2463" s="91"/>
      <c r="H2463" s="91"/>
    </row>
    <row r="2464" spans="1:8" ht="22.5" customHeight="1" x14ac:dyDescent="0.3">
      <c r="A2464" s="24">
        <v>2461</v>
      </c>
      <c r="B2464" s="83"/>
      <c r="C2464" s="90"/>
      <c r="D2464" s="91"/>
      <c r="E2464" s="90"/>
      <c r="F2464" s="91"/>
      <c r="G2464" s="91"/>
      <c r="H2464" s="91"/>
    </row>
    <row r="2465" spans="1:8" ht="22.5" customHeight="1" x14ac:dyDescent="0.3">
      <c r="A2465" s="24">
        <v>2462</v>
      </c>
      <c r="B2465" s="83"/>
      <c r="C2465" s="90"/>
      <c r="D2465" s="91"/>
      <c r="E2465" s="90"/>
      <c r="F2465" s="91"/>
      <c r="G2465" s="91"/>
      <c r="H2465" s="91"/>
    </row>
    <row r="2466" spans="1:8" ht="22.5" customHeight="1" x14ac:dyDescent="0.3">
      <c r="A2466" s="24">
        <v>2463</v>
      </c>
      <c r="B2466" s="83"/>
      <c r="C2466" s="90"/>
      <c r="D2466" s="91"/>
      <c r="E2466" s="90"/>
      <c r="F2466" s="91"/>
      <c r="G2466" s="91"/>
      <c r="H2466" s="91"/>
    </row>
    <row r="2467" spans="1:8" ht="22.5" customHeight="1" x14ac:dyDescent="0.3">
      <c r="A2467" s="24">
        <v>2464</v>
      </c>
      <c r="B2467" s="83"/>
      <c r="C2467" s="90"/>
      <c r="D2467" s="91"/>
      <c r="E2467" s="90"/>
      <c r="F2467" s="91"/>
      <c r="G2467" s="91"/>
      <c r="H2467" s="91"/>
    </row>
    <row r="2468" spans="1:8" ht="22.5" customHeight="1" x14ac:dyDescent="0.3">
      <c r="A2468" s="24">
        <v>2465</v>
      </c>
      <c r="B2468" s="83"/>
      <c r="C2468" s="90"/>
      <c r="D2468" s="91"/>
      <c r="E2468" s="90"/>
      <c r="F2468" s="91"/>
      <c r="G2468" s="91"/>
      <c r="H2468" s="91"/>
    </row>
    <row r="2469" spans="1:8" ht="22.5" customHeight="1" x14ac:dyDescent="0.3">
      <c r="A2469" s="24">
        <v>2466</v>
      </c>
      <c r="B2469" s="83"/>
      <c r="C2469" s="90"/>
      <c r="D2469" s="91"/>
      <c r="E2469" s="90"/>
      <c r="F2469" s="91"/>
      <c r="G2469" s="91"/>
      <c r="H2469" s="91"/>
    </row>
    <row r="2470" spans="1:8" ht="22.5" customHeight="1" x14ac:dyDescent="0.3">
      <c r="A2470" s="24">
        <v>2467</v>
      </c>
      <c r="B2470" s="83"/>
      <c r="C2470" s="90"/>
      <c r="D2470" s="91"/>
      <c r="E2470" s="90"/>
      <c r="F2470" s="91"/>
      <c r="G2470" s="91"/>
      <c r="H2470" s="91"/>
    </row>
    <row r="2471" spans="1:8" ht="22.5" customHeight="1" x14ac:dyDescent="0.3">
      <c r="A2471" s="24">
        <v>2468</v>
      </c>
      <c r="B2471" s="83"/>
      <c r="C2471" s="90"/>
      <c r="D2471" s="91"/>
      <c r="E2471" s="90"/>
      <c r="F2471" s="91"/>
      <c r="G2471" s="91"/>
      <c r="H2471" s="91"/>
    </row>
    <row r="2472" spans="1:8" ht="22.5" customHeight="1" x14ac:dyDescent="0.3">
      <c r="A2472" s="24">
        <v>2469</v>
      </c>
      <c r="B2472" s="83"/>
      <c r="C2472" s="90"/>
      <c r="D2472" s="91"/>
      <c r="E2472" s="90"/>
      <c r="F2472" s="91"/>
      <c r="G2472" s="91"/>
      <c r="H2472" s="91"/>
    </row>
    <row r="2473" spans="1:8" ht="22.5" customHeight="1" x14ac:dyDescent="0.3">
      <c r="A2473" s="24">
        <v>2470</v>
      </c>
      <c r="B2473" s="83"/>
      <c r="C2473" s="90"/>
      <c r="D2473" s="91"/>
      <c r="E2473" s="90"/>
      <c r="F2473" s="91"/>
      <c r="G2473" s="91"/>
      <c r="H2473" s="91"/>
    </row>
    <row r="2474" spans="1:8" ht="22.5" customHeight="1" x14ac:dyDescent="0.3">
      <c r="A2474" s="24">
        <v>2471</v>
      </c>
      <c r="B2474" s="83"/>
      <c r="C2474" s="90"/>
      <c r="D2474" s="91"/>
      <c r="E2474" s="90"/>
      <c r="F2474" s="91"/>
      <c r="G2474" s="91"/>
      <c r="H2474" s="91"/>
    </row>
    <row r="2475" spans="1:8" ht="22.5" customHeight="1" x14ac:dyDescent="0.3">
      <c r="A2475" s="24">
        <v>2472</v>
      </c>
      <c r="B2475" s="83"/>
      <c r="C2475" s="90"/>
      <c r="D2475" s="91"/>
      <c r="E2475" s="90"/>
      <c r="F2475" s="91"/>
      <c r="G2475" s="91"/>
      <c r="H2475" s="91"/>
    </row>
    <row r="2476" spans="1:8" ht="22.5" customHeight="1" x14ac:dyDescent="0.3">
      <c r="A2476" s="24">
        <v>2473</v>
      </c>
      <c r="B2476" s="83"/>
      <c r="C2476" s="90"/>
      <c r="D2476" s="91"/>
      <c r="E2476" s="90"/>
      <c r="F2476" s="91"/>
      <c r="G2476" s="91"/>
      <c r="H2476" s="91"/>
    </row>
    <row r="2477" spans="1:8" ht="22.5" customHeight="1" x14ac:dyDescent="0.3">
      <c r="A2477" s="24">
        <v>2474</v>
      </c>
      <c r="B2477" s="83"/>
      <c r="C2477" s="90"/>
      <c r="D2477" s="91"/>
      <c r="E2477" s="90"/>
      <c r="F2477" s="91"/>
      <c r="G2477" s="91"/>
      <c r="H2477" s="91"/>
    </row>
    <row r="2478" spans="1:8" ht="22.5" customHeight="1" x14ac:dyDescent="0.3">
      <c r="A2478" s="24">
        <v>2475</v>
      </c>
      <c r="B2478" s="83"/>
      <c r="C2478" s="90"/>
      <c r="D2478" s="91"/>
      <c r="E2478" s="90"/>
      <c r="F2478" s="91"/>
      <c r="G2478" s="91"/>
      <c r="H2478" s="91"/>
    </row>
    <row r="2479" spans="1:8" ht="22.5" customHeight="1" x14ac:dyDescent="0.3">
      <c r="A2479" s="24">
        <v>2476</v>
      </c>
      <c r="B2479" s="83"/>
      <c r="C2479" s="90"/>
      <c r="D2479" s="91"/>
      <c r="E2479" s="90"/>
      <c r="F2479" s="91"/>
      <c r="G2479" s="91"/>
      <c r="H2479" s="91"/>
    </row>
    <row r="2480" spans="1:8" ht="22.5" customHeight="1" x14ac:dyDescent="0.3">
      <c r="A2480" s="24">
        <v>2477</v>
      </c>
      <c r="B2480" s="83"/>
      <c r="C2480" s="90"/>
      <c r="D2480" s="91"/>
      <c r="E2480" s="90"/>
      <c r="F2480" s="91"/>
      <c r="G2480" s="91"/>
      <c r="H2480" s="91"/>
    </row>
    <row r="2481" spans="1:8" ht="22.5" customHeight="1" x14ac:dyDescent="0.3">
      <c r="A2481" s="24">
        <v>2478</v>
      </c>
      <c r="B2481" s="83"/>
      <c r="C2481" s="90"/>
      <c r="D2481" s="91"/>
      <c r="E2481" s="90"/>
      <c r="F2481" s="91"/>
      <c r="G2481" s="91"/>
      <c r="H2481" s="91"/>
    </row>
    <row r="2482" spans="1:8" ht="22.5" customHeight="1" x14ac:dyDescent="0.3">
      <c r="A2482" s="24">
        <v>2479</v>
      </c>
      <c r="B2482" s="83"/>
      <c r="C2482" s="90"/>
      <c r="D2482" s="91"/>
      <c r="E2482" s="90"/>
      <c r="F2482" s="91"/>
      <c r="G2482" s="91"/>
      <c r="H2482" s="91"/>
    </row>
    <row r="2483" spans="1:8" ht="22.5" customHeight="1" x14ac:dyDescent="0.3">
      <c r="A2483" s="24">
        <v>2480</v>
      </c>
      <c r="B2483" s="83"/>
      <c r="C2483" s="90"/>
      <c r="D2483" s="91"/>
      <c r="E2483" s="90"/>
      <c r="F2483" s="91"/>
      <c r="G2483" s="91"/>
      <c r="H2483" s="91"/>
    </row>
    <row r="2484" spans="1:8" ht="22.5" customHeight="1" x14ac:dyDescent="0.3">
      <c r="A2484" s="24">
        <v>2481</v>
      </c>
      <c r="B2484" s="83"/>
      <c r="C2484" s="90"/>
      <c r="D2484" s="91"/>
      <c r="E2484" s="90"/>
      <c r="F2484" s="91"/>
      <c r="G2484" s="91"/>
      <c r="H2484" s="91"/>
    </row>
    <row r="2485" spans="1:8" ht="22.5" customHeight="1" x14ac:dyDescent="0.3">
      <c r="A2485" s="24">
        <v>2482</v>
      </c>
      <c r="B2485" s="83"/>
      <c r="C2485" s="90"/>
      <c r="D2485" s="91"/>
      <c r="E2485" s="90"/>
      <c r="F2485" s="91"/>
      <c r="G2485" s="91"/>
      <c r="H2485" s="91"/>
    </row>
    <row r="2486" spans="1:8" ht="22.5" customHeight="1" x14ac:dyDescent="0.3">
      <c r="A2486" s="24">
        <v>2483</v>
      </c>
      <c r="B2486" s="83"/>
      <c r="C2486" s="90"/>
      <c r="D2486" s="91"/>
      <c r="E2486" s="90"/>
      <c r="F2486" s="91"/>
      <c r="G2486" s="91"/>
      <c r="H2486" s="91"/>
    </row>
    <row r="2487" spans="1:8" ht="22.5" customHeight="1" x14ac:dyDescent="0.3">
      <c r="A2487" s="24">
        <v>2484</v>
      </c>
      <c r="B2487" s="83"/>
      <c r="C2487" s="90"/>
      <c r="D2487" s="91"/>
      <c r="E2487" s="90"/>
      <c r="F2487" s="91"/>
      <c r="G2487" s="91"/>
      <c r="H2487" s="91"/>
    </row>
    <row r="2488" spans="1:8" ht="22.5" customHeight="1" x14ac:dyDescent="0.3">
      <c r="A2488" s="24">
        <v>2485</v>
      </c>
      <c r="B2488" s="83"/>
      <c r="C2488" s="90"/>
      <c r="D2488" s="91"/>
      <c r="E2488" s="90"/>
      <c r="F2488" s="91"/>
      <c r="G2488" s="91"/>
      <c r="H2488" s="91"/>
    </row>
    <row r="2489" spans="1:8" ht="22.5" customHeight="1" x14ac:dyDescent="0.3">
      <c r="A2489" s="24">
        <v>2486</v>
      </c>
      <c r="B2489" s="83"/>
      <c r="C2489" s="90"/>
      <c r="D2489" s="91"/>
      <c r="E2489" s="90"/>
      <c r="F2489" s="91"/>
      <c r="G2489" s="91"/>
      <c r="H2489" s="91"/>
    </row>
    <row r="2490" spans="1:8" ht="22.5" customHeight="1" x14ac:dyDescent="0.3">
      <c r="A2490" s="24">
        <v>2487</v>
      </c>
      <c r="B2490" s="83"/>
      <c r="C2490" s="90"/>
      <c r="D2490" s="91"/>
      <c r="E2490" s="90"/>
      <c r="F2490" s="91"/>
      <c r="G2490" s="91"/>
      <c r="H2490" s="91"/>
    </row>
    <row r="2491" spans="1:8" ht="22.5" customHeight="1" x14ac:dyDescent="0.3">
      <c r="A2491" s="24">
        <v>2488</v>
      </c>
      <c r="B2491" s="83"/>
      <c r="C2491" s="90"/>
      <c r="D2491" s="91"/>
      <c r="E2491" s="90"/>
      <c r="F2491" s="91"/>
      <c r="G2491" s="91"/>
      <c r="H2491" s="91"/>
    </row>
    <row r="2492" spans="1:8" ht="22.5" customHeight="1" x14ac:dyDescent="0.3">
      <c r="A2492" s="24">
        <v>2489</v>
      </c>
      <c r="B2492" s="83"/>
      <c r="C2492" s="90"/>
      <c r="D2492" s="91"/>
      <c r="E2492" s="90"/>
      <c r="F2492" s="91"/>
      <c r="G2492" s="91"/>
      <c r="H2492" s="91"/>
    </row>
    <row r="2493" spans="1:8" ht="22.5" customHeight="1" x14ac:dyDescent="0.3">
      <c r="A2493" s="24">
        <v>2490</v>
      </c>
      <c r="B2493" s="83"/>
      <c r="C2493" s="90"/>
      <c r="D2493" s="91"/>
      <c r="E2493" s="90"/>
      <c r="F2493" s="91"/>
      <c r="G2493" s="91"/>
      <c r="H2493" s="91"/>
    </row>
    <row r="2494" spans="1:8" ht="22.5" customHeight="1" x14ac:dyDescent="0.3">
      <c r="A2494" s="24">
        <v>2491</v>
      </c>
      <c r="B2494" s="83"/>
      <c r="C2494" s="90"/>
      <c r="D2494" s="91"/>
      <c r="E2494" s="90"/>
      <c r="F2494" s="91"/>
      <c r="G2494" s="91"/>
      <c r="H2494" s="91"/>
    </row>
    <row r="2495" spans="1:8" ht="22.5" customHeight="1" x14ac:dyDescent="0.3">
      <c r="A2495" s="24">
        <v>2492</v>
      </c>
      <c r="B2495" s="83"/>
      <c r="C2495" s="90"/>
      <c r="D2495" s="91"/>
      <c r="E2495" s="90"/>
      <c r="F2495" s="91"/>
      <c r="G2495" s="91"/>
      <c r="H2495" s="91"/>
    </row>
    <row r="2496" spans="1:8" ht="22.5" customHeight="1" x14ac:dyDescent="0.3">
      <c r="A2496" s="24">
        <v>2493</v>
      </c>
      <c r="B2496" s="83"/>
      <c r="C2496" s="90"/>
      <c r="D2496" s="91"/>
      <c r="E2496" s="90"/>
      <c r="F2496" s="91"/>
      <c r="G2496" s="91"/>
      <c r="H2496" s="91"/>
    </row>
    <row r="2497" spans="1:8" ht="22.5" customHeight="1" x14ac:dyDescent="0.3">
      <c r="A2497" s="24">
        <v>2494</v>
      </c>
      <c r="B2497" s="83"/>
      <c r="C2497" s="90"/>
      <c r="D2497" s="91"/>
      <c r="E2497" s="90"/>
      <c r="F2497" s="91"/>
      <c r="G2497" s="91"/>
      <c r="H2497" s="91"/>
    </row>
    <row r="2498" spans="1:8" ht="22.5" customHeight="1" x14ac:dyDescent="0.3">
      <c r="A2498" s="24">
        <v>2495</v>
      </c>
      <c r="B2498" s="83"/>
      <c r="C2498" s="90"/>
      <c r="D2498" s="91"/>
      <c r="E2498" s="90"/>
      <c r="F2498" s="91"/>
      <c r="G2498" s="91"/>
      <c r="H2498" s="91"/>
    </row>
    <row r="2499" spans="1:8" ht="22.5" customHeight="1" x14ac:dyDescent="0.3">
      <c r="A2499" s="24">
        <v>2496</v>
      </c>
      <c r="B2499" s="83"/>
      <c r="C2499" s="90"/>
      <c r="D2499" s="91"/>
      <c r="E2499" s="90"/>
      <c r="F2499" s="91"/>
      <c r="G2499" s="91"/>
      <c r="H2499" s="91"/>
    </row>
    <row r="2500" spans="1:8" ht="22.5" customHeight="1" x14ac:dyDescent="0.3">
      <c r="A2500" s="24">
        <v>2497</v>
      </c>
      <c r="B2500" s="83"/>
      <c r="C2500" s="90"/>
      <c r="D2500" s="91"/>
      <c r="E2500" s="90"/>
      <c r="F2500" s="91"/>
      <c r="G2500" s="91"/>
      <c r="H2500" s="91"/>
    </row>
    <row r="2501" spans="1:8" ht="22.5" customHeight="1" x14ac:dyDescent="0.3">
      <c r="A2501" s="24">
        <v>2498</v>
      </c>
      <c r="B2501" s="83"/>
      <c r="C2501" s="90"/>
      <c r="D2501" s="91"/>
      <c r="E2501" s="90"/>
      <c r="F2501" s="91"/>
      <c r="G2501" s="91"/>
      <c r="H2501" s="91"/>
    </row>
    <row r="2502" spans="1:8" ht="22.5" customHeight="1" x14ac:dyDescent="0.3">
      <c r="A2502" s="24">
        <v>2499</v>
      </c>
      <c r="B2502" s="83"/>
      <c r="C2502" s="90"/>
      <c r="D2502" s="91"/>
      <c r="E2502" s="90"/>
      <c r="F2502" s="91"/>
      <c r="G2502" s="91"/>
      <c r="H2502" s="91"/>
    </row>
    <row r="2503" spans="1:8" ht="22.5" customHeight="1" x14ac:dyDescent="0.3">
      <c r="A2503" s="24">
        <v>2500</v>
      </c>
      <c r="B2503" s="83"/>
      <c r="C2503" s="90"/>
      <c r="D2503" s="91"/>
      <c r="E2503" s="90"/>
      <c r="F2503" s="91"/>
      <c r="G2503" s="91"/>
      <c r="H2503" s="91"/>
    </row>
    <row r="2504" spans="1:8" ht="22.5" customHeight="1" x14ac:dyDescent="0.3">
      <c r="A2504" s="24">
        <v>2501</v>
      </c>
      <c r="B2504" s="83"/>
      <c r="C2504" s="90"/>
      <c r="D2504" s="91"/>
      <c r="E2504" s="90"/>
      <c r="F2504" s="91"/>
      <c r="G2504" s="91"/>
      <c r="H2504" s="91"/>
    </row>
    <row r="2505" spans="1:8" ht="22.5" customHeight="1" x14ac:dyDescent="0.3">
      <c r="A2505" s="24">
        <v>2502</v>
      </c>
      <c r="B2505" s="83"/>
      <c r="C2505" s="90"/>
      <c r="D2505" s="91"/>
      <c r="E2505" s="90"/>
      <c r="F2505" s="91"/>
      <c r="G2505" s="91"/>
      <c r="H2505" s="91"/>
    </row>
    <row r="2506" spans="1:8" ht="22.5" customHeight="1" x14ac:dyDescent="0.3">
      <c r="A2506" s="24">
        <v>2503</v>
      </c>
      <c r="B2506" s="83"/>
      <c r="C2506" s="90"/>
      <c r="D2506" s="91"/>
      <c r="E2506" s="90"/>
      <c r="F2506" s="91"/>
      <c r="G2506" s="91"/>
      <c r="H2506" s="91"/>
    </row>
    <row r="2507" spans="1:8" ht="22.5" customHeight="1" x14ac:dyDescent="0.3">
      <c r="A2507" s="24">
        <v>2504</v>
      </c>
      <c r="B2507" s="83"/>
      <c r="C2507" s="90"/>
      <c r="D2507" s="91"/>
      <c r="E2507" s="90"/>
      <c r="F2507" s="91"/>
      <c r="G2507" s="91"/>
      <c r="H2507" s="91"/>
    </row>
    <row r="2508" spans="1:8" ht="22.5" customHeight="1" x14ac:dyDescent="0.3">
      <c r="A2508" s="24">
        <v>2505</v>
      </c>
      <c r="B2508" s="83"/>
      <c r="C2508" s="90"/>
      <c r="D2508" s="91"/>
      <c r="E2508" s="90"/>
      <c r="F2508" s="91"/>
      <c r="G2508" s="91"/>
      <c r="H2508" s="91"/>
    </row>
    <row r="2509" spans="1:8" ht="22.5" customHeight="1" x14ac:dyDescent="0.3">
      <c r="A2509" s="24">
        <v>2506</v>
      </c>
      <c r="B2509" s="83"/>
      <c r="C2509" s="90"/>
      <c r="D2509" s="91"/>
      <c r="E2509" s="90"/>
      <c r="F2509" s="91"/>
      <c r="G2509" s="91"/>
      <c r="H2509" s="91"/>
    </row>
    <row r="2510" spans="1:8" ht="22.5" customHeight="1" x14ac:dyDescent="0.3">
      <c r="A2510" s="24">
        <v>2507</v>
      </c>
      <c r="B2510" s="83"/>
      <c r="C2510" s="90"/>
      <c r="D2510" s="91"/>
      <c r="E2510" s="90"/>
      <c r="F2510" s="91"/>
      <c r="G2510" s="91"/>
      <c r="H2510" s="91"/>
    </row>
    <row r="2511" spans="1:8" ht="22.5" customHeight="1" x14ac:dyDescent="0.3">
      <c r="A2511" s="24">
        <v>2508</v>
      </c>
      <c r="B2511" s="83"/>
      <c r="C2511" s="90"/>
      <c r="D2511" s="91"/>
      <c r="E2511" s="90"/>
      <c r="F2511" s="91"/>
      <c r="G2511" s="91"/>
      <c r="H2511" s="91"/>
    </row>
    <row r="2512" spans="1:8" ht="22.5" customHeight="1" x14ac:dyDescent="0.3">
      <c r="A2512" s="24">
        <v>2509</v>
      </c>
      <c r="B2512" s="83"/>
      <c r="C2512" s="90"/>
      <c r="D2512" s="91"/>
      <c r="E2512" s="90"/>
      <c r="F2512" s="91"/>
      <c r="G2512" s="91"/>
      <c r="H2512" s="91"/>
    </row>
    <row r="2513" spans="1:8" ht="22.5" customHeight="1" x14ac:dyDescent="0.3">
      <c r="A2513" s="24">
        <v>2510</v>
      </c>
      <c r="B2513" s="83"/>
      <c r="C2513" s="90"/>
      <c r="D2513" s="91"/>
      <c r="E2513" s="90"/>
      <c r="F2513" s="91"/>
      <c r="G2513" s="91"/>
      <c r="H2513" s="91"/>
    </row>
    <row r="2514" spans="1:8" ht="22.5" customHeight="1" x14ac:dyDescent="0.3">
      <c r="A2514" s="24">
        <v>2511</v>
      </c>
      <c r="B2514" s="83"/>
      <c r="C2514" s="90"/>
      <c r="D2514" s="91"/>
      <c r="E2514" s="90"/>
      <c r="F2514" s="91"/>
      <c r="G2514" s="91"/>
      <c r="H2514" s="91"/>
    </row>
    <row r="2515" spans="1:8" ht="22.5" customHeight="1" x14ac:dyDescent="0.3">
      <c r="A2515" s="24">
        <v>2512</v>
      </c>
      <c r="B2515" s="83"/>
      <c r="C2515" s="90"/>
      <c r="D2515" s="91"/>
      <c r="E2515" s="90"/>
      <c r="F2515" s="91"/>
      <c r="G2515" s="91"/>
      <c r="H2515" s="91"/>
    </row>
    <row r="2516" spans="1:8" ht="22.5" customHeight="1" x14ac:dyDescent="0.3">
      <c r="A2516" s="24">
        <v>2513</v>
      </c>
      <c r="B2516" s="83"/>
      <c r="C2516" s="90"/>
      <c r="D2516" s="91"/>
      <c r="E2516" s="90"/>
      <c r="F2516" s="91"/>
      <c r="G2516" s="91"/>
      <c r="H2516" s="91"/>
    </row>
    <row r="2517" spans="1:8" ht="22.5" customHeight="1" x14ac:dyDescent="0.3">
      <c r="A2517" s="24">
        <v>2514</v>
      </c>
      <c r="B2517" s="83"/>
      <c r="C2517" s="90"/>
      <c r="D2517" s="91"/>
      <c r="E2517" s="90"/>
      <c r="F2517" s="91"/>
      <c r="G2517" s="91"/>
      <c r="H2517" s="91"/>
    </row>
    <row r="2518" spans="1:8" ht="22.5" customHeight="1" x14ac:dyDescent="0.3">
      <c r="A2518" s="24">
        <v>2515</v>
      </c>
      <c r="B2518" s="83"/>
      <c r="C2518" s="90"/>
      <c r="D2518" s="91"/>
      <c r="E2518" s="90"/>
      <c r="F2518" s="91"/>
      <c r="G2518" s="91"/>
      <c r="H2518" s="91"/>
    </row>
    <row r="2519" spans="1:8" ht="22.5" customHeight="1" x14ac:dyDescent="0.3">
      <c r="A2519" s="24">
        <v>2516</v>
      </c>
      <c r="B2519" s="83"/>
      <c r="C2519" s="90"/>
      <c r="D2519" s="91"/>
      <c r="E2519" s="90"/>
      <c r="F2519" s="91"/>
      <c r="G2519" s="91"/>
      <c r="H2519" s="91"/>
    </row>
    <row r="2520" spans="1:8" ht="22.5" customHeight="1" x14ac:dyDescent="0.3">
      <c r="A2520" s="24">
        <v>2517</v>
      </c>
      <c r="B2520" s="83"/>
      <c r="C2520" s="90"/>
      <c r="D2520" s="91"/>
      <c r="E2520" s="90"/>
      <c r="F2520" s="91"/>
      <c r="G2520" s="91"/>
      <c r="H2520" s="91"/>
    </row>
    <row r="2521" spans="1:8" ht="22.5" customHeight="1" x14ac:dyDescent="0.3">
      <c r="A2521" s="24">
        <v>2518</v>
      </c>
      <c r="B2521" s="83"/>
      <c r="C2521" s="90"/>
      <c r="D2521" s="91"/>
      <c r="E2521" s="90"/>
      <c r="F2521" s="91"/>
      <c r="G2521" s="91"/>
      <c r="H2521" s="91"/>
    </row>
    <row r="2522" spans="1:8" ht="22.5" customHeight="1" x14ac:dyDescent="0.3">
      <c r="A2522" s="24">
        <v>2519</v>
      </c>
      <c r="B2522" s="83"/>
      <c r="C2522" s="90"/>
      <c r="D2522" s="91"/>
      <c r="E2522" s="90"/>
      <c r="F2522" s="91"/>
      <c r="G2522" s="91"/>
      <c r="H2522" s="91"/>
    </row>
    <row r="2523" spans="1:8" ht="22.5" customHeight="1" x14ac:dyDescent="0.3">
      <c r="A2523" s="24">
        <v>2520</v>
      </c>
      <c r="B2523" s="83"/>
      <c r="C2523" s="90"/>
      <c r="D2523" s="91"/>
      <c r="E2523" s="90"/>
      <c r="F2523" s="91"/>
      <c r="G2523" s="91"/>
      <c r="H2523" s="91"/>
    </row>
    <row r="2524" spans="1:8" ht="22.5" customHeight="1" x14ac:dyDescent="0.3">
      <c r="A2524" s="24">
        <v>2521</v>
      </c>
      <c r="B2524" s="83"/>
      <c r="C2524" s="90"/>
      <c r="D2524" s="91"/>
      <c r="E2524" s="90"/>
      <c r="F2524" s="91"/>
      <c r="G2524" s="91"/>
      <c r="H2524" s="91"/>
    </row>
    <row r="2525" spans="1:8" ht="22.5" customHeight="1" x14ac:dyDescent="0.3">
      <c r="A2525" s="24">
        <v>2522</v>
      </c>
      <c r="B2525" s="83"/>
      <c r="C2525" s="90"/>
      <c r="D2525" s="91"/>
      <c r="E2525" s="90"/>
      <c r="F2525" s="91"/>
      <c r="G2525" s="91"/>
      <c r="H2525" s="91"/>
    </row>
    <row r="2526" spans="1:8" ht="22.5" customHeight="1" x14ac:dyDescent="0.3">
      <c r="A2526" s="24">
        <v>2523</v>
      </c>
      <c r="B2526" s="83"/>
      <c r="C2526" s="90"/>
      <c r="D2526" s="91"/>
      <c r="E2526" s="90"/>
      <c r="F2526" s="91"/>
      <c r="G2526" s="91"/>
      <c r="H2526" s="91"/>
    </row>
    <row r="2527" spans="1:8" ht="22.5" customHeight="1" x14ac:dyDescent="0.3">
      <c r="A2527" s="24">
        <v>2524</v>
      </c>
      <c r="B2527" s="83"/>
      <c r="C2527" s="90"/>
      <c r="D2527" s="91"/>
      <c r="E2527" s="90"/>
      <c r="F2527" s="91"/>
      <c r="G2527" s="91"/>
      <c r="H2527" s="91"/>
    </row>
    <row r="2528" spans="1:8" ht="22.5" customHeight="1" x14ac:dyDescent="0.3">
      <c r="A2528" s="24">
        <v>2525</v>
      </c>
      <c r="B2528" s="83"/>
      <c r="C2528" s="90"/>
      <c r="D2528" s="91"/>
      <c r="E2528" s="90"/>
      <c r="F2528" s="91"/>
      <c r="G2528" s="91"/>
      <c r="H2528" s="91"/>
    </row>
    <row r="2529" spans="1:8" ht="22.5" customHeight="1" x14ac:dyDescent="0.3">
      <c r="A2529" s="24">
        <v>2526</v>
      </c>
      <c r="B2529" s="83"/>
      <c r="C2529" s="90"/>
      <c r="D2529" s="91"/>
      <c r="E2529" s="90"/>
      <c r="F2529" s="91"/>
      <c r="G2529" s="91"/>
      <c r="H2529" s="91"/>
    </row>
    <row r="2530" spans="1:8" ht="22.5" customHeight="1" x14ac:dyDescent="0.3">
      <c r="A2530" s="24">
        <v>2527</v>
      </c>
      <c r="B2530" s="83"/>
      <c r="C2530" s="90"/>
      <c r="D2530" s="91"/>
      <c r="E2530" s="90"/>
      <c r="F2530" s="91"/>
      <c r="G2530" s="91"/>
      <c r="H2530" s="91"/>
    </row>
    <row r="2531" spans="1:8" ht="22.5" customHeight="1" x14ac:dyDescent="0.3">
      <c r="A2531" s="24">
        <v>2528</v>
      </c>
      <c r="B2531" s="83"/>
      <c r="C2531" s="90"/>
      <c r="D2531" s="91"/>
      <c r="E2531" s="90"/>
      <c r="F2531" s="91"/>
      <c r="G2531" s="91"/>
      <c r="H2531" s="91"/>
    </row>
    <row r="2532" spans="1:8" ht="22.5" customHeight="1" x14ac:dyDescent="0.3">
      <c r="A2532" s="24">
        <v>2529</v>
      </c>
      <c r="B2532" s="83"/>
      <c r="C2532" s="90"/>
      <c r="D2532" s="91"/>
      <c r="E2532" s="90"/>
      <c r="F2532" s="91"/>
      <c r="G2532" s="91"/>
      <c r="H2532" s="91"/>
    </row>
    <row r="2533" spans="1:8" ht="22.5" customHeight="1" x14ac:dyDescent="0.3">
      <c r="A2533" s="24">
        <v>2530</v>
      </c>
      <c r="B2533" s="83"/>
      <c r="C2533" s="90"/>
      <c r="D2533" s="91"/>
      <c r="E2533" s="90"/>
      <c r="F2533" s="91"/>
      <c r="G2533" s="91"/>
      <c r="H2533" s="91"/>
    </row>
    <row r="2534" spans="1:8" ht="22.5" customHeight="1" x14ac:dyDescent="0.3">
      <c r="A2534" s="24">
        <v>2531</v>
      </c>
      <c r="B2534" s="83"/>
      <c r="C2534" s="90"/>
      <c r="D2534" s="91"/>
      <c r="E2534" s="90"/>
      <c r="F2534" s="91"/>
      <c r="G2534" s="91"/>
      <c r="H2534" s="91"/>
    </row>
    <row r="2535" spans="1:8" ht="22.5" customHeight="1" x14ac:dyDescent="0.3">
      <c r="A2535" s="24">
        <v>2532</v>
      </c>
      <c r="B2535" s="83"/>
      <c r="C2535" s="90"/>
      <c r="D2535" s="91"/>
      <c r="E2535" s="90"/>
      <c r="F2535" s="91"/>
      <c r="G2535" s="91"/>
      <c r="H2535" s="91"/>
    </row>
    <row r="2536" spans="1:8" ht="22.5" customHeight="1" x14ac:dyDescent="0.3">
      <c r="A2536" s="24">
        <v>2533</v>
      </c>
      <c r="B2536" s="83"/>
      <c r="C2536" s="90"/>
      <c r="D2536" s="91"/>
      <c r="E2536" s="90"/>
      <c r="F2536" s="91"/>
      <c r="G2536" s="91"/>
      <c r="H2536" s="91"/>
    </row>
    <row r="2537" spans="1:8" ht="22.5" customHeight="1" x14ac:dyDescent="0.3">
      <c r="A2537" s="24">
        <v>2534</v>
      </c>
      <c r="B2537" s="83"/>
      <c r="C2537" s="90"/>
      <c r="D2537" s="91"/>
      <c r="E2537" s="90"/>
      <c r="F2537" s="91"/>
      <c r="G2537" s="91"/>
      <c r="H2537" s="91"/>
    </row>
    <row r="2538" spans="1:8" ht="22.5" customHeight="1" x14ac:dyDescent="0.3">
      <c r="A2538" s="24">
        <v>2535</v>
      </c>
      <c r="B2538" s="83"/>
      <c r="C2538" s="90"/>
      <c r="D2538" s="91"/>
      <c r="E2538" s="90"/>
      <c r="F2538" s="91"/>
      <c r="G2538" s="91"/>
      <c r="H2538" s="91"/>
    </row>
    <row r="2539" spans="1:8" ht="22.5" customHeight="1" x14ac:dyDescent="0.3">
      <c r="A2539" s="24">
        <v>2536</v>
      </c>
      <c r="B2539" s="83"/>
      <c r="C2539" s="90"/>
      <c r="D2539" s="91"/>
      <c r="E2539" s="90"/>
      <c r="F2539" s="91"/>
      <c r="G2539" s="91"/>
      <c r="H2539" s="91"/>
    </row>
    <row r="2540" spans="1:8" ht="22.5" customHeight="1" x14ac:dyDescent="0.3">
      <c r="A2540" s="24">
        <v>2537</v>
      </c>
      <c r="B2540" s="83"/>
      <c r="C2540" s="90"/>
      <c r="D2540" s="91"/>
      <c r="E2540" s="90"/>
      <c r="F2540" s="91"/>
      <c r="G2540" s="91"/>
      <c r="H2540" s="91"/>
    </row>
    <row r="2541" spans="1:8" ht="22.5" customHeight="1" x14ac:dyDescent="0.3">
      <c r="A2541" s="24">
        <v>2538</v>
      </c>
      <c r="B2541" s="83"/>
      <c r="C2541" s="90"/>
      <c r="D2541" s="91"/>
      <c r="E2541" s="90"/>
      <c r="F2541" s="91"/>
      <c r="G2541" s="91"/>
      <c r="H2541" s="91"/>
    </row>
    <row r="2542" spans="1:8" ht="22.5" customHeight="1" x14ac:dyDescent="0.3">
      <c r="A2542" s="24">
        <v>2539</v>
      </c>
      <c r="B2542" s="83"/>
      <c r="C2542" s="90"/>
      <c r="D2542" s="91"/>
      <c r="E2542" s="90"/>
      <c r="F2542" s="91"/>
      <c r="G2542" s="91"/>
      <c r="H2542" s="91"/>
    </row>
    <row r="2543" spans="1:8" ht="22.5" customHeight="1" x14ac:dyDescent="0.3">
      <c r="A2543" s="24">
        <v>2540</v>
      </c>
      <c r="B2543" s="83"/>
      <c r="C2543" s="90"/>
      <c r="D2543" s="91"/>
      <c r="E2543" s="90"/>
      <c r="F2543" s="91"/>
      <c r="G2543" s="91"/>
      <c r="H2543" s="91"/>
    </row>
    <row r="2544" spans="1:8" ht="22.5" customHeight="1" x14ac:dyDescent="0.3">
      <c r="A2544" s="24">
        <v>2541</v>
      </c>
      <c r="B2544" s="83"/>
      <c r="C2544" s="90"/>
      <c r="D2544" s="91"/>
      <c r="E2544" s="90"/>
      <c r="F2544" s="91"/>
      <c r="G2544" s="91"/>
      <c r="H2544" s="91"/>
    </row>
    <row r="2545" spans="1:8" ht="22.5" customHeight="1" x14ac:dyDescent="0.3">
      <c r="A2545" s="24">
        <v>2542</v>
      </c>
      <c r="B2545" s="83"/>
      <c r="C2545" s="90"/>
      <c r="D2545" s="91"/>
      <c r="E2545" s="90"/>
      <c r="F2545" s="91"/>
      <c r="G2545" s="91"/>
      <c r="H2545" s="91"/>
    </row>
    <row r="2546" spans="1:8" ht="22.5" customHeight="1" x14ac:dyDescent="0.3">
      <c r="A2546" s="24">
        <v>2543</v>
      </c>
      <c r="B2546" s="83"/>
      <c r="C2546" s="90"/>
      <c r="D2546" s="91"/>
      <c r="E2546" s="90"/>
      <c r="F2546" s="91"/>
      <c r="G2546" s="91"/>
      <c r="H2546" s="91"/>
    </row>
    <row r="2547" spans="1:8" ht="22.5" customHeight="1" x14ac:dyDescent="0.3">
      <c r="A2547" s="24">
        <v>2544</v>
      </c>
      <c r="B2547" s="83"/>
      <c r="C2547" s="90"/>
      <c r="D2547" s="91"/>
      <c r="E2547" s="90"/>
      <c r="F2547" s="91"/>
      <c r="G2547" s="91"/>
      <c r="H2547" s="91"/>
    </row>
    <row r="2548" spans="1:8" ht="22.5" customHeight="1" x14ac:dyDescent="0.3">
      <c r="A2548" s="24">
        <v>2545</v>
      </c>
      <c r="B2548" s="83"/>
      <c r="C2548" s="90"/>
      <c r="D2548" s="91"/>
      <c r="E2548" s="90"/>
      <c r="F2548" s="91"/>
      <c r="G2548" s="91"/>
      <c r="H2548" s="91"/>
    </row>
    <row r="2549" spans="1:8" ht="22.5" customHeight="1" x14ac:dyDescent="0.3">
      <c r="A2549" s="24">
        <v>2546</v>
      </c>
      <c r="B2549" s="83"/>
      <c r="C2549" s="90"/>
      <c r="D2549" s="91"/>
      <c r="E2549" s="90"/>
      <c r="F2549" s="91"/>
      <c r="G2549" s="91"/>
      <c r="H2549" s="91"/>
    </row>
    <row r="2550" spans="1:8" ht="22.5" customHeight="1" x14ac:dyDescent="0.3">
      <c r="A2550" s="24">
        <v>2547</v>
      </c>
      <c r="B2550" s="83"/>
      <c r="C2550" s="90"/>
      <c r="D2550" s="91"/>
      <c r="E2550" s="90"/>
      <c r="F2550" s="91"/>
      <c r="G2550" s="91"/>
      <c r="H2550" s="91"/>
    </row>
    <row r="2551" spans="1:8" ht="22.5" customHeight="1" x14ac:dyDescent="0.3">
      <c r="A2551" s="24">
        <v>2548</v>
      </c>
      <c r="B2551" s="83"/>
      <c r="C2551" s="90"/>
      <c r="D2551" s="91"/>
      <c r="E2551" s="90"/>
      <c r="F2551" s="91"/>
      <c r="G2551" s="91"/>
      <c r="H2551" s="91"/>
    </row>
    <row r="2552" spans="1:8" ht="22.5" customHeight="1" x14ac:dyDescent="0.3">
      <c r="A2552" s="24">
        <v>2549</v>
      </c>
      <c r="B2552" s="83"/>
      <c r="C2552" s="90"/>
      <c r="D2552" s="91"/>
      <c r="E2552" s="90"/>
      <c r="F2552" s="91"/>
      <c r="G2552" s="91"/>
      <c r="H2552" s="91"/>
    </row>
    <row r="2553" spans="1:8" ht="22.5" customHeight="1" x14ac:dyDescent="0.3">
      <c r="A2553" s="24">
        <v>2550</v>
      </c>
      <c r="B2553" s="83"/>
      <c r="C2553" s="90"/>
      <c r="D2553" s="91"/>
      <c r="E2553" s="90"/>
      <c r="F2553" s="91"/>
      <c r="G2553" s="91"/>
      <c r="H2553" s="91"/>
    </row>
    <row r="2554" spans="1:8" ht="22.5" customHeight="1" x14ac:dyDescent="0.3">
      <c r="A2554" s="24">
        <v>2551</v>
      </c>
      <c r="B2554" s="83"/>
      <c r="C2554" s="90"/>
      <c r="D2554" s="91"/>
      <c r="E2554" s="90"/>
      <c r="F2554" s="91"/>
      <c r="G2554" s="91"/>
      <c r="H2554" s="91"/>
    </row>
    <row r="2555" spans="1:8" ht="22.5" customHeight="1" x14ac:dyDescent="0.3">
      <c r="A2555" s="24">
        <v>2552</v>
      </c>
      <c r="B2555" s="83"/>
      <c r="C2555" s="90"/>
      <c r="D2555" s="91"/>
      <c r="E2555" s="90"/>
      <c r="F2555" s="91"/>
      <c r="G2555" s="91"/>
      <c r="H2555" s="91"/>
    </row>
    <row r="2556" spans="1:8" ht="22.5" customHeight="1" x14ac:dyDescent="0.3">
      <c r="A2556" s="24">
        <v>2553</v>
      </c>
      <c r="B2556" s="83"/>
      <c r="C2556" s="90"/>
      <c r="D2556" s="91"/>
      <c r="E2556" s="90"/>
      <c r="F2556" s="91"/>
      <c r="G2556" s="91"/>
      <c r="H2556" s="91"/>
    </row>
    <row r="2557" spans="1:8" ht="22.5" customHeight="1" x14ac:dyDescent="0.3">
      <c r="A2557" s="24">
        <v>2554</v>
      </c>
      <c r="B2557" s="83"/>
      <c r="C2557" s="90"/>
      <c r="D2557" s="91"/>
      <c r="E2557" s="90"/>
      <c r="F2557" s="91"/>
      <c r="G2557" s="91"/>
      <c r="H2557" s="91"/>
    </row>
    <row r="2558" spans="1:8" ht="22.5" customHeight="1" x14ac:dyDescent="0.3">
      <c r="A2558" s="24">
        <v>2555</v>
      </c>
      <c r="B2558" s="83"/>
      <c r="C2558" s="90"/>
      <c r="D2558" s="91"/>
      <c r="E2558" s="90"/>
      <c r="F2558" s="91"/>
      <c r="G2558" s="91"/>
      <c r="H2558" s="91"/>
    </row>
    <row r="2559" spans="1:8" ht="22.5" customHeight="1" x14ac:dyDescent="0.3">
      <c r="A2559" s="24">
        <v>2556</v>
      </c>
      <c r="B2559" s="83"/>
      <c r="C2559" s="90"/>
      <c r="D2559" s="91"/>
      <c r="E2559" s="90"/>
      <c r="F2559" s="91"/>
      <c r="G2559" s="91"/>
      <c r="H2559" s="91"/>
    </row>
    <row r="2560" spans="1:8" ht="22.5" customHeight="1" x14ac:dyDescent="0.3">
      <c r="A2560" s="24">
        <v>2557</v>
      </c>
      <c r="B2560" s="83"/>
      <c r="C2560" s="90"/>
      <c r="D2560" s="91"/>
      <c r="E2560" s="90"/>
      <c r="F2560" s="91"/>
      <c r="G2560" s="91"/>
      <c r="H2560" s="91"/>
    </row>
    <row r="2561" spans="1:8" ht="22.5" customHeight="1" x14ac:dyDescent="0.3">
      <c r="A2561" s="24">
        <v>2558</v>
      </c>
      <c r="B2561" s="83"/>
      <c r="C2561" s="90"/>
      <c r="D2561" s="91"/>
      <c r="E2561" s="90"/>
      <c r="F2561" s="91"/>
      <c r="G2561" s="91"/>
      <c r="H2561" s="91"/>
    </row>
    <row r="2562" spans="1:8" ht="22.5" customHeight="1" x14ac:dyDescent="0.3">
      <c r="A2562" s="24">
        <v>2559</v>
      </c>
      <c r="B2562" s="83"/>
      <c r="C2562" s="90"/>
      <c r="D2562" s="91"/>
      <c r="E2562" s="90"/>
      <c r="F2562" s="91"/>
      <c r="G2562" s="91"/>
      <c r="H2562" s="91"/>
    </row>
    <row r="2563" spans="1:8" ht="22.5" customHeight="1" x14ac:dyDescent="0.3">
      <c r="A2563" s="24">
        <v>2560</v>
      </c>
      <c r="B2563" s="83"/>
      <c r="C2563" s="90"/>
      <c r="D2563" s="91"/>
      <c r="E2563" s="90"/>
      <c r="F2563" s="91"/>
      <c r="G2563" s="91"/>
      <c r="H2563" s="91"/>
    </row>
    <row r="2564" spans="1:8" ht="22.5" customHeight="1" x14ac:dyDescent="0.3">
      <c r="A2564" s="24">
        <v>2561</v>
      </c>
      <c r="B2564" s="83"/>
      <c r="C2564" s="90"/>
      <c r="D2564" s="91"/>
      <c r="E2564" s="90"/>
      <c r="F2564" s="91"/>
      <c r="G2564" s="91"/>
      <c r="H2564" s="91"/>
    </row>
    <row r="2565" spans="1:8" ht="22.5" customHeight="1" x14ac:dyDescent="0.3">
      <c r="A2565" s="24">
        <v>2562</v>
      </c>
      <c r="B2565" s="83"/>
      <c r="C2565" s="90"/>
      <c r="D2565" s="91"/>
      <c r="E2565" s="90"/>
      <c r="F2565" s="91"/>
      <c r="G2565" s="91"/>
      <c r="H2565" s="91"/>
    </row>
    <row r="2566" spans="1:8" ht="22.5" customHeight="1" x14ac:dyDescent="0.3">
      <c r="A2566" s="24">
        <v>2563</v>
      </c>
      <c r="B2566" s="83"/>
      <c r="C2566" s="90"/>
      <c r="D2566" s="91"/>
      <c r="E2566" s="90"/>
      <c r="F2566" s="91"/>
      <c r="G2566" s="91"/>
      <c r="H2566" s="91"/>
    </row>
    <row r="2567" spans="1:8" ht="22.5" customHeight="1" x14ac:dyDescent="0.3">
      <c r="A2567" s="24">
        <v>2564</v>
      </c>
      <c r="B2567" s="83"/>
      <c r="C2567" s="90"/>
      <c r="D2567" s="91"/>
      <c r="E2567" s="90"/>
      <c r="F2567" s="91"/>
      <c r="G2567" s="91"/>
      <c r="H2567" s="91"/>
    </row>
    <row r="2568" spans="1:8" ht="22.5" customHeight="1" x14ac:dyDescent="0.3">
      <c r="A2568" s="24">
        <v>2565</v>
      </c>
      <c r="B2568" s="83"/>
      <c r="C2568" s="90"/>
      <c r="D2568" s="91"/>
      <c r="E2568" s="90"/>
      <c r="F2568" s="91"/>
      <c r="G2568" s="91"/>
      <c r="H2568" s="91"/>
    </row>
    <row r="2569" spans="1:8" ht="22.5" customHeight="1" x14ac:dyDescent="0.3">
      <c r="A2569" s="24">
        <v>2566</v>
      </c>
      <c r="B2569" s="83"/>
      <c r="C2569" s="90"/>
      <c r="D2569" s="91"/>
      <c r="E2569" s="90"/>
      <c r="F2569" s="91"/>
      <c r="G2569" s="91"/>
      <c r="H2569" s="91"/>
    </row>
    <row r="2570" spans="1:8" ht="22.5" customHeight="1" x14ac:dyDescent="0.3">
      <c r="A2570" s="24">
        <v>2567</v>
      </c>
      <c r="B2570" s="83"/>
      <c r="C2570" s="90"/>
      <c r="D2570" s="91"/>
      <c r="E2570" s="90"/>
      <c r="F2570" s="91"/>
      <c r="G2570" s="91"/>
      <c r="H2570" s="91"/>
    </row>
    <row r="2571" spans="1:8" ht="22.5" customHeight="1" x14ac:dyDescent="0.3">
      <c r="A2571" s="24">
        <v>2568</v>
      </c>
      <c r="B2571" s="83"/>
      <c r="C2571" s="90"/>
      <c r="D2571" s="91"/>
      <c r="E2571" s="90"/>
      <c r="F2571" s="91"/>
      <c r="G2571" s="91"/>
      <c r="H2571" s="91"/>
    </row>
    <row r="2572" spans="1:8" ht="22.5" customHeight="1" x14ac:dyDescent="0.3">
      <c r="A2572" s="24">
        <v>2569</v>
      </c>
      <c r="B2572" s="83"/>
      <c r="C2572" s="90"/>
      <c r="D2572" s="91"/>
      <c r="E2572" s="90"/>
      <c r="F2572" s="91"/>
      <c r="G2572" s="91"/>
      <c r="H2572" s="91"/>
    </row>
    <row r="2573" spans="1:8" ht="22.5" customHeight="1" x14ac:dyDescent="0.3">
      <c r="A2573" s="24">
        <v>2570</v>
      </c>
      <c r="B2573" s="83"/>
      <c r="C2573" s="90"/>
      <c r="D2573" s="91"/>
      <c r="E2573" s="90"/>
      <c r="F2573" s="91"/>
      <c r="G2573" s="91"/>
      <c r="H2573" s="91"/>
    </row>
    <row r="2574" spans="1:8" ht="22.5" customHeight="1" x14ac:dyDescent="0.3">
      <c r="A2574" s="24">
        <v>2571</v>
      </c>
      <c r="B2574" s="83"/>
      <c r="C2574" s="90"/>
      <c r="D2574" s="91"/>
      <c r="E2574" s="90"/>
      <c r="F2574" s="91"/>
      <c r="G2574" s="91"/>
      <c r="H2574" s="91"/>
    </row>
    <row r="2575" spans="1:8" ht="22.5" customHeight="1" x14ac:dyDescent="0.3">
      <c r="A2575" s="24">
        <v>2572</v>
      </c>
      <c r="B2575" s="83"/>
      <c r="C2575" s="90"/>
      <c r="D2575" s="91"/>
      <c r="E2575" s="90"/>
      <c r="F2575" s="91"/>
      <c r="G2575" s="91"/>
      <c r="H2575" s="91"/>
    </row>
    <row r="2576" spans="1:8" ht="22.5" customHeight="1" x14ac:dyDescent="0.3">
      <c r="A2576" s="24">
        <v>2573</v>
      </c>
      <c r="B2576" s="83"/>
      <c r="C2576" s="90"/>
      <c r="D2576" s="91"/>
      <c r="E2576" s="90"/>
      <c r="F2576" s="91"/>
      <c r="G2576" s="91"/>
      <c r="H2576" s="91"/>
    </row>
    <row r="2577" spans="1:8" ht="22.5" customHeight="1" x14ac:dyDescent="0.3">
      <c r="A2577" s="24">
        <v>2574</v>
      </c>
      <c r="B2577" s="83"/>
      <c r="C2577" s="90"/>
      <c r="D2577" s="91"/>
      <c r="E2577" s="90"/>
      <c r="F2577" s="91"/>
      <c r="G2577" s="91"/>
      <c r="H2577" s="91"/>
    </row>
    <row r="2578" spans="1:8" ht="22.5" customHeight="1" x14ac:dyDescent="0.3">
      <c r="A2578" s="24">
        <v>2575</v>
      </c>
      <c r="B2578" s="83"/>
      <c r="C2578" s="90"/>
      <c r="D2578" s="91"/>
      <c r="E2578" s="90"/>
      <c r="F2578" s="91"/>
      <c r="G2578" s="91"/>
      <c r="H2578" s="91"/>
    </row>
    <row r="2579" spans="1:8" ht="22.5" customHeight="1" x14ac:dyDescent="0.3">
      <c r="A2579" s="24">
        <v>2576</v>
      </c>
      <c r="B2579" s="83"/>
      <c r="C2579" s="90"/>
      <c r="D2579" s="91"/>
      <c r="E2579" s="90"/>
      <c r="F2579" s="91"/>
      <c r="G2579" s="91"/>
      <c r="H2579" s="91"/>
    </row>
    <row r="2580" spans="1:8" ht="22.5" customHeight="1" x14ac:dyDescent="0.3">
      <c r="A2580" s="24">
        <v>2577</v>
      </c>
      <c r="B2580" s="83"/>
      <c r="C2580" s="90"/>
      <c r="D2580" s="91"/>
      <c r="E2580" s="90"/>
      <c r="F2580" s="91"/>
      <c r="G2580" s="91"/>
      <c r="H2580" s="91"/>
    </row>
    <row r="2581" spans="1:8" ht="22.5" customHeight="1" x14ac:dyDescent="0.3">
      <c r="A2581" s="24">
        <v>2578</v>
      </c>
      <c r="B2581" s="83"/>
      <c r="C2581" s="90"/>
      <c r="D2581" s="91"/>
      <c r="E2581" s="90"/>
      <c r="F2581" s="91"/>
      <c r="G2581" s="91"/>
      <c r="H2581" s="91"/>
    </row>
    <row r="2582" spans="1:8" ht="22.5" customHeight="1" x14ac:dyDescent="0.3">
      <c r="A2582" s="24">
        <v>2579</v>
      </c>
      <c r="B2582" s="83"/>
      <c r="C2582" s="90"/>
      <c r="D2582" s="91"/>
      <c r="E2582" s="90"/>
      <c r="F2582" s="91"/>
      <c r="G2582" s="91"/>
      <c r="H2582" s="91"/>
    </row>
    <row r="2583" spans="1:8" ht="22.5" customHeight="1" x14ac:dyDescent="0.3">
      <c r="A2583" s="24">
        <v>2580</v>
      </c>
      <c r="B2583" s="83"/>
      <c r="C2583" s="90"/>
      <c r="D2583" s="91"/>
      <c r="E2583" s="90"/>
      <c r="F2583" s="91"/>
      <c r="G2583" s="91"/>
      <c r="H2583" s="91"/>
    </row>
    <row r="2584" spans="1:8" ht="22.5" customHeight="1" x14ac:dyDescent="0.3">
      <c r="A2584" s="24">
        <v>2581</v>
      </c>
      <c r="B2584" s="83"/>
      <c r="C2584" s="90"/>
      <c r="D2584" s="91"/>
      <c r="E2584" s="90"/>
      <c r="F2584" s="91"/>
      <c r="G2584" s="91"/>
      <c r="H2584" s="91"/>
    </row>
    <row r="2585" spans="1:8" ht="22.5" customHeight="1" x14ac:dyDescent="0.3">
      <c r="A2585" s="24">
        <v>2582</v>
      </c>
      <c r="B2585" s="83"/>
      <c r="C2585" s="90"/>
      <c r="D2585" s="91"/>
      <c r="E2585" s="90"/>
      <c r="F2585" s="91"/>
      <c r="G2585" s="91"/>
      <c r="H2585" s="91"/>
    </row>
    <row r="2586" spans="1:8" ht="22.5" customHeight="1" x14ac:dyDescent="0.3">
      <c r="A2586" s="24">
        <v>2583</v>
      </c>
      <c r="B2586" s="83"/>
      <c r="C2586" s="90"/>
      <c r="D2586" s="91"/>
      <c r="E2586" s="90"/>
      <c r="F2586" s="91"/>
      <c r="G2586" s="91"/>
      <c r="H2586" s="91"/>
    </row>
    <row r="2587" spans="1:8" ht="22.5" customHeight="1" x14ac:dyDescent="0.3">
      <c r="A2587" s="24">
        <v>2584</v>
      </c>
      <c r="B2587" s="83"/>
      <c r="C2587" s="90"/>
      <c r="D2587" s="91"/>
      <c r="E2587" s="90"/>
      <c r="F2587" s="91"/>
      <c r="G2587" s="91"/>
      <c r="H2587" s="91"/>
    </row>
    <row r="2588" spans="1:8" ht="22.5" customHeight="1" x14ac:dyDescent="0.3">
      <c r="A2588" s="24">
        <v>2585</v>
      </c>
      <c r="B2588" s="83"/>
      <c r="C2588" s="90"/>
      <c r="D2588" s="91"/>
      <c r="E2588" s="90"/>
      <c r="F2588" s="91"/>
      <c r="G2588" s="91"/>
      <c r="H2588" s="91"/>
    </row>
    <row r="2589" spans="1:8" ht="22.5" customHeight="1" x14ac:dyDescent="0.3">
      <c r="A2589" s="24">
        <v>2586</v>
      </c>
      <c r="B2589" s="83"/>
      <c r="C2589" s="90"/>
      <c r="D2589" s="91"/>
      <c r="E2589" s="90"/>
      <c r="F2589" s="91"/>
      <c r="G2589" s="91"/>
      <c r="H2589" s="91"/>
    </row>
    <row r="2590" spans="1:8" ht="22.5" customHeight="1" x14ac:dyDescent="0.3">
      <c r="A2590" s="24">
        <v>2587</v>
      </c>
      <c r="B2590" s="83"/>
      <c r="C2590" s="90"/>
      <c r="D2590" s="91"/>
      <c r="E2590" s="90"/>
      <c r="F2590" s="91"/>
      <c r="G2590" s="91"/>
      <c r="H2590" s="91"/>
    </row>
    <row r="2591" spans="1:8" ht="22.5" customHeight="1" x14ac:dyDescent="0.3">
      <c r="A2591" s="24">
        <v>2588</v>
      </c>
      <c r="B2591" s="83"/>
      <c r="C2591" s="90"/>
      <c r="D2591" s="91"/>
      <c r="E2591" s="90"/>
      <c r="F2591" s="91"/>
      <c r="G2591" s="91"/>
      <c r="H2591" s="91"/>
    </row>
    <row r="2592" spans="1:8" ht="22.5" customHeight="1" x14ac:dyDescent="0.3">
      <c r="A2592" s="24">
        <v>2589</v>
      </c>
      <c r="B2592" s="83"/>
      <c r="C2592" s="90"/>
      <c r="D2592" s="91"/>
      <c r="E2592" s="90"/>
      <c r="F2592" s="91"/>
      <c r="G2592" s="91"/>
      <c r="H2592" s="91"/>
    </row>
    <row r="2593" spans="1:8" ht="22.5" customHeight="1" x14ac:dyDescent="0.3">
      <c r="A2593" s="24">
        <v>2590</v>
      </c>
      <c r="B2593" s="83"/>
      <c r="C2593" s="90"/>
      <c r="D2593" s="91"/>
      <c r="E2593" s="90"/>
      <c r="F2593" s="91"/>
      <c r="G2593" s="91"/>
      <c r="H2593" s="91"/>
    </row>
    <row r="2594" spans="1:8" ht="22.5" customHeight="1" x14ac:dyDescent="0.3">
      <c r="A2594" s="24">
        <v>2591</v>
      </c>
      <c r="B2594" s="83"/>
      <c r="C2594" s="90"/>
      <c r="D2594" s="91"/>
      <c r="E2594" s="90"/>
      <c r="F2594" s="91"/>
      <c r="G2594" s="91"/>
      <c r="H2594" s="91"/>
    </row>
    <row r="2595" spans="1:8" ht="22.5" customHeight="1" x14ac:dyDescent="0.3">
      <c r="A2595" s="24">
        <v>2592</v>
      </c>
      <c r="B2595" s="83"/>
      <c r="C2595" s="90"/>
      <c r="D2595" s="91"/>
      <c r="E2595" s="90"/>
      <c r="F2595" s="91"/>
      <c r="G2595" s="91"/>
      <c r="H2595" s="91"/>
    </row>
    <row r="2596" spans="1:8" ht="22.5" customHeight="1" x14ac:dyDescent="0.3">
      <c r="A2596" s="24">
        <v>2593</v>
      </c>
      <c r="B2596" s="83"/>
      <c r="C2596" s="90"/>
      <c r="D2596" s="91"/>
      <c r="E2596" s="90"/>
      <c r="F2596" s="91"/>
      <c r="G2596" s="91"/>
      <c r="H2596" s="91"/>
    </row>
    <row r="2597" spans="1:8" ht="22.5" customHeight="1" x14ac:dyDescent="0.3">
      <c r="A2597" s="24">
        <v>2594</v>
      </c>
      <c r="B2597" s="83"/>
      <c r="C2597" s="90"/>
      <c r="D2597" s="91"/>
      <c r="E2597" s="90"/>
      <c r="F2597" s="91"/>
      <c r="G2597" s="91"/>
      <c r="H2597" s="91"/>
    </row>
    <row r="2598" spans="1:8" ht="22.5" customHeight="1" x14ac:dyDescent="0.3">
      <c r="A2598" s="24">
        <v>2595</v>
      </c>
      <c r="B2598" s="83"/>
      <c r="C2598" s="90"/>
      <c r="D2598" s="91"/>
      <c r="E2598" s="90"/>
      <c r="F2598" s="91"/>
      <c r="G2598" s="91"/>
      <c r="H2598" s="91"/>
    </row>
    <row r="2599" spans="1:8" ht="22.5" customHeight="1" x14ac:dyDescent="0.3">
      <c r="A2599" s="24">
        <v>2596</v>
      </c>
      <c r="B2599" s="83"/>
      <c r="C2599" s="90"/>
      <c r="D2599" s="91"/>
      <c r="E2599" s="90"/>
      <c r="F2599" s="91"/>
      <c r="G2599" s="91"/>
      <c r="H2599" s="91"/>
    </row>
    <row r="2600" spans="1:8" ht="22.5" customHeight="1" x14ac:dyDescent="0.3">
      <c r="A2600" s="24">
        <v>2597</v>
      </c>
      <c r="B2600" s="83"/>
      <c r="C2600" s="90"/>
      <c r="D2600" s="91"/>
      <c r="E2600" s="90"/>
      <c r="F2600" s="91"/>
      <c r="G2600" s="91"/>
      <c r="H2600" s="91"/>
    </row>
    <row r="2601" spans="1:8" ht="22.5" customHeight="1" x14ac:dyDescent="0.3">
      <c r="A2601" s="24">
        <v>2598</v>
      </c>
      <c r="B2601" s="83"/>
      <c r="C2601" s="90"/>
      <c r="D2601" s="91"/>
      <c r="E2601" s="90"/>
      <c r="F2601" s="91"/>
      <c r="G2601" s="91"/>
      <c r="H2601" s="91"/>
    </row>
    <row r="2602" spans="1:8" ht="22.5" customHeight="1" x14ac:dyDescent="0.3">
      <c r="A2602" s="24">
        <v>2599</v>
      </c>
      <c r="B2602" s="83"/>
      <c r="C2602" s="90"/>
      <c r="D2602" s="91"/>
      <c r="E2602" s="90"/>
      <c r="F2602" s="91"/>
      <c r="G2602" s="91"/>
      <c r="H2602" s="91"/>
    </row>
    <row r="2603" spans="1:8" ht="22.5" customHeight="1" x14ac:dyDescent="0.3">
      <c r="A2603" s="24">
        <v>2600</v>
      </c>
      <c r="B2603" s="83"/>
      <c r="C2603" s="90"/>
      <c r="D2603" s="91"/>
      <c r="E2603" s="90"/>
      <c r="F2603" s="91"/>
      <c r="G2603" s="91"/>
      <c r="H2603" s="91"/>
    </row>
    <row r="2604" spans="1:8" ht="22.5" customHeight="1" x14ac:dyDescent="0.3">
      <c r="A2604" s="24">
        <v>2601</v>
      </c>
      <c r="B2604" s="83"/>
      <c r="C2604" s="90"/>
      <c r="D2604" s="91"/>
      <c r="E2604" s="90"/>
      <c r="F2604" s="91"/>
      <c r="G2604" s="91"/>
      <c r="H2604" s="91"/>
    </row>
    <row r="2605" spans="1:8" ht="22.5" customHeight="1" x14ac:dyDescent="0.3">
      <c r="A2605" s="24">
        <v>2602</v>
      </c>
      <c r="B2605" s="83"/>
      <c r="C2605" s="90"/>
      <c r="D2605" s="91"/>
      <c r="E2605" s="90"/>
      <c r="F2605" s="91"/>
      <c r="G2605" s="91"/>
      <c r="H2605" s="91"/>
    </row>
    <row r="2606" spans="1:8" ht="22.5" customHeight="1" x14ac:dyDescent="0.3">
      <c r="A2606" s="24">
        <v>2603</v>
      </c>
      <c r="B2606" s="83"/>
      <c r="C2606" s="90"/>
      <c r="D2606" s="91"/>
      <c r="E2606" s="90"/>
      <c r="F2606" s="91"/>
      <c r="G2606" s="91"/>
      <c r="H2606" s="91"/>
    </row>
    <row r="2607" spans="1:8" ht="22.5" customHeight="1" x14ac:dyDescent="0.3">
      <c r="A2607" s="24">
        <v>2604</v>
      </c>
      <c r="B2607" s="83"/>
      <c r="C2607" s="90"/>
      <c r="D2607" s="91"/>
      <c r="E2607" s="90"/>
      <c r="F2607" s="91"/>
      <c r="G2607" s="91"/>
      <c r="H2607" s="91"/>
    </row>
    <row r="2608" spans="1:8" ht="22.5" customHeight="1" x14ac:dyDescent="0.3">
      <c r="A2608" s="24">
        <v>2605</v>
      </c>
      <c r="B2608" s="83"/>
      <c r="C2608" s="90"/>
      <c r="D2608" s="91"/>
      <c r="E2608" s="90"/>
      <c r="F2608" s="91"/>
      <c r="G2608" s="91"/>
      <c r="H2608" s="91"/>
    </row>
    <row r="2609" spans="1:8" ht="22.5" customHeight="1" x14ac:dyDescent="0.3">
      <c r="A2609" s="24">
        <v>2606</v>
      </c>
      <c r="B2609" s="83"/>
      <c r="C2609" s="90"/>
      <c r="D2609" s="91"/>
      <c r="E2609" s="90"/>
      <c r="F2609" s="91"/>
      <c r="G2609" s="91"/>
      <c r="H2609" s="91"/>
    </row>
    <row r="2610" spans="1:8" ht="22.5" customHeight="1" x14ac:dyDescent="0.3">
      <c r="A2610" s="24">
        <v>2607</v>
      </c>
      <c r="B2610" s="83"/>
      <c r="C2610" s="90"/>
      <c r="D2610" s="91"/>
      <c r="E2610" s="90"/>
      <c r="F2610" s="91"/>
      <c r="G2610" s="91"/>
      <c r="H2610" s="91"/>
    </row>
    <row r="2611" spans="1:8" ht="22.5" customHeight="1" x14ac:dyDescent="0.3">
      <c r="A2611" s="24">
        <v>2608</v>
      </c>
      <c r="B2611" s="83"/>
      <c r="C2611" s="90"/>
      <c r="D2611" s="91"/>
      <c r="E2611" s="90"/>
      <c r="F2611" s="91"/>
      <c r="G2611" s="91"/>
      <c r="H2611" s="91"/>
    </row>
    <row r="2612" spans="1:8" ht="22.5" customHeight="1" x14ac:dyDescent="0.3">
      <c r="A2612" s="24">
        <v>2609</v>
      </c>
      <c r="B2612" s="83"/>
      <c r="C2612" s="90"/>
      <c r="D2612" s="91"/>
      <c r="E2612" s="90"/>
      <c r="F2612" s="91"/>
      <c r="G2612" s="91"/>
      <c r="H2612" s="91"/>
    </row>
    <row r="2613" spans="1:8" ht="22.5" customHeight="1" x14ac:dyDescent="0.3">
      <c r="A2613" s="24">
        <v>2610</v>
      </c>
      <c r="B2613" s="83"/>
      <c r="C2613" s="90"/>
      <c r="D2613" s="91"/>
      <c r="E2613" s="90"/>
      <c r="F2613" s="91"/>
      <c r="G2613" s="91"/>
      <c r="H2613" s="91"/>
    </row>
    <row r="2614" spans="1:8" ht="22.5" customHeight="1" x14ac:dyDescent="0.3">
      <c r="A2614" s="24">
        <v>2611</v>
      </c>
      <c r="B2614" s="83"/>
      <c r="C2614" s="90"/>
      <c r="D2614" s="91"/>
      <c r="E2614" s="90"/>
      <c r="F2614" s="91"/>
      <c r="G2614" s="91"/>
      <c r="H2614" s="91"/>
    </row>
    <row r="2615" spans="1:8" ht="22.5" customHeight="1" x14ac:dyDescent="0.3">
      <c r="A2615" s="24">
        <v>2612</v>
      </c>
      <c r="B2615" s="83"/>
      <c r="C2615" s="90"/>
      <c r="D2615" s="91"/>
      <c r="E2615" s="90"/>
      <c r="F2615" s="91"/>
      <c r="G2615" s="91"/>
      <c r="H2615" s="91"/>
    </row>
    <row r="2616" spans="1:8" ht="22.5" customHeight="1" x14ac:dyDescent="0.3">
      <c r="A2616" s="24">
        <v>2613</v>
      </c>
      <c r="B2616" s="83"/>
      <c r="C2616" s="90"/>
      <c r="D2616" s="91"/>
      <c r="E2616" s="90"/>
      <c r="F2616" s="91"/>
      <c r="G2616" s="91"/>
      <c r="H2616" s="91"/>
    </row>
    <row r="2617" spans="1:8" ht="22.5" customHeight="1" x14ac:dyDescent="0.3">
      <c r="A2617" s="24">
        <v>2614</v>
      </c>
      <c r="B2617" s="83"/>
      <c r="C2617" s="90"/>
      <c r="D2617" s="91"/>
      <c r="E2617" s="90"/>
      <c r="F2617" s="91"/>
      <c r="G2617" s="91"/>
      <c r="H2617" s="91"/>
    </row>
    <row r="2618" spans="1:8" ht="22.5" customHeight="1" x14ac:dyDescent="0.3">
      <c r="A2618" s="24">
        <v>2615</v>
      </c>
      <c r="B2618" s="83"/>
      <c r="C2618" s="90"/>
      <c r="D2618" s="91"/>
      <c r="E2618" s="90"/>
      <c r="F2618" s="91"/>
      <c r="G2618" s="91"/>
      <c r="H2618" s="91"/>
    </row>
    <row r="2619" spans="1:8" ht="22.5" customHeight="1" x14ac:dyDescent="0.3">
      <c r="A2619" s="24">
        <v>2616</v>
      </c>
      <c r="B2619" s="83"/>
      <c r="C2619" s="90"/>
      <c r="D2619" s="91"/>
      <c r="E2619" s="90"/>
      <c r="F2619" s="91"/>
      <c r="G2619" s="91"/>
      <c r="H2619" s="91"/>
    </row>
    <row r="2620" spans="1:8" ht="22.5" customHeight="1" x14ac:dyDescent="0.3">
      <c r="A2620" s="24">
        <v>2617</v>
      </c>
      <c r="B2620" s="83"/>
      <c r="C2620" s="90"/>
      <c r="D2620" s="91"/>
      <c r="E2620" s="90"/>
      <c r="F2620" s="91"/>
      <c r="G2620" s="91"/>
      <c r="H2620" s="91"/>
    </row>
    <row r="2621" spans="1:8" ht="22.5" customHeight="1" x14ac:dyDescent="0.3">
      <c r="A2621" s="24">
        <v>2618</v>
      </c>
      <c r="B2621" s="83"/>
      <c r="C2621" s="90"/>
      <c r="D2621" s="91"/>
      <c r="E2621" s="90"/>
      <c r="F2621" s="91"/>
      <c r="G2621" s="91"/>
      <c r="H2621" s="91"/>
    </row>
    <row r="2622" spans="1:8" ht="22.5" customHeight="1" x14ac:dyDescent="0.3">
      <c r="A2622" s="24">
        <v>2619</v>
      </c>
      <c r="B2622" s="83"/>
      <c r="C2622" s="90"/>
      <c r="D2622" s="91"/>
      <c r="E2622" s="90"/>
      <c r="F2622" s="91"/>
      <c r="G2622" s="91"/>
      <c r="H2622" s="91"/>
    </row>
    <row r="2623" spans="1:8" ht="22.5" customHeight="1" x14ac:dyDescent="0.3">
      <c r="A2623" s="24">
        <v>2620</v>
      </c>
      <c r="B2623" s="83"/>
      <c r="C2623" s="90"/>
      <c r="D2623" s="91"/>
      <c r="E2623" s="90"/>
      <c r="F2623" s="91"/>
      <c r="G2623" s="91"/>
      <c r="H2623" s="91"/>
    </row>
    <row r="2624" spans="1:8" ht="22.5" customHeight="1" x14ac:dyDescent="0.3">
      <c r="A2624" s="24">
        <v>2621</v>
      </c>
      <c r="B2624" s="83"/>
      <c r="C2624" s="90"/>
      <c r="D2624" s="91"/>
      <c r="E2624" s="90"/>
      <c r="F2624" s="91"/>
      <c r="G2624" s="91"/>
      <c r="H2624" s="91"/>
    </row>
    <row r="2625" spans="1:8" ht="22.5" customHeight="1" x14ac:dyDescent="0.3">
      <c r="A2625" s="24">
        <v>2622</v>
      </c>
      <c r="B2625" s="83"/>
      <c r="C2625" s="90"/>
      <c r="D2625" s="91"/>
      <c r="E2625" s="90"/>
      <c r="F2625" s="91"/>
      <c r="G2625" s="91"/>
      <c r="H2625" s="91"/>
    </row>
    <row r="2626" spans="1:8" ht="22.5" customHeight="1" x14ac:dyDescent="0.3">
      <c r="A2626" s="24">
        <v>2623</v>
      </c>
      <c r="B2626" s="83"/>
      <c r="C2626" s="90"/>
      <c r="D2626" s="91"/>
      <c r="E2626" s="90"/>
      <c r="F2626" s="91"/>
      <c r="G2626" s="91"/>
      <c r="H2626" s="91"/>
    </row>
    <row r="2627" spans="1:8" ht="22.5" customHeight="1" x14ac:dyDescent="0.3">
      <c r="A2627" s="24">
        <v>2624</v>
      </c>
      <c r="B2627" s="83"/>
      <c r="C2627" s="90"/>
      <c r="D2627" s="91"/>
      <c r="E2627" s="90"/>
      <c r="F2627" s="91"/>
      <c r="G2627" s="91"/>
      <c r="H2627" s="91"/>
    </row>
    <row r="2628" spans="1:8" ht="22.5" customHeight="1" x14ac:dyDescent="0.3">
      <c r="A2628" s="24">
        <v>2625</v>
      </c>
      <c r="B2628" s="83"/>
      <c r="C2628" s="90"/>
      <c r="D2628" s="91"/>
      <c r="E2628" s="90"/>
      <c r="F2628" s="91"/>
      <c r="G2628" s="91"/>
      <c r="H2628" s="91"/>
    </row>
    <row r="2629" spans="1:8" ht="22.5" customHeight="1" x14ac:dyDescent="0.3">
      <c r="A2629" s="24">
        <v>2626</v>
      </c>
      <c r="B2629" s="83"/>
      <c r="C2629" s="90"/>
      <c r="D2629" s="91"/>
      <c r="E2629" s="90"/>
      <c r="F2629" s="91"/>
      <c r="G2629" s="91"/>
      <c r="H2629" s="91"/>
    </row>
    <row r="2630" spans="1:8" ht="22.5" customHeight="1" x14ac:dyDescent="0.3">
      <c r="A2630" s="24">
        <v>2627</v>
      </c>
      <c r="B2630" s="83"/>
      <c r="C2630" s="90"/>
      <c r="D2630" s="91"/>
      <c r="E2630" s="90"/>
      <c r="F2630" s="91"/>
      <c r="G2630" s="91"/>
      <c r="H2630" s="91"/>
    </row>
    <row r="2631" spans="1:8" ht="22.5" customHeight="1" x14ac:dyDescent="0.3">
      <c r="A2631" s="24">
        <v>2628</v>
      </c>
      <c r="B2631" s="83"/>
      <c r="C2631" s="90"/>
      <c r="D2631" s="91"/>
      <c r="E2631" s="90"/>
      <c r="F2631" s="91"/>
      <c r="G2631" s="91"/>
      <c r="H2631" s="91"/>
    </row>
    <row r="2632" spans="1:8" ht="22.5" customHeight="1" x14ac:dyDescent="0.3">
      <c r="A2632" s="24">
        <v>2629</v>
      </c>
      <c r="B2632" s="83"/>
      <c r="C2632" s="90"/>
      <c r="D2632" s="91"/>
      <c r="E2632" s="90"/>
      <c r="F2632" s="91"/>
      <c r="G2632" s="91"/>
      <c r="H2632" s="91"/>
    </row>
    <row r="2633" spans="1:8" ht="22.5" customHeight="1" x14ac:dyDescent="0.3">
      <c r="A2633" s="24">
        <v>2630</v>
      </c>
      <c r="B2633" s="83"/>
      <c r="C2633" s="90"/>
      <c r="D2633" s="91"/>
      <c r="E2633" s="90"/>
      <c r="F2633" s="91"/>
      <c r="G2633" s="91"/>
      <c r="H2633" s="91"/>
    </row>
    <row r="2634" spans="1:8" ht="22.5" customHeight="1" x14ac:dyDescent="0.3">
      <c r="A2634" s="24">
        <v>2631</v>
      </c>
      <c r="B2634" s="83"/>
      <c r="C2634" s="90"/>
      <c r="D2634" s="91"/>
      <c r="E2634" s="90"/>
      <c r="F2634" s="91"/>
      <c r="G2634" s="91"/>
      <c r="H2634" s="91"/>
    </row>
    <row r="2635" spans="1:8" ht="22.5" customHeight="1" x14ac:dyDescent="0.3">
      <c r="A2635" s="24">
        <v>2632</v>
      </c>
      <c r="B2635" s="83"/>
      <c r="C2635" s="90"/>
      <c r="D2635" s="91"/>
      <c r="E2635" s="90"/>
      <c r="F2635" s="91"/>
      <c r="G2635" s="91"/>
      <c r="H2635" s="91"/>
    </row>
    <row r="2636" spans="1:8" ht="22.5" customHeight="1" x14ac:dyDescent="0.3">
      <c r="A2636" s="24">
        <v>2633</v>
      </c>
      <c r="B2636" s="83"/>
      <c r="C2636" s="90"/>
      <c r="D2636" s="91"/>
      <c r="E2636" s="90"/>
      <c r="F2636" s="91"/>
      <c r="G2636" s="91"/>
      <c r="H2636" s="91"/>
    </row>
    <row r="2637" spans="1:8" ht="22.5" customHeight="1" x14ac:dyDescent="0.3">
      <c r="A2637" s="24">
        <v>2634</v>
      </c>
      <c r="B2637" s="83"/>
      <c r="C2637" s="90"/>
      <c r="D2637" s="91"/>
      <c r="E2637" s="90"/>
      <c r="F2637" s="91"/>
      <c r="G2637" s="91"/>
      <c r="H2637" s="91"/>
    </row>
    <row r="2638" spans="1:8" ht="22.5" customHeight="1" x14ac:dyDescent="0.3">
      <c r="A2638" s="24">
        <v>2635</v>
      </c>
      <c r="B2638" s="83"/>
      <c r="C2638" s="90"/>
      <c r="D2638" s="91"/>
      <c r="E2638" s="90"/>
      <c r="F2638" s="91"/>
      <c r="G2638" s="91"/>
      <c r="H2638" s="91"/>
    </row>
    <row r="2639" spans="1:8" ht="22.5" customHeight="1" x14ac:dyDescent="0.3">
      <c r="A2639" s="24">
        <v>2636</v>
      </c>
      <c r="B2639" s="83"/>
      <c r="C2639" s="90"/>
      <c r="D2639" s="91"/>
      <c r="E2639" s="90"/>
      <c r="F2639" s="91"/>
      <c r="G2639" s="91"/>
      <c r="H2639" s="91"/>
    </row>
    <row r="2640" spans="1:8" ht="22.5" customHeight="1" x14ac:dyDescent="0.3">
      <c r="A2640" s="24">
        <v>2637</v>
      </c>
      <c r="B2640" s="83"/>
      <c r="C2640" s="90"/>
      <c r="D2640" s="91"/>
      <c r="E2640" s="90"/>
      <c r="F2640" s="91"/>
      <c r="G2640" s="91"/>
      <c r="H2640" s="91"/>
    </row>
    <row r="2641" spans="1:8" ht="22.5" customHeight="1" x14ac:dyDescent="0.3">
      <c r="A2641" s="24">
        <v>2638</v>
      </c>
      <c r="B2641" s="83"/>
      <c r="C2641" s="90"/>
      <c r="D2641" s="91"/>
      <c r="E2641" s="90"/>
      <c r="F2641" s="91"/>
      <c r="G2641" s="91"/>
      <c r="H2641" s="91"/>
    </row>
    <row r="2642" spans="1:8" ht="22.5" customHeight="1" x14ac:dyDescent="0.3">
      <c r="A2642" s="24">
        <v>2639</v>
      </c>
      <c r="B2642" s="83"/>
      <c r="C2642" s="90"/>
      <c r="D2642" s="91"/>
      <c r="E2642" s="90"/>
      <c r="F2642" s="91"/>
      <c r="G2642" s="91"/>
      <c r="H2642" s="91"/>
    </row>
    <row r="2643" spans="1:8" ht="22.5" customHeight="1" x14ac:dyDescent="0.3">
      <c r="A2643" s="24">
        <v>2640</v>
      </c>
      <c r="B2643" s="83"/>
      <c r="C2643" s="90"/>
      <c r="D2643" s="91"/>
      <c r="E2643" s="90"/>
      <c r="F2643" s="91"/>
      <c r="G2643" s="91"/>
      <c r="H2643" s="91"/>
    </row>
    <row r="2644" spans="1:8" ht="22.5" customHeight="1" x14ac:dyDescent="0.3">
      <c r="A2644" s="24">
        <v>2641</v>
      </c>
      <c r="B2644" s="83"/>
      <c r="C2644" s="90"/>
      <c r="D2644" s="91"/>
      <c r="E2644" s="90"/>
      <c r="F2644" s="91"/>
      <c r="G2644" s="91"/>
      <c r="H2644" s="91"/>
    </row>
    <row r="2645" spans="1:8" ht="22.5" customHeight="1" x14ac:dyDescent="0.3">
      <c r="A2645" s="24">
        <v>2642</v>
      </c>
      <c r="B2645" s="83"/>
      <c r="C2645" s="90"/>
      <c r="D2645" s="91"/>
      <c r="E2645" s="90"/>
      <c r="F2645" s="91"/>
      <c r="G2645" s="91"/>
      <c r="H2645" s="91"/>
    </row>
    <row r="2646" spans="1:8" ht="22.5" customHeight="1" x14ac:dyDescent="0.3">
      <c r="A2646" s="24">
        <v>2643</v>
      </c>
      <c r="B2646" s="83"/>
      <c r="C2646" s="90"/>
      <c r="D2646" s="91"/>
      <c r="E2646" s="90"/>
      <c r="F2646" s="91"/>
      <c r="G2646" s="91"/>
      <c r="H2646" s="91"/>
    </row>
    <row r="2647" spans="1:8" ht="22.5" customHeight="1" x14ac:dyDescent="0.3">
      <c r="A2647" s="24">
        <v>2644</v>
      </c>
      <c r="B2647" s="83"/>
      <c r="C2647" s="90"/>
      <c r="D2647" s="91"/>
      <c r="E2647" s="90"/>
      <c r="F2647" s="91"/>
      <c r="G2647" s="91"/>
      <c r="H2647" s="91"/>
    </row>
    <row r="2648" spans="1:8" ht="22.5" customHeight="1" x14ac:dyDescent="0.3">
      <c r="A2648" s="24">
        <v>2645</v>
      </c>
      <c r="B2648" s="83"/>
      <c r="C2648" s="90"/>
      <c r="D2648" s="91"/>
      <c r="E2648" s="90"/>
      <c r="F2648" s="91"/>
      <c r="G2648" s="91"/>
      <c r="H2648" s="91"/>
    </row>
    <row r="2649" spans="1:8" ht="22.5" customHeight="1" x14ac:dyDescent="0.3">
      <c r="A2649" s="24">
        <v>2646</v>
      </c>
      <c r="B2649" s="83"/>
      <c r="C2649" s="90"/>
      <c r="D2649" s="91"/>
      <c r="E2649" s="90"/>
      <c r="F2649" s="91"/>
      <c r="G2649" s="91"/>
      <c r="H2649" s="91"/>
    </row>
    <row r="2650" spans="1:8" ht="22.5" customHeight="1" x14ac:dyDescent="0.3">
      <c r="A2650" s="24">
        <v>2647</v>
      </c>
      <c r="B2650" s="83"/>
      <c r="C2650" s="90"/>
      <c r="D2650" s="91"/>
      <c r="E2650" s="90"/>
      <c r="F2650" s="91"/>
      <c r="G2650" s="91"/>
      <c r="H2650" s="91"/>
    </row>
    <row r="2651" spans="1:8" ht="22.5" customHeight="1" x14ac:dyDescent="0.3">
      <c r="A2651" s="24">
        <v>2648</v>
      </c>
      <c r="B2651" s="83"/>
      <c r="C2651" s="90"/>
      <c r="D2651" s="91"/>
      <c r="E2651" s="90"/>
      <c r="F2651" s="91"/>
      <c r="G2651" s="91"/>
      <c r="H2651" s="91"/>
    </row>
    <row r="2652" spans="1:8" ht="22.5" customHeight="1" x14ac:dyDescent="0.3">
      <c r="A2652" s="24">
        <v>2649</v>
      </c>
      <c r="B2652" s="83"/>
      <c r="C2652" s="90"/>
      <c r="D2652" s="91"/>
      <c r="E2652" s="90"/>
      <c r="F2652" s="91"/>
      <c r="G2652" s="91"/>
      <c r="H2652" s="91"/>
    </row>
    <row r="2653" spans="1:8" ht="22.5" customHeight="1" x14ac:dyDescent="0.3">
      <c r="A2653" s="24">
        <v>2650</v>
      </c>
      <c r="B2653" s="83"/>
      <c r="C2653" s="90"/>
      <c r="D2653" s="91"/>
      <c r="E2653" s="90"/>
      <c r="F2653" s="91"/>
      <c r="G2653" s="91"/>
      <c r="H2653" s="91"/>
    </row>
    <row r="2654" spans="1:8" ht="22.5" customHeight="1" x14ac:dyDescent="0.3">
      <c r="A2654" s="24">
        <v>2651</v>
      </c>
      <c r="B2654" s="83"/>
      <c r="C2654" s="90"/>
      <c r="D2654" s="91"/>
      <c r="E2654" s="90"/>
      <c r="F2654" s="91"/>
      <c r="G2654" s="91"/>
      <c r="H2654" s="91"/>
    </row>
    <row r="2655" spans="1:8" ht="22.5" customHeight="1" x14ac:dyDescent="0.3">
      <c r="A2655" s="24">
        <v>2652</v>
      </c>
      <c r="B2655" s="83"/>
      <c r="C2655" s="90"/>
      <c r="D2655" s="91"/>
      <c r="E2655" s="90"/>
      <c r="F2655" s="91"/>
      <c r="G2655" s="91"/>
      <c r="H2655" s="91"/>
    </row>
    <row r="2656" spans="1:8" ht="22.5" customHeight="1" x14ac:dyDescent="0.3">
      <c r="A2656" s="24">
        <v>2653</v>
      </c>
      <c r="B2656" s="83"/>
      <c r="C2656" s="90"/>
      <c r="D2656" s="91"/>
      <c r="E2656" s="90"/>
      <c r="F2656" s="91"/>
      <c r="G2656" s="91"/>
      <c r="H2656" s="91"/>
    </row>
    <row r="2657" spans="1:8" ht="22.5" customHeight="1" x14ac:dyDescent="0.3">
      <c r="A2657" s="24">
        <v>2654</v>
      </c>
      <c r="B2657" s="83"/>
      <c r="C2657" s="90"/>
      <c r="D2657" s="91"/>
      <c r="E2657" s="90"/>
      <c r="F2657" s="91"/>
      <c r="G2657" s="91"/>
      <c r="H2657" s="91"/>
    </row>
    <row r="2658" spans="1:8" ht="22.5" customHeight="1" x14ac:dyDescent="0.3">
      <c r="A2658" s="24">
        <v>2655</v>
      </c>
      <c r="B2658" s="83"/>
      <c r="C2658" s="90"/>
      <c r="D2658" s="91"/>
      <c r="E2658" s="90"/>
      <c r="F2658" s="91"/>
      <c r="G2658" s="91"/>
      <c r="H2658" s="91"/>
    </row>
    <row r="2659" spans="1:8" ht="22.5" customHeight="1" x14ac:dyDescent="0.3">
      <c r="A2659" s="24">
        <v>2656</v>
      </c>
      <c r="B2659" s="83"/>
      <c r="C2659" s="90"/>
      <c r="D2659" s="91"/>
      <c r="E2659" s="90"/>
      <c r="F2659" s="91"/>
      <c r="G2659" s="91"/>
      <c r="H2659" s="91"/>
    </row>
    <row r="2660" spans="1:8" ht="22.5" customHeight="1" x14ac:dyDescent="0.3">
      <c r="A2660" s="24">
        <v>2657</v>
      </c>
      <c r="B2660" s="83"/>
      <c r="C2660" s="90"/>
      <c r="D2660" s="91"/>
      <c r="E2660" s="90"/>
      <c r="F2660" s="91"/>
      <c r="G2660" s="91"/>
      <c r="H2660" s="91"/>
    </row>
    <row r="2661" spans="1:8" ht="22.5" customHeight="1" x14ac:dyDescent="0.3">
      <c r="A2661" s="24">
        <v>2658</v>
      </c>
      <c r="B2661" s="83"/>
      <c r="C2661" s="90"/>
      <c r="D2661" s="91"/>
      <c r="E2661" s="90"/>
      <c r="F2661" s="91"/>
      <c r="G2661" s="91"/>
      <c r="H2661" s="91"/>
    </row>
    <row r="2662" spans="1:8" ht="22.5" customHeight="1" x14ac:dyDescent="0.3">
      <c r="A2662" s="24">
        <v>2659</v>
      </c>
      <c r="B2662" s="83"/>
      <c r="C2662" s="90"/>
      <c r="D2662" s="91"/>
      <c r="E2662" s="90"/>
      <c r="F2662" s="91"/>
      <c r="G2662" s="91"/>
      <c r="H2662" s="91"/>
    </row>
    <row r="2663" spans="1:8" ht="22.5" customHeight="1" x14ac:dyDescent="0.3">
      <c r="A2663" s="24">
        <v>2660</v>
      </c>
      <c r="B2663" s="83"/>
      <c r="C2663" s="90"/>
      <c r="D2663" s="91"/>
      <c r="E2663" s="90"/>
      <c r="F2663" s="91"/>
      <c r="G2663" s="91"/>
      <c r="H2663" s="91"/>
    </row>
    <row r="2664" spans="1:8" ht="22.5" customHeight="1" x14ac:dyDescent="0.3">
      <c r="A2664" s="24">
        <v>2661</v>
      </c>
      <c r="B2664" s="83"/>
      <c r="C2664" s="90"/>
      <c r="D2664" s="91"/>
      <c r="E2664" s="90"/>
      <c r="F2664" s="91"/>
      <c r="G2664" s="91"/>
      <c r="H2664" s="91"/>
    </row>
    <row r="2665" spans="1:8" ht="22.5" customHeight="1" x14ac:dyDescent="0.3">
      <c r="A2665" s="24">
        <v>2662</v>
      </c>
      <c r="B2665" s="83"/>
      <c r="C2665" s="90"/>
      <c r="D2665" s="91"/>
      <c r="E2665" s="90"/>
      <c r="F2665" s="91"/>
      <c r="G2665" s="91"/>
      <c r="H2665" s="91"/>
    </row>
    <row r="2666" spans="1:8" ht="22.5" customHeight="1" x14ac:dyDescent="0.3">
      <c r="A2666" s="24">
        <v>2663</v>
      </c>
      <c r="B2666" s="83"/>
      <c r="C2666" s="90"/>
      <c r="D2666" s="91"/>
      <c r="E2666" s="90"/>
      <c r="F2666" s="91"/>
      <c r="G2666" s="91"/>
      <c r="H2666" s="91"/>
    </row>
    <row r="2667" spans="1:8" ht="22.5" customHeight="1" x14ac:dyDescent="0.3">
      <c r="A2667" s="24">
        <v>2664</v>
      </c>
      <c r="B2667" s="83"/>
      <c r="C2667" s="90"/>
      <c r="D2667" s="91"/>
      <c r="E2667" s="90"/>
      <c r="F2667" s="91"/>
      <c r="G2667" s="91"/>
      <c r="H2667" s="91"/>
    </row>
    <row r="2668" spans="1:8" ht="22.5" customHeight="1" x14ac:dyDescent="0.3">
      <c r="A2668" s="24">
        <v>2665</v>
      </c>
      <c r="B2668" s="83"/>
      <c r="C2668" s="90"/>
      <c r="D2668" s="91"/>
      <c r="E2668" s="90"/>
      <c r="F2668" s="91"/>
      <c r="G2668" s="91"/>
      <c r="H2668" s="91"/>
    </row>
    <row r="2669" spans="1:8" ht="22.5" customHeight="1" x14ac:dyDescent="0.3">
      <c r="A2669" s="24">
        <v>2666</v>
      </c>
      <c r="B2669" s="83"/>
      <c r="C2669" s="90"/>
      <c r="D2669" s="91"/>
      <c r="E2669" s="90"/>
      <c r="F2669" s="91"/>
      <c r="G2669" s="91"/>
      <c r="H2669" s="91"/>
    </row>
    <row r="2670" spans="1:8" ht="22.5" customHeight="1" x14ac:dyDescent="0.3">
      <c r="A2670" s="24">
        <v>2667</v>
      </c>
      <c r="B2670" s="83"/>
      <c r="C2670" s="90"/>
      <c r="D2670" s="91"/>
      <c r="E2670" s="90"/>
      <c r="F2670" s="91"/>
      <c r="G2670" s="91"/>
      <c r="H2670" s="91"/>
    </row>
    <row r="2671" spans="1:8" ht="22.5" customHeight="1" x14ac:dyDescent="0.3">
      <c r="A2671" s="24">
        <v>2668</v>
      </c>
      <c r="B2671" s="83"/>
      <c r="C2671" s="90"/>
      <c r="D2671" s="91"/>
      <c r="E2671" s="90"/>
      <c r="F2671" s="91"/>
      <c r="G2671" s="91"/>
      <c r="H2671" s="91"/>
    </row>
    <row r="2672" spans="1:8" ht="22.5" customHeight="1" x14ac:dyDescent="0.3">
      <c r="A2672" s="24">
        <v>2669</v>
      </c>
      <c r="B2672" s="83"/>
      <c r="C2672" s="90"/>
      <c r="D2672" s="91"/>
      <c r="E2672" s="90"/>
      <c r="F2672" s="91"/>
      <c r="G2672" s="91"/>
      <c r="H2672" s="91"/>
    </row>
    <row r="2673" spans="1:8" ht="22.5" customHeight="1" x14ac:dyDescent="0.3">
      <c r="A2673" s="24">
        <v>2670</v>
      </c>
      <c r="B2673" s="83"/>
      <c r="C2673" s="90"/>
      <c r="D2673" s="91"/>
      <c r="E2673" s="90"/>
      <c r="F2673" s="91"/>
      <c r="G2673" s="91"/>
      <c r="H2673" s="91"/>
    </row>
    <row r="2674" spans="1:8" ht="22.5" customHeight="1" x14ac:dyDescent="0.3">
      <c r="A2674" s="24">
        <v>2671</v>
      </c>
      <c r="B2674" s="83"/>
      <c r="C2674" s="90"/>
      <c r="D2674" s="91"/>
      <c r="E2674" s="90"/>
      <c r="F2674" s="91"/>
      <c r="G2674" s="91"/>
      <c r="H2674" s="91"/>
    </row>
    <row r="2675" spans="1:8" ht="22.5" customHeight="1" x14ac:dyDescent="0.3">
      <c r="A2675" s="24">
        <v>2672</v>
      </c>
      <c r="B2675" s="83"/>
      <c r="C2675" s="90"/>
      <c r="D2675" s="91"/>
      <c r="E2675" s="90"/>
      <c r="F2675" s="91"/>
      <c r="G2675" s="91"/>
      <c r="H2675" s="91"/>
    </row>
    <row r="2676" spans="1:8" ht="22.5" customHeight="1" x14ac:dyDescent="0.3">
      <c r="A2676" s="24">
        <v>2673</v>
      </c>
      <c r="B2676" s="83"/>
      <c r="C2676" s="90"/>
      <c r="D2676" s="91"/>
      <c r="E2676" s="90"/>
      <c r="F2676" s="91"/>
      <c r="G2676" s="91"/>
      <c r="H2676" s="91"/>
    </row>
    <row r="2677" spans="1:8" ht="22.5" customHeight="1" x14ac:dyDescent="0.3">
      <c r="A2677" s="24">
        <v>2674</v>
      </c>
      <c r="B2677" s="83"/>
      <c r="C2677" s="90"/>
      <c r="D2677" s="91"/>
      <c r="E2677" s="90"/>
      <c r="F2677" s="91"/>
      <c r="G2677" s="91"/>
      <c r="H2677" s="91"/>
    </row>
    <row r="2678" spans="1:8" ht="22.5" customHeight="1" x14ac:dyDescent="0.3">
      <c r="A2678" s="24">
        <v>2675</v>
      </c>
      <c r="B2678" s="83"/>
      <c r="C2678" s="90"/>
      <c r="D2678" s="91"/>
      <c r="E2678" s="90"/>
      <c r="F2678" s="91"/>
      <c r="G2678" s="91"/>
      <c r="H2678" s="91"/>
    </row>
    <row r="2679" spans="1:8" ht="22.5" customHeight="1" x14ac:dyDescent="0.3">
      <c r="A2679" s="24">
        <v>2676</v>
      </c>
      <c r="B2679" s="83"/>
      <c r="C2679" s="90"/>
      <c r="D2679" s="91"/>
      <c r="E2679" s="90"/>
      <c r="F2679" s="91"/>
      <c r="G2679" s="91"/>
      <c r="H2679" s="91"/>
    </row>
    <row r="2680" spans="1:8" ht="22.5" customHeight="1" x14ac:dyDescent="0.3">
      <c r="A2680" s="24">
        <v>2677</v>
      </c>
      <c r="B2680" s="83"/>
      <c r="C2680" s="90"/>
      <c r="D2680" s="91"/>
      <c r="E2680" s="90"/>
      <c r="F2680" s="91"/>
      <c r="G2680" s="91"/>
      <c r="H2680" s="91"/>
    </row>
    <row r="2681" spans="1:8" ht="22.5" customHeight="1" x14ac:dyDescent="0.3">
      <c r="A2681" s="24">
        <v>2678</v>
      </c>
      <c r="B2681" s="83"/>
      <c r="C2681" s="90"/>
      <c r="D2681" s="91"/>
      <c r="E2681" s="90"/>
      <c r="F2681" s="91"/>
      <c r="G2681" s="91"/>
      <c r="H2681" s="91"/>
    </row>
    <row r="2682" spans="1:8" ht="22.5" customHeight="1" x14ac:dyDescent="0.3">
      <c r="A2682" s="24">
        <v>2679</v>
      </c>
      <c r="B2682" s="83"/>
      <c r="C2682" s="90"/>
      <c r="D2682" s="91"/>
      <c r="E2682" s="90"/>
      <c r="F2682" s="91"/>
      <c r="G2682" s="91"/>
      <c r="H2682" s="91"/>
    </row>
    <row r="2683" spans="1:8" ht="22.5" customHeight="1" x14ac:dyDescent="0.3">
      <c r="A2683" s="24">
        <v>2680</v>
      </c>
      <c r="B2683" s="83"/>
      <c r="C2683" s="90"/>
      <c r="D2683" s="91"/>
      <c r="E2683" s="90"/>
      <c r="F2683" s="91"/>
      <c r="G2683" s="91"/>
      <c r="H2683" s="91"/>
    </row>
    <row r="2684" spans="1:8" ht="22.5" customHeight="1" x14ac:dyDescent="0.3">
      <c r="A2684" s="24">
        <v>2681</v>
      </c>
      <c r="B2684" s="83"/>
      <c r="C2684" s="90"/>
      <c r="D2684" s="91"/>
      <c r="E2684" s="90"/>
      <c r="F2684" s="91"/>
      <c r="G2684" s="91"/>
      <c r="H2684" s="91"/>
    </row>
    <row r="2685" spans="1:8" ht="22.5" customHeight="1" x14ac:dyDescent="0.3">
      <c r="A2685" s="24">
        <v>2682</v>
      </c>
      <c r="B2685" s="83"/>
      <c r="C2685" s="90"/>
      <c r="D2685" s="91"/>
      <c r="E2685" s="90"/>
      <c r="F2685" s="91"/>
      <c r="G2685" s="91"/>
      <c r="H2685" s="91"/>
    </row>
    <row r="2686" spans="1:8" ht="22.5" customHeight="1" x14ac:dyDescent="0.3">
      <c r="A2686" s="24">
        <v>2683</v>
      </c>
      <c r="B2686" s="83"/>
      <c r="C2686" s="90"/>
      <c r="D2686" s="91"/>
      <c r="E2686" s="90"/>
      <c r="F2686" s="91"/>
      <c r="G2686" s="91"/>
      <c r="H2686" s="91"/>
    </row>
    <row r="2687" spans="1:8" ht="22.5" customHeight="1" x14ac:dyDescent="0.3">
      <c r="A2687" s="24">
        <v>2684</v>
      </c>
      <c r="B2687" s="83"/>
      <c r="C2687" s="90"/>
      <c r="D2687" s="91"/>
      <c r="E2687" s="90"/>
      <c r="F2687" s="91"/>
      <c r="G2687" s="91"/>
      <c r="H2687" s="91"/>
    </row>
    <row r="2688" spans="1:8" ht="22.5" customHeight="1" x14ac:dyDescent="0.3">
      <c r="A2688" s="24">
        <v>2685</v>
      </c>
      <c r="B2688" s="83"/>
      <c r="C2688" s="90"/>
      <c r="D2688" s="91"/>
      <c r="E2688" s="90"/>
      <c r="F2688" s="91"/>
      <c r="G2688" s="91"/>
      <c r="H2688" s="91"/>
    </row>
    <row r="2689" spans="1:8" ht="22.5" customHeight="1" x14ac:dyDescent="0.3">
      <c r="A2689" s="24">
        <v>2686</v>
      </c>
      <c r="B2689" s="83"/>
      <c r="C2689" s="90"/>
      <c r="D2689" s="91"/>
      <c r="E2689" s="90"/>
      <c r="F2689" s="91"/>
      <c r="G2689" s="91"/>
      <c r="H2689" s="91"/>
    </row>
    <row r="2690" spans="1:8" ht="22.5" customHeight="1" x14ac:dyDescent="0.3">
      <c r="A2690" s="24">
        <v>2687</v>
      </c>
      <c r="B2690" s="83"/>
      <c r="C2690" s="90"/>
      <c r="D2690" s="91"/>
      <c r="E2690" s="90"/>
      <c r="F2690" s="91"/>
      <c r="G2690" s="91"/>
      <c r="H2690" s="91"/>
    </row>
    <row r="2691" spans="1:8" ht="22.5" customHeight="1" x14ac:dyDescent="0.3">
      <c r="A2691" s="24">
        <v>2688</v>
      </c>
      <c r="B2691" s="83"/>
      <c r="C2691" s="90"/>
      <c r="D2691" s="91"/>
      <c r="E2691" s="90"/>
      <c r="F2691" s="91"/>
      <c r="G2691" s="91"/>
      <c r="H2691" s="91"/>
    </row>
    <row r="2692" spans="1:8" ht="22.5" customHeight="1" x14ac:dyDescent="0.3">
      <c r="A2692" s="24">
        <v>2689</v>
      </c>
      <c r="B2692" s="83"/>
      <c r="C2692" s="90"/>
      <c r="D2692" s="91"/>
      <c r="E2692" s="90"/>
      <c r="F2692" s="91"/>
      <c r="G2692" s="91"/>
      <c r="H2692" s="91"/>
    </row>
    <row r="2693" spans="1:8" ht="22.5" customHeight="1" x14ac:dyDescent="0.3">
      <c r="A2693" s="24">
        <v>2690</v>
      </c>
      <c r="B2693" s="83"/>
      <c r="C2693" s="90"/>
      <c r="D2693" s="91"/>
      <c r="E2693" s="90"/>
      <c r="F2693" s="91"/>
      <c r="G2693" s="91"/>
      <c r="H2693" s="91"/>
    </row>
    <row r="2694" spans="1:8" ht="22.5" customHeight="1" x14ac:dyDescent="0.3">
      <c r="A2694" s="24">
        <v>2691</v>
      </c>
      <c r="B2694" s="83"/>
      <c r="C2694" s="90"/>
      <c r="D2694" s="91"/>
      <c r="E2694" s="90"/>
      <c r="F2694" s="91"/>
      <c r="G2694" s="91"/>
      <c r="H2694" s="91"/>
    </row>
    <row r="2695" spans="1:8" ht="22.5" customHeight="1" x14ac:dyDescent="0.3">
      <c r="A2695" s="24">
        <v>2692</v>
      </c>
      <c r="B2695" s="83"/>
      <c r="C2695" s="90"/>
      <c r="D2695" s="91"/>
      <c r="E2695" s="90"/>
      <c r="F2695" s="91"/>
      <c r="G2695" s="91"/>
      <c r="H2695" s="91"/>
    </row>
    <row r="2696" spans="1:8" ht="22.5" customHeight="1" x14ac:dyDescent="0.3">
      <c r="A2696" s="24">
        <v>2693</v>
      </c>
      <c r="B2696" s="83"/>
      <c r="C2696" s="90"/>
      <c r="D2696" s="91"/>
      <c r="E2696" s="90"/>
      <c r="F2696" s="91"/>
      <c r="G2696" s="91"/>
      <c r="H2696" s="91"/>
    </row>
    <row r="2697" spans="1:8" ht="22.5" customHeight="1" x14ac:dyDescent="0.3">
      <c r="A2697" s="24">
        <v>2694</v>
      </c>
      <c r="B2697" s="83"/>
      <c r="C2697" s="90"/>
      <c r="D2697" s="91"/>
      <c r="E2697" s="90"/>
      <c r="F2697" s="91"/>
      <c r="G2697" s="91"/>
      <c r="H2697" s="91"/>
    </row>
    <row r="2698" spans="1:8" ht="22.5" customHeight="1" x14ac:dyDescent="0.3">
      <c r="A2698" s="24">
        <v>2695</v>
      </c>
      <c r="B2698" s="83"/>
      <c r="C2698" s="90"/>
      <c r="D2698" s="91"/>
      <c r="E2698" s="90"/>
      <c r="F2698" s="91"/>
      <c r="G2698" s="91"/>
      <c r="H2698" s="91"/>
    </row>
    <row r="2699" spans="1:8" ht="22.5" customHeight="1" x14ac:dyDescent="0.3">
      <c r="A2699" s="24">
        <v>2696</v>
      </c>
      <c r="B2699" s="83"/>
      <c r="C2699" s="90"/>
      <c r="D2699" s="91"/>
      <c r="E2699" s="90"/>
      <c r="F2699" s="91"/>
      <c r="G2699" s="91"/>
      <c r="H2699" s="91"/>
    </row>
    <row r="2700" spans="1:8" ht="22.5" customHeight="1" x14ac:dyDescent="0.3">
      <c r="A2700" s="24">
        <v>2697</v>
      </c>
      <c r="B2700" s="83"/>
      <c r="C2700" s="90"/>
      <c r="D2700" s="91"/>
      <c r="E2700" s="90"/>
      <c r="F2700" s="91"/>
      <c r="G2700" s="91"/>
      <c r="H2700" s="91"/>
    </row>
    <row r="2701" spans="1:8" ht="22.5" customHeight="1" x14ac:dyDescent="0.3">
      <c r="A2701" s="24">
        <v>2698</v>
      </c>
      <c r="B2701" s="83"/>
      <c r="C2701" s="90"/>
      <c r="D2701" s="91"/>
      <c r="E2701" s="90"/>
      <c r="F2701" s="91"/>
      <c r="G2701" s="91"/>
      <c r="H2701" s="91"/>
    </row>
    <row r="2702" spans="1:8" ht="22.5" customHeight="1" x14ac:dyDescent="0.3">
      <c r="A2702" s="24">
        <v>2699</v>
      </c>
      <c r="B2702" s="83"/>
      <c r="C2702" s="90"/>
      <c r="D2702" s="91"/>
      <c r="E2702" s="90"/>
      <c r="F2702" s="91"/>
      <c r="G2702" s="91"/>
      <c r="H2702" s="91"/>
    </row>
    <row r="2703" spans="1:8" ht="22.5" customHeight="1" x14ac:dyDescent="0.3">
      <c r="A2703" s="24">
        <v>2700</v>
      </c>
      <c r="B2703" s="83"/>
      <c r="C2703" s="90"/>
      <c r="D2703" s="91"/>
      <c r="E2703" s="90"/>
      <c r="F2703" s="91"/>
      <c r="G2703" s="91"/>
      <c r="H2703" s="91"/>
    </row>
    <row r="2704" spans="1:8" ht="22.5" customHeight="1" x14ac:dyDescent="0.3">
      <c r="A2704" s="24">
        <v>2701</v>
      </c>
      <c r="B2704" s="83"/>
      <c r="C2704" s="90"/>
      <c r="D2704" s="91"/>
      <c r="E2704" s="90"/>
      <c r="F2704" s="91"/>
      <c r="G2704" s="91"/>
      <c r="H2704" s="91"/>
    </row>
    <row r="2705" spans="1:8" ht="22.5" customHeight="1" x14ac:dyDescent="0.3">
      <c r="A2705" s="24">
        <v>2702</v>
      </c>
      <c r="B2705" s="83"/>
      <c r="C2705" s="90"/>
      <c r="D2705" s="91"/>
      <c r="E2705" s="90"/>
      <c r="F2705" s="91"/>
      <c r="G2705" s="91"/>
      <c r="H2705" s="91"/>
    </row>
    <row r="2706" spans="1:8" ht="22.5" customHeight="1" x14ac:dyDescent="0.3">
      <c r="A2706" s="24">
        <v>2703</v>
      </c>
      <c r="B2706" s="83"/>
      <c r="C2706" s="90"/>
      <c r="D2706" s="91"/>
      <c r="E2706" s="90"/>
      <c r="F2706" s="91"/>
      <c r="G2706" s="91"/>
      <c r="H2706" s="91"/>
    </row>
    <row r="2707" spans="1:8" ht="22.5" customHeight="1" x14ac:dyDescent="0.3">
      <c r="A2707" s="24">
        <v>2704</v>
      </c>
      <c r="B2707" s="83"/>
      <c r="C2707" s="90"/>
      <c r="D2707" s="91"/>
      <c r="E2707" s="90"/>
      <c r="F2707" s="91"/>
      <c r="G2707" s="91"/>
      <c r="H2707" s="91"/>
    </row>
    <row r="2708" spans="1:8" ht="22.5" customHeight="1" x14ac:dyDescent="0.3">
      <c r="A2708" s="24">
        <v>2705</v>
      </c>
      <c r="B2708" s="83"/>
      <c r="C2708" s="90"/>
      <c r="D2708" s="91"/>
      <c r="E2708" s="90"/>
      <c r="F2708" s="91"/>
      <c r="G2708" s="91"/>
      <c r="H2708" s="91"/>
    </row>
    <row r="2709" spans="1:8" ht="22.5" customHeight="1" x14ac:dyDescent="0.3">
      <c r="A2709" s="24">
        <v>2706</v>
      </c>
      <c r="B2709" s="83"/>
      <c r="C2709" s="90"/>
      <c r="D2709" s="91"/>
      <c r="E2709" s="90"/>
      <c r="F2709" s="91"/>
      <c r="G2709" s="91"/>
      <c r="H2709" s="91"/>
    </row>
    <row r="2710" spans="1:8" ht="22.5" customHeight="1" x14ac:dyDescent="0.3">
      <c r="A2710" s="24">
        <v>2707</v>
      </c>
      <c r="B2710" s="83"/>
      <c r="C2710" s="90"/>
      <c r="D2710" s="91"/>
      <c r="E2710" s="90"/>
      <c r="F2710" s="91"/>
      <c r="G2710" s="91"/>
      <c r="H2710" s="91"/>
    </row>
    <row r="2711" spans="1:8" ht="22.5" customHeight="1" x14ac:dyDescent="0.3">
      <c r="A2711" s="24">
        <v>2708</v>
      </c>
      <c r="B2711" s="83"/>
      <c r="C2711" s="90"/>
      <c r="D2711" s="91"/>
      <c r="E2711" s="90"/>
      <c r="F2711" s="91"/>
      <c r="G2711" s="91"/>
      <c r="H2711" s="91"/>
    </row>
    <row r="2712" spans="1:8" ht="22.5" customHeight="1" x14ac:dyDescent="0.3">
      <c r="A2712" s="24">
        <v>2709</v>
      </c>
      <c r="B2712" s="83"/>
      <c r="C2712" s="90"/>
      <c r="D2712" s="91"/>
      <c r="E2712" s="90"/>
      <c r="F2712" s="91"/>
      <c r="G2712" s="91"/>
      <c r="H2712" s="91"/>
    </row>
    <row r="2713" spans="1:8" ht="22.5" customHeight="1" x14ac:dyDescent="0.3">
      <c r="A2713" s="24">
        <v>2710</v>
      </c>
      <c r="B2713" s="83"/>
      <c r="C2713" s="90"/>
      <c r="D2713" s="91"/>
      <c r="E2713" s="90"/>
      <c r="F2713" s="91"/>
      <c r="G2713" s="91"/>
      <c r="H2713" s="91"/>
    </row>
    <row r="2714" spans="1:8" ht="22.5" customHeight="1" x14ac:dyDescent="0.3">
      <c r="A2714" s="24">
        <v>2711</v>
      </c>
      <c r="B2714" s="83"/>
      <c r="C2714" s="90"/>
      <c r="D2714" s="91"/>
      <c r="E2714" s="90"/>
      <c r="F2714" s="91"/>
      <c r="G2714" s="91"/>
      <c r="H2714" s="91"/>
    </row>
    <row r="2715" spans="1:8" ht="22.5" customHeight="1" x14ac:dyDescent="0.3">
      <c r="A2715" s="24">
        <v>2712</v>
      </c>
      <c r="B2715" s="83"/>
      <c r="C2715" s="90"/>
      <c r="D2715" s="91"/>
      <c r="E2715" s="90"/>
      <c r="F2715" s="91"/>
      <c r="G2715" s="91"/>
      <c r="H2715" s="91"/>
    </row>
    <row r="2716" spans="1:8" ht="22.5" customHeight="1" x14ac:dyDescent="0.3">
      <c r="A2716" s="24">
        <v>2713</v>
      </c>
      <c r="B2716" s="83"/>
      <c r="C2716" s="90"/>
      <c r="D2716" s="91"/>
      <c r="E2716" s="90"/>
      <c r="F2716" s="91"/>
      <c r="G2716" s="91"/>
      <c r="H2716" s="91"/>
    </row>
    <row r="2717" spans="1:8" ht="22.5" customHeight="1" x14ac:dyDescent="0.3">
      <c r="A2717" s="24">
        <v>2714</v>
      </c>
      <c r="B2717" s="83"/>
      <c r="C2717" s="90"/>
      <c r="D2717" s="91"/>
      <c r="E2717" s="90"/>
      <c r="F2717" s="91"/>
      <c r="G2717" s="91"/>
      <c r="H2717" s="91"/>
    </row>
    <row r="2718" spans="1:8" ht="22.5" customHeight="1" x14ac:dyDescent="0.3">
      <c r="A2718" s="24">
        <v>2715</v>
      </c>
      <c r="B2718" s="83"/>
      <c r="C2718" s="90"/>
      <c r="D2718" s="91"/>
      <c r="E2718" s="90"/>
      <c r="F2718" s="91"/>
      <c r="G2718" s="91"/>
      <c r="H2718" s="91"/>
    </row>
    <row r="2719" spans="1:8" ht="22.5" customHeight="1" x14ac:dyDescent="0.3">
      <c r="A2719" s="24">
        <v>2716</v>
      </c>
      <c r="B2719" s="83"/>
      <c r="C2719" s="90"/>
      <c r="D2719" s="91"/>
      <c r="E2719" s="90"/>
      <c r="F2719" s="91"/>
      <c r="G2719" s="91"/>
      <c r="H2719" s="91"/>
    </row>
    <row r="2720" spans="1:8" ht="22.5" customHeight="1" x14ac:dyDescent="0.3">
      <c r="A2720" s="24">
        <v>2717</v>
      </c>
      <c r="B2720" s="83"/>
      <c r="C2720" s="90"/>
      <c r="D2720" s="91"/>
      <c r="E2720" s="90"/>
      <c r="F2720" s="91"/>
      <c r="G2720" s="91"/>
      <c r="H2720" s="91"/>
    </row>
    <row r="2721" spans="1:8" ht="22.5" customHeight="1" x14ac:dyDescent="0.3">
      <c r="A2721" s="24">
        <v>2718</v>
      </c>
      <c r="B2721" s="83"/>
      <c r="C2721" s="90"/>
      <c r="D2721" s="91"/>
      <c r="E2721" s="90"/>
      <c r="F2721" s="91"/>
      <c r="G2721" s="91"/>
      <c r="H2721" s="91"/>
    </row>
    <row r="2722" spans="1:8" ht="22.5" customHeight="1" x14ac:dyDescent="0.3">
      <c r="A2722" s="24">
        <v>2719</v>
      </c>
      <c r="B2722" s="83"/>
      <c r="C2722" s="90"/>
      <c r="D2722" s="91"/>
      <c r="E2722" s="90"/>
      <c r="F2722" s="91"/>
      <c r="G2722" s="91"/>
      <c r="H2722" s="91"/>
    </row>
    <row r="2723" spans="1:8" ht="22.5" customHeight="1" x14ac:dyDescent="0.3">
      <c r="A2723" s="24">
        <v>2720</v>
      </c>
      <c r="B2723" s="83"/>
      <c r="C2723" s="90"/>
      <c r="D2723" s="91"/>
      <c r="E2723" s="90"/>
      <c r="F2723" s="91"/>
      <c r="G2723" s="91"/>
      <c r="H2723" s="91"/>
    </row>
    <row r="2724" spans="1:8" ht="22.5" customHeight="1" x14ac:dyDescent="0.3">
      <c r="A2724" s="24">
        <v>2721</v>
      </c>
      <c r="B2724" s="83"/>
      <c r="C2724" s="90"/>
      <c r="D2724" s="91"/>
      <c r="E2724" s="90"/>
      <c r="F2724" s="91"/>
      <c r="G2724" s="91"/>
      <c r="H2724" s="91"/>
    </row>
    <row r="2725" spans="1:8" ht="22.5" customHeight="1" x14ac:dyDescent="0.3">
      <c r="A2725" s="24">
        <v>2722</v>
      </c>
      <c r="B2725" s="83"/>
      <c r="C2725" s="90"/>
      <c r="D2725" s="91"/>
      <c r="E2725" s="90"/>
      <c r="F2725" s="91"/>
      <c r="G2725" s="91"/>
      <c r="H2725" s="91"/>
    </row>
    <row r="2726" spans="1:8" ht="22.5" customHeight="1" x14ac:dyDescent="0.3">
      <c r="A2726" s="24">
        <v>2723</v>
      </c>
      <c r="B2726" s="83"/>
      <c r="C2726" s="90"/>
      <c r="D2726" s="91"/>
      <c r="E2726" s="90"/>
      <c r="F2726" s="91"/>
      <c r="G2726" s="91"/>
      <c r="H2726" s="91"/>
    </row>
    <row r="2727" spans="1:8" ht="22.5" customHeight="1" x14ac:dyDescent="0.3">
      <c r="A2727" s="24">
        <v>2724</v>
      </c>
      <c r="B2727" s="83"/>
      <c r="C2727" s="90"/>
      <c r="D2727" s="91"/>
      <c r="E2727" s="90"/>
      <c r="F2727" s="91"/>
      <c r="G2727" s="91"/>
      <c r="H2727" s="91"/>
    </row>
    <row r="2728" spans="1:8" ht="22.5" customHeight="1" x14ac:dyDescent="0.3">
      <c r="A2728" s="24">
        <v>2725</v>
      </c>
      <c r="B2728" s="83"/>
      <c r="C2728" s="90"/>
      <c r="D2728" s="91"/>
      <c r="E2728" s="90"/>
      <c r="F2728" s="91"/>
      <c r="G2728" s="91"/>
      <c r="H2728" s="91"/>
    </row>
    <row r="2729" spans="1:8" ht="22.5" customHeight="1" x14ac:dyDescent="0.3">
      <c r="A2729" s="24">
        <v>2726</v>
      </c>
      <c r="B2729" s="83"/>
      <c r="C2729" s="90"/>
      <c r="D2729" s="91"/>
      <c r="E2729" s="90"/>
      <c r="F2729" s="91"/>
      <c r="G2729" s="91"/>
      <c r="H2729" s="91"/>
    </row>
    <row r="2730" spans="1:8" ht="22.5" customHeight="1" x14ac:dyDescent="0.3">
      <c r="A2730" s="24">
        <v>2727</v>
      </c>
      <c r="B2730" s="83"/>
      <c r="C2730" s="90"/>
      <c r="D2730" s="91"/>
      <c r="E2730" s="90"/>
      <c r="F2730" s="91"/>
      <c r="G2730" s="91"/>
      <c r="H2730" s="91"/>
    </row>
    <row r="2731" spans="1:8" ht="22.5" customHeight="1" x14ac:dyDescent="0.3">
      <c r="A2731" s="24">
        <v>2728</v>
      </c>
      <c r="B2731" s="83"/>
      <c r="C2731" s="90"/>
      <c r="D2731" s="91"/>
      <c r="E2731" s="90"/>
      <c r="F2731" s="91"/>
      <c r="G2731" s="91"/>
      <c r="H2731" s="91"/>
    </row>
    <row r="2732" spans="1:8" ht="22.5" customHeight="1" x14ac:dyDescent="0.3">
      <c r="A2732" s="24">
        <v>2729</v>
      </c>
      <c r="B2732" s="83"/>
      <c r="C2732" s="90"/>
      <c r="D2732" s="91"/>
      <c r="E2732" s="90"/>
      <c r="F2732" s="91"/>
      <c r="G2732" s="91"/>
      <c r="H2732" s="91"/>
    </row>
    <row r="2733" spans="1:8" ht="22.5" customHeight="1" x14ac:dyDescent="0.3">
      <c r="A2733" s="24">
        <v>2730</v>
      </c>
      <c r="B2733" s="83"/>
      <c r="C2733" s="90"/>
      <c r="D2733" s="91"/>
      <c r="E2733" s="90"/>
      <c r="F2733" s="91"/>
      <c r="G2733" s="91"/>
      <c r="H2733" s="91"/>
    </row>
    <row r="2734" spans="1:8" ht="22.5" customHeight="1" x14ac:dyDescent="0.3">
      <c r="A2734" s="24">
        <v>2731</v>
      </c>
      <c r="B2734" s="83"/>
      <c r="C2734" s="90"/>
      <c r="D2734" s="91"/>
      <c r="E2734" s="90"/>
      <c r="F2734" s="91"/>
      <c r="G2734" s="91"/>
      <c r="H2734" s="91"/>
    </row>
    <row r="2735" spans="1:8" ht="22.5" customHeight="1" x14ac:dyDescent="0.3">
      <c r="A2735" s="24">
        <v>2732</v>
      </c>
      <c r="B2735" s="83"/>
      <c r="C2735" s="90"/>
      <c r="D2735" s="91"/>
      <c r="E2735" s="90"/>
      <c r="F2735" s="91"/>
      <c r="G2735" s="91"/>
      <c r="H2735" s="91"/>
    </row>
    <row r="2736" spans="1:8" ht="22.5" customHeight="1" x14ac:dyDescent="0.3">
      <c r="A2736" s="24">
        <v>2733</v>
      </c>
      <c r="B2736" s="83"/>
      <c r="C2736" s="90"/>
      <c r="D2736" s="91"/>
      <c r="E2736" s="90"/>
      <c r="F2736" s="91"/>
      <c r="G2736" s="91"/>
      <c r="H2736" s="91"/>
    </row>
    <row r="2737" spans="1:8" ht="22.5" customHeight="1" x14ac:dyDescent="0.3">
      <c r="A2737" s="24">
        <v>2734</v>
      </c>
      <c r="B2737" s="83"/>
      <c r="C2737" s="90"/>
      <c r="D2737" s="91"/>
      <c r="E2737" s="90"/>
      <c r="F2737" s="91"/>
      <c r="G2737" s="91"/>
      <c r="H2737" s="91"/>
    </row>
    <row r="2738" spans="1:8" ht="22.5" customHeight="1" x14ac:dyDescent="0.3">
      <c r="A2738" s="24">
        <v>2735</v>
      </c>
      <c r="B2738" s="83"/>
      <c r="C2738" s="90"/>
      <c r="D2738" s="91"/>
      <c r="E2738" s="90"/>
      <c r="F2738" s="91"/>
      <c r="G2738" s="91"/>
      <c r="H2738" s="91"/>
    </row>
    <row r="2739" spans="1:8" ht="22.5" customHeight="1" x14ac:dyDescent="0.3">
      <c r="A2739" s="24">
        <v>2736</v>
      </c>
      <c r="B2739" s="83"/>
      <c r="C2739" s="90"/>
      <c r="D2739" s="91"/>
      <c r="E2739" s="90"/>
      <c r="F2739" s="91"/>
      <c r="G2739" s="91"/>
      <c r="H2739" s="91"/>
    </row>
    <row r="2740" spans="1:8" ht="22.5" customHeight="1" x14ac:dyDescent="0.3">
      <c r="A2740" s="24">
        <v>2737</v>
      </c>
      <c r="B2740" s="83"/>
      <c r="C2740" s="90"/>
      <c r="D2740" s="91"/>
      <c r="E2740" s="90"/>
      <c r="F2740" s="91"/>
      <c r="G2740" s="91"/>
      <c r="H2740" s="91"/>
    </row>
    <row r="2741" spans="1:8" ht="22.5" customHeight="1" x14ac:dyDescent="0.3">
      <c r="A2741" s="24">
        <v>2738</v>
      </c>
      <c r="B2741" s="83"/>
      <c r="C2741" s="90"/>
      <c r="D2741" s="91"/>
      <c r="E2741" s="90"/>
      <c r="F2741" s="91"/>
      <c r="G2741" s="91"/>
      <c r="H2741" s="91"/>
    </row>
    <row r="2742" spans="1:8" ht="22.5" customHeight="1" x14ac:dyDescent="0.3">
      <c r="A2742" s="24">
        <v>2739</v>
      </c>
      <c r="B2742" s="83"/>
      <c r="C2742" s="90"/>
      <c r="D2742" s="91"/>
      <c r="E2742" s="90"/>
      <c r="F2742" s="91"/>
      <c r="G2742" s="91"/>
      <c r="H2742" s="91"/>
    </row>
    <row r="2743" spans="1:8" ht="22.5" customHeight="1" x14ac:dyDescent="0.3">
      <c r="A2743" s="24">
        <v>2740</v>
      </c>
      <c r="B2743" s="83"/>
      <c r="C2743" s="90"/>
      <c r="D2743" s="91"/>
      <c r="E2743" s="90"/>
      <c r="F2743" s="91"/>
      <c r="G2743" s="91"/>
      <c r="H2743" s="91"/>
    </row>
    <row r="2744" spans="1:8" ht="22.5" customHeight="1" x14ac:dyDescent="0.3">
      <c r="A2744" s="24">
        <v>2741</v>
      </c>
      <c r="B2744" s="83"/>
      <c r="C2744" s="90"/>
      <c r="D2744" s="91"/>
      <c r="E2744" s="90"/>
      <c r="F2744" s="91"/>
      <c r="G2744" s="91"/>
      <c r="H2744" s="91"/>
    </row>
    <row r="2745" spans="1:8" ht="22.5" customHeight="1" x14ac:dyDescent="0.3">
      <c r="A2745" s="24">
        <v>2742</v>
      </c>
      <c r="B2745" s="83"/>
      <c r="C2745" s="90"/>
      <c r="D2745" s="91"/>
      <c r="E2745" s="90"/>
      <c r="F2745" s="91"/>
      <c r="G2745" s="91"/>
      <c r="H2745" s="91"/>
    </row>
    <row r="2746" spans="1:8" ht="22.5" customHeight="1" x14ac:dyDescent="0.3">
      <c r="A2746" s="24">
        <v>2743</v>
      </c>
      <c r="B2746" s="83"/>
      <c r="C2746" s="90"/>
      <c r="D2746" s="91"/>
      <c r="E2746" s="90"/>
      <c r="F2746" s="91"/>
      <c r="G2746" s="91"/>
      <c r="H2746" s="91"/>
    </row>
    <row r="2747" spans="1:8" ht="22.5" customHeight="1" x14ac:dyDescent="0.3">
      <c r="A2747" s="24">
        <v>2744</v>
      </c>
      <c r="B2747" s="83"/>
      <c r="C2747" s="90"/>
      <c r="D2747" s="91"/>
      <c r="E2747" s="90"/>
      <c r="F2747" s="91"/>
      <c r="G2747" s="91"/>
      <c r="H2747" s="91"/>
    </row>
    <row r="2748" spans="1:8" ht="22.5" customHeight="1" x14ac:dyDescent="0.3">
      <c r="A2748" s="24">
        <v>2745</v>
      </c>
      <c r="B2748" s="83"/>
      <c r="C2748" s="90"/>
      <c r="D2748" s="91"/>
      <c r="E2748" s="90"/>
      <c r="F2748" s="91"/>
      <c r="G2748" s="91"/>
      <c r="H2748" s="91"/>
    </row>
    <row r="2749" spans="1:8" ht="22.5" customHeight="1" x14ac:dyDescent="0.3">
      <c r="A2749" s="24">
        <v>2746</v>
      </c>
      <c r="B2749" s="83"/>
      <c r="C2749" s="90"/>
      <c r="D2749" s="91"/>
      <c r="E2749" s="90"/>
      <c r="F2749" s="91"/>
      <c r="G2749" s="91"/>
      <c r="H2749" s="91"/>
    </row>
    <row r="2750" spans="1:8" ht="22.5" customHeight="1" x14ac:dyDescent="0.3">
      <c r="A2750" s="24">
        <v>2747</v>
      </c>
      <c r="B2750" s="83"/>
      <c r="C2750" s="90"/>
      <c r="D2750" s="91"/>
      <c r="E2750" s="90"/>
      <c r="F2750" s="91"/>
      <c r="G2750" s="91"/>
      <c r="H2750" s="91"/>
    </row>
    <row r="2751" spans="1:8" ht="22.5" customHeight="1" x14ac:dyDescent="0.3">
      <c r="A2751" s="24">
        <v>2748</v>
      </c>
      <c r="B2751" s="83"/>
      <c r="C2751" s="90"/>
      <c r="D2751" s="91"/>
      <c r="E2751" s="90"/>
      <c r="F2751" s="91"/>
      <c r="G2751" s="91"/>
      <c r="H2751" s="91"/>
    </row>
    <row r="2752" spans="1:8" ht="22.5" customHeight="1" x14ac:dyDescent="0.3">
      <c r="A2752" s="24">
        <v>2749</v>
      </c>
      <c r="B2752" s="83"/>
      <c r="C2752" s="90"/>
      <c r="D2752" s="91"/>
      <c r="E2752" s="90"/>
      <c r="F2752" s="91"/>
      <c r="G2752" s="91"/>
      <c r="H2752" s="91"/>
    </row>
    <row r="2753" spans="1:8" ht="22.5" customHeight="1" x14ac:dyDescent="0.3">
      <c r="A2753" s="24">
        <v>2750</v>
      </c>
      <c r="B2753" s="83"/>
      <c r="C2753" s="90"/>
      <c r="D2753" s="91"/>
      <c r="E2753" s="90"/>
      <c r="F2753" s="91"/>
      <c r="G2753" s="91"/>
      <c r="H2753" s="91"/>
    </row>
    <row r="2754" spans="1:8" ht="22.5" customHeight="1" x14ac:dyDescent="0.3">
      <c r="A2754" s="24">
        <v>2751</v>
      </c>
      <c r="B2754" s="83"/>
      <c r="C2754" s="90"/>
      <c r="D2754" s="91"/>
      <c r="E2754" s="90"/>
      <c r="F2754" s="91"/>
      <c r="G2754" s="91"/>
      <c r="H2754" s="91"/>
    </row>
    <row r="2755" spans="1:8" ht="22.5" customHeight="1" x14ac:dyDescent="0.3">
      <c r="A2755" s="24">
        <v>2752</v>
      </c>
      <c r="B2755" s="83"/>
      <c r="C2755" s="90"/>
      <c r="D2755" s="91"/>
      <c r="E2755" s="90"/>
      <c r="F2755" s="91"/>
      <c r="G2755" s="91"/>
      <c r="H2755" s="91"/>
    </row>
    <row r="2756" spans="1:8" ht="22.5" customHeight="1" x14ac:dyDescent="0.3">
      <c r="A2756" s="24">
        <v>2753</v>
      </c>
      <c r="B2756" s="83"/>
      <c r="C2756" s="90"/>
      <c r="D2756" s="91"/>
      <c r="E2756" s="90"/>
      <c r="F2756" s="91"/>
      <c r="G2756" s="91"/>
      <c r="H2756" s="91"/>
    </row>
    <row r="2757" spans="1:8" ht="22.5" customHeight="1" x14ac:dyDescent="0.3">
      <c r="A2757" s="24">
        <v>2754</v>
      </c>
      <c r="B2757" s="83"/>
      <c r="C2757" s="90"/>
      <c r="D2757" s="91"/>
      <c r="E2757" s="90"/>
      <c r="F2757" s="91"/>
      <c r="G2757" s="91"/>
      <c r="H2757" s="91"/>
    </row>
    <row r="2758" spans="1:8" ht="22.5" customHeight="1" x14ac:dyDescent="0.3">
      <c r="A2758" s="24">
        <v>2755</v>
      </c>
      <c r="B2758" s="83"/>
      <c r="C2758" s="90"/>
      <c r="D2758" s="91"/>
      <c r="E2758" s="90"/>
      <c r="F2758" s="91"/>
      <c r="G2758" s="91"/>
      <c r="H2758" s="91"/>
    </row>
    <row r="2759" spans="1:8" ht="22.5" customHeight="1" x14ac:dyDescent="0.3">
      <c r="A2759" s="24">
        <v>2756</v>
      </c>
      <c r="B2759" s="83"/>
      <c r="C2759" s="90"/>
      <c r="D2759" s="91"/>
      <c r="E2759" s="90"/>
      <c r="F2759" s="91"/>
      <c r="G2759" s="91"/>
      <c r="H2759" s="91"/>
    </row>
    <row r="2760" spans="1:8" ht="22.5" customHeight="1" x14ac:dyDescent="0.3">
      <c r="A2760" s="24">
        <v>2757</v>
      </c>
      <c r="B2760" s="83"/>
      <c r="C2760" s="90"/>
      <c r="D2760" s="91"/>
      <c r="E2760" s="90"/>
      <c r="F2760" s="91"/>
      <c r="G2760" s="91"/>
      <c r="H2760" s="91"/>
    </row>
    <row r="2761" spans="1:8" ht="22.5" customHeight="1" x14ac:dyDescent="0.3">
      <c r="A2761" s="24">
        <v>2758</v>
      </c>
      <c r="B2761" s="83"/>
      <c r="C2761" s="90"/>
      <c r="D2761" s="91"/>
      <c r="E2761" s="90"/>
      <c r="F2761" s="91"/>
      <c r="G2761" s="91"/>
      <c r="H2761" s="91"/>
    </row>
    <row r="2762" spans="1:8" ht="22.5" customHeight="1" x14ac:dyDescent="0.3">
      <c r="A2762" s="24">
        <v>2759</v>
      </c>
      <c r="B2762" s="83"/>
      <c r="C2762" s="90"/>
      <c r="D2762" s="91"/>
      <c r="E2762" s="90"/>
      <c r="F2762" s="91"/>
      <c r="G2762" s="91"/>
      <c r="H2762" s="91"/>
    </row>
    <row r="2763" spans="1:8" ht="22.5" customHeight="1" x14ac:dyDescent="0.3">
      <c r="A2763" s="24">
        <v>2760</v>
      </c>
      <c r="B2763" s="83"/>
      <c r="C2763" s="90"/>
      <c r="D2763" s="91"/>
      <c r="E2763" s="90"/>
      <c r="F2763" s="91"/>
      <c r="G2763" s="91"/>
      <c r="H2763" s="91"/>
    </row>
    <row r="2764" spans="1:8" ht="22.5" customHeight="1" x14ac:dyDescent="0.3">
      <c r="A2764" s="24">
        <v>2761</v>
      </c>
      <c r="B2764" s="83"/>
      <c r="C2764" s="90"/>
      <c r="D2764" s="91"/>
      <c r="E2764" s="90"/>
      <c r="F2764" s="91"/>
      <c r="G2764" s="91"/>
      <c r="H2764" s="91"/>
    </row>
    <row r="2765" spans="1:8" ht="22.5" customHeight="1" x14ac:dyDescent="0.3">
      <c r="A2765" s="24">
        <v>2762</v>
      </c>
      <c r="B2765" s="83"/>
      <c r="C2765" s="90"/>
      <c r="D2765" s="91"/>
      <c r="E2765" s="90"/>
      <c r="F2765" s="91"/>
      <c r="G2765" s="91"/>
      <c r="H2765" s="91"/>
    </row>
    <row r="2766" spans="1:8" ht="22.5" customHeight="1" x14ac:dyDescent="0.3">
      <c r="A2766" s="24">
        <v>2763</v>
      </c>
      <c r="B2766" s="83"/>
      <c r="C2766" s="90"/>
      <c r="D2766" s="91"/>
      <c r="E2766" s="90"/>
      <c r="F2766" s="91"/>
      <c r="G2766" s="91"/>
      <c r="H2766" s="91"/>
    </row>
    <row r="2767" spans="1:8" ht="22.5" customHeight="1" x14ac:dyDescent="0.3">
      <c r="A2767" s="24">
        <v>2764</v>
      </c>
      <c r="B2767" s="83"/>
      <c r="C2767" s="90"/>
      <c r="D2767" s="91"/>
      <c r="E2767" s="90"/>
      <c r="F2767" s="91"/>
      <c r="G2767" s="91"/>
      <c r="H2767" s="91"/>
    </row>
    <row r="2768" spans="1:8" ht="22.5" customHeight="1" x14ac:dyDescent="0.3">
      <c r="A2768" s="24">
        <v>2765</v>
      </c>
      <c r="B2768" s="83"/>
      <c r="C2768" s="90"/>
      <c r="D2768" s="91"/>
      <c r="E2768" s="90"/>
      <c r="F2768" s="91"/>
      <c r="G2768" s="91"/>
      <c r="H2768" s="91"/>
    </row>
    <row r="2769" spans="1:8" ht="22.5" customHeight="1" x14ac:dyDescent="0.3">
      <c r="A2769" s="24">
        <v>2766</v>
      </c>
      <c r="B2769" s="83"/>
      <c r="C2769" s="90"/>
      <c r="D2769" s="91"/>
      <c r="E2769" s="90"/>
      <c r="F2769" s="91"/>
      <c r="G2769" s="91"/>
      <c r="H2769" s="91"/>
    </row>
    <row r="2770" spans="1:8" ht="22.5" customHeight="1" x14ac:dyDescent="0.3">
      <c r="A2770" s="24">
        <v>2767</v>
      </c>
      <c r="B2770" s="83"/>
      <c r="C2770" s="90"/>
      <c r="D2770" s="91"/>
      <c r="E2770" s="90"/>
      <c r="F2770" s="91"/>
      <c r="G2770" s="91"/>
      <c r="H2770" s="91"/>
    </row>
    <row r="2771" spans="1:8" ht="22.5" customHeight="1" x14ac:dyDescent="0.3">
      <c r="A2771" s="24">
        <v>2768</v>
      </c>
      <c r="B2771" s="83"/>
      <c r="C2771" s="90"/>
      <c r="D2771" s="91"/>
      <c r="E2771" s="90"/>
      <c r="F2771" s="91"/>
      <c r="G2771" s="91"/>
      <c r="H2771" s="91"/>
    </row>
    <row r="2772" spans="1:8" ht="22.5" customHeight="1" x14ac:dyDescent="0.3">
      <c r="A2772" s="24">
        <v>2769</v>
      </c>
      <c r="B2772" s="83"/>
      <c r="C2772" s="90"/>
      <c r="D2772" s="91"/>
      <c r="E2772" s="90"/>
      <c r="F2772" s="91"/>
      <c r="G2772" s="91"/>
      <c r="H2772" s="91"/>
    </row>
    <row r="2773" spans="1:8" ht="22.5" customHeight="1" x14ac:dyDescent="0.3">
      <c r="A2773" s="24">
        <v>2770</v>
      </c>
      <c r="B2773" s="83"/>
      <c r="C2773" s="90"/>
      <c r="D2773" s="91"/>
      <c r="E2773" s="90"/>
      <c r="F2773" s="91"/>
      <c r="G2773" s="91"/>
      <c r="H2773" s="91"/>
    </row>
    <row r="2774" spans="1:8" ht="22.5" customHeight="1" x14ac:dyDescent="0.3">
      <c r="A2774" s="24">
        <v>2771</v>
      </c>
      <c r="B2774" s="83"/>
      <c r="C2774" s="90"/>
      <c r="D2774" s="91"/>
      <c r="E2774" s="90"/>
      <c r="F2774" s="91"/>
      <c r="G2774" s="91"/>
      <c r="H2774" s="91"/>
    </row>
    <row r="2775" spans="1:8" ht="22.5" customHeight="1" x14ac:dyDescent="0.3">
      <c r="A2775" s="24">
        <v>2772</v>
      </c>
      <c r="B2775" s="83"/>
      <c r="C2775" s="90"/>
      <c r="D2775" s="91"/>
      <c r="E2775" s="90"/>
      <c r="F2775" s="91"/>
      <c r="G2775" s="91"/>
      <c r="H2775" s="91"/>
    </row>
    <row r="2776" spans="1:8" ht="22.5" customHeight="1" x14ac:dyDescent="0.3">
      <c r="A2776" s="24">
        <v>2773</v>
      </c>
      <c r="B2776" s="83"/>
      <c r="C2776" s="90"/>
      <c r="D2776" s="91"/>
      <c r="E2776" s="90"/>
      <c r="F2776" s="91"/>
      <c r="G2776" s="91"/>
      <c r="H2776" s="91"/>
    </row>
    <row r="2777" spans="1:8" ht="22.5" customHeight="1" x14ac:dyDescent="0.3">
      <c r="A2777" s="24">
        <v>2774</v>
      </c>
      <c r="B2777" s="83"/>
      <c r="C2777" s="90"/>
      <c r="D2777" s="91"/>
      <c r="E2777" s="90"/>
      <c r="F2777" s="91"/>
      <c r="G2777" s="91"/>
      <c r="H2777" s="91"/>
    </row>
    <row r="2778" spans="1:8" ht="22.5" customHeight="1" x14ac:dyDescent="0.3">
      <c r="A2778" s="24">
        <v>2775</v>
      </c>
      <c r="B2778" s="83"/>
      <c r="C2778" s="90"/>
      <c r="D2778" s="91"/>
      <c r="E2778" s="90"/>
      <c r="F2778" s="91"/>
      <c r="G2778" s="91"/>
      <c r="H2778" s="91"/>
    </row>
    <row r="2779" spans="1:8" ht="22.5" customHeight="1" x14ac:dyDescent="0.3">
      <c r="A2779" s="24">
        <v>2776</v>
      </c>
      <c r="B2779" s="83"/>
      <c r="C2779" s="90"/>
      <c r="D2779" s="91"/>
      <c r="E2779" s="90"/>
      <c r="F2779" s="91"/>
      <c r="G2779" s="91"/>
      <c r="H2779" s="91"/>
    </row>
    <row r="2780" spans="1:8" ht="22.5" customHeight="1" x14ac:dyDescent="0.3">
      <c r="A2780" s="24">
        <v>2777</v>
      </c>
      <c r="B2780" s="83"/>
      <c r="C2780" s="90"/>
      <c r="D2780" s="91"/>
      <c r="E2780" s="90"/>
      <c r="F2780" s="91"/>
      <c r="G2780" s="91"/>
      <c r="H2780" s="91"/>
    </row>
    <row r="2781" spans="1:8" ht="22.5" customHeight="1" x14ac:dyDescent="0.3">
      <c r="A2781" s="24">
        <v>2778</v>
      </c>
      <c r="B2781" s="83"/>
      <c r="C2781" s="90"/>
      <c r="D2781" s="91"/>
      <c r="E2781" s="90"/>
      <c r="F2781" s="91"/>
      <c r="G2781" s="91"/>
      <c r="H2781" s="91"/>
    </row>
    <row r="2782" spans="1:8" ht="22.5" customHeight="1" x14ac:dyDescent="0.3">
      <c r="A2782" s="24">
        <v>2779</v>
      </c>
      <c r="B2782" s="83"/>
      <c r="C2782" s="90"/>
      <c r="D2782" s="91"/>
      <c r="E2782" s="90"/>
      <c r="F2782" s="91"/>
      <c r="G2782" s="91"/>
      <c r="H2782" s="91"/>
    </row>
    <row r="2783" spans="1:8" ht="22.5" customHeight="1" x14ac:dyDescent="0.3">
      <c r="A2783" s="24">
        <v>2780</v>
      </c>
      <c r="B2783" s="83"/>
      <c r="C2783" s="90"/>
      <c r="D2783" s="91"/>
      <c r="E2783" s="90"/>
      <c r="F2783" s="91"/>
      <c r="G2783" s="91"/>
      <c r="H2783" s="91"/>
    </row>
    <row r="2784" spans="1:8" ht="22.5" customHeight="1" x14ac:dyDescent="0.3">
      <c r="A2784" s="24">
        <v>2781</v>
      </c>
      <c r="B2784" s="83"/>
      <c r="C2784" s="90"/>
      <c r="D2784" s="91"/>
      <c r="E2784" s="90"/>
      <c r="F2784" s="91"/>
      <c r="G2784" s="91"/>
      <c r="H2784" s="91"/>
    </row>
    <row r="2785" spans="1:8" ht="22.5" customHeight="1" x14ac:dyDescent="0.3">
      <c r="A2785" s="24">
        <v>2782</v>
      </c>
      <c r="B2785" s="83"/>
      <c r="C2785" s="90"/>
      <c r="D2785" s="91"/>
      <c r="E2785" s="90"/>
      <c r="F2785" s="91"/>
      <c r="G2785" s="91"/>
      <c r="H2785" s="91"/>
    </row>
    <row r="2786" spans="1:8" ht="22.5" customHeight="1" x14ac:dyDescent="0.3">
      <c r="A2786" s="24">
        <v>2783</v>
      </c>
      <c r="B2786" s="83"/>
      <c r="C2786" s="90"/>
      <c r="D2786" s="91"/>
      <c r="E2786" s="90"/>
      <c r="F2786" s="91"/>
      <c r="G2786" s="91"/>
      <c r="H2786" s="91"/>
    </row>
    <row r="2787" spans="1:8" ht="22.5" customHeight="1" x14ac:dyDescent="0.3">
      <c r="A2787" s="24">
        <v>2784</v>
      </c>
      <c r="B2787" s="83"/>
      <c r="C2787" s="90"/>
      <c r="D2787" s="91"/>
      <c r="E2787" s="90"/>
      <c r="F2787" s="91"/>
      <c r="G2787" s="91"/>
      <c r="H2787" s="91"/>
    </row>
    <row r="2788" spans="1:8" ht="22.5" customHeight="1" x14ac:dyDescent="0.3">
      <c r="A2788" s="24">
        <v>2785</v>
      </c>
      <c r="B2788" s="83"/>
      <c r="C2788" s="90"/>
      <c r="D2788" s="91"/>
      <c r="E2788" s="90"/>
      <c r="F2788" s="91"/>
      <c r="G2788" s="91"/>
      <c r="H2788" s="91"/>
    </row>
    <row r="2789" spans="1:8" ht="22.5" customHeight="1" x14ac:dyDescent="0.3">
      <c r="A2789" s="24">
        <v>2786</v>
      </c>
      <c r="B2789" s="83"/>
      <c r="C2789" s="90"/>
      <c r="D2789" s="91"/>
      <c r="E2789" s="90"/>
      <c r="F2789" s="91"/>
      <c r="G2789" s="91"/>
      <c r="H2789" s="91"/>
    </row>
    <row r="2790" spans="1:8" ht="22.5" customHeight="1" x14ac:dyDescent="0.3">
      <c r="A2790" s="24">
        <v>2787</v>
      </c>
      <c r="B2790" s="83"/>
      <c r="C2790" s="90"/>
      <c r="D2790" s="91"/>
      <c r="E2790" s="90"/>
      <c r="F2790" s="91"/>
      <c r="G2790" s="91"/>
      <c r="H2790" s="91"/>
    </row>
    <row r="2791" spans="1:8" ht="22.5" customHeight="1" x14ac:dyDescent="0.3">
      <c r="A2791" s="24">
        <v>2788</v>
      </c>
      <c r="B2791" s="83"/>
      <c r="C2791" s="90"/>
      <c r="D2791" s="91"/>
      <c r="E2791" s="90"/>
      <c r="F2791" s="91"/>
      <c r="G2791" s="91"/>
      <c r="H2791" s="91"/>
    </row>
    <row r="2792" spans="1:8" ht="22.5" customHeight="1" x14ac:dyDescent="0.3">
      <c r="A2792" s="24">
        <v>2789</v>
      </c>
      <c r="B2792" s="83"/>
      <c r="C2792" s="90"/>
      <c r="D2792" s="91"/>
      <c r="E2792" s="90"/>
      <c r="F2792" s="91"/>
      <c r="G2792" s="91"/>
      <c r="H2792" s="91"/>
    </row>
    <row r="2793" spans="1:8" ht="22.5" customHeight="1" x14ac:dyDescent="0.3">
      <c r="A2793" s="24">
        <v>2790</v>
      </c>
      <c r="B2793" s="83"/>
      <c r="C2793" s="90"/>
      <c r="D2793" s="91"/>
      <c r="E2793" s="90"/>
      <c r="F2793" s="91"/>
      <c r="G2793" s="91"/>
      <c r="H2793" s="91"/>
    </row>
    <row r="2794" spans="1:8" ht="22.5" customHeight="1" x14ac:dyDescent="0.3">
      <c r="A2794" s="24">
        <v>2791</v>
      </c>
      <c r="B2794" s="83"/>
      <c r="C2794" s="90"/>
      <c r="D2794" s="91"/>
      <c r="E2794" s="90"/>
      <c r="F2794" s="91"/>
      <c r="G2794" s="91"/>
      <c r="H2794" s="91"/>
    </row>
    <row r="2795" spans="1:8" ht="22.5" customHeight="1" x14ac:dyDescent="0.3">
      <c r="A2795" s="24">
        <v>2792</v>
      </c>
      <c r="B2795" s="83"/>
      <c r="C2795" s="90"/>
      <c r="D2795" s="91"/>
      <c r="E2795" s="90"/>
      <c r="F2795" s="91"/>
      <c r="G2795" s="91"/>
      <c r="H2795" s="91"/>
    </row>
    <row r="2796" spans="1:8" ht="22.5" customHeight="1" x14ac:dyDescent="0.3">
      <c r="A2796" s="24">
        <v>2793</v>
      </c>
      <c r="B2796" s="83"/>
      <c r="C2796" s="90"/>
      <c r="D2796" s="91"/>
      <c r="E2796" s="90"/>
      <c r="F2796" s="91"/>
      <c r="G2796" s="91"/>
      <c r="H2796" s="91"/>
    </row>
    <row r="2797" spans="1:8" ht="22.5" customHeight="1" x14ac:dyDescent="0.3">
      <c r="A2797" s="24">
        <v>2794</v>
      </c>
      <c r="B2797" s="83"/>
      <c r="C2797" s="90"/>
      <c r="D2797" s="91"/>
      <c r="E2797" s="90"/>
      <c r="F2797" s="91"/>
      <c r="G2797" s="91"/>
      <c r="H2797" s="91"/>
    </row>
    <row r="2798" spans="1:8" ht="22.5" customHeight="1" x14ac:dyDescent="0.3">
      <c r="A2798" s="24">
        <v>2795</v>
      </c>
      <c r="B2798" s="83"/>
      <c r="C2798" s="90"/>
      <c r="D2798" s="91"/>
      <c r="E2798" s="90"/>
      <c r="F2798" s="91"/>
      <c r="G2798" s="91"/>
      <c r="H2798" s="91"/>
    </row>
    <row r="2799" spans="1:8" ht="22.5" customHeight="1" x14ac:dyDescent="0.3">
      <c r="A2799" s="24">
        <v>2796</v>
      </c>
      <c r="B2799" s="83"/>
      <c r="C2799" s="90"/>
      <c r="D2799" s="91"/>
      <c r="E2799" s="90"/>
      <c r="F2799" s="91"/>
      <c r="G2799" s="91"/>
      <c r="H2799" s="91"/>
    </row>
    <row r="2800" spans="1:8" ht="22.5" customHeight="1" x14ac:dyDescent="0.3">
      <c r="A2800" s="24">
        <v>2797</v>
      </c>
      <c r="B2800" s="83"/>
      <c r="C2800" s="90"/>
      <c r="D2800" s="91"/>
      <c r="E2800" s="90"/>
      <c r="F2800" s="91"/>
      <c r="G2800" s="91"/>
      <c r="H2800" s="91"/>
    </row>
    <row r="2801" spans="1:8" ht="22.5" customHeight="1" x14ac:dyDescent="0.3">
      <c r="A2801" s="24">
        <v>2798</v>
      </c>
      <c r="B2801" s="83"/>
      <c r="C2801" s="90"/>
      <c r="D2801" s="91"/>
      <c r="E2801" s="90"/>
      <c r="F2801" s="91"/>
      <c r="G2801" s="91"/>
      <c r="H2801" s="91"/>
    </row>
    <row r="2802" spans="1:8" ht="22.5" customHeight="1" x14ac:dyDescent="0.3">
      <c r="A2802" s="24">
        <v>2799</v>
      </c>
      <c r="B2802" s="83"/>
      <c r="C2802" s="90"/>
      <c r="D2802" s="91"/>
      <c r="E2802" s="90"/>
      <c r="F2802" s="91"/>
      <c r="G2802" s="91"/>
      <c r="H2802" s="91"/>
    </row>
    <row r="2803" spans="1:8" ht="22.5" customHeight="1" x14ac:dyDescent="0.3">
      <c r="A2803" s="24">
        <v>2800</v>
      </c>
      <c r="B2803" s="83"/>
      <c r="C2803" s="90"/>
      <c r="D2803" s="91"/>
      <c r="E2803" s="90"/>
      <c r="F2803" s="91"/>
      <c r="G2803" s="91"/>
      <c r="H2803" s="91"/>
    </row>
    <row r="2804" spans="1:8" ht="22.5" customHeight="1" x14ac:dyDescent="0.3">
      <c r="A2804" s="24">
        <v>2801</v>
      </c>
      <c r="B2804" s="83"/>
      <c r="C2804" s="90"/>
      <c r="D2804" s="91"/>
      <c r="E2804" s="90"/>
      <c r="F2804" s="91"/>
      <c r="G2804" s="91"/>
      <c r="H2804" s="91"/>
    </row>
    <row r="2805" spans="1:8" ht="22.5" customHeight="1" x14ac:dyDescent="0.3">
      <c r="A2805" s="24">
        <v>2802</v>
      </c>
      <c r="B2805" s="83"/>
      <c r="C2805" s="90"/>
      <c r="D2805" s="91"/>
      <c r="E2805" s="90"/>
      <c r="F2805" s="91"/>
      <c r="G2805" s="91"/>
      <c r="H2805" s="91"/>
    </row>
    <row r="2806" spans="1:8" ht="22.5" customHeight="1" x14ac:dyDescent="0.3">
      <c r="A2806" s="24">
        <v>2803</v>
      </c>
      <c r="B2806" s="83"/>
      <c r="C2806" s="90"/>
      <c r="D2806" s="91"/>
      <c r="E2806" s="90"/>
      <c r="F2806" s="91"/>
      <c r="G2806" s="91"/>
      <c r="H2806" s="91"/>
    </row>
    <row r="2807" spans="1:8" ht="22.5" customHeight="1" x14ac:dyDescent="0.3">
      <c r="A2807" s="24">
        <v>2804</v>
      </c>
      <c r="B2807" s="83"/>
      <c r="C2807" s="90"/>
      <c r="D2807" s="91"/>
      <c r="E2807" s="90"/>
      <c r="F2807" s="91"/>
      <c r="G2807" s="91"/>
      <c r="H2807" s="91"/>
    </row>
    <row r="2808" spans="1:8" ht="22.5" customHeight="1" x14ac:dyDescent="0.3">
      <c r="A2808" s="24">
        <v>2805</v>
      </c>
      <c r="B2808" s="83"/>
      <c r="C2808" s="90"/>
      <c r="D2808" s="91"/>
      <c r="E2808" s="90"/>
      <c r="F2808" s="91"/>
      <c r="G2808" s="91"/>
      <c r="H2808" s="91"/>
    </row>
    <row r="2809" spans="1:8" ht="22.5" customHeight="1" x14ac:dyDescent="0.3">
      <c r="A2809" s="24">
        <v>2806</v>
      </c>
      <c r="B2809" s="83"/>
      <c r="C2809" s="90"/>
      <c r="D2809" s="91"/>
      <c r="E2809" s="90"/>
      <c r="F2809" s="91"/>
      <c r="G2809" s="91"/>
      <c r="H2809" s="91"/>
    </row>
    <row r="2810" spans="1:8" ht="22.5" customHeight="1" x14ac:dyDescent="0.3">
      <c r="A2810" s="24">
        <v>2807</v>
      </c>
      <c r="B2810" s="83"/>
      <c r="C2810" s="90"/>
      <c r="D2810" s="91"/>
      <c r="E2810" s="90"/>
      <c r="F2810" s="91"/>
      <c r="G2810" s="91"/>
      <c r="H2810" s="91"/>
    </row>
    <row r="2811" spans="1:8" ht="22.5" customHeight="1" x14ac:dyDescent="0.3">
      <c r="A2811" s="24">
        <v>2808</v>
      </c>
      <c r="B2811" s="83"/>
      <c r="C2811" s="90"/>
      <c r="D2811" s="91"/>
      <c r="E2811" s="90"/>
      <c r="F2811" s="91"/>
      <c r="G2811" s="91"/>
      <c r="H2811" s="91"/>
    </row>
    <row r="2812" spans="1:8" ht="22.5" customHeight="1" x14ac:dyDescent="0.3">
      <c r="A2812" s="24">
        <v>2809</v>
      </c>
      <c r="B2812" s="83"/>
      <c r="C2812" s="90"/>
      <c r="D2812" s="91"/>
      <c r="E2812" s="90"/>
      <c r="F2812" s="91"/>
      <c r="G2812" s="91"/>
      <c r="H2812" s="91"/>
    </row>
    <row r="2813" spans="1:8" ht="22.5" customHeight="1" x14ac:dyDescent="0.3">
      <c r="A2813" s="24">
        <v>2810</v>
      </c>
      <c r="B2813" s="83"/>
      <c r="C2813" s="90"/>
      <c r="D2813" s="91"/>
      <c r="E2813" s="90"/>
      <c r="F2813" s="91"/>
      <c r="G2813" s="91"/>
      <c r="H2813" s="91"/>
    </row>
    <row r="2814" spans="1:8" ht="22.5" customHeight="1" x14ac:dyDescent="0.3">
      <c r="A2814" s="24">
        <v>2811</v>
      </c>
      <c r="B2814" s="83"/>
      <c r="C2814" s="90"/>
      <c r="D2814" s="91"/>
      <c r="E2814" s="90"/>
      <c r="F2814" s="91"/>
      <c r="G2814" s="91"/>
      <c r="H2814" s="91"/>
    </row>
    <row r="2815" spans="1:8" ht="22.5" customHeight="1" x14ac:dyDescent="0.3">
      <c r="A2815" s="24">
        <v>2812</v>
      </c>
      <c r="B2815" s="83"/>
      <c r="C2815" s="90"/>
      <c r="D2815" s="91"/>
      <c r="E2815" s="90"/>
      <c r="F2815" s="91"/>
      <c r="G2815" s="91"/>
      <c r="H2815" s="91"/>
    </row>
    <row r="2816" spans="1:8" ht="22.5" customHeight="1" x14ac:dyDescent="0.3">
      <c r="A2816" s="24">
        <v>2813</v>
      </c>
      <c r="B2816" s="83"/>
      <c r="C2816" s="90"/>
      <c r="D2816" s="91"/>
      <c r="E2816" s="90"/>
      <c r="F2816" s="91"/>
      <c r="G2816" s="91"/>
      <c r="H2816" s="91"/>
    </row>
    <row r="2817" spans="1:8" ht="22.5" customHeight="1" x14ac:dyDescent="0.3">
      <c r="A2817" s="24">
        <v>2814</v>
      </c>
      <c r="B2817" s="83"/>
      <c r="C2817" s="90"/>
      <c r="D2817" s="91"/>
      <c r="E2817" s="90"/>
      <c r="F2817" s="91"/>
      <c r="G2817" s="91"/>
      <c r="H2817" s="91"/>
    </row>
    <row r="2818" spans="1:8" ht="22.5" customHeight="1" x14ac:dyDescent="0.3">
      <c r="A2818" s="24">
        <v>2815</v>
      </c>
      <c r="B2818" s="83"/>
      <c r="C2818" s="90"/>
      <c r="D2818" s="91"/>
      <c r="E2818" s="90"/>
      <c r="F2818" s="91"/>
      <c r="G2818" s="91"/>
      <c r="H2818" s="91"/>
    </row>
    <row r="2819" spans="1:8" ht="22.5" customHeight="1" x14ac:dyDescent="0.3">
      <c r="A2819" s="24">
        <v>2816</v>
      </c>
      <c r="B2819" s="83"/>
      <c r="C2819" s="90"/>
      <c r="D2819" s="91"/>
      <c r="E2819" s="90"/>
      <c r="F2819" s="91"/>
      <c r="G2819" s="91"/>
      <c r="H2819" s="91"/>
    </row>
    <row r="2820" spans="1:8" ht="22.5" customHeight="1" x14ac:dyDescent="0.3">
      <c r="A2820" s="24">
        <v>2817</v>
      </c>
      <c r="B2820" s="83"/>
      <c r="C2820" s="90"/>
      <c r="D2820" s="91"/>
      <c r="E2820" s="90"/>
      <c r="F2820" s="91"/>
      <c r="G2820" s="91"/>
      <c r="H2820" s="91"/>
    </row>
    <row r="2821" spans="1:8" ht="22.5" customHeight="1" x14ac:dyDescent="0.3">
      <c r="A2821" s="24">
        <v>2818</v>
      </c>
      <c r="B2821" s="83"/>
      <c r="C2821" s="90"/>
      <c r="D2821" s="91"/>
      <c r="E2821" s="90"/>
      <c r="F2821" s="91"/>
      <c r="G2821" s="91"/>
      <c r="H2821" s="91"/>
    </row>
    <row r="2822" spans="1:8" ht="22.5" customHeight="1" x14ac:dyDescent="0.3">
      <c r="A2822" s="24">
        <v>2819</v>
      </c>
      <c r="B2822" s="83"/>
      <c r="C2822" s="90"/>
      <c r="D2822" s="91"/>
      <c r="E2822" s="90"/>
      <c r="F2822" s="91"/>
      <c r="G2822" s="91"/>
      <c r="H2822" s="91"/>
    </row>
    <row r="2823" spans="1:8" ht="22.5" customHeight="1" x14ac:dyDescent="0.3">
      <c r="A2823" s="24">
        <v>2820</v>
      </c>
      <c r="B2823" s="83"/>
      <c r="C2823" s="90"/>
      <c r="D2823" s="91"/>
      <c r="E2823" s="90"/>
      <c r="F2823" s="91"/>
      <c r="G2823" s="91"/>
      <c r="H2823" s="91"/>
    </row>
    <row r="2824" spans="1:8" ht="22.5" customHeight="1" x14ac:dyDescent="0.3">
      <c r="A2824" s="24">
        <v>2821</v>
      </c>
      <c r="B2824" s="83"/>
      <c r="C2824" s="90"/>
      <c r="D2824" s="91"/>
      <c r="E2824" s="90"/>
      <c r="F2824" s="91"/>
      <c r="G2824" s="91"/>
      <c r="H2824" s="91"/>
    </row>
    <row r="2825" spans="1:8" ht="22.5" customHeight="1" x14ac:dyDescent="0.3">
      <c r="A2825" s="24">
        <v>2822</v>
      </c>
      <c r="B2825" s="83"/>
      <c r="C2825" s="90"/>
      <c r="D2825" s="91"/>
      <c r="E2825" s="90"/>
      <c r="F2825" s="91"/>
      <c r="G2825" s="91"/>
      <c r="H2825" s="91"/>
    </row>
    <row r="2826" spans="1:8" ht="22.5" customHeight="1" x14ac:dyDescent="0.3">
      <c r="A2826" s="24">
        <v>2823</v>
      </c>
      <c r="B2826" s="83"/>
      <c r="C2826" s="90"/>
      <c r="D2826" s="91"/>
      <c r="E2826" s="90"/>
      <c r="F2826" s="91"/>
      <c r="G2826" s="91"/>
      <c r="H2826" s="91"/>
    </row>
    <row r="2827" spans="1:8" ht="22.5" customHeight="1" x14ac:dyDescent="0.3">
      <c r="A2827" s="24">
        <v>2824</v>
      </c>
      <c r="B2827" s="83"/>
      <c r="C2827" s="90"/>
      <c r="D2827" s="91"/>
      <c r="E2827" s="90"/>
      <c r="F2827" s="91"/>
      <c r="G2827" s="91"/>
      <c r="H2827" s="91"/>
    </row>
    <row r="2828" spans="1:8" ht="22.5" customHeight="1" x14ac:dyDescent="0.3">
      <c r="A2828" s="24">
        <v>2825</v>
      </c>
      <c r="B2828" s="83"/>
      <c r="C2828" s="90"/>
      <c r="D2828" s="91"/>
      <c r="E2828" s="90"/>
      <c r="F2828" s="91"/>
      <c r="G2828" s="91"/>
      <c r="H2828" s="91"/>
    </row>
    <row r="2829" spans="1:8" ht="22.5" customHeight="1" x14ac:dyDescent="0.3">
      <c r="A2829" s="24">
        <v>2826</v>
      </c>
      <c r="B2829" s="83"/>
      <c r="C2829" s="90"/>
      <c r="D2829" s="91"/>
      <c r="E2829" s="90"/>
      <c r="F2829" s="91"/>
      <c r="G2829" s="91"/>
      <c r="H2829" s="91"/>
    </row>
    <row r="2830" spans="1:8" ht="22.5" customHeight="1" x14ac:dyDescent="0.3">
      <c r="A2830" s="24">
        <v>2827</v>
      </c>
      <c r="B2830" s="83"/>
      <c r="C2830" s="90"/>
      <c r="D2830" s="91"/>
      <c r="E2830" s="90"/>
      <c r="F2830" s="91"/>
      <c r="G2830" s="91"/>
      <c r="H2830" s="91"/>
    </row>
    <row r="2831" spans="1:8" ht="22.5" customHeight="1" x14ac:dyDescent="0.3">
      <c r="A2831" s="24">
        <v>2828</v>
      </c>
      <c r="B2831" s="83"/>
      <c r="C2831" s="90"/>
      <c r="D2831" s="91"/>
      <c r="E2831" s="90"/>
      <c r="F2831" s="91"/>
      <c r="G2831" s="91"/>
      <c r="H2831" s="91"/>
    </row>
    <row r="2832" spans="1:8" ht="22.5" customHeight="1" x14ac:dyDescent="0.3">
      <c r="A2832" s="24">
        <v>2829</v>
      </c>
      <c r="B2832" s="83"/>
      <c r="C2832" s="90"/>
      <c r="D2832" s="91"/>
      <c r="E2832" s="90"/>
      <c r="F2832" s="91"/>
      <c r="G2832" s="91"/>
      <c r="H2832" s="91"/>
    </row>
    <row r="2833" spans="1:8" ht="22.5" customHeight="1" x14ac:dyDescent="0.3">
      <c r="A2833" s="24">
        <v>2830</v>
      </c>
      <c r="B2833" s="83"/>
      <c r="C2833" s="90"/>
      <c r="D2833" s="91"/>
      <c r="E2833" s="90"/>
      <c r="F2833" s="91"/>
      <c r="G2833" s="91"/>
      <c r="H2833" s="91"/>
    </row>
    <row r="2834" spans="1:8" ht="22.5" customHeight="1" x14ac:dyDescent="0.3">
      <c r="A2834" s="24">
        <v>2831</v>
      </c>
      <c r="B2834" s="83"/>
      <c r="C2834" s="90"/>
      <c r="D2834" s="91"/>
      <c r="E2834" s="90"/>
      <c r="F2834" s="91"/>
      <c r="G2834" s="91"/>
      <c r="H2834" s="91"/>
    </row>
    <row r="2835" spans="1:8" ht="22.5" customHeight="1" x14ac:dyDescent="0.3">
      <c r="A2835" s="24">
        <v>2832</v>
      </c>
      <c r="B2835" s="83"/>
      <c r="C2835" s="90"/>
      <c r="D2835" s="91"/>
      <c r="E2835" s="90"/>
      <c r="F2835" s="91"/>
      <c r="G2835" s="91"/>
      <c r="H2835" s="91"/>
    </row>
    <row r="2836" spans="1:8" ht="22.5" customHeight="1" x14ac:dyDescent="0.3">
      <c r="A2836" s="24">
        <v>2833</v>
      </c>
      <c r="B2836" s="83"/>
      <c r="C2836" s="90"/>
      <c r="D2836" s="91"/>
      <c r="E2836" s="90"/>
      <c r="F2836" s="91"/>
      <c r="G2836" s="91"/>
      <c r="H2836" s="91"/>
    </row>
    <row r="2837" spans="1:8" ht="22.5" customHeight="1" x14ac:dyDescent="0.3">
      <c r="A2837" s="24">
        <v>2834</v>
      </c>
      <c r="B2837" s="83"/>
      <c r="C2837" s="90"/>
      <c r="D2837" s="91"/>
      <c r="E2837" s="90"/>
      <c r="F2837" s="91"/>
      <c r="G2837" s="91"/>
      <c r="H2837" s="91"/>
    </row>
    <row r="2838" spans="1:8" ht="22.5" customHeight="1" x14ac:dyDescent="0.3">
      <c r="A2838" s="24">
        <v>2835</v>
      </c>
      <c r="B2838" s="83"/>
      <c r="C2838" s="90"/>
      <c r="D2838" s="91"/>
      <c r="E2838" s="90"/>
      <c r="F2838" s="91"/>
      <c r="G2838" s="91"/>
      <c r="H2838" s="91"/>
    </row>
    <row r="2839" spans="1:8" ht="22.5" customHeight="1" x14ac:dyDescent="0.3">
      <c r="A2839" s="24">
        <v>2836</v>
      </c>
      <c r="B2839" s="83"/>
      <c r="C2839" s="90"/>
      <c r="D2839" s="91"/>
      <c r="E2839" s="90"/>
      <c r="F2839" s="91"/>
      <c r="G2839" s="91"/>
      <c r="H2839" s="91"/>
    </row>
    <row r="2840" spans="1:8" ht="22.5" customHeight="1" x14ac:dyDescent="0.3">
      <c r="A2840" s="24">
        <v>2837</v>
      </c>
      <c r="B2840" s="83"/>
      <c r="C2840" s="90"/>
      <c r="D2840" s="91"/>
      <c r="E2840" s="90"/>
      <c r="F2840" s="91"/>
      <c r="G2840" s="91"/>
      <c r="H2840" s="91"/>
    </row>
    <row r="2841" spans="1:8" ht="22.5" customHeight="1" x14ac:dyDescent="0.3">
      <c r="A2841" s="24">
        <v>2838</v>
      </c>
      <c r="B2841" s="83"/>
      <c r="C2841" s="90"/>
      <c r="D2841" s="91"/>
      <c r="E2841" s="90"/>
      <c r="F2841" s="91"/>
      <c r="G2841" s="91"/>
      <c r="H2841" s="91"/>
    </row>
    <row r="2842" spans="1:8" ht="22.5" customHeight="1" x14ac:dyDescent="0.3">
      <c r="A2842" s="24">
        <v>2839</v>
      </c>
      <c r="B2842" s="83"/>
      <c r="C2842" s="90"/>
      <c r="D2842" s="91"/>
      <c r="E2842" s="90"/>
      <c r="F2842" s="91"/>
      <c r="G2842" s="91"/>
      <c r="H2842" s="91"/>
    </row>
    <row r="2843" spans="1:8" ht="22.5" customHeight="1" x14ac:dyDescent="0.3">
      <c r="A2843" s="24">
        <v>2840</v>
      </c>
      <c r="B2843" s="83"/>
      <c r="C2843" s="90"/>
      <c r="D2843" s="91"/>
      <c r="E2843" s="90"/>
      <c r="F2843" s="91"/>
      <c r="G2843" s="91"/>
      <c r="H2843" s="91"/>
    </row>
    <row r="2844" spans="1:8" ht="22.5" customHeight="1" x14ac:dyDescent="0.3">
      <c r="A2844" s="24">
        <v>2841</v>
      </c>
      <c r="B2844" s="83"/>
      <c r="C2844" s="90"/>
      <c r="D2844" s="91"/>
      <c r="E2844" s="90"/>
      <c r="F2844" s="91"/>
      <c r="G2844" s="91"/>
      <c r="H2844" s="91"/>
    </row>
    <row r="2845" spans="1:8" ht="22.5" customHeight="1" x14ac:dyDescent="0.3">
      <c r="A2845" s="24">
        <v>2842</v>
      </c>
      <c r="B2845" s="83"/>
      <c r="C2845" s="90"/>
      <c r="D2845" s="91"/>
      <c r="E2845" s="90"/>
      <c r="F2845" s="91"/>
      <c r="G2845" s="91"/>
      <c r="H2845" s="91"/>
    </row>
    <row r="2846" spans="1:8" ht="22.5" customHeight="1" x14ac:dyDescent="0.3">
      <c r="A2846" s="24">
        <v>2843</v>
      </c>
      <c r="B2846" s="83"/>
      <c r="C2846" s="90"/>
      <c r="D2846" s="91"/>
      <c r="E2846" s="90"/>
      <c r="F2846" s="91"/>
      <c r="G2846" s="91"/>
      <c r="H2846" s="91"/>
    </row>
    <row r="2847" spans="1:8" ht="22.5" customHeight="1" x14ac:dyDescent="0.3">
      <c r="A2847" s="24">
        <v>2844</v>
      </c>
      <c r="B2847" s="83"/>
      <c r="C2847" s="90"/>
      <c r="D2847" s="91"/>
      <c r="E2847" s="90"/>
      <c r="F2847" s="91"/>
      <c r="G2847" s="91"/>
      <c r="H2847" s="91"/>
    </row>
    <row r="2848" spans="1:8" ht="22.5" customHeight="1" x14ac:dyDescent="0.3">
      <c r="A2848" s="24">
        <v>2845</v>
      </c>
      <c r="B2848" s="83"/>
      <c r="C2848" s="90"/>
      <c r="D2848" s="91"/>
      <c r="E2848" s="90"/>
      <c r="F2848" s="91"/>
      <c r="G2848" s="91"/>
      <c r="H2848" s="91"/>
    </row>
    <row r="2849" spans="1:8" ht="22.5" customHeight="1" x14ac:dyDescent="0.3">
      <c r="A2849" s="24">
        <v>2846</v>
      </c>
      <c r="B2849" s="83"/>
      <c r="C2849" s="90"/>
      <c r="D2849" s="91"/>
      <c r="E2849" s="90"/>
      <c r="F2849" s="91"/>
      <c r="G2849" s="91"/>
      <c r="H2849" s="91"/>
    </row>
    <row r="2850" spans="1:8" ht="22.5" customHeight="1" x14ac:dyDescent="0.3">
      <c r="A2850" s="24">
        <v>2847</v>
      </c>
      <c r="B2850" s="83"/>
      <c r="C2850" s="90"/>
      <c r="D2850" s="91"/>
      <c r="E2850" s="90"/>
      <c r="F2850" s="91"/>
      <c r="G2850" s="91"/>
      <c r="H2850" s="91"/>
    </row>
    <row r="2851" spans="1:8" ht="22.5" customHeight="1" x14ac:dyDescent="0.3">
      <c r="A2851" s="24">
        <v>2848</v>
      </c>
      <c r="B2851" s="83"/>
      <c r="C2851" s="90"/>
      <c r="D2851" s="91"/>
      <c r="E2851" s="90"/>
      <c r="F2851" s="91"/>
      <c r="G2851" s="91"/>
      <c r="H2851" s="91"/>
    </row>
    <row r="2852" spans="1:8" ht="22.5" customHeight="1" x14ac:dyDescent="0.3">
      <c r="A2852" s="24">
        <v>2849</v>
      </c>
      <c r="B2852" s="83"/>
      <c r="C2852" s="90"/>
      <c r="D2852" s="91"/>
      <c r="E2852" s="90"/>
      <c r="F2852" s="91"/>
      <c r="G2852" s="91"/>
      <c r="H2852" s="91"/>
    </row>
    <row r="2853" spans="1:8" ht="22.5" customHeight="1" x14ac:dyDescent="0.3">
      <c r="A2853" s="24">
        <v>2850</v>
      </c>
      <c r="B2853" s="83"/>
      <c r="C2853" s="90"/>
      <c r="D2853" s="91"/>
      <c r="E2853" s="90"/>
      <c r="F2853" s="91"/>
      <c r="G2853" s="91"/>
      <c r="H2853" s="91"/>
    </row>
    <row r="2854" spans="1:8" ht="22.5" customHeight="1" x14ac:dyDescent="0.3">
      <c r="A2854" s="24">
        <v>2851</v>
      </c>
      <c r="B2854" s="83"/>
      <c r="C2854" s="90"/>
      <c r="D2854" s="91"/>
      <c r="E2854" s="90"/>
      <c r="F2854" s="91"/>
      <c r="G2854" s="91"/>
      <c r="H2854" s="91"/>
    </row>
    <row r="2855" spans="1:8" ht="22.5" customHeight="1" x14ac:dyDescent="0.3">
      <c r="A2855" s="24">
        <v>2852</v>
      </c>
      <c r="B2855" s="83"/>
      <c r="C2855" s="90"/>
      <c r="D2855" s="91"/>
      <c r="E2855" s="90"/>
      <c r="F2855" s="91"/>
      <c r="G2855" s="91"/>
      <c r="H2855" s="91"/>
    </row>
    <row r="2856" spans="1:8" ht="22.5" customHeight="1" x14ac:dyDescent="0.3">
      <c r="A2856" s="24">
        <v>2853</v>
      </c>
      <c r="B2856" s="83"/>
      <c r="C2856" s="90"/>
      <c r="D2856" s="91"/>
      <c r="E2856" s="90"/>
      <c r="F2856" s="91"/>
      <c r="G2856" s="91"/>
      <c r="H2856" s="91"/>
    </row>
    <row r="2857" spans="1:8" ht="22.5" customHeight="1" x14ac:dyDescent="0.3">
      <c r="A2857" s="24">
        <v>2854</v>
      </c>
      <c r="B2857" s="83"/>
      <c r="C2857" s="90"/>
      <c r="D2857" s="91"/>
      <c r="E2857" s="90"/>
      <c r="F2857" s="91"/>
      <c r="G2857" s="91"/>
      <c r="H2857" s="91"/>
    </row>
    <row r="2858" spans="1:8" ht="22.5" customHeight="1" x14ac:dyDescent="0.3">
      <c r="A2858" s="24">
        <v>2855</v>
      </c>
      <c r="B2858" s="83"/>
      <c r="C2858" s="90"/>
      <c r="D2858" s="91"/>
      <c r="E2858" s="90"/>
      <c r="F2858" s="91"/>
      <c r="G2858" s="91"/>
      <c r="H2858" s="91"/>
    </row>
    <row r="2859" spans="1:8" ht="22.5" customHeight="1" x14ac:dyDescent="0.3">
      <c r="A2859" s="24">
        <v>2856</v>
      </c>
      <c r="B2859" s="83"/>
      <c r="C2859" s="90"/>
      <c r="D2859" s="91"/>
      <c r="E2859" s="90"/>
      <c r="F2859" s="91"/>
      <c r="G2859" s="91"/>
      <c r="H2859" s="91"/>
    </row>
    <row r="2860" spans="1:8" ht="22.5" customHeight="1" x14ac:dyDescent="0.3">
      <c r="A2860" s="24">
        <v>2857</v>
      </c>
      <c r="B2860" s="83"/>
      <c r="C2860" s="90"/>
      <c r="D2860" s="91"/>
      <c r="E2860" s="90"/>
      <c r="F2860" s="91"/>
      <c r="G2860" s="91"/>
      <c r="H2860" s="91"/>
    </row>
    <row r="2861" spans="1:8" ht="22.5" customHeight="1" x14ac:dyDescent="0.3">
      <c r="A2861" s="24">
        <v>2858</v>
      </c>
      <c r="B2861" s="83"/>
      <c r="C2861" s="90"/>
      <c r="D2861" s="91"/>
      <c r="E2861" s="90"/>
      <c r="F2861" s="91"/>
      <c r="G2861" s="91"/>
      <c r="H2861" s="91"/>
    </row>
    <row r="2862" spans="1:8" ht="22.5" customHeight="1" x14ac:dyDescent="0.3">
      <c r="A2862" s="24">
        <v>2859</v>
      </c>
      <c r="B2862" s="83"/>
      <c r="C2862" s="90"/>
      <c r="D2862" s="91"/>
      <c r="E2862" s="90"/>
      <c r="F2862" s="91"/>
      <c r="G2862" s="91"/>
      <c r="H2862" s="91"/>
    </row>
    <row r="2863" spans="1:8" ht="22.5" customHeight="1" x14ac:dyDescent="0.3">
      <c r="A2863" s="24">
        <v>2860</v>
      </c>
      <c r="B2863" s="83"/>
      <c r="C2863" s="90"/>
      <c r="D2863" s="91"/>
      <c r="E2863" s="90"/>
      <c r="F2863" s="91"/>
      <c r="G2863" s="91"/>
      <c r="H2863" s="91"/>
    </row>
    <row r="2864" spans="1:8" ht="22.5" customHeight="1" x14ac:dyDescent="0.3">
      <c r="A2864" s="24">
        <v>2861</v>
      </c>
      <c r="B2864" s="83"/>
      <c r="C2864" s="90"/>
      <c r="D2864" s="91"/>
      <c r="E2864" s="90"/>
      <c r="F2864" s="91"/>
      <c r="G2864" s="91"/>
      <c r="H2864" s="91"/>
    </row>
    <row r="2865" spans="1:8" ht="22.5" customHeight="1" x14ac:dyDescent="0.3">
      <c r="A2865" s="24">
        <v>2862</v>
      </c>
      <c r="B2865" s="83"/>
      <c r="C2865" s="90"/>
      <c r="D2865" s="91"/>
      <c r="E2865" s="90"/>
      <c r="F2865" s="91"/>
      <c r="G2865" s="91"/>
      <c r="H2865" s="91"/>
    </row>
    <row r="2866" spans="1:8" ht="22.5" customHeight="1" x14ac:dyDescent="0.3">
      <c r="A2866" s="24">
        <v>2863</v>
      </c>
      <c r="B2866" s="83"/>
      <c r="C2866" s="90"/>
      <c r="D2866" s="91"/>
      <c r="E2866" s="90"/>
      <c r="F2866" s="91"/>
      <c r="G2866" s="91"/>
      <c r="H2866" s="91"/>
    </row>
    <row r="2867" spans="1:8" ht="22.5" customHeight="1" x14ac:dyDescent="0.3">
      <c r="A2867" s="24">
        <v>2864</v>
      </c>
      <c r="B2867" s="83"/>
      <c r="C2867" s="90"/>
      <c r="D2867" s="91"/>
      <c r="E2867" s="90"/>
      <c r="F2867" s="91"/>
      <c r="G2867" s="91"/>
      <c r="H2867" s="91"/>
    </row>
    <row r="2868" spans="1:8" ht="22.5" customHeight="1" x14ac:dyDescent="0.3">
      <c r="A2868" s="24">
        <v>2865</v>
      </c>
      <c r="B2868" s="83"/>
      <c r="C2868" s="90"/>
      <c r="D2868" s="91"/>
      <c r="E2868" s="90"/>
      <c r="F2868" s="91"/>
      <c r="G2868" s="91"/>
      <c r="H2868" s="91"/>
    </row>
    <row r="2869" spans="1:8" ht="22.5" customHeight="1" x14ac:dyDescent="0.3">
      <c r="A2869" s="24">
        <v>2866</v>
      </c>
      <c r="B2869" s="83"/>
      <c r="C2869" s="90"/>
      <c r="D2869" s="91"/>
      <c r="E2869" s="90"/>
      <c r="F2869" s="91"/>
      <c r="G2869" s="91"/>
      <c r="H2869" s="91"/>
    </row>
    <row r="2870" spans="1:8" ht="22.5" customHeight="1" x14ac:dyDescent="0.3">
      <c r="A2870" s="24">
        <v>2867</v>
      </c>
      <c r="B2870" s="83"/>
      <c r="C2870" s="90"/>
      <c r="D2870" s="91"/>
      <c r="E2870" s="90"/>
      <c r="F2870" s="91"/>
      <c r="G2870" s="91"/>
      <c r="H2870" s="91"/>
    </row>
    <row r="2871" spans="1:8" ht="22.5" customHeight="1" x14ac:dyDescent="0.3">
      <c r="A2871" s="24">
        <v>2868</v>
      </c>
      <c r="B2871" s="83"/>
      <c r="C2871" s="90"/>
      <c r="D2871" s="91"/>
      <c r="E2871" s="90"/>
      <c r="F2871" s="91"/>
      <c r="G2871" s="91"/>
      <c r="H2871" s="91"/>
    </row>
    <row r="2872" spans="1:8" ht="22.5" customHeight="1" x14ac:dyDescent="0.3">
      <c r="A2872" s="24">
        <v>2869</v>
      </c>
      <c r="B2872" s="83"/>
      <c r="C2872" s="90"/>
      <c r="D2872" s="91"/>
      <c r="E2872" s="90"/>
      <c r="F2872" s="91"/>
      <c r="G2872" s="91"/>
      <c r="H2872" s="91"/>
    </row>
    <row r="2873" spans="1:8" ht="22.5" customHeight="1" x14ac:dyDescent="0.3">
      <c r="A2873" s="24">
        <v>2870</v>
      </c>
      <c r="B2873" s="83"/>
      <c r="C2873" s="90"/>
      <c r="D2873" s="91"/>
      <c r="E2873" s="90"/>
      <c r="F2873" s="91"/>
      <c r="G2873" s="91"/>
      <c r="H2873" s="91"/>
    </row>
    <row r="2874" spans="1:8" ht="22.5" customHeight="1" x14ac:dyDescent="0.3">
      <c r="A2874" s="24">
        <v>2871</v>
      </c>
      <c r="B2874" s="83"/>
      <c r="C2874" s="90"/>
      <c r="D2874" s="91"/>
      <c r="E2874" s="90"/>
      <c r="F2874" s="91"/>
      <c r="G2874" s="91"/>
      <c r="H2874" s="91"/>
    </row>
    <row r="2875" spans="1:8" ht="22.5" customHeight="1" x14ac:dyDescent="0.3">
      <c r="A2875" s="24">
        <v>2872</v>
      </c>
      <c r="B2875" s="83"/>
      <c r="C2875" s="90"/>
      <c r="D2875" s="91"/>
      <c r="E2875" s="90"/>
      <c r="F2875" s="91"/>
      <c r="G2875" s="91"/>
      <c r="H2875" s="91"/>
    </row>
    <row r="2876" spans="1:8" ht="22.5" customHeight="1" x14ac:dyDescent="0.3">
      <c r="A2876" s="24">
        <v>2873</v>
      </c>
      <c r="B2876" s="83"/>
      <c r="C2876" s="90"/>
      <c r="D2876" s="91"/>
      <c r="E2876" s="90"/>
      <c r="F2876" s="91"/>
      <c r="G2876" s="91"/>
      <c r="H2876" s="91"/>
    </row>
    <row r="2877" spans="1:8" ht="22.5" customHeight="1" x14ac:dyDescent="0.3">
      <c r="A2877" s="24">
        <v>2874</v>
      </c>
      <c r="B2877" s="83"/>
      <c r="C2877" s="90"/>
      <c r="D2877" s="91"/>
      <c r="E2877" s="90"/>
      <c r="F2877" s="91"/>
      <c r="G2877" s="91"/>
      <c r="H2877" s="91"/>
    </row>
    <row r="2878" spans="1:8" ht="22.5" customHeight="1" x14ac:dyDescent="0.3">
      <c r="A2878" s="24">
        <v>2875</v>
      </c>
      <c r="B2878" s="83"/>
      <c r="C2878" s="90"/>
      <c r="D2878" s="91"/>
      <c r="E2878" s="90"/>
      <c r="F2878" s="91"/>
      <c r="G2878" s="91"/>
      <c r="H2878" s="91"/>
    </row>
    <row r="2879" spans="1:8" ht="22.5" customHeight="1" x14ac:dyDescent="0.3">
      <c r="A2879" s="24">
        <v>2876</v>
      </c>
      <c r="B2879" s="83"/>
      <c r="C2879" s="90"/>
      <c r="D2879" s="91"/>
      <c r="E2879" s="90"/>
      <c r="F2879" s="91"/>
      <c r="G2879" s="91"/>
      <c r="H2879" s="91"/>
    </row>
    <row r="2880" spans="1:8" ht="22.5" customHeight="1" x14ac:dyDescent="0.3">
      <c r="A2880" s="24">
        <v>2877</v>
      </c>
      <c r="B2880" s="83"/>
      <c r="C2880" s="90"/>
      <c r="D2880" s="91"/>
      <c r="E2880" s="90"/>
      <c r="F2880" s="91"/>
      <c r="G2880" s="91"/>
      <c r="H2880" s="91"/>
    </row>
    <row r="2881" spans="1:8" ht="22.5" customHeight="1" x14ac:dyDescent="0.3">
      <c r="A2881" s="24">
        <v>2878</v>
      </c>
      <c r="B2881" s="83"/>
      <c r="C2881" s="90"/>
      <c r="D2881" s="91"/>
      <c r="E2881" s="90"/>
      <c r="F2881" s="91"/>
      <c r="G2881" s="91"/>
      <c r="H2881" s="91"/>
    </row>
    <row r="2882" spans="1:8" ht="22.5" customHeight="1" x14ac:dyDescent="0.3">
      <c r="A2882" s="24">
        <v>2879</v>
      </c>
      <c r="B2882" s="83"/>
      <c r="C2882" s="90"/>
      <c r="D2882" s="91"/>
      <c r="E2882" s="90"/>
      <c r="F2882" s="91"/>
      <c r="G2882" s="91"/>
      <c r="H2882" s="91"/>
    </row>
    <row r="2883" spans="1:8" ht="22.5" customHeight="1" x14ac:dyDescent="0.3">
      <c r="A2883" s="24">
        <v>2880</v>
      </c>
      <c r="B2883" s="83"/>
      <c r="C2883" s="90"/>
      <c r="D2883" s="91"/>
      <c r="E2883" s="90"/>
      <c r="F2883" s="91"/>
      <c r="G2883" s="91"/>
      <c r="H2883" s="91"/>
    </row>
    <row r="2884" spans="1:8" ht="22.5" customHeight="1" x14ac:dyDescent="0.3">
      <c r="A2884" s="24">
        <v>2881</v>
      </c>
      <c r="B2884" s="83"/>
      <c r="C2884" s="90"/>
      <c r="D2884" s="91"/>
      <c r="E2884" s="90"/>
      <c r="F2884" s="91"/>
      <c r="G2884" s="91"/>
      <c r="H2884" s="91"/>
    </row>
    <row r="2885" spans="1:8" ht="22.5" customHeight="1" x14ac:dyDescent="0.3">
      <c r="A2885" s="24">
        <v>2882</v>
      </c>
      <c r="B2885" s="83"/>
      <c r="C2885" s="90"/>
      <c r="D2885" s="91"/>
      <c r="E2885" s="90"/>
      <c r="F2885" s="91"/>
      <c r="G2885" s="91"/>
      <c r="H2885" s="91"/>
    </row>
    <row r="2886" spans="1:8" ht="22.5" customHeight="1" x14ac:dyDescent="0.3">
      <c r="A2886" s="24">
        <v>2883</v>
      </c>
      <c r="B2886" s="83"/>
      <c r="C2886" s="90"/>
      <c r="D2886" s="91"/>
      <c r="E2886" s="90"/>
      <c r="F2886" s="91"/>
      <c r="G2886" s="91"/>
      <c r="H2886" s="91"/>
    </row>
    <row r="2887" spans="1:8" ht="22.5" customHeight="1" x14ac:dyDescent="0.3">
      <c r="A2887" s="24">
        <v>2884</v>
      </c>
      <c r="B2887" s="83"/>
      <c r="C2887" s="90"/>
      <c r="D2887" s="91"/>
      <c r="E2887" s="90"/>
      <c r="F2887" s="91"/>
      <c r="G2887" s="91"/>
      <c r="H2887" s="91"/>
    </row>
    <row r="2888" spans="1:8" ht="22.5" customHeight="1" x14ac:dyDescent="0.3">
      <c r="A2888" s="24">
        <v>2885</v>
      </c>
      <c r="B2888" s="83"/>
      <c r="C2888" s="90"/>
      <c r="D2888" s="91"/>
      <c r="E2888" s="90"/>
      <c r="F2888" s="91"/>
      <c r="G2888" s="91"/>
      <c r="H2888" s="91"/>
    </row>
    <row r="2889" spans="1:8" ht="22.5" customHeight="1" x14ac:dyDescent="0.3">
      <c r="A2889" s="24">
        <v>2886</v>
      </c>
      <c r="B2889" s="83"/>
      <c r="C2889" s="90"/>
      <c r="D2889" s="91"/>
      <c r="E2889" s="90"/>
      <c r="F2889" s="91"/>
      <c r="G2889" s="91"/>
      <c r="H2889" s="91"/>
    </row>
    <row r="2890" spans="1:8" ht="22.5" customHeight="1" x14ac:dyDescent="0.3">
      <c r="A2890" s="24">
        <v>2887</v>
      </c>
      <c r="B2890" s="83"/>
      <c r="C2890" s="90"/>
      <c r="D2890" s="91"/>
      <c r="E2890" s="90"/>
      <c r="F2890" s="91"/>
      <c r="G2890" s="91"/>
      <c r="H2890" s="91"/>
    </row>
    <row r="2891" spans="1:8" ht="22.5" customHeight="1" x14ac:dyDescent="0.3">
      <c r="A2891" s="24">
        <v>2888</v>
      </c>
      <c r="B2891" s="83"/>
      <c r="C2891" s="90"/>
      <c r="D2891" s="91"/>
      <c r="E2891" s="90"/>
      <c r="F2891" s="91"/>
      <c r="G2891" s="91"/>
      <c r="H2891" s="91"/>
    </row>
    <row r="2892" spans="1:8" ht="22.5" customHeight="1" x14ac:dyDescent="0.3">
      <c r="A2892" s="24">
        <v>2889</v>
      </c>
      <c r="B2892" s="83"/>
      <c r="C2892" s="90"/>
      <c r="D2892" s="91"/>
      <c r="E2892" s="90"/>
      <c r="F2892" s="91"/>
      <c r="G2892" s="91"/>
      <c r="H2892" s="91"/>
    </row>
    <row r="2893" spans="1:8" ht="22.5" customHeight="1" x14ac:dyDescent="0.3">
      <c r="A2893" s="24">
        <v>2890</v>
      </c>
      <c r="B2893" s="83"/>
      <c r="C2893" s="90"/>
      <c r="D2893" s="91"/>
      <c r="E2893" s="90"/>
      <c r="F2893" s="91"/>
      <c r="G2893" s="91"/>
      <c r="H2893" s="91"/>
    </row>
    <row r="2894" spans="1:8" ht="22.5" customHeight="1" x14ac:dyDescent="0.3">
      <c r="A2894" s="24">
        <v>2891</v>
      </c>
      <c r="B2894" s="83"/>
      <c r="C2894" s="90"/>
      <c r="D2894" s="91"/>
      <c r="E2894" s="90"/>
      <c r="F2894" s="91"/>
      <c r="G2894" s="91"/>
      <c r="H2894" s="91"/>
    </row>
    <row r="2895" spans="1:8" ht="22.5" customHeight="1" x14ac:dyDescent="0.3">
      <c r="A2895" s="24">
        <v>2892</v>
      </c>
      <c r="B2895" s="83"/>
      <c r="C2895" s="90"/>
      <c r="D2895" s="91"/>
      <c r="E2895" s="90"/>
      <c r="F2895" s="91"/>
      <c r="G2895" s="91"/>
      <c r="H2895" s="91"/>
    </row>
    <row r="2896" spans="1:8" ht="22.5" customHeight="1" x14ac:dyDescent="0.3">
      <c r="A2896" s="24">
        <v>2893</v>
      </c>
      <c r="B2896" s="83"/>
      <c r="C2896" s="90"/>
      <c r="D2896" s="91"/>
      <c r="E2896" s="90"/>
      <c r="F2896" s="91"/>
      <c r="G2896" s="91"/>
      <c r="H2896" s="91"/>
    </row>
    <row r="2897" spans="1:8" ht="22.5" customHeight="1" x14ac:dyDescent="0.3">
      <c r="A2897" s="24">
        <v>2894</v>
      </c>
      <c r="B2897" s="83"/>
      <c r="C2897" s="90"/>
      <c r="D2897" s="91"/>
      <c r="E2897" s="90"/>
      <c r="F2897" s="91"/>
      <c r="G2897" s="91"/>
      <c r="H2897" s="91"/>
    </row>
    <row r="2898" spans="1:8" ht="22.5" customHeight="1" x14ac:dyDescent="0.3">
      <c r="A2898" s="24">
        <v>2895</v>
      </c>
      <c r="B2898" s="83"/>
      <c r="C2898" s="90"/>
      <c r="D2898" s="91"/>
      <c r="E2898" s="90"/>
      <c r="F2898" s="91"/>
      <c r="G2898" s="91"/>
      <c r="H2898" s="91"/>
    </row>
    <row r="2899" spans="1:8" ht="22.5" customHeight="1" x14ac:dyDescent="0.3">
      <c r="A2899" s="24">
        <v>2896</v>
      </c>
      <c r="B2899" s="83"/>
      <c r="C2899" s="90"/>
      <c r="D2899" s="91"/>
      <c r="E2899" s="90"/>
      <c r="F2899" s="91"/>
      <c r="G2899" s="91"/>
      <c r="H2899" s="91"/>
    </row>
    <row r="2900" spans="1:8" ht="22.5" customHeight="1" x14ac:dyDescent="0.3">
      <c r="A2900" s="24">
        <v>2897</v>
      </c>
      <c r="B2900" s="83"/>
      <c r="C2900" s="90"/>
      <c r="D2900" s="91"/>
      <c r="E2900" s="90"/>
      <c r="F2900" s="91"/>
      <c r="G2900" s="91"/>
      <c r="H2900" s="91"/>
    </row>
    <row r="2901" spans="1:8" ht="22.5" customHeight="1" x14ac:dyDescent="0.3">
      <c r="A2901" s="24">
        <v>2898</v>
      </c>
      <c r="B2901" s="83"/>
      <c r="C2901" s="90"/>
      <c r="D2901" s="91"/>
      <c r="E2901" s="90"/>
      <c r="F2901" s="91"/>
      <c r="G2901" s="91"/>
      <c r="H2901" s="91"/>
    </row>
    <row r="2902" spans="1:8" ht="22.5" customHeight="1" x14ac:dyDescent="0.3">
      <c r="A2902" s="24">
        <v>2899</v>
      </c>
      <c r="B2902" s="83"/>
      <c r="C2902" s="90"/>
      <c r="D2902" s="91"/>
      <c r="E2902" s="90"/>
      <c r="F2902" s="91"/>
      <c r="G2902" s="91"/>
      <c r="H2902" s="91"/>
    </row>
    <row r="2903" spans="1:8" ht="22.5" customHeight="1" x14ac:dyDescent="0.3">
      <c r="A2903" s="24">
        <v>2900</v>
      </c>
      <c r="B2903" s="83"/>
      <c r="C2903" s="90"/>
      <c r="D2903" s="91"/>
      <c r="E2903" s="90"/>
      <c r="F2903" s="91"/>
      <c r="G2903" s="91"/>
      <c r="H2903" s="91"/>
    </row>
    <row r="2904" spans="1:8" ht="22.5" customHeight="1" x14ac:dyDescent="0.3">
      <c r="A2904" s="24">
        <v>2901</v>
      </c>
      <c r="B2904" s="83"/>
      <c r="C2904" s="90"/>
      <c r="D2904" s="91"/>
      <c r="E2904" s="90"/>
      <c r="F2904" s="91"/>
      <c r="G2904" s="91"/>
      <c r="H2904" s="91"/>
    </row>
    <row r="2905" spans="1:8" ht="22.5" customHeight="1" x14ac:dyDescent="0.3">
      <c r="A2905" s="24">
        <v>2902</v>
      </c>
      <c r="B2905" s="83"/>
      <c r="C2905" s="90"/>
      <c r="D2905" s="91"/>
      <c r="E2905" s="90"/>
      <c r="F2905" s="91"/>
      <c r="G2905" s="91"/>
      <c r="H2905" s="91"/>
    </row>
    <row r="2906" spans="1:8" ht="22.5" customHeight="1" x14ac:dyDescent="0.3">
      <c r="A2906" s="24">
        <v>2903</v>
      </c>
      <c r="B2906" s="83"/>
      <c r="C2906" s="90"/>
      <c r="D2906" s="91"/>
      <c r="E2906" s="90"/>
      <c r="F2906" s="91"/>
      <c r="G2906" s="91"/>
      <c r="H2906" s="91"/>
    </row>
    <row r="2907" spans="1:8" ht="22.5" customHeight="1" x14ac:dyDescent="0.3">
      <c r="A2907" s="24">
        <v>2904</v>
      </c>
      <c r="B2907" s="83"/>
      <c r="C2907" s="90"/>
      <c r="D2907" s="91"/>
      <c r="E2907" s="90"/>
      <c r="F2907" s="91"/>
      <c r="G2907" s="91"/>
      <c r="H2907" s="91"/>
    </row>
    <row r="2908" spans="1:8" ht="22.5" customHeight="1" x14ac:dyDescent="0.3">
      <c r="A2908" s="24">
        <v>2905</v>
      </c>
      <c r="B2908" s="83"/>
      <c r="C2908" s="90"/>
      <c r="D2908" s="91"/>
      <c r="E2908" s="90"/>
      <c r="F2908" s="91"/>
      <c r="G2908" s="91"/>
      <c r="H2908" s="91"/>
    </row>
    <row r="2909" spans="1:8" ht="22.5" customHeight="1" x14ac:dyDescent="0.3">
      <c r="A2909" s="24">
        <v>2906</v>
      </c>
      <c r="B2909" s="83"/>
      <c r="C2909" s="90"/>
      <c r="D2909" s="91"/>
      <c r="E2909" s="90"/>
      <c r="F2909" s="91"/>
      <c r="G2909" s="91"/>
      <c r="H2909" s="91"/>
    </row>
    <row r="2910" spans="1:8" ht="22.5" customHeight="1" x14ac:dyDescent="0.3">
      <c r="A2910" s="24">
        <v>2907</v>
      </c>
      <c r="B2910" s="83"/>
      <c r="C2910" s="90"/>
      <c r="D2910" s="91"/>
      <c r="E2910" s="90"/>
      <c r="F2910" s="91"/>
      <c r="G2910" s="91"/>
      <c r="H2910" s="91"/>
    </row>
    <row r="2911" spans="1:8" ht="22.5" customHeight="1" x14ac:dyDescent="0.3">
      <c r="A2911" s="24">
        <v>2908</v>
      </c>
      <c r="B2911" s="83"/>
      <c r="C2911" s="90"/>
      <c r="D2911" s="91"/>
      <c r="E2911" s="90"/>
      <c r="F2911" s="91"/>
      <c r="G2911" s="91"/>
      <c r="H2911" s="91"/>
    </row>
    <row r="2912" spans="1:8" ht="22.5" customHeight="1" x14ac:dyDescent="0.3">
      <c r="A2912" s="24">
        <v>2909</v>
      </c>
      <c r="B2912" s="83"/>
      <c r="C2912" s="90"/>
      <c r="D2912" s="91"/>
      <c r="E2912" s="90"/>
      <c r="F2912" s="91"/>
      <c r="G2912" s="91"/>
      <c r="H2912" s="91"/>
    </row>
    <row r="2913" spans="1:8" ht="22.5" customHeight="1" x14ac:dyDescent="0.3">
      <c r="A2913" s="24">
        <v>2910</v>
      </c>
      <c r="B2913" s="83"/>
      <c r="C2913" s="90"/>
      <c r="D2913" s="91"/>
      <c r="E2913" s="90"/>
      <c r="F2913" s="91"/>
      <c r="G2913" s="91"/>
      <c r="H2913" s="91"/>
    </row>
    <row r="2914" spans="1:8" ht="22.5" customHeight="1" x14ac:dyDescent="0.3">
      <c r="A2914" s="24">
        <v>2911</v>
      </c>
      <c r="B2914" s="83"/>
      <c r="C2914" s="90"/>
      <c r="D2914" s="91"/>
      <c r="E2914" s="90"/>
      <c r="F2914" s="91"/>
      <c r="G2914" s="91"/>
      <c r="H2914" s="91"/>
    </row>
    <row r="2915" spans="1:8" ht="22.5" customHeight="1" x14ac:dyDescent="0.3">
      <c r="A2915" s="24">
        <v>2912</v>
      </c>
      <c r="B2915" s="83"/>
      <c r="C2915" s="90"/>
      <c r="D2915" s="91"/>
      <c r="E2915" s="90"/>
      <c r="F2915" s="91"/>
      <c r="G2915" s="91"/>
      <c r="H2915" s="91"/>
    </row>
    <row r="2916" spans="1:8" ht="22.5" customHeight="1" x14ac:dyDescent="0.3">
      <c r="A2916" s="24">
        <v>2913</v>
      </c>
      <c r="B2916" s="83"/>
      <c r="C2916" s="90"/>
      <c r="D2916" s="91"/>
      <c r="E2916" s="90"/>
      <c r="F2916" s="91"/>
      <c r="G2916" s="91"/>
      <c r="H2916" s="91"/>
    </row>
    <row r="2917" spans="1:8" ht="22.5" customHeight="1" x14ac:dyDescent="0.3">
      <c r="A2917" s="24">
        <v>2914</v>
      </c>
      <c r="B2917" s="83"/>
      <c r="C2917" s="90"/>
      <c r="D2917" s="91"/>
      <c r="E2917" s="90"/>
      <c r="F2917" s="91"/>
      <c r="G2917" s="91"/>
      <c r="H2917" s="91"/>
    </row>
    <row r="2918" spans="1:8" ht="22.5" customHeight="1" x14ac:dyDescent="0.3">
      <c r="A2918" s="24">
        <v>2915</v>
      </c>
      <c r="B2918" s="83"/>
      <c r="C2918" s="90"/>
      <c r="D2918" s="91"/>
      <c r="E2918" s="90"/>
      <c r="F2918" s="91"/>
      <c r="G2918" s="91"/>
      <c r="H2918" s="91"/>
    </row>
    <row r="2919" spans="1:8" ht="22.5" customHeight="1" x14ac:dyDescent="0.3">
      <c r="A2919" s="24">
        <v>2916</v>
      </c>
      <c r="B2919" s="83"/>
      <c r="C2919" s="90"/>
      <c r="D2919" s="91"/>
      <c r="E2919" s="90"/>
      <c r="F2919" s="91"/>
      <c r="G2919" s="91"/>
      <c r="H2919" s="91"/>
    </row>
    <row r="2920" spans="1:8" ht="22.5" customHeight="1" x14ac:dyDescent="0.3">
      <c r="A2920" s="24">
        <v>2917</v>
      </c>
      <c r="B2920" s="83"/>
      <c r="C2920" s="90"/>
      <c r="D2920" s="91"/>
      <c r="E2920" s="90"/>
      <c r="F2920" s="91"/>
      <c r="G2920" s="91"/>
      <c r="H2920" s="91"/>
    </row>
    <row r="2921" spans="1:8" ht="22.5" customHeight="1" x14ac:dyDescent="0.3">
      <c r="A2921" s="24">
        <v>2918</v>
      </c>
      <c r="B2921" s="83"/>
      <c r="C2921" s="90"/>
      <c r="D2921" s="91"/>
      <c r="E2921" s="90"/>
      <c r="F2921" s="91"/>
      <c r="G2921" s="91"/>
      <c r="H2921" s="91"/>
    </row>
    <row r="2922" spans="1:8" ht="22.5" customHeight="1" x14ac:dyDescent="0.3">
      <c r="A2922" s="24">
        <v>2919</v>
      </c>
      <c r="B2922" s="83"/>
      <c r="C2922" s="90"/>
      <c r="D2922" s="91"/>
      <c r="E2922" s="90"/>
      <c r="F2922" s="91"/>
      <c r="G2922" s="91"/>
      <c r="H2922" s="91"/>
    </row>
    <row r="2923" spans="1:8" ht="22.5" customHeight="1" x14ac:dyDescent="0.3">
      <c r="A2923" s="24">
        <v>2920</v>
      </c>
      <c r="B2923" s="83"/>
      <c r="C2923" s="90"/>
      <c r="D2923" s="91"/>
      <c r="E2923" s="90"/>
      <c r="F2923" s="91"/>
      <c r="G2923" s="91"/>
      <c r="H2923" s="91"/>
    </row>
    <row r="2924" spans="1:8" ht="22.5" customHeight="1" x14ac:dyDescent="0.3">
      <c r="A2924" s="24">
        <v>2921</v>
      </c>
      <c r="B2924" s="83"/>
      <c r="C2924" s="90"/>
      <c r="D2924" s="91"/>
      <c r="E2924" s="90"/>
      <c r="F2924" s="91"/>
      <c r="G2924" s="91"/>
      <c r="H2924" s="91"/>
    </row>
    <row r="2925" spans="1:8" ht="22.5" customHeight="1" x14ac:dyDescent="0.3">
      <c r="A2925" s="24">
        <v>2922</v>
      </c>
      <c r="B2925" s="83"/>
      <c r="C2925" s="90"/>
      <c r="D2925" s="91"/>
      <c r="E2925" s="90"/>
      <c r="F2925" s="91"/>
      <c r="G2925" s="91"/>
      <c r="H2925" s="91"/>
    </row>
    <row r="2926" spans="1:8" ht="22.5" customHeight="1" x14ac:dyDescent="0.3">
      <c r="A2926" s="24">
        <v>2923</v>
      </c>
      <c r="B2926" s="83"/>
      <c r="C2926" s="90"/>
      <c r="D2926" s="91"/>
      <c r="E2926" s="90"/>
      <c r="F2926" s="91"/>
      <c r="G2926" s="91"/>
      <c r="H2926" s="91"/>
    </row>
    <row r="2927" spans="1:8" ht="22.5" customHeight="1" x14ac:dyDescent="0.3">
      <c r="A2927" s="24">
        <v>2924</v>
      </c>
      <c r="B2927" s="83"/>
      <c r="C2927" s="90"/>
      <c r="D2927" s="91"/>
      <c r="E2927" s="90"/>
      <c r="F2927" s="91"/>
      <c r="G2927" s="91"/>
      <c r="H2927" s="91"/>
    </row>
    <row r="2928" spans="1:8" ht="22.5" customHeight="1" x14ac:dyDescent="0.3">
      <c r="A2928" s="24">
        <v>2925</v>
      </c>
      <c r="B2928" s="83"/>
      <c r="C2928" s="90"/>
      <c r="D2928" s="91"/>
      <c r="E2928" s="90"/>
      <c r="F2928" s="91"/>
      <c r="G2928" s="91"/>
      <c r="H2928" s="91"/>
    </row>
    <row r="2929" spans="1:8" ht="22.5" customHeight="1" x14ac:dyDescent="0.3">
      <c r="A2929" s="24">
        <v>2926</v>
      </c>
      <c r="B2929" s="83"/>
      <c r="C2929" s="90"/>
      <c r="D2929" s="91"/>
      <c r="E2929" s="90"/>
      <c r="F2929" s="91"/>
      <c r="G2929" s="91"/>
      <c r="H2929" s="91"/>
    </row>
    <row r="2930" spans="1:8" ht="22.5" customHeight="1" x14ac:dyDescent="0.3">
      <c r="A2930" s="24">
        <v>2927</v>
      </c>
      <c r="B2930" s="83"/>
      <c r="C2930" s="90"/>
      <c r="D2930" s="91"/>
      <c r="E2930" s="90"/>
      <c r="F2930" s="91"/>
      <c r="G2930" s="91"/>
      <c r="H2930" s="91"/>
    </row>
    <row r="2931" spans="1:8" ht="22.5" customHeight="1" x14ac:dyDescent="0.3">
      <c r="A2931" s="24">
        <v>2928</v>
      </c>
      <c r="B2931" s="83"/>
      <c r="C2931" s="90"/>
      <c r="D2931" s="91"/>
      <c r="E2931" s="90"/>
      <c r="F2931" s="91"/>
      <c r="G2931" s="91"/>
      <c r="H2931" s="91"/>
    </row>
    <row r="2932" spans="1:8" ht="22.5" customHeight="1" x14ac:dyDescent="0.3">
      <c r="A2932" s="24">
        <v>2929</v>
      </c>
      <c r="B2932" s="83"/>
      <c r="C2932" s="90"/>
      <c r="D2932" s="91"/>
      <c r="E2932" s="90"/>
      <c r="F2932" s="91"/>
      <c r="G2932" s="91"/>
      <c r="H2932" s="91"/>
    </row>
    <row r="2933" spans="1:8" ht="22.5" customHeight="1" x14ac:dyDescent="0.3">
      <c r="A2933" s="24">
        <v>2930</v>
      </c>
      <c r="B2933" s="83"/>
      <c r="C2933" s="90"/>
      <c r="D2933" s="91"/>
      <c r="E2933" s="90"/>
      <c r="F2933" s="91"/>
      <c r="G2933" s="91"/>
      <c r="H2933" s="91"/>
    </row>
    <row r="2934" spans="1:8" ht="22.5" customHeight="1" x14ac:dyDescent="0.3">
      <c r="A2934" s="24">
        <v>2931</v>
      </c>
      <c r="B2934" s="83"/>
      <c r="C2934" s="90"/>
      <c r="D2934" s="91"/>
      <c r="E2934" s="90"/>
      <c r="F2934" s="91"/>
      <c r="G2934" s="91"/>
      <c r="H2934" s="91"/>
    </row>
    <row r="2935" spans="1:8" ht="22.5" customHeight="1" x14ac:dyDescent="0.3">
      <c r="A2935" s="24">
        <v>2932</v>
      </c>
      <c r="B2935" s="83"/>
      <c r="C2935" s="90"/>
      <c r="D2935" s="91"/>
      <c r="E2935" s="90"/>
      <c r="F2935" s="91"/>
      <c r="G2935" s="91"/>
      <c r="H2935" s="91"/>
    </row>
    <row r="2936" spans="1:8" ht="22.5" customHeight="1" x14ac:dyDescent="0.3">
      <c r="A2936" s="24">
        <v>2933</v>
      </c>
      <c r="B2936" s="83"/>
      <c r="C2936" s="90"/>
      <c r="D2936" s="91"/>
      <c r="E2936" s="90"/>
      <c r="F2936" s="91"/>
      <c r="G2936" s="91"/>
      <c r="H2936" s="91"/>
    </row>
    <row r="2937" spans="1:8" ht="22.5" customHeight="1" x14ac:dyDescent="0.3">
      <c r="A2937" s="24">
        <v>2934</v>
      </c>
      <c r="B2937" s="83"/>
      <c r="C2937" s="90"/>
      <c r="D2937" s="91"/>
      <c r="E2937" s="90"/>
      <c r="F2937" s="91"/>
      <c r="G2937" s="91"/>
      <c r="H2937" s="91"/>
    </row>
    <row r="2938" spans="1:8" ht="22.5" customHeight="1" x14ac:dyDescent="0.3">
      <c r="A2938" s="24">
        <v>2935</v>
      </c>
      <c r="B2938" s="83"/>
      <c r="C2938" s="90"/>
      <c r="D2938" s="91"/>
      <c r="E2938" s="90"/>
      <c r="F2938" s="91"/>
      <c r="G2938" s="91"/>
      <c r="H2938" s="91"/>
    </row>
    <row r="2939" spans="1:8" ht="22.5" customHeight="1" x14ac:dyDescent="0.3">
      <c r="A2939" s="24">
        <v>2936</v>
      </c>
      <c r="B2939" s="83"/>
      <c r="C2939" s="90"/>
      <c r="D2939" s="91"/>
      <c r="E2939" s="90"/>
      <c r="F2939" s="91"/>
      <c r="G2939" s="91"/>
      <c r="H2939" s="91"/>
    </row>
    <row r="2940" spans="1:8" ht="22.5" customHeight="1" x14ac:dyDescent="0.3">
      <c r="A2940" s="24">
        <v>2937</v>
      </c>
      <c r="B2940" s="83"/>
      <c r="C2940" s="90"/>
      <c r="D2940" s="91"/>
      <c r="E2940" s="90"/>
      <c r="F2940" s="91"/>
      <c r="G2940" s="91"/>
      <c r="H2940" s="91"/>
    </row>
    <row r="2941" spans="1:8" ht="22.5" customHeight="1" x14ac:dyDescent="0.3">
      <c r="A2941" s="24">
        <v>2938</v>
      </c>
      <c r="B2941" s="83"/>
      <c r="C2941" s="90"/>
      <c r="D2941" s="91"/>
      <c r="E2941" s="90"/>
      <c r="F2941" s="91"/>
      <c r="G2941" s="91"/>
      <c r="H2941" s="91"/>
    </row>
    <row r="2942" spans="1:8" ht="22.5" customHeight="1" x14ac:dyDescent="0.3">
      <c r="A2942" s="24">
        <v>2939</v>
      </c>
      <c r="B2942" s="83"/>
      <c r="C2942" s="90"/>
      <c r="D2942" s="91"/>
      <c r="E2942" s="90"/>
      <c r="F2942" s="91"/>
      <c r="G2942" s="91"/>
      <c r="H2942" s="91"/>
    </row>
    <row r="2943" spans="1:8" ht="22.5" customHeight="1" x14ac:dyDescent="0.3">
      <c r="A2943" s="24">
        <v>2940</v>
      </c>
      <c r="B2943" s="83"/>
      <c r="C2943" s="90"/>
      <c r="D2943" s="91"/>
      <c r="E2943" s="90"/>
      <c r="F2943" s="91"/>
      <c r="G2943" s="91"/>
      <c r="H2943" s="91"/>
    </row>
    <row r="2944" spans="1:8" ht="22.5" customHeight="1" x14ac:dyDescent="0.3">
      <c r="A2944" s="24">
        <v>2941</v>
      </c>
      <c r="B2944" s="83"/>
      <c r="C2944" s="90"/>
      <c r="D2944" s="91"/>
      <c r="E2944" s="90"/>
      <c r="F2944" s="91"/>
      <c r="G2944" s="91"/>
      <c r="H2944" s="91"/>
    </row>
    <row r="2945" spans="1:8" ht="22.5" customHeight="1" x14ac:dyDescent="0.3">
      <c r="A2945" s="24">
        <v>2942</v>
      </c>
      <c r="B2945" s="83"/>
      <c r="C2945" s="90"/>
      <c r="D2945" s="91"/>
      <c r="E2945" s="90"/>
      <c r="F2945" s="91"/>
      <c r="G2945" s="91"/>
      <c r="H2945" s="91"/>
    </row>
    <row r="2946" spans="1:8" ht="22.5" customHeight="1" x14ac:dyDescent="0.3">
      <c r="A2946" s="24">
        <v>2943</v>
      </c>
      <c r="B2946" s="83"/>
      <c r="C2946" s="90"/>
      <c r="D2946" s="91"/>
      <c r="E2946" s="90"/>
      <c r="F2946" s="91"/>
      <c r="G2946" s="91"/>
      <c r="H2946" s="91"/>
    </row>
    <row r="2947" spans="1:8" ht="22.5" customHeight="1" x14ac:dyDescent="0.3">
      <c r="A2947" s="24">
        <v>2944</v>
      </c>
      <c r="B2947" s="83"/>
      <c r="C2947" s="90"/>
      <c r="D2947" s="91"/>
      <c r="E2947" s="90"/>
      <c r="F2947" s="91"/>
      <c r="G2947" s="91"/>
      <c r="H2947" s="91"/>
    </row>
    <row r="2948" spans="1:8" ht="22.5" customHeight="1" x14ac:dyDescent="0.3">
      <c r="A2948" s="24">
        <v>2945</v>
      </c>
      <c r="B2948" s="83"/>
      <c r="C2948" s="90"/>
      <c r="D2948" s="91"/>
      <c r="E2948" s="90"/>
      <c r="F2948" s="91"/>
      <c r="G2948" s="91"/>
      <c r="H2948" s="91"/>
    </row>
    <row r="2949" spans="1:8" ht="22.5" customHeight="1" x14ac:dyDescent="0.3">
      <c r="A2949" s="24">
        <v>2946</v>
      </c>
      <c r="B2949" s="83"/>
      <c r="C2949" s="90"/>
      <c r="D2949" s="91"/>
      <c r="E2949" s="90"/>
      <c r="F2949" s="91"/>
      <c r="G2949" s="91"/>
      <c r="H2949" s="91"/>
    </row>
    <row r="2950" spans="1:8" ht="22.5" customHeight="1" x14ac:dyDescent="0.3">
      <c r="A2950" s="24">
        <v>2947</v>
      </c>
      <c r="B2950" s="83"/>
      <c r="C2950" s="90"/>
      <c r="D2950" s="91"/>
      <c r="E2950" s="90"/>
      <c r="F2950" s="91"/>
      <c r="G2950" s="91"/>
      <c r="H2950" s="91"/>
    </row>
    <row r="2951" spans="1:8" ht="22.5" customHeight="1" x14ac:dyDescent="0.3">
      <c r="A2951" s="24">
        <v>2948</v>
      </c>
      <c r="B2951" s="83"/>
      <c r="C2951" s="90"/>
      <c r="D2951" s="91"/>
      <c r="E2951" s="90"/>
      <c r="F2951" s="91"/>
      <c r="G2951" s="91"/>
      <c r="H2951" s="91"/>
    </row>
    <row r="2952" spans="1:8" ht="22.5" customHeight="1" x14ac:dyDescent="0.3">
      <c r="A2952" s="24">
        <v>2949</v>
      </c>
      <c r="B2952" s="83"/>
      <c r="C2952" s="90"/>
      <c r="D2952" s="91"/>
      <c r="E2952" s="90"/>
      <c r="F2952" s="91"/>
      <c r="G2952" s="91"/>
      <c r="H2952" s="91"/>
    </row>
    <row r="2953" spans="1:8" ht="22.5" customHeight="1" x14ac:dyDescent="0.3">
      <c r="A2953" s="24">
        <v>2950</v>
      </c>
      <c r="B2953" s="83"/>
      <c r="C2953" s="90"/>
      <c r="D2953" s="91"/>
      <c r="E2953" s="90"/>
      <c r="F2953" s="91"/>
      <c r="G2953" s="91"/>
      <c r="H2953" s="91"/>
    </row>
    <row r="2954" spans="1:8" ht="22.5" customHeight="1" x14ac:dyDescent="0.3">
      <c r="A2954" s="24">
        <v>2951</v>
      </c>
      <c r="B2954" s="83"/>
      <c r="C2954" s="90"/>
      <c r="D2954" s="91"/>
      <c r="E2954" s="90"/>
      <c r="F2954" s="91"/>
      <c r="G2954" s="91"/>
      <c r="H2954" s="91"/>
    </row>
    <row r="2955" spans="1:8" ht="22.5" customHeight="1" x14ac:dyDescent="0.3">
      <c r="A2955" s="24">
        <v>2952</v>
      </c>
      <c r="B2955" s="83"/>
      <c r="C2955" s="90"/>
      <c r="D2955" s="91"/>
      <c r="E2955" s="90"/>
      <c r="F2955" s="91"/>
      <c r="G2955" s="91"/>
      <c r="H2955" s="91"/>
    </row>
    <row r="2956" spans="1:8" ht="22.5" customHeight="1" x14ac:dyDescent="0.3">
      <c r="A2956" s="24">
        <v>2953</v>
      </c>
      <c r="B2956" s="83"/>
      <c r="C2956" s="90"/>
      <c r="D2956" s="91"/>
      <c r="E2956" s="90"/>
      <c r="F2956" s="91"/>
      <c r="G2956" s="91"/>
      <c r="H2956" s="91"/>
    </row>
    <row r="2957" spans="1:8" ht="22.5" customHeight="1" x14ac:dyDescent="0.3">
      <c r="A2957" s="24">
        <v>2954</v>
      </c>
      <c r="B2957" s="83"/>
      <c r="C2957" s="90"/>
      <c r="D2957" s="91"/>
      <c r="E2957" s="90"/>
      <c r="F2957" s="91"/>
      <c r="G2957" s="91"/>
      <c r="H2957" s="91"/>
    </row>
    <row r="2958" spans="1:8" ht="22.5" customHeight="1" x14ac:dyDescent="0.3">
      <c r="A2958" s="24">
        <v>2955</v>
      </c>
      <c r="B2958" s="83"/>
      <c r="C2958" s="90"/>
      <c r="D2958" s="91"/>
      <c r="E2958" s="90"/>
      <c r="F2958" s="91"/>
      <c r="G2958" s="91"/>
      <c r="H2958" s="91"/>
    </row>
    <row r="2959" spans="1:8" ht="22.5" customHeight="1" x14ac:dyDescent="0.3">
      <c r="A2959" s="24">
        <v>2956</v>
      </c>
      <c r="B2959" s="83"/>
      <c r="C2959" s="90"/>
      <c r="D2959" s="91"/>
      <c r="E2959" s="90"/>
      <c r="F2959" s="91"/>
      <c r="G2959" s="91"/>
      <c r="H2959" s="91"/>
    </row>
    <row r="2960" spans="1:8" ht="22.5" customHeight="1" x14ac:dyDescent="0.3">
      <c r="A2960" s="24">
        <v>2957</v>
      </c>
      <c r="B2960" s="83"/>
      <c r="C2960" s="90"/>
      <c r="D2960" s="91"/>
      <c r="E2960" s="90"/>
      <c r="F2960" s="91"/>
      <c r="G2960" s="91"/>
      <c r="H2960" s="91"/>
    </row>
    <row r="2961" spans="1:8" ht="22.5" customHeight="1" x14ac:dyDescent="0.3">
      <c r="A2961" s="24">
        <v>2958</v>
      </c>
      <c r="B2961" s="83"/>
      <c r="C2961" s="90"/>
      <c r="D2961" s="91"/>
      <c r="E2961" s="90"/>
      <c r="F2961" s="91"/>
      <c r="G2961" s="91"/>
      <c r="H2961" s="91"/>
    </row>
    <row r="2962" spans="1:8" ht="22.5" customHeight="1" x14ac:dyDescent="0.3">
      <c r="A2962" s="24">
        <v>2959</v>
      </c>
      <c r="B2962" s="83"/>
      <c r="C2962" s="90"/>
      <c r="D2962" s="91"/>
      <c r="E2962" s="90"/>
      <c r="F2962" s="91"/>
      <c r="G2962" s="91"/>
      <c r="H2962" s="91"/>
    </row>
    <row r="2963" spans="1:8" ht="22.5" customHeight="1" x14ac:dyDescent="0.3">
      <c r="A2963" s="24">
        <v>2960</v>
      </c>
      <c r="B2963" s="83"/>
      <c r="C2963" s="90"/>
      <c r="D2963" s="91"/>
      <c r="E2963" s="90"/>
      <c r="F2963" s="91"/>
      <c r="G2963" s="91"/>
      <c r="H2963" s="91"/>
    </row>
    <row r="2964" spans="1:8" ht="22.5" customHeight="1" x14ac:dyDescent="0.3">
      <c r="A2964" s="24">
        <v>2961</v>
      </c>
      <c r="B2964" s="83"/>
      <c r="C2964" s="90"/>
      <c r="D2964" s="91"/>
      <c r="E2964" s="90"/>
      <c r="F2964" s="91"/>
      <c r="G2964" s="91"/>
      <c r="H2964" s="91"/>
    </row>
    <row r="2965" spans="1:8" ht="22.5" customHeight="1" x14ac:dyDescent="0.3">
      <c r="A2965" s="24">
        <v>2962</v>
      </c>
      <c r="B2965" s="83"/>
      <c r="C2965" s="90"/>
      <c r="D2965" s="91"/>
      <c r="E2965" s="90"/>
      <c r="F2965" s="91"/>
      <c r="G2965" s="91"/>
      <c r="H2965" s="91"/>
    </row>
    <row r="2966" spans="1:8" ht="22.5" customHeight="1" x14ac:dyDescent="0.3">
      <c r="A2966" s="24">
        <v>2963</v>
      </c>
      <c r="B2966" s="83"/>
      <c r="C2966" s="90"/>
      <c r="D2966" s="91"/>
      <c r="E2966" s="90"/>
      <c r="F2966" s="91"/>
      <c r="G2966" s="91"/>
      <c r="H2966" s="91"/>
    </row>
    <row r="2967" spans="1:8" ht="22.5" customHeight="1" x14ac:dyDescent="0.3">
      <c r="A2967" s="24">
        <v>2964</v>
      </c>
      <c r="B2967" s="83"/>
      <c r="C2967" s="90"/>
      <c r="D2967" s="91"/>
      <c r="E2967" s="90"/>
      <c r="F2967" s="91"/>
      <c r="G2967" s="91"/>
      <c r="H2967" s="91"/>
    </row>
    <row r="2968" spans="1:8" ht="22.5" customHeight="1" x14ac:dyDescent="0.3">
      <c r="A2968" s="24">
        <v>2965</v>
      </c>
      <c r="B2968" s="83"/>
      <c r="C2968" s="90"/>
      <c r="D2968" s="91"/>
      <c r="E2968" s="90"/>
      <c r="F2968" s="91"/>
      <c r="G2968" s="91"/>
      <c r="H2968" s="91"/>
    </row>
    <row r="2969" spans="1:8" ht="22.5" customHeight="1" x14ac:dyDescent="0.3">
      <c r="A2969" s="24">
        <v>2966</v>
      </c>
      <c r="B2969" s="83"/>
      <c r="C2969" s="90"/>
      <c r="D2969" s="91"/>
      <c r="E2969" s="90"/>
      <c r="F2969" s="91"/>
      <c r="G2969" s="91"/>
      <c r="H2969" s="91"/>
    </row>
    <row r="2970" spans="1:8" ht="22.5" customHeight="1" x14ac:dyDescent="0.3">
      <c r="A2970" s="24">
        <v>2967</v>
      </c>
      <c r="B2970" s="83"/>
      <c r="C2970" s="90"/>
      <c r="D2970" s="91"/>
      <c r="E2970" s="90"/>
      <c r="F2970" s="91"/>
      <c r="G2970" s="91"/>
      <c r="H2970" s="91"/>
    </row>
    <row r="2971" spans="1:8" ht="22.5" customHeight="1" x14ac:dyDescent="0.3">
      <c r="A2971" s="24">
        <v>2968</v>
      </c>
      <c r="B2971" s="83"/>
      <c r="C2971" s="90"/>
      <c r="D2971" s="91"/>
      <c r="E2971" s="90"/>
      <c r="F2971" s="91"/>
      <c r="G2971" s="91"/>
      <c r="H2971" s="91"/>
    </row>
    <row r="2972" spans="1:8" ht="22.5" customHeight="1" x14ac:dyDescent="0.3">
      <c r="A2972" s="24">
        <v>2969</v>
      </c>
      <c r="B2972" s="83"/>
      <c r="C2972" s="90"/>
      <c r="D2972" s="91"/>
      <c r="E2972" s="90"/>
      <c r="F2972" s="91"/>
      <c r="G2972" s="91"/>
      <c r="H2972" s="91"/>
    </row>
    <row r="2973" spans="1:8" ht="22.5" customHeight="1" x14ac:dyDescent="0.3">
      <c r="A2973" s="24">
        <v>2970</v>
      </c>
      <c r="B2973" s="83"/>
      <c r="C2973" s="90"/>
      <c r="D2973" s="91"/>
      <c r="E2973" s="90"/>
      <c r="F2973" s="91"/>
      <c r="G2973" s="91"/>
      <c r="H2973" s="91"/>
    </row>
    <row r="2974" spans="1:8" ht="22.5" customHeight="1" x14ac:dyDescent="0.3">
      <c r="A2974" s="24">
        <v>2971</v>
      </c>
      <c r="B2974" s="83"/>
      <c r="C2974" s="90"/>
      <c r="D2974" s="91"/>
      <c r="E2974" s="90"/>
      <c r="F2974" s="91"/>
      <c r="G2974" s="91"/>
      <c r="H2974" s="91"/>
    </row>
    <row r="2975" spans="1:8" ht="22.5" customHeight="1" x14ac:dyDescent="0.3">
      <c r="A2975" s="24">
        <v>2972</v>
      </c>
      <c r="B2975" s="83"/>
      <c r="C2975" s="90"/>
      <c r="D2975" s="91"/>
      <c r="E2975" s="90"/>
      <c r="F2975" s="91"/>
      <c r="G2975" s="91"/>
      <c r="H2975" s="91"/>
    </row>
    <row r="2976" spans="1:8" ht="22.5" customHeight="1" x14ac:dyDescent="0.3">
      <c r="A2976" s="24">
        <v>2973</v>
      </c>
      <c r="B2976" s="83"/>
      <c r="C2976" s="90"/>
      <c r="D2976" s="91"/>
      <c r="E2976" s="90"/>
      <c r="F2976" s="91"/>
      <c r="G2976" s="91"/>
      <c r="H2976" s="91"/>
    </row>
    <row r="2977" spans="1:8" ht="22.5" customHeight="1" x14ac:dyDescent="0.3">
      <c r="A2977" s="24">
        <v>2974</v>
      </c>
      <c r="B2977" s="83"/>
      <c r="C2977" s="90"/>
      <c r="D2977" s="91"/>
      <c r="E2977" s="90"/>
      <c r="F2977" s="91"/>
      <c r="G2977" s="91"/>
      <c r="H2977" s="91"/>
    </row>
    <row r="2978" spans="1:8" ht="22.5" customHeight="1" x14ac:dyDescent="0.3">
      <c r="A2978" s="24">
        <v>2975</v>
      </c>
      <c r="B2978" s="83"/>
      <c r="C2978" s="90"/>
      <c r="D2978" s="91"/>
      <c r="E2978" s="90"/>
      <c r="F2978" s="91"/>
      <c r="G2978" s="91"/>
      <c r="H2978" s="91"/>
    </row>
    <row r="2979" spans="1:8" ht="22.5" customHeight="1" x14ac:dyDescent="0.3">
      <c r="A2979" s="24">
        <v>2976</v>
      </c>
      <c r="B2979" s="83"/>
      <c r="C2979" s="90"/>
      <c r="D2979" s="91"/>
      <c r="E2979" s="90"/>
      <c r="F2979" s="91"/>
      <c r="G2979" s="91"/>
      <c r="H2979" s="91"/>
    </row>
    <row r="2980" spans="1:8" ht="22.5" customHeight="1" x14ac:dyDescent="0.3">
      <c r="A2980" s="24">
        <v>2977</v>
      </c>
      <c r="B2980" s="83"/>
      <c r="C2980" s="90"/>
      <c r="D2980" s="91"/>
      <c r="E2980" s="90"/>
      <c r="F2980" s="91"/>
      <c r="G2980" s="91"/>
      <c r="H2980" s="91"/>
    </row>
    <row r="2981" spans="1:8" ht="22.5" customHeight="1" x14ac:dyDescent="0.3">
      <c r="A2981" s="24">
        <v>2978</v>
      </c>
      <c r="B2981" s="83"/>
      <c r="C2981" s="90"/>
      <c r="D2981" s="91"/>
      <c r="E2981" s="90"/>
      <c r="F2981" s="91"/>
      <c r="G2981" s="91"/>
      <c r="H2981" s="91"/>
    </row>
    <row r="2982" spans="1:8" ht="22.5" customHeight="1" x14ac:dyDescent="0.3">
      <c r="A2982" s="24">
        <v>2979</v>
      </c>
      <c r="B2982" s="83"/>
      <c r="C2982" s="90"/>
      <c r="D2982" s="91"/>
      <c r="E2982" s="90"/>
      <c r="F2982" s="91"/>
      <c r="G2982" s="91"/>
      <c r="H2982" s="91"/>
    </row>
    <row r="2983" spans="1:8" ht="22.5" customHeight="1" x14ac:dyDescent="0.3">
      <c r="A2983" s="24">
        <v>2980</v>
      </c>
      <c r="B2983" s="83"/>
      <c r="C2983" s="90"/>
      <c r="D2983" s="91"/>
      <c r="E2983" s="90"/>
      <c r="F2983" s="91"/>
      <c r="G2983" s="91"/>
      <c r="H2983" s="91"/>
    </row>
    <row r="2984" spans="1:8" ht="22.5" customHeight="1" x14ac:dyDescent="0.3">
      <c r="A2984" s="24">
        <v>2981</v>
      </c>
      <c r="B2984" s="83"/>
      <c r="C2984" s="90"/>
      <c r="D2984" s="91"/>
      <c r="E2984" s="90"/>
      <c r="F2984" s="91"/>
      <c r="G2984" s="91"/>
      <c r="H2984" s="91"/>
    </row>
    <row r="2985" spans="1:8" ht="22.5" customHeight="1" x14ac:dyDescent="0.3">
      <c r="A2985" s="24">
        <v>2982</v>
      </c>
      <c r="B2985" s="83"/>
      <c r="C2985" s="90"/>
      <c r="D2985" s="91"/>
      <c r="E2985" s="90"/>
      <c r="F2985" s="91"/>
      <c r="G2985" s="91"/>
      <c r="H2985" s="91"/>
    </row>
    <row r="2986" spans="1:8" ht="22.5" customHeight="1" x14ac:dyDescent="0.3">
      <c r="A2986" s="24">
        <v>2983</v>
      </c>
      <c r="B2986" s="83"/>
      <c r="C2986" s="90"/>
      <c r="D2986" s="91"/>
      <c r="E2986" s="90"/>
      <c r="F2986" s="91"/>
      <c r="G2986" s="91"/>
      <c r="H2986" s="91"/>
    </row>
    <row r="2987" spans="1:8" ht="22.5" customHeight="1" x14ac:dyDescent="0.3">
      <c r="A2987" s="24">
        <v>2984</v>
      </c>
      <c r="B2987" s="83"/>
      <c r="C2987" s="90"/>
      <c r="D2987" s="91"/>
      <c r="E2987" s="90"/>
      <c r="F2987" s="91"/>
      <c r="G2987" s="91"/>
      <c r="H2987" s="91"/>
    </row>
    <row r="2988" spans="1:8" ht="22.5" customHeight="1" x14ac:dyDescent="0.3">
      <c r="A2988" s="24">
        <v>2985</v>
      </c>
      <c r="B2988" s="83"/>
      <c r="C2988" s="90"/>
      <c r="D2988" s="91"/>
      <c r="E2988" s="90"/>
      <c r="F2988" s="91"/>
      <c r="G2988" s="91"/>
      <c r="H2988" s="91"/>
    </row>
    <row r="2989" spans="1:8" ht="22.5" customHeight="1" x14ac:dyDescent="0.3">
      <c r="A2989" s="24">
        <v>2986</v>
      </c>
      <c r="B2989" s="83"/>
      <c r="C2989" s="90"/>
      <c r="D2989" s="91"/>
      <c r="E2989" s="90"/>
      <c r="F2989" s="91"/>
      <c r="G2989" s="91"/>
      <c r="H2989" s="91"/>
    </row>
    <row r="2990" spans="1:8" ht="22.5" customHeight="1" x14ac:dyDescent="0.3">
      <c r="A2990" s="24">
        <v>2987</v>
      </c>
      <c r="B2990" s="83"/>
      <c r="C2990" s="90"/>
      <c r="D2990" s="91"/>
      <c r="E2990" s="90"/>
      <c r="F2990" s="91"/>
      <c r="G2990" s="91"/>
      <c r="H2990" s="91"/>
    </row>
    <row r="2991" spans="1:8" ht="22.5" customHeight="1" x14ac:dyDescent="0.3">
      <c r="A2991" s="24">
        <v>2988</v>
      </c>
      <c r="B2991" s="83"/>
      <c r="C2991" s="90"/>
      <c r="D2991" s="91"/>
      <c r="E2991" s="90"/>
      <c r="F2991" s="91"/>
      <c r="G2991" s="91"/>
      <c r="H2991" s="91"/>
    </row>
    <row r="2992" spans="1:8" ht="22.5" customHeight="1" x14ac:dyDescent="0.3">
      <c r="A2992" s="24">
        <v>2989</v>
      </c>
      <c r="B2992" s="83"/>
      <c r="C2992" s="90"/>
      <c r="D2992" s="91"/>
      <c r="E2992" s="90"/>
      <c r="F2992" s="91"/>
      <c r="G2992" s="91"/>
      <c r="H2992" s="91"/>
    </row>
    <row r="2993" spans="1:8" ht="22.5" customHeight="1" x14ac:dyDescent="0.3">
      <c r="A2993" s="24">
        <v>2990</v>
      </c>
      <c r="B2993" s="83"/>
      <c r="C2993" s="90"/>
      <c r="D2993" s="91"/>
      <c r="E2993" s="90"/>
      <c r="F2993" s="91"/>
      <c r="G2993" s="91"/>
      <c r="H2993" s="91"/>
    </row>
    <row r="2994" spans="1:8" ht="22.5" customHeight="1" x14ac:dyDescent="0.3">
      <c r="A2994" s="24">
        <v>2991</v>
      </c>
      <c r="B2994" s="83"/>
      <c r="C2994" s="90"/>
      <c r="D2994" s="91"/>
      <c r="E2994" s="90"/>
      <c r="F2994" s="91"/>
      <c r="G2994" s="91"/>
      <c r="H2994" s="91"/>
    </row>
    <row r="2995" spans="1:8" ht="22.5" customHeight="1" x14ac:dyDescent="0.3">
      <c r="A2995" s="24">
        <v>2992</v>
      </c>
      <c r="B2995" s="83"/>
      <c r="C2995" s="90"/>
      <c r="D2995" s="91"/>
      <c r="E2995" s="90"/>
      <c r="F2995" s="91"/>
      <c r="G2995" s="91"/>
      <c r="H2995" s="91"/>
    </row>
    <row r="2996" spans="1:8" ht="22.5" customHeight="1" x14ac:dyDescent="0.3">
      <c r="A2996" s="24">
        <v>2993</v>
      </c>
      <c r="B2996" s="83"/>
      <c r="C2996" s="90"/>
      <c r="D2996" s="91"/>
      <c r="E2996" s="90"/>
      <c r="F2996" s="91"/>
      <c r="G2996" s="91"/>
      <c r="H2996" s="91"/>
    </row>
    <row r="2997" spans="1:8" ht="22.5" customHeight="1" x14ac:dyDescent="0.3">
      <c r="A2997" s="24">
        <v>2994</v>
      </c>
      <c r="B2997" s="83"/>
      <c r="C2997" s="90"/>
      <c r="D2997" s="91"/>
      <c r="E2997" s="90"/>
      <c r="F2997" s="91"/>
      <c r="G2997" s="91"/>
      <c r="H2997" s="91"/>
    </row>
    <row r="2998" spans="1:8" ht="22.5" customHeight="1" x14ac:dyDescent="0.3">
      <c r="A2998" s="24">
        <v>2995</v>
      </c>
      <c r="B2998" s="83"/>
      <c r="C2998" s="90"/>
      <c r="D2998" s="91"/>
      <c r="E2998" s="90"/>
      <c r="F2998" s="91"/>
      <c r="G2998" s="91"/>
      <c r="H2998" s="91"/>
    </row>
    <row r="2999" spans="1:8" ht="22.5" customHeight="1" x14ac:dyDescent="0.3">
      <c r="A2999" s="24">
        <v>2996</v>
      </c>
      <c r="B2999" s="83"/>
      <c r="C2999" s="90"/>
      <c r="D2999" s="91"/>
      <c r="E2999" s="90"/>
      <c r="F2999" s="91"/>
      <c r="G2999" s="91"/>
      <c r="H2999" s="91"/>
    </row>
    <row r="3000" spans="1:8" ht="22.5" customHeight="1" x14ac:dyDescent="0.3">
      <c r="A3000" s="24">
        <v>2997</v>
      </c>
      <c r="B3000" s="83"/>
      <c r="C3000" s="90"/>
      <c r="D3000" s="91"/>
      <c r="E3000" s="90"/>
      <c r="F3000" s="91"/>
      <c r="G3000" s="91"/>
      <c r="H3000" s="91"/>
    </row>
    <row r="3001" spans="1:8" ht="22.5" customHeight="1" x14ac:dyDescent="0.3">
      <c r="A3001" s="24">
        <v>2998</v>
      </c>
      <c r="B3001" s="83"/>
      <c r="C3001" s="90"/>
      <c r="D3001" s="91"/>
      <c r="E3001" s="90"/>
      <c r="F3001" s="91"/>
      <c r="G3001" s="91"/>
      <c r="H3001" s="91"/>
    </row>
    <row r="3002" spans="1:8" ht="22.5" customHeight="1" x14ac:dyDescent="0.3">
      <c r="A3002" s="24">
        <v>2999</v>
      </c>
      <c r="B3002" s="83"/>
      <c r="C3002" s="90"/>
      <c r="D3002" s="91"/>
      <c r="E3002" s="90"/>
      <c r="F3002" s="91"/>
      <c r="G3002" s="91"/>
      <c r="H3002" s="91"/>
    </row>
    <row r="3003" spans="1:8" ht="22.5" customHeight="1" x14ac:dyDescent="0.3">
      <c r="A3003" s="24">
        <v>3000</v>
      </c>
      <c r="B3003" s="83"/>
      <c r="C3003" s="90"/>
      <c r="D3003" s="91"/>
      <c r="E3003" s="90"/>
      <c r="F3003" s="91"/>
      <c r="G3003" s="91"/>
      <c r="H3003" s="91"/>
    </row>
    <row r="3004" spans="1:8" ht="22.5" customHeight="1" x14ac:dyDescent="0.3">
      <c r="A3004" s="24">
        <v>3001</v>
      </c>
      <c r="B3004" s="83"/>
      <c r="C3004" s="90"/>
      <c r="D3004" s="91"/>
      <c r="E3004" s="90"/>
      <c r="F3004" s="91"/>
      <c r="G3004" s="91"/>
      <c r="H3004" s="91"/>
    </row>
    <row r="3005" spans="1:8" ht="22.5" customHeight="1" x14ac:dyDescent="0.3">
      <c r="A3005" s="24">
        <v>3002</v>
      </c>
      <c r="B3005" s="83"/>
      <c r="C3005" s="90"/>
      <c r="D3005" s="91"/>
      <c r="E3005" s="90"/>
      <c r="F3005" s="91"/>
      <c r="G3005" s="91"/>
      <c r="H3005" s="91"/>
    </row>
    <row r="3006" spans="1:8" ht="22.5" customHeight="1" x14ac:dyDescent="0.3">
      <c r="A3006" s="24">
        <v>3003</v>
      </c>
      <c r="B3006" s="83"/>
      <c r="C3006" s="90"/>
      <c r="D3006" s="91"/>
      <c r="E3006" s="90"/>
      <c r="F3006" s="91"/>
      <c r="G3006" s="91"/>
      <c r="H3006" s="91"/>
    </row>
    <row r="3007" spans="1:8" ht="22.5" customHeight="1" x14ac:dyDescent="0.3">
      <c r="A3007" s="24">
        <v>3004</v>
      </c>
      <c r="B3007" s="83"/>
      <c r="C3007" s="90"/>
      <c r="D3007" s="91"/>
      <c r="E3007" s="90"/>
      <c r="F3007" s="91"/>
      <c r="G3007" s="91"/>
      <c r="H3007" s="91"/>
    </row>
    <row r="3008" spans="1:8" ht="22.5" customHeight="1" x14ac:dyDescent="0.3">
      <c r="A3008" s="24">
        <v>3005</v>
      </c>
      <c r="B3008" s="83"/>
      <c r="C3008" s="90"/>
      <c r="D3008" s="91"/>
      <c r="E3008" s="90"/>
      <c r="F3008" s="91"/>
      <c r="G3008" s="91"/>
      <c r="H3008" s="91"/>
    </row>
    <row r="3009" spans="1:8" ht="22.5" customHeight="1" x14ac:dyDescent="0.3">
      <c r="A3009" s="24">
        <v>3006</v>
      </c>
      <c r="B3009" s="83"/>
      <c r="C3009" s="90"/>
      <c r="D3009" s="91"/>
      <c r="E3009" s="90"/>
      <c r="F3009" s="91"/>
      <c r="G3009" s="91"/>
      <c r="H3009" s="91"/>
    </row>
    <row r="3010" spans="1:8" ht="22.5" customHeight="1" x14ac:dyDescent="0.3">
      <c r="A3010" s="24">
        <v>3007</v>
      </c>
      <c r="B3010" s="83"/>
      <c r="C3010" s="90"/>
      <c r="D3010" s="91"/>
      <c r="E3010" s="90"/>
      <c r="F3010" s="91"/>
      <c r="G3010" s="91"/>
      <c r="H3010" s="91"/>
    </row>
  </sheetData>
  <sheetProtection algorithmName="SHA-512" hashValue="D4WdR+AqkSGjUUFhKKdCdx7VOSROLB6mITfyBIq4nf4TOLOk+WPO9I4v4hcEGuezVjfymyb2QFfnwbLfy0rdpA==" saltValue="CkC1k+C4Fz6XrmlO5B3n8A==" spinCount="100000" sheet="1" objects="1" scenarios="1" formatCells="0" formatColumns="0" formatRows="0" sort="0" autoFilter="0"/>
  <phoneticPr fontId="5" type="noConversion"/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60ED-4F9B-4BAB-A601-BE5D497CBCDC}">
  <dimension ref="A1:H3010"/>
  <sheetViews>
    <sheetView showGridLines="0" workbookViewId="0">
      <pane ySplit="3" topLeftCell="A4" activePane="bottomLeft" state="frozen"/>
      <selection pane="bottomLeft"/>
    </sheetView>
  </sheetViews>
  <sheetFormatPr defaultColWidth="8.88671875" defaultRowHeight="22.5" customHeight="1" x14ac:dyDescent="0.3"/>
  <cols>
    <col min="1" max="1" width="8.88671875" style="22"/>
    <col min="2" max="2" width="23.77734375" style="22" bestFit="1" customWidth="1"/>
    <col min="3" max="4" width="22.88671875" style="22" customWidth="1"/>
    <col min="5" max="5" width="14" style="22" customWidth="1"/>
    <col min="6" max="6" width="12" style="22" customWidth="1"/>
    <col min="7" max="7" width="12.6640625" style="22" customWidth="1"/>
    <col min="8" max="8" width="17.44140625" style="22" customWidth="1"/>
    <col min="9" max="16384" width="8.88671875" style="22"/>
  </cols>
  <sheetData>
    <row r="1" spans="1:8" s="120" customFormat="1" ht="69" customHeight="1" x14ac:dyDescent="0.3"/>
    <row r="2" spans="1:8" ht="27.75" customHeight="1" x14ac:dyDescent="0.3"/>
    <row r="3" spans="1:8" ht="22.5" customHeight="1" x14ac:dyDescent="0.3">
      <c r="B3" s="23" t="s">
        <v>40</v>
      </c>
      <c r="C3" s="19" t="s">
        <v>47</v>
      </c>
      <c r="D3" s="19" t="s">
        <v>48</v>
      </c>
      <c r="E3" s="19" t="s">
        <v>49</v>
      </c>
      <c r="F3" s="19" t="s">
        <v>50</v>
      </c>
      <c r="G3" s="19" t="s">
        <v>51</v>
      </c>
      <c r="H3" s="19" t="s">
        <v>52</v>
      </c>
    </row>
    <row r="4" spans="1:8" ht="22.5" customHeight="1" x14ac:dyDescent="0.3">
      <c r="A4" s="24">
        <v>1</v>
      </c>
      <c r="B4" s="83" t="s">
        <v>65</v>
      </c>
      <c r="C4" s="90"/>
      <c r="D4" s="91"/>
      <c r="E4" s="90"/>
      <c r="F4" s="91"/>
      <c r="G4" s="91"/>
      <c r="H4" s="91"/>
    </row>
    <row r="5" spans="1:8" ht="22.5" customHeight="1" x14ac:dyDescent="0.3">
      <c r="A5" s="24">
        <v>2</v>
      </c>
      <c r="B5" s="83" t="s">
        <v>66</v>
      </c>
      <c r="C5" s="90"/>
      <c r="D5" s="91"/>
      <c r="E5" s="90"/>
      <c r="F5" s="91"/>
      <c r="G5" s="91"/>
      <c r="H5" s="91"/>
    </row>
    <row r="6" spans="1:8" ht="22.5" customHeight="1" x14ac:dyDescent="0.3">
      <c r="A6" s="24">
        <v>3</v>
      </c>
      <c r="B6" s="83" t="s">
        <v>67</v>
      </c>
      <c r="C6" s="90"/>
      <c r="D6" s="91"/>
      <c r="E6" s="90"/>
      <c r="F6" s="91"/>
      <c r="G6" s="91"/>
      <c r="H6" s="91"/>
    </row>
    <row r="7" spans="1:8" ht="22.5" customHeight="1" x14ac:dyDescent="0.3">
      <c r="A7" s="24">
        <v>4</v>
      </c>
      <c r="B7" s="83" t="s">
        <v>68</v>
      </c>
      <c r="C7" s="90"/>
      <c r="D7" s="91"/>
      <c r="E7" s="90"/>
      <c r="F7" s="91"/>
      <c r="G7" s="91"/>
      <c r="H7" s="91"/>
    </row>
    <row r="8" spans="1:8" ht="22.5" customHeight="1" x14ac:dyDescent="0.3">
      <c r="A8" s="24">
        <v>5</v>
      </c>
      <c r="B8" s="83" t="s">
        <v>69</v>
      </c>
      <c r="C8" s="90"/>
      <c r="D8" s="91"/>
      <c r="E8" s="90"/>
      <c r="F8" s="91"/>
      <c r="G8" s="91"/>
      <c r="H8" s="91"/>
    </row>
    <row r="9" spans="1:8" ht="22.5" customHeight="1" x14ac:dyDescent="0.3">
      <c r="A9" s="24">
        <v>6</v>
      </c>
      <c r="B9" s="83" t="s">
        <v>70</v>
      </c>
      <c r="C9" s="90"/>
      <c r="D9" s="91"/>
      <c r="E9" s="90"/>
      <c r="F9" s="91"/>
      <c r="G9" s="91"/>
      <c r="H9" s="91"/>
    </row>
    <row r="10" spans="1:8" ht="22.5" customHeight="1" x14ac:dyDescent="0.3">
      <c r="A10" s="24">
        <v>7</v>
      </c>
      <c r="B10" s="83" t="s">
        <v>71</v>
      </c>
      <c r="C10" s="90"/>
      <c r="D10" s="91"/>
      <c r="E10" s="90"/>
      <c r="F10" s="91"/>
      <c r="G10" s="91"/>
      <c r="H10" s="91"/>
    </row>
    <row r="11" spans="1:8" ht="22.5" customHeight="1" x14ac:dyDescent="0.3">
      <c r="A11" s="24">
        <v>8</v>
      </c>
      <c r="B11" s="83" t="s">
        <v>72</v>
      </c>
      <c r="C11" s="90"/>
      <c r="D11" s="91"/>
      <c r="E11" s="90"/>
      <c r="F11" s="91"/>
      <c r="G11" s="91"/>
      <c r="H11" s="91"/>
    </row>
    <row r="12" spans="1:8" ht="22.5" customHeight="1" x14ac:dyDescent="0.3">
      <c r="A12" s="24">
        <v>9</v>
      </c>
      <c r="B12" s="83" t="s">
        <v>73</v>
      </c>
      <c r="C12" s="90"/>
      <c r="D12" s="91"/>
      <c r="E12" s="90"/>
      <c r="F12" s="91"/>
      <c r="G12" s="91"/>
      <c r="H12" s="91"/>
    </row>
    <row r="13" spans="1:8" ht="22.5" customHeight="1" x14ac:dyDescent="0.3">
      <c r="A13" s="24">
        <v>10</v>
      </c>
      <c r="B13" s="83" t="s">
        <v>74</v>
      </c>
      <c r="C13" s="90"/>
      <c r="D13" s="91"/>
      <c r="E13" s="90"/>
      <c r="F13" s="91"/>
      <c r="G13" s="91"/>
      <c r="H13" s="91"/>
    </row>
    <row r="14" spans="1:8" ht="22.5" customHeight="1" x14ac:dyDescent="0.3">
      <c r="A14" s="24">
        <v>11</v>
      </c>
      <c r="B14" s="83"/>
      <c r="C14" s="90"/>
      <c r="D14" s="91"/>
      <c r="E14" s="90"/>
      <c r="F14" s="91"/>
      <c r="G14" s="91"/>
      <c r="H14" s="91"/>
    </row>
    <row r="15" spans="1:8" ht="22.5" customHeight="1" x14ac:dyDescent="0.3">
      <c r="A15" s="24">
        <v>12</v>
      </c>
      <c r="B15" s="83"/>
      <c r="C15" s="90"/>
      <c r="D15" s="91"/>
      <c r="E15" s="90"/>
      <c r="F15" s="91"/>
      <c r="G15" s="91"/>
      <c r="H15" s="91"/>
    </row>
    <row r="16" spans="1:8" ht="22.5" customHeight="1" x14ac:dyDescent="0.3">
      <c r="A16" s="24">
        <v>13</v>
      </c>
      <c r="B16" s="83"/>
      <c r="C16" s="90"/>
      <c r="D16" s="91"/>
      <c r="E16" s="90"/>
      <c r="F16" s="91"/>
      <c r="G16" s="91"/>
      <c r="H16" s="91"/>
    </row>
    <row r="17" spans="1:8" ht="22.5" customHeight="1" x14ac:dyDescent="0.3">
      <c r="A17" s="24">
        <v>14</v>
      </c>
      <c r="B17" s="83"/>
      <c r="C17" s="90"/>
      <c r="D17" s="91"/>
      <c r="E17" s="90"/>
      <c r="F17" s="91"/>
      <c r="G17" s="91"/>
      <c r="H17" s="91"/>
    </row>
    <row r="18" spans="1:8" ht="22.5" customHeight="1" x14ac:dyDescent="0.3">
      <c r="A18" s="24">
        <v>15</v>
      </c>
      <c r="B18" s="83"/>
      <c r="C18" s="90"/>
      <c r="D18" s="91"/>
      <c r="E18" s="90"/>
      <c r="F18" s="91"/>
      <c r="G18" s="91"/>
      <c r="H18" s="91"/>
    </row>
    <row r="19" spans="1:8" ht="22.5" customHeight="1" x14ac:dyDescent="0.3">
      <c r="A19" s="24">
        <v>16</v>
      </c>
      <c r="B19" s="83"/>
      <c r="C19" s="90"/>
      <c r="D19" s="91"/>
      <c r="E19" s="90"/>
      <c r="F19" s="91"/>
      <c r="G19" s="91"/>
      <c r="H19" s="91"/>
    </row>
    <row r="20" spans="1:8" ht="22.5" customHeight="1" x14ac:dyDescent="0.3">
      <c r="A20" s="24">
        <v>17</v>
      </c>
      <c r="B20" s="83"/>
      <c r="C20" s="90"/>
      <c r="D20" s="91"/>
      <c r="E20" s="90"/>
      <c r="F20" s="91"/>
      <c r="G20" s="91"/>
      <c r="H20" s="91"/>
    </row>
    <row r="21" spans="1:8" ht="22.5" customHeight="1" x14ac:dyDescent="0.3">
      <c r="A21" s="24">
        <v>18</v>
      </c>
      <c r="B21" s="83"/>
      <c r="C21" s="90"/>
      <c r="D21" s="91"/>
      <c r="E21" s="90"/>
      <c r="F21" s="91"/>
      <c r="G21" s="91"/>
      <c r="H21" s="91"/>
    </row>
    <row r="22" spans="1:8" ht="22.5" customHeight="1" x14ac:dyDescent="0.3">
      <c r="A22" s="24">
        <v>19</v>
      </c>
      <c r="B22" s="83"/>
      <c r="C22" s="90"/>
      <c r="D22" s="91"/>
      <c r="E22" s="90"/>
      <c r="F22" s="91"/>
      <c r="G22" s="91"/>
      <c r="H22" s="91"/>
    </row>
    <row r="23" spans="1:8" ht="22.5" customHeight="1" x14ac:dyDescent="0.3">
      <c r="A23" s="24">
        <v>20</v>
      </c>
      <c r="B23" s="83"/>
      <c r="C23" s="90"/>
      <c r="D23" s="91"/>
      <c r="E23" s="90"/>
      <c r="F23" s="91"/>
      <c r="G23" s="91"/>
      <c r="H23" s="91"/>
    </row>
    <row r="24" spans="1:8" ht="22.5" customHeight="1" x14ac:dyDescent="0.3">
      <c r="A24" s="24">
        <v>21</v>
      </c>
      <c r="B24" s="83"/>
      <c r="C24" s="90"/>
      <c r="D24" s="91"/>
      <c r="E24" s="90"/>
      <c r="F24" s="91"/>
      <c r="G24" s="91"/>
      <c r="H24" s="91"/>
    </row>
    <row r="25" spans="1:8" ht="22.5" customHeight="1" x14ac:dyDescent="0.3">
      <c r="A25" s="24">
        <v>22</v>
      </c>
      <c r="B25" s="83"/>
      <c r="C25" s="90"/>
      <c r="D25" s="91"/>
      <c r="E25" s="90"/>
      <c r="F25" s="91"/>
      <c r="G25" s="91"/>
      <c r="H25" s="91"/>
    </row>
    <row r="26" spans="1:8" ht="22.5" customHeight="1" x14ac:dyDescent="0.3">
      <c r="A26" s="24">
        <v>23</v>
      </c>
      <c r="B26" s="83"/>
      <c r="C26" s="90"/>
      <c r="D26" s="91"/>
      <c r="E26" s="90"/>
      <c r="F26" s="91"/>
      <c r="G26" s="91"/>
      <c r="H26" s="91"/>
    </row>
    <row r="27" spans="1:8" ht="22.5" customHeight="1" x14ac:dyDescent="0.3">
      <c r="A27" s="24">
        <v>24</v>
      </c>
      <c r="B27" s="83"/>
      <c r="C27" s="90"/>
      <c r="D27" s="91"/>
      <c r="E27" s="90"/>
      <c r="F27" s="91"/>
      <c r="G27" s="91"/>
      <c r="H27" s="91"/>
    </row>
    <row r="28" spans="1:8" ht="22.5" customHeight="1" x14ac:dyDescent="0.3">
      <c r="A28" s="24">
        <v>25</v>
      </c>
      <c r="B28" s="83"/>
      <c r="C28" s="90"/>
      <c r="D28" s="91"/>
      <c r="E28" s="90"/>
      <c r="F28" s="91"/>
      <c r="G28" s="91"/>
      <c r="H28" s="91"/>
    </row>
    <row r="29" spans="1:8" ht="22.5" customHeight="1" x14ac:dyDescent="0.3">
      <c r="A29" s="24">
        <v>26</v>
      </c>
      <c r="B29" s="83"/>
      <c r="C29" s="90"/>
      <c r="D29" s="91"/>
      <c r="E29" s="90"/>
      <c r="F29" s="91"/>
      <c r="G29" s="91"/>
      <c r="H29" s="91"/>
    </row>
    <row r="30" spans="1:8" ht="22.5" customHeight="1" x14ac:dyDescent="0.3">
      <c r="A30" s="24">
        <v>27</v>
      </c>
      <c r="B30" s="83"/>
      <c r="C30" s="90"/>
      <c r="D30" s="91"/>
      <c r="E30" s="90"/>
      <c r="F30" s="91"/>
      <c r="G30" s="91"/>
      <c r="H30" s="91"/>
    </row>
    <row r="31" spans="1:8" ht="22.5" customHeight="1" x14ac:dyDescent="0.3">
      <c r="A31" s="24">
        <v>28</v>
      </c>
      <c r="B31" s="83"/>
      <c r="C31" s="90"/>
      <c r="D31" s="91"/>
      <c r="E31" s="90"/>
      <c r="F31" s="91"/>
      <c r="G31" s="91"/>
      <c r="H31" s="91"/>
    </row>
    <row r="32" spans="1:8" ht="22.5" customHeight="1" x14ac:dyDescent="0.3">
      <c r="A32" s="24">
        <v>29</v>
      </c>
      <c r="B32" s="83"/>
      <c r="C32" s="90"/>
      <c r="D32" s="91"/>
      <c r="E32" s="90"/>
      <c r="F32" s="91"/>
      <c r="G32" s="91"/>
      <c r="H32" s="91"/>
    </row>
    <row r="33" spans="1:8" ht="22.5" customHeight="1" x14ac:dyDescent="0.3">
      <c r="A33" s="24">
        <v>30</v>
      </c>
      <c r="B33" s="83"/>
      <c r="C33" s="90"/>
      <c r="D33" s="91"/>
      <c r="E33" s="90"/>
      <c r="F33" s="91"/>
      <c r="G33" s="91"/>
      <c r="H33" s="91"/>
    </row>
    <row r="34" spans="1:8" ht="22.5" customHeight="1" x14ac:dyDescent="0.3">
      <c r="A34" s="24">
        <v>31</v>
      </c>
      <c r="B34" s="83"/>
      <c r="C34" s="90"/>
      <c r="D34" s="91"/>
      <c r="E34" s="90"/>
      <c r="F34" s="91"/>
      <c r="G34" s="91"/>
      <c r="H34" s="91"/>
    </row>
    <row r="35" spans="1:8" ht="22.5" customHeight="1" x14ac:dyDescent="0.3">
      <c r="A35" s="24">
        <v>32</v>
      </c>
      <c r="B35" s="83"/>
      <c r="C35" s="90"/>
      <c r="D35" s="91"/>
      <c r="E35" s="90"/>
      <c r="F35" s="91"/>
      <c r="G35" s="91"/>
      <c r="H35" s="91"/>
    </row>
    <row r="36" spans="1:8" ht="22.5" customHeight="1" x14ac:dyDescent="0.3">
      <c r="A36" s="24">
        <v>33</v>
      </c>
      <c r="B36" s="83"/>
      <c r="C36" s="90"/>
      <c r="D36" s="91"/>
      <c r="E36" s="90"/>
      <c r="F36" s="91"/>
      <c r="G36" s="91"/>
      <c r="H36" s="91"/>
    </row>
    <row r="37" spans="1:8" ht="22.5" customHeight="1" x14ac:dyDescent="0.3">
      <c r="A37" s="24">
        <v>34</v>
      </c>
      <c r="B37" s="83"/>
      <c r="C37" s="90"/>
      <c r="D37" s="91"/>
      <c r="E37" s="90"/>
      <c r="F37" s="91"/>
      <c r="G37" s="91"/>
      <c r="H37" s="91"/>
    </row>
    <row r="38" spans="1:8" ht="22.5" customHeight="1" x14ac:dyDescent="0.3">
      <c r="A38" s="24">
        <v>35</v>
      </c>
      <c r="B38" s="83"/>
      <c r="C38" s="90"/>
      <c r="D38" s="91"/>
      <c r="E38" s="90"/>
      <c r="F38" s="91"/>
      <c r="G38" s="91"/>
      <c r="H38" s="91"/>
    </row>
    <row r="39" spans="1:8" ht="22.5" customHeight="1" x14ac:dyDescent="0.3">
      <c r="A39" s="24">
        <v>36</v>
      </c>
      <c r="B39" s="83"/>
      <c r="C39" s="90"/>
      <c r="D39" s="91"/>
      <c r="E39" s="90"/>
      <c r="F39" s="91"/>
      <c r="G39" s="91"/>
      <c r="H39" s="91"/>
    </row>
    <row r="40" spans="1:8" ht="22.5" customHeight="1" x14ac:dyDescent="0.3">
      <c r="A40" s="24">
        <v>37</v>
      </c>
      <c r="B40" s="83"/>
      <c r="C40" s="90"/>
      <c r="D40" s="91"/>
      <c r="E40" s="90"/>
      <c r="F40" s="91"/>
      <c r="G40" s="91"/>
      <c r="H40" s="91"/>
    </row>
    <row r="41" spans="1:8" ht="22.5" customHeight="1" x14ac:dyDescent="0.3">
      <c r="A41" s="24">
        <v>38</v>
      </c>
      <c r="B41" s="83"/>
      <c r="C41" s="90"/>
      <c r="D41" s="91"/>
      <c r="E41" s="90"/>
      <c r="F41" s="91"/>
      <c r="G41" s="91"/>
      <c r="H41" s="91"/>
    </row>
    <row r="42" spans="1:8" ht="22.5" customHeight="1" x14ac:dyDescent="0.3">
      <c r="A42" s="24">
        <v>39</v>
      </c>
      <c r="B42" s="83"/>
      <c r="C42" s="90"/>
      <c r="D42" s="91"/>
      <c r="E42" s="90"/>
      <c r="F42" s="91"/>
      <c r="G42" s="91"/>
      <c r="H42" s="91"/>
    </row>
    <row r="43" spans="1:8" ht="22.5" customHeight="1" x14ac:dyDescent="0.3">
      <c r="A43" s="24">
        <v>40</v>
      </c>
      <c r="B43" s="83"/>
      <c r="C43" s="90"/>
      <c r="D43" s="91"/>
      <c r="E43" s="90"/>
      <c r="F43" s="91"/>
      <c r="G43" s="91"/>
      <c r="H43" s="91"/>
    </row>
    <row r="44" spans="1:8" ht="22.5" customHeight="1" x14ac:dyDescent="0.3">
      <c r="A44" s="24">
        <v>41</v>
      </c>
      <c r="B44" s="83"/>
      <c r="C44" s="90"/>
      <c r="D44" s="91"/>
      <c r="E44" s="90"/>
      <c r="F44" s="91"/>
      <c r="G44" s="91"/>
      <c r="H44" s="91"/>
    </row>
    <row r="45" spans="1:8" ht="22.5" customHeight="1" x14ac:dyDescent="0.3">
      <c r="A45" s="24">
        <v>42</v>
      </c>
      <c r="B45" s="83"/>
      <c r="C45" s="90"/>
      <c r="D45" s="91"/>
      <c r="E45" s="90"/>
      <c r="F45" s="91"/>
      <c r="G45" s="91"/>
      <c r="H45" s="91"/>
    </row>
    <row r="46" spans="1:8" ht="22.5" customHeight="1" x14ac:dyDescent="0.3">
      <c r="A46" s="24">
        <v>43</v>
      </c>
      <c r="B46" s="83"/>
      <c r="C46" s="90"/>
      <c r="D46" s="91"/>
      <c r="E46" s="90"/>
      <c r="F46" s="91"/>
      <c r="G46" s="91"/>
      <c r="H46" s="91"/>
    </row>
    <row r="47" spans="1:8" ht="22.5" customHeight="1" x14ac:dyDescent="0.3">
      <c r="A47" s="24">
        <v>44</v>
      </c>
      <c r="B47" s="83"/>
      <c r="C47" s="90"/>
      <c r="D47" s="91"/>
      <c r="E47" s="90"/>
      <c r="F47" s="91"/>
      <c r="G47" s="91"/>
      <c r="H47" s="91"/>
    </row>
    <row r="48" spans="1:8" ht="22.5" customHeight="1" x14ac:dyDescent="0.3">
      <c r="A48" s="24">
        <v>45</v>
      </c>
      <c r="B48" s="83"/>
      <c r="C48" s="90"/>
      <c r="D48" s="91"/>
      <c r="E48" s="90"/>
      <c r="F48" s="91"/>
      <c r="G48" s="91"/>
      <c r="H48" s="91"/>
    </row>
    <row r="49" spans="1:8" ht="22.5" customHeight="1" x14ac:dyDescent="0.3">
      <c r="A49" s="24">
        <v>46</v>
      </c>
      <c r="B49" s="83"/>
      <c r="C49" s="90"/>
      <c r="D49" s="91"/>
      <c r="E49" s="90"/>
      <c r="F49" s="91"/>
      <c r="G49" s="91"/>
      <c r="H49" s="91"/>
    </row>
    <row r="50" spans="1:8" ht="22.5" customHeight="1" x14ac:dyDescent="0.3">
      <c r="A50" s="24">
        <v>47</v>
      </c>
      <c r="B50" s="83"/>
      <c r="C50" s="90"/>
      <c r="D50" s="91"/>
      <c r="E50" s="90"/>
      <c r="F50" s="91"/>
      <c r="G50" s="91"/>
      <c r="H50" s="91"/>
    </row>
    <row r="51" spans="1:8" ht="22.5" customHeight="1" x14ac:dyDescent="0.3">
      <c r="A51" s="24">
        <v>48</v>
      </c>
      <c r="B51" s="83"/>
      <c r="C51" s="90"/>
      <c r="D51" s="91"/>
      <c r="E51" s="90"/>
      <c r="F51" s="91"/>
      <c r="G51" s="91"/>
      <c r="H51" s="91"/>
    </row>
    <row r="52" spans="1:8" ht="22.5" customHeight="1" x14ac:dyDescent="0.3">
      <c r="A52" s="24">
        <v>49</v>
      </c>
      <c r="B52" s="83"/>
      <c r="C52" s="90"/>
      <c r="D52" s="91"/>
      <c r="E52" s="90"/>
      <c r="F52" s="91"/>
      <c r="G52" s="91"/>
      <c r="H52" s="91"/>
    </row>
    <row r="53" spans="1:8" ht="22.5" customHeight="1" x14ac:dyDescent="0.3">
      <c r="A53" s="24">
        <v>50</v>
      </c>
      <c r="B53" s="83"/>
      <c r="C53" s="90"/>
      <c r="D53" s="91"/>
      <c r="E53" s="90"/>
      <c r="F53" s="91"/>
      <c r="G53" s="91"/>
      <c r="H53" s="91"/>
    </row>
    <row r="54" spans="1:8" ht="22.5" customHeight="1" x14ac:dyDescent="0.3">
      <c r="A54" s="24">
        <v>51</v>
      </c>
      <c r="B54" s="83"/>
      <c r="C54" s="90"/>
      <c r="D54" s="91"/>
      <c r="E54" s="90"/>
      <c r="F54" s="91"/>
      <c r="G54" s="91"/>
      <c r="H54" s="91"/>
    </row>
    <row r="55" spans="1:8" ht="22.5" customHeight="1" x14ac:dyDescent="0.3">
      <c r="A55" s="24">
        <v>52</v>
      </c>
      <c r="B55" s="83"/>
      <c r="C55" s="90"/>
      <c r="D55" s="91"/>
      <c r="E55" s="90"/>
      <c r="F55" s="91"/>
      <c r="G55" s="91"/>
      <c r="H55" s="91"/>
    </row>
    <row r="56" spans="1:8" ht="22.5" customHeight="1" x14ac:dyDescent="0.3">
      <c r="A56" s="24">
        <v>53</v>
      </c>
      <c r="B56" s="83"/>
      <c r="C56" s="90"/>
      <c r="D56" s="91"/>
      <c r="E56" s="90"/>
      <c r="F56" s="91"/>
      <c r="G56" s="91"/>
      <c r="H56" s="91"/>
    </row>
    <row r="57" spans="1:8" ht="22.5" customHeight="1" x14ac:dyDescent="0.3">
      <c r="A57" s="24">
        <v>54</v>
      </c>
      <c r="B57" s="83"/>
      <c r="C57" s="90"/>
      <c r="D57" s="91"/>
      <c r="E57" s="90"/>
      <c r="F57" s="91"/>
      <c r="G57" s="91"/>
      <c r="H57" s="91"/>
    </row>
    <row r="58" spans="1:8" ht="22.5" customHeight="1" x14ac:dyDescent="0.3">
      <c r="A58" s="24">
        <v>55</v>
      </c>
      <c r="B58" s="83"/>
      <c r="C58" s="90"/>
      <c r="D58" s="91"/>
      <c r="E58" s="90"/>
      <c r="F58" s="91"/>
      <c r="G58" s="91"/>
      <c r="H58" s="91"/>
    </row>
    <row r="59" spans="1:8" ht="22.5" customHeight="1" x14ac:dyDescent="0.3">
      <c r="A59" s="24">
        <v>56</v>
      </c>
      <c r="B59" s="83"/>
      <c r="C59" s="90"/>
      <c r="D59" s="91"/>
      <c r="E59" s="90"/>
      <c r="F59" s="91"/>
      <c r="G59" s="91"/>
      <c r="H59" s="91"/>
    </row>
    <row r="60" spans="1:8" ht="22.5" customHeight="1" x14ac:dyDescent="0.3">
      <c r="A60" s="24">
        <v>57</v>
      </c>
      <c r="B60" s="83"/>
      <c r="C60" s="90"/>
      <c r="D60" s="91"/>
      <c r="E60" s="90"/>
      <c r="F60" s="91"/>
      <c r="G60" s="91"/>
      <c r="H60" s="91"/>
    </row>
    <row r="61" spans="1:8" ht="22.5" customHeight="1" x14ac:dyDescent="0.3">
      <c r="A61" s="24">
        <v>58</v>
      </c>
      <c r="B61" s="83"/>
      <c r="C61" s="90"/>
      <c r="D61" s="91"/>
      <c r="E61" s="90"/>
      <c r="F61" s="91"/>
      <c r="G61" s="91"/>
      <c r="H61" s="91"/>
    </row>
    <row r="62" spans="1:8" ht="22.5" customHeight="1" x14ac:dyDescent="0.3">
      <c r="A62" s="24">
        <v>59</v>
      </c>
      <c r="B62" s="83"/>
      <c r="C62" s="90"/>
      <c r="D62" s="91"/>
      <c r="E62" s="90"/>
      <c r="F62" s="91"/>
      <c r="G62" s="91"/>
      <c r="H62" s="91"/>
    </row>
    <row r="63" spans="1:8" ht="22.5" customHeight="1" x14ac:dyDescent="0.3">
      <c r="A63" s="24">
        <v>60</v>
      </c>
      <c r="B63" s="83"/>
      <c r="C63" s="90"/>
      <c r="D63" s="91"/>
      <c r="E63" s="90"/>
      <c r="F63" s="91"/>
      <c r="G63" s="91"/>
      <c r="H63" s="91"/>
    </row>
    <row r="64" spans="1:8" ht="22.5" customHeight="1" x14ac:dyDescent="0.3">
      <c r="A64" s="24">
        <v>61</v>
      </c>
      <c r="B64" s="83"/>
      <c r="C64" s="90"/>
      <c r="D64" s="91"/>
      <c r="E64" s="90"/>
      <c r="F64" s="91"/>
      <c r="G64" s="91"/>
      <c r="H64" s="91"/>
    </row>
    <row r="65" spans="1:8" ht="22.5" customHeight="1" x14ac:dyDescent="0.3">
      <c r="A65" s="24">
        <v>62</v>
      </c>
      <c r="B65" s="83"/>
      <c r="C65" s="90"/>
      <c r="D65" s="91"/>
      <c r="E65" s="90"/>
      <c r="F65" s="91"/>
      <c r="G65" s="91"/>
      <c r="H65" s="91"/>
    </row>
    <row r="66" spans="1:8" ht="22.5" customHeight="1" x14ac:dyDescent="0.3">
      <c r="A66" s="24">
        <v>63</v>
      </c>
      <c r="B66" s="83"/>
      <c r="C66" s="90"/>
      <c r="D66" s="91"/>
      <c r="E66" s="90"/>
      <c r="F66" s="91"/>
      <c r="G66" s="91"/>
      <c r="H66" s="91"/>
    </row>
    <row r="67" spans="1:8" ht="22.5" customHeight="1" x14ac:dyDescent="0.3">
      <c r="A67" s="24">
        <v>64</v>
      </c>
      <c r="B67" s="83"/>
      <c r="C67" s="90"/>
      <c r="D67" s="91"/>
      <c r="E67" s="90"/>
      <c r="F67" s="91"/>
      <c r="G67" s="91"/>
      <c r="H67" s="91"/>
    </row>
    <row r="68" spans="1:8" ht="22.5" customHeight="1" x14ac:dyDescent="0.3">
      <c r="A68" s="24">
        <v>65</v>
      </c>
      <c r="B68" s="83"/>
      <c r="C68" s="90"/>
      <c r="D68" s="91"/>
      <c r="E68" s="90"/>
      <c r="F68" s="91"/>
      <c r="G68" s="91"/>
      <c r="H68" s="91"/>
    </row>
    <row r="69" spans="1:8" ht="22.5" customHeight="1" x14ac:dyDescent="0.3">
      <c r="A69" s="24">
        <v>66</v>
      </c>
      <c r="B69" s="83"/>
      <c r="C69" s="90"/>
      <c r="D69" s="91"/>
      <c r="E69" s="90"/>
      <c r="F69" s="91"/>
      <c r="G69" s="91"/>
      <c r="H69" s="91"/>
    </row>
    <row r="70" spans="1:8" ht="22.5" customHeight="1" x14ac:dyDescent="0.3">
      <c r="A70" s="24">
        <v>67</v>
      </c>
      <c r="B70" s="83"/>
      <c r="C70" s="90"/>
      <c r="D70" s="91"/>
      <c r="E70" s="90"/>
      <c r="F70" s="91"/>
      <c r="G70" s="91"/>
      <c r="H70" s="91"/>
    </row>
    <row r="71" spans="1:8" ht="22.5" customHeight="1" x14ac:dyDescent="0.3">
      <c r="A71" s="24">
        <v>68</v>
      </c>
      <c r="B71" s="83"/>
      <c r="C71" s="90"/>
      <c r="D71" s="91"/>
      <c r="E71" s="90"/>
      <c r="F71" s="91"/>
      <c r="G71" s="91"/>
      <c r="H71" s="91"/>
    </row>
    <row r="72" spans="1:8" ht="22.5" customHeight="1" x14ac:dyDescent="0.3">
      <c r="A72" s="24">
        <v>69</v>
      </c>
      <c r="B72" s="83"/>
      <c r="C72" s="90"/>
      <c r="D72" s="91"/>
      <c r="E72" s="90"/>
      <c r="F72" s="91"/>
      <c r="G72" s="91"/>
      <c r="H72" s="91"/>
    </row>
    <row r="73" spans="1:8" ht="22.5" customHeight="1" x14ac:dyDescent="0.3">
      <c r="A73" s="24">
        <v>70</v>
      </c>
      <c r="B73" s="83"/>
      <c r="C73" s="90"/>
      <c r="D73" s="91"/>
      <c r="E73" s="90"/>
      <c r="F73" s="91"/>
      <c r="G73" s="91"/>
      <c r="H73" s="91"/>
    </row>
    <row r="74" spans="1:8" ht="22.5" customHeight="1" x14ac:dyDescent="0.3">
      <c r="A74" s="24">
        <v>71</v>
      </c>
      <c r="B74" s="83"/>
      <c r="C74" s="90"/>
      <c r="D74" s="91"/>
      <c r="E74" s="90"/>
      <c r="F74" s="91"/>
      <c r="G74" s="91"/>
      <c r="H74" s="91"/>
    </row>
    <row r="75" spans="1:8" ht="22.5" customHeight="1" x14ac:dyDescent="0.3">
      <c r="A75" s="24">
        <v>72</v>
      </c>
      <c r="B75" s="83"/>
      <c r="C75" s="90"/>
      <c r="D75" s="91"/>
      <c r="E75" s="90"/>
      <c r="F75" s="91"/>
      <c r="G75" s="91"/>
      <c r="H75" s="91"/>
    </row>
    <row r="76" spans="1:8" ht="22.5" customHeight="1" x14ac:dyDescent="0.3">
      <c r="A76" s="24">
        <v>73</v>
      </c>
      <c r="B76" s="83"/>
      <c r="C76" s="90"/>
      <c r="D76" s="91"/>
      <c r="E76" s="90"/>
      <c r="F76" s="91"/>
      <c r="G76" s="91"/>
      <c r="H76" s="91"/>
    </row>
    <row r="77" spans="1:8" ht="22.5" customHeight="1" x14ac:dyDescent="0.3">
      <c r="A77" s="24">
        <v>74</v>
      </c>
      <c r="B77" s="83"/>
      <c r="C77" s="90"/>
      <c r="D77" s="91"/>
      <c r="E77" s="90"/>
      <c r="F77" s="91"/>
      <c r="G77" s="91"/>
      <c r="H77" s="91"/>
    </row>
    <row r="78" spans="1:8" ht="22.5" customHeight="1" x14ac:dyDescent="0.3">
      <c r="A78" s="24">
        <v>75</v>
      </c>
      <c r="B78" s="83"/>
      <c r="C78" s="90"/>
      <c r="D78" s="91"/>
      <c r="E78" s="90"/>
      <c r="F78" s="91"/>
      <c r="G78" s="91"/>
      <c r="H78" s="91"/>
    </row>
    <row r="79" spans="1:8" ht="22.5" customHeight="1" x14ac:dyDescent="0.3">
      <c r="A79" s="24">
        <v>76</v>
      </c>
      <c r="B79" s="83"/>
      <c r="C79" s="90"/>
      <c r="D79" s="91"/>
      <c r="E79" s="90"/>
      <c r="F79" s="91"/>
      <c r="G79" s="91"/>
      <c r="H79" s="91"/>
    </row>
    <row r="80" spans="1:8" ht="22.5" customHeight="1" x14ac:dyDescent="0.3">
      <c r="A80" s="24">
        <v>77</v>
      </c>
      <c r="B80" s="83"/>
      <c r="C80" s="90"/>
      <c r="D80" s="91"/>
      <c r="E80" s="90"/>
      <c r="F80" s="91"/>
      <c r="G80" s="91"/>
      <c r="H80" s="91"/>
    </row>
    <row r="81" spans="1:8" ht="22.5" customHeight="1" x14ac:dyDescent="0.3">
      <c r="A81" s="24">
        <v>78</v>
      </c>
      <c r="B81" s="83"/>
      <c r="C81" s="90"/>
      <c r="D81" s="91"/>
      <c r="E81" s="90"/>
      <c r="F81" s="91"/>
      <c r="G81" s="91"/>
      <c r="H81" s="91"/>
    </row>
    <row r="82" spans="1:8" ht="22.5" customHeight="1" x14ac:dyDescent="0.3">
      <c r="A82" s="24">
        <v>79</v>
      </c>
      <c r="B82" s="83"/>
      <c r="C82" s="90"/>
      <c r="D82" s="91"/>
      <c r="E82" s="90"/>
      <c r="F82" s="91"/>
      <c r="G82" s="91"/>
      <c r="H82" s="91"/>
    </row>
    <row r="83" spans="1:8" ht="22.5" customHeight="1" x14ac:dyDescent="0.3">
      <c r="A83" s="24">
        <v>80</v>
      </c>
      <c r="B83" s="83"/>
      <c r="C83" s="90"/>
      <c r="D83" s="91"/>
      <c r="E83" s="90"/>
      <c r="F83" s="91"/>
      <c r="G83" s="91"/>
      <c r="H83" s="91"/>
    </row>
    <row r="84" spans="1:8" ht="22.5" customHeight="1" x14ac:dyDescent="0.3">
      <c r="A84" s="24">
        <v>81</v>
      </c>
      <c r="B84" s="83"/>
      <c r="C84" s="90"/>
      <c r="D84" s="91"/>
      <c r="E84" s="90"/>
      <c r="F84" s="91"/>
      <c r="G84" s="91"/>
      <c r="H84" s="91"/>
    </row>
    <row r="85" spans="1:8" ht="22.5" customHeight="1" x14ac:dyDescent="0.3">
      <c r="A85" s="24">
        <v>82</v>
      </c>
      <c r="B85" s="83"/>
      <c r="C85" s="90"/>
      <c r="D85" s="91"/>
      <c r="E85" s="90"/>
      <c r="F85" s="91"/>
      <c r="G85" s="91"/>
      <c r="H85" s="91"/>
    </row>
    <row r="86" spans="1:8" ht="22.5" customHeight="1" x14ac:dyDescent="0.3">
      <c r="A86" s="24">
        <v>83</v>
      </c>
      <c r="B86" s="83"/>
      <c r="C86" s="90"/>
      <c r="D86" s="91"/>
      <c r="E86" s="90"/>
      <c r="F86" s="91"/>
      <c r="G86" s="91"/>
      <c r="H86" s="91"/>
    </row>
    <row r="87" spans="1:8" ht="22.5" customHeight="1" x14ac:dyDescent="0.3">
      <c r="A87" s="24">
        <v>84</v>
      </c>
      <c r="B87" s="83"/>
      <c r="C87" s="90"/>
      <c r="D87" s="91"/>
      <c r="E87" s="90"/>
      <c r="F87" s="91"/>
      <c r="G87" s="91"/>
      <c r="H87" s="91"/>
    </row>
    <row r="88" spans="1:8" ht="22.5" customHeight="1" x14ac:dyDescent="0.3">
      <c r="A88" s="24">
        <v>85</v>
      </c>
      <c r="B88" s="83"/>
      <c r="C88" s="90"/>
      <c r="D88" s="91"/>
      <c r="E88" s="90"/>
      <c r="F88" s="91"/>
      <c r="G88" s="91"/>
      <c r="H88" s="91"/>
    </row>
    <row r="89" spans="1:8" ht="22.5" customHeight="1" x14ac:dyDescent="0.3">
      <c r="A89" s="24">
        <v>86</v>
      </c>
      <c r="B89" s="83"/>
      <c r="C89" s="90"/>
      <c r="D89" s="91"/>
      <c r="E89" s="90"/>
      <c r="F89" s="91"/>
      <c r="G89" s="91"/>
      <c r="H89" s="91"/>
    </row>
    <row r="90" spans="1:8" ht="22.5" customHeight="1" x14ac:dyDescent="0.3">
      <c r="A90" s="24">
        <v>87</v>
      </c>
      <c r="B90" s="83"/>
      <c r="C90" s="90"/>
      <c r="D90" s="91"/>
      <c r="E90" s="90"/>
      <c r="F90" s="91"/>
      <c r="G90" s="91"/>
      <c r="H90" s="91"/>
    </row>
    <row r="91" spans="1:8" ht="22.5" customHeight="1" x14ac:dyDescent="0.3">
      <c r="A91" s="24">
        <v>88</v>
      </c>
      <c r="B91" s="83"/>
      <c r="C91" s="90"/>
      <c r="D91" s="91"/>
      <c r="E91" s="90"/>
      <c r="F91" s="91"/>
      <c r="G91" s="91"/>
      <c r="H91" s="91"/>
    </row>
    <row r="92" spans="1:8" ht="22.5" customHeight="1" x14ac:dyDescent="0.3">
      <c r="A92" s="24">
        <v>89</v>
      </c>
      <c r="B92" s="83"/>
      <c r="C92" s="90"/>
      <c r="D92" s="91"/>
      <c r="E92" s="90"/>
      <c r="F92" s="91"/>
      <c r="G92" s="91"/>
      <c r="H92" s="91"/>
    </row>
    <row r="93" spans="1:8" ht="22.5" customHeight="1" x14ac:dyDescent="0.3">
      <c r="A93" s="24">
        <v>90</v>
      </c>
      <c r="B93" s="83"/>
      <c r="C93" s="90"/>
      <c r="D93" s="91"/>
      <c r="E93" s="90"/>
      <c r="F93" s="91"/>
      <c r="G93" s="91"/>
      <c r="H93" s="91"/>
    </row>
    <row r="94" spans="1:8" ht="22.5" customHeight="1" x14ac:dyDescent="0.3">
      <c r="A94" s="24">
        <v>91</v>
      </c>
      <c r="B94" s="83"/>
      <c r="C94" s="90"/>
      <c r="D94" s="91"/>
      <c r="E94" s="90"/>
      <c r="F94" s="91"/>
      <c r="G94" s="91"/>
      <c r="H94" s="91"/>
    </row>
    <row r="95" spans="1:8" ht="22.5" customHeight="1" x14ac:dyDescent="0.3">
      <c r="A95" s="24">
        <v>92</v>
      </c>
      <c r="B95" s="83"/>
      <c r="C95" s="90"/>
      <c r="D95" s="91"/>
      <c r="E95" s="90"/>
      <c r="F95" s="91"/>
      <c r="G95" s="91"/>
      <c r="H95" s="91"/>
    </row>
    <row r="96" spans="1:8" ht="22.5" customHeight="1" x14ac:dyDescent="0.3">
      <c r="A96" s="24">
        <v>93</v>
      </c>
      <c r="B96" s="83"/>
      <c r="C96" s="90"/>
      <c r="D96" s="91"/>
      <c r="E96" s="90"/>
      <c r="F96" s="91"/>
      <c r="G96" s="91"/>
      <c r="H96" s="91"/>
    </row>
    <row r="97" spans="1:8" ht="22.5" customHeight="1" x14ac:dyDescent="0.3">
      <c r="A97" s="24">
        <v>94</v>
      </c>
      <c r="B97" s="83"/>
      <c r="C97" s="90"/>
      <c r="D97" s="91"/>
      <c r="E97" s="90"/>
      <c r="F97" s="91"/>
      <c r="G97" s="91"/>
      <c r="H97" s="91"/>
    </row>
    <row r="98" spans="1:8" ht="22.5" customHeight="1" x14ac:dyDescent="0.3">
      <c r="A98" s="24">
        <v>95</v>
      </c>
      <c r="B98" s="83"/>
      <c r="C98" s="90"/>
      <c r="D98" s="91"/>
      <c r="E98" s="90"/>
      <c r="F98" s="91"/>
      <c r="G98" s="91"/>
      <c r="H98" s="91"/>
    </row>
    <row r="99" spans="1:8" ht="22.5" customHeight="1" x14ac:dyDescent="0.3">
      <c r="A99" s="24">
        <v>96</v>
      </c>
      <c r="B99" s="83"/>
      <c r="C99" s="90"/>
      <c r="D99" s="91"/>
      <c r="E99" s="90"/>
      <c r="F99" s="91"/>
      <c r="G99" s="91"/>
      <c r="H99" s="91"/>
    </row>
    <row r="100" spans="1:8" ht="22.5" customHeight="1" x14ac:dyDescent="0.3">
      <c r="A100" s="24">
        <v>97</v>
      </c>
      <c r="B100" s="83"/>
      <c r="C100" s="90"/>
      <c r="D100" s="91"/>
      <c r="E100" s="90"/>
      <c r="F100" s="91"/>
      <c r="G100" s="91"/>
      <c r="H100" s="91"/>
    </row>
    <row r="101" spans="1:8" ht="22.5" customHeight="1" x14ac:dyDescent="0.3">
      <c r="A101" s="24">
        <v>98</v>
      </c>
      <c r="B101" s="83"/>
      <c r="C101" s="90"/>
      <c r="D101" s="91"/>
      <c r="E101" s="90"/>
      <c r="F101" s="91"/>
      <c r="G101" s="91"/>
      <c r="H101" s="91"/>
    </row>
    <row r="102" spans="1:8" ht="22.5" customHeight="1" x14ac:dyDescent="0.3">
      <c r="A102" s="24">
        <v>99</v>
      </c>
      <c r="B102" s="83"/>
      <c r="C102" s="90"/>
      <c r="D102" s="91"/>
      <c r="E102" s="90"/>
      <c r="F102" s="91"/>
      <c r="G102" s="91"/>
      <c r="H102" s="91"/>
    </row>
    <row r="103" spans="1:8" ht="22.5" customHeight="1" x14ac:dyDescent="0.3">
      <c r="A103" s="24">
        <v>100</v>
      </c>
      <c r="B103" s="83"/>
      <c r="C103" s="90"/>
      <c r="D103" s="91"/>
      <c r="E103" s="90"/>
      <c r="F103" s="91"/>
      <c r="G103" s="91"/>
      <c r="H103" s="91"/>
    </row>
    <row r="104" spans="1:8" ht="22.5" customHeight="1" x14ac:dyDescent="0.3">
      <c r="A104" s="24">
        <v>101</v>
      </c>
      <c r="B104" s="83"/>
      <c r="C104" s="90"/>
      <c r="D104" s="91"/>
      <c r="E104" s="90"/>
      <c r="F104" s="91"/>
      <c r="G104" s="91"/>
      <c r="H104" s="91"/>
    </row>
    <row r="105" spans="1:8" ht="22.5" customHeight="1" x14ac:dyDescent="0.3">
      <c r="A105" s="24">
        <v>102</v>
      </c>
      <c r="B105" s="83"/>
      <c r="C105" s="90"/>
      <c r="D105" s="91"/>
      <c r="E105" s="90"/>
      <c r="F105" s="91"/>
      <c r="G105" s="91"/>
      <c r="H105" s="91"/>
    </row>
    <row r="106" spans="1:8" ht="22.5" customHeight="1" x14ac:dyDescent="0.3">
      <c r="A106" s="24">
        <v>103</v>
      </c>
      <c r="B106" s="83"/>
      <c r="C106" s="90"/>
      <c r="D106" s="91"/>
      <c r="E106" s="90"/>
      <c r="F106" s="91"/>
      <c r="G106" s="91"/>
      <c r="H106" s="91"/>
    </row>
    <row r="107" spans="1:8" ht="22.5" customHeight="1" x14ac:dyDescent="0.3">
      <c r="A107" s="24">
        <v>104</v>
      </c>
      <c r="B107" s="83"/>
      <c r="C107" s="90"/>
      <c r="D107" s="91"/>
      <c r="E107" s="90"/>
      <c r="F107" s="91"/>
      <c r="G107" s="91"/>
      <c r="H107" s="91"/>
    </row>
    <row r="108" spans="1:8" ht="22.5" customHeight="1" x14ac:dyDescent="0.3">
      <c r="A108" s="24">
        <v>105</v>
      </c>
      <c r="B108" s="83"/>
      <c r="C108" s="90"/>
      <c r="D108" s="91"/>
      <c r="E108" s="90"/>
      <c r="F108" s="91"/>
      <c r="G108" s="91"/>
      <c r="H108" s="91"/>
    </row>
    <row r="109" spans="1:8" ht="22.5" customHeight="1" x14ac:dyDescent="0.3">
      <c r="A109" s="24">
        <v>106</v>
      </c>
      <c r="B109" s="83"/>
      <c r="C109" s="90"/>
      <c r="D109" s="91"/>
      <c r="E109" s="90"/>
      <c r="F109" s="91"/>
      <c r="G109" s="91"/>
      <c r="H109" s="91"/>
    </row>
    <row r="110" spans="1:8" ht="22.5" customHeight="1" x14ac:dyDescent="0.3">
      <c r="A110" s="24">
        <v>107</v>
      </c>
      <c r="B110" s="83"/>
      <c r="C110" s="90"/>
      <c r="D110" s="91"/>
      <c r="E110" s="90"/>
      <c r="F110" s="91"/>
      <c r="G110" s="91"/>
      <c r="H110" s="91"/>
    </row>
    <row r="111" spans="1:8" ht="22.5" customHeight="1" x14ac:dyDescent="0.3">
      <c r="A111" s="24">
        <v>108</v>
      </c>
      <c r="B111" s="83"/>
      <c r="C111" s="90"/>
      <c r="D111" s="91"/>
      <c r="E111" s="90"/>
      <c r="F111" s="91"/>
      <c r="G111" s="91"/>
      <c r="H111" s="91"/>
    </row>
    <row r="112" spans="1:8" ht="22.5" customHeight="1" x14ac:dyDescent="0.3">
      <c r="A112" s="24">
        <v>109</v>
      </c>
      <c r="B112" s="83"/>
      <c r="C112" s="90"/>
      <c r="D112" s="91"/>
      <c r="E112" s="90"/>
      <c r="F112" s="91"/>
      <c r="G112" s="91"/>
      <c r="H112" s="91"/>
    </row>
    <row r="113" spans="1:8" ht="22.5" customHeight="1" x14ac:dyDescent="0.3">
      <c r="A113" s="24">
        <v>110</v>
      </c>
      <c r="B113" s="83"/>
      <c r="C113" s="90"/>
      <c r="D113" s="91"/>
      <c r="E113" s="90"/>
      <c r="F113" s="91"/>
      <c r="G113" s="91"/>
      <c r="H113" s="91"/>
    </row>
    <row r="114" spans="1:8" ht="22.5" customHeight="1" x14ac:dyDescent="0.3">
      <c r="A114" s="24">
        <v>111</v>
      </c>
      <c r="B114" s="83"/>
      <c r="C114" s="90"/>
      <c r="D114" s="91"/>
      <c r="E114" s="90"/>
      <c r="F114" s="91"/>
      <c r="G114" s="91"/>
      <c r="H114" s="91"/>
    </row>
    <row r="115" spans="1:8" ht="22.5" customHeight="1" x14ac:dyDescent="0.3">
      <c r="A115" s="24">
        <v>112</v>
      </c>
      <c r="B115" s="83"/>
      <c r="C115" s="90"/>
      <c r="D115" s="91"/>
      <c r="E115" s="90"/>
      <c r="F115" s="91"/>
      <c r="G115" s="91"/>
      <c r="H115" s="91"/>
    </row>
    <row r="116" spans="1:8" ht="22.5" customHeight="1" x14ac:dyDescent="0.3">
      <c r="A116" s="24">
        <v>113</v>
      </c>
      <c r="B116" s="83"/>
      <c r="C116" s="90"/>
      <c r="D116" s="91"/>
      <c r="E116" s="90"/>
      <c r="F116" s="91"/>
      <c r="G116" s="91"/>
      <c r="H116" s="91"/>
    </row>
    <row r="117" spans="1:8" ht="22.5" customHeight="1" x14ac:dyDescent="0.3">
      <c r="A117" s="24">
        <v>114</v>
      </c>
      <c r="B117" s="83"/>
      <c r="C117" s="90"/>
      <c r="D117" s="91"/>
      <c r="E117" s="90"/>
      <c r="F117" s="91"/>
      <c r="G117" s="91"/>
      <c r="H117" s="91"/>
    </row>
    <row r="118" spans="1:8" ht="22.5" customHeight="1" x14ac:dyDescent="0.3">
      <c r="A118" s="24">
        <v>115</v>
      </c>
      <c r="B118" s="83"/>
      <c r="C118" s="90"/>
      <c r="D118" s="91"/>
      <c r="E118" s="90"/>
      <c r="F118" s="91"/>
      <c r="G118" s="91"/>
      <c r="H118" s="91"/>
    </row>
    <row r="119" spans="1:8" ht="22.5" customHeight="1" x14ac:dyDescent="0.3">
      <c r="A119" s="24">
        <v>116</v>
      </c>
      <c r="B119" s="83"/>
      <c r="C119" s="90"/>
      <c r="D119" s="91"/>
      <c r="E119" s="90"/>
      <c r="F119" s="91"/>
      <c r="G119" s="91"/>
      <c r="H119" s="91"/>
    </row>
    <row r="120" spans="1:8" ht="22.5" customHeight="1" x14ac:dyDescent="0.3">
      <c r="A120" s="24">
        <v>117</v>
      </c>
      <c r="B120" s="83"/>
      <c r="C120" s="90"/>
      <c r="D120" s="91"/>
      <c r="E120" s="90"/>
      <c r="F120" s="91"/>
      <c r="G120" s="91"/>
      <c r="H120" s="91"/>
    </row>
    <row r="121" spans="1:8" ht="22.5" customHeight="1" x14ac:dyDescent="0.3">
      <c r="A121" s="24">
        <v>118</v>
      </c>
      <c r="B121" s="83"/>
      <c r="C121" s="90"/>
      <c r="D121" s="91"/>
      <c r="E121" s="90"/>
      <c r="F121" s="91"/>
      <c r="G121" s="91"/>
      <c r="H121" s="91"/>
    </row>
    <row r="122" spans="1:8" ht="22.5" customHeight="1" x14ac:dyDescent="0.3">
      <c r="A122" s="24">
        <v>119</v>
      </c>
      <c r="B122" s="83"/>
      <c r="C122" s="90"/>
      <c r="D122" s="91"/>
      <c r="E122" s="90"/>
      <c r="F122" s="91"/>
      <c r="G122" s="91"/>
      <c r="H122" s="91"/>
    </row>
    <row r="123" spans="1:8" ht="22.5" customHeight="1" x14ac:dyDescent="0.3">
      <c r="A123" s="24">
        <v>120</v>
      </c>
      <c r="B123" s="83"/>
      <c r="C123" s="90"/>
      <c r="D123" s="91"/>
      <c r="E123" s="90"/>
      <c r="F123" s="91"/>
      <c r="G123" s="91"/>
      <c r="H123" s="91"/>
    </row>
    <row r="124" spans="1:8" ht="22.5" customHeight="1" x14ac:dyDescent="0.3">
      <c r="A124" s="24">
        <v>121</v>
      </c>
      <c r="B124" s="83"/>
      <c r="C124" s="90"/>
      <c r="D124" s="91"/>
      <c r="E124" s="90"/>
      <c r="F124" s="91"/>
      <c r="G124" s="91"/>
      <c r="H124" s="91"/>
    </row>
    <row r="125" spans="1:8" ht="22.5" customHeight="1" x14ac:dyDescent="0.3">
      <c r="A125" s="24">
        <v>122</v>
      </c>
      <c r="B125" s="83"/>
      <c r="C125" s="90"/>
      <c r="D125" s="91"/>
      <c r="E125" s="90"/>
      <c r="F125" s="91"/>
      <c r="G125" s="91"/>
      <c r="H125" s="91"/>
    </row>
    <row r="126" spans="1:8" ht="22.5" customHeight="1" x14ac:dyDescent="0.3">
      <c r="A126" s="24">
        <v>123</v>
      </c>
      <c r="B126" s="83"/>
      <c r="C126" s="90"/>
      <c r="D126" s="91"/>
      <c r="E126" s="90"/>
      <c r="F126" s="91"/>
      <c r="G126" s="91"/>
      <c r="H126" s="91"/>
    </row>
    <row r="127" spans="1:8" ht="22.5" customHeight="1" x14ac:dyDescent="0.3">
      <c r="A127" s="24">
        <v>124</v>
      </c>
      <c r="B127" s="83"/>
      <c r="C127" s="90"/>
      <c r="D127" s="91"/>
      <c r="E127" s="90"/>
      <c r="F127" s="91"/>
      <c r="G127" s="91"/>
      <c r="H127" s="91"/>
    </row>
    <row r="128" spans="1:8" ht="22.5" customHeight="1" x14ac:dyDescent="0.3">
      <c r="A128" s="24">
        <v>125</v>
      </c>
      <c r="B128" s="83"/>
      <c r="C128" s="90"/>
      <c r="D128" s="91"/>
      <c r="E128" s="90"/>
      <c r="F128" s="91"/>
      <c r="G128" s="91"/>
      <c r="H128" s="91"/>
    </row>
    <row r="129" spans="1:8" ht="22.5" customHeight="1" x14ac:dyDescent="0.3">
      <c r="A129" s="24">
        <v>126</v>
      </c>
      <c r="B129" s="83"/>
      <c r="C129" s="90"/>
      <c r="D129" s="91"/>
      <c r="E129" s="90"/>
      <c r="F129" s="91"/>
      <c r="G129" s="91"/>
      <c r="H129" s="91"/>
    </row>
    <row r="130" spans="1:8" ht="22.5" customHeight="1" x14ac:dyDescent="0.3">
      <c r="A130" s="24">
        <v>127</v>
      </c>
      <c r="B130" s="83"/>
      <c r="C130" s="90"/>
      <c r="D130" s="91"/>
      <c r="E130" s="90"/>
      <c r="F130" s="91"/>
      <c r="G130" s="91"/>
      <c r="H130" s="91"/>
    </row>
    <row r="131" spans="1:8" ht="22.5" customHeight="1" x14ac:dyDescent="0.3">
      <c r="A131" s="24">
        <v>128</v>
      </c>
      <c r="B131" s="83"/>
      <c r="C131" s="90"/>
      <c r="D131" s="91"/>
      <c r="E131" s="90"/>
      <c r="F131" s="91"/>
      <c r="G131" s="91"/>
      <c r="H131" s="91"/>
    </row>
    <row r="132" spans="1:8" ht="22.5" customHeight="1" x14ac:dyDescent="0.3">
      <c r="A132" s="24">
        <v>129</v>
      </c>
      <c r="B132" s="83"/>
      <c r="C132" s="90"/>
      <c r="D132" s="91"/>
      <c r="E132" s="90"/>
      <c r="F132" s="91"/>
      <c r="G132" s="91"/>
      <c r="H132" s="91"/>
    </row>
    <row r="133" spans="1:8" ht="22.5" customHeight="1" x14ac:dyDescent="0.3">
      <c r="A133" s="24">
        <v>130</v>
      </c>
      <c r="B133" s="83"/>
      <c r="C133" s="90"/>
      <c r="D133" s="91"/>
      <c r="E133" s="90"/>
      <c r="F133" s="91"/>
      <c r="G133" s="91"/>
      <c r="H133" s="91"/>
    </row>
    <row r="134" spans="1:8" ht="22.5" customHeight="1" x14ac:dyDescent="0.3">
      <c r="A134" s="24">
        <v>131</v>
      </c>
      <c r="B134" s="83"/>
      <c r="C134" s="90"/>
      <c r="D134" s="91"/>
      <c r="E134" s="90"/>
      <c r="F134" s="91"/>
      <c r="G134" s="91"/>
      <c r="H134" s="91"/>
    </row>
    <row r="135" spans="1:8" ht="22.5" customHeight="1" x14ac:dyDescent="0.3">
      <c r="A135" s="24">
        <v>132</v>
      </c>
      <c r="B135" s="83"/>
      <c r="C135" s="90"/>
      <c r="D135" s="91"/>
      <c r="E135" s="90"/>
      <c r="F135" s="91"/>
      <c r="G135" s="91"/>
      <c r="H135" s="91"/>
    </row>
    <row r="136" spans="1:8" ht="22.5" customHeight="1" x14ac:dyDescent="0.3">
      <c r="A136" s="24">
        <v>133</v>
      </c>
      <c r="B136" s="83"/>
      <c r="C136" s="90"/>
      <c r="D136" s="91"/>
      <c r="E136" s="90"/>
      <c r="F136" s="91"/>
      <c r="G136" s="91"/>
      <c r="H136" s="91"/>
    </row>
    <row r="137" spans="1:8" ht="22.5" customHeight="1" x14ac:dyDescent="0.3">
      <c r="A137" s="24">
        <v>134</v>
      </c>
      <c r="B137" s="83"/>
      <c r="C137" s="90"/>
      <c r="D137" s="91"/>
      <c r="E137" s="90"/>
      <c r="F137" s="91"/>
      <c r="G137" s="91"/>
      <c r="H137" s="91"/>
    </row>
    <row r="138" spans="1:8" ht="22.5" customHeight="1" x14ac:dyDescent="0.3">
      <c r="A138" s="24">
        <v>135</v>
      </c>
      <c r="B138" s="83"/>
      <c r="C138" s="90"/>
      <c r="D138" s="91"/>
      <c r="E138" s="90"/>
      <c r="F138" s="91"/>
      <c r="G138" s="91"/>
      <c r="H138" s="91"/>
    </row>
    <row r="139" spans="1:8" ht="22.5" customHeight="1" x14ac:dyDescent="0.3">
      <c r="A139" s="24">
        <v>136</v>
      </c>
      <c r="B139" s="83"/>
      <c r="C139" s="90"/>
      <c r="D139" s="91"/>
      <c r="E139" s="90"/>
      <c r="F139" s="91"/>
      <c r="G139" s="91"/>
      <c r="H139" s="91"/>
    </row>
    <row r="140" spans="1:8" ht="22.5" customHeight="1" x14ac:dyDescent="0.3">
      <c r="A140" s="24">
        <v>137</v>
      </c>
      <c r="B140" s="83"/>
      <c r="C140" s="90"/>
      <c r="D140" s="91"/>
      <c r="E140" s="90"/>
      <c r="F140" s="91"/>
      <c r="G140" s="91"/>
      <c r="H140" s="91"/>
    </row>
    <row r="141" spans="1:8" ht="22.5" customHeight="1" x14ac:dyDescent="0.3">
      <c r="A141" s="24">
        <v>138</v>
      </c>
      <c r="B141" s="83"/>
      <c r="C141" s="90"/>
      <c r="D141" s="91"/>
      <c r="E141" s="90"/>
      <c r="F141" s="91"/>
      <c r="G141" s="91"/>
      <c r="H141" s="91"/>
    </row>
    <row r="142" spans="1:8" ht="22.5" customHeight="1" x14ac:dyDescent="0.3">
      <c r="A142" s="24">
        <v>139</v>
      </c>
      <c r="B142" s="83"/>
      <c r="C142" s="90"/>
      <c r="D142" s="91"/>
      <c r="E142" s="90"/>
      <c r="F142" s="91"/>
      <c r="G142" s="91"/>
      <c r="H142" s="91"/>
    </row>
    <row r="143" spans="1:8" ht="22.5" customHeight="1" x14ac:dyDescent="0.3">
      <c r="A143" s="24">
        <v>140</v>
      </c>
      <c r="B143" s="83"/>
      <c r="C143" s="90"/>
      <c r="D143" s="91"/>
      <c r="E143" s="90"/>
      <c r="F143" s="91"/>
      <c r="G143" s="91"/>
      <c r="H143" s="91"/>
    </row>
    <row r="144" spans="1:8" ht="22.5" customHeight="1" x14ac:dyDescent="0.3">
      <c r="A144" s="24">
        <v>141</v>
      </c>
      <c r="B144" s="83"/>
      <c r="C144" s="90"/>
      <c r="D144" s="91"/>
      <c r="E144" s="90"/>
      <c r="F144" s="91"/>
      <c r="G144" s="91"/>
      <c r="H144" s="91"/>
    </row>
    <row r="145" spans="1:8" ht="22.5" customHeight="1" x14ac:dyDescent="0.3">
      <c r="A145" s="24">
        <v>142</v>
      </c>
      <c r="B145" s="83"/>
      <c r="C145" s="90"/>
      <c r="D145" s="91"/>
      <c r="E145" s="90"/>
      <c r="F145" s="91"/>
      <c r="G145" s="91"/>
      <c r="H145" s="91"/>
    </row>
    <row r="146" spans="1:8" ht="22.5" customHeight="1" x14ac:dyDescent="0.3">
      <c r="A146" s="24">
        <v>143</v>
      </c>
      <c r="B146" s="83"/>
      <c r="C146" s="90"/>
      <c r="D146" s="91"/>
      <c r="E146" s="90"/>
      <c r="F146" s="91"/>
      <c r="G146" s="91"/>
      <c r="H146" s="91"/>
    </row>
    <row r="147" spans="1:8" ht="22.5" customHeight="1" x14ac:dyDescent="0.3">
      <c r="A147" s="24">
        <v>144</v>
      </c>
      <c r="B147" s="83"/>
      <c r="C147" s="90"/>
      <c r="D147" s="91"/>
      <c r="E147" s="90"/>
      <c r="F147" s="91"/>
      <c r="G147" s="91"/>
      <c r="H147" s="91"/>
    </row>
    <row r="148" spans="1:8" ht="22.5" customHeight="1" x14ac:dyDescent="0.3">
      <c r="A148" s="24">
        <v>145</v>
      </c>
      <c r="B148" s="83"/>
      <c r="C148" s="90"/>
      <c r="D148" s="91"/>
      <c r="E148" s="90"/>
      <c r="F148" s="91"/>
      <c r="G148" s="91"/>
      <c r="H148" s="91"/>
    </row>
    <row r="149" spans="1:8" ht="22.5" customHeight="1" x14ac:dyDescent="0.3">
      <c r="A149" s="24">
        <v>146</v>
      </c>
      <c r="B149" s="83"/>
      <c r="C149" s="90"/>
      <c r="D149" s="91"/>
      <c r="E149" s="90"/>
      <c r="F149" s="91"/>
      <c r="G149" s="91"/>
      <c r="H149" s="91"/>
    </row>
    <row r="150" spans="1:8" ht="22.5" customHeight="1" x14ac:dyDescent="0.3">
      <c r="A150" s="24">
        <v>147</v>
      </c>
      <c r="B150" s="83"/>
      <c r="C150" s="90"/>
      <c r="D150" s="91"/>
      <c r="E150" s="90"/>
      <c r="F150" s="91"/>
      <c r="G150" s="91"/>
      <c r="H150" s="91"/>
    </row>
    <row r="151" spans="1:8" ht="22.5" customHeight="1" x14ac:dyDescent="0.3">
      <c r="A151" s="24">
        <v>148</v>
      </c>
      <c r="B151" s="83"/>
      <c r="C151" s="90"/>
      <c r="D151" s="91"/>
      <c r="E151" s="90"/>
      <c r="F151" s="91"/>
      <c r="G151" s="91"/>
      <c r="H151" s="91"/>
    </row>
    <row r="152" spans="1:8" ht="22.5" customHeight="1" x14ac:dyDescent="0.3">
      <c r="A152" s="24">
        <v>149</v>
      </c>
      <c r="B152" s="83"/>
      <c r="C152" s="90"/>
      <c r="D152" s="91"/>
      <c r="E152" s="90"/>
      <c r="F152" s="91"/>
      <c r="G152" s="91"/>
      <c r="H152" s="91"/>
    </row>
    <row r="153" spans="1:8" ht="22.5" customHeight="1" x14ac:dyDescent="0.3">
      <c r="A153" s="24">
        <v>150</v>
      </c>
      <c r="B153" s="83"/>
      <c r="C153" s="90"/>
      <c r="D153" s="91"/>
      <c r="E153" s="90"/>
      <c r="F153" s="91"/>
      <c r="G153" s="91"/>
      <c r="H153" s="91"/>
    </row>
    <row r="154" spans="1:8" ht="22.5" customHeight="1" x14ac:dyDescent="0.3">
      <c r="A154" s="24">
        <v>151</v>
      </c>
      <c r="B154" s="83"/>
      <c r="C154" s="90"/>
      <c r="D154" s="91"/>
      <c r="E154" s="90"/>
      <c r="F154" s="91"/>
      <c r="G154" s="91"/>
      <c r="H154" s="91"/>
    </row>
    <row r="155" spans="1:8" ht="22.5" customHeight="1" x14ac:dyDescent="0.3">
      <c r="A155" s="24">
        <v>152</v>
      </c>
      <c r="B155" s="83"/>
      <c r="C155" s="90"/>
      <c r="D155" s="91"/>
      <c r="E155" s="90"/>
      <c r="F155" s="91"/>
      <c r="G155" s="91"/>
      <c r="H155" s="91"/>
    </row>
    <row r="156" spans="1:8" ht="22.5" customHeight="1" x14ac:dyDescent="0.3">
      <c r="A156" s="24">
        <v>153</v>
      </c>
      <c r="B156" s="83"/>
      <c r="C156" s="90"/>
      <c r="D156" s="91"/>
      <c r="E156" s="90"/>
      <c r="F156" s="91"/>
      <c r="G156" s="91"/>
      <c r="H156" s="91"/>
    </row>
    <row r="157" spans="1:8" ht="22.5" customHeight="1" x14ac:dyDescent="0.3">
      <c r="A157" s="24">
        <v>154</v>
      </c>
      <c r="B157" s="83"/>
      <c r="C157" s="90"/>
      <c r="D157" s="91"/>
      <c r="E157" s="90"/>
      <c r="F157" s="91"/>
      <c r="G157" s="91"/>
      <c r="H157" s="91"/>
    </row>
    <row r="158" spans="1:8" ht="22.5" customHeight="1" x14ac:dyDescent="0.3">
      <c r="A158" s="24">
        <v>155</v>
      </c>
      <c r="B158" s="83"/>
      <c r="C158" s="90"/>
      <c r="D158" s="91"/>
      <c r="E158" s="90"/>
      <c r="F158" s="91"/>
      <c r="G158" s="91"/>
      <c r="H158" s="91"/>
    </row>
    <row r="159" spans="1:8" ht="22.5" customHeight="1" x14ac:dyDescent="0.3">
      <c r="A159" s="24">
        <v>156</v>
      </c>
      <c r="B159" s="83"/>
      <c r="C159" s="90"/>
      <c r="D159" s="91"/>
      <c r="E159" s="90"/>
      <c r="F159" s="91"/>
      <c r="G159" s="91"/>
      <c r="H159" s="91"/>
    </row>
    <row r="160" spans="1:8" ht="22.5" customHeight="1" x14ac:dyDescent="0.3">
      <c r="A160" s="24">
        <v>157</v>
      </c>
      <c r="B160" s="83"/>
      <c r="C160" s="90"/>
      <c r="D160" s="91"/>
      <c r="E160" s="90"/>
      <c r="F160" s="91"/>
      <c r="G160" s="91"/>
      <c r="H160" s="91"/>
    </row>
    <row r="161" spans="1:8" ht="22.5" customHeight="1" x14ac:dyDescent="0.3">
      <c r="A161" s="24">
        <v>158</v>
      </c>
      <c r="B161" s="83"/>
      <c r="C161" s="90"/>
      <c r="D161" s="91"/>
      <c r="E161" s="90"/>
      <c r="F161" s="91"/>
      <c r="G161" s="91"/>
      <c r="H161" s="91"/>
    </row>
    <row r="162" spans="1:8" ht="22.5" customHeight="1" x14ac:dyDescent="0.3">
      <c r="A162" s="24">
        <v>159</v>
      </c>
      <c r="B162" s="83"/>
      <c r="C162" s="90"/>
      <c r="D162" s="91"/>
      <c r="E162" s="90"/>
      <c r="F162" s="91"/>
      <c r="G162" s="91"/>
      <c r="H162" s="91"/>
    </row>
    <row r="163" spans="1:8" ht="22.5" customHeight="1" x14ac:dyDescent="0.3">
      <c r="A163" s="24">
        <v>160</v>
      </c>
      <c r="B163" s="83"/>
      <c r="C163" s="90"/>
      <c r="D163" s="91"/>
      <c r="E163" s="90"/>
      <c r="F163" s="91"/>
      <c r="G163" s="91"/>
      <c r="H163" s="91"/>
    </row>
    <row r="164" spans="1:8" ht="22.5" customHeight="1" x14ac:dyDescent="0.3">
      <c r="A164" s="24">
        <v>161</v>
      </c>
      <c r="B164" s="83"/>
      <c r="C164" s="90"/>
      <c r="D164" s="91"/>
      <c r="E164" s="90"/>
      <c r="F164" s="91"/>
      <c r="G164" s="91"/>
      <c r="H164" s="91"/>
    </row>
    <row r="165" spans="1:8" ht="22.5" customHeight="1" x14ac:dyDescent="0.3">
      <c r="A165" s="24">
        <v>162</v>
      </c>
      <c r="B165" s="83"/>
      <c r="C165" s="90"/>
      <c r="D165" s="91"/>
      <c r="E165" s="90"/>
      <c r="F165" s="91"/>
      <c r="G165" s="91"/>
      <c r="H165" s="91"/>
    </row>
    <row r="166" spans="1:8" ht="22.5" customHeight="1" x14ac:dyDescent="0.3">
      <c r="A166" s="24">
        <v>163</v>
      </c>
      <c r="B166" s="83"/>
      <c r="C166" s="90"/>
      <c r="D166" s="91"/>
      <c r="E166" s="90"/>
      <c r="F166" s="91"/>
      <c r="G166" s="91"/>
      <c r="H166" s="91"/>
    </row>
    <row r="167" spans="1:8" ht="22.5" customHeight="1" x14ac:dyDescent="0.3">
      <c r="A167" s="24">
        <v>164</v>
      </c>
      <c r="B167" s="83"/>
      <c r="C167" s="90"/>
      <c r="D167" s="91"/>
      <c r="E167" s="90"/>
      <c r="F167" s="91"/>
      <c r="G167" s="91"/>
      <c r="H167" s="91"/>
    </row>
    <row r="168" spans="1:8" ht="22.5" customHeight="1" x14ac:dyDescent="0.3">
      <c r="A168" s="24">
        <v>165</v>
      </c>
      <c r="B168" s="83"/>
      <c r="C168" s="90"/>
      <c r="D168" s="91"/>
      <c r="E168" s="90"/>
      <c r="F168" s="91"/>
      <c r="G168" s="91"/>
      <c r="H168" s="91"/>
    </row>
    <row r="169" spans="1:8" ht="22.5" customHeight="1" x14ac:dyDescent="0.3">
      <c r="A169" s="24">
        <v>166</v>
      </c>
      <c r="B169" s="83"/>
      <c r="C169" s="90"/>
      <c r="D169" s="91"/>
      <c r="E169" s="90"/>
      <c r="F169" s="91"/>
      <c r="G169" s="91"/>
      <c r="H169" s="91"/>
    </row>
    <row r="170" spans="1:8" ht="22.5" customHeight="1" x14ac:dyDescent="0.3">
      <c r="A170" s="24">
        <v>167</v>
      </c>
      <c r="B170" s="83"/>
      <c r="C170" s="90"/>
      <c r="D170" s="91"/>
      <c r="E170" s="90"/>
      <c r="F170" s="91"/>
      <c r="G170" s="91"/>
      <c r="H170" s="91"/>
    </row>
    <row r="171" spans="1:8" ht="22.5" customHeight="1" x14ac:dyDescent="0.3">
      <c r="A171" s="24">
        <v>168</v>
      </c>
      <c r="B171" s="83"/>
      <c r="C171" s="90"/>
      <c r="D171" s="91"/>
      <c r="E171" s="90"/>
      <c r="F171" s="91"/>
      <c r="G171" s="91"/>
      <c r="H171" s="91"/>
    </row>
    <row r="172" spans="1:8" ht="22.5" customHeight="1" x14ac:dyDescent="0.3">
      <c r="A172" s="24">
        <v>169</v>
      </c>
      <c r="B172" s="83"/>
      <c r="C172" s="90"/>
      <c r="D172" s="91"/>
      <c r="E172" s="90"/>
      <c r="F172" s="91"/>
      <c r="G172" s="91"/>
      <c r="H172" s="91"/>
    </row>
    <row r="173" spans="1:8" ht="22.5" customHeight="1" x14ac:dyDescent="0.3">
      <c r="A173" s="24">
        <v>170</v>
      </c>
      <c r="B173" s="83"/>
      <c r="C173" s="90"/>
      <c r="D173" s="91"/>
      <c r="E173" s="90"/>
      <c r="F173" s="91"/>
      <c r="G173" s="91"/>
      <c r="H173" s="91"/>
    </row>
    <row r="174" spans="1:8" ht="22.5" customHeight="1" x14ac:dyDescent="0.3">
      <c r="A174" s="24">
        <v>171</v>
      </c>
      <c r="B174" s="83"/>
      <c r="C174" s="90"/>
      <c r="D174" s="91"/>
      <c r="E174" s="90"/>
      <c r="F174" s="91"/>
      <c r="G174" s="91"/>
      <c r="H174" s="91"/>
    </row>
    <row r="175" spans="1:8" ht="22.5" customHeight="1" x14ac:dyDescent="0.3">
      <c r="A175" s="24">
        <v>172</v>
      </c>
      <c r="B175" s="83"/>
      <c r="C175" s="90"/>
      <c r="D175" s="91"/>
      <c r="E175" s="90"/>
      <c r="F175" s="91"/>
      <c r="G175" s="91"/>
      <c r="H175" s="91"/>
    </row>
    <row r="176" spans="1:8" ht="22.5" customHeight="1" x14ac:dyDescent="0.3">
      <c r="A176" s="24">
        <v>173</v>
      </c>
      <c r="B176" s="83"/>
      <c r="C176" s="90"/>
      <c r="D176" s="91"/>
      <c r="E176" s="90"/>
      <c r="F176" s="91"/>
      <c r="G176" s="91"/>
      <c r="H176" s="91"/>
    </row>
    <row r="177" spans="1:8" ht="22.5" customHeight="1" x14ac:dyDescent="0.3">
      <c r="A177" s="24">
        <v>174</v>
      </c>
      <c r="B177" s="83"/>
      <c r="C177" s="90"/>
      <c r="D177" s="91"/>
      <c r="E177" s="90"/>
      <c r="F177" s="91"/>
      <c r="G177" s="91"/>
      <c r="H177" s="91"/>
    </row>
    <row r="178" spans="1:8" ht="22.5" customHeight="1" x14ac:dyDescent="0.3">
      <c r="A178" s="24">
        <v>175</v>
      </c>
      <c r="B178" s="83"/>
      <c r="C178" s="90"/>
      <c r="D178" s="91"/>
      <c r="E178" s="90"/>
      <c r="F178" s="91"/>
      <c r="G178" s="91"/>
      <c r="H178" s="91"/>
    </row>
    <row r="179" spans="1:8" ht="22.5" customHeight="1" x14ac:dyDescent="0.3">
      <c r="A179" s="24">
        <v>176</v>
      </c>
      <c r="B179" s="83"/>
      <c r="C179" s="90"/>
      <c r="D179" s="91"/>
      <c r="E179" s="90"/>
      <c r="F179" s="91"/>
      <c r="G179" s="91"/>
      <c r="H179" s="91"/>
    </row>
    <row r="180" spans="1:8" ht="22.5" customHeight="1" x14ac:dyDescent="0.3">
      <c r="A180" s="24">
        <v>177</v>
      </c>
      <c r="B180" s="83"/>
      <c r="C180" s="90"/>
      <c r="D180" s="91"/>
      <c r="E180" s="90"/>
      <c r="F180" s="91"/>
      <c r="G180" s="91"/>
      <c r="H180" s="91"/>
    </row>
    <row r="181" spans="1:8" ht="22.5" customHeight="1" x14ac:dyDescent="0.3">
      <c r="A181" s="24">
        <v>178</v>
      </c>
      <c r="B181" s="83"/>
      <c r="C181" s="90"/>
      <c r="D181" s="91"/>
      <c r="E181" s="90"/>
      <c r="F181" s="91"/>
      <c r="G181" s="91"/>
      <c r="H181" s="91"/>
    </row>
    <row r="182" spans="1:8" ht="22.5" customHeight="1" x14ac:dyDescent="0.3">
      <c r="A182" s="24">
        <v>179</v>
      </c>
      <c r="B182" s="83"/>
      <c r="C182" s="90"/>
      <c r="D182" s="91"/>
      <c r="E182" s="90"/>
      <c r="F182" s="91"/>
      <c r="G182" s="91"/>
      <c r="H182" s="91"/>
    </row>
    <row r="183" spans="1:8" ht="22.5" customHeight="1" x14ac:dyDescent="0.3">
      <c r="A183" s="24">
        <v>180</v>
      </c>
      <c r="B183" s="83"/>
      <c r="C183" s="90"/>
      <c r="D183" s="91"/>
      <c r="E183" s="90"/>
      <c r="F183" s="91"/>
      <c r="G183" s="91"/>
      <c r="H183" s="91"/>
    </row>
    <row r="184" spans="1:8" ht="22.5" customHeight="1" x14ac:dyDescent="0.3">
      <c r="A184" s="24">
        <v>181</v>
      </c>
      <c r="B184" s="83"/>
      <c r="C184" s="90"/>
      <c r="D184" s="91"/>
      <c r="E184" s="90"/>
      <c r="F184" s="91"/>
      <c r="G184" s="91"/>
      <c r="H184" s="91"/>
    </row>
    <row r="185" spans="1:8" ht="22.5" customHeight="1" x14ac:dyDescent="0.3">
      <c r="A185" s="24">
        <v>182</v>
      </c>
      <c r="B185" s="83"/>
      <c r="C185" s="90"/>
      <c r="D185" s="91"/>
      <c r="E185" s="90"/>
      <c r="F185" s="91"/>
      <c r="G185" s="91"/>
      <c r="H185" s="91"/>
    </row>
    <row r="186" spans="1:8" ht="22.5" customHeight="1" x14ac:dyDescent="0.3">
      <c r="A186" s="24">
        <v>183</v>
      </c>
      <c r="B186" s="83"/>
      <c r="C186" s="90"/>
      <c r="D186" s="91"/>
      <c r="E186" s="90"/>
      <c r="F186" s="91"/>
      <c r="G186" s="91"/>
      <c r="H186" s="91"/>
    </row>
    <row r="187" spans="1:8" ht="22.5" customHeight="1" x14ac:dyDescent="0.3">
      <c r="A187" s="24">
        <v>184</v>
      </c>
      <c r="B187" s="83"/>
      <c r="C187" s="90"/>
      <c r="D187" s="91"/>
      <c r="E187" s="90"/>
      <c r="F187" s="91"/>
      <c r="G187" s="91"/>
      <c r="H187" s="91"/>
    </row>
    <row r="188" spans="1:8" ht="22.5" customHeight="1" x14ac:dyDescent="0.3">
      <c r="A188" s="24">
        <v>185</v>
      </c>
      <c r="B188" s="83"/>
      <c r="C188" s="90"/>
      <c r="D188" s="91"/>
      <c r="E188" s="90"/>
      <c r="F188" s="91"/>
      <c r="G188" s="91"/>
      <c r="H188" s="91"/>
    </row>
    <row r="189" spans="1:8" ht="22.5" customHeight="1" x14ac:dyDescent="0.3">
      <c r="A189" s="24">
        <v>186</v>
      </c>
      <c r="B189" s="83"/>
      <c r="C189" s="90"/>
      <c r="D189" s="91"/>
      <c r="E189" s="90"/>
      <c r="F189" s="91"/>
      <c r="G189" s="91"/>
      <c r="H189" s="91"/>
    </row>
    <row r="190" spans="1:8" ht="22.5" customHeight="1" x14ac:dyDescent="0.3">
      <c r="A190" s="24">
        <v>187</v>
      </c>
      <c r="B190" s="83"/>
      <c r="C190" s="90"/>
      <c r="D190" s="91"/>
      <c r="E190" s="90"/>
      <c r="F190" s="91"/>
      <c r="G190" s="91"/>
      <c r="H190" s="91"/>
    </row>
    <row r="191" spans="1:8" ht="22.5" customHeight="1" x14ac:dyDescent="0.3">
      <c r="A191" s="24">
        <v>188</v>
      </c>
      <c r="B191" s="83"/>
      <c r="C191" s="90"/>
      <c r="D191" s="91"/>
      <c r="E191" s="90"/>
      <c r="F191" s="91"/>
      <c r="G191" s="91"/>
      <c r="H191" s="91"/>
    </row>
    <row r="192" spans="1:8" ht="22.5" customHeight="1" x14ac:dyDescent="0.3">
      <c r="A192" s="24">
        <v>189</v>
      </c>
      <c r="B192" s="83"/>
      <c r="C192" s="90"/>
      <c r="D192" s="91"/>
      <c r="E192" s="90"/>
      <c r="F192" s="91"/>
      <c r="G192" s="91"/>
      <c r="H192" s="91"/>
    </row>
    <row r="193" spans="1:8" ht="22.5" customHeight="1" x14ac:dyDescent="0.3">
      <c r="A193" s="24">
        <v>190</v>
      </c>
      <c r="B193" s="83"/>
      <c r="C193" s="90"/>
      <c r="D193" s="91"/>
      <c r="E193" s="90"/>
      <c r="F193" s="91"/>
      <c r="G193" s="91"/>
      <c r="H193" s="91"/>
    </row>
    <row r="194" spans="1:8" ht="22.5" customHeight="1" x14ac:dyDescent="0.3">
      <c r="A194" s="24">
        <v>191</v>
      </c>
      <c r="B194" s="83"/>
      <c r="C194" s="90"/>
      <c r="D194" s="91"/>
      <c r="E194" s="90"/>
      <c r="F194" s="91"/>
      <c r="G194" s="91"/>
      <c r="H194" s="91"/>
    </row>
    <row r="195" spans="1:8" ht="22.5" customHeight="1" x14ac:dyDescent="0.3">
      <c r="A195" s="24">
        <v>192</v>
      </c>
      <c r="B195" s="83"/>
      <c r="C195" s="90"/>
      <c r="D195" s="91"/>
      <c r="E195" s="90"/>
      <c r="F195" s="91"/>
      <c r="G195" s="91"/>
      <c r="H195" s="91"/>
    </row>
    <row r="196" spans="1:8" ht="22.5" customHeight="1" x14ac:dyDescent="0.3">
      <c r="A196" s="24">
        <v>193</v>
      </c>
      <c r="B196" s="83"/>
      <c r="C196" s="90"/>
      <c r="D196" s="91"/>
      <c r="E196" s="90"/>
      <c r="F196" s="91"/>
      <c r="G196" s="91"/>
      <c r="H196" s="91"/>
    </row>
    <row r="197" spans="1:8" ht="22.5" customHeight="1" x14ac:dyDescent="0.3">
      <c r="A197" s="24">
        <v>194</v>
      </c>
      <c r="B197" s="83"/>
      <c r="C197" s="90"/>
      <c r="D197" s="91"/>
      <c r="E197" s="90"/>
      <c r="F197" s="91"/>
      <c r="G197" s="91"/>
      <c r="H197" s="91"/>
    </row>
    <row r="198" spans="1:8" ht="22.5" customHeight="1" x14ac:dyDescent="0.3">
      <c r="A198" s="24">
        <v>195</v>
      </c>
      <c r="B198" s="83"/>
      <c r="C198" s="90"/>
      <c r="D198" s="91"/>
      <c r="E198" s="90"/>
      <c r="F198" s="91"/>
      <c r="G198" s="91"/>
      <c r="H198" s="91"/>
    </row>
    <row r="199" spans="1:8" ht="22.5" customHeight="1" x14ac:dyDescent="0.3">
      <c r="A199" s="24">
        <v>196</v>
      </c>
      <c r="B199" s="83"/>
      <c r="C199" s="90"/>
      <c r="D199" s="91"/>
      <c r="E199" s="90"/>
      <c r="F199" s="91"/>
      <c r="G199" s="91"/>
      <c r="H199" s="91"/>
    </row>
    <row r="200" spans="1:8" ht="22.5" customHeight="1" x14ac:dyDescent="0.3">
      <c r="A200" s="24">
        <v>197</v>
      </c>
      <c r="B200" s="83"/>
      <c r="C200" s="90"/>
      <c r="D200" s="91"/>
      <c r="E200" s="90"/>
      <c r="F200" s="91"/>
      <c r="G200" s="91"/>
      <c r="H200" s="91"/>
    </row>
    <row r="201" spans="1:8" ht="22.5" customHeight="1" x14ac:dyDescent="0.3">
      <c r="A201" s="24">
        <v>198</v>
      </c>
      <c r="B201" s="83"/>
      <c r="C201" s="90"/>
      <c r="D201" s="91"/>
      <c r="E201" s="90"/>
      <c r="F201" s="91"/>
      <c r="G201" s="91"/>
      <c r="H201" s="91"/>
    </row>
    <row r="202" spans="1:8" ht="22.5" customHeight="1" x14ac:dyDescent="0.3">
      <c r="A202" s="24">
        <v>199</v>
      </c>
      <c r="B202" s="83"/>
      <c r="C202" s="90"/>
      <c r="D202" s="91"/>
      <c r="E202" s="90"/>
      <c r="F202" s="91"/>
      <c r="G202" s="91"/>
      <c r="H202" s="91"/>
    </row>
    <row r="203" spans="1:8" ht="22.5" customHeight="1" x14ac:dyDescent="0.3">
      <c r="A203" s="24">
        <v>200</v>
      </c>
      <c r="B203" s="83"/>
      <c r="C203" s="90"/>
      <c r="D203" s="91"/>
      <c r="E203" s="90"/>
      <c r="F203" s="91"/>
      <c r="G203" s="91"/>
      <c r="H203" s="91"/>
    </row>
    <row r="204" spans="1:8" ht="22.5" customHeight="1" x14ac:dyDescent="0.3">
      <c r="A204" s="24">
        <v>201</v>
      </c>
      <c r="B204" s="83"/>
      <c r="C204" s="90"/>
      <c r="D204" s="91"/>
      <c r="E204" s="90"/>
      <c r="F204" s="91"/>
      <c r="G204" s="91"/>
      <c r="H204" s="91"/>
    </row>
    <row r="205" spans="1:8" ht="22.5" customHeight="1" x14ac:dyDescent="0.3">
      <c r="A205" s="24">
        <v>202</v>
      </c>
      <c r="B205" s="83"/>
      <c r="C205" s="90"/>
      <c r="D205" s="91"/>
      <c r="E205" s="90"/>
      <c r="F205" s="91"/>
      <c r="G205" s="91"/>
      <c r="H205" s="91"/>
    </row>
    <row r="206" spans="1:8" ht="22.5" customHeight="1" x14ac:dyDescent="0.3">
      <c r="A206" s="24">
        <v>203</v>
      </c>
      <c r="B206" s="83"/>
      <c r="C206" s="90"/>
      <c r="D206" s="91"/>
      <c r="E206" s="90"/>
      <c r="F206" s="91"/>
      <c r="G206" s="91"/>
      <c r="H206" s="91"/>
    </row>
    <row r="207" spans="1:8" ht="22.5" customHeight="1" x14ac:dyDescent="0.3">
      <c r="A207" s="24">
        <v>204</v>
      </c>
      <c r="B207" s="83"/>
      <c r="C207" s="90"/>
      <c r="D207" s="91"/>
      <c r="E207" s="90"/>
      <c r="F207" s="91"/>
      <c r="G207" s="91"/>
      <c r="H207" s="91"/>
    </row>
    <row r="208" spans="1:8" ht="22.5" customHeight="1" x14ac:dyDescent="0.3">
      <c r="A208" s="24">
        <v>205</v>
      </c>
      <c r="B208" s="83"/>
      <c r="C208" s="90"/>
      <c r="D208" s="91"/>
      <c r="E208" s="90"/>
      <c r="F208" s="91"/>
      <c r="G208" s="91"/>
      <c r="H208" s="91"/>
    </row>
    <row r="209" spans="1:8" ht="22.5" customHeight="1" x14ac:dyDescent="0.3">
      <c r="A209" s="24">
        <v>206</v>
      </c>
      <c r="B209" s="83"/>
      <c r="C209" s="90"/>
      <c r="D209" s="91"/>
      <c r="E209" s="90"/>
      <c r="F209" s="91"/>
      <c r="G209" s="91"/>
      <c r="H209" s="91"/>
    </row>
    <row r="210" spans="1:8" ht="22.5" customHeight="1" x14ac:dyDescent="0.3">
      <c r="A210" s="24">
        <v>207</v>
      </c>
      <c r="B210" s="83"/>
      <c r="C210" s="90"/>
      <c r="D210" s="91"/>
      <c r="E210" s="90"/>
      <c r="F210" s="91"/>
      <c r="G210" s="91"/>
      <c r="H210" s="91"/>
    </row>
    <row r="211" spans="1:8" ht="22.5" customHeight="1" x14ac:dyDescent="0.3">
      <c r="A211" s="24">
        <v>208</v>
      </c>
      <c r="B211" s="83"/>
      <c r="C211" s="90"/>
      <c r="D211" s="91"/>
      <c r="E211" s="90"/>
      <c r="F211" s="91"/>
      <c r="G211" s="91"/>
      <c r="H211" s="91"/>
    </row>
    <row r="212" spans="1:8" ht="22.5" customHeight="1" x14ac:dyDescent="0.3">
      <c r="A212" s="24">
        <v>209</v>
      </c>
      <c r="B212" s="83"/>
      <c r="C212" s="90"/>
      <c r="D212" s="91"/>
      <c r="E212" s="90"/>
      <c r="F212" s="91"/>
      <c r="G212" s="91"/>
      <c r="H212" s="91"/>
    </row>
    <row r="213" spans="1:8" ht="22.5" customHeight="1" x14ac:dyDescent="0.3">
      <c r="A213" s="24">
        <v>210</v>
      </c>
      <c r="B213" s="83"/>
      <c r="C213" s="90"/>
      <c r="D213" s="91"/>
      <c r="E213" s="90"/>
      <c r="F213" s="91"/>
      <c r="G213" s="91"/>
      <c r="H213" s="91"/>
    </row>
    <row r="214" spans="1:8" ht="22.5" customHeight="1" x14ac:dyDescent="0.3">
      <c r="A214" s="24">
        <v>211</v>
      </c>
      <c r="B214" s="83"/>
      <c r="C214" s="90"/>
      <c r="D214" s="91"/>
      <c r="E214" s="90"/>
      <c r="F214" s="91"/>
      <c r="G214" s="91"/>
      <c r="H214" s="91"/>
    </row>
    <row r="215" spans="1:8" ht="22.5" customHeight="1" x14ac:dyDescent="0.3">
      <c r="A215" s="24">
        <v>212</v>
      </c>
      <c r="B215" s="83"/>
      <c r="C215" s="90"/>
      <c r="D215" s="91"/>
      <c r="E215" s="90"/>
      <c r="F215" s="91"/>
      <c r="G215" s="91"/>
      <c r="H215" s="91"/>
    </row>
    <row r="216" spans="1:8" ht="22.5" customHeight="1" x14ac:dyDescent="0.3">
      <c r="A216" s="24">
        <v>213</v>
      </c>
      <c r="B216" s="83"/>
      <c r="C216" s="90"/>
      <c r="D216" s="91"/>
      <c r="E216" s="90"/>
      <c r="F216" s="91"/>
      <c r="G216" s="91"/>
      <c r="H216" s="91"/>
    </row>
    <row r="217" spans="1:8" ht="22.5" customHeight="1" x14ac:dyDescent="0.3">
      <c r="A217" s="24">
        <v>214</v>
      </c>
      <c r="B217" s="83"/>
      <c r="C217" s="90"/>
      <c r="D217" s="91"/>
      <c r="E217" s="90"/>
      <c r="F217" s="91"/>
      <c r="G217" s="91"/>
      <c r="H217" s="91"/>
    </row>
    <row r="218" spans="1:8" ht="22.5" customHeight="1" x14ac:dyDescent="0.3">
      <c r="A218" s="24">
        <v>215</v>
      </c>
      <c r="B218" s="83"/>
      <c r="C218" s="90"/>
      <c r="D218" s="91"/>
      <c r="E218" s="90"/>
      <c r="F218" s="91"/>
      <c r="G218" s="91"/>
      <c r="H218" s="91"/>
    </row>
    <row r="219" spans="1:8" ht="22.5" customHeight="1" x14ac:dyDescent="0.3">
      <c r="A219" s="24">
        <v>216</v>
      </c>
      <c r="B219" s="83"/>
      <c r="C219" s="90"/>
      <c r="D219" s="91"/>
      <c r="E219" s="90"/>
      <c r="F219" s="91"/>
      <c r="G219" s="91"/>
      <c r="H219" s="91"/>
    </row>
    <row r="220" spans="1:8" ht="22.5" customHeight="1" x14ac:dyDescent="0.3">
      <c r="A220" s="24">
        <v>217</v>
      </c>
      <c r="B220" s="83"/>
      <c r="C220" s="90"/>
      <c r="D220" s="91"/>
      <c r="E220" s="90"/>
      <c r="F220" s="91"/>
      <c r="G220" s="91"/>
      <c r="H220" s="91"/>
    </row>
    <row r="221" spans="1:8" ht="22.5" customHeight="1" x14ac:dyDescent="0.3">
      <c r="A221" s="24">
        <v>218</v>
      </c>
      <c r="B221" s="83"/>
      <c r="C221" s="90"/>
      <c r="D221" s="91"/>
      <c r="E221" s="90"/>
      <c r="F221" s="91"/>
      <c r="G221" s="91"/>
      <c r="H221" s="91"/>
    </row>
    <row r="222" spans="1:8" ht="22.5" customHeight="1" x14ac:dyDescent="0.3">
      <c r="A222" s="24">
        <v>219</v>
      </c>
      <c r="B222" s="83"/>
      <c r="C222" s="90"/>
      <c r="D222" s="91"/>
      <c r="E222" s="90"/>
      <c r="F222" s="91"/>
      <c r="G222" s="91"/>
      <c r="H222" s="91"/>
    </row>
    <row r="223" spans="1:8" ht="22.5" customHeight="1" x14ac:dyDescent="0.3">
      <c r="A223" s="24">
        <v>220</v>
      </c>
      <c r="B223" s="83"/>
      <c r="C223" s="90"/>
      <c r="D223" s="91"/>
      <c r="E223" s="90"/>
      <c r="F223" s="91"/>
      <c r="G223" s="91"/>
      <c r="H223" s="91"/>
    </row>
    <row r="224" spans="1:8" ht="22.5" customHeight="1" x14ac:dyDescent="0.3">
      <c r="A224" s="24">
        <v>221</v>
      </c>
      <c r="B224" s="83"/>
      <c r="C224" s="90"/>
      <c r="D224" s="91"/>
      <c r="E224" s="90"/>
      <c r="F224" s="91"/>
      <c r="G224" s="91"/>
      <c r="H224" s="91"/>
    </row>
    <row r="225" spans="1:8" ht="22.5" customHeight="1" x14ac:dyDescent="0.3">
      <c r="A225" s="24">
        <v>222</v>
      </c>
      <c r="B225" s="83"/>
      <c r="C225" s="90"/>
      <c r="D225" s="91"/>
      <c r="E225" s="90"/>
      <c r="F225" s="91"/>
      <c r="G225" s="91"/>
      <c r="H225" s="91"/>
    </row>
    <row r="226" spans="1:8" ht="22.5" customHeight="1" x14ac:dyDescent="0.3">
      <c r="A226" s="24">
        <v>223</v>
      </c>
      <c r="B226" s="83"/>
      <c r="C226" s="90"/>
      <c r="D226" s="91"/>
      <c r="E226" s="90"/>
      <c r="F226" s="91"/>
      <c r="G226" s="91"/>
      <c r="H226" s="91"/>
    </row>
    <row r="227" spans="1:8" ht="22.5" customHeight="1" x14ac:dyDescent="0.3">
      <c r="A227" s="24">
        <v>224</v>
      </c>
      <c r="B227" s="83"/>
      <c r="C227" s="90"/>
      <c r="D227" s="91"/>
      <c r="E227" s="90"/>
      <c r="F227" s="91"/>
      <c r="G227" s="91"/>
      <c r="H227" s="91"/>
    </row>
    <row r="228" spans="1:8" ht="22.5" customHeight="1" x14ac:dyDescent="0.3">
      <c r="A228" s="24">
        <v>225</v>
      </c>
      <c r="B228" s="83"/>
      <c r="C228" s="90"/>
      <c r="D228" s="91"/>
      <c r="E228" s="90"/>
      <c r="F228" s="91"/>
      <c r="G228" s="91"/>
      <c r="H228" s="91"/>
    </row>
    <row r="229" spans="1:8" ht="22.5" customHeight="1" x14ac:dyDescent="0.3">
      <c r="A229" s="24">
        <v>226</v>
      </c>
      <c r="B229" s="83"/>
      <c r="C229" s="90"/>
      <c r="D229" s="91"/>
      <c r="E229" s="90"/>
      <c r="F229" s="91"/>
      <c r="G229" s="91"/>
      <c r="H229" s="91"/>
    </row>
    <row r="230" spans="1:8" ht="22.5" customHeight="1" x14ac:dyDescent="0.3">
      <c r="A230" s="24">
        <v>227</v>
      </c>
      <c r="B230" s="83"/>
      <c r="C230" s="90"/>
      <c r="D230" s="91"/>
      <c r="E230" s="90"/>
      <c r="F230" s="91"/>
      <c r="G230" s="91"/>
      <c r="H230" s="91"/>
    </row>
    <row r="231" spans="1:8" ht="22.5" customHeight="1" x14ac:dyDescent="0.3">
      <c r="A231" s="24">
        <v>228</v>
      </c>
      <c r="B231" s="83"/>
      <c r="C231" s="90"/>
      <c r="D231" s="91"/>
      <c r="E231" s="90"/>
      <c r="F231" s="91"/>
      <c r="G231" s="91"/>
      <c r="H231" s="91"/>
    </row>
    <row r="232" spans="1:8" ht="22.5" customHeight="1" x14ac:dyDescent="0.3">
      <c r="A232" s="24">
        <v>229</v>
      </c>
      <c r="B232" s="83"/>
      <c r="C232" s="90"/>
      <c r="D232" s="91"/>
      <c r="E232" s="90"/>
      <c r="F232" s="91"/>
      <c r="G232" s="91"/>
      <c r="H232" s="91"/>
    </row>
    <row r="233" spans="1:8" ht="22.5" customHeight="1" x14ac:dyDescent="0.3">
      <c r="A233" s="24">
        <v>230</v>
      </c>
      <c r="B233" s="83"/>
      <c r="C233" s="90"/>
      <c r="D233" s="91"/>
      <c r="E233" s="90"/>
      <c r="F233" s="91"/>
      <c r="G233" s="91"/>
      <c r="H233" s="91"/>
    </row>
    <row r="234" spans="1:8" ht="22.5" customHeight="1" x14ac:dyDescent="0.3">
      <c r="A234" s="24">
        <v>231</v>
      </c>
      <c r="B234" s="83"/>
      <c r="C234" s="90"/>
      <c r="D234" s="91"/>
      <c r="E234" s="90"/>
      <c r="F234" s="91"/>
      <c r="G234" s="91"/>
      <c r="H234" s="91"/>
    </row>
    <row r="235" spans="1:8" ht="22.5" customHeight="1" x14ac:dyDescent="0.3">
      <c r="A235" s="24">
        <v>232</v>
      </c>
      <c r="B235" s="83"/>
      <c r="C235" s="90"/>
      <c r="D235" s="91"/>
      <c r="E235" s="90"/>
      <c r="F235" s="91"/>
      <c r="G235" s="91"/>
      <c r="H235" s="91"/>
    </row>
    <row r="236" spans="1:8" ht="22.5" customHeight="1" x14ac:dyDescent="0.3">
      <c r="A236" s="24">
        <v>233</v>
      </c>
      <c r="B236" s="83"/>
      <c r="C236" s="90"/>
      <c r="D236" s="91"/>
      <c r="E236" s="90"/>
      <c r="F236" s="91"/>
      <c r="G236" s="91"/>
      <c r="H236" s="91"/>
    </row>
    <row r="237" spans="1:8" ht="22.5" customHeight="1" x14ac:dyDescent="0.3">
      <c r="A237" s="24">
        <v>234</v>
      </c>
      <c r="B237" s="83"/>
      <c r="C237" s="90"/>
      <c r="D237" s="91"/>
      <c r="E237" s="90"/>
      <c r="F237" s="91"/>
      <c r="G237" s="91"/>
      <c r="H237" s="91"/>
    </row>
    <row r="238" spans="1:8" ht="22.5" customHeight="1" x14ac:dyDescent="0.3">
      <c r="A238" s="24">
        <v>235</v>
      </c>
      <c r="B238" s="83"/>
      <c r="C238" s="90"/>
      <c r="D238" s="91"/>
      <c r="E238" s="90"/>
      <c r="F238" s="91"/>
      <c r="G238" s="91"/>
      <c r="H238" s="91"/>
    </row>
    <row r="239" spans="1:8" ht="22.5" customHeight="1" x14ac:dyDescent="0.3">
      <c r="A239" s="24">
        <v>236</v>
      </c>
      <c r="B239" s="83"/>
      <c r="C239" s="90"/>
      <c r="D239" s="91"/>
      <c r="E239" s="90"/>
      <c r="F239" s="91"/>
      <c r="G239" s="91"/>
      <c r="H239" s="91"/>
    </row>
    <row r="240" spans="1:8" ht="22.5" customHeight="1" x14ac:dyDescent="0.3">
      <c r="A240" s="24">
        <v>237</v>
      </c>
      <c r="B240" s="83"/>
      <c r="C240" s="90"/>
      <c r="D240" s="91"/>
      <c r="E240" s="90"/>
      <c r="F240" s="91"/>
      <c r="G240" s="91"/>
      <c r="H240" s="91"/>
    </row>
    <row r="241" spans="1:8" ht="22.5" customHeight="1" x14ac:dyDescent="0.3">
      <c r="A241" s="24">
        <v>238</v>
      </c>
      <c r="B241" s="83"/>
      <c r="C241" s="90"/>
      <c r="D241" s="91"/>
      <c r="E241" s="90"/>
      <c r="F241" s="91"/>
      <c r="G241" s="91"/>
      <c r="H241" s="91"/>
    </row>
    <row r="242" spans="1:8" ht="22.5" customHeight="1" x14ac:dyDescent="0.3">
      <c r="A242" s="24">
        <v>239</v>
      </c>
      <c r="B242" s="83"/>
      <c r="C242" s="90"/>
      <c r="D242" s="91"/>
      <c r="E242" s="90"/>
      <c r="F242" s="91"/>
      <c r="G242" s="91"/>
      <c r="H242" s="91"/>
    </row>
    <row r="243" spans="1:8" ht="22.5" customHeight="1" x14ac:dyDescent="0.3">
      <c r="A243" s="24">
        <v>240</v>
      </c>
      <c r="B243" s="83"/>
      <c r="C243" s="90"/>
      <c r="D243" s="91"/>
      <c r="E243" s="90"/>
      <c r="F243" s="91"/>
      <c r="G243" s="91"/>
      <c r="H243" s="91"/>
    </row>
    <row r="244" spans="1:8" ht="22.5" customHeight="1" x14ac:dyDescent="0.3">
      <c r="A244" s="24">
        <v>241</v>
      </c>
      <c r="B244" s="83"/>
      <c r="C244" s="90"/>
      <c r="D244" s="91"/>
      <c r="E244" s="90"/>
      <c r="F244" s="91"/>
      <c r="G244" s="91"/>
      <c r="H244" s="91"/>
    </row>
    <row r="245" spans="1:8" ht="22.5" customHeight="1" x14ac:dyDescent="0.3">
      <c r="A245" s="24">
        <v>242</v>
      </c>
      <c r="B245" s="83"/>
      <c r="C245" s="90"/>
      <c r="D245" s="91"/>
      <c r="E245" s="90"/>
      <c r="F245" s="91"/>
      <c r="G245" s="91"/>
      <c r="H245" s="91"/>
    </row>
    <row r="246" spans="1:8" ht="22.5" customHeight="1" x14ac:dyDescent="0.3">
      <c r="A246" s="24">
        <v>243</v>
      </c>
      <c r="B246" s="83"/>
      <c r="C246" s="90"/>
      <c r="D246" s="91"/>
      <c r="E246" s="90"/>
      <c r="F246" s="91"/>
      <c r="G246" s="91"/>
      <c r="H246" s="91"/>
    </row>
    <row r="247" spans="1:8" ht="22.5" customHeight="1" x14ac:dyDescent="0.3">
      <c r="A247" s="24">
        <v>244</v>
      </c>
      <c r="B247" s="83"/>
      <c r="C247" s="90"/>
      <c r="D247" s="91"/>
      <c r="E247" s="90"/>
      <c r="F247" s="91"/>
      <c r="G247" s="91"/>
      <c r="H247" s="91"/>
    </row>
    <row r="248" spans="1:8" ht="22.5" customHeight="1" x14ac:dyDescent="0.3">
      <c r="A248" s="24">
        <v>245</v>
      </c>
      <c r="B248" s="83"/>
      <c r="C248" s="90"/>
      <c r="D248" s="91"/>
      <c r="E248" s="90"/>
      <c r="F248" s="91"/>
      <c r="G248" s="91"/>
      <c r="H248" s="91"/>
    </row>
    <row r="249" spans="1:8" ht="22.5" customHeight="1" x14ac:dyDescent="0.3">
      <c r="A249" s="24">
        <v>246</v>
      </c>
      <c r="B249" s="83"/>
      <c r="C249" s="90"/>
      <c r="D249" s="91"/>
      <c r="E249" s="90"/>
      <c r="F249" s="91"/>
      <c r="G249" s="91"/>
      <c r="H249" s="91"/>
    </row>
    <row r="250" spans="1:8" ht="22.5" customHeight="1" x14ac:dyDescent="0.3">
      <c r="A250" s="24">
        <v>247</v>
      </c>
      <c r="B250" s="83"/>
      <c r="C250" s="90"/>
      <c r="D250" s="91"/>
      <c r="E250" s="90"/>
      <c r="F250" s="91"/>
      <c r="G250" s="91"/>
      <c r="H250" s="91"/>
    </row>
    <row r="251" spans="1:8" ht="22.5" customHeight="1" x14ac:dyDescent="0.3">
      <c r="A251" s="24">
        <v>248</v>
      </c>
      <c r="B251" s="83"/>
      <c r="C251" s="90"/>
      <c r="D251" s="91"/>
      <c r="E251" s="90"/>
      <c r="F251" s="91"/>
      <c r="G251" s="91"/>
      <c r="H251" s="91"/>
    </row>
    <row r="252" spans="1:8" ht="22.5" customHeight="1" x14ac:dyDescent="0.3">
      <c r="A252" s="24">
        <v>249</v>
      </c>
      <c r="B252" s="83"/>
      <c r="C252" s="90"/>
      <c r="D252" s="91"/>
      <c r="E252" s="90"/>
      <c r="F252" s="91"/>
      <c r="G252" s="91"/>
      <c r="H252" s="91"/>
    </row>
    <row r="253" spans="1:8" ht="22.5" customHeight="1" x14ac:dyDescent="0.3">
      <c r="A253" s="24">
        <v>250</v>
      </c>
      <c r="B253" s="83"/>
      <c r="C253" s="90"/>
      <c r="D253" s="91"/>
      <c r="E253" s="90"/>
      <c r="F253" s="91"/>
      <c r="G253" s="91"/>
      <c r="H253" s="91"/>
    </row>
    <row r="254" spans="1:8" ht="22.5" customHeight="1" x14ac:dyDescent="0.3">
      <c r="A254" s="24">
        <v>251</v>
      </c>
      <c r="B254" s="83"/>
      <c r="C254" s="90"/>
      <c r="D254" s="91"/>
      <c r="E254" s="90"/>
      <c r="F254" s="91"/>
      <c r="G254" s="91"/>
      <c r="H254" s="91"/>
    </row>
    <row r="255" spans="1:8" ht="22.5" customHeight="1" x14ac:dyDescent="0.3">
      <c r="A255" s="24">
        <v>252</v>
      </c>
      <c r="B255" s="83"/>
      <c r="C255" s="90"/>
      <c r="D255" s="91"/>
      <c r="E255" s="90"/>
      <c r="F255" s="91"/>
      <c r="G255" s="91"/>
      <c r="H255" s="91"/>
    </row>
    <row r="256" spans="1:8" ht="22.5" customHeight="1" x14ac:dyDescent="0.3">
      <c r="A256" s="24">
        <v>253</v>
      </c>
      <c r="B256" s="83"/>
      <c r="C256" s="90"/>
      <c r="D256" s="91"/>
      <c r="E256" s="90"/>
      <c r="F256" s="91"/>
      <c r="G256" s="91"/>
      <c r="H256" s="91"/>
    </row>
    <row r="257" spans="1:8" ht="22.5" customHeight="1" x14ac:dyDescent="0.3">
      <c r="A257" s="24">
        <v>254</v>
      </c>
      <c r="B257" s="83"/>
      <c r="C257" s="90"/>
      <c r="D257" s="91"/>
      <c r="E257" s="90"/>
      <c r="F257" s="91"/>
      <c r="G257" s="91"/>
      <c r="H257" s="91"/>
    </row>
    <row r="258" spans="1:8" ht="22.5" customHeight="1" x14ac:dyDescent="0.3">
      <c r="A258" s="24">
        <v>255</v>
      </c>
      <c r="B258" s="83"/>
      <c r="C258" s="90"/>
      <c r="D258" s="91"/>
      <c r="E258" s="90"/>
      <c r="F258" s="91"/>
      <c r="G258" s="91"/>
      <c r="H258" s="91"/>
    </row>
    <row r="259" spans="1:8" ht="22.5" customHeight="1" x14ac:dyDescent="0.3">
      <c r="A259" s="24">
        <v>256</v>
      </c>
      <c r="B259" s="83"/>
      <c r="C259" s="90"/>
      <c r="D259" s="91"/>
      <c r="E259" s="90"/>
      <c r="F259" s="91"/>
      <c r="G259" s="91"/>
      <c r="H259" s="91"/>
    </row>
    <row r="260" spans="1:8" ht="22.5" customHeight="1" x14ac:dyDescent="0.3">
      <c r="A260" s="24">
        <v>257</v>
      </c>
      <c r="B260" s="83"/>
      <c r="C260" s="90"/>
      <c r="D260" s="91"/>
      <c r="E260" s="90"/>
      <c r="F260" s="91"/>
      <c r="G260" s="91"/>
      <c r="H260" s="91"/>
    </row>
    <row r="261" spans="1:8" ht="22.5" customHeight="1" x14ac:dyDescent="0.3">
      <c r="A261" s="24">
        <v>258</v>
      </c>
      <c r="B261" s="83"/>
      <c r="C261" s="90"/>
      <c r="D261" s="91"/>
      <c r="E261" s="90"/>
      <c r="F261" s="91"/>
      <c r="G261" s="91"/>
      <c r="H261" s="91"/>
    </row>
    <row r="262" spans="1:8" ht="22.5" customHeight="1" x14ac:dyDescent="0.3">
      <c r="A262" s="24">
        <v>259</v>
      </c>
      <c r="B262" s="83"/>
      <c r="C262" s="90"/>
      <c r="D262" s="91"/>
      <c r="E262" s="90"/>
      <c r="F262" s="91"/>
      <c r="G262" s="91"/>
      <c r="H262" s="91"/>
    </row>
    <row r="263" spans="1:8" ht="22.5" customHeight="1" x14ac:dyDescent="0.3">
      <c r="A263" s="24">
        <v>260</v>
      </c>
      <c r="B263" s="83"/>
      <c r="C263" s="90"/>
      <c r="D263" s="91"/>
      <c r="E263" s="90"/>
      <c r="F263" s="91"/>
      <c r="G263" s="91"/>
      <c r="H263" s="91"/>
    </row>
    <row r="264" spans="1:8" ht="22.5" customHeight="1" x14ac:dyDescent="0.3">
      <c r="A264" s="24">
        <v>261</v>
      </c>
      <c r="B264" s="83"/>
      <c r="C264" s="90"/>
      <c r="D264" s="91"/>
      <c r="E264" s="90"/>
      <c r="F264" s="91"/>
      <c r="G264" s="91"/>
      <c r="H264" s="91"/>
    </row>
    <row r="265" spans="1:8" ht="22.5" customHeight="1" x14ac:dyDescent="0.3">
      <c r="A265" s="24">
        <v>262</v>
      </c>
      <c r="B265" s="83"/>
      <c r="C265" s="90"/>
      <c r="D265" s="91"/>
      <c r="E265" s="90"/>
      <c r="F265" s="91"/>
      <c r="G265" s="91"/>
      <c r="H265" s="91"/>
    </row>
    <row r="266" spans="1:8" ht="22.5" customHeight="1" x14ac:dyDescent="0.3">
      <c r="A266" s="24">
        <v>263</v>
      </c>
      <c r="B266" s="83"/>
      <c r="C266" s="90"/>
      <c r="D266" s="91"/>
      <c r="E266" s="90"/>
      <c r="F266" s="91"/>
      <c r="G266" s="91"/>
      <c r="H266" s="91"/>
    </row>
    <row r="267" spans="1:8" ht="22.5" customHeight="1" x14ac:dyDescent="0.3">
      <c r="A267" s="24">
        <v>264</v>
      </c>
      <c r="B267" s="83"/>
      <c r="C267" s="90"/>
      <c r="D267" s="91"/>
      <c r="E267" s="90"/>
      <c r="F267" s="91"/>
      <c r="G267" s="91"/>
      <c r="H267" s="91"/>
    </row>
    <row r="268" spans="1:8" ht="22.5" customHeight="1" x14ac:dyDescent="0.3">
      <c r="A268" s="24">
        <v>265</v>
      </c>
      <c r="B268" s="83"/>
      <c r="C268" s="90"/>
      <c r="D268" s="91"/>
      <c r="E268" s="90"/>
      <c r="F268" s="91"/>
      <c r="G268" s="91"/>
      <c r="H268" s="91"/>
    </row>
    <row r="269" spans="1:8" ht="22.5" customHeight="1" x14ac:dyDescent="0.3">
      <c r="A269" s="24">
        <v>266</v>
      </c>
      <c r="B269" s="83"/>
      <c r="C269" s="90"/>
      <c r="D269" s="91"/>
      <c r="E269" s="90"/>
      <c r="F269" s="91"/>
      <c r="G269" s="91"/>
      <c r="H269" s="91"/>
    </row>
    <row r="270" spans="1:8" ht="22.5" customHeight="1" x14ac:dyDescent="0.3">
      <c r="A270" s="24">
        <v>267</v>
      </c>
      <c r="B270" s="83"/>
      <c r="C270" s="90"/>
      <c r="D270" s="91"/>
      <c r="E270" s="90"/>
      <c r="F270" s="91"/>
      <c r="G270" s="91"/>
      <c r="H270" s="91"/>
    </row>
    <row r="271" spans="1:8" ht="22.5" customHeight="1" x14ac:dyDescent="0.3">
      <c r="A271" s="24">
        <v>268</v>
      </c>
      <c r="B271" s="83"/>
      <c r="C271" s="90"/>
      <c r="D271" s="91"/>
      <c r="E271" s="90"/>
      <c r="F271" s="91"/>
      <c r="G271" s="91"/>
      <c r="H271" s="91"/>
    </row>
    <row r="272" spans="1:8" ht="22.5" customHeight="1" x14ac:dyDescent="0.3">
      <c r="A272" s="24">
        <v>269</v>
      </c>
      <c r="B272" s="83"/>
      <c r="C272" s="90"/>
      <c r="D272" s="91"/>
      <c r="E272" s="90"/>
      <c r="F272" s="91"/>
      <c r="G272" s="91"/>
      <c r="H272" s="91"/>
    </row>
    <row r="273" spans="1:8" ht="22.5" customHeight="1" x14ac:dyDescent="0.3">
      <c r="A273" s="24">
        <v>270</v>
      </c>
      <c r="B273" s="83"/>
      <c r="C273" s="90"/>
      <c r="D273" s="91"/>
      <c r="E273" s="90"/>
      <c r="F273" s="91"/>
      <c r="G273" s="91"/>
      <c r="H273" s="91"/>
    </row>
    <row r="274" spans="1:8" ht="22.5" customHeight="1" x14ac:dyDescent="0.3">
      <c r="A274" s="24">
        <v>271</v>
      </c>
      <c r="B274" s="83"/>
      <c r="C274" s="90"/>
      <c r="D274" s="91"/>
      <c r="E274" s="90"/>
      <c r="F274" s="91"/>
      <c r="G274" s="91"/>
      <c r="H274" s="91"/>
    </row>
    <row r="275" spans="1:8" ht="22.5" customHeight="1" x14ac:dyDescent="0.3">
      <c r="A275" s="24">
        <v>272</v>
      </c>
      <c r="B275" s="83"/>
      <c r="C275" s="90"/>
      <c r="D275" s="91"/>
      <c r="E275" s="90"/>
      <c r="F275" s="91"/>
      <c r="G275" s="91"/>
      <c r="H275" s="91"/>
    </row>
    <row r="276" spans="1:8" ht="22.5" customHeight="1" x14ac:dyDescent="0.3">
      <c r="A276" s="24">
        <v>273</v>
      </c>
      <c r="B276" s="83"/>
      <c r="C276" s="90"/>
      <c r="D276" s="91"/>
      <c r="E276" s="90"/>
      <c r="F276" s="91"/>
      <c r="G276" s="91"/>
      <c r="H276" s="91"/>
    </row>
    <row r="277" spans="1:8" ht="22.5" customHeight="1" x14ac:dyDescent="0.3">
      <c r="A277" s="24">
        <v>274</v>
      </c>
      <c r="B277" s="83"/>
      <c r="C277" s="90"/>
      <c r="D277" s="91"/>
      <c r="E277" s="90"/>
      <c r="F277" s="91"/>
      <c r="G277" s="91"/>
      <c r="H277" s="91"/>
    </row>
    <row r="278" spans="1:8" ht="22.5" customHeight="1" x14ac:dyDescent="0.3">
      <c r="A278" s="24">
        <v>275</v>
      </c>
      <c r="B278" s="83"/>
      <c r="C278" s="90"/>
      <c r="D278" s="91"/>
      <c r="E278" s="90"/>
      <c r="F278" s="91"/>
      <c r="G278" s="91"/>
      <c r="H278" s="91"/>
    </row>
    <row r="279" spans="1:8" ht="22.5" customHeight="1" x14ac:dyDescent="0.3">
      <c r="A279" s="24">
        <v>276</v>
      </c>
      <c r="B279" s="83"/>
      <c r="C279" s="90"/>
      <c r="D279" s="91"/>
      <c r="E279" s="90"/>
      <c r="F279" s="91"/>
      <c r="G279" s="91"/>
      <c r="H279" s="91"/>
    </row>
    <row r="280" spans="1:8" ht="22.5" customHeight="1" x14ac:dyDescent="0.3">
      <c r="A280" s="24">
        <v>277</v>
      </c>
      <c r="B280" s="83"/>
      <c r="C280" s="90"/>
      <c r="D280" s="91"/>
      <c r="E280" s="90"/>
      <c r="F280" s="91"/>
      <c r="G280" s="91"/>
      <c r="H280" s="91"/>
    </row>
    <row r="281" spans="1:8" ht="22.5" customHeight="1" x14ac:dyDescent="0.3">
      <c r="A281" s="24">
        <v>278</v>
      </c>
      <c r="B281" s="83"/>
      <c r="C281" s="90"/>
      <c r="D281" s="91"/>
      <c r="E281" s="90"/>
      <c r="F281" s="91"/>
      <c r="G281" s="91"/>
      <c r="H281" s="91"/>
    </row>
    <row r="282" spans="1:8" ht="22.5" customHeight="1" x14ac:dyDescent="0.3">
      <c r="A282" s="24">
        <v>279</v>
      </c>
      <c r="B282" s="83"/>
      <c r="C282" s="90"/>
      <c r="D282" s="91"/>
      <c r="E282" s="90"/>
      <c r="F282" s="91"/>
      <c r="G282" s="91"/>
      <c r="H282" s="91"/>
    </row>
    <row r="283" spans="1:8" ht="22.5" customHeight="1" x14ac:dyDescent="0.3">
      <c r="A283" s="24">
        <v>280</v>
      </c>
      <c r="B283" s="83"/>
      <c r="C283" s="90"/>
      <c r="D283" s="91"/>
      <c r="E283" s="90"/>
      <c r="F283" s="91"/>
      <c r="G283" s="91"/>
      <c r="H283" s="91"/>
    </row>
    <row r="284" spans="1:8" ht="22.5" customHeight="1" x14ac:dyDescent="0.3">
      <c r="A284" s="24">
        <v>281</v>
      </c>
      <c r="B284" s="83"/>
      <c r="C284" s="90"/>
      <c r="D284" s="91"/>
      <c r="E284" s="90"/>
      <c r="F284" s="91"/>
      <c r="G284" s="91"/>
      <c r="H284" s="91"/>
    </row>
    <row r="285" spans="1:8" ht="22.5" customHeight="1" x14ac:dyDescent="0.3">
      <c r="A285" s="24">
        <v>282</v>
      </c>
      <c r="B285" s="83"/>
      <c r="C285" s="90"/>
      <c r="D285" s="91"/>
      <c r="E285" s="90"/>
      <c r="F285" s="91"/>
      <c r="G285" s="91"/>
      <c r="H285" s="91"/>
    </row>
    <row r="286" spans="1:8" ht="22.5" customHeight="1" x14ac:dyDescent="0.3">
      <c r="A286" s="24">
        <v>283</v>
      </c>
      <c r="B286" s="83"/>
      <c r="C286" s="90"/>
      <c r="D286" s="91"/>
      <c r="E286" s="90"/>
      <c r="F286" s="91"/>
      <c r="G286" s="91"/>
      <c r="H286" s="91"/>
    </row>
    <row r="287" spans="1:8" ht="22.5" customHeight="1" x14ac:dyDescent="0.3">
      <c r="A287" s="24">
        <v>284</v>
      </c>
      <c r="B287" s="83"/>
      <c r="C287" s="90"/>
      <c r="D287" s="91"/>
      <c r="E287" s="90"/>
      <c r="F287" s="91"/>
      <c r="G287" s="91"/>
      <c r="H287" s="91"/>
    </row>
    <row r="288" spans="1:8" ht="22.5" customHeight="1" x14ac:dyDescent="0.3">
      <c r="A288" s="24">
        <v>285</v>
      </c>
      <c r="B288" s="83"/>
      <c r="C288" s="90"/>
      <c r="D288" s="91"/>
      <c r="E288" s="90"/>
      <c r="F288" s="91"/>
      <c r="G288" s="91"/>
      <c r="H288" s="91"/>
    </row>
    <row r="289" spans="1:8" ht="22.5" customHeight="1" x14ac:dyDescent="0.3">
      <c r="A289" s="24">
        <v>286</v>
      </c>
      <c r="B289" s="83"/>
      <c r="C289" s="90"/>
      <c r="D289" s="91"/>
      <c r="E289" s="90"/>
      <c r="F289" s="91"/>
      <c r="G289" s="91"/>
      <c r="H289" s="91"/>
    </row>
    <row r="290" spans="1:8" ht="22.5" customHeight="1" x14ac:dyDescent="0.3">
      <c r="A290" s="24">
        <v>287</v>
      </c>
      <c r="B290" s="83"/>
      <c r="C290" s="90"/>
      <c r="D290" s="91"/>
      <c r="E290" s="90"/>
      <c r="F290" s="91"/>
      <c r="G290" s="91"/>
      <c r="H290" s="91"/>
    </row>
    <row r="291" spans="1:8" ht="22.5" customHeight="1" x14ac:dyDescent="0.3">
      <c r="A291" s="24">
        <v>288</v>
      </c>
      <c r="B291" s="83"/>
      <c r="C291" s="90"/>
      <c r="D291" s="91"/>
      <c r="E291" s="90"/>
      <c r="F291" s="91"/>
      <c r="G291" s="91"/>
      <c r="H291" s="91"/>
    </row>
    <row r="292" spans="1:8" ht="22.5" customHeight="1" x14ac:dyDescent="0.3">
      <c r="A292" s="24">
        <v>289</v>
      </c>
      <c r="B292" s="83"/>
      <c r="C292" s="90"/>
      <c r="D292" s="91"/>
      <c r="E292" s="90"/>
      <c r="F292" s="91"/>
      <c r="G292" s="91"/>
      <c r="H292" s="91"/>
    </row>
    <row r="293" spans="1:8" ht="22.5" customHeight="1" x14ac:dyDescent="0.3">
      <c r="A293" s="24">
        <v>290</v>
      </c>
      <c r="B293" s="83"/>
      <c r="C293" s="90"/>
      <c r="D293" s="91"/>
      <c r="E293" s="90"/>
      <c r="F293" s="91"/>
      <c r="G293" s="91"/>
      <c r="H293" s="91"/>
    </row>
    <row r="294" spans="1:8" ht="22.5" customHeight="1" x14ac:dyDescent="0.3">
      <c r="A294" s="24">
        <v>291</v>
      </c>
      <c r="B294" s="83"/>
      <c r="C294" s="90"/>
      <c r="D294" s="91"/>
      <c r="E294" s="90"/>
      <c r="F294" s="91"/>
      <c r="G294" s="91"/>
      <c r="H294" s="91"/>
    </row>
    <row r="295" spans="1:8" ht="22.5" customHeight="1" x14ac:dyDescent="0.3">
      <c r="A295" s="24">
        <v>292</v>
      </c>
      <c r="B295" s="83"/>
      <c r="C295" s="90"/>
      <c r="D295" s="91"/>
      <c r="E295" s="90"/>
      <c r="F295" s="91"/>
      <c r="G295" s="91"/>
      <c r="H295" s="91"/>
    </row>
    <row r="296" spans="1:8" ht="22.5" customHeight="1" x14ac:dyDescent="0.3">
      <c r="A296" s="24">
        <v>293</v>
      </c>
      <c r="B296" s="83"/>
      <c r="C296" s="90"/>
      <c r="D296" s="91"/>
      <c r="E296" s="90"/>
      <c r="F296" s="91"/>
      <c r="G296" s="91"/>
      <c r="H296" s="91"/>
    </row>
    <row r="297" spans="1:8" ht="22.5" customHeight="1" x14ac:dyDescent="0.3">
      <c r="A297" s="24">
        <v>294</v>
      </c>
      <c r="B297" s="83"/>
      <c r="C297" s="90"/>
      <c r="D297" s="91"/>
      <c r="E297" s="90"/>
      <c r="F297" s="91"/>
      <c r="G297" s="91"/>
      <c r="H297" s="91"/>
    </row>
    <row r="298" spans="1:8" ht="22.5" customHeight="1" x14ac:dyDescent="0.3">
      <c r="A298" s="24">
        <v>295</v>
      </c>
      <c r="B298" s="83"/>
      <c r="C298" s="90"/>
      <c r="D298" s="91"/>
      <c r="E298" s="90"/>
      <c r="F298" s="91"/>
      <c r="G298" s="91"/>
      <c r="H298" s="91"/>
    </row>
    <row r="299" spans="1:8" ht="22.5" customHeight="1" x14ac:dyDescent="0.3">
      <c r="A299" s="24">
        <v>296</v>
      </c>
      <c r="B299" s="83"/>
      <c r="C299" s="90"/>
      <c r="D299" s="91"/>
      <c r="E299" s="90"/>
      <c r="F299" s="91"/>
      <c r="G299" s="91"/>
      <c r="H299" s="91"/>
    </row>
    <row r="300" spans="1:8" ht="22.5" customHeight="1" x14ac:dyDescent="0.3">
      <c r="A300" s="24">
        <v>297</v>
      </c>
      <c r="B300" s="83"/>
      <c r="C300" s="90"/>
      <c r="D300" s="91"/>
      <c r="E300" s="90"/>
      <c r="F300" s="91"/>
      <c r="G300" s="91"/>
      <c r="H300" s="91"/>
    </row>
    <row r="301" spans="1:8" ht="22.5" customHeight="1" x14ac:dyDescent="0.3">
      <c r="A301" s="24">
        <v>298</v>
      </c>
      <c r="B301" s="83"/>
      <c r="C301" s="90"/>
      <c r="D301" s="91"/>
      <c r="E301" s="90"/>
      <c r="F301" s="91"/>
      <c r="G301" s="91"/>
      <c r="H301" s="91"/>
    </row>
    <row r="302" spans="1:8" ht="22.5" customHeight="1" x14ac:dyDescent="0.3">
      <c r="A302" s="24">
        <v>299</v>
      </c>
      <c r="B302" s="83"/>
      <c r="C302" s="90"/>
      <c r="D302" s="91"/>
      <c r="E302" s="90"/>
      <c r="F302" s="91"/>
      <c r="G302" s="91"/>
      <c r="H302" s="91"/>
    </row>
    <row r="303" spans="1:8" ht="22.5" customHeight="1" x14ac:dyDescent="0.3">
      <c r="A303" s="24">
        <v>300</v>
      </c>
      <c r="B303" s="83"/>
      <c r="C303" s="90"/>
      <c r="D303" s="91"/>
      <c r="E303" s="90"/>
      <c r="F303" s="91"/>
      <c r="G303" s="91"/>
      <c r="H303" s="91"/>
    </row>
    <row r="304" spans="1:8" ht="22.5" customHeight="1" x14ac:dyDescent="0.3">
      <c r="A304" s="24">
        <v>301</v>
      </c>
      <c r="B304" s="83"/>
      <c r="C304" s="90"/>
      <c r="D304" s="91"/>
      <c r="E304" s="90"/>
      <c r="F304" s="91"/>
      <c r="G304" s="91"/>
      <c r="H304" s="91"/>
    </row>
    <row r="305" spans="1:8" ht="22.5" customHeight="1" x14ac:dyDescent="0.3">
      <c r="A305" s="24">
        <v>302</v>
      </c>
      <c r="B305" s="83"/>
      <c r="C305" s="90"/>
      <c r="D305" s="91"/>
      <c r="E305" s="90"/>
      <c r="F305" s="91"/>
      <c r="G305" s="91"/>
      <c r="H305" s="91"/>
    </row>
    <row r="306" spans="1:8" ht="22.5" customHeight="1" x14ac:dyDescent="0.3">
      <c r="A306" s="24">
        <v>303</v>
      </c>
      <c r="B306" s="83"/>
      <c r="C306" s="90"/>
      <c r="D306" s="91"/>
      <c r="E306" s="90"/>
      <c r="F306" s="91"/>
      <c r="G306" s="91"/>
      <c r="H306" s="91"/>
    </row>
    <row r="307" spans="1:8" ht="22.5" customHeight="1" x14ac:dyDescent="0.3">
      <c r="A307" s="24">
        <v>304</v>
      </c>
      <c r="B307" s="83"/>
      <c r="C307" s="90"/>
      <c r="D307" s="91"/>
      <c r="E307" s="90"/>
      <c r="F307" s="91"/>
      <c r="G307" s="91"/>
      <c r="H307" s="91"/>
    </row>
    <row r="308" spans="1:8" ht="22.5" customHeight="1" x14ac:dyDescent="0.3">
      <c r="A308" s="24">
        <v>305</v>
      </c>
      <c r="B308" s="83"/>
      <c r="C308" s="90"/>
      <c r="D308" s="91"/>
      <c r="E308" s="90"/>
      <c r="F308" s="91"/>
      <c r="G308" s="91"/>
      <c r="H308" s="91"/>
    </row>
    <row r="309" spans="1:8" ht="22.5" customHeight="1" x14ac:dyDescent="0.3">
      <c r="A309" s="24">
        <v>306</v>
      </c>
      <c r="B309" s="83"/>
      <c r="C309" s="90"/>
      <c r="D309" s="91"/>
      <c r="E309" s="90"/>
      <c r="F309" s="91"/>
      <c r="G309" s="91"/>
      <c r="H309" s="91"/>
    </row>
    <row r="310" spans="1:8" ht="22.5" customHeight="1" x14ac:dyDescent="0.3">
      <c r="A310" s="24">
        <v>307</v>
      </c>
      <c r="B310" s="83"/>
      <c r="C310" s="90"/>
      <c r="D310" s="91"/>
      <c r="E310" s="90"/>
      <c r="F310" s="91"/>
      <c r="G310" s="91"/>
      <c r="H310" s="91"/>
    </row>
    <row r="311" spans="1:8" ht="22.5" customHeight="1" x14ac:dyDescent="0.3">
      <c r="A311" s="24">
        <v>308</v>
      </c>
      <c r="B311" s="83"/>
      <c r="C311" s="90"/>
      <c r="D311" s="91"/>
      <c r="E311" s="90"/>
      <c r="F311" s="91"/>
      <c r="G311" s="91"/>
      <c r="H311" s="91"/>
    </row>
    <row r="312" spans="1:8" ht="22.5" customHeight="1" x14ac:dyDescent="0.3">
      <c r="A312" s="24">
        <v>309</v>
      </c>
      <c r="B312" s="83"/>
      <c r="C312" s="90"/>
      <c r="D312" s="91"/>
      <c r="E312" s="90"/>
      <c r="F312" s="91"/>
      <c r="G312" s="91"/>
      <c r="H312" s="91"/>
    </row>
    <row r="313" spans="1:8" ht="22.5" customHeight="1" x14ac:dyDescent="0.3">
      <c r="A313" s="24">
        <v>310</v>
      </c>
      <c r="B313" s="83"/>
      <c r="C313" s="90"/>
      <c r="D313" s="91"/>
      <c r="E313" s="90"/>
      <c r="F313" s="91"/>
      <c r="G313" s="91"/>
      <c r="H313" s="91"/>
    </row>
    <row r="314" spans="1:8" ht="22.5" customHeight="1" x14ac:dyDescent="0.3">
      <c r="A314" s="24">
        <v>311</v>
      </c>
      <c r="B314" s="83"/>
      <c r="C314" s="90"/>
      <c r="D314" s="91"/>
      <c r="E314" s="90"/>
      <c r="F314" s="91"/>
      <c r="G314" s="91"/>
      <c r="H314" s="91"/>
    </row>
    <row r="315" spans="1:8" ht="22.5" customHeight="1" x14ac:dyDescent="0.3">
      <c r="A315" s="24">
        <v>312</v>
      </c>
      <c r="B315" s="83"/>
      <c r="C315" s="90"/>
      <c r="D315" s="91"/>
      <c r="E315" s="90"/>
      <c r="F315" s="91"/>
      <c r="G315" s="91"/>
      <c r="H315" s="91"/>
    </row>
    <row r="316" spans="1:8" ht="22.5" customHeight="1" x14ac:dyDescent="0.3">
      <c r="A316" s="24">
        <v>313</v>
      </c>
      <c r="B316" s="83"/>
      <c r="C316" s="90"/>
      <c r="D316" s="91"/>
      <c r="E316" s="90"/>
      <c r="F316" s="91"/>
      <c r="G316" s="91"/>
      <c r="H316" s="91"/>
    </row>
    <row r="317" spans="1:8" ht="22.5" customHeight="1" x14ac:dyDescent="0.3">
      <c r="A317" s="24">
        <v>314</v>
      </c>
      <c r="B317" s="83"/>
      <c r="C317" s="90"/>
      <c r="D317" s="91"/>
      <c r="E317" s="90"/>
      <c r="F317" s="91"/>
      <c r="G317" s="91"/>
      <c r="H317" s="91"/>
    </row>
    <row r="318" spans="1:8" ht="22.5" customHeight="1" x14ac:dyDescent="0.3">
      <c r="A318" s="24">
        <v>315</v>
      </c>
      <c r="B318" s="83"/>
      <c r="C318" s="90"/>
      <c r="D318" s="91"/>
      <c r="E318" s="90"/>
      <c r="F318" s="91"/>
      <c r="G318" s="91"/>
      <c r="H318" s="91"/>
    </row>
    <row r="319" spans="1:8" ht="22.5" customHeight="1" x14ac:dyDescent="0.3">
      <c r="A319" s="24">
        <v>316</v>
      </c>
      <c r="B319" s="83"/>
      <c r="C319" s="90"/>
      <c r="D319" s="91"/>
      <c r="E319" s="90"/>
      <c r="F319" s="91"/>
      <c r="G319" s="91"/>
      <c r="H319" s="91"/>
    </row>
    <row r="320" spans="1:8" ht="22.5" customHeight="1" x14ac:dyDescent="0.3">
      <c r="A320" s="24">
        <v>317</v>
      </c>
      <c r="B320" s="83"/>
      <c r="C320" s="90"/>
      <c r="D320" s="91"/>
      <c r="E320" s="90"/>
      <c r="F320" s="91"/>
      <c r="G320" s="91"/>
      <c r="H320" s="91"/>
    </row>
    <row r="321" spans="1:8" ht="22.5" customHeight="1" x14ac:dyDescent="0.3">
      <c r="A321" s="24">
        <v>318</v>
      </c>
      <c r="B321" s="83"/>
      <c r="C321" s="90"/>
      <c r="D321" s="91"/>
      <c r="E321" s="90"/>
      <c r="F321" s="91"/>
      <c r="G321" s="91"/>
      <c r="H321" s="91"/>
    </row>
    <row r="322" spans="1:8" ht="22.5" customHeight="1" x14ac:dyDescent="0.3">
      <c r="A322" s="24">
        <v>319</v>
      </c>
      <c r="B322" s="83"/>
      <c r="C322" s="90"/>
      <c r="D322" s="91"/>
      <c r="E322" s="90"/>
      <c r="F322" s="91"/>
      <c r="G322" s="91"/>
      <c r="H322" s="91"/>
    </row>
    <row r="323" spans="1:8" ht="22.5" customHeight="1" x14ac:dyDescent="0.3">
      <c r="A323" s="24">
        <v>320</v>
      </c>
      <c r="B323" s="83"/>
      <c r="C323" s="90"/>
      <c r="D323" s="91"/>
      <c r="E323" s="90"/>
      <c r="F323" s="91"/>
      <c r="G323" s="91"/>
      <c r="H323" s="91"/>
    </row>
    <row r="324" spans="1:8" ht="22.5" customHeight="1" x14ac:dyDescent="0.3">
      <c r="A324" s="24">
        <v>321</v>
      </c>
      <c r="B324" s="83"/>
      <c r="C324" s="90"/>
      <c r="D324" s="91"/>
      <c r="E324" s="90"/>
      <c r="F324" s="91"/>
      <c r="G324" s="91"/>
      <c r="H324" s="91"/>
    </row>
    <row r="325" spans="1:8" ht="22.5" customHeight="1" x14ac:dyDescent="0.3">
      <c r="A325" s="24">
        <v>322</v>
      </c>
      <c r="B325" s="83"/>
      <c r="C325" s="90"/>
      <c r="D325" s="91"/>
      <c r="E325" s="90"/>
      <c r="F325" s="91"/>
      <c r="G325" s="91"/>
      <c r="H325" s="91"/>
    </row>
    <row r="326" spans="1:8" ht="22.5" customHeight="1" x14ac:dyDescent="0.3">
      <c r="A326" s="24">
        <v>323</v>
      </c>
      <c r="B326" s="83"/>
      <c r="C326" s="90"/>
      <c r="D326" s="91"/>
      <c r="E326" s="90"/>
      <c r="F326" s="91"/>
      <c r="G326" s="91"/>
      <c r="H326" s="91"/>
    </row>
    <row r="327" spans="1:8" ht="22.5" customHeight="1" x14ac:dyDescent="0.3">
      <c r="A327" s="24">
        <v>324</v>
      </c>
      <c r="B327" s="83"/>
      <c r="C327" s="90"/>
      <c r="D327" s="91"/>
      <c r="E327" s="90"/>
      <c r="F327" s="91"/>
      <c r="G327" s="91"/>
      <c r="H327" s="91"/>
    </row>
    <row r="328" spans="1:8" ht="22.5" customHeight="1" x14ac:dyDescent="0.3">
      <c r="A328" s="24">
        <v>325</v>
      </c>
      <c r="B328" s="83"/>
      <c r="C328" s="90"/>
      <c r="D328" s="91"/>
      <c r="E328" s="90"/>
      <c r="F328" s="91"/>
      <c r="G328" s="91"/>
      <c r="H328" s="91"/>
    </row>
    <row r="329" spans="1:8" ht="22.5" customHeight="1" x14ac:dyDescent="0.3">
      <c r="A329" s="24">
        <v>326</v>
      </c>
      <c r="B329" s="83"/>
      <c r="C329" s="90"/>
      <c r="D329" s="91"/>
      <c r="E329" s="90"/>
      <c r="F329" s="91"/>
      <c r="G329" s="91"/>
      <c r="H329" s="91"/>
    </row>
    <row r="330" spans="1:8" ht="22.5" customHeight="1" x14ac:dyDescent="0.3">
      <c r="A330" s="24">
        <v>327</v>
      </c>
      <c r="B330" s="83"/>
      <c r="C330" s="90"/>
      <c r="D330" s="91"/>
      <c r="E330" s="90"/>
      <c r="F330" s="91"/>
      <c r="G330" s="91"/>
      <c r="H330" s="91"/>
    </row>
    <row r="331" spans="1:8" ht="22.5" customHeight="1" x14ac:dyDescent="0.3">
      <c r="A331" s="24">
        <v>328</v>
      </c>
      <c r="B331" s="83"/>
      <c r="C331" s="90"/>
      <c r="D331" s="91"/>
      <c r="E331" s="90"/>
      <c r="F331" s="91"/>
      <c r="G331" s="91"/>
      <c r="H331" s="91"/>
    </row>
    <row r="332" spans="1:8" ht="22.5" customHeight="1" x14ac:dyDescent="0.3">
      <c r="A332" s="24">
        <v>329</v>
      </c>
      <c r="B332" s="83"/>
      <c r="C332" s="90"/>
      <c r="D332" s="91"/>
      <c r="E332" s="90"/>
      <c r="F332" s="91"/>
      <c r="G332" s="91"/>
      <c r="H332" s="91"/>
    </row>
    <row r="333" spans="1:8" ht="22.5" customHeight="1" x14ac:dyDescent="0.3">
      <c r="A333" s="24">
        <v>330</v>
      </c>
      <c r="B333" s="83"/>
      <c r="C333" s="90"/>
      <c r="D333" s="91"/>
      <c r="E333" s="90"/>
      <c r="F333" s="91"/>
      <c r="G333" s="91"/>
      <c r="H333" s="91"/>
    </row>
    <row r="334" spans="1:8" ht="22.5" customHeight="1" x14ac:dyDescent="0.3">
      <c r="A334" s="24">
        <v>331</v>
      </c>
      <c r="B334" s="83"/>
      <c r="C334" s="90"/>
      <c r="D334" s="91"/>
      <c r="E334" s="90"/>
      <c r="F334" s="91"/>
      <c r="G334" s="91"/>
      <c r="H334" s="91"/>
    </row>
    <row r="335" spans="1:8" ht="22.5" customHeight="1" x14ac:dyDescent="0.3">
      <c r="A335" s="24">
        <v>332</v>
      </c>
      <c r="B335" s="83"/>
      <c r="C335" s="90"/>
      <c r="D335" s="91"/>
      <c r="E335" s="90"/>
      <c r="F335" s="91"/>
      <c r="G335" s="91"/>
      <c r="H335" s="91"/>
    </row>
    <row r="336" spans="1:8" ht="22.5" customHeight="1" x14ac:dyDescent="0.3">
      <c r="A336" s="24">
        <v>333</v>
      </c>
      <c r="B336" s="83"/>
      <c r="C336" s="90"/>
      <c r="D336" s="91"/>
      <c r="E336" s="90"/>
      <c r="F336" s="91"/>
      <c r="G336" s="91"/>
      <c r="H336" s="91"/>
    </row>
    <row r="337" spans="1:8" ht="22.5" customHeight="1" x14ac:dyDescent="0.3">
      <c r="A337" s="24">
        <v>334</v>
      </c>
      <c r="B337" s="83"/>
      <c r="C337" s="90"/>
      <c r="D337" s="91"/>
      <c r="E337" s="90"/>
      <c r="F337" s="91"/>
      <c r="G337" s="91"/>
      <c r="H337" s="91"/>
    </row>
    <row r="338" spans="1:8" ht="22.5" customHeight="1" x14ac:dyDescent="0.3">
      <c r="A338" s="24">
        <v>335</v>
      </c>
      <c r="B338" s="83"/>
      <c r="C338" s="90"/>
      <c r="D338" s="91"/>
      <c r="E338" s="90"/>
      <c r="F338" s="91"/>
      <c r="G338" s="91"/>
      <c r="H338" s="91"/>
    </row>
    <row r="339" spans="1:8" ht="22.5" customHeight="1" x14ac:dyDescent="0.3">
      <c r="A339" s="24">
        <v>336</v>
      </c>
      <c r="B339" s="83"/>
      <c r="C339" s="90"/>
      <c r="D339" s="91"/>
      <c r="E339" s="90"/>
      <c r="F339" s="91"/>
      <c r="G339" s="91"/>
      <c r="H339" s="91"/>
    </row>
    <row r="340" spans="1:8" ht="22.5" customHeight="1" x14ac:dyDescent="0.3">
      <c r="A340" s="24">
        <v>337</v>
      </c>
      <c r="B340" s="83"/>
      <c r="C340" s="90"/>
      <c r="D340" s="91"/>
      <c r="E340" s="90"/>
      <c r="F340" s="91"/>
      <c r="G340" s="91"/>
      <c r="H340" s="91"/>
    </row>
    <row r="341" spans="1:8" ht="22.5" customHeight="1" x14ac:dyDescent="0.3">
      <c r="A341" s="24">
        <v>338</v>
      </c>
      <c r="B341" s="83"/>
      <c r="C341" s="90"/>
      <c r="D341" s="91"/>
      <c r="E341" s="90"/>
      <c r="F341" s="91"/>
      <c r="G341" s="91"/>
      <c r="H341" s="91"/>
    </row>
    <row r="342" spans="1:8" ht="22.5" customHeight="1" x14ac:dyDescent="0.3">
      <c r="A342" s="24">
        <v>339</v>
      </c>
      <c r="B342" s="83"/>
      <c r="C342" s="90"/>
      <c r="D342" s="91"/>
      <c r="E342" s="90"/>
      <c r="F342" s="91"/>
      <c r="G342" s="91"/>
      <c r="H342" s="91"/>
    </row>
    <row r="343" spans="1:8" ht="22.5" customHeight="1" x14ac:dyDescent="0.3">
      <c r="A343" s="24">
        <v>340</v>
      </c>
      <c r="B343" s="83"/>
      <c r="C343" s="90"/>
      <c r="D343" s="91"/>
      <c r="E343" s="90"/>
      <c r="F343" s="91"/>
      <c r="G343" s="91"/>
      <c r="H343" s="91"/>
    </row>
    <row r="344" spans="1:8" ht="22.5" customHeight="1" x14ac:dyDescent="0.3">
      <c r="A344" s="24">
        <v>341</v>
      </c>
      <c r="B344" s="83"/>
      <c r="C344" s="90"/>
      <c r="D344" s="91"/>
      <c r="E344" s="90"/>
      <c r="F344" s="91"/>
      <c r="G344" s="91"/>
      <c r="H344" s="91"/>
    </row>
    <row r="345" spans="1:8" ht="22.5" customHeight="1" x14ac:dyDescent="0.3">
      <c r="A345" s="24">
        <v>342</v>
      </c>
      <c r="B345" s="83"/>
      <c r="C345" s="90"/>
      <c r="D345" s="91"/>
      <c r="E345" s="90"/>
      <c r="F345" s="91"/>
      <c r="G345" s="91"/>
      <c r="H345" s="91"/>
    </row>
    <row r="346" spans="1:8" ht="22.5" customHeight="1" x14ac:dyDescent="0.3">
      <c r="A346" s="24">
        <v>343</v>
      </c>
      <c r="B346" s="83"/>
      <c r="C346" s="90"/>
      <c r="D346" s="91"/>
      <c r="E346" s="90"/>
      <c r="F346" s="91"/>
      <c r="G346" s="91"/>
      <c r="H346" s="91"/>
    </row>
    <row r="347" spans="1:8" ht="22.5" customHeight="1" x14ac:dyDescent="0.3">
      <c r="A347" s="24">
        <v>344</v>
      </c>
      <c r="B347" s="83"/>
      <c r="C347" s="90"/>
      <c r="D347" s="91"/>
      <c r="E347" s="90"/>
      <c r="F347" s="91"/>
      <c r="G347" s="91"/>
      <c r="H347" s="91"/>
    </row>
    <row r="348" spans="1:8" ht="22.5" customHeight="1" x14ac:dyDescent="0.3">
      <c r="A348" s="24">
        <v>345</v>
      </c>
      <c r="B348" s="83"/>
      <c r="C348" s="90"/>
      <c r="D348" s="91"/>
      <c r="E348" s="90"/>
      <c r="F348" s="91"/>
      <c r="G348" s="91"/>
      <c r="H348" s="91"/>
    </row>
    <row r="349" spans="1:8" ht="22.5" customHeight="1" x14ac:dyDescent="0.3">
      <c r="A349" s="24">
        <v>346</v>
      </c>
      <c r="B349" s="83"/>
      <c r="C349" s="90"/>
      <c r="D349" s="91"/>
      <c r="E349" s="90"/>
      <c r="F349" s="91"/>
      <c r="G349" s="91"/>
      <c r="H349" s="91"/>
    </row>
    <row r="350" spans="1:8" ht="22.5" customHeight="1" x14ac:dyDescent="0.3">
      <c r="A350" s="24">
        <v>347</v>
      </c>
      <c r="B350" s="83"/>
      <c r="C350" s="90"/>
      <c r="D350" s="91"/>
      <c r="E350" s="90"/>
      <c r="F350" s="91"/>
      <c r="G350" s="91"/>
      <c r="H350" s="91"/>
    </row>
    <row r="351" spans="1:8" ht="22.5" customHeight="1" x14ac:dyDescent="0.3">
      <c r="A351" s="24">
        <v>348</v>
      </c>
      <c r="B351" s="83"/>
      <c r="C351" s="90"/>
      <c r="D351" s="91"/>
      <c r="E351" s="90"/>
      <c r="F351" s="91"/>
      <c r="G351" s="91"/>
      <c r="H351" s="91"/>
    </row>
    <row r="352" spans="1:8" ht="22.5" customHeight="1" x14ac:dyDescent="0.3">
      <c r="A352" s="24">
        <v>349</v>
      </c>
      <c r="B352" s="83"/>
      <c r="C352" s="90"/>
      <c r="D352" s="91"/>
      <c r="E352" s="90"/>
      <c r="F352" s="91"/>
      <c r="G352" s="91"/>
      <c r="H352" s="91"/>
    </row>
    <row r="353" spans="1:8" ht="22.5" customHeight="1" x14ac:dyDescent="0.3">
      <c r="A353" s="24">
        <v>350</v>
      </c>
      <c r="B353" s="83"/>
      <c r="C353" s="90"/>
      <c r="D353" s="91"/>
      <c r="E353" s="90"/>
      <c r="F353" s="91"/>
      <c r="G353" s="91"/>
      <c r="H353" s="91"/>
    </row>
    <row r="354" spans="1:8" ht="22.5" customHeight="1" x14ac:dyDescent="0.3">
      <c r="A354" s="24">
        <v>351</v>
      </c>
      <c r="B354" s="83"/>
      <c r="C354" s="90"/>
      <c r="D354" s="91"/>
      <c r="E354" s="90"/>
      <c r="F354" s="91"/>
      <c r="G354" s="91"/>
      <c r="H354" s="91"/>
    </row>
    <row r="355" spans="1:8" ht="22.5" customHeight="1" x14ac:dyDescent="0.3">
      <c r="A355" s="24">
        <v>352</v>
      </c>
      <c r="B355" s="83"/>
      <c r="C355" s="90"/>
      <c r="D355" s="91"/>
      <c r="E355" s="90"/>
      <c r="F355" s="91"/>
      <c r="G355" s="91"/>
      <c r="H355" s="91"/>
    </row>
    <row r="356" spans="1:8" ht="22.5" customHeight="1" x14ac:dyDescent="0.3">
      <c r="A356" s="24">
        <v>353</v>
      </c>
      <c r="B356" s="83"/>
      <c r="C356" s="90"/>
      <c r="D356" s="91"/>
      <c r="E356" s="90"/>
      <c r="F356" s="91"/>
      <c r="G356" s="91"/>
      <c r="H356" s="91"/>
    </row>
    <row r="357" spans="1:8" ht="22.5" customHeight="1" x14ac:dyDescent="0.3">
      <c r="A357" s="24">
        <v>354</v>
      </c>
      <c r="B357" s="83"/>
      <c r="C357" s="90"/>
      <c r="D357" s="91"/>
      <c r="E357" s="90"/>
      <c r="F357" s="91"/>
      <c r="G357" s="91"/>
      <c r="H357" s="91"/>
    </row>
    <row r="358" spans="1:8" ht="22.5" customHeight="1" x14ac:dyDescent="0.3">
      <c r="A358" s="24">
        <v>355</v>
      </c>
      <c r="B358" s="83"/>
      <c r="C358" s="90"/>
      <c r="D358" s="91"/>
      <c r="E358" s="90"/>
      <c r="F358" s="91"/>
      <c r="G358" s="91"/>
      <c r="H358" s="91"/>
    </row>
    <row r="359" spans="1:8" ht="22.5" customHeight="1" x14ac:dyDescent="0.3">
      <c r="A359" s="24">
        <v>356</v>
      </c>
      <c r="B359" s="83"/>
      <c r="C359" s="90"/>
      <c r="D359" s="91"/>
      <c r="E359" s="90"/>
      <c r="F359" s="91"/>
      <c r="G359" s="91"/>
      <c r="H359" s="91"/>
    </row>
    <row r="360" spans="1:8" ht="22.5" customHeight="1" x14ac:dyDescent="0.3">
      <c r="A360" s="24">
        <v>357</v>
      </c>
      <c r="B360" s="83"/>
      <c r="C360" s="90"/>
      <c r="D360" s="91"/>
      <c r="E360" s="90"/>
      <c r="F360" s="91"/>
      <c r="G360" s="91"/>
      <c r="H360" s="91"/>
    </row>
    <row r="361" spans="1:8" ht="22.5" customHeight="1" x14ac:dyDescent="0.3">
      <c r="A361" s="24">
        <v>358</v>
      </c>
      <c r="B361" s="83"/>
      <c r="C361" s="90"/>
      <c r="D361" s="91"/>
      <c r="E361" s="90"/>
      <c r="F361" s="91"/>
      <c r="G361" s="91"/>
      <c r="H361" s="91"/>
    </row>
    <row r="362" spans="1:8" ht="22.5" customHeight="1" x14ac:dyDescent="0.3">
      <c r="A362" s="24">
        <v>359</v>
      </c>
      <c r="B362" s="83"/>
      <c r="C362" s="90"/>
      <c r="D362" s="91"/>
      <c r="E362" s="90"/>
      <c r="F362" s="91"/>
      <c r="G362" s="91"/>
      <c r="H362" s="91"/>
    </row>
    <row r="363" spans="1:8" ht="22.5" customHeight="1" x14ac:dyDescent="0.3">
      <c r="A363" s="24">
        <v>360</v>
      </c>
      <c r="B363" s="83"/>
      <c r="C363" s="90"/>
      <c r="D363" s="91"/>
      <c r="E363" s="90"/>
      <c r="F363" s="91"/>
      <c r="G363" s="91"/>
      <c r="H363" s="91"/>
    </row>
    <row r="364" spans="1:8" ht="22.5" customHeight="1" x14ac:dyDescent="0.3">
      <c r="A364" s="24">
        <v>361</v>
      </c>
      <c r="B364" s="83"/>
      <c r="C364" s="90"/>
      <c r="D364" s="91"/>
      <c r="E364" s="90"/>
      <c r="F364" s="91"/>
      <c r="G364" s="91"/>
      <c r="H364" s="91"/>
    </row>
    <row r="365" spans="1:8" ht="22.5" customHeight="1" x14ac:dyDescent="0.3">
      <c r="A365" s="24">
        <v>362</v>
      </c>
      <c r="B365" s="83"/>
      <c r="C365" s="90"/>
      <c r="D365" s="91"/>
      <c r="E365" s="90"/>
      <c r="F365" s="91"/>
      <c r="G365" s="91"/>
      <c r="H365" s="91"/>
    </row>
    <row r="366" spans="1:8" ht="22.5" customHeight="1" x14ac:dyDescent="0.3">
      <c r="A366" s="24">
        <v>363</v>
      </c>
      <c r="B366" s="83"/>
      <c r="C366" s="90"/>
      <c r="D366" s="91"/>
      <c r="E366" s="90"/>
      <c r="F366" s="91"/>
      <c r="G366" s="91"/>
      <c r="H366" s="91"/>
    </row>
    <row r="367" spans="1:8" ht="22.5" customHeight="1" x14ac:dyDescent="0.3">
      <c r="A367" s="24">
        <v>364</v>
      </c>
      <c r="B367" s="83"/>
      <c r="C367" s="90"/>
      <c r="D367" s="91"/>
      <c r="E367" s="90"/>
      <c r="F367" s="91"/>
      <c r="G367" s="91"/>
      <c r="H367" s="91"/>
    </row>
    <row r="368" spans="1:8" ht="22.5" customHeight="1" x14ac:dyDescent="0.3">
      <c r="A368" s="24">
        <v>365</v>
      </c>
      <c r="B368" s="83"/>
      <c r="C368" s="90"/>
      <c r="D368" s="91"/>
      <c r="E368" s="90"/>
      <c r="F368" s="91"/>
      <c r="G368" s="91"/>
      <c r="H368" s="91"/>
    </row>
    <row r="369" spans="1:8" ht="22.5" customHeight="1" x14ac:dyDescent="0.3">
      <c r="A369" s="24">
        <v>366</v>
      </c>
      <c r="B369" s="83"/>
      <c r="C369" s="90"/>
      <c r="D369" s="91"/>
      <c r="E369" s="90"/>
      <c r="F369" s="91"/>
      <c r="G369" s="91"/>
      <c r="H369" s="91"/>
    </row>
    <row r="370" spans="1:8" ht="22.5" customHeight="1" x14ac:dyDescent="0.3">
      <c r="A370" s="24">
        <v>367</v>
      </c>
      <c r="B370" s="83"/>
      <c r="C370" s="90"/>
      <c r="D370" s="91"/>
      <c r="E370" s="90"/>
      <c r="F370" s="91"/>
      <c r="G370" s="91"/>
      <c r="H370" s="91"/>
    </row>
    <row r="371" spans="1:8" ht="22.5" customHeight="1" x14ac:dyDescent="0.3">
      <c r="A371" s="24">
        <v>368</v>
      </c>
      <c r="B371" s="83"/>
      <c r="C371" s="90"/>
      <c r="D371" s="91"/>
      <c r="E371" s="90"/>
      <c r="F371" s="91"/>
      <c r="G371" s="91"/>
      <c r="H371" s="91"/>
    </row>
    <row r="372" spans="1:8" ht="22.5" customHeight="1" x14ac:dyDescent="0.3">
      <c r="A372" s="24">
        <v>369</v>
      </c>
      <c r="B372" s="83"/>
      <c r="C372" s="90"/>
      <c r="D372" s="91"/>
      <c r="E372" s="90"/>
      <c r="F372" s="91"/>
      <c r="G372" s="91"/>
      <c r="H372" s="91"/>
    </row>
    <row r="373" spans="1:8" ht="22.5" customHeight="1" x14ac:dyDescent="0.3">
      <c r="A373" s="24">
        <v>370</v>
      </c>
      <c r="B373" s="83"/>
      <c r="C373" s="90"/>
      <c r="D373" s="91"/>
      <c r="E373" s="90"/>
      <c r="F373" s="91"/>
      <c r="G373" s="91"/>
      <c r="H373" s="91"/>
    </row>
    <row r="374" spans="1:8" ht="22.5" customHeight="1" x14ac:dyDescent="0.3">
      <c r="A374" s="24">
        <v>371</v>
      </c>
      <c r="B374" s="83"/>
      <c r="C374" s="90"/>
      <c r="D374" s="91"/>
      <c r="E374" s="90"/>
      <c r="F374" s="91"/>
      <c r="G374" s="91"/>
      <c r="H374" s="91"/>
    </row>
    <row r="375" spans="1:8" ht="22.5" customHeight="1" x14ac:dyDescent="0.3">
      <c r="A375" s="24">
        <v>372</v>
      </c>
      <c r="B375" s="83"/>
      <c r="C375" s="90"/>
      <c r="D375" s="91"/>
      <c r="E375" s="90"/>
      <c r="F375" s="91"/>
      <c r="G375" s="91"/>
      <c r="H375" s="91"/>
    </row>
    <row r="376" spans="1:8" ht="22.5" customHeight="1" x14ac:dyDescent="0.3">
      <c r="A376" s="24">
        <v>373</v>
      </c>
      <c r="B376" s="83"/>
      <c r="C376" s="90"/>
      <c r="D376" s="91"/>
      <c r="E376" s="90"/>
      <c r="F376" s="91"/>
      <c r="G376" s="91"/>
      <c r="H376" s="91"/>
    </row>
    <row r="377" spans="1:8" ht="22.5" customHeight="1" x14ac:dyDescent="0.3">
      <c r="A377" s="24">
        <v>374</v>
      </c>
      <c r="B377" s="83"/>
      <c r="C377" s="90"/>
      <c r="D377" s="91"/>
      <c r="E377" s="90"/>
      <c r="F377" s="91"/>
      <c r="G377" s="91"/>
      <c r="H377" s="91"/>
    </row>
    <row r="378" spans="1:8" ht="22.5" customHeight="1" x14ac:dyDescent="0.3">
      <c r="A378" s="24">
        <v>375</v>
      </c>
      <c r="B378" s="83"/>
      <c r="C378" s="90"/>
      <c r="D378" s="91"/>
      <c r="E378" s="90"/>
      <c r="F378" s="91"/>
      <c r="G378" s="91"/>
      <c r="H378" s="91"/>
    </row>
    <row r="379" spans="1:8" ht="22.5" customHeight="1" x14ac:dyDescent="0.3">
      <c r="A379" s="24">
        <v>376</v>
      </c>
      <c r="B379" s="83"/>
      <c r="C379" s="90"/>
      <c r="D379" s="91"/>
      <c r="E379" s="90"/>
      <c r="F379" s="91"/>
      <c r="G379" s="91"/>
      <c r="H379" s="91"/>
    </row>
    <row r="380" spans="1:8" ht="22.5" customHeight="1" x14ac:dyDescent="0.3">
      <c r="A380" s="24">
        <v>377</v>
      </c>
      <c r="B380" s="83"/>
      <c r="C380" s="90"/>
      <c r="D380" s="91"/>
      <c r="E380" s="90"/>
      <c r="F380" s="91"/>
      <c r="G380" s="91"/>
      <c r="H380" s="91"/>
    </row>
    <row r="381" spans="1:8" ht="22.5" customHeight="1" x14ac:dyDescent="0.3">
      <c r="A381" s="24">
        <v>378</v>
      </c>
      <c r="B381" s="83"/>
      <c r="C381" s="90"/>
      <c r="D381" s="91"/>
      <c r="E381" s="90"/>
      <c r="F381" s="91"/>
      <c r="G381" s="91"/>
      <c r="H381" s="91"/>
    </row>
    <row r="382" spans="1:8" ht="22.5" customHeight="1" x14ac:dyDescent="0.3">
      <c r="A382" s="24">
        <v>379</v>
      </c>
      <c r="B382" s="83"/>
      <c r="C382" s="90"/>
      <c r="D382" s="91"/>
      <c r="E382" s="90"/>
      <c r="F382" s="91"/>
      <c r="G382" s="91"/>
      <c r="H382" s="91"/>
    </row>
    <row r="383" spans="1:8" ht="22.5" customHeight="1" x14ac:dyDescent="0.3">
      <c r="A383" s="24">
        <v>380</v>
      </c>
      <c r="B383" s="83"/>
      <c r="C383" s="90"/>
      <c r="D383" s="91"/>
      <c r="E383" s="90"/>
      <c r="F383" s="91"/>
      <c r="G383" s="91"/>
      <c r="H383" s="91"/>
    </row>
    <row r="384" spans="1:8" ht="22.5" customHeight="1" x14ac:dyDescent="0.3">
      <c r="A384" s="24">
        <v>381</v>
      </c>
      <c r="B384" s="83"/>
      <c r="C384" s="90"/>
      <c r="D384" s="91"/>
      <c r="E384" s="90"/>
      <c r="F384" s="91"/>
      <c r="G384" s="91"/>
      <c r="H384" s="91"/>
    </row>
    <row r="385" spans="1:8" ht="22.5" customHeight="1" x14ac:dyDescent="0.3">
      <c r="A385" s="24">
        <v>382</v>
      </c>
      <c r="B385" s="83"/>
      <c r="C385" s="90"/>
      <c r="D385" s="91"/>
      <c r="E385" s="90"/>
      <c r="F385" s="91"/>
      <c r="G385" s="91"/>
      <c r="H385" s="91"/>
    </row>
    <row r="386" spans="1:8" ht="22.5" customHeight="1" x14ac:dyDescent="0.3">
      <c r="A386" s="24">
        <v>383</v>
      </c>
      <c r="B386" s="83"/>
      <c r="C386" s="90"/>
      <c r="D386" s="91"/>
      <c r="E386" s="90"/>
      <c r="F386" s="91"/>
      <c r="G386" s="91"/>
      <c r="H386" s="91"/>
    </row>
    <row r="387" spans="1:8" ht="22.5" customHeight="1" x14ac:dyDescent="0.3">
      <c r="A387" s="24">
        <v>384</v>
      </c>
      <c r="B387" s="83"/>
      <c r="C387" s="90"/>
      <c r="D387" s="91"/>
      <c r="E387" s="90"/>
      <c r="F387" s="91"/>
      <c r="G387" s="91"/>
      <c r="H387" s="91"/>
    </row>
    <row r="388" spans="1:8" ht="22.5" customHeight="1" x14ac:dyDescent="0.3">
      <c r="A388" s="24">
        <v>385</v>
      </c>
      <c r="B388" s="83"/>
      <c r="C388" s="90"/>
      <c r="D388" s="91"/>
      <c r="E388" s="90"/>
      <c r="F388" s="91"/>
      <c r="G388" s="91"/>
      <c r="H388" s="91"/>
    </row>
    <row r="389" spans="1:8" ht="22.5" customHeight="1" x14ac:dyDescent="0.3">
      <c r="A389" s="24">
        <v>386</v>
      </c>
      <c r="B389" s="83"/>
      <c r="C389" s="90"/>
      <c r="D389" s="91"/>
      <c r="E389" s="90"/>
      <c r="F389" s="91"/>
      <c r="G389" s="91"/>
      <c r="H389" s="91"/>
    </row>
    <row r="390" spans="1:8" ht="22.5" customHeight="1" x14ac:dyDescent="0.3">
      <c r="A390" s="24">
        <v>387</v>
      </c>
      <c r="B390" s="83"/>
      <c r="C390" s="90"/>
      <c r="D390" s="91"/>
      <c r="E390" s="90"/>
      <c r="F390" s="91"/>
      <c r="G390" s="91"/>
      <c r="H390" s="91"/>
    </row>
    <row r="391" spans="1:8" ht="22.5" customHeight="1" x14ac:dyDescent="0.3">
      <c r="A391" s="24">
        <v>388</v>
      </c>
      <c r="B391" s="83"/>
      <c r="C391" s="90"/>
      <c r="D391" s="91"/>
      <c r="E391" s="90"/>
      <c r="F391" s="91"/>
      <c r="G391" s="91"/>
      <c r="H391" s="91"/>
    </row>
    <row r="392" spans="1:8" ht="22.5" customHeight="1" x14ac:dyDescent="0.3">
      <c r="A392" s="24">
        <v>389</v>
      </c>
      <c r="B392" s="83"/>
      <c r="C392" s="90"/>
      <c r="D392" s="91"/>
      <c r="E392" s="90"/>
      <c r="F392" s="91"/>
      <c r="G392" s="91"/>
      <c r="H392" s="91"/>
    </row>
    <row r="393" spans="1:8" ht="22.5" customHeight="1" x14ac:dyDescent="0.3">
      <c r="A393" s="24">
        <v>390</v>
      </c>
      <c r="B393" s="83"/>
      <c r="C393" s="90"/>
      <c r="D393" s="91"/>
      <c r="E393" s="90"/>
      <c r="F393" s="91"/>
      <c r="G393" s="91"/>
      <c r="H393" s="91"/>
    </row>
    <row r="394" spans="1:8" ht="22.5" customHeight="1" x14ac:dyDescent="0.3">
      <c r="A394" s="24">
        <v>391</v>
      </c>
      <c r="B394" s="83"/>
      <c r="C394" s="90"/>
      <c r="D394" s="91"/>
      <c r="E394" s="90"/>
      <c r="F394" s="91"/>
      <c r="G394" s="91"/>
      <c r="H394" s="91"/>
    </row>
    <row r="395" spans="1:8" ht="22.5" customHeight="1" x14ac:dyDescent="0.3">
      <c r="A395" s="24">
        <v>392</v>
      </c>
      <c r="B395" s="83"/>
      <c r="C395" s="90"/>
      <c r="D395" s="91"/>
      <c r="E395" s="90"/>
      <c r="F395" s="91"/>
      <c r="G395" s="91"/>
      <c r="H395" s="91"/>
    </row>
    <row r="396" spans="1:8" ht="22.5" customHeight="1" x14ac:dyDescent="0.3">
      <c r="A396" s="24">
        <v>393</v>
      </c>
      <c r="B396" s="83"/>
      <c r="C396" s="90"/>
      <c r="D396" s="91"/>
      <c r="E396" s="90"/>
      <c r="F396" s="91"/>
      <c r="G396" s="91"/>
      <c r="H396" s="91"/>
    </row>
    <row r="397" spans="1:8" ht="22.5" customHeight="1" x14ac:dyDescent="0.3">
      <c r="A397" s="24">
        <v>394</v>
      </c>
      <c r="B397" s="83"/>
      <c r="C397" s="90"/>
      <c r="D397" s="91"/>
      <c r="E397" s="90"/>
      <c r="F397" s="91"/>
      <c r="G397" s="91"/>
      <c r="H397" s="91"/>
    </row>
    <row r="398" spans="1:8" ht="22.5" customHeight="1" x14ac:dyDescent="0.3">
      <c r="A398" s="24">
        <v>395</v>
      </c>
      <c r="B398" s="83"/>
      <c r="C398" s="90"/>
      <c r="D398" s="91"/>
      <c r="E398" s="90"/>
      <c r="F398" s="91"/>
      <c r="G398" s="91"/>
      <c r="H398" s="91"/>
    </row>
    <row r="399" spans="1:8" ht="22.5" customHeight="1" x14ac:dyDescent="0.3">
      <c r="A399" s="24">
        <v>396</v>
      </c>
      <c r="B399" s="83"/>
      <c r="C399" s="90"/>
      <c r="D399" s="91"/>
      <c r="E399" s="90"/>
      <c r="F399" s="91"/>
      <c r="G399" s="91"/>
      <c r="H399" s="91"/>
    </row>
    <row r="400" spans="1:8" ht="22.5" customHeight="1" x14ac:dyDescent="0.3">
      <c r="A400" s="24">
        <v>397</v>
      </c>
      <c r="B400" s="83"/>
      <c r="C400" s="90"/>
      <c r="D400" s="91"/>
      <c r="E400" s="90"/>
      <c r="F400" s="91"/>
      <c r="G400" s="91"/>
      <c r="H400" s="91"/>
    </row>
    <row r="401" spans="1:8" ht="22.5" customHeight="1" x14ac:dyDescent="0.3">
      <c r="A401" s="24">
        <v>398</v>
      </c>
      <c r="B401" s="83"/>
      <c r="C401" s="90"/>
      <c r="D401" s="91"/>
      <c r="E401" s="90"/>
      <c r="F401" s="91"/>
      <c r="G401" s="91"/>
      <c r="H401" s="91"/>
    </row>
    <row r="402" spans="1:8" ht="22.5" customHeight="1" x14ac:dyDescent="0.3">
      <c r="A402" s="24">
        <v>399</v>
      </c>
      <c r="B402" s="83"/>
      <c r="C402" s="90"/>
      <c r="D402" s="91"/>
      <c r="E402" s="90"/>
      <c r="F402" s="91"/>
      <c r="G402" s="91"/>
      <c r="H402" s="91"/>
    </row>
    <row r="403" spans="1:8" ht="22.5" customHeight="1" x14ac:dyDescent="0.3">
      <c r="A403" s="24">
        <v>400</v>
      </c>
      <c r="B403" s="83"/>
      <c r="C403" s="90"/>
      <c r="D403" s="91"/>
      <c r="E403" s="90"/>
      <c r="F403" s="91"/>
      <c r="G403" s="91"/>
      <c r="H403" s="91"/>
    </row>
    <row r="404" spans="1:8" ht="22.5" customHeight="1" x14ac:dyDescent="0.3">
      <c r="A404" s="24">
        <v>401</v>
      </c>
      <c r="B404" s="83"/>
      <c r="C404" s="90"/>
      <c r="D404" s="91"/>
      <c r="E404" s="90"/>
      <c r="F404" s="91"/>
      <c r="G404" s="91"/>
      <c r="H404" s="91"/>
    </row>
    <row r="405" spans="1:8" ht="22.5" customHeight="1" x14ac:dyDescent="0.3">
      <c r="A405" s="24">
        <v>402</v>
      </c>
      <c r="B405" s="83"/>
      <c r="C405" s="90"/>
      <c r="D405" s="91"/>
      <c r="E405" s="90"/>
      <c r="F405" s="91"/>
      <c r="G405" s="91"/>
      <c r="H405" s="91"/>
    </row>
    <row r="406" spans="1:8" ht="22.5" customHeight="1" x14ac:dyDescent="0.3">
      <c r="A406" s="24">
        <v>403</v>
      </c>
      <c r="B406" s="83"/>
      <c r="C406" s="90"/>
      <c r="D406" s="91"/>
      <c r="E406" s="90"/>
      <c r="F406" s="91"/>
      <c r="G406" s="91"/>
      <c r="H406" s="91"/>
    </row>
    <row r="407" spans="1:8" ht="22.5" customHeight="1" x14ac:dyDescent="0.3">
      <c r="A407" s="24">
        <v>404</v>
      </c>
      <c r="B407" s="83"/>
      <c r="C407" s="90"/>
      <c r="D407" s="91"/>
      <c r="E407" s="90"/>
      <c r="F407" s="91"/>
      <c r="G407" s="91"/>
      <c r="H407" s="91"/>
    </row>
    <row r="408" spans="1:8" ht="22.5" customHeight="1" x14ac:dyDescent="0.3">
      <c r="A408" s="24">
        <v>405</v>
      </c>
      <c r="B408" s="83"/>
      <c r="C408" s="90"/>
      <c r="D408" s="91"/>
      <c r="E408" s="90"/>
      <c r="F408" s="91"/>
      <c r="G408" s="91"/>
      <c r="H408" s="91"/>
    </row>
    <row r="409" spans="1:8" ht="22.5" customHeight="1" x14ac:dyDescent="0.3">
      <c r="A409" s="24">
        <v>406</v>
      </c>
      <c r="B409" s="83"/>
      <c r="C409" s="90"/>
      <c r="D409" s="91"/>
      <c r="E409" s="90"/>
      <c r="F409" s="91"/>
      <c r="G409" s="91"/>
      <c r="H409" s="91"/>
    </row>
    <row r="410" spans="1:8" ht="22.5" customHeight="1" x14ac:dyDescent="0.3">
      <c r="A410" s="24">
        <v>407</v>
      </c>
      <c r="B410" s="83"/>
      <c r="C410" s="90"/>
      <c r="D410" s="91"/>
      <c r="E410" s="90"/>
      <c r="F410" s="91"/>
      <c r="G410" s="91"/>
      <c r="H410" s="91"/>
    </row>
    <row r="411" spans="1:8" ht="22.5" customHeight="1" x14ac:dyDescent="0.3">
      <c r="A411" s="24">
        <v>408</v>
      </c>
      <c r="B411" s="83"/>
      <c r="C411" s="90"/>
      <c r="D411" s="91"/>
      <c r="E411" s="90"/>
      <c r="F411" s="91"/>
      <c r="G411" s="91"/>
      <c r="H411" s="91"/>
    </row>
    <row r="412" spans="1:8" ht="22.5" customHeight="1" x14ac:dyDescent="0.3">
      <c r="A412" s="24">
        <v>409</v>
      </c>
      <c r="B412" s="83"/>
      <c r="C412" s="90"/>
      <c r="D412" s="91"/>
      <c r="E412" s="90"/>
      <c r="F412" s="91"/>
      <c r="G412" s="91"/>
      <c r="H412" s="91"/>
    </row>
    <row r="413" spans="1:8" ht="22.5" customHeight="1" x14ac:dyDescent="0.3">
      <c r="A413" s="24">
        <v>410</v>
      </c>
      <c r="B413" s="83"/>
      <c r="C413" s="90"/>
      <c r="D413" s="91"/>
      <c r="E413" s="90"/>
      <c r="F413" s="91"/>
      <c r="G413" s="91"/>
      <c r="H413" s="91"/>
    </row>
    <row r="414" spans="1:8" ht="22.5" customHeight="1" x14ac:dyDescent="0.3">
      <c r="A414" s="24">
        <v>411</v>
      </c>
      <c r="B414" s="83"/>
      <c r="C414" s="90"/>
      <c r="D414" s="91"/>
      <c r="E414" s="90"/>
      <c r="F414" s="91"/>
      <c r="G414" s="91"/>
      <c r="H414" s="91"/>
    </row>
    <row r="415" spans="1:8" ht="22.5" customHeight="1" x14ac:dyDescent="0.3">
      <c r="A415" s="24">
        <v>412</v>
      </c>
      <c r="B415" s="83"/>
      <c r="C415" s="90"/>
      <c r="D415" s="91"/>
      <c r="E415" s="90"/>
      <c r="F415" s="91"/>
      <c r="G415" s="91"/>
      <c r="H415" s="91"/>
    </row>
    <row r="416" spans="1:8" ht="22.5" customHeight="1" x14ac:dyDescent="0.3">
      <c r="A416" s="24">
        <v>413</v>
      </c>
      <c r="B416" s="83"/>
      <c r="C416" s="90"/>
      <c r="D416" s="91"/>
      <c r="E416" s="90"/>
      <c r="F416" s="91"/>
      <c r="G416" s="91"/>
      <c r="H416" s="91"/>
    </row>
    <row r="417" spans="1:8" ht="22.5" customHeight="1" x14ac:dyDescent="0.3">
      <c r="A417" s="24">
        <v>414</v>
      </c>
      <c r="B417" s="83"/>
      <c r="C417" s="90"/>
      <c r="D417" s="91"/>
      <c r="E417" s="90"/>
      <c r="F417" s="91"/>
      <c r="G417" s="91"/>
      <c r="H417" s="91"/>
    </row>
    <row r="418" spans="1:8" ht="22.5" customHeight="1" x14ac:dyDescent="0.3">
      <c r="A418" s="24">
        <v>415</v>
      </c>
      <c r="B418" s="83"/>
      <c r="C418" s="90"/>
      <c r="D418" s="91"/>
      <c r="E418" s="90"/>
      <c r="F418" s="91"/>
      <c r="G418" s="91"/>
      <c r="H418" s="91"/>
    </row>
    <row r="419" spans="1:8" ht="22.5" customHeight="1" x14ac:dyDescent="0.3">
      <c r="A419" s="24">
        <v>416</v>
      </c>
      <c r="B419" s="83"/>
      <c r="C419" s="90"/>
      <c r="D419" s="91"/>
      <c r="E419" s="90"/>
      <c r="F419" s="91"/>
      <c r="G419" s="91"/>
      <c r="H419" s="91"/>
    </row>
    <row r="420" spans="1:8" ht="22.5" customHeight="1" x14ac:dyDescent="0.3">
      <c r="A420" s="24">
        <v>417</v>
      </c>
      <c r="B420" s="83"/>
      <c r="C420" s="90"/>
      <c r="D420" s="91"/>
      <c r="E420" s="90"/>
      <c r="F420" s="91"/>
      <c r="G420" s="91"/>
      <c r="H420" s="91"/>
    </row>
    <row r="421" spans="1:8" ht="22.5" customHeight="1" x14ac:dyDescent="0.3">
      <c r="A421" s="24">
        <v>418</v>
      </c>
      <c r="B421" s="83"/>
      <c r="C421" s="90"/>
      <c r="D421" s="91"/>
      <c r="E421" s="90"/>
      <c r="F421" s="91"/>
      <c r="G421" s="91"/>
      <c r="H421" s="91"/>
    </row>
    <row r="422" spans="1:8" ht="22.5" customHeight="1" x14ac:dyDescent="0.3">
      <c r="A422" s="24">
        <v>419</v>
      </c>
      <c r="B422" s="83"/>
      <c r="C422" s="90"/>
      <c r="D422" s="91"/>
      <c r="E422" s="90"/>
      <c r="F422" s="91"/>
      <c r="G422" s="91"/>
      <c r="H422" s="91"/>
    </row>
    <row r="423" spans="1:8" ht="22.5" customHeight="1" x14ac:dyDescent="0.3">
      <c r="A423" s="24">
        <v>420</v>
      </c>
      <c r="B423" s="83"/>
      <c r="C423" s="90"/>
      <c r="D423" s="91"/>
      <c r="E423" s="90"/>
      <c r="F423" s="91"/>
      <c r="G423" s="91"/>
      <c r="H423" s="91"/>
    </row>
    <row r="424" spans="1:8" ht="22.5" customHeight="1" x14ac:dyDescent="0.3">
      <c r="A424" s="24">
        <v>421</v>
      </c>
      <c r="B424" s="83"/>
      <c r="C424" s="90"/>
      <c r="D424" s="91"/>
      <c r="E424" s="90"/>
      <c r="F424" s="91"/>
      <c r="G424" s="91"/>
      <c r="H424" s="91"/>
    </row>
    <row r="425" spans="1:8" ht="22.5" customHeight="1" x14ac:dyDescent="0.3">
      <c r="A425" s="24">
        <v>422</v>
      </c>
      <c r="B425" s="83"/>
      <c r="C425" s="90"/>
      <c r="D425" s="91"/>
      <c r="E425" s="90"/>
      <c r="F425" s="91"/>
      <c r="G425" s="91"/>
      <c r="H425" s="91"/>
    </row>
    <row r="426" spans="1:8" ht="22.5" customHeight="1" x14ac:dyDescent="0.3">
      <c r="A426" s="24">
        <v>423</v>
      </c>
      <c r="B426" s="83"/>
      <c r="C426" s="90"/>
      <c r="D426" s="91"/>
      <c r="E426" s="90"/>
      <c r="F426" s="91"/>
      <c r="G426" s="91"/>
      <c r="H426" s="91"/>
    </row>
    <row r="427" spans="1:8" ht="22.5" customHeight="1" x14ac:dyDescent="0.3">
      <c r="A427" s="24">
        <v>424</v>
      </c>
      <c r="B427" s="83"/>
      <c r="C427" s="90"/>
      <c r="D427" s="91"/>
      <c r="E427" s="90"/>
      <c r="F427" s="91"/>
      <c r="G427" s="91"/>
      <c r="H427" s="91"/>
    </row>
    <row r="428" spans="1:8" ht="22.5" customHeight="1" x14ac:dyDescent="0.3">
      <c r="A428" s="24">
        <v>425</v>
      </c>
      <c r="B428" s="83"/>
      <c r="C428" s="90"/>
      <c r="D428" s="91"/>
      <c r="E428" s="90"/>
      <c r="F428" s="91"/>
      <c r="G428" s="91"/>
      <c r="H428" s="91"/>
    </row>
    <row r="429" spans="1:8" ht="22.5" customHeight="1" x14ac:dyDescent="0.3">
      <c r="A429" s="24">
        <v>426</v>
      </c>
      <c r="B429" s="83"/>
      <c r="C429" s="90"/>
      <c r="D429" s="91"/>
      <c r="E429" s="90"/>
      <c r="F429" s="91"/>
      <c r="G429" s="91"/>
      <c r="H429" s="91"/>
    </row>
    <row r="430" spans="1:8" ht="22.5" customHeight="1" x14ac:dyDescent="0.3">
      <c r="A430" s="24">
        <v>427</v>
      </c>
      <c r="B430" s="83"/>
      <c r="C430" s="90"/>
      <c r="D430" s="91"/>
      <c r="E430" s="90"/>
      <c r="F430" s="91"/>
      <c r="G430" s="91"/>
      <c r="H430" s="91"/>
    </row>
    <row r="431" spans="1:8" ht="22.5" customHeight="1" x14ac:dyDescent="0.3">
      <c r="A431" s="24">
        <v>428</v>
      </c>
      <c r="B431" s="83"/>
      <c r="C431" s="90"/>
      <c r="D431" s="91"/>
      <c r="E431" s="90"/>
      <c r="F431" s="91"/>
      <c r="G431" s="91"/>
      <c r="H431" s="91"/>
    </row>
    <row r="432" spans="1:8" ht="22.5" customHeight="1" x14ac:dyDescent="0.3">
      <c r="A432" s="24">
        <v>429</v>
      </c>
      <c r="B432" s="83"/>
      <c r="C432" s="90"/>
      <c r="D432" s="91"/>
      <c r="E432" s="90"/>
      <c r="F432" s="91"/>
      <c r="G432" s="91"/>
      <c r="H432" s="91"/>
    </row>
    <row r="433" spans="1:8" ht="22.5" customHeight="1" x14ac:dyDescent="0.3">
      <c r="A433" s="24">
        <v>430</v>
      </c>
      <c r="B433" s="83"/>
      <c r="C433" s="90"/>
      <c r="D433" s="91"/>
      <c r="E433" s="90"/>
      <c r="F433" s="91"/>
      <c r="G433" s="91"/>
      <c r="H433" s="91"/>
    </row>
    <row r="434" spans="1:8" ht="22.5" customHeight="1" x14ac:dyDescent="0.3">
      <c r="A434" s="24">
        <v>431</v>
      </c>
      <c r="B434" s="83"/>
      <c r="C434" s="90"/>
      <c r="D434" s="91"/>
      <c r="E434" s="90"/>
      <c r="F434" s="91"/>
      <c r="G434" s="91"/>
      <c r="H434" s="91"/>
    </row>
    <row r="435" spans="1:8" ht="22.5" customHeight="1" x14ac:dyDescent="0.3">
      <c r="A435" s="24">
        <v>432</v>
      </c>
      <c r="B435" s="83"/>
      <c r="C435" s="90"/>
      <c r="D435" s="91"/>
      <c r="E435" s="90"/>
      <c r="F435" s="91"/>
      <c r="G435" s="91"/>
      <c r="H435" s="91"/>
    </row>
    <row r="436" spans="1:8" ht="22.5" customHeight="1" x14ac:dyDescent="0.3">
      <c r="A436" s="24">
        <v>433</v>
      </c>
      <c r="B436" s="83"/>
      <c r="C436" s="90"/>
      <c r="D436" s="91"/>
      <c r="E436" s="90"/>
      <c r="F436" s="91"/>
      <c r="G436" s="91"/>
      <c r="H436" s="91"/>
    </row>
    <row r="437" spans="1:8" ht="22.5" customHeight="1" x14ac:dyDescent="0.3">
      <c r="A437" s="24">
        <v>434</v>
      </c>
      <c r="B437" s="83"/>
      <c r="C437" s="90"/>
      <c r="D437" s="91"/>
      <c r="E437" s="90"/>
      <c r="F437" s="91"/>
      <c r="G437" s="91"/>
      <c r="H437" s="91"/>
    </row>
    <row r="438" spans="1:8" ht="22.5" customHeight="1" x14ac:dyDescent="0.3">
      <c r="A438" s="24">
        <v>435</v>
      </c>
      <c r="B438" s="83"/>
      <c r="C438" s="90"/>
      <c r="D438" s="91"/>
      <c r="E438" s="90"/>
      <c r="F438" s="91"/>
      <c r="G438" s="91"/>
      <c r="H438" s="91"/>
    </row>
    <row r="439" spans="1:8" ht="22.5" customHeight="1" x14ac:dyDescent="0.3">
      <c r="A439" s="24">
        <v>436</v>
      </c>
      <c r="B439" s="83"/>
      <c r="C439" s="90"/>
      <c r="D439" s="91"/>
      <c r="E439" s="90"/>
      <c r="F439" s="91"/>
      <c r="G439" s="91"/>
      <c r="H439" s="91"/>
    </row>
    <row r="440" spans="1:8" ht="22.5" customHeight="1" x14ac:dyDescent="0.3">
      <c r="A440" s="24">
        <v>437</v>
      </c>
      <c r="B440" s="83"/>
      <c r="C440" s="90"/>
      <c r="D440" s="91"/>
      <c r="E440" s="90"/>
      <c r="F440" s="91"/>
      <c r="G440" s="91"/>
      <c r="H440" s="91"/>
    </row>
    <row r="441" spans="1:8" ht="22.5" customHeight="1" x14ac:dyDescent="0.3">
      <c r="A441" s="24">
        <v>438</v>
      </c>
      <c r="B441" s="83"/>
      <c r="C441" s="90"/>
      <c r="D441" s="91"/>
      <c r="E441" s="90"/>
      <c r="F441" s="91"/>
      <c r="G441" s="91"/>
      <c r="H441" s="91"/>
    </row>
    <row r="442" spans="1:8" ht="22.5" customHeight="1" x14ac:dyDescent="0.3">
      <c r="A442" s="24">
        <v>439</v>
      </c>
      <c r="B442" s="83"/>
      <c r="C442" s="90"/>
      <c r="D442" s="91"/>
      <c r="E442" s="90"/>
      <c r="F442" s="91"/>
      <c r="G442" s="91"/>
      <c r="H442" s="91"/>
    </row>
    <row r="443" spans="1:8" ht="22.5" customHeight="1" x14ac:dyDescent="0.3">
      <c r="A443" s="24">
        <v>440</v>
      </c>
      <c r="B443" s="83"/>
      <c r="C443" s="90"/>
      <c r="D443" s="91"/>
      <c r="E443" s="90"/>
      <c r="F443" s="91"/>
      <c r="G443" s="91"/>
      <c r="H443" s="91"/>
    </row>
    <row r="444" spans="1:8" ht="22.5" customHeight="1" x14ac:dyDescent="0.3">
      <c r="A444" s="24">
        <v>441</v>
      </c>
      <c r="B444" s="83"/>
      <c r="C444" s="90"/>
      <c r="D444" s="91"/>
      <c r="E444" s="90"/>
      <c r="F444" s="91"/>
      <c r="G444" s="91"/>
      <c r="H444" s="91"/>
    </row>
    <row r="445" spans="1:8" ht="22.5" customHeight="1" x14ac:dyDescent="0.3">
      <c r="A445" s="24">
        <v>442</v>
      </c>
      <c r="B445" s="83"/>
      <c r="C445" s="90"/>
      <c r="D445" s="91"/>
      <c r="E445" s="90"/>
      <c r="F445" s="91"/>
      <c r="G445" s="91"/>
      <c r="H445" s="91"/>
    </row>
    <row r="446" spans="1:8" ht="22.5" customHeight="1" x14ac:dyDescent="0.3">
      <c r="A446" s="24">
        <v>443</v>
      </c>
      <c r="B446" s="83"/>
      <c r="C446" s="90"/>
      <c r="D446" s="91"/>
      <c r="E446" s="90"/>
      <c r="F446" s="91"/>
      <c r="G446" s="91"/>
      <c r="H446" s="91"/>
    </row>
    <row r="447" spans="1:8" ht="22.5" customHeight="1" x14ac:dyDescent="0.3">
      <c r="A447" s="24">
        <v>444</v>
      </c>
      <c r="B447" s="83"/>
      <c r="C447" s="90"/>
      <c r="D447" s="91"/>
      <c r="E447" s="90"/>
      <c r="F447" s="91"/>
      <c r="G447" s="91"/>
      <c r="H447" s="91"/>
    </row>
    <row r="448" spans="1:8" ht="22.5" customHeight="1" x14ac:dyDescent="0.3">
      <c r="A448" s="24">
        <v>445</v>
      </c>
      <c r="B448" s="83"/>
      <c r="C448" s="90"/>
      <c r="D448" s="91"/>
      <c r="E448" s="90"/>
      <c r="F448" s="91"/>
      <c r="G448" s="91"/>
      <c r="H448" s="91"/>
    </row>
    <row r="449" spans="1:8" ht="22.5" customHeight="1" x14ac:dyDescent="0.3">
      <c r="A449" s="24">
        <v>446</v>
      </c>
      <c r="B449" s="83"/>
      <c r="C449" s="90"/>
      <c r="D449" s="91"/>
      <c r="E449" s="90"/>
      <c r="F449" s="91"/>
      <c r="G449" s="91"/>
      <c r="H449" s="91"/>
    </row>
    <row r="450" spans="1:8" ht="22.5" customHeight="1" x14ac:dyDescent="0.3">
      <c r="A450" s="24">
        <v>447</v>
      </c>
      <c r="B450" s="83"/>
      <c r="C450" s="90"/>
      <c r="D450" s="91"/>
      <c r="E450" s="90"/>
      <c r="F450" s="91"/>
      <c r="G450" s="91"/>
      <c r="H450" s="91"/>
    </row>
    <row r="451" spans="1:8" ht="22.5" customHeight="1" x14ac:dyDescent="0.3">
      <c r="A451" s="24">
        <v>448</v>
      </c>
      <c r="B451" s="83"/>
      <c r="C451" s="90"/>
      <c r="D451" s="91"/>
      <c r="E451" s="90"/>
      <c r="F451" s="91"/>
      <c r="G451" s="91"/>
      <c r="H451" s="91"/>
    </row>
    <row r="452" spans="1:8" ht="22.5" customHeight="1" x14ac:dyDescent="0.3">
      <c r="A452" s="24">
        <v>449</v>
      </c>
      <c r="B452" s="83"/>
      <c r="C452" s="90"/>
      <c r="D452" s="91"/>
      <c r="E452" s="90"/>
      <c r="F452" s="91"/>
      <c r="G452" s="91"/>
      <c r="H452" s="91"/>
    </row>
    <row r="453" spans="1:8" ht="22.5" customHeight="1" x14ac:dyDescent="0.3">
      <c r="A453" s="24">
        <v>450</v>
      </c>
      <c r="B453" s="83"/>
      <c r="C453" s="90"/>
      <c r="D453" s="91"/>
      <c r="E453" s="90"/>
      <c r="F453" s="91"/>
      <c r="G453" s="91"/>
      <c r="H453" s="91"/>
    </row>
    <row r="454" spans="1:8" ht="22.5" customHeight="1" x14ac:dyDescent="0.3">
      <c r="A454" s="24">
        <v>451</v>
      </c>
      <c r="B454" s="83"/>
      <c r="C454" s="90"/>
      <c r="D454" s="91"/>
      <c r="E454" s="90"/>
      <c r="F454" s="91"/>
      <c r="G454" s="91"/>
      <c r="H454" s="91"/>
    </row>
    <row r="455" spans="1:8" ht="22.5" customHeight="1" x14ac:dyDescent="0.3">
      <c r="A455" s="24">
        <v>452</v>
      </c>
      <c r="B455" s="83"/>
      <c r="C455" s="90"/>
      <c r="D455" s="91"/>
      <c r="E455" s="90"/>
      <c r="F455" s="91"/>
      <c r="G455" s="91"/>
      <c r="H455" s="91"/>
    </row>
    <row r="456" spans="1:8" ht="22.5" customHeight="1" x14ac:dyDescent="0.3">
      <c r="A456" s="24">
        <v>453</v>
      </c>
      <c r="B456" s="83"/>
      <c r="C456" s="90"/>
      <c r="D456" s="91"/>
      <c r="E456" s="90"/>
      <c r="F456" s="91"/>
      <c r="G456" s="91"/>
      <c r="H456" s="91"/>
    </row>
    <row r="457" spans="1:8" ht="22.5" customHeight="1" x14ac:dyDescent="0.3">
      <c r="A457" s="24">
        <v>454</v>
      </c>
      <c r="B457" s="83"/>
      <c r="C457" s="90"/>
      <c r="D457" s="91"/>
      <c r="E457" s="90"/>
      <c r="F457" s="91"/>
      <c r="G457" s="91"/>
      <c r="H457" s="91"/>
    </row>
    <row r="458" spans="1:8" ht="22.5" customHeight="1" x14ac:dyDescent="0.3">
      <c r="A458" s="24">
        <v>455</v>
      </c>
      <c r="B458" s="83"/>
      <c r="C458" s="90"/>
      <c r="D458" s="91"/>
      <c r="E458" s="90"/>
      <c r="F458" s="91"/>
      <c r="G458" s="91"/>
      <c r="H458" s="91"/>
    </row>
    <row r="459" spans="1:8" ht="22.5" customHeight="1" x14ac:dyDescent="0.3">
      <c r="A459" s="24">
        <v>456</v>
      </c>
      <c r="B459" s="83"/>
      <c r="C459" s="90"/>
      <c r="D459" s="91"/>
      <c r="E459" s="90"/>
      <c r="F459" s="91"/>
      <c r="G459" s="91"/>
      <c r="H459" s="91"/>
    </row>
    <row r="460" spans="1:8" ht="22.5" customHeight="1" x14ac:dyDescent="0.3">
      <c r="A460" s="24">
        <v>457</v>
      </c>
      <c r="B460" s="83"/>
      <c r="C460" s="90"/>
      <c r="D460" s="91"/>
      <c r="E460" s="90"/>
      <c r="F460" s="91"/>
      <c r="G460" s="91"/>
      <c r="H460" s="91"/>
    </row>
    <row r="461" spans="1:8" ht="22.5" customHeight="1" x14ac:dyDescent="0.3">
      <c r="A461" s="24">
        <v>458</v>
      </c>
      <c r="B461" s="83"/>
      <c r="C461" s="90"/>
      <c r="D461" s="91"/>
      <c r="E461" s="90"/>
      <c r="F461" s="91"/>
      <c r="G461" s="91"/>
      <c r="H461" s="91"/>
    </row>
    <row r="462" spans="1:8" ht="22.5" customHeight="1" x14ac:dyDescent="0.3">
      <c r="A462" s="24">
        <v>459</v>
      </c>
      <c r="B462" s="83"/>
      <c r="C462" s="90"/>
      <c r="D462" s="91"/>
      <c r="E462" s="90"/>
      <c r="F462" s="91"/>
      <c r="G462" s="91"/>
      <c r="H462" s="91"/>
    </row>
    <row r="463" spans="1:8" ht="22.5" customHeight="1" x14ac:dyDescent="0.3">
      <c r="A463" s="24">
        <v>460</v>
      </c>
      <c r="B463" s="83"/>
      <c r="C463" s="90"/>
      <c r="D463" s="91"/>
      <c r="E463" s="90"/>
      <c r="F463" s="91"/>
      <c r="G463" s="91"/>
      <c r="H463" s="91"/>
    </row>
    <row r="464" spans="1:8" ht="22.5" customHeight="1" x14ac:dyDescent="0.3">
      <c r="A464" s="24">
        <v>461</v>
      </c>
      <c r="B464" s="83"/>
      <c r="C464" s="90"/>
      <c r="D464" s="91"/>
      <c r="E464" s="90"/>
      <c r="F464" s="91"/>
      <c r="G464" s="91"/>
      <c r="H464" s="91"/>
    </row>
    <row r="465" spans="1:8" ht="22.5" customHeight="1" x14ac:dyDescent="0.3">
      <c r="A465" s="24">
        <v>462</v>
      </c>
      <c r="B465" s="83"/>
      <c r="C465" s="90"/>
      <c r="D465" s="91"/>
      <c r="E465" s="90"/>
      <c r="F465" s="91"/>
      <c r="G465" s="91"/>
      <c r="H465" s="91"/>
    </row>
    <row r="466" spans="1:8" ht="22.5" customHeight="1" x14ac:dyDescent="0.3">
      <c r="A466" s="24">
        <v>463</v>
      </c>
      <c r="B466" s="83"/>
      <c r="C466" s="90"/>
      <c r="D466" s="91"/>
      <c r="E466" s="90"/>
      <c r="F466" s="91"/>
      <c r="G466" s="91"/>
      <c r="H466" s="91"/>
    </row>
    <row r="467" spans="1:8" ht="22.5" customHeight="1" x14ac:dyDescent="0.3">
      <c r="A467" s="24">
        <v>464</v>
      </c>
      <c r="B467" s="83"/>
      <c r="C467" s="90"/>
      <c r="D467" s="91"/>
      <c r="E467" s="90"/>
      <c r="F467" s="91"/>
      <c r="G467" s="91"/>
      <c r="H467" s="91"/>
    </row>
    <row r="468" spans="1:8" ht="22.5" customHeight="1" x14ac:dyDescent="0.3">
      <c r="A468" s="24">
        <v>465</v>
      </c>
      <c r="B468" s="83"/>
      <c r="C468" s="90"/>
      <c r="D468" s="91"/>
      <c r="E468" s="90"/>
      <c r="F468" s="91"/>
      <c r="G468" s="91"/>
      <c r="H468" s="91"/>
    </row>
    <row r="469" spans="1:8" ht="22.5" customHeight="1" x14ac:dyDescent="0.3">
      <c r="A469" s="24">
        <v>466</v>
      </c>
      <c r="B469" s="83"/>
      <c r="C469" s="90"/>
      <c r="D469" s="91"/>
      <c r="E469" s="90"/>
      <c r="F469" s="91"/>
      <c r="G469" s="91"/>
      <c r="H469" s="91"/>
    </row>
    <row r="470" spans="1:8" ht="22.5" customHeight="1" x14ac:dyDescent="0.3">
      <c r="A470" s="24">
        <v>467</v>
      </c>
      <c r="B470" s="83"/>
      <c r="C470" s="90"/>
      <c r="D470" s="91"/>
      <c r="E470" s="90"/>
      <c r="F470" s="91"/>
      <c r="G470" s="91"/>
      <c r="H470" s="91"/>
    </row>
    <row r="471" spans="1:8" ht="22.5" customHeight="1" x14ac:dyDescent="0.3">
      <c r="A471" s="24">
        <v>468</v>
      </c>
      <c r="B471" s="83"/>
      <c r="C471" s="90"/>
      <c r="D471" s="91"/>
      <c r="E471" s="90"/>
      <c r="F471" s="91"/>
      <c r="G471" s="91"/>
      <c r="H471" s="91"/>
    </row>
    <row r="472" spans="1:8" ht="22.5" customHeight="1" x14ac:dyDescent="0.3">
      <c r="A472" s="24">
        <v>469</v>
      </c>
      <c r="B472" s="83"/>
      <c r="C472" s="90"/>
      <c r="D472" s="91"/>
      <c r="E472" s="90"/>
      <c r="F472" s="91"/>
      <c r="G472" s="91"/>
      <c r="H472" s="91"/>
    </row>
    <row r="473" spans="1:8" ht="22.5" customHeight="1" x14ac:dyDescent="0.3">
      <c r="A473" s="24">
        <v>470</v>
      </c>
      <c r="B473" s="83"/>
      <c r="C473" s="90"/>
      <c r="D473" s="91"/>
      <c r="E473" s="90"/>
      <c r="F473" s="91"/>
      <c r="G473" s="91"/>
      <c r="H473" s="91"/>
    </row>
    <row r="474" spans="1:8" ht="22.5" customHeight="1" x14ac:dyDescent="0.3">
      <c r="A474" s="24">
        <v>471</v>
      </c>
      <c r="B474" s="83"/>
      <c r="C474" s="90"/>
      <c r="D474" s="91"/>
      <c r="E474" s="90"/>
      <c r="F474" s="91"/>
      <c r="G474" s="91"/>
      <c r="H474" s="91"/>
    </row>
    <row r="475" spans="1:8" ht="22.5" customHeight="1" x14ac:dyDescent="0.3">
      <c r="A475" s="24">
        <v>472</v>
      </c>
      <c r="B475" s="83"/>
      <c r="C475" s="90"/>
      <c r="D475" s="91"/>
      <c r="E475" s="90"/>
      <c r="F475" s="91"/>
      <c r="G475" s="91"/>
      <c r="H475" s="91"/>
    </row>
    <row r="476" spans="1:8" ht="22.5" customHeight="1" x14ac:dyDescent="0.3">
      <c r="A476" s="24">
        <v>473</v>
      </c>
      <c r="B476" s="83"/>
      <c r="C476" s="90"/>
      <c r="D476" s="91"/>
      <c r="E476" s="90"/>
      <c r="F476" s="91"/>
      <c r="G476" s="91"/>
      <c r="H476" s="91"/>
    </row>
    <row r="477" spans="1:8" ht="22.5" customHeight="1" x14ac:dyDescent="0.3">
      <c r="A477" s="24">
        <v>474</v>
      </c>
      <c r="B477" s="83"/>
      <c r="C477" s="90"/>
      <c r="D477" s="91"/>
      <c r="E477" s="90"/>
      <c r="F477" s="91"/>
      <c r="G477" s="91"/>
      <c r="H477" s="91"/>
    </row>
    <row r="478" spans="1:8" ht="22.5" customHeight="1" x14ac:dyDescent="0.3">
      <c r="A478" s="24">
        <v>475</v>
      </c>
      <c r="B478" s="83"/>
      <c r="C478" s="90"/>
      <c r="D478" s="91"/>
      <c r="E478" s="90"/>
      <c r="F478" s="91"/>
      <c r="G478" s="91"/>
      <c r="H478" s="91"/>
    </row>
    <row r="479" spans="1:8" ht="22.5" customHeight="1" x14ac:dyDescent="0.3">
      <c r="A479" s="24">
        <v>476</v>
      </c>
      <c r="B479" s="83"/>
      <c r="C479" s="90"/>
      <c r="D479" s="91"/>
      <c r="E479" s="90"/>
      <c r="F479" s="91"/>
      <c r="G479" s="91"/>
      <c r="H479" s="91"/>
    </row>
    <row r="480" spans="1:8" ht="22.5" customHeight="1" x14ac:dyDescent="0.3">
      <c r="A480" s="24">
        <v>477</v>
      </c>
      <c r="B480" s="83"/>
      <c r="C480" s="90"/>
      <c r="D480" s="91"/>
      <c r="E480" s="90"/>
      <c r="F480" s="91"/>
      <c r="G480" s="91"/>
      <c r="H480" s="91"/>
    </row>
    <row r="481" spans="1:8" ht="22.5" customHeight="1" x14ac:dyDescent="0.3">
      <c r="A481" s="24">
        <v>478</v>
      </c>
      <c r="B481" s="83"/>
      <c r="C481" s="90"/>
      <c r="D481" s="91"/>
      <c r="E481" s="90"/>
      <c r="F481" s="91"/>
      <c r="G481" s="91"/>
      <c r="H481" s="91"/>
    </row>
    <row r="482" spans="1:8" ht="22.5" customHeight="1" x14ac:dyDescent="0.3">
      <c r="A482" s="24">
        <v>479</v>
      </c>
      <c r="B482" s="83"/>
      <c r="C482" s="90"/>
      <c r="D482" s="91"/>
      <c r="E482" s="90"/>
      <c r="F482" s="91"/>
      <c r="G482" s="91"/>
      <c r="H482" s="91"/>
    </row>
    <row r="483" spans="1:8" ht="22.5" customHeight="1" x14ac:dyDescent="0.3">
      <c r="A483" s="24">
        <v>480</v>
      </c>
      <c r="B483" s="83"/>
      <c r="C483" s="90"/>
      <c r="D483" s="91"/>
      <c r="E483" s="90"/>
      <c r="F483" s="91"/>
      <c r="G483" s="91"/>
      <c r="H483" s="91"/>
    </row>
    <row r="484" spans="1:8" ht="22.5" customHeight="1" x14ac:dyDescent="0.3">
      <c r="A484" s="24">
        <v>481</v>
      </c>
      <c r="B484" s="83"/>
      <c r="C484" s="90"/>
      <c r="D484" s="91"/>
      <c r="E484" s="90"/>
      <c r="F484" s="91"/>
      <c r="G484" s="91"/>
      <c r="H484" s="91"/>
    </row>
    <row r="485" spans="1:8" ht="22.5" customHeight="1" x14ac:dyDescent="0.3">
      <c r="A485" s="24">
        <v>482</v>
      </c>
      <c r="B485" s="83"/>
      <c r="C485" s="90"/>
      <c r="D485" s="91"/>
      <c r="E485" s="90"/>
      <c r="F485" s="91"/>
      <c r="G485" s="91"/>
      <c r="H485" s="91"/>
    </row>
    <row r="486" spans="1:8" ht="22.5" customHeight="1" x14ac:dyDescent="0.3">
      <c r="A486" s="24">
        <v>483</v>
      </c>
      <c r="B486" s="83"/>
      <c r="C486" s="90"/>
      <c r="D486" s="91"/>
      <c r="E486" s="90"/>
      <c r="F486" s="91"/>
      <c r="G486" s="91"/>
      <c r="H486" s="91"/>
    </row>
    <row r="487" spans="1:8" ht="22.5" customHeight="1" x14ac:dyDescent="0.3">
      <c r="A487" s="24">
        <v>484</v>
      </c>
      <c r="B487" s="83"/>
      <c r="C487" s="90"/>
      <c r="D487" s="91"/>
      <c r="E487" s="90"/>
      <c r="F487" s="91"/>
      <c r="G487" s="91"/>
      <c r="H487" s="91"/>
    </row>
    <row r="488" spans="1:8" ht="22.5" customHeight="1" x14ac:dyDescent="0.3">
      <c r="A488" s="24">
        <v>485</v>
      </c>
      <c r="B488" s="83"/>
      <c r="C488" s="90"/>
      <c r="D488" s="91"/>
      <c r="E488" s="90"/>
      <c r="F488" s="91"/>
      <c r="G488" s="91"/>
      <c r="H488" s="91"/>
    </row>
    <row r="489" spans="1:8" ht="22.5" customHeight="1" x14ac:dyDescent="0.3">
      <c r="A489" s="24">
        <v>486</v>
      </c>
      <c r="B489" s="83"/>
      <c r="C489" s="90"/>
      <c r="D489" s="91"/>
      <c r="E489" s="90"/>
      <c r="F489" s="91"/>
      <c r="G489" s="91"/>
      <c r="H489" s="91"/>
    </row>
    <row r="490" spans="1:8" ht="22.5" customHeight="1" x14ac:dyDescent="0.3">
      <c r="A490" s="24">
        <v>487</v>
      </c>
      <c r="B490" s="83"/>
      <c r="C490" s="90"/>
      <c r="D490" s="91"/>
      <c r="E490" s="90"/>
      <c r="F490" s="91"/>
      <c r="G490" s="91"/>
      <c r="H490" s="91"/>
    </row>
    <row r="491" spans="1:8" ht="22.5" customHeight="1" x14ac:dyDescent="0.3">
      <c r="A491" s="24">
        <v>488</v>
      </c>
      <c r="B491" s="83"/>
      <c r="C491" s="90"/>
      <c r="D491" s="91"/>
      <c r="E491" s="90"/>
      <c r="F491" s="91"/>
      <c r="G491" s="91"/>
      <c r="H491" s="91"/>
    </row>
    <row r="492" spans="1:8" ht="22.5" customHeight="1" x14ac:dyDescent="0.3">
      <c r="A492" s="24">
        <v>489</v>
      </c>
      <c r="B492" s="83"/>
      <c r="C492" s="90"/>
      <c r="D492" s="91"/>
      <c r="E492" s="90"/>
      <c r="F492" s="91"/>
      <c r="G492" s="91"/>
      <c r="H492" s="91"/>
    </row>
    <row r="493" spans="1:8" ht="22.5" customHeight="1" x14ac:dyDescent="0.3">
      <c r="A493" s="24">
        <v>490</v>
      </c>
      <c r="B493" s="83"/>
      <c r="C493" s="90"/>
      <c r="D493" s="91"/>
      <c r="E493" s="90"/>
      <c r="F493" s="91"/>
      <c r="G493" s="91"/>
      <c r="H493" s="91"/>
    </row>
    <row r="494" spans="1:8" ht="22.5" customHeight="1" x14ac:dyDescent="0.3">
      <c r="A494" s="24">
        <v>491</v>
      </c>
      <c r="B494" s="83"/>
      <c r="C494" s="90"/>
      <c r="D494" s="91"/>
      <c r="E494" s="90"/>
      <c r="F494" s="91"/>
      <c r="G494" s="91"/>
      <c r="H494" s="91"/>
    </row>
    <row r="495" spans="1:8" ht="22.5" customHeight="1" x14ac:dyDescent="0.3">
      <c r="A495" s="24">
        <v>492</v>
      </c>
      <c r="B495" s="83"/>
      <c r="C495" s="90"/>
      <c r="D495" s="91"/>
      <c r="E495" s="90"/>
      <c r="F495" s="91"/>
      <c r="G495" s="91"/>
      <c r="H495" s="91"/>
    </row>
    <row r="496" spans="1:8" ht="22.5" customHeight="1" x14ac:dyDescent="0.3">
      <c r="A496" s="24">
        <v>493</v>
      </c>
      <c r="B496" s="83"/>
      <c r="C496" s="90"/>
      <c r="D496" s="91"/>
      <c r="E496" s="90"/>
      <c r="F496" s="91"/>
      <c r="G496" s="91"/>
      <c r="H496" s="91"/>
    </row>
    <row r="497" spans="1:8" ht="22.5" customHeight="1" x14ac:dyDescent="0.3">
      <c r="A497" s="24">
        <v>494</v>
      </c>
      <c r="B497" s="83"/>
      <c r="C497" s="90"/>
      <c r="D497" s="91"/>
      <c r="E497" s="90"/>
      <c r="F497" s="91"/>
      <c r="G497" s="91"/>
      <c r="H497" s="91"/>
    </row>
    <row r="498" spans="1:8" ht="22.5" customHeight="1" x14ac:dyDescent="0.3">
      <c r="A498" s="24">
        <v>495</v>
      </c>
      <c r="B498" s="83"/>
      <c r="C498" s="90"/>
      <c r="D498" s="91"/>
      <c r="E498" s="90"/>
      <c r="F498" s="91"/>
      <c r="G498" s="91"/>
      <c r="H498" s="91"/>
    </row>
    <row r="499" spans="1:8" ht="22.5" customHeight="1" x14ac:dyDescent="0.3">
      <c r="A499" s="24">
        <v>496</v>
      </c>
      <c r="B499" s="83"/>
      <c r="C499" s="90"/>
      <c r="D499" s="91"/>
      <c r="E499" s="90"/>
      <c r="F499" s="91"/>
      <c r="G499" s="91"/>
      <c r="H499" s="91"/>
    </row>
    <row r="500" spans="1:8" ht="22.5" customHeight="1" x14ac:dyDescent="0.3">
      <c r="A500" s="24">
        <v>497</v>
      </c>
      <c r="B500" s="83"/>
      <c r="C500" s="90"/>
      <c r="D500" s="91"/>
      <c r="E500" s="90"/>
      <c r="F500" s="91"/>
      <c r="G500" s="91"/>
      <c r="H500" s="91"/>
    </row>
    <row r="501" spans="1:8" ht="22.5" customHeight="1" x14ac:dyDescent="0.3">
      <c r="A501" s="24">
        <v>498</v>
      </c>
      <c r="B501" s="83"/>
      <c r="C501" s="90"/>
      <c r="D501" s="91"/>
      <c r="E501" s="90"/>
      <c r="F501" s="91"/>
      <c r="G501" s="91"/>
      <c r="H501" s="91"/>
    </row>
    <row r="502" spans="1:8" ht="22.5" customHeight="1" x14ac:dyDescent="0.3">
      <c r="A502" s="24">
        <v>499</v>
      </c>
      <c r="B502" s="83"/>
      <c r="C502" s="90"/>
      <c r="D502" s="91"/>
      <c r="E502" s="90"/>
      <c r="F502" s="91"/>
      <c r="G502" s="91"/>
      <c r="H502" s="91"/>
    </row>
    <row r="503" spans="1:8" ht="22.5" customHeight="1" x14ac:dyDescent="0.3">
      <c r="A503" s="24">
        <v>500</v>
      </c>
      <c r="B503" s="83"/>
      <c r="C503" s="90"/>
      <c r="D503" s="91"/>
      <c r="E503" s="90"/>
      <c r="F503" s="91"/>
      <c r="G503" s="91"/>
      <c r="H503" s="91"/>
    </row>
    <row r="504" spans="1:8" ht="22.5" customHeight="1" x14ac:dyDescent="0.3">
      <c r="A504" s="24">
        <v>501</v>
      </c>
      <c r="B504" s="83"/>
      <c r="C504" s="90"/>
      <c r="D504" s="91"/>
      <c r="E504" s="90"/>
      <c r="F504" s="91"/>
      <c r="G504" s="91"/>
      <c r="H504" s="91"/>
    </row>
    <row r="505" spans="1:8" ht="22.5" customHeight="1" x14ac:dyDescent="0.3">
      <c r="A505" s="24">
        <v>502</v>
      </c>
      <c r="B505" s="83"/>
      <c r="C505" s="90"/>
      <c r="D505" s="91"/>
      <c r="E505" s="90"/>
      <c r="F505" s="91"/>
      <c r="G505" s="91"/>
      <c r="H505" s="91"/>
    </row>
    <row r="506" spans="1:8" ht="22.5" customHeight="1" x14ac:dyDescent="0.3">
      <c r="A506" s="24">
        <v>503</v>
      </c>
      <c r="B506" s="83"/>
      <c r="C506" s="90"/>
      <c r="D506" s="91"/>
      <c r="E506" s="90"/>
      <c r="F506" s="91"/>
      <c r="G506" s="91"/>
      <c r="H506" s="91"/>
    </row>
    <row r="507" spans="1:8" ht="22.5" customHeight="1" x14ac:dyDescent="0.3">
      <c r="A507" s="24">
        <v>504</v>
      </c>
      <c r="B507" s="83"/>
      <c r="C507" s="90"/>
      <c r="D507" s="91"/>
      <c r="E507" s="90"/>
      <c r="F507" s="91"/>
      <c r="G507" s="91"/>
      <c r="H507" s="91"/>
    </row>
    <row r="508" spans="1:8" ht="22.5" customHeight="1" x14ac:dyDescent="0.3">
      <c r="A508" s="24">
        <v>505</v>
      </c>
      <c r="B508" s="83"/>
      <c r="C508" s="90"/>
      <c r="D508" s="91"/>
      <c r="E508" s="90"/>
      <c r="F508" s="91"/>
      <c r="G508" s="91"/>
      <c r="H508" s="91"/>
    </row>
    <row r="509" spans="1:8" ht="22.5" customHeight="1" x14ac:dyDescent="0.3">
      <c r="A509" s="24">
        <v>506</v>
      </c>
      <c r="B509" s="83"/>
      <c r="C509" s="90"/>
      <c r="D509" s="91"/>
      <c r="E509" s="90"/>
      <c r="F509" s="91"/>
      <c r="G509" s="91"/>
      <c r="H509" s="91"/>
    </row>
    <row r="510" spans="1:8" ht="22.5" customHeight="1" x14ac:dyDescent="0.3">
      <c r="A510" s="24">
        <v>507</v>
      </c>
      <c r="B510" s="83"/>
      <c r="C510" s="90"/>
      <c r="D510" s="91"/>
      <c r="E510" s="90"/>
      <c r="F510" s="91"/>
      <c r="G510" s="91"/>
      <c r="H510" s="91"/>
    </row>
    <row r="511" spans="1:8" ht="22.5" customHeight="1" x14ac:dyDescent="0.3">
      <c r="A511" s="24">
        <v>508</v>
      </c>
      <c r="B511" s="83"/>
      <c r="C511" s="90"/>
      <c r="D511" s="91"/>
      <c r="E511" s="90"/>
      <c r="F511" s="91"/>
      <c r="G511" s="91"/>
      <c r="H511" s="91"/>
    </row>
    <row r="512" spans="1:8" ht="22.5" customHeight="1" x14ac:dyDescent="0.3">
      <c r="A512" s="24">
        <v>509</v>
      </c>
      <c r="B512" s="83"/>
      <c r="C512" s="90"/>
      <c r="D512" s="91"/>
      <c r="E512" s="90"/>
      <c r="F512" s="91"/>
      <c r="G512" s="91"/>
      <c r="H512" s="91"/>
    </row>
    <row r="513" spans="1:8" ht="22.5" customHeight="1" x14ac:dyDescent="0.3">
      <c r="A513" s="24">
        <v>510</v>
      </c>
      <c r="B513" s="83"/>
      <c r="C513" s="90"/>
      <c r="D513" s="91"/>
      <c r="E513" s="90"/>
      <c r="F513" s="91"/>
      <c r="G513" s="91"/>
      <c r="H513" s="91"/>
    </row>
    <row r="514" spans="1:8" ht="22.5" customHeight="1" x14ac:dyDescent="0.3">
      <c r="A514" s="24">
        <v>511</v>
      </c>
      <c r="B514" s="83"/>
      <c r="C514" s="90"/>
      <c r="D514" s="91"/>
      <c r="E514" s="90"/>
      <c r="F514" s="91"/>
      <c r="G514" s="91"/>
      <c r="H514" s="91"/>
    </row>
    <row r="515" spans="1:8" ht="22.5" customHeight="1" x14ac:dyDescent="0.3">
      <c r="A515" s="24">
        <v>512</v>
      </c>
      <c r="B515" s="83"/>
      <c r="C515" s="90"/>
      <c r="D515" s="91"/>
      <c r="E515" s="90"/>
      <c r="F515" s="91"/>
      <c r="G515" s="91"/>
      <c r="H515" s="91"/>
    </row>
    <row r="516" spans="1:8" ht="22.5" customHeight="1" x14ac:dyDescent="0.3">
      <c r="A516" s="24">
        <v>513</v>
      </c>
      <c r="B516" s="83"/>
      <c r="C516" s="90"/>
      <c r="D516" s="91"/>
      <c r="E516" s="90"/>
      <c r="F516" s="91"/>
      <c r="G516" s="91"/>
      <c r="H516" s="91"/>
    </row>
    <row r="517" spans="1:8" ht="22.5" customHeight="1" x14ac:dyDescent="0.3">
      <c r="A517" s="24">
        <v>514</v>
      </c>
      <c r="B517" s="83"/>
      <c r="C517" s="90"/>
      <c r="D517" s="91"/>
      <c r="E517" s="90"/>
      <c r="F517" s="91"/>
      <c r="G517" s="91"/>
      <c r="H517" s="91"/>
    </row>
    <row r="518" spans="1:8" ht="22.5" customHeight="1" x14ac:dyDescent="0.3">
      <c r="A518" s="24">
        <v>515</v>
      </c>
      <c r="B518" s="83"/>
      <c r="C518" s="90"/>
      <c r="D518" s="91"/>
      <c r="E518" s="90"/>
      <c r="F518" s="91"/>
      <c r="G518" s="91"/>
      <c r="H518" s="91"/>
    </row>
    <row r="519" spans="1:8" ht="22.5" customHeight="1" x14ac:dyDescent="0.3">
      <c r="A519" s="24">
        <v>516</v>
      </c>
      <c r="B519" s="83"/>
      <c r="C519" s="90"/>
      <c r="D519" s="91"/>
      <c r="E519" s="90"/>
      <c r="F519" s="91"/>
      <c r="G519" s="91"/>
      <c r="H519" s="91"/>
    </row>
    <row r="520" spans="1:8" ht="22.5" customHeight="1" x14ac:dyDescent="0.3">
      <c r="A520" s="24">
        <v>517</v>
      </c>
      <c r="B520" s="83"/>
      <c r="C520" s="90"/>
      <c r="D520" s="91"/>
      <c r="E520" s="90"/>
      <c r="F520" s="91"/>
      <c r="G520" s="91"/>
      <c r="H520" s="91"/>
    </row>
    <row r="521" spans="1:8" ht="22.5" customHeight="1" x14ac:dyDescent="0.3">
      <c r="A521" s="24">
        <v>518</v>
      </c>
      <c r="B521" s="83"/>
      <c r="C521" s="90"/>
      <c r="D521" s="91"/>
      <c r="E521" s="90"/>
      <c r="F521" s="91"/>
      <c r="G521" s="91"/>
      <c r="H521" s="91"/>
    </row>
    <row r="522" spans="1:8" ht="22.5" customHeight="1" x14ac:dyDescent="0.3">
      <c r="A522" s="24">
        <v>519</v>
      </c>
      <c r="B522" s="83"/>
      <c r="C522" s="90"/>
      <c r="D522" s="91"/>
      <c r="E522" s="90"/>
      <c r="F522" s="91"/>
      <c r="G522" s="91"/>
      <c r="H522" s="91"/>
    </row>
    <row r="523" spans="1:8" ht="22.5" customHeight="1" x14ac:dyDescent="0.3">
      <c r="A523" s="24">
        <v>520</v>
      </c>
      <c r="B523" s="83"/>
      <c r="C523" s="90"/>
      <c r="D523" s="91"/>
      <c r="E523" s="90"/>
      <c r="F523" s="91"/>
      <c r="G523" s="91"/>
      <c r="H523" s="91"/>
    </row>
    <row r="524" spans="1:8" ht="22.5" customHeight="1" x14ac:dyDescent="0.3">
      <c r="A524" s="24">
        <v>521</v>
      </c>
      <c r="B524" s="83"/>
      <c r="C524" s="90"/>
      <c r="D524" s="91"/>
      <c r="E524" s="90"/>
      <c r="F524" s="91"/>
      <c r="G524" s="91"/>
      <c r="H524" s="91"/>
    </row>
    <row r="525" spans="1:8" ht="22.5" customHeight="1" x14ac:dyDescent="0.3">
      <c r="A525" s="24">
        <v>522</v>
      </c>
      <c r="B525" s="83"/>
      <c r="C525" s="90"/>
      <c r="D525" s="91"/>
      <c r="E525" s="90"/>
      <c r="F525" s="91"/>
      <c r="G525" s="91"/>
      <c r="H525" s="91"/>
    </row>
    <row r="526" spans="1:8" ht="22.5" customHeight="1" x14ac:dyDescent="0.3">
      <c r="A526" s="24">
        <v>523</v>
      </c>
      <c r="B526" s="83"/>
      <c r="C526" s="90"/>
      <c r="D526" s="91"/>
      <c r="E526" s="90"/>
      <c r="F526" s="91"/>
      <c r="G526" s="91"/>
      <c r="H526" s="91"/>
    </row>
    <row r="527" spans="1:8" ht="22.5" customHeight="1" x14ac:dyDescent="0.3">
      <c r="A527" s="24">
        <v>524</v>
      </c>
      <c r="B527" s="83"/>
      <c r="C527" s="90"/>
      <c r="D527" s="91"/>
      <c r="E527" s="90"/>
      <c r="F527" s="91"/>
      <c r="G527" s="91"/>
      <c r="H527" s="91"/>
    </row>
    <row r="528" spans="1:8" ht="22.5" customHeight="1" x14ac:dyDescent="0.3">
      <c r="A528" s="24">
        <v>525</v>
      </c>
      <c r="B528" s="83"/>
      <c r="C528" s="90"/>
      <c r="D528" s="91"/>
      <c r="E528" s="90"/>
      <c r="F528" s="91"/>
      <c r="G528" s="91"/>
      <c r="H528" s="91"/>
    </row>
    <row r="529" spans="1:8" ht="22.5" customHeight="1" x14ac:dyDescent="0.3">
      <c r="A529" s="24">
        <v>526</v>
      </c>
      <c r="B529" s="83"/>
      <c r="C529" s="90"/>
      <c r="D529" s="91"/>
      <c r="E529" s="90"/>
      <c r="F529" s="91"/>
      <c r="G529" s="91"/>
      <c r="H529" s="91"/>
    </row>
    <row r="530" spans="1:8" ht="22.5" customHeight="1" x14ac:dyDescent="0.3">
      <c r="A530" s="24">
        <v>527</v>
      </c>
      <c r="B530" s="83"/>
      <c r="C530" s="90"/>
      <c r="D530" s="91"/>
      <c r="E530" s="90"/>
      <c r="F530" s="91"/>
      <c r="G530" s="91"/>
      <c r="H530" s="91"/>
    </row>
    <row r="531" spans="1:8" ht="22.5" customHeight="1" x14ac:dyDescent="0.3">
      <c r="A531" s="24">
        <v>528</v>
      </c>
      <c r="B531" s="83"/>
      <c r="C531" s="90"/>
      <c r="D531" s="91"/>
      <c r="E531" s="90"/>
      <c r="F531" s="91"/>
      <c r="G531" s="91"/>
      <c r="H531" s="91"/>
    </row>
    <row r="532" spans="1:8" ht="22.5" customHeight="1" x14ac:dyDescent="0.3">
      <c r="A532" s="24">
        <v>529</v>
      </c>
      <c r="B532" s="83"/>
      <c r="C532" s="90"/>
      <c r="D532" s="91"/>
      <c r="E532" s="90"/>
      <c r="F532" s="91"/>
      <c r="G532" s="91"/>
      <c r="H532" s="91"/>
    </row>
    <row r="533" spans="1:8" ht="22.5" customHeight="1" x14ac:dyDescent="0.3">
      <c r="A533" s="24">
        <v>530</v>
      </c>
      <c r="B533" s="83"/>
      <c r="C533" s="90"/>
      <c r="D533" s="91"/>
      <c r="E533" s="90"/>
      <c r="F533" s="91"/>
      <c r="G533" s="91"/>
      <c r="H533" s="91"/>
    </row>
    <row r="534" spans="1:8" ht="22.5" customHeight="1" x14ac:dyDescent="0.3">
      <c r="A534" s="24">
        <v>531</v>
      </c>
      <c r="B534" s="83"/>
      <c r="C534" s="90"/>
      <c r="D534" s="91"/>
      <c r="E534" s="90"/>
      <c r="F534" s="91"/>
      <c r="G534" s="91"/>
      <c r="H534" s="91"/>
    </row>
    <row r="535" spans="1:8" ht="22.5" customHeight="1" x14ac:dyDescent="0.3">
      <c r="A535" s="24">
        <v>532</v>
      </c>
      <c r="B535" s="83"/>
      <c r="C535" s="90"/>
      <c r="D535" s="91"/>
      <c r="E535" s="90"/>
      <c r="F535" s="91"/>
      <c r="G535" s="91"/>
      <c r="H535" s="91"/>
    </row>
    <row r="536" spans="1:8" ht="22.5" customHeight="1" x14ac:dyDescent="0.3">
      <c r="A536" s="24">
        <v>533</v>
      </c>
      <c r="B536" s="83"/>
      <c r="C536" s="90"/>
      <c r="D536" s="91"/>
      <c r="E536" s="90"/>
      <c r="F536" s="91"/>
      <c r="G536" s="91"/>
      <c r="H536" s="91"/>
    </row>
    <row r="537" spans="1:8" ht="22.5" customHeight="1" x14ac:dyDescent="0.3">
      <c r="A537" s="24">
        <v>534</v>
      </c>
      <c r="B537" s="83"/>
      <c r="C537" s="90"/>
      <c r="D537" s="91"/>
      <c r="E537" s="90"/>
      <c r="F537" s="91"/>
      <c r="G537" s="91"/>
      <c r="H537" s="91"/>
    </row>
    <row r="538" spans="1:8" ht="22.5" customHeight="1" x14ac:dyDescent="0.3">
      <c r="A538" s="24">
        <v>535</v>
      </c>
      <c r="B538" s="83"/>
      <c r="C538" s="90"/>
      <c r="D538" s="91"/>
      <c r="E538" s="90"/>
      <c r="F538" s="91"/>
      <c r="G538" s="91"/>
      <c r="H538" s="91"/>
    </row>
    <row r="539" spans="1:8" ht="22.5" customHeight="1" x14ac:dyDescent="0.3">
      <c r="A539" s="24">
        <v>536</v>
      </c>
      <c r="B539" s="83"/>
      <c r="C539" s="90"/>
      <c r="D539" s="91"/>
      <c r="E539" s="90"/>
      <c r="F539" s="91"/>
      <c r="G539" s="91"/>
      <c r="H539" s="91"/>
    </row>
    <row r="540" spans="1:8" ht="22.5" customHeight="1" x14ac:dyDescent="0.3">
      <c r="A540" s="24">
        <v>537</v>
      </c>
      <c r="B540" s="83"/>
      <c r="C540" s="90"/>
      <c r="D540" s="91"/>
      <c r="E540" s="90"/>
      <c r="F540" s="91"/>
      <c r="G540" s="91"/>
      <c r="H540" s="91"/>
    </row>
    <row r="541" spans="1:8" ht="22.5" customHeight="1" x14ac:dyDescent="0.3">
      <c r="A541" s="24">
        <v>538</v>
      </c>
      <c r="B541" s="83"/>
      <c r="C541" s="90"/>
      <c r="D541" s="91"/>
      <c r="E541" s="90"/>
      <c r="F541" s="91"/>
      <c r="G541" s="91"/>
      <c r="H541" s="91"/>
    </row>
    <row r="542" spans="1:8" ht="22.5" customHeight="1" x14ac:dyDescent="0.3">
      <c r="A542" s="24">
        <v>539</v>
      </c>
      <c r="B542" s="83"/>
      <c r="C542" s="90"/>
      <c r="D542" s="91"/>
      <c r="E542" s="90"/>
      <c r="F542" s="91"/>
      <c r="G542" s="91"/>
      <c r="H542" s="91"/>
    </row>
    <row r="543" spans="1:8" ht="22.5" customHeight="1" x14ac:dyDescent="0.3">
      <c r="A543" s="24">
        <v>540</v>
      </c>
      <c r="B543" s="83"/>
      <c r="C543" s="90"/>
      <c r="D543" s="91"/>
      <c r="E543" s="90"/>
      <c r="F543" s="91"/>
      <c r="G543" s="91"/>
      <c r="H543" s="91"/>
    </row>
    <row r="544" spans="1:8" ht="22.5" customHeight="1" x14ac:dyDescent="0.3">
      <c r="A544" s="24">
        <v>541</v>
      </c>
      <c r="B544" s="83"/>
      <c r="C544" s="90"/>
      <c r="D544" s="91"/>
      <c r="E544" s="90"/>
      <c r="F544" s="91"/>
      <c r="G544" s="91"/>
      <c r="H544" s="91"/>
    </row>
    <row r="545" spans="1:8" ht="22.5" customHeight="1" x14ac:dyDescent="0.3">
      <c r="A545" s="24">
        <v>542</v>
      </c>
      <c r="B545" s="83"/>
      <c r="C545" s="90"/>
      <c r="D545" s="91"/>
      <c r="E545" s="90"/>
      <c r="F545" s="91"/>
      <c r="G545" s="91"/>
      <c r="H545" s="91"/>
    </row>
    <row r="546" spans="1:8" ht="22.5" customHeight="1" x14ac:dyDescent="0.3">
      <c r="A546" s="24">
        <v>543</v>
      </c>
      <c r="B546" s="83"/>
      <c r="C546" s="90"/>
      <c r="D546" s="91"/>
      <c r="E546" s="90"/>
      <c r="F546" s="91"/>
      <c r="G546" s="91"/>
      <c r="H546" s="91"/>
    </row>
    <row r="547" spans="1:8" ht="22.5" customHeight="1" x14ac:dyDescent="0.3">
      <c r="A547" s="24">
        <v>544</v>
      </c>
      <c r="B547" s="83"/>
      <c r="C547" s="90"/>
      <c r="D547" s="91"/>
      <c r="E547" s="90"/>
      <c r="F547" s="91"/>
      <c r="G547" s="91"/>
      <c r="H547" s="91"/>
    </row>
    <row r="548" spans="1:8" ht="22.5" customHeight="1" x14ac:dyDescent="0.3">
      <c r="A548" s="24">
        <v>545</v>
      </c>
      <c r="B548" s="83"/>
      <c r="C548" s="90"/>
      <c r="D548" s="91"/>
      <c r="E548" s="90"/>
      <c r="F548" s="91"/>
      <c r="G548" s="91"/>
      <c r="H548" s="91"/>
    </row>
    <row r="549" spans="1:8" ht="22.5" customHeight="1" x14ac:dyDescent="0.3">
      <c r="A549" s="24">
        <v>546</v>
      </c>
      <c r="B549" s="83"/>
      <c r="C549" s="90"/>
      <c r="D549" s="91"/>
      <c r="E549" s="90"/>
      <c r="F549" s="91"/>
      <c r="G549" s="91"/>
      <c r="H549" s="91"/>
    </row>
    <row r="550" spans="1:8" ht="22.5" customHeight="1" x14ac:dyDescent="0.3">
      <c r="A550" s="24">
        <v>547</v>
      </c>
      <c r="B550" s="83"/>
      <c r="C550" s="90"/>
      <c r="D550" s="91"/>
      <c r="E550" s="90"/>
      <c r="F550" s="91"/>
      <c r="G550" s="91"/>
      <c r="H550" s="91"/>
    </row>
    <row r="551" spans="1:8" ht="22.5" customHeight="1" x14ac:dyDescent="0.3">
      <c r="A551" s="24">
        <v>548</v>
      </c>
      <c r="B551" s="83"/>
      <c r="C551" s="90"/>
      <c r="D551" s="91"/>
      <c r="E551" s="90"/>
      <c r="F551" s="91"/>
      <c r="G551" s="91"/>
      <c r="H551" s="91"/>
    </row>
    <row r="552" spans="1:8" ht="22.5" customHeight="1" x14ac:dyDescent="0.3">
      <c r="A552" s="24">
        <v>549</v>
      </c>
      <c r="B552" s="83"/>
      <c r="C552" s="90"/>
      <c r="D552" s="91"/>
      <c r="E552" s="90"/>
      <c r="F552" s="91"/>
      <c r="G552" s="91"/>
      <c r="H552" s="91"/>
    </row>
    <row r="553" spans="1:8" ht="22.5" customHeight="1" x14ac:dyDescent="0.3">
      <c r="A553" s="24">
        <v>550</v>
      </c>
      <c r="B553" s="83"/>
      <c r="C553" s="90"/>
      <c r="D553" s="91"/>
      <c r="E553" s="90"/>
      <c r="F553" s="91"/>
      <c r="G553" s="91"/>
      <c r="H553" s="91"/>
    </row>
    <row r="554" spans="1:8" ht="22.5" customHeight="1" x14ac:dyDescent="0.3">
      <c r="A554" s="24">
        <v>551</v>
      </c>
      <c r="B554" s="83"/>
      <c r="C554" s="90"/>
      <c r="D554" s="91"/>
      <c r="E554" s="90"/>
      <c r="F554" s="91"/>
      <c r="G554" s="91"/>
      <c r="H554" s="91"/>
    </row>
    <row r="555" spans="1:8" ht="22.5" customHeight="1" x14ac:dyDescent="0.3">
      <c r="A555" s="24">
        <v>552</v>
      </c>
      <c r="B555" s="83"/>
      <c r="C555" s="90"/>
      <c r="D555" s="91"/>
      <c r="E555" s="90"/>
      <c r="F555" s="91"/>
      <c r="G555" s="91"/>
      <c r="H555" s="91"/>
    </row>
    <row r="556" spans="1:8" ht="22.5" customHeight="1" x14ac:dyDescent="0.3">
      <c r="A556" s="24">
        <v>553</v>
      </c>
      <c r="B556" s="83"/>
      <c r="C556" s="90"/>
      <c r="D556" s="91"/>
      <c r="E556" s="90"/>
      <c r="F556" s="91"/>
      <c r="G556" s="91"/>
      <c r="H556" s="91"/>
    </row>
    <row r="557" spans="1:8" ht="22.5" customHeight="1" x14ac:dyDescent="0.3">
      <c r="A557" s="24">
        <v>554</v>
      </c>
      <c r="B557" s="83"/>
      <c r="C557" s="90"/>
      <c r="D557" s="91"/>
      <c r="E557" s="90"/>
      <c r="F557" s="91"/>
      <c r="G557" s="91"/>
      <c r="H557" s="91"/>
    </row>
    <row r="558" spans="1:8" ht="22.5" customHeight="1" x14ac:dyDescent="0.3">
      <c r="A558" s="24">
        <v>555</v>
      </c>
      <c r="B558" s="83"/>
      <c r="C558" s="90"/>
      <c r="D558" s="91"/>
      <c r="E558" s="90"/>
      <c r="F558" s="91"/>
      <c r="G558" s="91"/>
      <c r="H558" s="91"/>
    </row>
    <row r="559" spans="1:8" ht="22.5" customHeight="1" x14ac:dyDescent="0.3">
      <c r="A559" s="24">
        <v>556</v>
      </c>
      <c r="B559" s="83"/>
      <c r="C559" s="90"/>
      <c r="D559" s="91"/>
      <c r="E559" s="90"/>
      <c r="F559" s="91"/>
      <c r="G559" s="91"/>
      <c r="H559" s="91"/>
    </row>
    <row r="560" spans="1:8" ht="22.5" customHeight="1" x14ac:dyDescent="0.3">
      <c r="A560" s="24">
        <v>557</v>
      </c>
      <c r="B560" s="83"/>
      <c r="C560" s="90"/>
      <c r="D560" s="91"/>
      <c r="E560" s="90"/>
      <c r="F560" s="91"/>
      <c r="G560" s="91"/>
      <c r="H560" s="91"/>
    </row>
    <row r="561" spans="1:8" ht="22.5" customHeight="1" x14ac:dyDescent="0.3">
      <c r="A561" s="24">
        <v>558</v>
      </c>
      <c r="B561" s="83"/>
      <c r="C561" s="90"/>
      <c r="D561" s="91"/>
      <c r="E561" s="90"/>
      <c r="F561" s="91"/>
      <c r="G561" s="91"/>
      <c r="H561" s="91"/>
    </row>
    <row r="562" spans="1:8" ht="22.5" customHeight="1" x14ac:dyDescent="0.3">
      <c r="A562" s="24">
        <v>559</v>
      </c>
      <c r="B562" s="83"/>
      <c r="C562" s="90"/>
      <c r="D562" s="91"/>
      <c r="E562" s="90"/>
      <c r="F562" s="91"/>
      <c r="G562" s="91"/>
      <c r="H562" s="91"/>
    </row>
    <row r="563" spans="1:8" ht="22.5" customHeight="1" x14ac:dyDescent="0.3">
      <c r="A563" s="24">
        <v>560</v>
      </c>
      <c r="B563" s="83"/>
      <c r="C563" s="90"/>
      <c r="D563" s="91"/>
      <c r="E563" s="90"/>
      <c r="F563" s="91"/>
      <c r="G563" s="91"/>
      <c r="H563" s="91"/>
    </row>
    <row r="564" spans="1:8" ht="22.5" customHeight="1" x14ac:dyDescent="0.3">
      <c r="A564" s="24">
        <v>561</v>
      </c>
      <c r="B564" s="83"/>
      <c r="C564" s="90"/>
      <c r="D564" s="91"/>
      <c r="E564" s="90"/>
      <c r="F564" s="91"/>
      <c r="G564" s="91"/>
      <c r="H564" s="91"/>
    </row>
    <row r="565" spans="1:8" ht="22.5" customHeight="1" x14ac:dyDescent="0.3">
      <c r="A565" s="24">
        <v>562</v>
      </c>
      <c r="B565" s="83"/>
      <c r="C565" s="90"/>
      <c r="D565" s="91"/>
      <c r="E565" s="90"/>
      <c r="F565" s="91"/>
      <c r="G565" s="91"/>
      <c r="H565" s="91"/>
    </row>
    <row r="566" spans="1:8" ht="22.5" customHeight="1" x14ac:dyDescent="0.3">
      <c r="A566" s="24">
        <v>563</v>
      </c>
      <c r="B566" s="83"/>
      <c r="C566" s="90"/>
      <c r="D566" s="91"/>
      <c r="E566" s="90"/>
      <c r="F566" s="91"/>
      <c r="G566" s="91"/>
      <c r="H566" s="91"/>
    </row>
    <row r="567" spans="1:8" ht="22.5" customHeight="1" x14ac:dyDescent="0.3">
      <c r="A567" s="24">
        <v>564</v>
      </c>
      <c r="B567" s="83"/>
      <c r="C567" s="90"/>
      <c r="D567" s="91"/>
      <c r="E567" s="90"/>
      <c r="F567" s="91"/>
      <c r="G567" s="91"/>
      <c r="H567" s="91"/>
    </row>
    <row r="568" spans="1:8" ht="22.5" customHeight="1" x14ac:dyDescent="0.3">
      <c r="A568" s="24">
        <v>565</v>
      </c>
      <c r="B568" s="83"/>
      <c r="C568" s="90"/>
      <c r="D568" s="91"/>
      <c r="E568" s="90"/>
      <c r="F568" s="91"/>
      <c r="G568" s="91"/>
      <c r="H568" s="91"/>
    </row>
    <row r="569" spans="1:8" ht="22.5" customHeight="1" x14ac:dyDescent="0.3">
      <c r="A569" s="24">
        <v>566</v>
      </c>
      <c r="B569" s="83"/>
      <c r="C569" s="90"/>
      <c r="D569" s="91"/>
      <c r="E569" s="90"/>
      <c r="F569" s="91"/>
      <c r="G569" s="91"/>
      <c r="H569" s="91"/>
    </row>
    <row r="570" spans="1:8" ht="22.5" customHeight="1" x14ac:dyDescent="0.3">
      <c r="A570" s="24">
        <v>567</v>
      </c>
      <c r="B570" s="83"/>
      <c r="C570" s="90"/>
      <c r="D570" s="91"/>
      <c r="E570" s="90"/>
      <c r="F570" s="91"/>
      <c r="G570" s="91"/>
      <c r="H570" s="91"/>
    </row>
    <row r="571" spans="1:8" ht="22.5" customHeight="1" x14ac:dyDescent="0.3">
      <c r="A571" s="24">
        <v>568</v>
      </c>
      <c r="B571" s="83"/>
      <c r="C571" s="90"/>
      <c r="D571" s="91"/>
      <c r="E571" s="90"/>
      <c r="F571" s="91"/>
      <c r="G571" s="91"/>
      <c r="H571" s="91"/>
    </row>
    <row r="572" spans="1:8" ht="22.5" customHeight="1" x14ac:dyDescent="0.3">
      <c r="A572" s="24">
        <v>569</v>
      </c>
      <c r="B572" s="83"/>
      <c r="C572" s="90"/>
      <c r="D572" s="91"/>
      <c r="E572" s="90"/>
      <c r="F572" s="91"/>
      <c r="G572" s="91"/>
      <c r="H572" s="91"/>
    </row>
    <row r="573" spans="1:8" ht="22.5" customHeight="1" x14ac:dyDescent="0.3">
      <c r="A573" s="24">
        <v>570</v>
      </c>
      <c r="B573" s="83"/>
      <c r="C573" s="90"/>
      <c r="D573" s="91"/>
      <c r="E573" s="90"/>
      <c r="F573" s="91"/>
      <c r="G573" s="91"/>
      <c r="H573" s="91"/>
    </row>
    <row r="574" spans="1:8" ht="22.5" customHeight="1" x14ac:dyDescent="0.3">
      <c r="A574" s="24">
        <v>571</v>
      </c>
      <c r="B574" s="83"/>
      <c r="C574" s="90"/>
      <c r="D574" s="91"/>
      <c r="E574" s="90"/>
      <c r="F574" s="91"/>
      <c r="G574" s="91"/>
      <c r="H574" s="91"/>
    </row>
    <row r="575" spans="1:8" ht="22.5" customHeight="1" x14ac:dyDescent="0.3">
      <c r="A575" s="24">
        <v>572</v>
      </c>
      <c r="B575" s="83"/>
      <c r="C575" s="90"/>
      <c r="D575" s="91"/>
      <c r="E575" s="90"/>
      <c r="F575" s="91"/>
      <c r="G575" s="91"/>
      <c r="H575" s="91"/>
    </row>
    <row r="576" spans="1:8" ht="22.5" customHeight="1" x14ac:dyDescent="0.3">
      <c r="A576" s="24">
        <v>573</v>
      </c>
      <c r="B576" s="83"/>
      <c r="C576" s="90"/>
      <c r="D576" s="91"/>
      <c r="E576" s="90"/>
      <c r="F576" s="91"/>
      <c r="G576" s="91"/>
      <c r="H576" s="91"/>
    </row>
    <row r="577" spans="1:8" ht="22.5" customHeight="1" x14ac:dyDescent="0.3">
      <c r="A577" s="24">
        <v>574</v>
      </c>
      <c r="B577" s="83"/>
      <c r="C577" s="90"/>
      <c r="D577" s="91"/>
      <c r="E577" s="90"/>
      <c r="F577" s="91"/>
      <c r="G577" s="91"/>
      <c r="H577" s="91"/>
    </row>
    <row r="578" spans="1:8" ht="22.5" customHeight="1" x14ac:dyDescent="0.3">
      <c r="A578" s="24">
        <v>575</v>
      </c>
      <c r="B578" s="83"/>
      <c r="C578" s="90"/>
      <c r="D578" s="91"/>
      <c r="E578" s="90"/>
      <c r="F578" s="91"/>
      <c r="G578" s="91"/>
      <c r="H578" s="91"/>
    </row>
    <row r="579" spans="1:8" ht="22.5" customHeight="1" x14ac:dyDescent="0.3">
      <c r="A579" s="24">
        <v>576</v>
      </c>
      <c r="B579" s="83"/>
      <c r="C579" s="90"/>
      <c r="D579" s="91"/>
      <c r="E579" s="90"/>
      <c r="F579" s="91"/>
      <c r="G579" s="91"/>
      <c r="H579" s="91"/>
    </row>
    <row r="580" spans="1:8" ht="22.5" customHeight="1" x14ac:dyDescent="0.3">
      <c r="A580" s="24">
        <v>577</v>
      </c>
      <c r="B580" s="83"/>
      <c r="C580" s="90"/>
      <c r="D580" s="91"/>
      <c r="E580" s="90"/>
      <c r="F580" s="91"/>
      <c r="G580" s="91"/>
      <c r="H580" s="91"/>
    </row>
    <row r="581" spans="1:8" ht="22.5" customHeight="1" x14ac:dyDescent="0.3">
      <c r="A581" s="24">
        <v>578</v>
      </c>
      <c r="B581" s="83"/>
      <c r="C581" s="90"/>
      <c r="D581" s="91"/>
      <c r="E581" s="90"/>
      <c r="F581" s="91"/>
      <c r="G581" s="91"/>
      <c r="H581" s="91"/>
    </row>
    <row r="582" spans="1:8" ht="22.5" customHeight="1" x14ac:dyDescent="0.3">
      <c r="A582" s="24">
        <v>579</v>
      </c>
      <c r="B582" s="83"/>
      <c r="C582" s="90"/>
      <c r="D582" s="91"/>
      <c r="E582" s="90"/>
      <c r="F582" s="91"/>
      <c r="G582" s="91"/>
      <c r="H582" s="91"/>
    </row>
    <row r="583" spans="1:8" ht="22.5" customHeight="1" x14ac:dyDescent="0.3">
      <c r="A583" s="24">
        <v>580</v>
      </c>
      <c r="B583" s="83"/>
      <c r="C583" s="90"/>
      <c r="D583" s="91"/>
      <c r="E583" s="90"/>
      <c r="F583" s="91"/>
      <c r="G583" s="91"/>
      <c r="H583" s="91"/>
    </row>
    <row r="584" spans="1:8" ht="22.5" customHeight="1" x14ac:dyDescent="0.3">
      <c r="A584" s="24">
        <v>581</v>
      </c>
      <c r="B584" s="83"/>
      <c r="C584" s="90"/>
      <c r="D584" s="91"/>
      <c r="E584" s="90"/>
      <c r="F584" s="91"/>
      <c r="G584" s="91"/>
      <c r="H584" s="91"/>
    </row>
    <row r="585" spans="1:8" ht="22.5" customHeight="1" x14ac:dyDescent="0.3">
      <c r="A585" s="24">
        <v>582</v>
      </c>
      <c r="B585" s="83"/>
      <c r="C585" s="90"/>
      <c r="D585" s="91"/>
      <c r="E585" s="90"/>
      <c r="F585" s="91"/>
      <c r="G585" s="91"/>
      <c r="H585" s="91"/>
    </row>
    <row r="586" spans="1:8" ht="22.5" customHeight="1" x14ac:dyDescent="0.3">
      <c r="A586" s="24">
        <v>583</v>
      </c>
      <c r="B586" s="83"/>
      <c r="C586" s="90"/>
      <c r="D586" s="91"/>
      <c r="E586" s="90"/>
      <c r="F586" s="91"/>
      <c r="G586" s="91"/>
      <c r="H586" s="91"/>
    </row>
    <row r="587" spans="1:8" ht="22.5" customHeight="1" x14ac:dyDescent="0.3">
      <c r="A587" s="24">
        <v>584</v>
      </c>
      <c r="B587" s="83"/>
      <c r="C587" s="90"/>
      <c r="D587" s="91"/>
      <c r="E587" s="90"/>
      <c r="F587" s="91"/>
      <c r="G587" s="91"/>
      <c r="H587" s="91"/>
    </row>
    <row r="588" spans="1:8" ht="22.5" customHeight="1" x14ac:dyDescent="0.3">
      <c r="A588" s="24">
        <v>585</v>
      </c>
      <c r="B588" s="83"/>
      <c r="C588" s="90"/>
      <c r="D588" s="91"/>
      <c r="E588" s="90"/>
      <c r="F588" s="91"/>
      <c r="G588" s="91"/>
      <c r="H588" s="91"/>
    </row>
    <row r="589" spans="1:8" ht="22.5" customHeight="1" x14ac:dyDescent="0.3">
      <c r="A589" s="24">
        <v>586</v>
      </c>
      <c r="B589" s="83"/>
      <c r="C589" s="90"/>
      <c r="D589" s="91"/>
      <c r="E589" s="90"/>
      <c r="F589" s="91"/>
      <c r="G589" s="91"/>
      <c r="H589" s="91"/>
    </row>
    <row r="590" spans="1:8" ht="22.5" customHeight="1" x14ac:dyDescent="0.3">
      <c r="A590" s="24">
        <v>587</v>
      </c>
      <c r="B590" s="83"/>
      <c r="C590" s="90"/>
      <c r="D590" s="91"/>
      <c r="E590" s="90"/>
      <c r="F590" s="91"/>
      <c r="G590" s="91"/>
      <c r="H590" s="91"/>
    </row>
    <row r="591" spans="1:8" ht="22.5" customHeight="1" x14ac:dyDescent="0.3">
      <c r="A591" s="24">
        <v>588</v>
      </c>
      <c r="B591" s="83"/>
      <c r="C591" s="90"/>
      <c r="D591" s="91"/>
      <c r="E591" s="90"/>
      <c r="F591" s="91"/>
      <c r="G591" s="91"/>
      <c r="H591" s="91"/>
    </row>
    <row r="592" spans="1:8" ht="22.5" customHeight="1" x14ac:dyDescent="0.3">
      <c r="A592" s="24">
        <v>589</v>
      </c>
      <c r="B592" s="83"/>
      <c r="C592" s="90"/>
      <c r="D592" s="91"/>
      <c r="E592" s="90"/>
      <c r="F592" s="91"/>
      <c r="G592" s="91"/>
      <c r="H592" s="91"/>
    </row>
    <row r="593" spans="1:8" ht="22.5" customHeight="1" x14ac:dyDescent="0.3">
      <c r="A593" s="24">
        <v>590</v>
      </c>
      <c r="B593" s="83"/>
      <c r="C593" s="90"/>
      <c r="D593" s="91"/>
      <c r="E593" s="90"/>
      <c r="F593" s="91"/>
      <c r="G593" s="91"/>
      <c r="H593" s="91"/>
    </row>
    <row r="594" spans="1:8" ht="22.5" customHeight="1" x14ac:dyDescent="0.3">
      <c r="A594" s="24">
        <v>591</v>
      </c>
      <c r="B594" s="83"/>
      <c r="C594" s="90"/>
      <c r="D594" s="91"/>
      <c r="E594" s="90"/>
      <c r="F594" s="91"/>
      <c r="G594" s="91"/>
      <c r="H594" s="91"/>
    </row>
    <row r="595" spans="1:8" ht="22.5" customHeight="1" x14ac:dyDescent="0.3">
      <c r="A595" s="24">
        <v>592</v>
      </c>
      <c r="B595" s="83"/>
      <c r="C595" s="90"/>
      <c r="D595" s="91"/>
      <c r="E595" s="90"/>
      <c r="F595" s="91"/>
      <c r="G595" s="91"/>
      <c r="H595" s="91"/>
    </row>
    <row r="596" spans="1:8" ht="22.5" customHeight="1" x14ac:dyDescent="0.3">
      <c r="A596" s="24">
        <v>593</v>
      </c>
      <c r="B596" s="83"/>
      <c r="C596" s="90"/>
      <c r="D596" s="91"/>
      <c r="E596" s="90"/>
      <c r="F596" s="91"/>
      <c r="G596" s="91"/>
      <c r="H596" s="91"/>
    </row>
    <row r="597" spans="1:8" ht="22.5" customHeight="1" x14ac:dyDescent="0.3">
      <c r="A597" s="24">
        <v>594</v>
      </c>
      <c r="B597" s="83"/>
      <c r="C597" s="90"/>
      <c r="D597" s="91"/>
      <c r="E597" s="90"/>
      <c r="F597" s="91"/>
      <c r="G597" s="91"/>
      <c r="H597" s="91"/>
    </row>
    <row r="598" spans="1:8" ht="22.5" customHeight="1" x14ac:dyDescent="0.3">
      <c r="A598" s="24">
        <v>595</v>
      </c>
      <c r="B598" s="83"/>
      <c r="C598" s="90"/>
      <c r="D598" s="91"/>
      <c r="E598" s="90"/>
      <c r="F598" s="91"/>
      <c r="G598" s="91"/>
      <c r="H598" s="91"/>
    </row>
    <row r="599" spans="1:8" ht="22.5" customHeight="1" x14ac:dyDescent="0.3">
      <c r="A599" s="24">
        <v>596</v>
      </c>
      <c r="B599" s="83"/>
      <c r="C599" s="90"/>
      <c r="D599" s="91"/>
      <c r="E599" s="90"/>
      <c r="F599" s="91"/>
      <c r="G599" s="91"/>
      <c r="H599" s="91"/>
    </row>
    <row r="600" spans="1:8" ht="22.5" customHeight="1" x14ac:dyDescent="0.3">
      <c r="A600" s="24">
        <v>597</v>
      </c>
      <c r="B600" s="83"/>
      <c r="C600" s="90"/>
      <c r="D600" s="91"/>
      <c r="E600" s="90"/>
      <c r="F600" s="91"/>
      <c r="G600" s="91"/>
      <c r="H600" s="91"/>
    </row>
    <row r="601" spans="1:8" ht="22.5" customHeight="1" x14ac:dyDescent="0.3">
      <c r="A601" s="24">
        <v>598</v>
      </c>
      <c r="B601" s="83"/>
      <c r="C601" s="90"/>
      <c r="D601" s="91"/>
      <c r="E601" s="90"/>
      <c r="F601" s="91"/>
      <c r="G601" s="91"/>
      <c r="H601" s="91"/>
    </row>
    <row r="602" spans="1:8" ht="22.5" customHeight="1" x14ac:dyDescent="0.3">
      <c r="A602" s="24">
        <v>599</v>
      </c>
      <c r="B602" s="83"/>
      <c r="C602" s="90"/>
      <c r="D602" s="91"/>
      <c r="E602" s="90"/>
      <c r="F602" s="91"/>
      <c r="G602" s="91"/>
      <c r="H602" s="91"/>
    </row>
    <row r="603" spans="1:8" ht="22.5" customHeight="1" x14ac:dyDescent="0.3">
      <c r="A603" s="24">
        <v>600</v>
      </c>
      <c r="B603" s="83"/>
      <c r="C603" s="90"/>
      <c r="D603" s="91"/>
      <c r="E603" s="90"/>
      <c r="F603" s="91"/>
      <c r="G603" s="91"/>
      <c r="H603" s="91"/>
    </row>
    <row r="604" spans="1:8" ht="22.5" customHeight="1" x14ac:dyDescent="0.3">
      <c r="A604" s="24">
        <v>601</v>
      </c>
      <c r="B604" s="83"/>
      <c r="C604" s="90"/>
      <c r="D604" s="91"/>
      <c r="E604" s="90"/>
      <c r="F604" s="91"/>
      <c r="G604" s="91"/>
      <c r="H604" s="91"/>
    </row>
    <row r="605" spans="1:8" ht="22.5" customHeight="1" x14ac:dyDescent="0.3">
      <c r="A605" s="24">
        <v>602</v>
      </c>
      <c r="B605" s="83"/>
      <c r="C605" s="90"/>
      <c r="D605" s="91"/>
      <c r="E605" s="90"/>
      <c r="F605" s="91"/>
      <c r="G605" s="91"/>
      <c r="H605" s="91"/>
    </row>
    <row r="606" spans="1:8" ht="22.5" customHeight="1" x14ac:dyDescent="0.3">
      <c r="A606" s="24">
        <v>603</v>
      </c>
      <c r="B606" s="83"/>
      <c r="C606" s="90"/>
      <c r="D606" s="91"/>
      <c r="E606" s="90"/>
      <c r="F606" s="91"/>
      <c r="G606" s="91"/>
      <c r="H606" s="91"/>
    </row>
    <row r="607" spans="1:8" ht="22.5" customHeight="1" x14ac:dyDescent="0.3">
      <c r="A607" s="24">
        <v>604</v>
      </c>
      <c r="B607" s="83"/>
      <c r="C607" s="90"/>
      <c r="D607" s="91"/>
      <c r="E607" s="90"/>
      <c r="F607" s="91"/>
      <c r="G607" s="91"/>
      <c r="H607" s="91"/>
    </row>
    <row r="608" spans="1:8" ht="22.5" customHeight="1" x14ac:dyDescent="0.3">
      <c r="A608" s="24">
        <v>605</v>
      </c>
      <c r="B608" s="83"/>
      <c r="C608" s="90"/>
      <c r="D608" s="91"/>
      <c r="E608" s="90"/>
      <c r="F608" s="91"/>
      <c r="G608" s="91"/>
      <c r="H608" s="91"/>
    </row>
    <row r="609" spans="1:8" ht="22.5" customHeight="1" x14ac:dyDescent="0.3">
      <c r="A609" s="24">
        <v>606</v>
      </c>
      <c r="B609" s="83"/>
      <c r="C609" s="90"/>
      <c r="D609" s="91"/>
      <c r="E609" s="90"/>
      <c r="F609" s="91"/>
      <c r="G609" s="91"/>
      <c r="H609" s="91"/>
    </row>
    <row r="610" spans="1:8" ht="22.5" customHeight="1" x14ac:dyDescent="0.3">
      <c r="A610" s="24">
        <v>607</v>
      </c>
      <c r="B610" s="83"/>
      <c r="C610" s="90"/>
      <c r="D610" s="91"/>
      <c r="E610" s="90"/>
      <c r="F610" s="91"/>
      <c r="G610" s="91"/>
      <c r="H610" s="91"/>
    </row>
    <row r="611" spans="1:8" ht="22.5" customHeight="1" x14ac:dyDescent="0.3">
      <c r="A611" s="24">
        <v>608</v>
      </c>
      <c r="B611" s="83"/>
      <c r="C611" s="90"/>
      <c r="D611" s="91"/>
      <c r="E611" s="90"/>
      <c r="F611" s="91"/>
      <c r="G611" s="91"/>
      <c r="H611" s="91"/>
    </row>
    <row r="612" spans="1:8" ht="22.5" customHeight="1" x14ac:dyDescent="0.3">
      <c r="A612" s="24">
        <v>609</v>
      </c>
      <c r="B612" s="83"/>
      <c r="C612" s="90"/>
      <c r="D612" s="91"/>
      <c r="E612" s="90"/>
      <c r="F612" s="91"/>
      <c r="G612" s="91"/>
      <c r="H612" s="91"/>
    </row>
    <row r="613" spans="1:8" ht="22.5" customHeight="1" x14ac:dyDescent="0.3">
      <c r="A613" s="24">
        <v>610</v>
      </c>
      <c r="B613" s="83"/>
      <c r="C613" s="90"/>
      <c r="D613" s="91"/>
      <c r="E613" s="90"/>
      <c r="F613" s="91"/>
      <c r="G613" s="91"/>
      <c r="H613" s="91"/>
    </row>
    <row r="614" spans="1:8" ht="22.5" customHeight="1" x14ac:dyDescent="0.3">
      <c r="A614" s="24">
        <v>611</v>
      </c>
      <c r="B614" s="83"/>
      <c r="C614" s="90"/>
      <c r="D614" s="91"/>
      <c r="E614" s="90"/>
      <c r="F614" s="91"/>
      <c r="G614" s="91"/>
      <c r="H614" s="91"/>
    </row>
    <row r="615" spans="1:8" ht="22.5" customHeight="1" x14ac:dyDescent="0.3">
      <c r="A615" s="24">
        <v>612</v>
      </c>
      <c r="B615" s="83"/>
      <c r="C615" s="90"/>
      <c r="D615" s="91"/>
      <c r="E615" s="90"/>
      <c r="F615" s="91"/>
      <c r="G615" s="91"/>
      <c r="H615" s="91"/>
    </row>
    <row r="616" spans="1:8" ht="22.5" customHeight="1" x14ac:dyDescent="0.3">
      <c r="A616" s="24">
        <v>613</v>
      </c>
      <c r="B616" s="83"/>
      <c r="C616" s="90"/>
      <c r="D616" s="91"/>
      <c r="E616" s="90"/>
      <c r="F616" s="91"/>
      <c r="G616" s="91"/>
      <c r="H616" s="91"/>
    </row>
    <row r="617" spans="1:8" ht="22.5" customHeight="1" x14ac:dyDescent="0.3">
      <c r="A617" s="24">
        <v>614</v>
      </c>
      <c r="B617" s="83"/>
      <c r="C617" s="90"/>
      <c r="D617" s="91"/>
      <c r="E617" s="90"/>
      <c r="F617" s="91"/>
      <c r="G617" s="91"/>
      <c r="H617" s="91"/>
    </row>
    <row r="618" spans="1:8" ht="22.5" customHeight="1" x14ac:dyDescent="0.3">
      <c r="A618" s="24">
        <v>615</v>
      </c>
      <c r="B618" s="83"/>
      <c r="C618" s="90"/>
      <c r="D618" s="91"/>
      <c r="E618" s="90"/>
      <c r="F618" s="91"/>
      <c r="G618" s="91"/>
      <c r="H618" s="91"/>
    </row>
    <row r="619" spans="1:8" ht="22.5" customHeight="1" x14ac:dyDescent="0.3">
      <c r="A619" s="24">
        <v>616</v>
      </c>
      <c r="B619" s="83"/>
      <c r="C619" s="90"/>
      <c r="D619" s="91"/>
      <c r="E619" s="90"/>
      <c r="F619" s="91"/>
      <c r="G619" s="91"/>
      <c r="H619" s="91"/>
    </row>
    <row r="620" spans="1:8" ht="22.5" customHeight="1" x14ac:dyDescent="0.3">
      <c r="A620" s="24">
        <v>617</v>
      </c>
      <c r="B620" s="83"/>
      <c r="C620" s="90"/>
      <c r="D620" s="91"/>
      <c r="E620" s="90"/>
      <c r="F620" s="91"/>
      <c r="G620" s="91"/>
      <c r="H620" s="91"/>
    </row>
    <row r="621" spans="1:8" ht="22.5" customHeight="1" x14ac:dyDescent="0.3">
      <c r="A621" s="24">
        <v>618</v>
      </c>
      <c r="B621" s="83"/>
      <c r="C621" s="90"/>
      <c r="D621" s="91"/>
      <c r="E621" s="90"/>
      <c r="F621" s="91"/>
      <c r="G621" s="91"/>
      <c r="H621" s="91"/>
    </row>
    <row r="622" spans="1:8" ht="22.5" customHeight="1" x14ac:dyDescent="0.3">
      <c r="A622" s="24">
        <v>619</v>
      </c>
      <c r="B622" s="83"/>
      <c r="C622" s="90"/>
      <c r="D622" s="91"/>
      <c r="E622" s="90"/>
      <c r="F622" s="91"/>
      <c r="G622" s="91"/>
      <c r="H622" s="91"/>
    </row>
    <row r="623" spans="1:8" ht="22.5" customHeight="1" x14ac:dyDescent="0.3">
      <c r="A623" s="24">
        <v>620</v>
      </c>
      <c r="B623" s="83"/>
      <c r="C623" s="90"/>
      <c r="D623" s="91"/>
      <c r="E623" s="90"/>
      <c r="F623" s="91"/>
      <c r="G623" s="91"/>
      <c r="H623" s="91"/>
    </row>
    <row r="624" spans="1:8" ht="22.5" customHeight="1" x14ac:dyDescent="0.3">
      <c r="A624" s="24">
        <v>621</v>
      </c>
      <c r="B624" s="83"/>
      <c r="C624" s="90"/>
      <c r="D624" s="91"/>
      <c r="E624" s="90"/>
      <c r="F624" s="91"/>
      <c r="G624" s="91"/>
      <c r="H624" s="91"/>
    </row>
    <row r="625" spans="1:8" ht="22.5" customHeight="1" x14ac:dyDescent="0.3">
      <c r="A625" s="24">
        <v>622</v>
      </c>
      <c r="B625" s="83"/>
      <c r="C625" s="90"/>
      <c r="D625" s="91"/>
      <c r="E625" s="90"/>
      <c r="F625" s="91"/>
      <c r="G625" s="91"/>
      <c r="H625" s="91"/>
    </row>
    <row r="626" spans="1:8" ht="22.5" customHeight="1" x14ac:dyDescent="0.3">
      <c r="A626" s="24">
        <v>623</v>
      </c>
      <c r="B626" s="83"/>
      <c r="C626" s="90"/>
      <c r="D626" s="91"/>
      <c r="E626" s="90"/>
      <c r="F626" s="91"/>
      <c r="G626" s="91"/>
      <c r="H626" s="91"/>
    </row>
    <row r="627" spans="1:8" ht="22.5" customHeight="1" x14ac:dyDescent="0.3">
      <c r="A627" s="24">
        <v>624</v>
      </c>
      <c r="B627" s="83"/>
      <c r="C627" s="90"/>
      <c r="D627" s="91"/>
      <c r="E627" s="90"/>
      <c r="F627" s="91"/>
      <c r="G627" s="91"/>
      <c r="H627" s="91"/>
    </row>
    <row r="628" spans="1:8" ht="22.5" customHeight="1" x14ac:dyDescent="0.3">
      <c r="A628" s="24">
        <v>625</v>
      </c>
      <c r="B628" s="83"/>
      <c r="C628" s="90"/>
      <c r="D628" s="91"/>
      <c r="E628" s="90"/>
      <c r="F628" s="91"/>
      <c r="G628" s="91"/>
      <c r="H628" s="91"/>
    </row>
    <row r="629" spans="1:8" ht="22.5" customHeight="1" x14ac:dyDescent="0.3">
      <c r="A629" s="24">
        <v>626</v>
      </c>
      <c r="B629" s="83"/>
      <c r="C629" s="90"/>
      <c r="D629" s="91"/>
      <c r="E629" s="90"/>
      <c r="F629" s="91"/>
      <c r="G629" s="91"/>
      <c r="H629" s="91"/>
    </row>
    <row r="630" spans="1:8" ht="22.5" customHeight="1" x14ac:dyDescent="0.3">
      <c r="A630" s="24">
        <v>627</v>
      </c>
      <c r="B630" s="83"/>
      <c r="C630" s="90"/>
      <c r="D630" s="91"/>
      <c r="E630" s="90"/>
      <c r="F630" s="91"/>
      <c r="G630" s="91"/>
      <c r="H630" s="91"/>
    </row>
    <row r="631" spans="1:8" ht="22.5" customHeight="1" x14ac:dyDescent="0.3">
      <c r="A631" s="24">
        <v>628</v>
      </c>
      <c r="B631" s="83"/>
      <c r="C631" s="90"/>
      <c r="D631" s="91"/>
      <c r="E631" s="90"/>
      <c r="F631" s="91"/>
      <c r="G631" s="91"/>
      <c r="H631" s="91"/>
    </row>
    <row r="632" spans="1:8" ht="22.5" customHeight="1" x14ac:dyDescent="0.3">
      <c r="A632" s="24">
        <v>629</v>
      </c>
      <c r="B632" s="83"/>
      <c r="C632" s="90"/>
      <c r="D632" s="91"/>
      <c r="E632" s="90"/>
      <c r="F632" s="91"/>
      <c r="G632" s="91"/>
      <c r="H632" s="91"/>
    </row>
    <row r="633" spans="1:8" ht="22.5" customHeight="1" x14ac:dyDescent="0.3">
      <c r="A633" s="24">
        <v>630</v>
      </c>
      <c r="B633" s="83"/>
      <c r="C633" s="90"/>
      <c r="D633" s="91"/>
      <c r="E633" s="90"/>
      <c r="F633" s="91"/>
      <c r="G633" s="91"/>
      <c r="H633" s="91"/>
    </row>
    <row r="634" spans="1:8" ht="22.5" customHeight="1" x14ac:dyDescent="0.3">
      <c r="A634" s="24">
        <v>631</v>
      </c>
      <c r="B634" s="83"/>
      <c r="C634" s="90"/>
      <c r="D634" s="91"/>
      <c r="E634" s="90"/>
      <c r="F634" s="91"/>
      <c r="G634" s="91"/>
      <c r="H634" s="91"/>
    </row>
    <row r="635" spans="1:8" ht="22.5" customHeight="1" x14ac:dyDescent="0.3">
      <c r="A635" s="24">
        <v>632</v>
      </c>
      <c r="B635" s="83"/>
      <c r="C635" s="90"/>
      <c r="D635" s="91"/>
      <c r="E635" s="90"/>
      <c r="F635" s="91"/>
      <c r="G635" s="91"/>
      <c r="H635" s="91"/>
    </row>
    <row r="636" spans="1:8" ht="22.5" customHeight="1" x14ac:dyDescent="0.3">
      <c r="A636" s="24">
        <v>633</v>
      </c>
      <c r="B636" s="83"/>
      <c r="C636" s="90"/>
      <c r="D636" s="91"/>
      <c r="E636" s="90"/>
      <c r="F636" s="91"/>
      <c r="G636" s="91"/>
      <c r="H636" s="91"/>
    </row>
    <row r="637" spans="1:8" ht="22.5" customHeight="1" x14ac:dyDescent="0.3">
      <c r="A637" s="24">
        <v>634</v>
      </c>
      <c r="B637" s="83"/>
      <c r="C637" s="90"/>
      <c r="D637" s="91"/>
      <c r="E637" s="90"/>
      <c r="F637" s="91"/>
      <c r="G637" s="91"/>
      <c r="H637" s="91"/>
    </row>
    <row r="638" spans="1:8" ht="22.5" customHeight="1" x14ac:dyDescent="0.3">
      <c r="A638" s="24">
        <v>635</v>
      </c>
      <c r="B638" s="83"/>
      <c r="C638" s="90"/>
      <c r="D638" s="91"/>
      <c r="E638" s="90"/>
      <c r="F638" s="91"/>
      <c r="G638" s="91"/>
      <c r="H638" s="91"/>
    </row>
    <row r="639" spans="1:8" ht="22.5" customHeight="1" x14ac:dyDescent="0.3">
      <c r="A639" s="24">
        <v>636</v>
      </c>
      <c r="B639" s="83"/>
      <c r="C639" s="90"/>
      <c r="D639" s="91"/>
      <c r="E639" s="90"/>
      <c r="F639" s="91"/>
      <c r="G639" s="91"/>
      <c r="H639" s="91"/>
    </row>
    <row r="640" spans="1:8" ht="22.5" customHeight="1" x14ac:dyDescent="0.3">
      <c r="A640" s="24">
        <v>637</v>
      </c>
      <c r="B640" s="83"/>
      <c r="C640" s="90"/>
      <c r="D640" s="91"/>
      <c r="E640" s="90"/>
      <c r="F640" s="91"/>
      <c r="G640" s="91"/>
      <c r="H640" s="91"/>
    </row>
    <row r="641" spans="1:8" ht="22.5" customHeight="1" x14ac:dyDescent="0.3">
      <c r="A641" s="24">
        <v>638</v>
      </c>
      <c r="B641" s="83"/>
      <c r="C641" s="90"/>
      <c r="D641" s="91"/>
      <c r="E641" s="90"/>
      <c r="F641" s="91"/>
      <c r="G641" s="91"/>
      <c r="H641" s="91"/>
    </row>
    <row r="642" spans="1:8" ht="22.5" customHeight="1" x14ac:dyDescent="0.3">
      <c r="A642" s="24">
        <v>639</v>
      </c>
      <c r="B642" s="83"/>
      <c r="C642" s="90"/>
      <c r="D642" s="91"/>
      <c r="E642" s="90"/>
      <c r="F642" s="91"/>
      <c r="G642" s="91"/>
      <c r="H642" s="91"/>
    </row>
    <row r="643" spans="1:8" ht="22.5" customHeight="1" x14ac:dyDescent="0.3">
      <c r="A643" s="24">
        <v>640</v>
      </c>
      <c r="B643" s="83"/>
      <c r="C643" s="90"/>
      <c r="D643" s="91"/>
      <c r="E643" s="90"/>
      <c r="F643" s="91"/>
      <c r="G643" s="91"/>
      <c r="H643" s="91"/>
    </row>
    <row r="644" spans="1:8" ht="22.5" customHeight="1" x14ac:dyDescent="0.3">
      <c r="A644" s="24">
        <v>641</v>
      </c>
      <c r="B644" s="83"/>
      <c r="C644" s="90"/>
      <c r="D644" s="91"/>
      <c r="E644" s="90"/>
      <c r="F644" s="91"/>
      <c r="G644" s="91"/>
      <c r="H644" s="91"/>
    </row>
    <row r="645" spans="1:8" ht="22.5" customHeight="1" x14ac:dyDescent="0.3">
      <c r="A645" s="24">
        <v>642</v>
      </c>
      <c r="B645" s="83"/>
      <c r="C645" s="90"/>
      <c r="D645" s="91"/>
      <c r="E645" s="90"/>
      <c r="F645" s="91"/>
      <c r="G645" s="91"/>
      <c r="H645" s="91"/>
    </row>
    <row r="646" spans="1:8" ht="22.5" customHeight="1" x14ac:dyDescent="0.3">
      <c r="A646" s="24">
        <v>643</v>
      </c>
      <c r="B646" s="83"/>
      <c r="C646" s="90"/>
      <c r="D646" s="91"/>
      <c r="E646" s="90"/>
      <c r="F646" s="91"/>
      <c r="G646" s="91"/>
      <c r="H646" s="91"/>
    </row>
    <row r="647" spans="1:8" ht="22.5" customHeight="1" x14ac:dyDescent="0.3">
      <c r="A647" s="24">
        <v>644</v>
      </c>
      <c r="B647" s="83"/>
      <c r="C647" s="90"/>
      <c r="D647" s="91"/>
      <c r="E647" s="90"/>
      <c r="F647" s="91"/>
      <c r="G647" s="91"/>
      <c r="H647" s="91"/>
    </row>
    <row r="648" spans="1:8" ht="22.5" customHeight="1" x14ac:dyDescent="0.3">
      <c r="A648" s="24">
        <v>645</v>
      </c>
      <c r="B648" s="83"/>
      <c r="C648" s="90"/>
      <c r="D648" s="91"/>
      <c r="E648" s="90"/>
      <c r="F648" s="91"/>
      <c r="G648" s="91"/>
      <c r="H648" s="91"/>
    </row>
    <row r="649" spans="1:8" ht="22.5" customHeight="1" x14ac:dyDescent="0.3">
      <c r="A649" s="24">
        <v>646</v>
      </c>
      <c r="B649" s="83"/>
      <c r="C649" s="90"/>
      <c r="D649" s="91"/>
      <c r="E649" s="90"/>
      <c r="F649" s="91"/>
      <c r="G649" s="91"/>
      <c r="H649" s="91"/>
    </row>
    <row r="650" spans="1:8" ht="22.5" customHeight="1" x14ac:dyDescent="0.3">
      <c r="A650" s="24">
        <v>647</v>
      </c>
      <c r="B650" s="83"/>
      <c r="C650" s="90"/>
      <c r="D650" s="91"/>
      <c r="E650" s="90"/>
      <c r="F650" s="91"/>
      <c r="G650" s="91"/>
      <c r="H650" s="91"/>
    </row>
    <row r="651" spans="1:8" ht="22.5" customHeight="1" x14ac:dyDescent="0.3">
      <c r="A651" s="24">
        <v>648</v>
      </c>
      <c r="B651" s="83"/>
      <c r="C651" s="90"/>
      <c r="D651" s="91"/>
      <c r="E651" s="90"/>
      <c r="F651" s="91"/>
      <c r="G651" s="91"/>
      <c r="H651" s="91"/>
    </row>
    <row r="652" spans="1:8" ht="22.5" customHeight="1" x14ac:dyDescent="0.3">
      <c r="A652" s="24">
        <v>649</v>
      </c>
      <c r="B652" s="83"/>
      <c r="C652" s="90"/>
      <c r="D652" s="91"/>
      <c r="E652" s="90"/>
      <c r="F652" s="91"/>
      <c r="G652" s="91"/>
      <c r="H652" s="91"/>
    </row>
    <row r="653" spans="1:8" ht="22.5" customHeight="1" x14ac:dyDescent="0.3">
      <c r="A653" s="24">
        <v>650</v>
      </c>
      <c r="B653" s="83"/>
      <c r="C653" s="90"/>
      <c r="D653" s="91"/>
      <c r="E653" s="90"/>
      <c r="F653" s="91"/>
      <c r="G653" s="91"/>
      <c r="H653" s="91"/>
    </row>
    <row r="654" spans="1:8" ht="22.5" customHeight="1" x14ac:dyDescent="0.3">
      <c r="A654" s="24">
        <v>651</v>
      </c>
      <c r="B654" s="83"/>
      <c r="C654" s="90"/>
      <c r="D654" s="91"/>
      <c r="E654" s="90"/>
      <c r="F654" s="91"/>
      <c r="G654" s="91"/>
      <c r="H654" s="91"/>
    </row>
    <row r="655" spans="1:8" ht="22.5" customHeight="1" x14ac:dyDescent="0.3">
      <c r="A655" s="24">
        <v>652</v>
      </c>
      <c r="B655" s="83"/>
      <c r="C655" s="90"/>
      <c r="D655" s="91"/>
      <c r="E655" s="90"/>
      <c r="F655" s="91"/>
      <c r="G655" s="91"/>
      <c r="H655" s="91"/>
    </row>
    <row r="656" spans="1:8" ht="22.5" customHeight="1" x14ac:dyDescent="0.3">
      <c r="A656" s="24">
        <v>653</v>
      </c>
      <c r="B656" s="83"/>
      <c r="C656" s="90"/>
      <c r="D656" s="91"/>
      <c r="E656" s="90"/>
      <c r="F656" s="91"/>
      <c r="G656" s="91"/>
      <c r="H656" s="91"/>
    </row>
    <row r="657" spans="1:8" ht="22.5" customHeight="1" x14ac:dyDescent="0.3">
      <c r="A657" s="24">
        <v>654</v>
      </c>
      <c r="B657" s="83"/>
      <c r="C657" s="90"/>
      <c r="D657" s="91"/>
      <c r="E657" s="90"/>
      <c r="F657" s="91"/>
      <c r="G657" s="91"/>
      <c r="H657" s="91"/>
    </row>
    <row r="658" spans="1:8" ht="22.5" customHeight="1" x14ac:dyDescent="0.3">
      <c r="A658" s="24">
        <v>655</v>
      </c>
      <c r="B658" s="83"/>
      <c r="C658" s="90"/>
      <c r="D658" s="91"/>
      <c r="E658" s="90"/>
      <c r="F658" s="91"/>
      <c r="G658" s="91"/>
      <c r="H658" s="91"/>
    </row>
    <row r="659" spans="1:8" ht="22.5" customHeight="1" x14ac:dyDescent="0.3">
      <c r="A659" s="24">
        <v>656</v>
      </c>
      <c r="B659" s="83"/>
      <c r="C659" s="90"/>
      <c r="D659" s="91"/>
      <c r="E659" s="90"/>
      <c r="F659" s="91"/>
      <c r="G659" s="91"/>
      <c r="H659" s="91"/>
    </row>
    <row r="660" spans="1:8" ht="22.5" customHeight="1" x14ac:dyDescent="0.3">
      <c r="A660" s="24">
        <v>657</v>
      </c>
      <c r="B660" s="83"/>
      <c r="C660" s="90"/>
      <c r="D660" s="91"/>
      <c r="E660" s="90"/>
      <c r="F660" s="91"/>
      <c r="G660" s="91"/>
      <c r="H660" s="91"/>
    </row>
    <row r="661" spans="1:8" ht="22.5" customHeight="1" x14ac:dyDescent="0.3">
      <c r="A661" s="24">
        <v>658</v>
      </c>
      <c r="B661" s="83"/>
      <c r="C661" s="90"/>
      <c r="D661" s="91"/>
      <c r="E661" s="90"/>
      <c r="F661" s="91"/>
      <c r="G661" s="91"/>
      <c r="H661" s="91"/>
    </row>
    <row r="662" spans="1:8" ht="22.5" customHeight="1" x14ac:dyDescent="0.3">
      <c r="A662" s="24">
        <v>659</v>
      </c>
      <c r="B662" s="83"/>
      <c r="C662" s="90"/>
      <c r="D662" s="91"/>
      <c r="E662" s="90"/>
      <c r="F662" s="91"/>
      <c r="G662" s="91"/>
      <c r="H662" s="91"/>
    </row>
    <row r="663" spans="1:8" ht="22.5" customHeight="1" x14ac:dyDescent="0.3">
      <c r="A663" s="24">
        <v>660</v>
      </c>
      <c r="B663" s="83"/>
      <c r="C663" s="90"/>
      <c r="D663" s="91"/>
      <c r="E663" s="90"/>
      <c r="F663" s="91"/>
      <c r="G663" s="91"/>
      <c r="H663" s="91"/>
    </row>
    <row r="664" spans="1:8" ht="22.5" customHeight="1" x14ac:dyDescent="0.3">
      <c r="A664" s="24">
        <v>661</v>
      </c>
      <c r="B664" s="83"/>
      <c r="C664" s="90"/>
      <c r="D664" s="91"/>
      <c r="E664" s="90"/>
      <c r="F664" s="91"/>
      <c r="G664" s="91"/>
      <c r="H664" s="91"/>
    </row>
    <row r="665" spans="1:8" ht="22.5" customHeight="1" x14ac:dyDescent="0.3">
      <c r="A665" s="24">
        <v>662</v>
      </c>
      <c r="B665" s="83"/>
      <c r="C665" s="90"/>
      <c r="D665" s="91"/>
      <c r="E665" s="90"/>
      <c r="F665" s="91"/>
      <c r="G665" s="91"/>
      <c r="H665" s="91"/>
    </row>
    <row r="666" spans="1:8" ht="22.5" customHeight="1" x14ac:dyDescent="0.3">
      <c r="A666" s="24">
        <v>663</v>
      </c>
      <c r="B666" s="83"/>
      <c r="C666" s="90"/>
      <c r="D666" s="91"/>
      <c r="E666" s="90"/>
      <c r="F666" s="91"/>
      <c r="G666" s="91"/>
      <c r="H666" s="91"/>
    </row>
    <row r="667" spans="1:8" ht="22.5" customHeight="1" x14ac:dyDescent="0.3">
      <c r="A667" s="24">
        <v>664</v>
      </c>
      <c r="B667" s="83"/>
      <c r="C667" s="90"/>
      <c r="D667" s="91"/>
      <c r="E667" s="90"/>
      <c r="F667" s="91"/>
      <c r="G667" s="91"/>
      <c r="H667" s="91"/>
    </row>
    <row r="668" spans="1:8" ht="22.5" customHeight="1" x14ac:dyDescent="0.3">
      <c r="A668" s="24">
        <v>665</v>
      </c>
      <c r="B668" s="83"/>
      <c r="C668" s="90"/>
      <c r="D668" s="91"/>
      <c r="E668" s="90"/>
      <c r="F668" s="91"/>
      <c r="G668" s="91"/>
      <c r="H668" s="91"/>
    </row>
    <row r="669" spans="1:8" ht="22.5" customHeight="1" x14ac:dyDescent="0.3">
      <c r="A669" s="24">
        <v>666</v>
      </c>
      <c r="B669" s="83"/>
      <c r="C669" s="90"/>
      <c r="D669" s="91"/>
      <c r="E669" s="90"/>
      <c r="F669" s="91"/>
      <c r="G669" s="91"/>
      <c r="H669" s="91"/>
    </row>
    <row r="670" spans="1:8" ht="22.5" customHeight="1" x14ac:dyDescent="0.3">
      <c r="A670" s="24">
        <v>667</v>
      </c>
      <c r="B670" s="83"/>
      <c r="C670" s="90"/>
      <c r="D670" s="91"/>
      <c r="E670" s="90"/>
      <c r="F670" s="91"/>
      <c r="G670" s="91"/>
      <c r="H670" s="91"/>
    </row>
    <row r="671" spans="1:8" ht="22.5" customHeight="1" x14ac:dyDescent="0.3">
      <c r="A671" s="24">
        <v>668</v>
      </c>
      <c r="B671" s="83"/>
      <c r="C671" s="90"/>
      <c r="D671" s="91"/>
      <c r="E671" s="90"/>
      <c r="F671" s="91"/>
      <c r="G671" s="91"/>
      <c r="H671" s="91"/>
    </row>
    <row r="672" spans="1:8" ht="22.5" customHeight="1" x14ac:dyDescent="0.3">
      <c r="A672" s="24">
        <v>669</v>
      </c>
      <c r="B672" s="83"/>
      <c r="C672" s="90"/>
      <c r="D672" s="91"/>
      <c r="E672" s="90"/>
      <c r="F672" s="91"/>
      <c r="G672" s="91"/>
      <c r="H672" s="91"/>
    </row>
    <row r="673" spans="1:8" ht="22.5" customHeight="1" x14ac:dyDescent="0.3">
      <c r="A673" s="24">
        <v>670</v>
      </c>
      <c r="B673" s="83"/>
      <c r="C673" s="90"/>
      <c r="D673" s="91"/>
      <c r="E673" s="90"/>
      <c r="F673" s="91"/>
      <c r="G673" s="91"/>
      <c r="H673" s="91"/>
    </row>
    <row r="674" spans="1:8" ht="22.5" customHeight="1" x14ac:dyDescent="0.3">
      <c r="A674" s="24">
        <v>671</v>
      </c>
      <c r="B674" s="83"/>
      <c r="C674" s="90"/>
      <c r="D674" s="91"/>
      <c r="E674" s="90"/>
      <c r="F674" s="91"/>
      <c r="G674" s="91"/>
      <c r="H674" s="91"/>
    </row>
    <row r="675" spans="1:8" ht="22.5" customHeight="1" x14ac:dyDescent="0.3">
      <c r="A675" s="24">
        <v>672</v>
      </c>
      <c r="B675" s="83"/>
      <c r="C675" s="90"/>
      <c r="D675" s="91"/>
      <c r="E675" s="90"/>
      <c r="F675" s="91"/>
      <c r="G675" s="91"/>
      <c r="H675" s="91"/>
    </row>
    <row r="676" spans="1:8" ht="22.5" customHeight="1" x14ac:dyDescent="0.3">
      <c r="A676" s="24">
        <v>673</v>
      </c>
      <c r="B676" s="83"/>
      <c r="C676" s="90"/>
      <c r="D676" s="91"/>
      <c r="E676" s="90"/>
      <c r="F676" s="91"/>
      <c r="G676" s="91"/>
      <c r="H676" s="91"/>
    </row>
    <row r="677" spans="1:8" ht="22.5" customHeight="1" x14ac:dyDescent="0.3">
      <c r="A677" s="24">
        <v>674</v>
      </c>
      <c r="B677" s="83"/>
      <c r="C677" s="90"/>
      <c r="D677" s="91"/>
      <c r="E677" s="90"/>
      <c r="F677" s="91"/>
      <c r="G677" s="91"/>
      <c r="H677" s="91"/>
    </row>
    <row r="678" spans="1:8" ht="22.5" customHeight="1" x14ac:dyDescent="0.3">
      <c r="A678" s="24">
        <v>675</v>
      </c>
      <c r="B678" s="83"/>
      <c r="C678" s="90"/>
      <c r="D678" s="91"/>
      <c r="E678" s="90"/>
      <c r="F678" s="91"/>
      <c r="G678" s="91"/>
      <c r="H678" s="91"/>
    </row>
    <row r="679" spans="1:8" ht="22.5" customHeight="1" x14ac:dyDescent="0.3">
      <c r="A679" s="24">
        <v>676</v>
      </c>
      <c r="B679" s="83"/>
      <c r="C679" s="90"/>
      <c r="D679" s="91"/>
      <c r="E679" s="90"/>
      <c r="F679" s="91"/>
      <c r="G679" s="91"/>
      <c r="H679" s="91"/>
    </row>
    <row r="680" spans="1:8" ht="22.5" customHeight="1" x14ac:dyDescent="0.3">
      <c r="A680" s="24">
        <v>677</v>
      </c>
      <c r="B680" s="83"/>
      <c r="C680" s="90"/>
      <c r="D680" s="91"/>
      <c r="E680" s="90"/>
      <c r="F680" s="91"/>
      <c r="G680" s="91"/>
      <c r="H680" s="91"/>
    </row>
    <row r="681" spans="1:8" ht="22.5" customHeight="1" x14ac:dyDescent="0.3">
      <c r="A681" s="24">
        <v>678</v>
      </c>
      <c r="B681" s="83"/>
      <c r="C681" s="90"/>
      <c r="D681" s="91"/>
      <c r="E681" s="90"/>
      <c r="F681" s="91"/>
      <c r="G681" s="91"/>
      <c r="H681" s="91"/>
    </row>
    <row r="682" spans="1:8" ht="22.5" customHeight="1" x14ac:dyDescent="0.3">
      <c r="A682" s="24">
        <v>679</v>
      </c>
      <c r="B682" s="83"/>
      <c r="C682" s="90"/>
      <c r="D682" s="91"/>
      <c r="E682" s="90"/>
      <c r="F682" s="91"/>
      <c r="G682" s="91"/>
      <c r="H682" s="91"/>
    </row>
    <row r="683" spans="1:8" ht="22.5" customHeight="1" x14ac:dyDescent="0.3">
      <c r="A683" s="24">
        <v>680</v>
      </c>
      <c r="B683" s="83"/>
      <c r="C683" s="90"/>
      <c r="D683" s="91"/>
      <c r="E683" s="90"/>
      <c r="F683" s="91"/>
      <c r="G683" s="91"/>
      <c r="H683" s="91"/>
    </row>
    <row r="684" spans="1:8" ht="22.5" customHeight="1" x14ac:dyDescent="0.3">
      <c r="A684" s="24">
        <v>681</v>
      </c>
      <c r="B684" s="83"/>
      <c r="C684" s="90"/>
      <c r="D684" s="91"/>
      <c r="E684" s="90"/>
      <c r="F684" s="91"/>
      <c r="G684" s="91"/>
      <c r="H684" s="91"/>
    </row>
    <row r="685" spans="1:8" ht="22.5" customHeight="1" x14ac:dyDescent="0.3">
      <c r="A685" s="24">
        <v>682</v>
      </c>
      <c r="B685" s="83"/>
      <c r="C685" s="90"/>
      <c r="D685" s="91"/>
      <c r="E685" s="90"/>
      <c r="F685" s="91"/>
      <c r="G685" s="91"/>
      <c r="H685" s="91"/>
    </row>
    <row r="686" spans="1:8" ht="22.5" customHeight="1" x14ac:dyDescent="0.3">
      <c r="A686" s="24">
        <v>683</v>
      </c>
      <c r="B686" s="83"/>
      <c r="C686" s="90"/>
      <c r="D686" s="91"/>
      <c r="E686" s="90"/>
      <c r="F686" s="91"/>
      <c r="G686" s="91"/>
      <c r="H686" s="91"/>
    </row>
    <row r="687" spans="1:8" ht="22.5" customHeight="1" x14ac:dyDescent="0.3">
      <c r="A687" s="24">
        <v>684</v>
      </c>
      <c r="B687" s="83"/>
      <c r="C687" s="90"/>
      <c r="D687" s="91"/>
      <c r="E687" s="90"/>
      <c r="F687" s="91"/>
      <c r="G687" s="91"/>
      <c r="H687" s="91"/>
    </row>
    <row r="688" spans="1:8" ht="22.5" customHeight="1" x14ac:dyDescent="0.3">
      <c r="A688" s="24">
        <v>685</v>
      </c>
      <c r="B688" s="83"/>
      <c r="C688" s="90"/>
      <c r="D688" s="91"/>
      <c r="E688" s="90"/>
      <c r="F688" s="91"/>
      <c r="G688" s="91"/>
      <c r="H688" s="91"/>
    </row>
    <row r="689" spans="1:8" ht="22.5" customHeight="1" x14ac:dyDescent="0.3">
      <c r="A689" s="24">
        <v>686</v>
      </c>
      <c r="B689" s="83"/>
      <c r="C689" s="90"/>
      <c r="D689" s="91"/>
      <c r="E689" s="90"/>
      <c r="F689" s="91"/>
      <c r="G689" s="91"/>
      <c r="H689" s="91"/>
    </row>
    <row r="690" spans="1:8" ht="22.5" customHeight="1" x14ac:dyDescent="0.3">
      <c r="A690" s="24">
        <v>687</v>
      </c>
      <c r="B690" s="83"/>
      <c r="C690" s="90"/>
      <c r="D690" s="91"/>
      <c r="E690" s="90"/>
      <c r="F690" s="91"/>
      <c r="G690" s="91"/>
      <c r="H690" s="91"/>
    </row>
    <row r="691" spans="1:8" ht="22.5" customHeight="1" x14ac:dyDescent="0.3">
      <c r="A691" s="24">
        <v>688</v>
      </c>
      <c r="B691" s="83"/>
      <c r="C691" s="90"/>
      <c r="D691" s="91"/>
      <c r="E691" s="90"/>
      <c r="F691" s="91"/>
      <c r="G691" s="91"/>
      <c r="H691" s="91"/>
    </row>
    <row r="692" spans="1:8" ht="22.5" customHeight="1" x14ac:dyDescent="0.3">
      <c r="A692" s="24">
        <v>689</v>
      </c>
      <c r="B692" s="83"/>
      <c r="C692" s="90"/>
      <c r="D692" s="91"/>
      <c r="E692" s="90"/>
      <c r="F692" s="91"/>
      <c r="G692" s="91"/>
      <c r="H692" s="91"/>
    </row>
    <row r="693" spans="1:8" ht="22.5" customHeight="1" x14ac:dyDescent="0.3">
      <c r="A693" s="24">
        <v>690</v>
      </c>
      <c r="B693" s="83"/>
      <c r="C693" s="90"/>
      <c r="D693" s="91"/>
      <c r="E693" s="90"/>
      <c r="F693" s="91"/>
      <c r="G693" s="91"/>
      <c r="H693" s="91"/>
    </row>
    <row r="694" spans="1:8" ht="22.5" customHeight="1" x14ac:dyDescent="0.3">
      <c r="A694" s="24">
        <v>691</v>
      </c>
      <c r="B694" s="83"/>
      <c r="C694" s="90"/>
      <c r="D694" s="91"/>
      <c r="E694" s="90"/>
      <c r="F694" s="91"/>
      <c r="G694" s="91"/>
      <c r="H694" s="91"/>
    </row>
    <row r="695" spans="1:8" ht="22.5" customHeight="1" x14ac:dyDescent="0.3">
      <c r="A695" s="24">
        <v>692</v>
      </c>
      <c r="B695" s="83"/>
      <c r="C695" s="90"/>
      <c r="D695" s="91"/>
      <c r="E695" s="90"/>
      <c r="F695" s="91"/>
      <c r="G695" s="91"/>
      <c r="H695" s="91"/>
    </row>
    <row r="696" spans="1:8" ht="22.5" customHeight="1" x14ac:dyDescent="0.3">
      <c r="A696" s="24">
        <v>693</v>
      </c>
      <c r="B696" s="83"/>
      <c r="C696" s="90"/>
      <c r="D696" s="91"/>
      <c r="E696" s="90"/>
      <c r="F696" s="91"/>
      <c r="G696" s="91"/>
      <c r="H696" s="91"/>
    </row>
    <row r="697" spans="1:8" ht="22.5" customHeight="1" x14ac:dyDescent="0.3">
      <c r="A697" s="24">
        <v>694</v>
      </c>
      <c r="B697" s="83"/>
      <c r="C697" s="90"/>
      <c r="D697" s="91"/>
      <c r="E697" s="90"/>
      <c r="F697" s="91"/>
      <c r="G697" s="91"/>
      <c r="H697" s="91"/>
    </row>
    <row r="698" spans="1:8" ht="22.5" customHeight="1" x14ac:dyDescent="0.3">
      <c r="A698" s="24">
        <v>695</v>
      </c>
      <c r="B698" s="83"/>
      <c r="C698" s="90"/>
      <c r="D698" s="91"/>
      <c r="E698" s="90"/>
      <c r="F698" s="91"/>
      <c r="G698" s="91"/>
      <c r="H698" s="91"/>
    </row>
    <row r="699" spans="1:8" ht="22.5" customHeight="1" x14ac:dyDescent="0.3">
      <c r="A699" s="24">
        <v>696</v>
      </c>
      <c r="B699" s="83"/>
      <c r="C699" s="90"/>
      <c r="D699" s="91"/>
      <c r="E699" s="90"/>
      <c r="F699" s="91"/>
      <c r="G699" s="91"/>
      <c r="H699" s="91"/>
    </row>
    <row r="700" spans="1:8" ht="22.5" customHeight="1" x14ac:dyDescent="0.3">
      <c r="A700" s="24">
        <v>697</v>
      </c>
      <c r="B700" s="83"/>
      <c r="C700" s="90"/>
      <c r="D700" s="91"/>
      <c r="E700" s="90"/>
      <c r="F700" s="91"/>
      <c r="G700" s="91"/>
      <c r="H700" s="91"/>
    </row>
    <row r="701" spans="1:8" ht="22.5" customHeight="1" x14ac:dyDescent="0.3">
      <c r="A701" s="24">
        <v>698</v>
      </c>
      <c r="B701" s="83"/>
      <c r="C701" s="90"/>
      <c r="D701" s="91"/>
      <c r="E701" s="90"/>
      <c r="F701" s="91"/>
      <c r="G701" s="91"/>
      <c r="H701" s="91"/>
    </row>
    <row r="702" spans="1:8" ht="22.5" customHeight="1" x14ac:dyDescent="0.3">
      <c r="A702" s="24">
        <v>699</v>
      </c>
      <c r="B702" s="83"/>
      <c r="C702" s="90"/>
      <c r="D702" s="91"/>
      <c r="E702" s="90"/>
      <c r="F702" s="91"/>
      <c r="G702" s="91"/>
      <c r="H702" s="91"/>
    </row>
    <row r="703" spans="1:8" ht="22.5" customHeight="1" x14ac:dyDescent="0.3">
      <c r="A703" s="24">
        <v>700</v>
      </c>
      <c r="B703" s="83"/>
      <c r="C703" s="90"/>
      <c r="D703" s="91"/>
      <c r="E703" s="90"/>
      <c r="F703" s="91"/>
      <c r="G703" s="91"/>
      <c r="H703" s="91"/>
    </row>
    <row r="704" spans="1:8" ht="22.5" customHeight="1" x14ac:dyDescent="0.3">
      <c r="A704" s="24">
        <v>701</v>
      </c>
      <c r="B704" s="83"/>
      <c r="C704" s="90"/>
      <c r="D704" s="91"/>
      <c r="E704" s="90"/>
      <c r="F704" s="91"/>
      <c r="G704" s="91"/>
      <c r="H704" s="91"/>
    </row>
    <row r="705" spans="1:8" ht="22.5" customHeight="1" x14ac:dyDescent="0.3">
      <c r="A705" s="24">
        <v>702</v>
      </c>
      <c r="B705" s="83"/>
      <c r="C705" s="90"/>
      <c r="D705" s="91"/>
      <c r="E705" s="90"/>
      <c r="F705" s="91"/>
      <c r="G705" s="91"/>
      <c r="H705" s="91"/>
    </row>
    <row r="706" spans="1:8" ht="22.5" customHeight="1" x14ac:dyDescent="0.3">
      <c r="A706" s="24">
        <v>703</v>
      </c>
      <c r="B706" s="83"/>
      <c r="C706" s="90"/>
      <c r="D706" s="91"/>
      <c r="E706" s="90"/>
      <c r="F706" s="91"/>
      <c r="G706" s="91"/>
      <c r="H706" s="91"/>
    </row>
    <row r="707" spans="1:8" ht="22.5" customHeight="1" x14ac:dyDescent="0.3">
      <c r="A707" s="24">
        <v>704</v>
      </c>
      <c r="B707" s="83"/>
      <c r="C707" s="90"/>
      <c r="D707" s="91"/>
      <c r="E707" s="90"/>
      <c r="F707" s="91"/>
      <c r="G707" s="91"/>
      <c r="H707" s="91"/>
    </row>
    <row r="708" spans="1:8" ht="22.5" customHeight="1" x14ac:dyDescent="0.3">
      <c r="A708" s="24">
        <v>705</v>
      </c>
      <c r="B708" s="83"/>
      <c r="C708" s="90"/>
      <c r="D708" s="91"/>
      <c r="E708" s="90"/>
      <c r="F708" s="91"/>
      <c r="G708" s="91"/>
      <c r="H708" s="91"/>
    </row>
    <row r="709" spans="1:8" ht="22.5" customHeight="1" x14ac:dyDescent="0.3">
      <c r="A709" s="24">
        <v>706</v>
      </c>
      <c r="B709" s="83"/>
      <c r="C709" s="90"/>
      <c r="D709" s="91"/>
      <c r="E709" s="90"/>
      <c r="F709" s="91"/>
      <c r="G709" s="91"/>
      <c r="H709" s="91"/>
    </row>
    <row r="710" spans="1:8" ht="22.5" customHeight="1" x14ac:dyDescent="0.3">
      <c r="A710" s="24">
        <v>707</v>
      </c>
      <c r="B710" s="83"/>
      <c r="C710" s="90"/>
      <c r="D710" s="91"/>
      <c r="E710" s="90"/>
      <c r="F710" s="91"/>
      <c r="G710" s="91"/>
      <c r="H710" s="91"/>
    </row>
    <row r="711" spans="1:8" ht="22.5" customHeight="1" x14ac:dyDescent="0.3">
      <c r="A711" s="24">
        <v>708</v>
      </c>
      <c r="B711" s="83"/>
      <c r="C711" s="90"/>
      <c r="D711" s="91"/>
      <c r="E711" s="90"/>
      <c r="F711" s="91"/>
      <c r="G711" s="91"/>
      <c r="H711" s="91"/>
    </row>
    <row r="712" spans="1:8" ht="22.5" customHeight="1" x14ac:dyDescent="0.3">
      <c r="A712" s="24">
        <v>709</v>
      </c>
      <c r="B712" s="83"/>
      <c r="C712" s="90"/>
      <c r="D712" s="91"/>
      <c r="E712" s="90"/>
      <c r="F712" s="91"/>
      <c r="G712" s="91"/>
      <c r="H712" s="91"/>
    </row>
    <row r="713" spans="1:8" ht="22.5" customHeight="1" x14ac:dyDescent="0.3">
      <c r="A713" s="24">
        <v>710</v>
      </c>
      <c r="B713" s="83"/>
      <c r="C713" s="90"/>
      <c r="D713" s="91"/>
      <c r="E713" s="90"/>
      <c r="F713" s="91"/>
      <c r="G713" s="91"/>
      <c r="H713" s="91"/>
    </row>
    <row r="714" spans="1:8" ht="22.5" customHeight="1" x14ac:dyDescent="0.3">
      <c r="A714" s="24">
        <v>711</v>
      </c>
      <c r="B714" s="83"/>
      <c r="C714" s="90"/>
      <c r="D714" s="91"/>
      <c r="E714" s="90"/>
      <c r="F714" s="91"/>
      <c r="G714" s="91"/>
      <c r="H714" s="91"/>
    </row>
    <row r="715" spans="1:8" ht="22.5" customHeight="1" x14ac:dyDescent="0.3">
      <c r="A715" s="24">
        <v>712</v>
      </c>
      <c r="B715" s="83"/>
      <c r="C715" s="90"/>
      <c r="D715" s="91"/>
      <c r="E715" s="90"/>
      <c r="F715" s="91"/>
      <c r="G715" s="91"/>
      <c r="H715" s="91"/>
    </row>
    <row r="716" spans="1:8" ht="22.5" customHeight="1" x14ac:dyDescent="0.3">
      <c r="A716" s="24">
        <v>713</v>
      </c>
      <c r="B716" s="83"/>
      <c r="C716" s="90"/>
      <c r="D716" s="91"/>
      <c r="E716" s="90"/>
      <c r="F716" s="91"/>
      <c r="G716" s="91"/>
      <c r="H716" s="91"/>
    </row>
    <row r="717" spans="1:8" ht="22.5" customHeight="1" x14ac:dyDescent="0.3">
      <c r="A717" s="24">
        <v>714</v>
      </c>
      <c r="B717" s="83"/>
      <c r="C717" s="90"/>
      <c r="D717" s="91"/>
      <c r="E717" s="90"/>
      <c r="F717" s="91"/>
      <c r="G717" s="91"/>
      <c r="H717" s="91"/>
    </row>
    <row r="718" spans="1:8" ht="22.5" customHeight="1" x14ac:dyDescent="0.3">
      <c r="A718" s="24">
        <v>715</v>
      </c>
      <c r="B718" s="83"/>
      <c r="C718" s="90"/>
      <c r="D718" s="91"/>
      <c r="E718" s="90"/>
      <c r="F718" s="91"/>
      <c r="G718" s="91"/>
      <c r="H718" s="91"/>
    </row>
    <row r="719" spans="1:8" ht="22.5" customHeight="1" x14ac:dyDescent="0.3">
      <c r="A719" s="24">
        <v>716</v>
      </c>
      <c r="B719" s="83"/>
      <c r="C719" s="90"/>
      <c r="D719" s="91"/>
      <c r="E719" s="90"/>
      <c r="F719" s="91"/>
      <c r="G719" s="91"/>
      <c r="H719" s="91"/>
    </row>
    <row r="720" spans="1:8" ht="22.5" customHeight="1" x14ac:dyDescent="0.3">
      <c r="A720" s="24">
        <v>717</v>
      </c>
      <c r="B720" s="83"/>
      <c r="C720" s="90"/>
      <c r="D720" s="91"/>
      <c r="E720" s="90"/>
      <c r="F720" s="91"/>
      <c r="G720" s="91"/>
      <c r="H720" s="91"/>
    </row>
    <row r="721" spans="1:8" ht="22.5" customHeight="1" x14ac:dyDescent="0.3">
      <c r="A721" s="24">
        <v>718</v>
      </c>
      <c r="B721" s="83"/>
      <c r="C721" s="90"/>
      <c r="D721" s="91"/>
      <c r="E721" s="90"/>
      <c r="F721" s="91"/>
      <c r="G721" s="91"/>
      <c r="H721" s="91"/>
    </row>
    <row r="722" spans="1:8" ht="22.5" customHeight="1" x14ac:dyDescent="0.3">
      <c r="A722" s="24">
        <v>719</v>
      </c>
      <c r="B722" s="83"/>
      <c r="C722" s="90"/>
      <c r="D722" s="91"/>
      <c r="E722" s="90"/>
      <c r="F722" s="91"/>
      <c r="G722" s="91"/>
      <c r="H722" s="91"/>
    </row>
    <row r="723" spans="1:8" ht="22.5" customHeight="1" x14ac:dyDescent="0.3">
      <c r="A723" s="24">
        <v>720</v>
      </c>
      <c r="B723" s="83"/>
      <c r="C723" s="90"/>
      <c r="D723" s="91"/>
      <c r="E723" s="90"/>
      <c r="F723" s="91"/>
      <c r="G723" s="91"/>
      <c r="H723" s="91"/>
    </row>
    <row r="724" spans="1:8" ht="22.5" customHeight="1" x14ac:dyDescent="0.3">
      <c r="A724" s="24">
        <v>721</v>
      </c>
      <c r="B724" s="83"/>
      <c r="C724" s="90"/>
      <c r="D724" s="91"/>
      <c r="E724" s="90"/>
      <c r="F724" s="91"/>
      <c r="G724" s="91"/>
      <c r="H724" s="91"/>
    </row>
    <row r="725" spans="1:8" ht="22.5" customHeight="1" x14ac:dyDescent="0.3">
      <c r="A725" s="24">
        <v>722</v>
      </c>
      <c r="B725" s="83"/>
      <c r="C725" s="90"/>
      <c r="D725" s="91"/>
      <c r="E725" s="90"/>
      <c r="F725" s="91"/>
      <c r="G725" s="91"/>
      <c r="H725" s="91"/>
    </row>
    <row r="726" spans="1:8" ht="22.5" customHeight="1" x14ac:dyDescent="0.3">
      <c r="A726" s="24">
        <v>723</v>
      </c>
      <c r="B726" s="83"/>
      <c r="C726" s="90"/>
      <c r="D726" s="91"/>
      <c r="E726" s="90"/>
      <c r="F726" s="91"/>
      <c r="G726" s="91"/>
      <c r="H726" s="91"/>
    </row>
    <row r="727" spans="1:8" ht="22.5" customHeight="1" x14ac:dyDescent="0.3">
      <c r="A727" s="24">
        <v>724</v>
      </c>
      <c r="B727" s="83"/>
      <c r="C727" s="90"/>
      <c r="D727" s="91"/>
      <c r="E727" s="90"/>
      <c r="F727" s="91"/>
      <c r="G727" s="91"/>
      <c r="H727" s="91"/>
    </row>
    <row r="728" spans="1:8" ht="22.5" customHeight="1" x14ac:dyDescent="0.3">
      <c r="A728" s="24">
        <v>725</v>
      </c>
      <c r="B728" s="83"/>
      <c r="C728" s="90"/>
      <c r="D728" s="91"/>
      <c r="E728" s="90"/>
      <c r="F728" s="91"/>
      <c r="G728" s="91"/>
      <c r="H728" s="91"/>
    </row>
    <row r="729" spans="1:8" ht="22.5" customHeight="1" x14ac:dyDescent="0.3">
      <c r="A729" s="24">
        <v>726</v>
      </c>
      <c r="B729" s="83"/>
      <c r="C729" s="90"/>
      <c r="D729" s="91"/>
      <c r="E729" s="90"/>
      <c r="F729" s="91"/>
      <c r="G729" s="91"/>
      <c r="H729" s="91"/>
    </row>
    <row r="730" spans="1:8" ht="22.5" customHeight="1" x14ac:dyDescent="0.3">
      <c r="A730" s="24">
        <v>727</v>
      </c>
      <c r="B730" s="83"/>
      <c r="C730" s="90"/>
      <c r="D730" s="91"/>
      <c r="E730" s="90"/>
      <c r="F730" s="91"/>
      <c r="G730" s="91"/>
      <c r="H730" s="91"/>
    </row>
    <row r="731" spans="1:8" ht="22.5" customHeight="1" x14ac:dyDescent="0.3">
      <c r="A731" s="24">
        <v>728</v>
      </c>
      <c r="B731" s="83"/>
      <c r="C731" s="90"/>
      <c r="D731" s="91"/>
      <c r="E731" s="90"/>
      <c r="F731" s="91"/>
      <c r="G731" s="91"/>
      <c r="H731" s="91"/>
    </row>
    <row r="732" spans="1:8" ht="22.5" customHeight="1" x14ac:dyDescent="0.3">
      <c r="A732" s="24">
        <v>729</v>
      </c>
      <c r="B732" s="83"/>
      <c r="C732" s="90"/>
      <c r="D732" s="91"/>
      <c r="E732" s="90"/>
      <c r="F732" s="91"/>
      <c r="G732" s="91"/>
      <c r="H732" s="91"/>
    </row>
    <row r="733" spans="1:8" ht="22.5" customHeight="1" x14ac:dyDescent="0.3">
      <c r="A733" s="24">
        <v>730</v>
      </c>
      <c r="B733" s="83"/>
      <c r="C733" s="90"/>
      <c r="D733" s="91"/>
      <c r="E733" s="90"/>
      <c r="F733" s="91"/>
      <c r="G733" s="91"/>
      <c r="H733" s="91"/>
    </row>
    <row r="734" spans="1:8" ht="22.5" customHeight="1" x14ac:dyDescent="0.3">
      <c r="A734" s="24">
        <v>731</v>
      </c>
      <c r="B734" s="83"/>
      <c r="C734" s="90"/>
      <c r="D734" s="91"/>
      <c r="E734" s="90"/>
      <c r="F734" s="91"/>
      <c r="G734" s="91"/>
      <c r="H734" s="91"/>
    </row>
    <row r="735" spans="1:8" ht="22.5" customHeight="1" x14ac:dyDescent="0.3">
      <c r="A735" s="24">
        <v>732</v>
      </c>
      <c r="B735" s="83"/>
      <c r="C735" s="90"/>
      <c r="D735" s="91"/>
      <c r="E735" s="90"/>
      <c r="F735" s="91"/>
      <c r="G735" s="91"/>
      <c r="H735" s="91"/>
    </row>
    <row r="736" spans="1:8" ht="22.5" customHeight="1" x14ac:dyDescent="0.3">
      <c r="A736" s="24">
        <v>733</v>
      </c>
      <c r="B736" s="83"/>
      <c r="C736" s="90"/>
      <c r="D736" s="91"/>
      <c r="E736" s="90"/>
      <c r="F736" s="91"/>
      <c r="G736" s="91"/>
      <c r="H736" s="91"/>
    </row>
    <row r="737" spans="1:8" ht="22.5" customHeight="1" x14ac:dyDescent="0.3">
      <c r="A737" s="24">
        <v>734</v>
      </c>
      <c r="B737" s="83"/>
      <c r="C737" s="90"/>
      <c r="D737" s="91"/>
      <c r="E737" s="90"/>
      <c r="F737" s="91"/>
      <c r="G737" s="91"/>
      <c r="H737" s="91"/>
    </row>
    <row r="738" spans="1:8" ht="22.5" customHeight="1" x14ac:dyDescent="0.3">
      <c r="A738" s="24">
        <v>735</v>
      </c>
      <c r="B738" s="83"/>
      <c r="C738" s="90"/>
      <c r="D738" s="91"/>
      <c r="E738" s="90"/>
      <c r="F738" s="91"/>
      <c r="G738" s="91"/>
      <c r="H738" s="91"/>
    </row>
    <row r="739" spans="1:8" ht="22.5" customHeight="1" x14ac:dyDescent="0.3">
      <c r="A739" s="24">
        <v>736</v>
      </c>
      <c r="B739" s="83"/>
      <c r="C739" s="90"/>
      <c r="D739" s="91"/>
      <c r="E739" s="90"/>
      <c r="F739" s="91"/>
      <c r="G739" s="91"/>
      <c r="H739" s="91"/>
    </row>
    <row r="740" spans="1:8" ht="22.5" customHeight="1" x14ac:dyDescent="0.3">
      <c r="A740" s="24">
        <v>737</v>
      </c>
      <c r="B740" s="83"/>
      <c r="C740" s="90"/>
      <c r="D740" s="91"/>
      <c r="E740" s="90"/>
      <c r="F740" s="91"/>
      <c r="G740" s="91"/>
      <c r="H740" s="91"/>
    </row>
    <row r="741" spans="1:8" ht="22.5" customHeight="1" x14ac:dyDescent="0.3">
      <c r="A741" s="24">
        <v>738</v>
      </c>
      <c r="B741" s="83"/>
      <c r="C741" s="90"/>
      <c r="D741" s="91"/>
      <c r="E741" s="90"/>
      <c r="F741" s="91"/>
      <c r="G741" s="91"/>
      <c r="H741" s="91"/>
    </row>
    <row r="742" spans="1:8" ht="22.5" customHeight="1" x14ac:dyDescent="0.3">
      <c r="A742" s="24">
        <v>739</v>
      </c>
      <c r="B742" s="83"/>
      <c r="C742" s="90"/>
      <c r="D742" s="91"/>
      <c r="E742" s="90"/>
      <c r="F742" s="91"/>
      <c r="G742" s="91"/>
      <c r="H742" s="91"/>
    </row>
    <row r="743" spans="1:8" ht="22.5" customHeight="1" x14ac:dyDescent="0.3">
      <c r="A743" s="24">
        <v>740</v>
      </c>
      <c r="B743" s="83"/>
      <c r="C743" s="90"/>
      <c r="D743" s="91"/>
      <c r="E743" s="90"/>
      <c r="F743" s="91"/>
      <c r="G743" s="91"/>
      <c r="H743" s="91"/>
    </row>
    <row r="744" spans="1:8" ht="22.5" customHeight="1" x14ac:dyDescent="0.3">
      <c r="A744" s="24">
        <v>741</v>
      </c>
      <c r="B744" s="83"/>
      <c r="C744" s="90"/>
      <c r="D744" s="91"/>
      <c r="E744" s="90"/>
      <c r="F744" s="91"/>
      <c r="G744" s="91"/>
      <c r="H744" s="91"/>
    </row>
    <row r="745" spans="1:8" ht="22.5" customHeight="1" x14ac:dyDescent="0.3">
      <c r="A745" s="24">
        <v>742</v>
      </c>
      <c r="B745" s="83"/>
      <c r="C745" s="90"/>
      <c r="D745" s="91"/>
      <c r="E745" s="90"/>
      <c r="F745" s="91"/>
      <c r="G745" s="91"/>
      <c r="H745" s="91"/>
    </row>
    <row r="746" spans="1:8" ht="22.5" customHeight="1" x14ac:dyDescent="0.3">
      <c r="A746" s="24">
        <v>743</v>
      </c>
      <c r="B746" s="83"/>
      <c r="C746" s="90"/>
      <c r="D746" s="91"/>
      <c r="E746" s="90"/>
      <c r="F746" s="91"/>
      <c r="G746" s="91"/>
      <c r="H746" s="91"/>
    </row>
    <row r="747" spans="1:8" ht="22.5" customHeight="1" x14ac:dyDescent="0.3">
      <c r="A747" s="24">
        <v>744</v>
      </c>
      <c r="B747" s="83"/>
      <c r="C747" s="90"/>
      <c r="D747" s="91"/>
      <c r="E747" s="90"/>
      <c r="F747" s="91"/>
      <c r="G747" s="91"/>
      <c r="H747" s="91"/>
    </row>
    <row r="748" spans="1:8" ht="22.5" customHeight="1" x14ac:dyDescent="0.3">
      <c r="A748" s="24">
        <v>745</v>
      </c>
      <c r="B748" s="83"/>
      <c r="C748" s="90"/>
      <c r="D748" s="91"/>
      <c r="E748" s="90"/>
      <c r="F748" s="91"/>
      <c r="G748" s="91"/>
      <c r="H748" s="91"/>
    </row>
    <row r="749" spans="1:8" ht="22.5" customHeight="1" x14ac:dyDescent="0.3">
      <c r="A749" s="24">
        <v>746</v>
      </c>
      <c r="B749" s="83"/>
      <c r="C749" s="90"/>
      <c r="D749" s="91"/>
      <c r="E749" s="90"/>
      <c r="F749" s="91"/>
      <c r="G749" s="91"/>
      <c r="H749" s="91"/>
    </row>
    <row r="750" spans="1:8" ht="22.5" customHeight="1" x14ac:dyDescent="0.3">
      <c r="A750" s="24">
        <v>747</v>
      </c>
      <c r="B750" s="83"/>
      <c r="C750" s="90"/>
      <c r="D750" s="91"/>
      <c r="E750" s="90"/>
      <c r="F750" s="91"/>
      <c r="G750" s="91"/>
      <c r="H750" s="91"/>
    </row>
    <row r="751" spans="1:8" ht="22.5" customHeight="1" x14ac:dyDescent="0.3">
      <c r="A751" s="24">
        <v>748</v>
      </c>
      <c r="B751" s="83"/>
      <c r="C751" s="90"/>
      <c r="D751" s="91"/>
      <c r="E751" s="90"/>
      <c r="F751" s="91"/>
      <c r="G751" s="91"/>
      <c r="H751" s="91"/>
    </row>
    <row r="752" spans="1:8" ht="22.5" customHeight="1" x14ac:dyDescent="0.3">
      <c r="A752" s="24">
        <v>749</v>
      </c>
      <c r="B752" s="83"/>
      <c r="C752" s="90"/>
      <c r="D752" s="91"/>
      <c r="E752" s="90"/>
      <c r="F752" s="91"/>
      <c r="G752" s="91"/>
      <c r="H752" s="91"/>
    </row>
    <row r="753" spans="1:8" ht="22.5" customHeight="1" x14ac:dyDescent="0.3">
      <c r="A753" s="24">
        <v>750</v>
      </c>
      <c r="B753" s="83"/>
      <c r="C753" s="90"/>
      <c r="D753" s="91"/>
      <c r="E753" s="90"/>
      <c r="F753" s="91"/>
      <c r="G753" s="91"/>
      <c r="H753" s="91"/>
    </row>
    <row r="754" spans="1:8" ht="22.5" customHeight="1" x14ac:dyDescent="0.3">
      <c r="A754" s="24">
        <v>751</v>
      </c>
      <c r="B754" s="83"/>
      <c r="C754" s="90"/>
      <c r="D754" s="91"/>
      <c r="E754" s="90"/>
      <c r="F754" s="91"/>
      <c r="G754" s="91"/>
      <c r="H754" s="91"/>
    </row>
    <row r="755" spans="1:8" ht="22.5" customHeight="1" x14ac:dyDescent="0.3">
      <c r="A755" s="24">
        <v>752</v>
      </c>
      <c r="B755" s="83"/>
      <c r="C755" s="90"/>
      <c r="D755" s="91"/>
      <c r="E755" s="90"/>
      <c r="F755" s="91"/>
      <c r="G755" s="91"/>
      <c r="H755" s="91"/>
    </row>
    <row r="756" spans="1:8" ht="22.5" customHeight="1" x14ac:dyDescent="0.3">
      <c r="A756" s="24">
        <v>753</v>
      </c>
      <c r="B756" s="83"/>
      <c r="C756" s="90"/>
      <c r="D756" s="91"/>
      <c r="E756" s="90"/>
      <c r="F756" s="91"/>
      <c r="G756" s="91"/>
      <c r="H756" s="91"/>
    </row>
    <row r="757" spans="1:8" ht="22.5" customHeight="1" x14ac:dyDescent="0.3">
      <c r="A757" s="24">
        <v>754</v>
      </c>
      <c r="B757" s="83"/>
      <c r="C757" s="90"/>
      <c r="D757" s="91"/>
      <c r="E757" s="90"/>
      <c r="F757" s="91"/>
      <c r="G757" s="91"/>
      <c r="H757" s="91"/>
    </row>
    <row r="758" spans="1:8" ht="22.5" customHeight="1" x14ac:dyDescent="0.3">
      <c r="A758" s="24">
        <v>755</v>
      </c>
      <c r="B758" s="83"/>
      <c r="C758" s="90"/>
      <c r="D758" s="91"/>
      <c r="E758" s="90"/>
      <c r="F758" s="91"/>
      <c r="G758" s="91"/>
      <c r="H758" s="91"/>
    </row>
    <row r="759" spans="1:8" ht="22.5" customHeight="1" x14ac:dyDescent="0.3">
      <c r="A759" s="24">
        <v>756</v>
      </c>
      <c r="B759" s="83"/>
      <c r="C759" s="90"/>
      <c r="D759" s="91"/>
      <c r="E759" s="90"/>
      <c r="F759" s="91"/>
      <c r="G759" s="91"/>
      <c r="H759" s="91"/>
    </row>
    <row r="760" spans="1:8" ht="22.5" customHeight="1" x14ac:dyDescent="0.3">
      <c r="A760" s="24">
        <v>757</v>
      </c>
      <c r="B760" s="83"/>
      <c r="C760" s="90"/>
      <c r="D760" s="91"/>
      <c r="E760" s="90"/>
      <c r="F760" s="91"/>
      <c r="G760" s="91"/>
      <c r="H760" s="91"/>
    </row>
    <row r="761" spans="1:8" ht="22.5" customHeight="1" x14ac:dyDescent="0.3">
      <c r="A761" s="24">
        <v>758</v>
      </c>
      <c r="B761" s="83"/>
      <c r="C761" s="90"/>
      <c r="D761" s="91"/>
      <c r="E761" s="90"/>
      <c r="F761" s="91"/>
      <c r="G761" s="91"/>
      <c r="H761" s="91"/>
    </row>
    <row r="762" spans="1:8" ht="22.5" customHeight="1" x14ac:dyDescent="0.3">
      <c r="A762" s="24">
        <v>759</v>
      </c>
      <c r="B762" s="83"/>
      <c r="C762" s="90"/>
      <c r="D762" s="91"/>
      <c r="E762" s="90"/>
      <c r="F762" s="91"/>
      <c r="G762" s="91"/>
      <c r="H762" s="91"/>
    </row>
    <row r="763" spans="1:8" ht="22.5" customHeight="1" x14ac:dyDescent="0.3">
      <c r="A763" s="24">
        <v>760</v>
      </c>
      <c r="B763" s="83"/>
      <c r="C763" s="90"/>
      <c r="D763" s="91"/>
      <c r="E763" s="90"/>
      <c r="F763" s="91"/>
      <c r="G763" s="91"/>
      <c r="H763" s="91"/>
    </row>
    <row r="764" spans="1:8" ht="22.5" customHeight="1" x14ac:dyDescent="0.3">
      <c r="A764" s="24">
        <v>761</v>
      </c>
      <c r="B764" s="83"/>
      <c r="C764" s="90"/>
      <c r="D764" s="91"/>
      <c r="E764" s="90"/>
      <c r="F764" s="91"/>
      <c r="G764" s="91"/>
      <c r="H764" s="91"/>
    </row>
    <row r="765" spans="1:8" ht="22.5" customHeight="1" x14ac:dyDescent="0.3">
      <c r="A765" s="24">
        <v>762</v>
      </c>
      <c r="B765" s="83"/>
      <c r="C765" s="90"/>
      <c r="D765" s="91"/>
      <c r="E765" s="90"/>
      <c r="F765" s="91"/>
      <c r="G765" s="91"/>
      <c r="H765" s="91"/>
    </row>
    <row r="766" spans="1:8" ht="22.5" customHeight="1" x14ac:dyDescent="0.3">
      <c r="A766" s="24">
        <v>763</v>
      </c>
      <c r="B766" s="83"/>
      <c r="C766" s="90"/>
      <c r="D766" s="91"/>
      <c r="E766" s="90"/>
      <c r="F766" s="91"/>
      <c r="G766" s="91"/>
      <c r="H766" s="91"/>
    </row>
    <row r="767" spans="1:8" ht="22.5" customHeight="1" x14ac:dyDescent="0.3">
      <c r="A767" s="24">
        <v>764</v>
      </c>
      <c r="B767" s="83"/>
      <c r="C767" s="90"/>
      <c r="D767" s="91"/>
      <c r="E767" s="90"/>
      <c r="F767" s="91"/>
      <c r="G767" s="91"/>
      <c r="H767" s="91"/>
    </row>
    <row r="768" spans="1:8" ht="22.5" customHeight="1" x14ac:dyDescent="0.3">
      <c r="A768" s="24">
        <v>765</v>
      </c>
      <c r="B768" s="83"/>
      <c r="C768" s="90"/>
      <c r="D768" s="91"/>
      <c r="E768" s="90"/>
      <c r="F768" s="91"/>
      <c r="G768" s="91"/>
      <c r="H768" s="91"/>
    </row>
    <row r="769" spans="1:8" ht="22.5" customHeight="1" x14ac:dyDescent="0.3">
      <c r="A769" s="24">
        <v>766</v>
      </c>
      <c r="B769" s="83"/>
      <c r="C769" s="90"/>
      <c r="D769" s="91"/>
      <c r="E769" s="90"/>
      <c r="F769" s="91"/>
      <c r="G769" s="91"/>
      <c r="H769" s="91"/>
    </row>
    <row r="770" spans="1:8" ht="22.5" customHeight="1" x14ac:dyDescent="0.3">
      <c r="A770" s="24">
        <v>767</v>
      </c>
      <c r="B770" s="83"/>
      <c r="C770" s="90"/>
      <c r="D770" s="91"/>
      <c r="E770" s="90"/>
      <c r="F770" s="91"/>
      <c r="G770" s="91"/>
      <c r="H770" s="91"/>
    </row>
    <row r="771" spans="1:8" ht="22.5" customHeight="1" x14ac:dyDescent="0.3">
      <c r="A771" s="24">
        <v>768</v>
      </c>
      <c r="B771" s="83"/>
      <c r="C771" s="90"/>
      <c r="D771" s="91"/>
      <c r="E771" s="90"/>
      <c r="F771" s="91"/>
      <c r="G771" s="91"/>
      <c r="H771" s="91"/>
    </row>
    <row r="772" spans="1:8" ht="22.5" customHeight="1" x14ac:dyDescent="0.3">
      <c r="A772" s="24">
        <v>769</v>
      </c>
      <c r="B772" s="83"/>
      <c r="C772" s="90"/>
      <c r="D772" s="91"/>
      <c r="E772" s="90"/>
      <c r="F772" s="91"/>
      <c r="G772" s="91"/>
      <c r="H772" s="91"/>
    </row>
    <row r="773" spans="1:8" ht="22.5" customHeight="1" x14ac:dyDescent="0.3">
      <c r="A773" s="24">
        <v>770</v>
      </c>
      <c r="B773" s="83"/>
      <c r="C773" s="90"/>
      <c r="D773" s="91"/>
      <c r="E773" s="90"/>
      <c r="F773" s="91"/>
      <c r="G773" s="91"/>
      <c r="H773" s="91"/>
    </row>
    <row r="774" spans="1:8" ht="22.5" customHeight="1" x14ac:dyDescent="0.3">
      <c r="A774" s="24">
        <v>771</v>
      </c>
      <c r="B774" s="83"/>
      <c r="C774" s="90"/>
      <c r="D774" s="91"/>
      <c r="E774" s="90"/>
      <c r="F774" s="91"/>
      <c r="G774" s="91"/>
      <c r="H774" s="91"/>
    </row>
    <row r="775" spans="1:8" ht="22.5" customHeight="1" x14ac:dyDescent="0.3">
      <c r="A775" s="24">
        <v>772</v>
      </c>
      <c r="B775" s="83"/>
      <c r="C775" s="90"/>
      <c r="D775" s="91"/>
      <c r="E775" s="90"/>
      <c r="F775" s="91"/>
      <c r="G775" s="91"/>
      <c r="H775" s="91"/>
    </row>
    <row r="776" spans="1:8" ht="22.5" customHeight="1" x14ac:dyDescent="0.3">
      <c r="A776" s="24">
        <v>773</v>
      </c>
      <c r="B776" s="83"/>
      <c r="C776" s="90"/>
      <c r="D776" s="91"/>
      <c r="E776" s="90"/>
      <c r="F776" s="91"/>
      <c r="G776" s="91"/>
      <c r="H776" s="91"/>
    </row>
    <row r="777" spans="1:8" ht="22.5" customHeight="1" x14ac:dyDescent="0.3">
      <c r="A777" s="24">
        <v>774</v>
      </c>
      <c r="B777" s="83"/>
      <c r="C777" s="90"/>
      <c r="D777" s="91"/>
      <c r="E777" s="90"/>
      <c r="F777" s="91"/>
      <c r="G777" s="91"/>
      <c r="H777" s="91"/>
    </row>
    <row r="778" spans="1:8" ht="22.5" customHeight="1" x14ac:dyDescent="0.3">
      <c r="A778" s="24">
        <v>775</v>
      </c>
      <c r="B778" s="83"/>
      <c r="C778" s="90"/>
      <c r="D778" s="91"/>
      <c r="E778" s="90"/>
      <c r="F778" s="91"/>
      <c r="G778" s="91"/>
      <c r="H778" s="91"/>
    </row>
    <row r="779" spans="1:8" ht="22.5" customHeight="1" x14ac:dyDescent="0.3">
      <c r="A779" s="24">
        <v>776</v>
      </c>
      <c r="B779" s="83"/>
      <c r="C779" s="90"/>
      <c r="D779" s="91"/>
      <c r="E779" s="90"/>
      <c r="F779" s="91"/>
      <c r="G779" s="91"/>
      <c r="H779" s="91"/>
    </row>
    <row r="780" spans="1:8" ht="22.5" customHeight="1" x14ac:dyDescent="0.3">
      <c r="A780" s="24">
        <v>777</v>
      </c>
      <c r="B780" s="83"/>
      <c r="C780" s="90"/>
      <c r="D780" s="91"/>
      <c r="E780" s="90"/>
      <c r="F780" s="91"/>
      <c r="G780" s="91"/>
      <c r="H780" s="91"/>
    </row>
    <row r="781" spans="1:8" ht="22.5" customHeight="1" x14ac:dyDescent="0.3">
      <c r="A781" s="24">
        <v>778</v>
      </c>
      <c r="B781" s="83"/>
      <c r="C781" s="90"/>
      <c r="D781" s="91"/>
      <c r="E781" s="90"/>
      <c r="F781" s="91"/>
      <c r="G781" s="91"/>
      <c r="H781" s="91"/>
    </row>
    <row r="782" spans="1:8" ht="22.5" customHeight="1" x14ac:dyDescent="0.3">
      <c r="A782" s="24">
        <v>779</v>
      </c>
      <c r="B782" s="83"/>
      <c r="C782" s="90"/>
      <c r="D782" s="91"/>
      <c r="E782" s="90"/>
      <c r="F782" s="91"/>
      <c r="G782" s="91"/>
      <c r="H782" s="91"/>
    </row>
    <row r="783" spans="1:8" ht="22.5" customHeight="1" x14ac:dyDescent="0.3">
      <c r="A783" s="24">
        <v>780</v>
      </c>
      <c r="B783" s="83"/>
      <c r="C783" s="90"/>
      <c r="D783" s="91"/>
      <c r="E783" s="90"/>
      <c r="F783" s="91"/>
      <c r="G783" s="91"/>
      <c r="H783" s="91"/>
    </row>
    <row r="784" spans="1:8" ht="22.5" customHeight="1" x14ac:dyDescent="0.3">
      <c r="A784" s="24">
        <v>781</v>
      </c>
      <c r="B784" s="83"/>
      <c r="C784" s="90"/>
      <c r="D784" s="91"/>
      <c r="E784" s="90"/>
      <c r="F784" s="91"/>
      <c r="G784" s="91"/>
      <c r="H784" s="91"/>
    </row>
    <row r="785" spans="1:8" ht="22.5" customHeight="1" x14ac:dyDescent="0.3">
      <c r="A785" s="24">
        <v>782</v>
      </c>
      <c r="B785" s="83"/>
      <c r="C785" s="90"/>
      <c r="D785" s="91"/>
      <c r="E785" s="90"/>
      <c r="F785" s="91"/>
      <c r="G785" s="91"/>
      <c r="H785" s="91"/>
    </row>
    <row r="786" spans="1:8" ht="22.5" customHeight="1" x14ac:dyDescent="0.3">
      <c r="A786" s="24">
        <v>783</v>
      </c>
      <c r="B786" s="83"/>
      <c r="C786" s="90"/>
      <c r="D786" s="91"/>
      <c r="E786" s="90"/>
      <c r="F786" s="91"/>
      <c r="G786" s="91"/>
      <c r="H786" s="91"/>
    </row>
    <row r="787" spans="1:8" ht="22.5" customHeight="1" x14ac:dyDescent="0.3">
      <c r="A787" s="24">
        <v>784</v>
      </c>
      <c r="B787" s="83"/>
      <c r="C787" s="90"/>
      <c r="D787" s="91"/>
      <c r="E787" s="90"/>
      <c r="F787" s="91"/>
      <c r="G787" s="91"/>
      <c r="H787" s="91"/>
    </row>
    <row r="788" spans="1:8" ht="22.5" customHeight="1" x14ac:dyDescent="0.3">
      <c r="A788" s="24">
        <v>785</v>
      </c>
      <c r="B788" s="83"/>
      <c r="C788" s="90"/>
      <c r="D788" s="91"/>
      <c r="E788" s="90"/>
      <c r="F788" s="91"/>
      <c r="G788" s="91"/>
      <c r="H788" s="91"/>
    </row>
    <row r="789" spans="1:8" ht="22.5" customHeight="1" x14ac:dyDescent="0.3">
      <c r="A789" s="24">
        <v>786</v>
      </c>
      <c r="B789" s="83"/>
      <c r="C789" s="90"/>
      <c r="D789" s="91"/>
      <c r="E789" s="90"/>
      <c r="F789" s="91"/>
      <c r="G789" s="91"/>
      <c r="H789" s="91"/>
    </row>
    <row r="790" spans="1:8" ht="22.5" customHeight="1" x14ac:dyDescent="0.3">
      <c r="A790" s="24">
        <v>787</v>
      </c>
      <c r="B790" s="83"/>
      <c r="C790" s="90"/>
      <c r="D790" s="91"/>
      <c r="E790" s="90"/>
      <c r="F790" s="91"/>
      <c r="G790" s="91"/>
      <c r="H790" s="91"/>
    </row>
    <row r="791" spans="1:8" ht="22.5" customHeight="1" x14ac:dyDescent="0.3">
      <c r="A791" s="24">
        <v>788</v>
      </c>
      <c r="B791" s="83"/>
      <c r="C791" s="90"/>
      <c r="D791" s="91"/>
      <c r="E791" s="90"/>
      <c r="F791" s="91"/>
      <c r="G791" s="91"/>
      <c r="H791" s="91"/>
    </row>
    <row r="792" spans="1:8" ht="22.5" customHeight="1" x14ac:dyDescent="0.3">
      <c r="A792" s="24">
        <v>789</v>
      </c>
      <c r="B792" s="83"/>
      <c r="C792" s="90"/>
      <c r="D792" s="91"/>
      <c r="E792" s="90"/>
      <c r="F792" s="91"/>
      <c r="G792" s="91"/>
      <c r="H792" s="91"/>
    </row>
    <row r="793" spans="1:8" ht="22.5" customHeight="1" x14ac:dyDescent="0.3">
      <c r="A793" s="24">
        <v>790</v>
      </c>
      <c r="B793" s="83"/>
      <c r="C793" s="90"/>
      <c r="D793" s="91"/>
      <c r="E793" s="90"/>
      <c r="F793" s="91"/>
      <c r="G793" s="91"/>
      <c r="H793" s="91"/>
    </row>
    <row r="794" spans="1:8" ht="22.5" customHeight="1" x14ac:dyDescent="0.3">
      <c r="A794" s="24">
        <v>791</v>
      </c>
      <c r="B794" s="83"/>
      <c r="C794" s="90"/>
      <c r="D794" s="91"/>
      <c r="E794" s="90"/>
      <c r="F794" s="91"/>
      <c r="G794" s="91"/>
      <c r="H794" s="91"/>
    </row>
    <row r="795" spans="1:8" ht="22.5" customHeight="1" x14ac:dyDescent="0.3">
      <c r="A795" s="24">
        <v>792</v>
      </c>
      <c r="B795" s="83"/>
      <c r="C795" s="90"/>
      <c r="D795" s="91"/>
      <c r="E795" s="90"/>
      <c r="F795" s="91"/>
      <c r="G795" s="91"/>
      <c r="H795" s="91"/>
    </row>
    <row r="796" spans="1:8" ht="22.5" customHeight="1" x14ac:dyDescent="0.3">
      <c r="A796" s="24">
        <v>793</v>
      </c>
      <c r="B796" s="83"/>
      <c r="C796" s="90"/>
      <c r="D796" s="91"/>
      <c r="E796" s="90"/>
      <c r="F796" s="91"/>
      <c r="G796" s="91"/>
      <c r="H796" s="91"/>
    </row>
    <row r="797" spans="1:8" ht="22.5" customHeight="1" x14ac:dyDescent="0.3">
      <c r="A797" s="24">
        <v>794</v>
      </c>
      <c r="B797" s="83"/>
      <c r="C797" s="90"/>
      <c r="D797" s="91"/>
      <c r="E797" s="90"/>
      <c r="F797" s="91"/>
      <c r="G797" s="91"/>
      <c r="H797" s="91"/>
    </row>
    <row r="798" spans="1:8" ht="22.5" customHeight="1" x14ac:dyDescent="0.3">
      <c r="A798" s="24">
        <v>795</v>
      </c>
      <c r="B798" s="83"/>
      <c r="C798" s="90"/>
      <c r="D798" s="91"/>
      <c r="E798" s="90"/>
      <c r="F798" s="91"/>
      <c r="G798" s="91"/>
      <c r="H798" s="91"/>
    </row>
    <row r="799" spans="1:8" ht="22.5" customHeight="1" x14ac:dyDescent="0.3">
      <c r="A799" s="24">
        <v>796</v>
      </c>
      <c r="B799" s="83"/>
      <c r="C799" s="90"/>
      <c r="D799" s="91"/>
      <c r="E799" s="90"/>
      <c r="F799" s="91"/>
      <c r="G799" s="91"/>
      <c r="H799" s="91"/>
    </row>
    <row r="800" spans="1:8" ht="22.5" customHeight="1" x14ac:dyDescent="0.3">
      <c r="A800" s="24">
        <v>797</v>
      </c>
      <c r="B800" s="83"/>
      <c r="C800" s="90"/>
      <c r="D800" s="91"/>
      <c r="E800" s="90"/>
      <c r="F800" s="91"/>
      <c r="G800" s="91"/>
      <c r="H800" s="91"/>
    </row>
    <row r="801" spans="1:8" ht="22.5" customHeight="1" x14ac:dyDescent="0.3">
      <c r="A801" s="24">
        <v>798</v>
      </c>
      <c r="B801" s="83"/>
      <c r="C801" s="90"/>
      <c r="D801" s="91"/>
      <c r="E801" s="90"/>
      <c r="F801" s="91"/>
      <c r="G801" s="91"/>
      <c r="H801" s="91"/>
    </row>
    <row r="802" spans="1:8" ht="22.5" customHeight="1" x14ac:dyDescent="0.3">
      <c r="A802" s="24">
        <v>799</v>
      </c>
      <c r="B802" s="83"/>
      <c r="C802" s="90"/>
      <c r="D802" s="91"/>
      <c r="E802" s="90"/>
      <c r="F802" s="91"/>
      <c r="G802" s="91"/>
      <c r="H802" s="91"/>
    </row>
    <row r="803" spans="1:8" ht="22.5" customHeight="1" x14ac:dyDescent="0.3">
      <c r="A803" s="24">
        <v>800</v>
      </c>
      <c r="B803" s="83"/>
      <c r="C803" s="90"/>
      <c r="D803" s="91"/>
      <c r="E803" s="90"/>
      <c r="F803" s="91"/>
      <c r="G803" s="91"/>
      <c r="H803" s="91"/>
    </row>
    <row r="804" spans="1:8" ht="22.5" customHeight="1" x14ac:dyDescent="0.3">
      <c r="A804" s="24">
        <v>801</v>
      </c>
      <c r="B804" s="83"/>
      <c r="C804" s="90"/>
      <c r="D804" s="91"/>
      <c r="E804" s="90"/>
      <c r="F804" s="91"/>
      <c r="G804" s="91"/>
      <c r="H804" s="91"/>
    </row>
    <row r="805" spans="1:8" ht="22.5" customHeight="1" x14ac:dyDescent="0.3">
      <c r="A805" s="24">
        <v>802</v>
      </c>
      <c r="B805" s="83"/>
      <c r="C805" s="90"/>
      <c r="D805" s="91"/>
      <c r="E805" s="90"/>
      <c r="F805" s="91"/>
      <c r="G805" s="91"/>
      <c r="H805" s="91"/>
    </row>
    <row r="806" spans="1:8" ht="22.5" customHeight="1" x14ac:dyDescent="0.3">
      <c r="A806" s="24">
        <v>803</v>
      </c>
      <c r="B806" s="83"/>
      <c r="C806" s="90"/>
      <c r="D806" s="91"/>
      <c r="E806" s="90"/>
      <c r="F806" s="91"/>
      <c r="G806" s="91"/>
      <c r="H806" s="91"/>
    </row>
    <row r="807" spans="1:8" ht="22.5" customHeight="1" x14ac:dyDescent="0.3">
      <c r="A807" s="24">
        <v>804</v>
      </c>
      <c r="B807" s="83"/>
      <c r="C807" s="90"/>
      <c r="D807" s="91"/>
      <c r="E807" s="90"/>
      <c r="F807" s="91"/>
      <c r="G807" s="91"/>
      <c r="H807" s="91"/>
    </row>
    <row r="808" spans="1:8" ht="22.5" customHeight="1" x14ac:dyDescent="0.3">
      <c r="A808" s="24">
        <v>805</v>
      </c>
      <c r="B808" s="83"/>
      <c r="C808" s="90"/>
      <c r="D808" s="91"/>
      <c r="E808" s="90"/>
      <c r="F808" s="91"/>
      <c r="G808" s="91"/>
      <c r="H808" s="91"/>
    </row>
    <row r="809" spans="1:8" ht="22.5" customHeight="1" x14ac:dyDescent="0.3">
      <c r="A809" s="24">
        <v>806</v>
      </c>
      <c r="B809" s="83"/>
      <c r="C809" s="90"/>
      <c r="D809" s="91"/>
      <c r="E809" s="90"/>
      <c r="F809" s="91"/>
      <c r="G809" s="91"/>
      <c r="H809" s="91"/>
    </row>
    <row r="810" spans="1:8" ht="22.5" customHeight="1" x14ac:dyDescent="0.3">
      <c r="A810" s="24">
        <v>807</v>
      </c>
      <c r="B810" s="83"/>
      <c r="C810" s="90"/>
      <c r="D810" s="91"/>
      <c r="E810" s="90"/>
      <c r="F810" s="91"/>
      <c r="G810" s="91"/>
      <c r="H810" s="91"/>
    </row>
    <row r="811" spans="1:8" ht="22.5" customHeight="1" x14ac:dyDescent="0.3">
      <c r="A811" s="24">
        <v>808</v>
      </c>
      <c r="B811" s="83"/>
      <c r="C811" s="90"/>
      <c r="D811" s="91"/>
      <c r="E811" s="90"/>
      <c r="F811" s="91"/>
      <c r="G811" s="91"/>
      <c r="H811" s="91"/>
    </row>
    <row r="812" spans="1:8" ht="22.5" customHeight="1" x14ac:dyDescent="0.3">
      <c r="A812" s="24">
        <v>809</v>
      </c>
      <c r="B812" s="83"/>
      <c r="C812" s="90"/>
      <c r="D812" s="91"/>
      <c r="E812" s="90"/>
      <c r="F812" s="91"/>
      <c r="G812" s="91"/>
      <c r="H812" s="91"/>
    </row>
    <row r="813" spans="1:8" ht="22.5" customHeight="1" x14ac:dyDescent="0.3">
      <c r="A813" s="24">
        <v>810</v>
      </c>
      <c r="B813" s="83"/>
      <c r="C813" s="90"/>
      <c r="D813" s="91"/>
      <c r="E813" s="90"/>
      <c r="F813" s="91"/>
      <c r="G813" s="91"/>
      <c r="H813" s="91"/>
    </row>
    <row r="814" spans="1:8" ht="22.5" customHeight="1" x14ac:dyDescent="0.3">
      <c r="A814" s="24">
        <v>811</v>
      </c>
      <c r="B814" s="83"/>
      <c r="C814" s="90"/>
      <c r="D814" s="91"/>
      <c r="E814" s="90"/>
      <c r="F814" s="91"/>
      <c r="G814" s="91"/>
      <c r="H814" s="91"/>
    </row>
    <row r="815" spans="1:8" ht="22.5" customHeight="1" x14ac:dyDescent="0.3">
      <c r="A815" s="24">
        <v>812</v>
      </c>
      <c r="B815" s="83"/>
      <c r="C815" s="90"/>
      <c r="D815" s="91"/>
      <c r="E815" s="90"/>
      <c r="F815" s="91"/>
      <c r="G815" s="91"/>
      <c r="H815" s="91"/>
    </row>
    <row r="816" spans="1:8" ht="22.5" customHeight="1" x14ac:dyDescent="0.3">
      <c r="A816" s="24">
        <v>813</v>
      </c>
      <c r="B816" s="83"/>
      <c r="C816" s="90"/>
      <c r="D816" s="91"/>
      <c r="E816" s="90"/>
      <c r="F816" s="91"/>
      <c r="G816" s="91"/>
      <c r="H816" s="91"/>
    </row>
    <row r="817" spans="1:8" ht="22.5" customHeight="1" x14ac:dyDescent="0.3">
      <c r="A817" s="24">
        <v>814</v>
      </c>
      <c r="B817" s="83"/>
      <c r="C817" s="90"/>
      <c r="D817" s="91"/>
      <c r="E817" s="90"/>
      <c r="F817" s="91"/>
      <c r="G817" s="91"/>
      <c r="H817" s="91"/>
    </row>
    <row r="818" spans="1:8" ht="22.5" customHeight="1" x14ac:dyDescent="0.3">
      <c r="A818" s="24">
        <v>815</v>
      </c>
      <c r="B818" s="83"/>
      <c r="C818" s="90"/>
      <c r="D818" s="91"/>
      <c r="E818" s="90"/>
      <c r="F818" s="91"/>
      <c r="G818" s="91"/>
      <c r="H818" s="91"/>
    </row>
    <row r="819" spans="1:8" ht="22.5" customHeight="1" x14ac:dyDescent="0.3">
      <c r="A819" s="24">
        <v>816</v>
      </c>
      <c r="B819" s="83"/>
      <c r="C819" s="90"/>
      <c r="D819" s="91"/>
      <c r="E819" s="90"/>
      <c r="F819" s="91"/>
      <c r="G819" s="91"/>
      <c r="H819" s="91"/>
    </row>
    <row r="820" spans="1:8" ht="22.5" customHeight="1" x14ac:dyDescent="0.3">
      <c r="A820" s="24">
        <v>817</v>
      </c>
      <c r="B820" s="83"/>
      <c r="C820" s="90"/>
      <c r="D820" s="91"/>
      <c r="E820" s="90"/>
      <c r="F820" s="91"/>
      <c r="G820" s="91"/>
      <c r="H820" s="91"/>
    </row>
    <row r="821" spans="1:8" ht="22.5" customHeight="1" x14ac:dyDescent="0.3">
      <c r="A821" s="24">
        <v>818</v>
      </c>
      <c r="B821" s="83"/>
      <c r="C821" s="90"/>
      <c r="D821" s="91"/>
      <c r="E821" s="90"/>
      <c r="F821" s="91"/>
      <c r="G821" s="91"/>
      <c r="H821" s="91"/>
    </row>
    <row r="822" spans="1:8" ht="22.5" customHeight="1" x14ac:dyDescent="0.3">
      <c r="A822" s="24">
        <v>819</v>
      </c>
      <c r="B822" s="83"/>
      <c r="C822" s="90"/>
      <c r="D822" s="91"/>
      <c r="E822" s="90"/>
      <c r="F822" s="91"/>
      <c r="G822" s="91"/>
      <c r="H822" s="91"/>
    </row>
    <row r="823" spans="1:8" ht="22.5" customHeight="1" x14ac:dyDescent="0.3">
      <c r="A823" s="24">
        <v>820</v>
      </c>
      <c r="B823" s="83"/>
      <c r="C823" s="90"/>
      <c r="D823" s="91"/>
      <c r="E823" s="90"/>
      <c r="F823" s="91"/>
      <c r="G823" s="91"/>
      <c r="H823" s="91"/>
    </row>
    <row r="824" spans="1:8" ht="22.5" customHeight="1" x14ac:dyDescent="0.3">
      <c r="A824" s="24">
        <v>821</v>
      </c>
      <c r="B824" s="83"/>
      <c r="C824" s="90"/>
      <c r="D824" s="91"/>
      <c r="E824" s="90"/>
      <c r="F824" s="91"/>
      <c r="G824" s="91"/>
      <c r="H824" s="91"/>
    </row>
    <row r="825" spans="1:8" ht="22.5" customHeight="1" x14ac:dyDescent="0.3">
      <c r="A825" s="24">
        <v>822</v>
      </c>
      <c r="B825" s="83"/>
      <c r="C825" s="90"/>
      <c r="D825" s="91"/>
      <c r="E825" s="90"/>
      <c r="F825" s="91"/>
      <c r="G825" s="91"/>
      <c r="H825" s="91"/>
    </row>
    <row r="826" spans="1:8" ht="22.5" customHeight="1" x14ac:dyDescent="0.3">
      <c r="A826" s="24">
        <v>823</v>
      </c>
      <c r="B826" s="83"/>
      <c r="C826" s="90"/>
      <c r="D826" s="91"/>
      <c r="E826" s="90"/>
      <c r="F826" s="91"/>
      <c r="G826" s="91"/>
      <c r="H826" s="91"/>
    </row>
    <row r="827" spans="1:8" ht="22.5" customHeight="1" x14ac:dyDescent="0.3">
      <c r="A827" s="24">
        <v>824</v>
      </c>
      <c r="B827" s="83"/>
      <c r="C827" s="90"/>
      <c r="D827" s="91"/>
      <c r="E827" s="90"/>
      <c r="F827" s="91"/>
      <c r="G827" s="91"/>
      <c r="H827" s="91"/>
    </row>
    <row r="828" spans="1:8" ht="22.5" customHeight="1" x14ac:dyDescent="0.3">
      <c r="A828" s="24">
        <v>825</v>
      </c>
      <c r="B828" s="83"/>
      <c r="C828" s="90"/>
      <c r="D828" s="91"/>
      <c r="E828" s="90"/>
      <c r="F828" s="91"/>
      <c r="G828" s="91"/>
      <c r="H828" s="91"/>
    </row>
    <row r="829" spans="1:8" ht="22.5" customHeight="1" x14ac:dyDescent="0.3">
      <c r="A829" s="24">
        <v>826</v>
      </c>
      <c r="B829" s="83"/>
      <c r="C829" s="90"/>
      <c r="D829" s="91"/>
      <c r="E829" s="90"/>
      <c r="F829" s="91"/>
      <c r="G829" s="91"/>
      <c r="H829" s="91"/>
    </row>
    <row r="830" spans="1:8" ht="22.5" customHeight="1" x14ac:dyDescent="0.3">
      <c r="A830" s="24">
        <v>827</v>
      </c>
      <c r="B830" s="83"/>
      <c r="C830" s="90"/>
      <c r="D830" s="91"/>
      <c r="E830" s="90"/>
      <c r="F830" s="91"/>
      <c r="G830" s="91"/>
      <c r="H830" s="91"/>
    </row>
    <row r="831" spans="1:8" ht="22.5" customHeight="1" x14ac:dyDescent="0.3">
      <c r="A831" s="24">
        <v>828</v>
      </c>
      <c r="B831" s="83"/>
      <c r="C831" s="90"/>
      <c r="D831" s="91"/>
      <c r="E831" s="90"/>
      <c r="F831" s="91"/>
      <c r="G831" s="91"/>
      <c r="H831" s="91"/>
    </row>
    <row r="832" spans="1:8" ht="22.5" customHeight="1" x14ac:dyDescent="0.3">
      <c r="A832" s="24">
        <v>829</v>
      </c>
      <c r="B832" s="83"/>
      <c r="C832" s="90"/>
      <c r="D832" s="91"/>
      <c r="E832" s="90"/>
      <c r="F832" s="91"/>
      <c r="G832" s="91"/>
      <c r="H832" s="91"/>
    </row>
    <row r="833" spans="1:8" ht="22.5" customHeight="1" x14ac:dyDescent="0.3">
      <c r="A833" s="24">
        <v>830</v>
      </c>
      <c r="B833" s="83"/>
      <c r="C833" s="90"/>
      <c r="D833" s="91"/>
      <c r="E833" s="90"/>
      <c r="F833" s="91"/>
      <c r="G833" s="91"/>
      <c r="H833" s="91"/>
    </row>
    <row r="834" spans="1:8" ht="22.5" customHeight="1" x14ac:dyDescent="0.3">
      <c r="A834" s="24">
        <v>831</v>
      </c>
      <c r="B834" s="83"/>
      <c r="C834" s="90"/>
      <c r="D834" s="91"/>
      <c r="E834" s="90"/>
      <c r="F834" s="91"/>
      <c r="G834" s="91"/>
      <c r="H834" s="91"/>
    </row>
    <row r="835" spans="1:8" ht="22.5" customHeight="1" x14ac:dyDescent="0.3">
      <c r="A835" s="24">
        <v>832</v>
      </c>
      <c r="B835" s="83"/>
      <c r="C835" s="90"/>
      <c r="D835" s="91"/>
      <c r="E835" s="90"/>
      <c r="F835" s="91"/>
      <c r="G835" s="91"/>
      <c r="H835" s="91"/>
    </row>
    <row r="836" spans="1:8" ht="22.5" customHeight="1" x14ac:dyDescent="0.3">
      <c r="A836" s="24">
        <v>833</v>
      </c>
      <c r="B836" s="83"/>
      <c r="C836" s="90"/>
      <c r="D836" s="91"/>
      <c r="E836" s="90"/>
      <c r="F836" s="91"/>
      <c r="G836" s="91"/>
      <c r="H836" s="91"/>
    </row>
    <row r="837" spans="1:8" ht="22.5" customHeight="1" x14ac:dyDescent="0.3">
      <c r="A837" s="24">
        <v>834</v>
      </c>
      <c r="B837" s="83"/>
      <c r="C837" s="90"/>
      <c r="D837" s="91"/>
      <c r="E837" s="90"/>
      <c r="F837" s="91"/>
      <c r="G837" s="91"/>
      <c r="H837" s="91"/>
    </row>
    <row r="838" spans="1:8" ht="22.5" customHeight="1" x14ac:dyDescent="0.3">
      <c r="A838" s="24">
        <v>835</v>
      </c>
      <c r="B838" s="83"/>
      <c r="C838" s="90"/>
      <c r="D838" s="91"/>
      <c r="E838" s="90"/>
      <c r="F838" s="91"/>
      <c r="G838" s="91"/>
      <c r="H838" s="91"/>
    </row>
    <row r="839" spans="1:8" ht="22.5" customHeight="1" x14ac:dyDescent="0.3">
      <c r="A839" s="24">
        <v>836</v>
      </c>
      <c r="B839" s="83"/>
      <c r="C839" s="90"/>
      <c r="D839" s="91"/>
      <c r="E839" s="90"/>
      <c r="F839" s="91"/>
      <c r="G839" s="91"/>
      <c r="H839" s="91"/>
    </row>
    <row r="840" spans="1:8" ht="22.5" customHeight="1" x14ac:dyDescent="0.3">
      <c r="A840" s="24">
        <v>837</v>
      </c>
      <c r="B840" s="83"/>
      <c r="C840" s="90"/>
      <c r="D840" s="91"/>
      <c r="E840" s="90"/>
      <c r="F840" s="91"/>
      <c r="G840" s="91"/>
      <c r="H840" s="91"/>
    </row>
    <row r="841" spans="1:8" ht="22.5" customHeight="1" x14ac:dyDescent="0.3">
      <c r="A841" s="24">
        <v>838</v>
      </c>
      <c r="B841" s="83"/>
      <c r="C841" s="90"/>
      <c r="D841" s="91"/>
      <c r="E841" s="90"/>
      <c r="F841" s="91"/>
      <c r="G841" s="91"/>
      <c r="H841" s="91"/>
    </row>
    <row r="842" spans="1:8" ht="22.5" customHeight="1" x14ac:dyDescent="0.3">
      <c r="A842" s="24">
        <v>839</v>
      </c>
      <c r="B842" s="83"/>
      <c r="C842" s="90"/>
      <c r="D842" s="91"/>
      <c r="E842" s="90"/>
      <c r="F842" s="91"/>
      <c r="G842" s="91"/>
      <c r="H842" s="91"/>
    </row>
    <row r="843" spans="1:8" ht="22.5" customHeight="1" x14ac:dyDescent="0.3">
      <c r="A843" s="24">
        <v>840</v>
      </c>
      <c r="B843" s="83"/>
      <c r="C843" s="90"/>
      <c r="D843" s="91"/>
      <c r="E843" s="90"/>
      <c r="F843" s="91"/>
      <c r="G843" s="91"/>
      <c r="H843" s="91"/>
    </row>
    <row r="844" spans="1:8" ht="22.5" customHeight="1" x14ac:dyDescent="0.3">
      <c r="A844" s="24">
        <v>841</v>
      </c>
      <c r="B844" s="83"/>
      <c r="C844" s="90"/>
      <c r="D844" s="91"/>
      <c r="E844" s="90"/>
      <c r="F844" s="91"/>
      <c r="G844" s="91"/>
      <c r="H844" s="91"/>
    </row>
    <row r="845" spans="1:8" ht="22.5" customHeight="1" x14ac:dyDescent="0.3">
      <c r="A845" s="24">
        <v>842</v>
      </c>
      <c r="B845" s="83"/>
      <c r="C845" s="90"/>
      <c r="D845" s="91"/>
      <c r="E845" s="90"/>
      <c r="F845" s="91"/>
      <c r="G845" s="91"/>
      <c r="H845" s="91"/>
    </row>
    <row r="846" spans="1:8" ht="22.5" customHeight="1" x14ac:dyDescent="0.3">
      <c r="A846" s="24">
        <v>843</v>
      </c>
      <c r="B846" s="83"/>
      <c r="C846" s="90"/>
      <c r="D846" s="91"/>
      <c r="E846" s="90"/>
      <c r="F846" s="91"/>
      <c r="G846" s="91"/>
      <c r="H846" s="91"/>
    </row>
    <row r="847" spans="1:8" ht="22.5" customHeight="1" x14ac:dyDescent="0.3">
      <c r="A847" s="24">
        <v>844</v>
      </c>
      <c r="B847" s="83"/>
      <c r="C847" s="90"/>
      <c r="D847" s="91"/>
      <c r="E847" s="90"/>
      <c r="F847" s="91"/>
      <c r="G847" s="91"/>
      <c r="H847" s="91"/>
    </row>
    <row r="848" spans="1:8" ht="22.5" customHeight="1" x14ac:dyDescent="0.3">
      <c r="A848" s="24">
        <v>845</v>
      </c>
      <c r="B848" s="83"/>
      <c r="C848" s="90"/>
      <c r="D848" s="91"/>
      <c r="E848" s="90"/>
      <c r="F848" s="91"/>
      <c r="G848" s="91"/>
      <c r="H848" s="91"/>
    </row>
    <row r="849" spans="1:8" ht="22.5" customHeight="1" x14ac:dyDescent="0.3">
      <c r="A849" s="24">
        <v>846</v>
      </c>
      <c r="B849" s="83"/>
      <c r="C849" s="90"/>
      <c r="D849" s="91"/>
      <c r="E849" s="90"/>
      <c r="F849" s="91"/>
      <c r="G849" s="91"/>
      <c r="H849" s="91"/>
    </row>
    <row r="850" spans="1:8" ht="22.5" customHeight="1" x14ac:dyDescent="0.3">
      <c r="A850" s="24">
        <v>847</v>
      </c>
      <c r="B850" s="83"/>
      <c r="C850" s="90"/>
      <c r="D850" s="91"/>
      <c r="E850" s="90"/>
      <c r="F850" s="91"/>
      <c r="G850" s="91"/>
      <c r="H850" s="91"/>
    </row>
    <row r="851" spans="1:8" ht="22.5" customHeight="1" x14ac:dyDescent="0.3">
      <c r="A851" s="24">
        <v>848</v>
      </c>
      <c r="B851" s="83"/>
      <c r="C851" s="90"/>
      <c r="D851" s="91"/>
      <c r="E851" s="90"/>
      <c r="F851" s="91"/>
      <c r="G851" s="91"/>
      <c r="H851" s="91"/>
    </row>
    <row r="852" spans="1:8" ht="22.5" customHeight="1" x14ac:dyDescent="0.3">
      <c r="A852" s="24">
        <v>849</v>
      </c>
      <c r="B852" s="83"/>
      <c r="C852" s="90"/>
      <c r="D852" s="91"/>
      <c r="E852" s="90"/>
      <c r="F852" s="91"/>
      <c r="G852" s="91"/>
      <c r="H852" s="91"/>
    </row>
    <row r="853" spans="1:8" ht="22.5" customHeight="1" x14ac:dyDescent="0.3">
      <c r="A853" s="24">
        <v>850</v>
      </c>
      <c r="B853" s="83"/>
      <c r="C853" s="90"/>
      <c r="D853" s="91"/>
      <c r="E853" s="90"/>
      <c r="F853" s="91"/>
      <c r="G853" s="91"/>
      <c r="H853" s="91"/>
    </row>
    <row r="854" spans="1:8" ht="22.5" customHeight="1" x14ac:dyDescent="0.3">
      <c r="A854" s="24">
        <v>851</v>
      </c>
      <c r="B854" s="83"/>
      <c r="C854" s="90"/>
      <c r="D854" s="91"/>
      <c r="E854" s="90"/>
      <c r="F854" s="91"/>
      <c r="G854" s="91"/>
      <c r="H854" s="91"/>
    </row>
    <row r="855" spans="1:8" ht="22.5" customHeight="1" x14ac:dyDescent="0.3">
      <c r="A855" s="24">
        <v>852</v>
      </c>
      <c r="B855" s="83"/>
      <c r="C855" s="90"/>
      <c r="D855" s="91"/>
      <c r="E855" s="90"/>
      <c r="F855" s="91"/>
      <c r="G855" s="91"/>
      <c r="H855" s="91"/>
    </row>
    <row r="856" spans="1:8" ht="22.5" customHeight="1" x14ac:dyDescent="0.3">
      <c r="A856" s="24">
        <v>853</v>
      </c>
      <c r="B856" s="83"/>
      <c r="C856" s="90"/>
      <c r="D856" s="91"/>
      <c r="E856" s="90"/>
      <c r="F856" s="91"/>
      <c r="G856" s="91"/>
      <c r="H856" s="91"/>
    </row>
    <row r="857" spans="1:8" ht="22.5" customHeight="1" x14ac:dyDescent="0.3">
      <c r="A857" s="24">
        <v>854</v>
      </c>
      <c r="B857" s="83"/>
      <c r="C857" s="90"/>
      <c r="D857" s="91"/>
      <c r="E857" s="90"/>
      <c r="F857" s="91"/>
      <c r="G857" s="91"/>
      <c r="H857" s="91"/>
    </row>
    <row r="858" spans="1:8" ht="22.5" customHeight="1" x14ac:dyDescent="0.3">
      <c r="A858" s="24">
        <v>855</v>
      </c>
      <c r="B858" s="83"/>
      <c r="C858" s="90"/>
      <c r="D858" s="91"/>
      <c r="E858" s="90"/>
      <c r="F858" s="91"/>
      <c r="G858" s="91"/>
      <c r="H858" s="91"/>
    </row>
    <row r="859" spans="1:8" ht="22.5" customHeight="1" x14ac:dyDescent="0.3">
      <c r="A859" s="24">
        <v>856</v>
      </c>
      <c r="B859" s="83"/>
      <c r="C859" s="90"/>
      <c r="D859" s="91"/>
      <c r="E859" s="90"/>
      <c r="F859" s="91"/>
      <c r="G859" s="91"/>
      <c r="H859" s="91"/>
    </row>
    <row r="860" spans="1:8" ht="22.5" customHeight="1" x14ac:dyDescent="0.3">
      <c r="A860" s="24">
        <v>857</v>
      </c>
      <c r="B860" s="83"/>
      <c r="C860" s="90"/>
      <c r="D860" s="91"/>
      <c r="E860" s="90"/>
      <c r="F860" s="91"/>
      <c r="G860" s="91"/>
      <c r="H860" s="91"/>
    </row>
    <row r="861" spans="1:8" ht="22.5" customHeight="1" x14ac:dyDescent="0.3">
      <c r="A861" s="24">
        <v>858</v>
      </c>
      <c r="B861" s="83"/>
      <c r="C861" s="90"/>
      <c r="D861" s="91"/>
      <c r="E861" s="90"/>
      <c r="F861" s="91"/>
      <c r="G861" s="91"/>
      <c r="H861" s="91"/>
    </row>
    <row r="862" spans="1:8" ht="22.5" customHeight="1" x14ac:dyDescent="0.3">
      <c r="A862" s="24">
        <v>859</v>
      </c>
      <c r="B862" s="83"/>
      <c r="C862" s="90"/>
      <c r="D862" s="91"/>
      <c r="E862" s="90"/>
      <c r="F862" s="91"/>
      <c r="G862" s="91"/>
      <c r="H862" s="91"/>
    </row>
    <row r="863" spans="1:8" ht="22.5" customHeight="1" x14ac:dyDescent="0.3">
      <c r="A863" s="24">
        <v>860</v>
      </c>
      <c r="B863" s="83"/>
      <c r="C863" s="90"/>
      <c r="D863" s="91"/>
      <c r="E863" s="90"/>
      <c r="F863" s="91"/>
      <c r="G863" s="91"/>
      <c r="H863" s="91"/>
    </row>
    <row r="864" spans="1:8" ht="22.5" customHeight="1" x14ac:dyDescent="0.3">
      <c r="A864" s="24">
        <v>861</v>
      </c>
      <c r="B864" s="83"/>
      <c r="C864" s="90"/>
      <c r="D864" s="91"/>
      <c r="E864" s="90"/>
      <c r="F864" s="91"/>
      <c r="G864" s="91"/>
      <c r="H864" s="91"/>
    </row>
    <row r="865" spans="1:8" ht="22.5" customHeight="1" x14ac:dyDescent="0.3">
      <c r="A865" s="24">
        <v>862</v>
      </c>
      <c r="B865" s="83"/>
      <c r="C865" s="90"/>
      <c r="D865" s="91"/>
      <c r="E865" s="90"/>
      <c r="F865" s="91"/>
      <c r="G865" s="91"/>
      <c r="H865" s="91"/>
    </row>
    <row r="866" spans="1:8" ht="22.5" customHeight="1" x14ac:dyDescent="0.3">
      <c r="A866" s="24">
        <v>863</v>
      </c>
      <c r="B866" s="83"/>
      <c r="C866" s="90"/>
      <c r="D866" s="91"/>
      <c r="E866" s="90"/>
      <c r="F866" s="91"/>
      <c r="G866" s="91"/>
      <c r="H866" s="91"/>
    </row>
    <row r="867" spans="1:8" ht="22.5" customHeight="1" x14ac:dyDescent="0.3">
      <c r="A867" s="24">
        <v>864</v>
      </c>
      <c r="B867" s="83"/>
      <c r="C867" s="90"/>
      <c r="D867" s="91"/>
      <c r="E867" s="90"/>
      <c r="F867" s="91"/>
      <c r="G867" s="91"/>
      <c r="H867" s="91"/>
    </row>
    <row r="868" spans="1:8" ht="22.5" customHeight="1" x14ac:dyDescent="0.3">
      <c r="A868" s="24">
        <v>865</v>
      </c>
      <c r="B868" s="83"/>
      <c r="C868" s="90"/>
      <c r="D868" s="91"/>
      <c r="E868" s="90"/>
      <c r="F868" s="91"/>
      <c r="G868" s="91"/>
      <c r="H868" s="91"/>
    </row>
    <row r="869" spans="1:8" ht="22.5" customHeight="1" x14ac:dyDescent="0.3">
      <c r="A869" s="24">
        <v>866</v>
      </c>
      <c r="B869" s="83"/>
      <c r="C869" s="90"/>
      <c r="D869" s="91"/>
      <c r="E869" s="90"/>
      <c r="F869" s="91"/>
      <c r="G869" s="91"/>
      <c r="H869" s="91"/>
    </row>
    <row r="870" spans="1:8" ht="22.5" customHeight="1" x14ac:dyDescent="0.3">
      <c r="A870" s="24">
        <v>867</v>
      </c>
      <c r="B870" s="83"/>
      <c r="C870" s="90"/>
      <c r="D870" s="91"/>
      <c r="E870" s="90"/>
      <c r="F870" s="91"/>
      <c r="G870" s="91"/>
      <c r="H870" s="91"/>
    </row>
    <row r="871" spans="1:8" ht="22.5" customHeight="1" x14ac:dyDescent="0.3">
      <c r="A871" s="24">
        <v>868</v>
      </c>
      <c r="B871" s="83"/>
      <c r="C871" s="90"/>
      <c r="D871" s="91"/>
      <c r="E871" s="90"/>
      <c r="F871" s="91"/>
      <c r="G871" s="91"/>
      <c r="H871" s="91"/>
    </row>
    <row r="872" spans="1:8" ht="22.5" customHeight="1" x14ac:dyDescent="0.3">
      <c r="A872" s="24">
        <v>869</v>
      </c>
      <c r="B872" s="83"/>
      <c r="C872" s="90"/>
      <c r="D872" s="91"/>
      <c r="E872" s="90"/>
      <c r="F872" s="91"/>
      <c r="G872" s="91"/>
      <c r="H872" s="91"/>
    </row>
    <row r="873" spans="1:8" ht="22.5" customHeight="1" x14ac:dyDescent="0.3">
      <c r="A873" s="24">
        <v>870</v>
      </c>
      <c r="B873" s="83"/>
      <c r="C873" s="90"/>
      <c r="D873" s="91"/>
      <c r="E873" s="90"/>
      <c r="F873" s="91"/>
      <c r="G873" s="91"/>
      <c r="H873" s="91"/>
    </row>
    <row r="874" spans="1:8" ht="22.5" customHeight="1" x14ac:dyDescent="0.3">
      <c r="A874" s="24">
        <v>871</v>
      </c>
      <c r="B874" s="83"/>
      <c r="C874" s="90"/>
      <c r="D874" s="91"/>
      <c r="E874" s="90"/>
      <c r="F874" s="91"/>
      <c r="G874" s="91"/>
      <c r="H874" s="91"/>
    </row>
    <row r="875" spans="1:8" ht="22.5" customHeight="1" x14ac:dyDescent="0.3">
      <c r="A875" s="24">
        <v>872</v>
      </c>
      <c r="B875" s="83"/>
      <c r="C875" s="90"/>
      <c r="D875" s="91"/>
      <c r="E875" s="90"/>
      <c r="F875" s="91"/>
      <c r="G875" s="91"/>
      <c r="H875" s="91"/>
    </row>
    <row r="876" spans="1:8" ht="22.5" customHeight="1" x14ac:dyDescent="0.3">
      <c r="A876" s="24">
        <v>873</v>
      </c>
      <c r="B876" s="83"/>
      <c r="C876" s="90"/>
      <c r="D876" s="91"/>
      <c r="E876" s="90"/>
      <c r="F876" s="91"/>
      <c r="G876" s="91"/>
      <c r="H876" s="91"/>
    </row>
    <row r="877" spans="1:8" ht="22.5" customHeight="1" x14ac:dyDescent="0.3">
      <c r="A877" s="24">
        <v>874</v>
      </c>
      <c r="B877" s="83"/>
      <c r="C877" s="90"/>
      <c r="D877" s="91"/>
      <c r="E877" s="90"/>
      <c r="F877" s="91"/>
      <c r="G877" s="91"/>
      <c r="H877" s="91"/>
    </row>
    <row r="878" spans="1:8" ht="22.5" customHeight="1" x14ac:dyDescent="0.3">
      <c r="A878" s="24">
        <v>875</v>
      </c>
      <c r="B878" s="83"/>
      <c r="C878" s="90"/>
      <c r="D878" s="91"/>
      <c r="E878" s="90"/>
      <c r="F878" s="91"/>
      <c r="G878" s="91"/>
      <c r="H878" s="91"/>
    </row>
    <row r="879" spans="1:8" ht="22.5" customHeight="1" x14ac:dyDescent="0.3">
      <c r="A879" s="24">
        <v>876</v>
      </c>
      <c r="B879" s="83"/>
      <c r="C879" s="90"/>
      <c r="D879" s="91"/>
      <c r="E879" s="90"/>
      <c r="F879" s="91"/>
      <c r="G879" s="91"/>
      <c r="H879" s="91"/>
    </row>
    <row r="880" spans="1:8" ht="22.5" customHeight="1" x14ac:dyDescent="0.3">
      <c r="A880" s="24">
        <v>877</v>
      </c>
      <c r="B880" s="83"/>
      <c r="C880" s="90"/>
      <c r="D880" s="91"/>
      <c r="E880" s="90"/>
      <c r="F880" s="91"/>
      <c r="G880" s="91"/>
      <c r="H880" s="91"/>
    </row>
    <row r="881" spans="1:8" ht="22.5" customHeight="1" x14ac:dyDescent="0.3">
      <c r="A881" s="24">
        <v>878</v>
      </c>
      <c r="B881" s="83"/>
      <c r="C881" s="90"/>
      <c r="D881" s="91"/>
      <c r="E881" s="90"/>
      <c r="F881" s="91"/>
      <c r="G881" s="91"/>
      <c r="H881" s="91"/>
    </row>
    <row r="882" spans="1:8" ht="22.5" customHeight="1" x14ac:dyDescent="0.3">
      <c r="A882" s="24">
        <v>879</v>
      </c>
      <c r="B882" s="83"/>
      <c r="C882" s="90"/>
      <c r="D882" s="91"/>
      <c r="E882" s="90"/>
      <c r="F882" s="91"/>
      <c r="G882" s="91"/>
      <c r="H882" s="91"/>
    </row>
    <row r="883" spans="1:8" ht="22.5" customHeight="1" x14ac:dyDescent="0.3">
      <c r="A883" s="24">
        <v>880</v>
      </c>
      <c r="B883" s="83"/>
      <c r="C883" s="90"/>
      <c r="D883" s="91"/>
      <c r="E883" s="90"/>
      <c r="F883" s="91"/>
      <c r="G883" s="91"/>
      <c r="H883" s="91"/>
    </row>
    <row r="884" spans="1:8" ht="22.5" customHeight="1" x14ac:dyDescent="0.3">
      <c r="A884" s="24">
        <v>881</v>
      </c>
      <c r="B884" s="83"/>
      <c r="C884" s="90"/>
      <c r="D884" s="91"/>
      <c r="E884" s="90"/>
      <c r="F884" s="91"/>
      <c r="G884" s="91"/>
      <c r="H884" s="91"/>
    </row>
    <row r="885" spans="1:8" ht="22.5" customHeight="1" x14ac:dyDescent="0.3">
      <c r="A885" s="24">
        <v>882</v>
      </c>
      <c r="B885" s="83"/>
      <c r="C885" s="90"/>
      <c r="D885" s="91"/>
      <c r="E885" s="90"/>
      <c r="F885" s="91"/>
      <c r="G885" s="91"/>
      <c r="H885" s="91"/>
    </row>
    <row r="886" spans="1:8" ht="22.5" customHeight="1" x14ac:dyDescent="0.3">
      <c r="A886" s="24">
        <v>883</v>
      </c>
      <c r="B886" s="83"/>
      <c r="C886" s="90"/>
      <c r="D886" s="91"/>
      <c r="E886" s="90"/>
      <c r="F886" s="91"/>
      <c r="G886" s="91"/>
      <c r="H886" s="91"/>
    </row>
    <row r="887" spans="1:8" ht="22.5" customHeight="1" x14ac:dyDescent="0.3">
      <c r="A887" s="24">
        <v>884</v>
      </c>
      <c r="B887" s="83"/>
      <c r="C887" s="90"/>
      <c r="D887" s="91"/>
      <c r="E887" s="90"/>
      <c r="F887" s="91"/>
      <c r="G887" s="91"/>
      <c r="H887" s="91"/>
    </row>
    <row r="888" spans="1:8" ht="22.5" customHeight="1" x14ac:dyDescent="0.3">
      <c r="A888" s="24">
        <v>885</v>
      </c>
      <c r="B888" s="83"/>
      <c r="C888" s="90"/>
      <c r="D888" s="91"/>
      <c r="E888" s="90"/>
      <c r="F888" s="91"/>
      <c r="G888" s="91"/>
      <c r="H888" s="91"/>
    </row>
    <row r="889" spans="1:8" ht="22.5" customHeight="1" x14ac:dyDescent="0.3">
      <c r="A889" s="24">
        <v>886</v>
      </c>
      <c r="B889" s="83"/>
      <c r="C889" s="90"/>
      <c r="D889" s="91"/>
      <c r="E889" s="90"/>
      <c r="F889" s="91"/>
      <c r="G889" s="91"/>
      <c r="H889" s="91"/>
    </row>
    <row r="890" spans="1:8" ht="22.5" customHeight="1" x14ac:dyDescent="0.3">
      <c r="A890" s="24">
        <v>887</v>
      </c>
      <c r="B890" s="83"/>
      <c r="C890" s="90"/>
      <c r="D890" s="91"/>
      <c r="E890" s="90"/>
      <c r="F890" s="91"/>
      <c r="G890" s="91"/>
      <c r="H890" s="91"/>
    </row>
    <row r="891" spans="1:8" ht="22.5" customHeight="1" x14ac:dyDescent="0.3">
      <c r="A891" s="24">
        <v>888</v>
      </c>
      <c r="B891" s="83"/>
      <c r="C891" s="90"/>
      <c r="D891" s="91"/>
      <c r="E891" s="90"/>
      <c r="F891" s="91"/>
      <c r="G891" s="91"/>
      <c r="H891" s="91"/>
    </row>
    <row r="892" spans="1:8" ht="22.5" customHeight="1" x14ac:dyDescent="0.3">
      <c r="A892" s="24">
        <v>889</v>
      </c>
      <c r="B892" s="83"/>
      <c r="C892" s="90"/>
      <c r="D892" s="91"/>
      <c r="E892" s="90"/>
      <c r="F892" s="91"/>
      <c r="G892" s="91"/>
      <c r="H892" s="91"/>
    </row>
    <row r="893" spans="1:8" ht="22.5" customHeight="1" x14ac:dyDescent="0.3">
      <c r="A893" s="24">
        <v>890</v>
      </c>
      <c r="B893" s="83"/>
      <c r="C893" s="90"/>
      <c r="D893" s="91"/>
      <c r="E893" s="90"/>
      <c r="F893" s="91"/>
      <c r="G893" s="91"/>
      <c r="H893" s="91"/>
    </row>
    <row r="894" spans="1:8" ht="22.5" customHeight="1" x14ac:dyDescent="0.3">
      <c r="A894" s="24">
        <v>891</v>
      </c>
      <c r="B894" s="83"/>
      <c r="C894" s="90"/>
      <c r="D894" s="91"/>
      <c r="E894" s="90"/>
      <c r="F894" s="91"/>
      <c r="G894" s="91"/>
      <c r="H894" s="91"/>
    </row>
    <row r="895" spans="1:8" ht="22.5" customHeight="1" x14ac:dyDescent="0.3">
      <c r="A895" s="24">
        <v>892</v>
      </c>
      <c r="B895" s="83"/>
      <c r="C895" s="90"/>
      <c r="D895" s="91"/>
      <c r="E895" s="90"/>
      <c r="F895" s="91"/>
      <c r="G895" s="91"/>
      <c r="H895" s="91"/>
    </row>
    <row r="896" spans="1:8" ht="22.5" customHeight="1" x14ac:dyDescent="0.3">
      <c r="A896" s="24">
        <v>893</v>
      </c>
      <c r="B896" s="83"/>
      <c r="C896" s="90"/>
      <c r="D896" s="91"/>
      <c r="E896" s="90"/>
      <c r="F896" s="91"/>
      <c r="G896" s="91"/>
      <c r="H896" s="91"/>
    </row>
    <row r="897" spans="1:8" ht="22.5" customHeight="1" x14ac:dyDescent="0.3">
      <c r="A897" s="24">
        <v>894</v>
      </c>
      <c r="B897" s="83"/>
      <c r="C897" s="90"/>
      <c r="D897" s="91"/>
      <c r="E897" s="90"/>
      <c r="F897" s="91"/>
      <c r="G897" s="91"/>
      <c r="H897" s="91"/>
    </row>
    <row r="898" spans="1:8" ht="22.5" customHeight="1" x14ac:dyDescent="0.3">
      <c r="A898" s="24">
        <v>895</v>
      </c>
      <c r="B898" s="83"/>
      <c r="C898" s="90"/>
      <c r="D898" s="91"/>
      <c r="E898" s="90"/>
      <c r="F898" s="91"/>
      <c r="G898" s="91"/>
      <c r="H898" s="91"/>
    </row>
    <row r="899" spans="1:8" ht="22.5" customHeight="1" x14ac:dyDescent="0.3">
      <c r="A899" s="24">
        <v>896</v>
      </c>
      <c r="B899" s="83"/>
      <c r="C899" s="90"/>
      <c r="D899" s="91"/>
      <c r="E899" s="90"/>
      <c r="F899" s="91"/>
      <c r="G899" s="91"/>
      <c r="H899" s="91"/>
    </row>
    <row r="900" spans="1:8" ht="22.5" customHeight="1" x14ac:dyDescent="0.3">
      <c r="A900" s="24">
        <v>897</v>
      </c>
      <c r="B900" s="83"/>
      <c r="C900" s="90"/>
      <c r="D900" s="91"/>
      <c r="E900" s="90"/>
      <c r="F900" s="91"/>
      <c r="G900" s="91"/>
      <c r="H900" s="91"/>
    </row>
    <row r="901" spans="1:8" ht="22.5" customHeight="1" x14ac:dyDescent="0.3">
      <c r="A901" s="24">
        <v>898</v>
      </c>
      <c r="B901" s="83"/>
      <c r="C901" s="90"/>
      <c r="D901" s="91"/>
      <c r="E901" s="90"/>
      <c r="F901" s="91"/>
      <c r="G901" s="91"/>
      <c r="H901" s="91"/>
    </row>
    <row r="902" spans="1:8" ht="22.5" customHeight="1" x14ac:dyDescent="0.3">
      <c r="A902" s="24">
        <v>899</v>
      </c>
      <c r="B902" s="83"/>
      <c r="C902" s="90"/>
      <c r="D902" s="91"/>
      <c r="E902" s="90"/>
      <c r="F902" s="91"/>
      <c r="G902" s="91"/>
      <c r="H902" s="91"/>
    </row>
    <row r="903" spans="1:8" ht="22.5" customHeight="1" x14ac:dyDescent="0.3">
      <c r="A903" s="24">
        <v>900</v>
      </c>
      <c r="B903" s="83"/>
      <c r="C903" s="90"/>
      <c r="D903" s="91"/>
      <c r="E903" s="90"/>
      <c r="F903" s="91"/>
      <c r="G903" s="91"/>
      <c r="H903" s="91"/>
    </row>
    <row r="904" spans="1:8" ht="22.5" customHeight="1" x14ac:dyDescent="0.3">
      <c r="A904" s="24">
        <v>901</v>
      </c>
      <c r="B904" s="83"/>
      <c r="C904" s="90"/>
      <c r="D904" s="91"/>
      <c r="E904" s="90"/>
      <c r="F904" s="91"/>
      <c r="G904" s="91"/>
      <c r="H904" s="91"/>
    </row>
    <row r="905" spans="1:8" ht="22.5" customHeight="1" x14ac:dyDescent="0.3">
      <c r="A905" s="24">
        <v>902</v>
      </c>
      <c r="B905" s="83"/>
      <c r="C905" s="90"/>
      <c r="D905" s="91"/>
      <c r="E905" s="90"/>
      <c r="F905" s="91"/>
      <c r="G905" s="91"/>
      <c r="H905" s="91"/>
    </row>
    <row r="906" spans="1:8" ht="22.5" customHeight="1" x14ac:dyDescent="0.3">
      <c r="A906" s="24">
        <v>903</v>
      </c>
      <c r="B906" s="83"/>
      <c r="C906" s="90"/>
      <c r="D906" s="91"/>
      <c r="E906" s="90"/>
      <c r="F906" s="91"/>
      <c r="G906" s="91"/>
      <c r="H906" s="91"/>
    </row>
    <row r="907" spans="1:8" ht="22.5" customHeight="1" x14ac:dyDescent="0.3">
      <c r="A907" s="24">
        <v>904</v>
      </c>
      <c r="B907" s="83"/>
      <c r="C907" s="90"/>
      <c r="D907" s="91"/>
      <c r="E907" s="90"/>
      <c r="F907" s="91"/>
      <c r="G907" s="91"/>
      <c r="H907" s="91"/>
    </row>
    <row r="908" spans="1:8" ht="22.5" customHeight="1" x14ac:dyDescent="0.3">
      <c r="A908" s="24">
        <v>905</v>
      </c>
      <c r="B908" s="83"/>
      <c r="C908" s="90"/>
      <c r="D908" s="91"/>
      <c r="E908" s="90"/>
      <c r="F908" s="91"/>
      <c r="G908" s="91"/>
      <c r="H908" s="91"/>
    </row>
    <row r="909" spans="1:8" ht="22.5" customHeight="1" x14ac:dyDescent="0.3">
      <c r="A909" s="24">
        <v>906</v>
      </c>
      <c r="B909" s="83"/>
      <c r="C909" s="90"/>
      <c r="D909" s="91"/>
      <c r="E909" s="90"/>
      <c r="F909" s="91"/>
      <c r="G909" s="91"/>
      <c r="H909" s="91"/>
    </row>
    <row r="910" spans="1:8" ht="22.5" customHeight="1" x14ac:dyDescent="0.3">
      <c r="A910" s="24">
        <v>907</v>
      </c>
      <c r="B910" s="83"/>
      <c r="C910" s="90"/>
      <c r="D910" s="91"/>
      <c r="E910" s="90"/>
      <c r="F910" s="91"/>
      <c r="G910" s="91"/>
      <c r="H910" s="91"/>
    </row>
    <row r="911" spans="1:8" ht="22.5" customHeight="1" x14ac:dyDescent="0.3">
      <c r="A911" s="24">
        <v>908</v>
      </c>
      <c r="B911" s="83"/>
      <c r="C911" s="90"/>
      <c r="D911" s="91"/>
      <c r="E911" s="90"/>
      <c r="F911" s="91"/>
      <c r="G911" s="91"/>
      <c r="H911" s="91"/>
    </row>
    <row r="912" spans="1:8" ht="22.5" customHeight="1" x14ac:dyDescent="0.3">
      <c r="A912" s="24">
        <v>909</v>
      </c>
      <c r="B912" s="83"/>
      <c r="C912" s="90"/>
      <c r="D912" s="91"/>
      <c r="E912" s="90"/>
      <c r="F912" s="91"/>
      <c r="G912" s="91"/>
      <c r="H912" s="91"/>
    </row>
    <row r="913" spans="1:8" ht="22.5" customHeight="1" x14ac:dyDescent="0.3">
      <c r="A913" s="24">
        <v>910</v>
      </c>
      <c r="B913" s="83"/>
      <c r="C913" s="90"/>
      <c r="D913" s="91"/>
      <c r="E913" s="90"/>
      <c r="F913" s="91"/>
      <c r="G913" s="91"/>
      <c r="H913" s="91"/>
    </row>
    <row r="914" spans="1:8" ht="22.5" customHeight="1" x14ac:dyDescent="0.3">
      <c r="A914" s="24">
        <v>911</v>
      </c>
      <c r="B914" s="83"/>
      <c r="C914" s="90"/>
      <c r="D914" s="91"/>
      <c r="E914" s="90"/>
      <c r="F914" s="91"/>
      <c r="G914" s="91"/>
      <c r="H914" s="91"/>
    </row>
    <row r="915" spans="1:8" ht="22.5" customHeight="1" x14ac:dyDescent="0.3">
      <c r="A915" s="24">
        <v>912</v>
      </c>
      <c r="B915" s="83"/>
      <c r="C915" s="90"/>
      <c r="D915" s="91"/>
      <c r="E915" s="90"/>
      <c r="F915" s="91"/>
      <c r="G915" s="91"/>
      <c r="H915" s="91"/>
    </row>
    <row r="916" spans="1:8" ht="22.5" customHeight="1" x14ac:dyDescent="0.3">
      <c r="A916" s="24">
        <v>913</v>
      </c>
      <c r="B916" s="83"/>
      <c r="C916" s="90"/>
      <c r="D916" s="91"/>
      <c r="E916" s="90"/>
      <c r="F916" s="91"/>
      <c r="G916" s="91"/>
      <c r="H916" s="91"/>
    </row>
    <row r="917" spans="1:8" ht="22.5" customHeight="1" x14ac:dyDescent="0.3">
      <c r="A917" s="24">
        <v>914</v>
      </c>
      <c r="B917" s="83"/>
      <c r="C917" s="90"/>
      <c r="D917" s="91"/>
      <c r="E917" s="90"/>
      <c r="F917" s="91"/>
      <c r="G917" s="91"/>
      <c r="H917" s="91"/>
    </row>
    <row r="918" spans="1:8" ht="22.5" customHeight="1" x14ac:dyDescent="0.3">
      <c r="A918" s="24">
        <v>915</v>
      </c>
      <c r="B918" s="83"/>
      <c r="C918" s="90"/>
      <c r="D918" s="91"/>
      <c r="E918" s="90"/>
      <c r="F918" s="91"/>
      <c r="G918" s="91"/>
      <c r="H918" s="91"/>
    </row>
    <row r="919" spans="1:8" ht="22.5" customHeight="1" x14ac:dyDescent="0.3">
      <c r="A919" s="24">
        <v>916</v>
      </c>
      <c r="B919" s="83"/>
      <c r="C919" s="90"/>
      <c r="D919" s="91"/>
      <c r="E919" s="90"/>
      <c r="F919" s="91"/>
      <c r="G919" s="91"/>
      <c r="H919" s="91"/>
    </row>
    <row r="920" spans="1:8" ht="22.5" customHeight="1" x14ac:dyDescent="0.3">
      <c r="A920" s="24">
        <v>917</v>
      </c>
      <c r="B920" s="83"/>
      <c r="C920" s="90"/>
      <c r="D920" s="91"/>
      <c r="E920" s="90"/>
      <c r="F920" s="91"/>
      <c r="G920" s="91"/>
      <c r="H920" s="91"/>
    </row>
    <row r="921" spans="1:8" ht="22.5" customHeight="1" x14ac:dyDescent="0.3">
      <c r="A921" s="24">
        <v>918</v>
      </c>
      <c r="B921" s="83"/>
      <c r="C921" s="90"/>
      <c r="D921" s="91"/>
      <c r="E921" s="90"/>
      <c r="F921" s="91"/>
      <c r="G921" s="91"/>
      <c r="H921" s="91"/>
    </row>
    <row r="922" spans="1:8" ht="22.5" customHeight="1" x14ac:dyDescent="0.3">
      <c r="A922" s="24">
        <v>919</v>
      </c>
      <c r="B922" s="83"/>
      <c r="C922" s="90"/>
      <c r="D922" s="91"/>
      <c r="E922" s="90"/>
      <c r="F922" s="91"/>
      <c r="G922" s="91"/>
      <c r="H922" s="91"/>
    </row>
    <row r="923" spans="1:8" ht="22.5" customHeight="1" x14ac:dyDescent="0.3">
      <c r="A923" s="24">
        <v>920</v>
      </c>
      <c r="B923" s="83"/>
      <c r="C923" s="90"/>
      <c r="D923" s="91"/>
      <c r="E923" s="90"/>
      <c r="F923" s="91"/>
      <c r="G923" s="91"/>
      <c r="H923" s="91"/>
    </row>
    <row r="924" spans="1:8" ht="22.5" customHeight="1" x14ac:dyDescent="0.3">
      <c r="A924" s="24">
        <v>921</v>
      </c>
      <c r="B924" s="83"/>
      <c r="C924" s="90"/>
      <c r="D924" s="91"/>
      <c r="E924" s="90"/>
      <c r="F924" s="91"/>
      <c r="G924" s="91"/>
      <c r="H924" s="91"/>
    </row>
    <row r="925" spans="1:8" ht="22.5" customHeight="1" x14ac:dyDescent="0.3">
      <c r="A925" s="24">
        <v>922</v>
      </c>
      <c r="B925" s="83"/>
      <c r="C925" s="90"/>
      <c r="D925" s="91"/>
      <c r="E925" s="90"/>
      <c r="F925" s="91"/>
      <c r="G925" s="91"/>
      <c r="H925" s="91"/>
    </row>
    <row r="926" spans="1:8" ht="22.5" customHeight="1" x14ac:dyDescent="0.3">
      <c r="A926" s="24">
        <v>923</v>
      </c>
      <c r="B926" s="83"/>
      <c r="C926" s="90"/>
      <c r="D926" s="91"/>
      <c r="E926" s="90"/>
      <c r="F926" s="91"/>
      <c r="G926" s="91"/>
      <c r="H926" s="91"/>
    </row>
    <row r="927" spans="1:8" ht="22.5" customHeight="1" x14ac:dyDescent="0.3">
      <c r="A927" s="24">
        <v>924</v>
      </c>
      <c r="B927" s="83"/>
      <c r="C927" s="90"/>
      <c r="D927" s="91"/>
      <c r="E927" s="90"/>
      <c r="F927" s="91"/>
      <c r="G927" s="91"/>
      <c r="H927" s="91"/>
    </row>
    <row r="928" spans="1:8" ht="22.5" customHeight="1" x14ac:dyDescent="0.3">
      <c r="A928" s="24">
        <v>925</v>
      </c>
      <c r="B928" s="83"/>
      <c r="C928" s="90"/>
      <c r="D928" s="91"/>
      <c r="E928" s="90"/>
      <c r="F928" s="91"/>
      <c r="G928" s="91"/>
      <c r="H928" s="91"/>
    </row>
    <row r="929" spans="1:8" ht="22.5" customHeight="1" x14ac:dyDescent="0.3">
      <c r="A929" s="24">
        <v>926</v>
      </c>
      <c r="B929" s="83"/>
      <c r="C929" s="90"/>
      <c r="D929" s="91"/>
      <c r="E929" s="90"/>
      <c r="F929" s="91"/>
      <c r="G929" s="91"/>
      <c r="H929" s="91"/>
    </row>
    <row r="930" spans="1:8" ht="22.5" customHeight="1" x14ac:dyDescent="0.3">
      <c r="A930" s="24">
        <v>927</v>
      </c>
      <c r="B930" s="83"/>
      <c r="C930" s="90"/>
      <c r="D930" s="91"/>
      <c r="E930" s="90"/>
      <c r="F930" s="91"/>
      <c r="G930" s="91"/>
      <c r="H930" s="91"/>
    </row>
    <row r="931" spans="1:8" ht="22.5" customHeight="1" x14ac:dyDescent="0.3">
      <c r="A931" s="24">
        <v>928</v>
      </c>
      <c r="B931" s="83"/>
      <c r="C931" s="90"/>
      <c r="D931" s="91"/>
      <c r="E931" s="90"/>
      <c r="F931" s="91"/>
      <c r="G931" s="91"/>
      <c r="H931" s="91"/>
    </row>
    <row r="932" spans="1:8" ht="22.5" customHeight="1" x14ac:dyDescent="0.3">
      <c r="A932" s="24">
        <v>929</v>
      </c>
      <c r="B932" s="83"/>
      <c r="C932" s="90"/>
      <c r="D932" s="91"/>
      <c r="E932" s="90"/>
      <c r="F932" s="91"/>
      <c r="G932" s="91"/>
      <c r="H932" s="91"/>
    </row>
    <row r="933" spans="1:8" ht="22.5" customHeight="1" x14ac:dyDescent="0.3">
      <c r="A933" s="24">
        <v>930</v>
      </c>
      <c r="B933" s="83"/>
      <c r="C933" s="90"/>
      <c r="D933" s="91"/>
      <c r="E933" s="90"/>
      <c r="F933" s="91"/>
      <c r="G933" s="91"/>
      <c r="H933" s="91"/>
    </row>
    <row r="934" spans="1:8" ht="22.5" customHeight="1" x14ac:dyDescent="0.3">
      <c r="A934" s="24">
        <v>931</v>
      </c>
      <c r="B934" s="83"/>
      <c r="C934" s="90"/>
      <c r="D934" s="91"/>
      <c r="E934" s="90"/>
      <c r="F934" s="91"/>
      <c r="G934" s="91"/>
      <c r="H934" s="91"/>
    </row>
    <row r="935" spans="1:8" ht="22.5" customHeight="1" x14ac:dyDescent="0.3">
      <c r="A935" s="24">
        <v>932</v>
      </c>
      <c r="B935" s="83"/>
      <c r="C935" s="90"/>
      <c r="D935" s="91"/>
      <c r="E935" s="90"/>
      <c r="F935" s="91"/>
      <c r="G935" s="91"/>
      <c r="H935" s="91"/>
    </row>
    <row r="936" spans="1:8" ht="22.5" customHeight="1" x14ac:dyDescent="0.3">
      <c r="A936" s="24">
        <v>933</v>
      </c>
      <c r="B936" s="83"/>
      <c r="C936" s="90"/>
      <c r="D936" s="91"/>
      <c r="E936" s="90"/>
      <c r="F936" s="91"/>
      <c r="G936" s="91"/>
      <c r="H936" s="91"/>
    </row>
    <row r="937" spans="1:8" ht="22.5" customHeight="1" x14ac:dyDescent="0.3">
      <c r="A937" s="24">
        <v>934</v>
      </c>
      <c r="B937" s="83"/>
      <c r="C937" s="90"/>
      <c r="D937" s="91"/>
      <c r="E937" s="90"/>
      <c r="F937" s="91"/>
      <c r="G937" s="91"/>
      <c r="H937" s="91"/>
    </row>
    <row r="938" spans="1:8" ht="22.5" customHeight="1" x14ac:dyDescent="0.3">
      <c r="A938" s="24">
        <v>935</v>
      </c>
      <c r="B938" s="83"/>
      <c r="C938" s="90"/>
      <c r="D938" s="91"/>
      <c r="E938" s="90"/>
      <c r="F938" s="91"/>
      <c r="G938" s="91"/>
      <c r="H938" s="91"/>
    </row>
    <row r="939" spans="1:8" ht="22.5" customHeight="1" x14ac:dyDescent="0.3">
      <c r="A939" s="24">
        <v>936</v>
      </c>
      <c r="B939" s="83"/>
      <c r="C939" s="90"/>
      <c r="D939" s="91"/>
      <c r="E939" s="90"/>
      <c r="F939" s="91"/>
      <c r="G939" s="91"/>
      <c r="H939" s="91"/>
    </row>
    <row r="940" spans="1:8" ht="22.5" customHeight="1" x14ac:dyDescent="0.3">
      <c r="A940" s="24">
        <v>937</v>
      </c>
      <c r="B940" s="83"/>
      <c r="C940" s="90"/>
      <c r="D940" s="91"/>
      <c r="E940" s="90"/>
      <c r="F940" s="91"/>
      <c r="G940" s="91"/>
      <c r="H940" s="91"/>
    </row>
    <row r="941" spans="1:8" ht="22.5" customHeight="1" x14ac:dyDescent="0.3">
      <c r="A941" s="24">
        <v>938</v>
      </c>
      <c r="B941" s="83"/>
      <c r="C941" s="90"/>
      <c r="D941" s="91"/>
      <c r="E941" s="90"/>
      <c r="F941" s="91"/>
      <c r="G941" s="91"/>
      <c r="H941" s="91"/>
    </row>
    <row r="942" spans="1:8" ht="22.5" customHeight="1" x14ac:dyDescent="0.3">
      <c r="A942" s="24">
        <v>939</v>
      </c>
      <c r="B942" s="83"/>
      <c r="C942" s="90"/>
      <c r="D942" s="91"/>
      <c r="E942" s="90"/>
      <c r="F942" s="91"/>
      <c r="G942" s="91"/>
      <c r="H942" s="91"/>
    </row>
    <row r="943" spans="1:8" ht="22.5" customHeight="1" x14ac:dyDescent="0.3">
      <c r="A943" s="24">
        <v>940</v>
      </c>
      <c r="B943" s="83"/>
      <c r="C943" s="90"/>
      <c r="D943" s="91"/>
      <c r="E943" s="90"/>
      <c r="F943" s="91"/>
      <c r="G943" s="91"/>
      <c r="H943" s="91"/>
    </row>
    <row r="944" spans="1:8" ht="22.5" customHeight="1" x14ac:dyDescent="0.3">
      <c r="A944" s="24">
        <v>941</v>
      </c>
      <c r="B944" s="83"/>
      <c r="C944" s="90"/>
      <c r="D944" s="91"/>
      <c r="E944" s="90"/>
      <c r="F944" s="91"/>
      <c r="G944" s="91"/>
      <c r="H944" s="91"/>
    </row>
    <row r="945" spans="1:8" ht="22.5" customHeight="1" x14ac:dyDescent="0.3">
      <c r="A945" s="24">
        <v>942</v>
      </c>
      <c r="B945" s="83"/>
      <c r="C945" s="90"/>
      <c r="D945" s="91"/>
      <c r="E945" s="90"/>
      <c r="F945" s="91"/>
      <c r="G945" s="91"/>
      <c r="H945" s="91"/>
    </row>
    <row r="946" spans="1:8" ht="22.5" customHeight="1" x14ac:dyDescent="0.3">
      <c r="A946" s="24">
        <v>943</v>
      </c>
      <c r="B946" s="83"/>
      <c r="C946" s="90"/>
      <c r="D946" s="91"/>
      <c r="E946" s="90"/>
      <c r="F946" s="91"/>
      <c r="G946" s="91"/>
      <c r="H946" s="91"/>
    </row>
    <row r="947" spans="1:8" ht="22.5" customHeight="1" x14ac:dyDescent="0.3">
      <c r="A947" s="24">
        <v>944</v>
      </c>
      <c r="B947" s="83"/>
      <c r="C947" s="90"/>
      <c r="D947" s="91"/>
      <c r="E947" s="90"/>
      <c r="F947" s="91"/>
      <c r="G947" s="91"/>
      <c r="H947" s="91"/>
    </row>
    <row r="948" spans="1:8" ht="22.5" customHeight="1" x14ac:dyDescent="0.3">
      <c r="A948" s="24">
        <v>945</v>
      </c>
      <c r="B948" s="83"/>
      <c r="C948" s="90"/>
      <c r="D948" s="91"/>
      <c r="E948" s="90"/>
      <c r="F948" s="91"/>
      <c r="G948" s="91"/>
      <c r="H948" s="91"/>
    </row>
    <row r="949" spans="1:8" ht="22.5" customHeight="1" x14ac:dyDescent="0.3">
      <c r="A949" s="24">
        <v>946</v>
      </c>
      <c r="B949" s="83"/>
      <c r="C949" s="90"/>
      <c r="D949" s="91"/>
      <c r="E949" s="90"/>
      <c r="F949" s="91"/>
      <c r="G949" s="91"/>
      <c r="H949" s="91"/>
    </row>
    <row r="950" spans="1:8" ht="22.5" customHeight="1" x14ac:dyDescent="0.3">
      <c r="A950" s="24">
        <v>947</v>
      </c>
      <c r="B950" s="83"/>
      <c r="C950" s="90"/>
      <c r="D950" s="91"/>
      <c r="E950" s="90"/>
      <c r="F950" s="91"/>
      <c r="G950" s="91"/>
      <c r="H950" s="91"/>
    </row>
    <row r="951" spans="1:8" ht="22.5" customHeight="1" x14ac:dyDescent="0.3">
      <c r="A951" s="24">
        <v>948</v>
      </c>
      <c r="B951" s="83"/>
      <c r="C951" s="90"/>
      <c r="D951" s="91"/>
      <c r="E951" s="90"/>
      <c r="F951" s="91"/>
      <c r="G951" s="91"/>
      <c r="H951" s="91"/>
    </row>
    <row r="952" spans="1:8" ht="22.5" customHeight="1" x14ac:dyDescent="0.3">
      <c r="A952" s="24">
        <v>949</v>
      </c>
      <c r="B952" s="83"/>
      <c r="C952" s="90"/>
      <c r="D952" s="91"/>
      <c r="E952" s="90"/>
      <c r="F952" s="91"/>
      <c r="G952" s="91"/>
      <c r="H952" s="91"/>
    </row>
    <row r="953" spans="1:8" ht="22.5" customHeight="1" x14ac:dyDescent="0.3">
      <c r="A953" s="24">
        <v>950</v>
      </c>
      <c r="B953" s="83"/>
      <c r="C953" s="90"/>
      <c r="D953" s="91"/>
      <c r="E953" s="90"/>
      <c r="F953" s="91"/>
      <c r="G953" s="91"/>
      <c r="H953" s="91"/>
    </row>
    <row r="954" spans="1:8" ht="22.5" customHeight="1" x14ac:dyDescent="0.3">
      <c r="A954" s="24">
        <v>951</v>
      </c>
      <c r="B954" s="83"/>
      <c r="C954" s="90"/>
      <c r="D954" s="91"/>
      <c r="E954" s="90"/>
      <c r="F954" s="91"/>
      <c r="G954" s="91"/>
      <c r="H954" s="91"/>
    </row>
    <row r="955" spans="1:8" ht="22.5" customHeight="1" x14ac:dyDescent="0.3">
      <c r="A955" s="24">
        <v>952</v>
      </c>
      <c r="B955" s="83"/>
      <c r="C955" s="90"/>
      <c r="D955" s="91"/>
      <c r="E955" s="90"/>
      <c r="F955" s="91"/>
      <c r="G955" s="91"/>
      <c r="H955" s="91"/>
    </row>
    <row r="956" spans="1:8" ht="22.5" customHeight="1" x14ac:dyDescent="0.3">
      <c r="A956" s="24">
        <v>953</v>
      </c>
      <c r="B956" s="83"/>
      <c r="C956" s="90"/>
      <c r="D956" s="91"/>
      <c r="E956" s="90"/>
      <c r="F956" s="91"/>
      <c r="G956" s="91"/>
      <c r="H956" s="91"/>
    </row>
    <row r="957" spans="1:8" ht="22.5" customHeight="1" x14ac:dyDescent="0.3">
      <c r="A957" s="24">
        <v>954</v>
      </c>
      <c r="B957" s="83"/>
      <c r="C957" s="90"/>
      <c r="D957" s="91"/>
      <c r="E957" s="90"/>
      <c r="F957" s="91"/>
      <c r="G957" s="91"/>
      <c r="H957" s="91"/>
    </row>
    <row r="958" spans="1:8" ht="22.5" customHeight="1" x14ac:dyDescent="0.3">
      <c r="A958" s="24">
        <v>955</v>
      </c>
      <c r="B958" s="83"/>
      <c r="C958" s="90"/>
      <c r="D958" s="91"/>
      <c r="E958" s="90"/>
      <c r="F958" s="91"/>
      <c r="G958" s="91"/>
      <c r="H958" s="91"/>
    </row>
    <row r="959" spans="1:8" ht="22.5" customHeight="1" x14ac:dyDescent="0.3">
      <c r="A959" s="24">
        <v>956</v>
      </c>
      <c r="B959" s="83"/>
      <c r="C959" s="90"/>
      <c r="D959" s="91"/>
      <c r="E959" s="90"/>
      <c r="F959" s="91"/>
      <c r="G959" s="91"/>
      <c r="H959" s="91"/>
    </row>
    <row r="960" spans="1:8" ht="22.5" customHeight="1" x14ac:dyDescent="0.3">
      <c r="A960" s="24">
        <v>957</v>
      </c>
      <c r="B960" s="83"/>
      <c r="C960" s="90"/>
      <c r="D960" s="91"/>
      <c r="E960" s="90"/>
      <c r="F960" s="91"/>
      <c r="G960" s="91"/>
      <c r="H960" s="91"/>
    </row>
    <row r="961" spans="1:8" ht="22.5" customHeight="1" x14ac:dyDescent="0.3">
      <c r="A961" s="24">
        <v>958</v>
      </c>
      <c r="B961" s="83"/>
      <c r="C961" s="90"/>
      <c r="D961" s="91"/>
      <c r="E961" s="90"/>
      <c r="F961" s="91"/>
      <c r="G961" s="91"/>
      <c r="H961" s="91"/>
    </row>
    <row r="962" spans="1:8" ht="22.5" customHeight="1" x14ac:dyDescent="0.3">
      <c r="A962" s="24">
        <v>959</v>
      </c>
      <c r="B962" s="83"/>
      <c r="C962" s="90"/>
      <c r="D962" s="91"/>
      <c r="E962" s="90"/>
      <c r="F962" s="91"/>
      <c r="G962" s="91"/>
      <c r="H962" s="91"/>
    </row>
    <row r="963" spans="1:8" ht="22.5" customHeight="1" x14ac:dyDescent="0.3">
      <c r="A963" s="24">
        <v>960</v>
      </c>
      <c r="B963" s="83"/>
      <c r="C963" s="90"/>
      <c r="D963" s="91"/>
      <c r="E963" s="90"/>
      <c r="F963" s="91"/>
      <c r="G963" s="91"/>
      <c r="H963" s="91"/>
    </row>
    <row r="964" spans="1:8" ht="22.5" customHeight="1" x14ac:dyDescent="0.3">
      <c r="A964" s="24">
        <v>961</v>
      </c>
      <c r="B964" s="83"/>
      <c r="C964" s="90"/>
      <c r="D964" s="91"/>
      <c r="E964" s="90"/>
      <c r="F964" s="91"/>
      <c r="G964" s="91"/>
      <c r="H964" s="91"/>
    </row>
    <row r="965" spans="1:8" ht="22.5" customHeight="1" x14ac:dyDescent="0.3">
      <c r="A965" s="24">
        <v>962</v>
      </c>
      <c r="B965" s="83"/>
      <c r="C965" s="90"/>
      <c r="D965" s="91"/>
      <c r="E965" s="90"/>
      <c r="F965" s="91"/>
      <c r="G965" s="91"/>
      <c r="H965" s="91"/>
    </row>
    <row r="966" spans="1:8" ht="22.5" customHeight="1" x14ac:dyDescent="0.3">
      <c r="A966" s="24">
        <v>963</v>
      </c>
      <c r="B966" s="83"/>
      <c r="C966" s="90"/>
      <c r="D966" s="91"/>
      <c r="E966" s="90"/>
      <c r="F966" s="91"/>
      <c r="G966" s="91"/>
      <c r="H966" s="91"/>
    </row>
    <row r="967" spans="1:8" ht="22.5" customHeight="1" x14ac:dyDescent="0.3">
      <c r="A967" s="24">
        <v>964</v>
      </c>
      <c r="B967" s="83"/>
      <c r="C967" s="90"/>
      <c r="D967" s="91"/>
      <c r="E967" s="90"/>
      <c r="F967" s="91"/>
      <c r="G967" s="91"/>
      <c r="H967" s="91"/>
    </row>
    <row r="968" spans="1:8" ht="22.5" customHeight="1" x14ac:dyDescent="0.3">
      <c r="A968" s="24">
        <v>965</v>
      </c>
      <c r="B968" s="83"/>
      <c r="C968" s="90"/>
      <c r="D968" s="91"/>
      <c r="E968" s="90"/>
      <c r="F968" s="91"/>
      <c r="G968" s="91"/>
      <c r="H968" s="91"/>
    </row>
    <row r="969" spans="1:8" ht="22.5" customHeight="1" x14ac:dyDescent="0.3">
      <c r="A969" s="24">
        <v>966</v>
      </c>
      <c r="B969" s="83"/>
      <c r="C969" s="90"/>
      <c r="D969" s="91"/>
      <c r="E969" s="90"/>
      <c r="F969" s="91"/>
      <c r="G969" s="91"/>
      <c r="H969" s="91"/>
    </row>
    <row r="970" spans="1:8" ht="22.5" customHeight="1" x14ac:dyDescent="0.3">
      <c r="A970" s="24">
        <v>967</v>
      </c>
      <c r="B970" s="83"/>
      <c r="C970" s="90"/>
      <c r="D970" s="91"/>
      <c r="E970" s="90"/>
      <c r="F970" s="91"/>
      <c r="G970" s="91"/>
      <c r="H970" s="91"/>
    </row>
    <row r="971" spans="1:8" ht="22.5" customHeight="1" x14ac:dyDescent="0.3">
      <c r="A971" s="24">
        <v>968</v>
      </c>
      <c r="B971" s="83"/>
      <c r="C971" s="90"/>
      <c r="D971" s="91"/>
      <c r="E971" s="90"/>
      <c r="F971" s="91"/>
      <c r="G971" s="91"/>
      <c r="H971" s="91"/>
    </row>
    <row r="972" spans="1:8" ht="22.5" customHeight="1" x14ac:dyDescent="0.3">
      <c r="A972" s="24">
        <v>969</v>
      </c>
      <c r="B972" s="83"/>
      <c r="C972" s="90"/>
      <c r="D972" s="91"/>
      <c r="E972" s="90"/>
      <c r="F972" s="91"/>
      <c r="G972" s="91"/>
      <c r="H972" s="91"/>
    </row>
    <row r="973" spans="1:8" ht="22.5" customHeight="1" x14ac:dyDescent="0.3">
      <c r="A973" s="24">
        <v>970</v>
      </c>
      <c r="B973" s="83"/>
      <c r="C973" s="90"/>
      <c r="D973" s="91"/>
      <c r="E973" s="90"/>
      <c r="F973" s="91"/>
      <c r="G973" s="91"/>
      <c r="H973" s="91"/>
    </row>
    <row r="974" spans="1:8" ht="22.5" customHeight="1" x14ac:dyDescent="0.3">
      <c r="A974" s="24">
        <v>971</v>
      </c>
      <c r="B974" s="83"/>
      <c r="C974" s="90"/>
      <c r="D974" s="91"/>
      <c r="E974" s="90"/>
      <c r="F974" s="91"/>
      <c r="G974" s="91"/>
      <c r="H974" s="91"/>
    </row>
    <row r="975" spans="1:8" ht="22.5" customHeight="1" x14ac:dyDescent="0.3">
      <c r="A975" s="24">
        <v>972</v>
      </c>
      <c r="B975" s="83"/>
      <c r="C975" s="90"/>
      <c r="D975" s="91"/>
      <c r="E975" s="90"/>
      <c r="F975" s="91"/>
      <c r="G975" s="91"/>
      <c r="H975" s="91"/>
    </row>
    <row r="976" spans="1:8" ht="22.5" customHeight="1" x14ac:dyDescent="0.3">
      <c r="A976" s="24">
        <v>973</v>
      </c>
      <c r="B976" s="83"/>
      <c r="C976" s="90"/>
      <c r="D976" s="91"/>
      <c r="E976" s="90"/>
      <c r="F976" s="91"/>
      <c r="G976" s="91"/>
      <c r="H976" s="91"/>
    </row>
    <row r="977" spans="1:8" ht="22.5" customHeight="1" x14ac:dyDescent="0.3">
      <c r="A977" s="24">
        <v>974</v>
      </c>
      <c r="B977" s="83"/>
      <c r="C977" s="90"/>
      <c r="D977" s="91"/>
      <c r="E977" s="90"/>
      <c r="F977" s="91"/>
      <c r="G977" s="91"/>
      <c r="H977" s="91"/>
    </row>
    <row r="978" spans="1:8" ht="22.5" customHeight="1" x14ac:dyDescent="0.3">
      <c r="A978" s="24">
        <v>975</v>
      </c>
      <c r="B978" s="83"/>
      <c r="C978" s="90"/>
      <c r="D978" s="91"/>
      <c r="E978" s="90"/>
      <c r="F978" s="91"/>
      <c r="G978" s="91"/>
      <c r="H978" s="91"/>
    </row>
    <row r="979" spans="1:8" ht="22.5" customHeight="1" x14ac:dyDescent="0.3">
      <c r="A979" s="24">
        <v>976</v>
      </c>
      <c r="B979" s="83"/>
      <c r="C979" s="90"/>
      <c r="D979" s="91"/>
      <c r="E979" s="90"/>
      <c r="F979" s="91"/>
      <c r="G979" s="91"/>
      <c r="H979" s="91"/>
    </row>
    <row r="980" spans="1:8" ht="22.5" customHeight="1" x14ac:dyDescent="0.3">
      <c r="A980" s="24">
        <v>977</v>
      </c>
      <c r="B980" s="83"/>
      <c r="C980" s="90"/>
      <c r="D980" s="91"/>
      <c r="E980" s="90"/>
      <c r="F980" s="91"/>
      <c r="G980" s="91"/>
      <c r="H980" s="91"/>
    </row>
    <row r="981" spans="1:8" ht="22.5" customHeight="1" x14ac:dyDescent="0.3">
      <c r="A981" s="24">
        <v>978</v>
      </c>
      <c r="B981" s="83"/>
      <c r="C981" s="90"/>
      <c r="D981" s="91"/>
      <c r="E981" s="90"/>
      <c r="F981" s="91"/>
      <c r="G981" s="91"/>
      <c r="H981" s="91"/>
    </row>
    <row r="982" spans="1:8" ht="22.5" customHeight="1" x14ac:dyDescent="0.3">
      <c r="A982" s="24">
        <v>979</v>
      </c>
      <c r="B982" s="83"/>
      <c r="C982" s="90"/>
      <c r="D982" s="91"/>
      <c r="E982" s="90"/>
      <c r="F982" s="91"/>
      <c r="G982" s="91"/>
      <c r="H982" s="91"/>
    </row>
    <row r="983" spans="1:8" ht="22.5" customHeight="1" x14ac:dyDescent="0.3">
      <c r="A983" s="24">
        <v>980</v>
      </c>
      <c r="B983" s="83"/>
      <c r="C983" s="90"/>
      <c r="D983" s="91"/>
      <c r="E983" s="90"/>
      <c r="F983" s="91"/>
      <c r="G983" s="91"/>
      <c r="H983" s="91"/>
    </row>
    <row r="984" spans="1:8" ht="22.5" customHeight="1" x14ac:dyDescent="0.3">
      <c r="A984" s="24">
        <v>981</v>
      </c>
      <c r="B984" s="83"/>
      <c r="C984" s="90"/>
      <c r="D984" s="91"/>
      <c r="E984" s="90"/>
      <c r="F984" s="91"/>
      <c r="G984" s="91"/>
      <c r="H984" s="91"/>
    </row>
    <row r="985" spans="1:8" ht="22.5" customHeight="1" x14ac:dyDescent="0.3">
      <c r="A985" s="24">
        <v>982</v>
      </c>
      <c r="B985" s="83"/>
      <c r="C985" s="90"/>
      <c r="D985" s="91"/>
      <c r="E985" s="90"/>
      <c r="F985" s="91"/>
      <c r="G985" s="91"/>
      <c r="H985" s="91"/>
    </row>
    <row r="986" spans="1:8" ht="22.5" customHeight="1" x14ac:dyDescent="0.3">
      <c r="A986" s="24">
        <v>983</v>
      </c>
      <c r="B986" s="83"/>
      <c r="C986" s="90"/>
      <c r="D986" s="91"/>
      <c r="E986" s="90"/>
      <c r="F986" s="91"/>
      <c r="G986" s="91"/>
      <c r="H986" s="91"/>
    </row>
    <row r="987" spans="1:8" ht="22.5" customHeight="1" x14ac:dyDescent="0.3">
      <c r="A987" s="24">
        <v>984</v>
      </c>
      <c r="B987" s="83"/>
      <c r="C987" s="90"/>
      <c r="D987" s="91"/>
      <c r="E987" s="90"/>
      <c r="F987" s="91"/>
      <c r="G987" s="91"/>
      <c r="H987" s="91"/>
    </row>
    <row r="988" spans="1:8" ht="22.5" customHeight="1" x14ac:dyDescent="0.3">
      <c r="A988" s="24">
        <v>985</v>
      </c>
      <c r="B988" s="83"/>
      <c r="C988" s="90"/>
      <c r="D988" s="91"/>
      <c r="E988" s="90"/>
      <c r="F988" s="91"/>
      <c r="G988" s="91"/>
      <c r="H988" s="91"/>
    </row>
    <row r="989" spans="1:8" ht="22.5" customHeight="1" x14ac:dyDescent="0.3">
      <c r="A989" s="24">
        <v>986</v>
      </c>
      <c r="B989" s="83"/>
      <c r="C989" s="90"/>
      <c r="D989" s="91"/>
      <c r="E989" s="90"/>
      <c r="F989" s="91"/>
      <c r="G989" s="91"/>
      <c r="H989" s="91"/>
    </row>
    <row r="990" spans="1:8" ht="22.5" customHeight="1" x14ac:dyDescent="0.3">
      <c r="A990" s="24">
        <v>987</v>
      </c>
      <c r="B990" s="83"/>
      <c r="C990" s="90"/>
      <c r="D990" s="91"/>
      <c r="E990" s="90"/>
      <c r="F990" s="91"/>
      <c r="G990" s="91"/>
      <c r="H990" s="91"/>
    </row>
    <row r="991" spans="1:8" ht="22.5" customHeight="1" x14ac:dyDescent="0.3">
      <c r="A991" s="24">
        <v>988</v>
      </c>
      <c r="B991" s="83"/>
      <c r="C991" s="90"/>
      <c r="D991" s="91"/>
      <c r="E991" s="90"/>
      <c r="F991" s="91"/>
      <c r="G991" s="91"/>
      <c r="H991" s="91"/>
    </row>
    <row r="992" spans="1:8" ht="22.5" customHeight="1" x14ac:dyDescent="0.3">
      <c r="A992" s="24">
        <v>989</v>
      </c>
      <c r="B992" s="83"/>
      <c r="C992" s="90"/>
      <c r="D992" s="91"/>
      <c r="E992" s="90"/>
      <c r="F992" s="91"/>
      <c r="G992" s="91"/>
      <c r="H992" s="91"/>
    </row>
    <row r="993" spans="1:8" ht="22.5" customHeight="1" x14ac:dyDescent="0.3">
      <c r="A993" s="24">
        <v>990</v>
      </c>
      <c r="B993" s="83"/>
      <c r="C993" s="90"/>
      <c r="D993" s="91"/>
      <c r="E993" s="90"/>
      <c r="F993" s="91"/>
      <c r="G993" s="91"/>
      <c r="H993" s="91"/>
    </row>
    <row r="994" spans="1:8" ht="22.5" customHeight="1" x14ac:dyDescent="0.3">
      <c r="A994" s="24">
        <v>991</v>
      </c>
      <c r="B994" s="83"/>
      <c r="C994" s="90"/>
      <c r="D994" s="91"/>
      <c r="E994" s="90"/>
      <c r="F994" s="91"/>
      <c r="G994" s="91"/>
      <c r="H994" s="91"/>
    </row>
    <row r="995" spans="1:8" ht="22.5" customHeight="1" x14ac:dyDescent="0.3">
      <c r="A995" s="24">
        <v>992</v>
      </c>
      <c r="B995" s="83"/>
      <c r="C995" s="90"/>
      <c r="D995" s="91"/>
      <c r="E995" s="90"/>
      <c r="F995" s="91"/>
      <c r="G995" s="91"/>
      <c r="H995" s="91"/>
    </row>
    <row r="996" spans="1:8" ht="22.5" customHeight="1" x14ac:dyDescent="0.3">
      <c r="A996" s="24">
        <v>993</v>
      </c>
      <c r="B996" s="83"/>
      <c r="C996" s="90"/>
      <c r="D996" s="91"/>
      <c r="E996" s="90"/>
      <c r="F996" s="91"/>
      <c r="G996" s="91"/>
      <c r="H996" s="91"/>
    </row>
    <row r="997" spans="1:8" ht="22.5" customHeight="1" x14ac:dyDescent="0.3">
      <c r="A997" s="24">
        <v>994</v>
      </c>
      <c r="B997" s="83"/>
      <c r="C997" s="90"/>
      <c r="D997" s="91"/>
      <c r="E997" s="90"/>
      <c r="F997" s="91"/>
      <c r="G997" s="91"/>
      <c r="H997" s="91"/>
    </row>
    <row r="998" spans="1:8" ht="22.5" customHeight="1" x14ac:dyDescent="0.3">
      <c r="A998" s="24">
        <v>995</v>
      </c>
      <c r="B998" s="83"/>
      <c r="C998" s="90"/>
      <c r="D998" s="91"/>
      <c r="E998" s="90"/>
      <c r="F998" s="91"/>
      <c r="G998" s="91"/>
      <c r="H998" s="91"/>
    </row>
    <row r="999" spans="1:8" ht="22.5" customHeight="1" x14ac:dyDescent="0.3">
      <c r="A999" s="24">
        <v>996</v>
      </c>
      <c r="B999" s="83"/>
      <c r="C999" s="90"/>
      <c r="D999" s="91"/>
      <c r="E999" s="90"/>
      <c r="F999" s="91"/>
      <c r="G999" s="91"/>
      <c r="H999" s="91"/>
    </row>
    <row r="1000" spans="1:8" ht="22.5" customHeight="1" x14ac:dyDescent="0.3">
      <c r="A1000" s="24">
        <v>997</v>
      </c>
      <c r="B1000" s="83"/>
      <c r="C1000" s="90"/>
      <c r="D1000" s="91"/>
      <c r="E1000" s="90"/>
      <c r="F1000" s="91"/>
      <c r="G1000" s="91"/>
      <c r="H1000" s="91"/>
    </row>
    <row r="1001" spans="1:8" ht="22.5" customHeight="1" x14ac:dyDescent="0.3">
      <c r="A1001" s="24">
        <v>998</v>
      </c>
      <c r="B1001" s="83"/>
      <c r="C1001" s="90"/>
      <c r="D1001" s="91"/>
      <c r="E1001" s="90"/>
      <c r="F1001" s="91"/>
      <c r="G1001" s="91"/>
      <c r="H1001" s="91"/>
    </row>
    <row r="1002" spans="1:8" ht="22.5" customHeight="1" x14ac:dyDescent="0.3">
      <c r="A1002" s="24">
        <v>999</v>
      </c>
      <c r="B1002" s="83"/>
      <c r="C1002" s="90"/>
      <c r="D1002" s="91"/>
      <c r="E1002" s="90"/>
      <c r="F1002" s="91"/>
      <c r="G1002" s="91"/>
      <c r="H1002" s="91"/>
    </row>
    <row r="1003" spans="1:8" ht="22.5" customHeight="1" x14ac:dyDescent="0.3">
      <c r="A1003" s="24">
        <v>1000</v>
      </c>
      <c r="B1003" s="83"/>
      <c r="C1003" s="90"/>
      <c r="D1003" s="91"/>
      <c r="E1003" s="90"/>
      <c r="F1003" s="91"/>
      <c r="G1003" s="91"/>
      <c r="H1003" s="91"/>
    </row>
    <row r="1004" spans="1:8" ht="22.5" customHeight="1" x14ac:dyDescent="0.3">
      <c r="A1004" s="24">
        <v>1001</v>
      </c>
      <c r="B1004" s="83"/>
      <c r="C1004" s="90"/>
      <c r="D1004" s="91"/>
      <c r="E1004" s="90"/>
      <c r="F1004" s="91"/>
      <c r="G1004" s="91"/>
      <c r="H1004" s="91"/>
    </row>
    <row r="1005" spans="1:8" ht="22.5" customHeight="1" x14ac:dyDescent="0.3">
      <c r="A1005" s="24">
        <v>1002</v>
      </c>
      <c r="B1005" s="83"/>
      <c r="C1005" s="90"/>
      <c r="D1005" s="91"/>
      <c r="E1005" s="90"/>
      <c r="F1005" s="91"/>
      <c r="G1005" s="91"/>
      <c r="H1005" s="91"/>
    </row>
    <row r="1006" spans="1:8" ht="22.5" customHeight="1" x14ac:dyDescent="0.3">
      <c r="A1006" s="24">
        <v>1003</v>
      </c>
      <c r="B1006" s="83"/>
      <c r="C1006" s="90"/>
      <c r="D1006" s="91"/>
      <c r="E1006" s="90"/>
      <c r="F1006" s="91"/>
      <c r="G1006" s="91"/>
      <c r="H1006" s="91"/>
    </row>
    <row r="1007" spans="1:8" ht="22.5" customHeight="1" x14ac:dyDescent="0.3">
      <c r="A1007" s="24">
        <v>1004</v>
      </c>
      <c r="B1007" s="83"/>
      <c r="C1007" s="90"/>
      <c r="D1007" s="91"/>
      <c r="E1007" s="90"/>
      <c r="F1007" s="91"/>
      <c r="G1007" s="91"/>
      <c r="H1007" s="91"/>
    </row>
    <row r="1008" spans="1:8" ht="22.5" customHeight="1" x14ac:dyDescent="0.3">
      <c r="A1008" s="24">
        <v>1005</v>
      </c>
      <c r="B1008" s="83"/>
      <c r="C1008" s="90"/>
      <c r="D1008" s="91"/>
      <c r="E1008" s="90"/>
      <c r="F1008" s="91"/>
      <c r="G1008" s="91"/>
      <c r="H1008" s="91"/>
    </row>
    <row r="1009" spans="1:8" ht="22.5" customHeight="1" x14ac:dyDescent="0.3">
      <c r="A1009" s="24">
        <v>1006</v>
      </c>
      <c r="B1009" s="83"/>
      <c r="C1009" s="90"/>
      <c r="D1009" s="91"/>
      <c r="E1009" s="90"/>
      <c r="F1009" s="91"/>
      <c r="G1009" s="91"/>
      <c r="H1009" s="91"/>
    </row>
    <row r="1010" spans="1:8" ht="22.5" customHeight="1" x14ac:dyDescent="0.3">
      <c r="A1010" s="24">
        <v>1007</v>
      </c>
      <c r="B1010" s="83"/>
      <c r="C1010" s="90"/>
      <c r="D1010" s="91"/>
      <c r="E1010" s="90"/>
      <c r="F1010" s="91"/>
      <c r="G1010" s="91"/>
      <c r="H1010" s="91"/>
    </row>
    <row r="1011" spans="1:8" ht="22.5" customHeight="1" x14ac:dyDescent="0.3">
      <c r="A1011" s="24">
        <v>1008</v>
      </c>
      <c r="B1011" s="83"/>
      <c r="C1011" s="90"/>
      <c r="D1011" s="91"/>
      <c r="E1011" s="90"/>
      <c r="F1011" s="91"/>
      <c r="G1011" s="91"/>
      <c r="H1011" s="91"/>
    </row>
    <row r="1012" spans="1:8" ht="22.5" customHeight="1" x14ac:dyDescent="0.3">
      <c r="A1012" s="24">
        <v>1009</v>
      </c>
      <c r="B1012" s="83"/>
      <c r="C1012" s="90"/>
      <c r="D1012" s="91"/>
      <c r="E1012" s="90"/>
      <c r="F1012" s="91"/>
      <c r="G1012" s="91"/>
      <c r="H1012" s="91"/>
    </row>
    <row r="1013" spans="1:8" ht="22.5" customHeight="1" x14ac:dyDescent="0.3">
      <c r="A1013" s="24">
        <v>1010</v>
      </c>
      <c r="B1013" s="83"/>
      <c r="C1013" s="90"/>
      <c r="D1013" s="91"/>
      <c r="E1013" s="90"/>
      <c r="F1013" s="91"/>
      <c r="G1013" s="91"/>
      <c r="H1013" s="91"/>
    </row>
    <row r="1014" spans="1:8" ht="22.5" customHeight="1" x14ac:dyDescent="0.3">
      <c r="A1014" s="24">
        <v>1011</v>
      </c>
      <c r="B1014" s="83"/>
      <c r="C1014" s="90"/>
      <c r="D1014" s="91"/>
      <c r="E1014" s="90"/>
      <c r="F1014" s="91"/>
      <c r="G1014" s="91"/>
      <c r="H1014" s="91"/>
    </row>
    <row r="1015" spans="1:8" ht="22.5" customHeight="1" x14ac:dyDescent="0.3">
      <c r="A1015" s="24">
        <v>1012</v>
      </c>
      <c r="B1015" s="83"/>
      <c r="C1015" s="90"/>
      <c r="D1015" s="91"/>
      <c r="E1015" s="90"/>
      <c r="F1015" s="91"/>
      <c r="G1015" s="91"/>
      <c r="H1015" s="91"/>
    </row>
    <row r="1016" spans="1:8" ht="22.5" customHeight="1" x14ac:dyDescent="0.3">
      <c r="A1016" s="24">
        <v>1013</v>
      </c>
      <c r="B1016" s="83"/>
      <c r="C1016" s="90"/>
      <c r="D1016" s="91"/>
      <c r="E1016" s="90"/>
      <c r="F1016" s="91"/>
      <c r="G1016" s="91"/>
      <c r="H1016" s="91"/>
    </row>
    <row r="1017" spans="1:8" ht="22.5" customHeight="1" x14ac:dyDescent="0.3">
      <c r="A1017" s="24">
        <v>1014</v>
      </c>
      <c r="B1017" s="83"/>
      <c r="C1017" s="90"/>
      <c r="D1017" s="91"/>
      <c r="E1017" s="90"/>
      <c r="F1017" s="91"/>
      <c r="G1017" s="91"/>
      <c r="H1017" s="91"/>
    </row>
    <row r="1018" spans="1:8" ht="22.5" customHeight="1" x14ac:dyDescent="0.3">
      <c r="A1018" s="24">
        <v>1015</v>
      </c>
      <c r="B1018" s="83"/>
      <c r="C1018" s="90"/>
      <c r="D1018" s="91"/>
      <c r="E1018" s="90"/>
      <c r="F1018" s="91"/>
      <c r="G1018" s="91"/>
      <c r="H1018" s="91"/>
    </row>
    <row r="1019" spans="1:8" ht="22.5" customHeight="1" x14ac:dyDescent="0.3">
      <c r="A1019" s="24">
        <v>1016</v>
      </c>
      <c r="B1019" s="83"/>
      <c r="C1019" s="90"/>
      <c r="D1019" s="91"/>
      <c r="E1019" s="90"/>
      <c r="F1019" s="91"/>
      <c r="G1019" s="91"/>
      <c r="H1019" s="91"/>
    </row>
    <row r="1020" spans="1:8" ht="22.5" customHeight="1" x14ac:dyDescent="0.3">
      <c r="A1020" s="24">
        <v>1017</v>
      </c>
      <c r="B1020" s="83"/>
      <c r="C1020" s="90"/>
      <c r="D1020" s="91"/>
      <c r="E1020" s="90"/>
      <c r="F1020" s="91"/>
      <c r="G1020" s="91"/>
      <c r="H1020" s="91"/>
    </row>
    <row r="1021" spans="1:8" ht="22.5" customHeight="1" x14ac:dyDescent="0.3">
      <c r="A1021" s="24">
        <v>1018</v>
      </c>
      <c r="B1021" s="83"/>
      <c r="C1021" s="90"/>
      <c r="D1021" s="91"/>
      <c r="E1021" s="90"/>
      <c r="F1021" s="91"/>
      <c r="G1021" s="91"/>
      <c r="H1021" s="91"/>
    </row>
    <row r="1022" spans="1:8" ht="22.5" customHeight="1" x14ac:dyDescent="0.3">
      <c r="A1022" s="24">
        <v>1019</v>
      </c>
      <c r="B1022" s="83"/>
      <c r="C1022" s="90"/>
      <c r="D1022" s="91"/>
      <c r="E1022" s="90"/>
      <c r="F1022" s="91"/>
      <c r="G1022" s="91"/>
      <c r="H1022" s="91"/>
    </row>
    <row r="1023" spans="1:8" ht="22.5" customHeight="1" x14ac:dyDescent="0.3">
      <c r="A1023" s="24">
        <v>1020</v>
      </c>
      <c r="B1023" s="83"/>
      <c r="C1023" s="90"/>
      <c r="D1023" s="91"/>
      <c r="E1023" s="90"/>
      <c r="F1023" s="91"/>
      <c r="G1023" s="91"/>
      <c r="H1023" s="91"/>
    </row>
    <row r="1024" spans="1:8" ht="22.5" customHeight="1" x14ac:dyDescent="0.3">
      <c r="A1024" s="24">
        <v>1021</v>
      </c>
      <c r="B1024" s="83"/>
      <c r="C1024" s="90"/>
      <c r="D1024" s="91"/>
      <c r="E1024" s="90"/>
      <c r="F1024" s="91"/>
      <c r="G1024" s="91"/>
      <c r="H1024" s="91"/>
    </row>
    <row r="1025" spans="1:8" ht="22.5" customHeight="1" x14ac:dyDescent="0.3">
      <c r="A1025" s="24">
        <v>1022</v>
      </c>
      <c r="B1025" s="83"/>
      <c r="C1025" s="90"/>
      <c r="D1025" s="91"/>
      <c r="E1025" s="90"/>
      <c r="F1025" s="91"/>
      <c r="G1025" s="91"/>
      <c r="H1025" s="91"/>
    </row>
    <row r="1026" spans="1:8" ht="22.5" customHeight="1" x14ac:dyDescent="0.3">
      <c r="A1026" s="24">
        <v>1023</v>
      </c>
      <c r="B1026" s="83"/>
      <c r="C1026" s="90"/>
      <c r="D1026" s="91"/>
      <c r="E1026" s="90"/>
      <c r="F1026" s="91"/>
      <c r="G1026" s="91"/>
      <c r="H1026" s="91"/>
    </row>
    <row r="1027" spans="1:8" ht="22.5" customHeight="1" x14ac:dyDescent="0.3">
      <c r="A1027" s="24">
        <v>1024</v>
      </c>
      <c r="B1027" s="83"/>
      <c r="C1027" s="90"/>
      <c r="D1027" s="91"/>
      <c r="E1027" s="90"/>
      <c r="F1027" s="91"/>
      <c r="G1027" s="91"/>
      <c r="H1027" s="91"/>
    </row>
    <row r="1028" spans="1:8" ht="22.5" customHeight="1" x14ac:dyDescent="0.3">
      <c r="A1028" s="24">
        <v>1025</v>
      </c>
      <c r="B1028" s="83"/>
      <c r="C1028" s="90"/>
      <c r="D1028" s="91"/>
      <c r="E1028" s="90"/>
      <c r="F1028" s="91"/>
      <c r="G1028" s="91"/>
      <c r="H1028" s="91"/>
    </row>
    <row r="1029" spans="1:8" ht="22.5" customHeight="1" x14ac:dyDescent="0.3">
      <c r="A1029" s="24">
        <v>1026</v>
      </c>
      <c r="B1029" s="83"/>
      <c r="C1029" s="90"/>
      <c r="D1029" s="91"/>
      <c r="E1029" s="90"/>
      <c r="F1029" s="91"/>
      <c r="G1029" s="91"/>
      <c r="H1029" s="91"/>
    </row>
    <row r="1030" spans="1:8" ht="22.5" customHeight="1" x14ac:dyDescent="0.3">
      <c r="A1030" s="24">
        <v>1027</v>
      </c>
      <c r="B1030" s="83"/>
      <c r="C1030" s="90"/>
      <c r="D1030" s="91"/>
      <c r="E1030" s="90"/>
      <c r="F1030" s="91"/>
      <c r="G1030" s="91"/>
      <c r="H1030" s="91"/>
    </row>
    <row r="1031" spans="1:8" ht="22.5" customHeight="1" x14ac:dyDescent="0.3">
      <c r="A1031" s="24">
        <v>1028</v>
      </c>
      <c r="B1031" s="83"/>
      <c r="C1031" s="90"/>
      <c r="D1031" s="91"/>
      <c r="E1031" s="90"/>
      <c r="F1031" s="91"/>
      <c r="G1031" s="91"/>
      <c r="H1031" s="91"/>
    </row>
    <row r="1032" spans="1:8" ht="22.5" customHeight="1" x14ac:dyDescent="0.3">
      <c r="A1032" s="24">
        <v>1029</v>
      </c>
      <c r="B1032" s="83"/>
      <c r="C1032" s="90"/>
      <c r="D1032" s="91"/>
      <c r="E1032" s="90"/>
      <c r="F1032" s="91"/>
      <c r="G1032" s="91"/>
      <c r="H1032" s="91"/>
    </row>
    <row r="1033" spans="1:8" ht="22.5" customHeight="1" x14ac:dyDescent="0.3">
      <c r="A1033" s="24">
        <v>1030</v>
      </c>
      <c r="B1033" s="83"/>
      <c r="C1033" s="90"/>
      <c r="D1033" s="91"/>
      <c r="E1033" s="90"/>
      <c r="F1033" s="91"/>
      <c r="G1033" s="91"/>
      <c r="H1033" s="91"/>
    </row>
    <row r="1034" spans="1:8" ht="22.5" customHeight="1" x14ac:dyDescent="0.3">
      <c r="A1034" s="24">
        <v>1031</v>
      </c>
      <c r="B1034" s="83"/>
      <c r="C1034" s="90"/>
      <c r="D1034" s="91"/>
      <c r="E1034" s="90"/>
      <c r="F1034" s="91"/>
      <c r="G1034" s="91"/>
      <c r="H1034" s="91"/>
    </row>
    <row r="1035" spans="1:8" ht="22.5" customHeight="1" x14ac:dyDescent="0.3">
      <c r="A1035" s="24">
        <v>1032</v>
      </c>
      <c r="B1035" s="83"/>
      <c r="C1035" s="90"/>
      <c r="D1035" s="91"/>
      <c r="E1035" s="90"/>
      <c r="F1035" s="91"/>
      <c r="G1035" s="91"/>
      <c r="H1035" s="91"/>
    </row>
    <row r="1036" spans="1:8" ht="22.5" customHeight="1" x14ac:dyDescent="0.3">
      <c r="A1036" s="24">
        <v>1033</v>
      </c>
      <c r="B1036" s="83"/>
      <c r="C1036" s="90"/>
      <c r="D1036" s="91"/>
      <c r="E1036" s="90"/>
      <c r="F1036" s="91"/>
      <c r="G1036" s="91"/>
      <c r="H1036" s="91"/>
    </row>
    <row r="1037" spans="1:8" ht="22.5" customHeight="1" x14ac:dyDescent="0.3">
      <c r="A1037" s="24">
        <v>1034</v>
      </c>
      <c r="B1037" s="83"/>
      <c r="C1037" s="90"/>
      <c r="D1037" s="91"/>
      <c r="E1037" s="90"/>
      <c r="F1037" s="91"/>
      <c r="G1037" s="91"/>
      <c r="H1037" s="91"/>
    </row>
    <row r="1038" spans="1:8" ht="22.5" customHeight="1" x14ac:dyDescent="0.3">
      <c r="A1038" s="24">
        <v>1035</v>
      </c>
      <c r="B1038" s="83"/>
      <c r="C1038" s="90"/>
      <c r="D1038" s="91"/>
      <c r="E1038" s="90"/>
      <c r="F1038" s="91"/>
      <c r="G1038" s="91"/>
      <c r="H1038" s="91"/>
    </row>
    <row r="1039" spans="1:8" ht="22.5" customHeight="1" x14ac:dyDescent="0.3">
      <c r="A1039" s="24">
        <v>1036</v>
      </c>
      <c r="B1039" s="83"/>
      <c r="C1039" s="90"/>
      <c r="D1039" s="91"/>
      <c r="E1039" s="90"/>
      <c r="F1039" s="91"/>
      <c r="G1039" s="91"/>
      <c r="H1039" s="91"/>
    </row>
    <row r="1040" spans="1:8" ht="22.5" customHeight="1" x14ac:dyDescent="0.3">
      <c r="A1040" s="24">
        <v>1037</v>
      </c>
      <c r="B1040" s="83"/>
      <c r="C1040" s="90"/>
      <c r="D1040" s="91"/>
      <c r="E1040" s="90"/>
      <c r="F1040" s="91"/>
      <c r="G1040" s="91"/>
      <c r="H1040" s="91"/>
    </row>
    <row r="1041" spans="1:8" ht="22.5" customHeight="1" x14ac:dyDescent="0.3">
      <c r="A1041" s="24">
        <v>1038</v>
      </c>
      <c r="B1041" s="83"/>
      <c r="C1041" s="90"/>
      <c r="D1041" s="91"/>
      <c r="E1041" s="90"/>
      <c r="F1041" s="91"/>
      <c r="G1041" s="91"/>
      <c r="H1041" s="91"/>
    </row>
    <row r="1042" spans="1:8" ht="22.5" customHeight="1" x14ac:dyDescent="0.3">
      <c r="A1042" s="24">
        <v>1039</v>
      </c>
      <c r="B1042" s="83"/>
      <c r="C1042" s="90"/>
      <c r="D1042" s="91"/>
      <c r="E1042" s="90"/>
      <c r="F1042" s="91"/>
      <c r="G1042" s="91"/>
      <c r="H1042" s="91"/>
    </row>
    <row r="1043" spans="1:8" ht="22.5" customHeight="1" x14ac:dyDescent="0.3">
      <c r="A1043" s="24">
        <v>1040</v>
      </c>
      <c r="B1043" s="83"/>
      <c r="C1043" s="90"/>
      <c r="D1043" s="91"/>
      <c r="E1043" s="90"/>
      <c r="F1043" s="91"/>
      <c r="G1043" s="91"/>
      <c r="H1043" s="91"/>
    </row>
    <row r="1044" spans="1:8" ht="22.5" customHeight="1" x14ac:dyDescent="0.3">
      <c r="A1044" s="24">
        <v>1041</v>
      </c>
      <c r="B1044" s="83"/>
      <c r="C1044" s="90"/>
      <c r="D1044" s="91"/>
      <c r="E1044" s="90"/>
      <c r="F1044" s="91"/>
      <c r="G1044" s="91"/>
      <c r="H1044" s="91"/>
    </row>
    <row r="1045" spans="1:8" ht="22.5" customHeight="1" x14ac:dyDescent="0.3">
      <c r="A1045" s="24">
        <v>1042</v>
      </c>
      <c r="B1045" s="83"/>
      <c r="C1045" s="90"/>
      <c r="D1045" s="91"/>
      <c r="E1045" s="90"/>
      <c r="F1045" s="91"/>
      <c r="G1045" s="91"/>
      <c r="H1045" s="91"/>
    </row>
    <row r="1046" spans="1:8" ht="22.5" customHeight="1" x14ac:dyDescent="0.3">
      <c r="A1046" s="24">
        <v>1043</v>
      </c>
      <c r="B1046" s="83"/>
      <c r="C1046" s="90"/>
      <c r="D1046" s="91"/>
      <c r="E1046" s="90"/>
      <c r="F1046" s="91"/>
      <c r="G1046" s="91"/>
      <c r="H1046" s="91"/>
    </row>
    <row r="1047" spans="1:8" ht="22.5" customHeight="1" x14ac:dyDescent="0.3">
      <c r="A1047" s="24">
        <v>1044</v>
      </c>
      <c r="B1047" s="83"/>
      <c r="C1047" s="90"/>
      <c r="D1047" s="91"/>
      <c r="E1047" s="90"/>
      <c r="F1047" s="91"/>
      <c r="G1047" s="91"/>
      <c r="H1047" s="91"/>
    </row>
    <row r="1048" spans="1:8" ht="22.5" customHeight="1" x14ac:dyDescent="0.3">
      <c r="A1048" s="24">
        <v>1045</v>
      </c>
      <c r="B1048" s="83"/>
      <c r="C1048" s="90"/>
      <c r="D1048" s="91"/>
      <c r="E1048" s="90"/>
      <c r="F1048" s="91"/>
      <c r="G1048" s="91"/>
      <c r="H1048" s="91"/>
    </row>
    <row r="1049" spans="1:8" ht="22.5" customHeight="1" x14ac:dyDescent="0.3">
      <c r="A1049" s="24">
        <v>1046</v>
      </c>
      <c r="B1049" s="83"/>
      <c r="C1049" s="90"/>
      <c r="D1049" s="91"/>
      <c r="E1049" s="90"/>
      <c r="F1049" s="91"/>
      <c r="G1049" s="91"/>
      <c r="H1049" s="91"/>
    </row>
    <row r="1050" spans="1:8" ht="22.5" customHeight="1" x14ac:dyDescent="0.3">
      <c r="A1050" s="24">
        <v>1047</v>
      </c>
      <c r="B1050" s="83"/>
      <c r="C1050" s="90"/>
      <c r="D1050" s="91"/>
      <c r="E1050" s="90"/>
      <c r="F1050" s="91"/>
      <c r="G1050" s="91"/>
      <c r="H1050" s="91"/>
    </row>
    <row r="1051" spans="1:8" ht="22.5" customHeight="1" x14ac:dyDescent="0.3">
      <c r="A1051" s="24">
        <v>1048</v>
      </c>
      <c r="B1051" s="83"/>
      <c r="C1051" s="90"/>
      <c r="D1051" s="91"/>
      <c r="E1051" s="90"/>
      <c r="F1051" s="91"/>
      <c r="G1051" s="91"/>
      <c r="H1051" s="91"/>
    </row>
    <row r="1052" spans="1:8" ht="22.5" customHeight="1" x14ac:dyDescent="0.3">
      <c r="A1052" s="24">
        <v>1049</v>
      </c>
      <c r="B1052" s="83"/>
      <c r="C1052" s="90"/>
      <c r="D1052" s="91"/>
      <c r="E1052" s="90"/>
      <c r="F1052" s="91"/>
      <c r="G1052" s="91"/>
      <c r="H1052" s="91"/>
    </row>
    <row r="1053" spans="1:8" ht="22.5" customHeight="1" x14ac:dyDescent="0.3">
      <c r="A1053" s="24">
        <v>1050</v>
      </c>
      <c r="B1053" s="83"/>
      <c r="C1053" s="90"/>
      <c r="D1053" s="91"/>
      <c r="E1053" s="90"/>
      <c r="F1053" s="91"/>
      <c r="G1053" s="91"/>
      <c r="H1053" s="91"/>
    </row>
    <row r="1054" spans="1:8" ht="22.5" customHeight="1" x14ac:dyDescent="0.3">
      <c r="A1054" s="24">
        <v>1051</v>
      </c>
      <c r="B1054" s="83"/>
      <c r="C1054" s="90"/>
      <c r="D1054" s="91"/>
      <c r="E1054" s="90"/>
      <c r="F1054" s="91"/>
      <c r="G1054" s="91"/>
      <c r="H1054" s="91"/>
    </row>
    <row r="1055" spans="1:8" ht="22.5" customHeight="1" x14ac:dyDescent="0.3">
      <c r="A1055" s="24">
        <v>1052</v>
      </c>
      <c r="B1055" s="83"/>
      <c r="C1055" s="90"/>
      <c r="D1055" s="91"/>
      <c r="E1055" s="90"/>
      <c r="F1055" s="91"/>
      <c r="G1055" s="91"/>
      <c r="H1055" s="91"/>
    </row>
    <row r="1056" spans="1:8" ht="22.5" customHeight="1" x14ac:dyDescent="0.3">
      <c r="A1056" s="24">
        <v>1053</v>
      </c>
      <c r="B1056" s="83"/>
      <c r="C1056" s="90"/>
      <c r="D1056" s="91"/>
      <c r="E1056" s="90"/>
      <c r="F1056" s="91"/>
      <c r="G1056" s="91"/>
      <c r="H1056" s="91"/>
    </row>
    <row r="1057" spans="1:8" ht="22.5" customHeight="1" x14ac:dyDescent="0.3">
      <c r="A1057" s="24">
        <v>1054</v>
      </c>
      <c r="B1057" s="83"/>
      <c r="C1057" s="90"/>
      <c r="D1057" s="91"/>
      <c r="E1057" s="90"/>
      <c r="F1057" s="91"/>
      <c r="G1057" s="91"/>
      <c r="H1057" s="91"/>
    </row>
    <row r="1058" spans="1:8" ht="22.5" customHeight="1" x14ac:dyDescent="0.3">
      <c r="A1058" s="24">
        <v>1055</v>
      </c>
      <c r="B1058" s="83"/>
      <c r="C1058" s="90"/>
      <c r="D1058" s="91"/>
      <c r="E1058" s="90"/>
      <c r="F1058" s="91"/>
      <c r="G1058" s="91"/>
      <c r="H1058" s="91"/>
    </row>
    <row r="1059" spans="1:8" ht="22.5" customHeight="1" x14ac:dyDescent="0.3">
      <c r="A1059" s="24">
        <v>1056</v>
      </c>
      <c r="B1059" s="83"/>
      <c r="C1059" s="90"/>
      <c r="D1059" s="91"/>
      <c r="E1059" s="90"/>
      <c r="F1059" s="91"/>
      <c r="G1059" s="91"/>
      <c r="H1059" s="91"/>
    </row>
    <row r="1060" spans="1:8" ht="22.5" customHeight="1" x14ac:dyDescent="0.3">
      <c r="A1060" s="24">
        <v>1057</v>
      </c>
      <c r="B1060" s="83"/>
      <c r="C1060" s="90"/>
      <c r="D1060" s="91"/>
      <c r="E1060" s="90"/>
      <c r="F1060" s="91"/>
      <c r="G1060" s="91"/>
      <c r="H1060" s="91"/>
    </row>
    <row r="1061" spans="1:8" ht="22.5" customHeight="1" x14ac:dyDescent="0.3">
      <c r="A1061" s="24">
        <v>1058</v>
      </c>
      <c r="B1061" s="83"/>
      <c r="C1061" s="90"/>
      <c r="D1061" s="91"/>
      <c r="E1061" s="90"/>
      <c r="F1061" s="91"/>
      <c r="G1061" s="91"/>
      <c r="H1061" s="91"/>
    </row>
    <row r="1062" spans="1:8" ht="22.5" customHeight="1" x14ac:dyDescent="0.3">
      <c r="A1062" s="24">
        <v>1059</v>
      </c>
      <c r="B1062" s="83"/>
      <c r="C1062" s="90"/>
      <c r="D1062" s="91"/>
      <c r="E1062" s="90"/>
      <c r="F1062" s="91"/>
      <c r="G1062" s="91"/>
      <c r="H1062" s="91"/>
    </row>
    <row r="1063" spans="1:8" ht="22.5" customHeight="1" x14ac:dyDescent="0.3">
      <c r="A1063" s="24">
        <v>1060</v>
      </c>
      <c r="B1063" s="83"/>
      <c r="C1063" s="90"/>
      <c r="D1063" s="91"/>
      <c r="E1063" s="90"/>
      <c r="F1063" s="91"/>
      <c r="G1063" s="91"/>
      <c r="H1063" s="91"/>
    </row>
    <row r="1064" spans="1:8" ht="22.5" customHeight="1" x14ac:dyDescent="0.3">
      <c r="A1064" s="24">
        <v>1061</v>
      </c>
      <c r="B1064" s="83"/>
      <c r="C1064" s="90"/>
      <c r="D1064" s="91"/>
      <c r="E1064" s="90"/>
      <c r="F1064" s="91"/>
      <c r="G1064" s="91"/>
      <c r="H1064" s="91"/>
    </row>
    <row r="1065" spans="1:8" ht="22.5" customHeight="1" x14ac:dyDescent="0.3">
      <c r="A1065" s="24">
        <v>1062</v>
      </c>
      <c r="B1065" s="83"/>
      <c r="C1065" s="90"/>
      <c r="D1065" s="91"/>
      <c r="E1065" s="90"/>
      <c r="F1065" s="91"/>
      <c r="G1065" s="91"/>
      <c r="H1065" s="91"/>
    </row>
    <row r="1066" spans="1:8" ht="22.5" customHeight="1" x14ac:dyDescent="0.3">
      <c r="A1066" s="24">
        <v>1063</v>
      </c>
      <c r="B1066" s="83"/>
      <c r="C1066" s="90"/>
      <c r="D1066" s="91"/>
      <c r="E1066" s="90"/>
      <c r="F1066" s="91"/>
      <c r="G1066" s="91"/>
      <c r="H1066" s="91"/>
    </row>
    <row r="1067" spans="1:8" ht="22.5" customHeight="1" x14ac:dyDescent="0.3">
      <c r="A1067" s="24">
        <v>1064</v>
      </c>
      <c r="B1067" s="83"/>
      <c r="C1067" s="90"/>
      <c r="D1067" s="91"/>
      <c r="E1067" s="90"/>
      <c r="F1067" s="91"/>
      <c r="G1067" s="91"/>
      <c r="H1067" s="91"/>
    </row>
    <row r="1068" spans="1:8" ht="22.5" customHeight="1" x14ac:dyDescent="0.3">
      <c r="A1068" s="24">
        <v>1065</v>
      </c>
      <c r="B1068" s="83"/>
      <c r="C1068" s="90"/>
      <c r="D1068" s="91"/>
      <c r="E1068" s="90"/>
      <c r="F1068" s="91"/>
      <c r="G1068" s="91"/>
      <c r="H1068" s="91"/>
    </row>
    <row r="1069" spans="1:8" ht="22.5" customHeight="1" x14ac:dyDescent="0.3">
      <c r="A1069" s="24">
        <v>1066</v>
      </c>
      <c r="B1069" s="83"/>
      <c r="C1069" s="90"/>
      <c r="D1069" s="91"/>
      <c r="E1069" s="90"/>
      <c r="F1069" s="91"/>
      <c r="G1069" s="91"/>
      <c r="H1069" s="91"/>
    </row>
    <row r="1070" spans="1:8" ht="22.5" customHeight="1" x14ac:dyDescent="0.3">
      <c r="A1070" s="24">
        <v>1067</v>
      </c>
      <c r="B1070" s="83"/>
      <c r="C1070" s="90"/>
      <c r="D1070" s="91"/>
      <c r="E1070" s="90"/>
      <c r="F1070" s="91"/>
      <c r="G1070" s="91"/>
      <c r="H1070" s="91"/>
    </row>
    <row r="1071" spans="1:8" ht="22.5" customHeight="1" x14ac:dyDescent="0.3">
      <c r="A1071" s="24">
        <v>1068</v>
      </c>
      <c r="B1071" s="83"/>
      <c r="C1071" s="90"/>
      <c r="D1071" s="91"/>
      <c r="E1071" s="90"/>
      <c r="F1071" s="91"/>
      <c r="G1071" s="91"/>
      <c r="H1071" s="91"/>
    </row>
    <row r="1072" spans="1:8" ht="22.5" customHeight="1" x14ac:dyDescent="0.3">
      <c r="A1072" s="24">
        <v>1069</v>
      </c>
      <c r="B1072" s="83"/>
      <c r="C1072" s="90"/>
      <c r="D1072" s="91"/>
      <c r="E1072" s="90"/>
      <c r="F1072" s="91"/>
      <c r="G1072" s="91"/>
      <c r="H1072" s="91"/>
    </row>
    <row r="1073" spans="1:8" ht="22.5" customHeight="1" x14ac:dyDescent="0.3">
      <c r="A1073" s="24">
        <v>1070</v>
      </c>
      <c r="B1073" s="83"/>
      <c r="C1073" s="90"/>
      <c r="D1073" s="91"/>
      <c r="E1073" s="90"/>
      <c r="F1073" s="91"/>
      <c r="G1073" s="91"/>
      <c r="H1073" s="91"/>
    </row>
    <row r="1074" spans="1:8" ht="22.5" customHeight="1" x14ac:dyDescent="0.3">
      <c r="A1074" s="24">
        <v>1071</v>
      </c>
      <c r="B1074" s="83"/>
      <c r="C1074" s="90"/>
      <c r="D1074" s="91"/>
      <c r="E1074" s="90"/>
      <c r="F1074" s="91"/>
      <c r="G1074" s="91"/>
      <c r="H1074" s="91"/>
    </row>
    <row r="1075" spans="1:8" ht="22.5" customHeight="1" x14ac:dyDescent="0.3">
      <c r="A1075" s="24">
        <v>1072</v>
      </c>
      <c r="B1075" s="83"/>
      <c r="C1075" s="90"/>
      <c r="D1075" s="91"/>
      <c r="E1075" s="90"/>
      <c r="F1075" s="91"/>
      <c r="G1075" s="91"/>
      <c r="H1075" s="91"/>
    </row>
    <row r="1076" spans="1:8" ht="22.5" customHeight="1" x14ac:dyDescent="0.3">
      <c r="A1076" s="24">
        <v>1073</v>
      </c>
      <c r="B1076" s="83"/>
      <c r="C1076" s="90"/>
      <c r="D1076" s="91"/>
      <c r="E1076" s="90"/>
      <c r="F1076" s="91"/>
      <c r="G1076" s="91"/>
      <c r="H1076" s="91"/>
    </row>
    <row r="1077" spans="1:8" ht="22.5" customHeight="1" x14ac:dyDescent="0.3">
      <c r="A1077" s="24">
        <v>1074</v>
      </c>
      <c r="B1077" s="83"/>
      <c r="C1077" s="90"/>
      <c r="D1077" s="91"/>
      <c r="E1077" s="90"/>
      <c r="F1077" s="91"/>
      <c r="G1077" s="91"/>
      <c r="H1077" s="91"/>
    </row>
    <row r="1078" spans="1:8" ht="22.5" customHeight="1" x14ac:dyDescent="0.3">
      <c r="A1078" s="24">
        <v>1075</v>
      </c>
      <c r="B1078" s="83"/>
      <c r="C1078" s="90"/>
      <c r="D1078" s="91"/>
      <c r="E1078" s="90"/>
      <c r="F1078" s="91"/>
      <c r="G1078" s="91"/>
      <c r="H1078" s="91"/>
    </row>
    <row r="1079" spans="1:8" ht="22.5" customHeight="1" x14ac:dyDescent="0.3">
      <c r="A1079" s="24">
        <v>1076</v>
      </c>
      <c r="B1079" s="83"/>
      <c r="C1079" s="90"/>
      <c r="D1079" s="91"/>
      <c r="E1079" s="90"/>
      <c r="F1079" s="91"/>
      <c r="G1079" s="91"/>
      <c r="H1079" s="91"/>
    </row>
    <row r="1080" spans="1:8" ht="22.5" customHeight="1" x14ac:dyDescent="0.3">
      <c r="A1080" s="24">
        <v>1077</v>
      </c>
      <c r="B1080" s="83"/>
      <c r="C1080" s="90"/>
      <c r="D1080" s="91"/>
      <c r="E1080" s="90"/>
      <c r="F1080" s="91"/>
      <c r="G1080" s="91"/>
      <c r="H1080" s="91"/>
    </row>
    <row r="1081" spans="1:8" ht="22.5" customHeight="1" x14ac:dyDescent="0.3">
      <c r="A1081" s="24">
        <v>1078</v>
      </c>
      <c r="B1081" s="83"/>
      <c r="C1081" s="90"/>
      <c r="D1081" s="91"/>
      <c r="E1081" s="90"/>
      <c r="F1081" s="91"/>
      <c r="G1081" s="91"/>
      <c r="H1081" s="91"/>
    </row>
    <row r="1082" spans="1:8" ht="22.5" customHeight="1" x14ac:dyDescent="0.3">
      <c r="A1082" s="24">
        <v>1079</v>
      </c>
      <c r="B1082" s="83"/>
      <c r="C1082" s="90"/>
      <c r="D1082" s="91"/>
      <c r="E1082" s="90"/>
      <c r="F1082" s="91"/>
      <c r="G1082" s="91"/>
      <c r="H1082" s="91"/>
    </row>
    <row r="1083" spans="1:8" ht="22.5" customHeight="1" x14ac:dyDescent="0.3">
      <c r="A1083" s="24">
        <v>1080</v>
      </c>
      <c r="B1083" s="83"/>
      <c r="C1083" s="90"/>
      <c r="D1083" s="91"/>
      <c r="E1083" s="90"/>
      <c r="F1083" s="91"/>
      <c r="G1083" s="91"/>
      <c r="H1083" s="91"/>
    </row>
    <row r="1084" spans="1:8" ht="22.5" customHeight="1" x14ac:dyDescent="0.3">
      <c r="A1084" s="24">
        <v>1081</v>
      </c>
      <c r="B1084" s="83"/>
      <c r="C1084" s="90"/>
      <c r="D1084" s="91"/>
      <c r="E1084" s="90"/>
      <c r="F1084" s="91"/>
      <c r="G1084" s="91"/>
      <c r="H1084" s="91"/>
    </row>
    <row r="1085" spans="1:8" ht="22.5" customHeight="1" x14ac:dyDescent="0.3">
      <c r="A1085" s="24">
        <v>1082</v>
      </c>
      <c r="B1085" s="83"/>
      <c r="C1085" s="90"/>
      <c r="D1085" s="91"/>
      <c r="E1085" s="90"/>
      <c r="F1085" s="91"/>
      <c r="G1085" s="91"/>
      <c r="H1085" s="91"/>
    </row>
    <row r="1086" spans="1:8" ht="22.5" customHeight="1" x14ac:dyDescent="0.3">
      <c r="A1086" s="24">
        <v>1083</v>
      </c>
      <c r="B1086" s="83"/>
      <c r="C1086" s="90"/>
      <c r="D1086" s="91"/>
      <c r="E1086" s="90"/>
      <c r="F1086" s="91"/>
      <c r="G1086" s="91"/>
      <c r="H1086" s="91"/>
    </row>
    <row r="1087" spans="1:8" ht="22.5" customHeight="1" x14ac:dyDescent="0.3">
      <c r="A1087" s="24">
        <v>1084</v>
      </c>
      <c r="B1087" s="83"/>
      <c r="C1087" s="90"/>
      <c r="D1087" s="91"/>
      <c r="E1087" s="90"/>
      <c r="F1087" s="91"/>
      <c r="G1087" s="91"/>
      <c r="H1087" s="91"/>
    </row>
    <row r="1088" spans="1:8" ht="22.5" customHeight="1" x14ac:dyDescent="0.3">
      <c r="A1088" s="24">
        <v>1085</v>
      </c>
      <c r="B1088" s="83"/>
      <c r="C1088" s="90"/>
      <c r="D1088" s="91"/>
      <c r="E1088" s="90"/>
      <c r="F1088" s="91"/>
      <c r="G1088" s="91"/>
      <c r="H1088" s="91"/>
    </row>
    <row r="1089" spans="1:8" ht="22.5" customHeight="1" x14ac:dyDescent="0.3">
      <c r="A1089" s="24">
        <v>1086</v>
      </c>
      <c r="B1089" s="83"/>
      <c r="C1089" s="90"/>
      <c r="D1089" s="91"/>
      <c r="E1089" s="90"/>
      <c r="F1089" s="91"/>
      <c r="G1089" s="91"/>
      <c r="H1089" s="91"/>
    </row>
    <row r="1090" spans="1:8" ht="22.5" customHeight="1" x14ac:dyDescent="0.3">
      <c r="A1090" s="24">
        <v>1087</v>
      </c>
      <c r="B1090" s="83"/>
      <c r="C1090" s="90"/>
      <c r="D1090" s="91"/>
      <c r="E1090" s="90"/>
      <c r="F1090" s="91"/>
      <c r="G1090" s="91"/>
      <c r="H1090" s="91"/>
    </row>
    <row r="1091" spans="1:8" ht="22.5" customHeight="1" x14ac:dyDescent="0.3">
      <c r="A1091" s="24">
        <v>1088</v>
      </c>
      <c r="B1091" s="83"/>
      <c r="C1091" s="90"/>
      <c r="D1091" s="91"/>
      <c r="E1091" s="90"/>
      <c r="F1091" s="91"/>
      <c r="G1091" s="91"/>
      <c r="H1091" s="91"/>
    </row>
    <row r="1092" spans="1:8" ht="22.5" customHeight="1" x14ac:dyDescent="0.3">
      <c r="A1092" s="24">
        <v>1089</v>
      </c>
      <c r="B1092" s="83"/>
      <c r="C1092" s="90"/>
      <c r="D1092" s="91"/>
      <c r="E1092" s="90"/>
      <c r="F1092" s="91"/>
      <c r="G1092" s="91"/>
      <c r="H1092" s="91"/>
    </row>
    <row r="1093" spans="1:8" ht="22.5" customHeight="1" x14ac:dyDescent="0.3">
      <c r="A1093" s="24">
        <v>1090</v>
      </c>
      <c r="B1093" s="83"/>
      <c r="C1093" s="90"/>
      <c r="D1093" s="91"/>
      <c r="E1093" s="90"/>
      <c r="F1093" s="91"/>
      <c r="G1093" s="91"/>
      <c r="H1093" s="91"/>
    </row>
    <row r="1094" spans="1:8" ht="22.5" customHeight="1" x14ac:dyDescent="0.3">
      <c r="A1094" s="24">
        <v>1091</v>
      </c>
      <c r="B1094" s="83"/>
      <c r="C1094" s="90"/>
      <c r="D1094" s="91"/>
      <c r="E1094" s="90"/>
      <c r="F1094" s="91"/>
      <c r="G1094" s="91"/>
      <c r="H1094" s="91"/>
    </row>
    <row r="1095" spans="1:8" ht="22.5" customHeight="1" x14ac:dyDescent="0.3">
      <c r="A1095" s="24">
        <v>1092</v>
      </c>
      <c r="B1095" s="83"/>
      <c r="C1095" s="90"/>
      <c r="D1095" s="91"/>
      <c r="E1095" s="90"/>
      <c r="F1095" s="91"/>
      <c r="G1095" s="91"/>
      <c r="H1095" s="91"/>
    </row>
    <row r="1096" spans="1:8" ht="22.5" customHeight="1" x14ac:dyDescent="0.3">
      <c r="A1096" s="24">
        <v>1093</v>
      </c>
      <c r="B1096" s="83"/>
      <c r="C1096" s="90"/>
      <c r="D1096" s="91"/>
      <c r="E1096" s="90"/>
      <c r="F1096" s="91"/>
      <c r="G1096" s="91"/>
      <c r="H1096" s="91"/>
    </row>
    <row r="1097" spans="1:8" ht="22.5" customHeight="1" x14ac:dyDescent="0.3">
      <c r="A1097" s="24">
        <v>1094</v>
      </c>
      <c r="B1097" s="83"/>
      <c r="C1097" s="90"/>
      <c r="D1097" s="91"/>
      <c r="E1097" s="90"/>
      <c r="F1097" s="91"/>
      <c r="G1097" s="91"/>
      <c r="H1097" s="91"/>
    </row>
    <row r="1098" spans="1:8" ht="22.5" customHeight="1" x14ac:dyDescent="0.3">
      <c r="A1098" s="24">
        <v>1095</v>
      </c>
      <c r="B1098" s="83"/>
      <c r="C1098" s="90"/>
      <c r="D1098" s="91"/>
      <c r="E1098" s="90"/>
      <c r="F1098" s="91"/>
      <c r="G1098" s="91"/>
      <c r="H1098" s="91"/>
    </row>
    <row r="1099" spans="1:8" ht="22.5" customHeight="1" x14ac:dyDescent="0.3">
      <c r="A1099" s="24">
        <v>1096</v>
      </c>
      <c r="B1099" s="83"/>
      <c r="C1099" s="90"/>
      <c r="D1099" s="91"/>
      <c r="E1099" s="90"/>
      <c r="F1099" s="91"/>
      <c r="G1099" s="91"/>
      <c r="H1099" s="91"/>
    </row>
    <row r="1100" spans="1:8" ht="22.5" customHeight="1" x14ac:dyDescent="0.3">
      <c r="A1100" s="24">
        <v>1097</v>
      </c>
      <c r="B1100" s="83"/>
      <c r="C1100" s="90"/>
      <c r="D1100" s="91"/>
      <c r="E1100" s="90"/>
      <c r="F1100" s="91"/>
      <c r="G1100" s="91"/>
      <c r="H1100" s="91"/>
    </row>
    <row r="1101" spans="1:8" ht="22.5" customHeight="1" x14ac:dyDescent="0.3">
      <c r="A1101" s="24">
        <v>1098</v>
      </c>
      <c r="B1101" s="83"/>
      <c r="C1101" s="90"/>
      <c r="D1101" s="91"/>
      <c r="E1101" s="90"/>
      <c r="F1101" s="91"/>
      <c r="G1101" s="91"/>
      <c r="H1101" s="91"/>
    </row>
    <row r="1102" spans="1:8" ht="22.5" customHeight="1" x14ac:dyDescent="0.3">
      <c r="A1102" s="24">
        <v>1099</v>
      </c>
      <c r="B1102" s="83"/>
      <c r="C1102" s="90"/>
      <c r="D1102" s="91"/>
      <c r="E1102" s="90"/>
      <c r="F1102" s="91"/>
      <c r="G1102" s="91"/>
      <c r="H1102" s="91"/>
    </row>
    <row r="1103" spans="1:8" ht="22.5" customHeight="1" x14ac:dyDescent="0.3">
      <c r="A1103" s="24">
        <v>1100</v>
      </c>
      <c r="B1103" s="83"/>
      <c r="C1103" s="90"/>
      <c r="D1103" s="91"/>
      <c r="E1103" s="90"/>
      <c r="F1103" s="91"/>
      <c r="G1103" s="91"/>
      <c r="H1103" s="91"/>
    </row>
    <row r="1104" spans="1:8" ht="22.5" customHeight="1" x14ac:dyDescent="0.3">
      <c r="A1104" s="24">
        <v>1101</v>
      </c>
      <c r="B1104" s="83"/>
      <c r="C1104" s="90"/>
      <c r="D1104" s="91"/>
      <c r="E1104" s="90"/>
      <c r="F1104" s="91"/>
      <c r="G1104" s="91"/>
      <c r="H1104" s="91"/>
    </row>
    <row r="1105" spans="1:8" ht="22.5" customHeight="1" x14ac:dyDescent="0.3">
      <c r="A1105" s="24">
        <v>1102</v>
      </c>
      <c r="B1105" s="83"/>
      <c r="C1105" s="90"/>
      <c r="D1105" s="91"/>
      <c r="E1105" s="90"/>
      <c r="F1105" s="91"/>
      <c r="G1105" s="91"/>
      <c r="H1105" s="91"/>
    </row>
    <row r="1106" spans="1:8" ht="22.5" customHeight="1" x14ac:dyDescent="0.3">
      <c r="A1106" s="24">
        <v>1103</v>
      </c>
      <c r="B1106" s="83"/>
      <c r="C1106" s="90"/>
      <c r="D1106" s="91"/>
      <c r="E1106" s="90"/>
      <c r="F1106" s="91"/>
      <c r="G1106" s="91"/>
      <c r="H1106" s="91"/>
    </row>
    <row r="1107" spans="1:8" ht="22.5" customHeight="1" x14ac:dyDescent="0.3">
      <c r="A1107" s="24">
        <v>1104</v>
      </c>
      <c r="B1107" s="83"/>
      <c r="C1107" s="90"/>
      <c r="D1107" s="91"/>
      <c r="E1107" s="90"/>
      <c r="F1107" s="91"/>
      <c r="G1107" s="91"/>
      <c r="H1107" s="91"/>
    </row>
    <row r="1108" spans="1:8" ht="22.5" customHeight="1" x14ac:dyDescent="0.3">
      <c r="A1108" s="24">
        <v>1105</v>
      </c>
      <c r="B1108" s="83"/>
      <c r="C1108" s="90"/>
      <c r="D1108" s="91"/>
      <c r="E1108" s="90"/>
      <c r="F1108" s="91"/>
      <c r="G1108" s="91"/>
      <c r="H1108" s="91"/>
    </row>
    <row r="1109" spans="1:8" ht="22.5" customHeight="1" x14ac:dyDescent="0.3">
      <c r="A1109" s="24">
        <v>1106</v>
      </c>
      <c r="B1109" s="83"/>
      <c r="C1109" s="90"/>
      <c r="D1109" s="91"/>
      <c r="E1109" s="90"/>
      <c r="F1109" s="91"/>
      <c r="G1109" s="91"/>
      <c r="H1109" s="91"/>
    </row>
    <row r="1110" spans="1:8" ht="22.5" customHeight="1" x14ac:dyDescent="0.3">
      <c r="A1110" s="24">
        <v>1107</v>
      </c>
      <c r="B1110" s="83"/>
      <c r="C1110" s="90"/>
      <c r="D1110" s="91"/>
      <c r="E1110" s="90"/>
      <c r="F1110" s="91"/>
      <c r="G1110" s="91"/>
      <c r="H1110" s="91"/>
    </row>
    <row r="1111" spans="1:8" ht="22.5" customHeight="1" x14ac:dyDescent="0.3">
      <c r="A1111" s="24">
        <v>1108</v>
      </c>
      <c r="B1111" s="83"/>
      <c r="C1111" s="90"/>
      <c r="D1111" s="91"/>
      <c r="E1111" s="90"/>
      <c r="F1111" s="91"/>
      <c r="G1111" s="91"/>
      <c r="H1111" s="91"/>
    </row>
    <row r="1112" spans="1:8" ht="22.5" customHeight="1" x14ac:dyDescent="0.3">
      <c r="A1112" s="24">
        <v>1109</v>
      </c>
      <c r="B1112" s="83"/>
      <c r="C1112" s="90"/>
      <c r="D1112" s="91"/>
      <c r="E1112" s="90"/>
      <c r="F1112" s="91"/>
      <c r="G1112" s="91"/>
      <c r="H1112" s="91"/>
    </row>
    <row r="1113" spans="1:8" ht="22.5" customHeight="1" x14ac:dyDescent="0.3">
      <c r="A1113" s="24">
        <v>1110</v>
      </c>
      <c r="B1113" s="83"/>
      <c r="C1113" s="90"/>
      <c r="D1113" s="91"/>
      <c r="E1113" s="90"/>
      <c r="F1113" s="91"/>
      <c r="G1113" s="91"/>
      <c r="H1113" s="91"/>
    </row>
    <row r="1114" spans="1:8" ht="22.5" customHeight="1" x14ac:dyDescent="0.3">
      <c r="A1114" s="24">
        <v>1111</v>
      </c>
      <c r="B1114" s="83"/>
      <c r="C1114" s="90"/>
      <c r="D1114" s="91"/>
      <c r="E1114" s="90"/>
      <c r="F1114" s="91"/>
      <c r="G1114" s="91"/>
      <c r="H1114" s="91"/>
    </row>
    <row r="1115" spans="1:8" ht="22.5" customHeight="1" x14ac:dyDescent="0.3">
      <c r="A1115" s="24">
        <v>1112</v>
      </c>
      <c r="B1115" s="83"/>
      <c r="C1115" s="90"/>
      <c r="D1115" s="91"/>
      <c r="E1115" s="90"/>
      <c r="F1115" s="91"/>
      <c r="G1115" s="91"/>
      <c r="H1115" s="91"/>
    </row>
    <row r="1116" spans="1:8" ht="22.5" customHeight="1" x14ac:dyDescent="0.3">
      <c r="A1116" s="24">
        <v>1113</v>
      </c>
      <c r="B1116" s="83"/>
      <c r="C1116" s="90"/>
      <c r="D1116" s="91"/>
      <c r="E1116" s="90"/>
      <c r="F1116" s="91"/>
      <c r="G1116" s="91"/>
      <c r="H1116" s="91"/>
    </row>
    <row r="1117" spans="1:8" ht="22.5" customHeight="1" x14ac:dyDescent="0.3">
      <c r="A1117" s="24">
        <v>1114</v>
      </c>
      <c r="B1117" s="83"/>
      <c r="C1117" s="90"/>
      <c r="D1117" s="91"/>
      <c r="E1117" s="90"/>
      <c r="F1117" s="91"/>
      <c r="G1117" s="91"/>
      <c r="H1117" s="91"/>
    </row>
    <row r="1118" spans="1:8" ht="22.5" customHeight="1" x14ac:dyDescent="0.3">
      <c r="A1118" s="24">
        <v>1115</v>
      </c>
      <c r="B1118" s="83"/>
      <c r="C1118" s="90"/>
      <c r="D1118" s="91"/>
      <c r="E1118" s="90"/>
      <c r="F1118" s="91"/>
      <c r="G1118" s="91"/>
      <c r="H1118" s="91"/>
    </row>
    <row r="1119" spans="1:8" ht="22.5" customHeight="1" x14ac:dyDescent="0.3">
      <c r="A1119" s="24">
        <v>1116</v>
      </c>
      <c r="B1119" s="83"/>
      <c r="C1119" s="90"/>
      <c r="D1119" s="91"/>
      <c r="E1119" s="90"/>
      <c r="F1119" s="91"/>
      <c r="G1119" s="91"/>
      <c r="H1119" s="91"/>
    </row>
    <row r="1120" spans="1:8" ht="22.5" customHeight="1" x14ac:dyDescent="0.3">
      <c r="A1120" s="24">
        <v>1117</v>
      </c>
      <c r="B1120" s="83"/>
      <c r="C1120" s="90"/>
      <c r="D1120" s="91"/>
      <c r="E1120" s="90"/>
      <c r="F1120" s="91"/>
      <c r="G1120" s="91"/>
      <c r="H1120" s="91"/>
    </row>
    <row r="1121" spans="1:8" ht="22.5" customHeight="1" x14ac:dyDescent="0.3">
      <c r="A1121" s="24">
        <v>1118</v>
      </c>
      <c r="B1121" s="83"/>
      <c r="C1121" s="90"/>
      <c r="D1121" s="91"/>
      <c r="E1121" s="90"/>
      <c r="F1121" s="91"/>
      <c r="G1121" s="91"/>
      <c r="H1121" s="91"/>
    </row>
    <row r="1122" spans="1:8" ht="22.5" customHeight="1" x14ac:dyDescent="0.3">
      <c r="A1122" s="24">
        <v>1119</v>
      </c>
      <c r="B1122" s="83"/>
      <c r="C1122" s="90"/>
      <c r="D1122" s="91"/>
      <c r="E1122" s="90"/>
      <c r="F1122" s="91"/>
      <c r="G1122" s="91"/>
      <c r="H1122" s="91"/>
    </row>
    <row r="1123" spans="1:8" ht="22.5" customHeight="1" x14ac:dyDescent="0.3">
      <c r="A1123" s="24">
        <v>1120</v>
      </c>
      <c r="B1123" s="83"/>
      <c r="C1123" s="90"/>
      <c r="D1123" s="91"/>
      <c r="E1123" s="90"/>
      <c r="F1123" s="91"/>
      <c r="G1123" s="91"/>
      <c r="H1123" s="91"/>
    </row>
    <row r="1124" spans="1:8" ht="22.5" customHeight="1" x14ac:dyDescent="0.3">
      <c r="A1124" s="24">
        <v>1121</v>
      </c>
      <c r="B1124" s="83"/>
      <c r="C1124" s="90"/>
      <c r="D1124" s="91"/>
      <c r="E1124" s="90"/>
      <c r="F1124" s="91"/>
      <c r="G1124" s="91"/>
      <c r="H1124" s="91"/>
    </row>
    <row r="1125" spans="1:8" ht="22.5" customHeight="1" x14ac:dyDescent="0.3">
      <c r="A1125" s="24">
        <v>1122</v>
      </c>
      <c r="B1125" s="83"/>
      <c r="C1125" s="90"/>
      <c r="D1125" s="91"/>
      <c r="E1125" s="90"/>
      <c r="F1125" s="91"/>
      <c r="G1125" s="91"/>
      <c r="H1125" s="91"/>
    </row>
    <row r="1126" spans="1:8" ht="22.5" customHeight="1" x14ac:dyDescent="0.3">
      <c r="A1126" s="24">
        <v>1123</v>
      </c>
      <c r="B1126" s="83"/>
      <c r="C1126" s="90"/>
      <c r="D1126" s="91"/>
      <c r="E1126" s="90"/>
      <c r="F1126" s="91"/>
      <c r="G1126" s="91"/>
      <c r="H1126" s="91"/>
    </row>
    <row r="1127" spans="1:8" ht="22.5" customHeight="1" x14ac:dyDescent="0.3">
      <c r="A1127" s="24">
        <v>1124</v>
      </c>
      <c r="B1127" s="83"/>
      <c r="C1127" s="90"/>
      <c r="D1127" s="91"/>
      <c r="E1127" s="90"/>
      <c r="F1127" s="91"/>
      <c r="G1127" s="91"/>
      <c r="H1127" s="91"/>
    </row>
    <row r="1128" spans="1:8" ht="22.5" customHeight="1" x14ac:dyDescent="0.3">
      <c r="A1128" s="24">
        <v>1125</v>
      </c>
      <c r="B1128" s="83"/>
      <c r="C1128" s="90"/>
      <c r="D1128" s="91"/>
      <c r="E1128" s="90"/>
      <c r="F1128" s="91"/>
      <c r="G1128" s="91"/>
      <c r="H1128" s="91"/>
    </row>
    <row r="1129" spans="1:8" ht="22.5" customHeight="1" x14ac:dyDescent="0.3">
      <c r="A1129" s="24">
        <v>1126</v>
      </c>
      <c r="B1129" s="83"/>
      <c r="C1129" s="90"/>
      <c r="D1129" s="91"/>
      <c r="E1129" s="90"/>
      <c r="F1129" s="91"/>
      <c r="G1129" s="91"/>
      <c r="H1129" s="91"/>
    </row>
    <row r="1130" spans="1:8" ht="22.5" customHeight="1" x14ac:dyDescent="0.3">
      <c r="A1130" s="24">
        <v>1127</v>
      </c>
      <c r="B1130" s="83"/>
      <c r="C1130" s="90"/>
      <c r="D1130" s="91"/>
      <c r="E1130" s="90"/>
      <c r="F1130" s="91"/>
      <c r="G1130" s="91"/>
      <c r="H1130" s="91"/>
    </row>
    <row r="1131" spans="1:8" ht="22.5" customHeight="1" x14ac:dyDescent="0.3">
      <c r="A1131" s="24">
        <v>1128</v>
      </c>
      <c r="B1131" s="83"/>
      <c r="C1131" s="90"/>
      <c r="D1131" s="91"/>
      <c r="E1131" s="90"/>
      <c r="F1131" s="91"/>
      <c r="G1131" s="91"/>
      <c r="H1131" s="91"/>
    </row>
    <row r="1132" spans="1:8" ht="22.5" customHeight="1" x14ac:dyDescent="0.3">
      <c r="A1132" s="24">
        <v>1129</v>
      </c>
      <c r="B1132" s="83"/>
      <c r="C1132" s="90"/>
      <c r="D1132" s="91"/>
      <c r="E1132" s="90"/>
      <c r="F1132" s="91"/>
      <c r="G1132" s="91"/>
      <c r="H1132" s="91"/>
    </row>
    <row r="1133" spans="1:8" ht="22.5" customHeight="1" x14ac:dyDescent="0.3">
      <c r="A1133" s="24">
        <v>1130</v>
      </c>
      <c r="B1133" s="83"/>
      <c r="C1133" s="90"/>
      <c r="D1133" s="91"/>
      <c r="E1133" s="90"/>
      <c r="F1133" s="91"/>
      <c r="G1133" s="91"/>
      <c r="H1133" s="91"/>
    </row>
    <row r="1134" spans="1:8" ht="22.5" customHeight="1" x14ac:dyDescent="0.3">
      <c r="A1134" s="24">
        <v>1131</v>
      </c>
      <c r="B1134" s="83"/>
      <c r="C1134" s="90"/>
      <c r="D1134" s="91"/>
      <c r="E1134" s="90"/>
      <c r="F1134" s="91"/>
      <c r="G1134" s="91"/>
      <c r="H1134" s="91"/>
    </row>
    <row r="1135" spans="1:8" ht="22.5" customHeight="1" x14ac:dyDescent="0.3">
      <c r="A1135" s="24">
        <v>1132</v>
      </c>
      <c r="B1135" s="83"/>
      <c r="C1135" s="90"/>
      <c r="D1135" s="91"/>
      <c r="E1135" s="90"/>
      <c r="F1135" s="91"/>
      <c r="G1135" s="91"/>
      <c r="H1135" s="91"/>
    </row>
    <row r="1136" spans="1:8" ht="22.5" customHeight="1" x14ac:dyDescent="0.3">
      <c r="A1136" s="24">
        <v>1133</v>
      </c>
      <c r="B1136" s="83"/>
      <c r="C1136" s="90"/>
      <c r="D1136" s="91"/>
      <c r="E1136" s="90"/>
      <c r="F1136" s="91"/>
      <c r="G1136" s="91"/>
      <c r="H1136" s="91"/>
    </row>
    <row r="1137" spans="1:8" ht="22.5" customHeight="1" x14ac:dyDescent="0.3">
      <c r="A1137" s="24">
        <v>1134</v>
      </c>
      <c r="B1137" s="83"/>
      <c r="C1137" s="90"/>
      <c r="D1137" s="91"/>
      <c r="E1137" s="90"/>
      <c r="F1137" s="91"/>
      <c r="G1137" s="91"/>
      <c r="H1137" s="91"/>
    </row>
    <row r="1138" spans="1:8" ht="22.5" customHeight="1" x14ac:dyDescent="0.3">
      <c r="A1138" s="24">
        <v>1135</v>
      </c>
      <c r="B1138" s="83"/>
      <c r="C1138" s="90"/>
      <c r="D1138" s="91"/>
      <c r="E1138" s="90"/>
      <c r="F1138" s="91"/>
      <c r="G1138" s="91"/>
      <c r="H1138" s="91"/>
    </row>
    <row r="1139" spans="1:8" ht="22.5" customHeight="1" x14ac:dyDescent="0.3">
      <c r="A1139" s="24">
        <v>1136</v>
      </c>
      <c r="B1139" s="83"/>
      <c r="C1139" s="90"/>
      <c r="D1139" s="91"/>
      <c r="E1139" s="90"/>
      <c r="F1139" s="91"/>
      <c r="G1139" s="91"/>
      <c r="H1139" s="91"/>
    </row>
    <row r="1140" spans="1:8" ht="22.5" customHeight="1" x14ac:dyDescent="0.3">
      <c r="A1140" s="24">
        <v>1137</v>
      </c>
      <c r="B1140" s="83"/>
      <c r="C1140" s="90"/>
      <c r="D1140" s="91"/>
      <c r="E1140" s="90"/>
      <c r="F1140" s="91"/>
      <c r="G1140" s="91"/>
      <c r="H1140" s="91"/>
    </row>
    <row r="1141" spans="1:8" ht="22.5" customHeight="1" x14ac:dyDescent="0.3">
      <c r="A1141" s="24">
        <v>1138</v>
      </c>
      <c r="B1141" s="83"/>
      <c r="C1141" s="90"/>
      <c r="D1141" s="91"/>
      <c r="E1141" s="90"/>
      <c r="F1141" s="91"/>
      <c r="G1141" s="91"/>
      <c r="H1141" s="91"/>
    </row>
    <row r="1142" spans="1:8" ht="22.5" customHeight="1" x14ac:dyDescent="0.3">
      <c r="A1142" s="24">
        <v>1139</v>
      </c>
      <c r="B1142" s="83"/>
      <c r="C1142" s="90"/>
      <c r="D1142" s="91"/>
      <c r="E1142" s="90"/>
      <c r="F1142" s="91"/>
      <c r="G1142" s="91"/>
      <c r="H1142" s="91"/>
    </row>
    <row r="1143" spans="1:8" ht="22.5" customHeight="1" x14ac:dyDescent="0.3">
      <c r="A1143" s="24">
        <v>1140</v>
      </c>
      <c r="B1143" s="83"/>
      <c r="C1143" s="90"/>
      <c r="D1143" s="91"/>
      <c r="E1143" s="90"/>
      <c r="F1143" s="91"/>
      <c r="G1143" s="91"/>
      <c r="H1143" s="91"/>
    </row>
    <row r="1144" spans="1:8" ht="22.5" customHeight="1" x14ac:dyDescent="0.3">
      <c r="A1144" s="24">
        <v>1141</v>
      </c>
      <c r="B1144" s="83"/>
      <c r="C1144" s="90"/>
      <c r="D1144" s="91"/>
      <c r="E1144" s="90"/>
      <c r="F1144" s="91"/>
      <c r="G1144" s="91"/>
      <c r="H1144" s="91"/>
    </row>
    <row r="1145" spans="1:8" ht="22.5" customHeight="1" x14ac:dyDescent="0.3">
      <c r="A1145" s="24">
        <v>1142</v>
      </c>
      <c r="B1145" s="83"/>
      <c r="C1145" s="90"/>
      <c r="D1145" s="91"/>
      <c r="E1145" s="90"/>
      <c r="F1145" s="91"/>
      <c r="G1145" s="91"/>
      <c r="H1145" s="91"/>
    </row>
    <row r="1146" spans="1:8" ht="22.5" customHeight="1" x14ac:dyDescent="0.3">
      <c r="A1146" s="24">
        <v>1143</v>
      </c>
      <c r="B1146" s="83"/>
      <c r="C1146" s="90"/>
      <c r="D1146" s="91"/>
      <c r="E1146" s="90"/>
      <c r="F1146" s="91"/>
      <c r="G1146" s="91"/>
      <c r="H1146" s="91"/>
    </row>
    <row r="1147" spans="1:8" ht="22.5" customHeight="1" x14ac:dyDescent="0.3">
      <c r="A1147" s="24">
        <v>1144</v>
      </c>
      <c r="B1147" s="83"/>
      <c r="C1147" s="90"/>
      <c r="D1147" s="91"/>
      <c r="E1147" s="90"/>
      <c r="F1147" s="91"/>
      <c r="G1147" s="91"/>
      <c r="H1147" s="91"/>
    </row>
    <row r="1148" spans="1:8" ht="22.5" customHeight="1" x14ac:dyDescent="0.3">
      <c r="A1148" s="24">
        <v>1145</v>
      </c>
      <c r="B1148" s="83"/>
      <c r="C1148" s="90"/>
      <c r="D1148" s="91"/>
      <c r="E1148" s="90"/>
      <c r="F1148" s="91"/>
      <c r="G1148" s="91"/>
      <c r="H1148" s="91"/>
    </row>
    <row r="1149" spans="1:8" ht="22.5" customHeight="1" x14ac:dyDescent="0.3">
      <c r="A1149" s="24">
        <v>1146</v>
      </c>
      <c r="B1149" s="83"/>
      <c r="C1149" s="90"/>
      <c r="D1149" s="91"/>
      <c r="E1149" s="90"/>
      <c r="F1149" s="91"/>
      <c r="G1149" s="91"/>
      <c r="H1149" s="91"/>
    </row>
    <row r="1150" spans="1:8" ht="22.5" customHeight="1" x14ac:dyDescent="0.3">
      <c r="A1150" s="24">
        <v>1147</v>
      </c>
      <c r="B1150" s="83"/>
      <c r="C1150" s="90"/>
      <c r="D1150" s="91"/>
      <c r="E1150" s="90"/>
      <c r="F1150" s="91"/>
      <c r="G1150" s="91"/>
      <c r="H1150" s="91"/>
    </row>
    <row r="1151" spans="1:8" ht="22.5" customHeight="1" x14ac:dyDescent="0.3">
      <c r="A1151" s="24">
        <v>1148</v>
      </c>
      <c r="B1151" s="83"/>
      <c r="C1151" s="90"/>
      <c r="D1151" s="91"/>
      <c r="E1151" s="90"/>
      <c r="F1151" s="91"/>
      <c r="G1151" s="91"/>
      <c r="H1151" s="91"/>
    </row>
    <row r="1152" spans="1:8" ht="22.5" customHeight="1" x14ac:dyDescent="0.3">
      <c r="A1152" s="24">
        <v>1149</v>
      </c>
      <c r="B1152" s="83"/>
      <c r="C1152" s="90"/>
      <c r="D1152" s="91"/>
      <c r="E1152" s="90"/>
      <c r="F1152" s="91"/>
      <c r="G1152" s="91"/>
      <c r="H1152" s="91"/>
    </row>
    <row r="1153" spans="1:8" ht="22.5" customHeight="1" x14ac:dyDescent="0.3">
      <c r="A1153" s="24">
        <v>1150</v>
      </c>
      <c r="B1153" s="83"/>
      <c r="C1153" s="90"/>
      <c r="D1153" s="91"/>
      <c r="E1153" s="90"/>
      <c r="F1153" s="91"/>
      <c r="G1153" s="91"/>
      <c r="H1153" s="91"/>
    </row>
    <row r="1154" spans="1:8" ht="22.5" customHeight="1" x14ac:dyDescent="0.3">
      <c r="A1154" s="24">
        <v>1151</v>
      </c>
      <c r="B1154" s="83"/>
      <c r="C1154" s="90"/>
      <c r="D1154" s="91"/>
      <c r="E1154" s="90"/>
      <c r="F1154" s="91"/>
      <c r="G1154" s="91"/>
      <c r="H1154" s="91"/>
    </row>
    <row r="1155" spans="1:8" ht="22.5" customHeight="1" x14ac:dyDescent="0.3">
      <c r="A1155" s="24">
        <v>1152</v>
      </c>
      <c r="B1155" s="83"/>
      <c r="C1155" s="90"/>
      <c r="D1155" s="91"/>
      <c r="E1155" s="90"/>
      <c r="F1155" s="91"/>
      <c r="G1155" s="91"/>
      <c r="H1155" s="91"/>
    </row>
    <row r="1156" spans="1:8" ht="22.5" customHeight="1" x14ac:dyDescent="0.3">
      <c r="A1156" s="24">
        <v>1153</v>
      </c>
      <c r="B1156" s="83"/>
      <c r="C1156" s="90"/>
      <c r="D1156" s="91"/>
      <c r="E1156" s="90"/>
      <c r="F1156" s="91"/>
      <c r="G1156" s="91"/>
      <c r="H1156" s="91"/>
    </row>
    <row r="1157" spans="1:8" ht="22.5" customHeight="1" x14ac:dyDescent="0.3">
      <c r="A1157" s="24">
        <v>1154</v>
      </c>
      <c r="B1157" s="83"/>
      <c r="C1157" s="90"/>
      <c r="D1157" s="91"/>
      <c r="E1157" s="90"/>
      <c r="F1157" s="91"/>
      <c r="G1157" s="91"/>
      <c r="H1157" s="91"/>
    </row>
    <row r="1158" spans="1:8" ht="22.5" customHeight="1" x14ac:dyDescent="0.3">
      <c r="A1158" s="24">
        <v>1155</v>
      </c>
      <c r="B1158" s="83"/>
      <c r="C1158" s="90"/>
      <c r="D1158" s="91"/>
      <c r="E1158" s="90"/>
      <c r="F1158" s="91"/>
      <c r="G1158" s="91"/>
      <c r="H1158" s="91"/>
    </row>
    <row r="1159" spans="1:8" ht="22.5" customHeight="1" x14ac:dyDescent="0.3">
      <c r="A1159" s="24">
        <v>1156</v>
      </c>
      <c r="B1159" s="83"/>
      <c r="C1159" s="90"/>
      <c r="D1159" s="91"/>
      <c r="E1159" s="90"/>
      <c r="F1159" s="91"/>
      <c r="G1159" s="91"/>
      <c r="H1159" s="91"/>
    </row>
    <row r="1160" spans="1:8" ht="22.5" customHeight="1" x14ac:dyDescent="0.3">
      <c r="A1160" s="24">
        <v>1157</v>
      </c>
      <c r="B1160" s="83"/>
      <c r="C1160" s="90"/>
      <c r="D1160" s="91"/>
      <c r="E1160" s="90"/>
      <c r="F1160" s="91"/>
      <c r="G1160" s="91"/>
      <c r="H1160" s="91"/>
    </row>
    <row r="1161" spans="1:8" ht="22.5" customHeight="1" x14ac:dyDescent="0.3">
      <c r="A1161" s="24">
        <v>1158</v>
      </c>
      <c r="B1161" s="83"/>
      <c r="C1161" s="90"/>
      <c r="D1161" s="91"/>
      <c r="E1161" s="90"/>
      <c r="F1161" s="91"/>
      <c r="G1161" s="91"/>
      <c r="H1161" s="91"/>
    </row>
    <row r="1162" spans="1:8" ht="22.5" customHeight="1" x14ac:dyDescent="0.3">
      <c r="A1162" s="24">
        <v>1159</v>
      </c>
      <c r="B1162" s="83"/>
      <c r="C1162" s="90"/>
      <c r="D1162" s="91"/>
      <c r="E1162" s="90"/>
      <c r="F1162" s="91"/>
      <c r="G1162" s="91"/>
      <c r="H1162" s="91"/>
    </row>
    <row r="1163" spans="1:8" ht="22.5" customHeight="1" x14ac:dyDescent="0.3">
      <c r="A1163" s="24">
        <v>1160</v>
      </c>
      <c r="B1163" s="83"/>
      <c r="C1163" s="90"/>
      <c r="D1163" s="91"/>
      <c r="E1163" s="90"/>
      <c r="F1163" s="91"/>
      <c r="G1163" s="91"/>
      <c r="H1163" s="91"/>
    </row>
    <row r="1164" spans="1:8" ht="22.5" customHeight="1" x14ac:dyDescent="0.3">
      <c r="A1164" s="24">
        <v>1161</v>
      </c>
      <c r="B1164" s="83"/>
      <c r="C1164" s="90"/>
      <c r="D1164" s="91"/>
      <c r="E1164" s="90"/>
      <c r="F1164" s="91"/>
      <c r="G1164" s="91"/>
      <c r="H1164" s="91"/>
    </row>
    <row r="1165" spans="1:8" ht="22.5" customHeight="1" x14ac:dyDescent="0.3">
      <c r="A1165" s="24">
        <v>1162</v>
      </c>
      <c r="B1165" s="83"/>
      <c r="C1165" s="90"/>
      <c r="D1165" s="91"/>
      <c r="E1165" s="90"/>
      <c r="F1165" s="91"/>
      <c r="G1165" s="91"/>
      <c r="H1165" s="91"/>
    </row>
    <row r="1166" spans="1:8" ht="22.5" customHeight="1" x14ac:dyDescent="0.3">
      <c r="A1166" s="24">
        <v>1163</v>
      </c>
      <c r="B1166" s="83"/>
      <c r="C1166" s="90"/>
      <c r="D1166" s="91"/>
      <c r="E1166" s="90"/>
      <c r="F1166" s="91"/>
      <c r="G1166" s="91"/>
      <c r="H1166" s="91"/>
    </row>
    <row r="1167" spans="1:8" ht="22.5" customHeight="1" x14ac:dyDescent="0.3">
      <c r="A1167" s="24">
        <v>1164</v>
      </c>
      <c r="B1167" s="83"/>
      <c r="C1167" s="90"/>
      <c r="D1167" s="91"/>
      <c r="E1167" s="90"/>
      <c r="F1167" s="91"/>
      <c r="G1167" s="91"/>
      <c r="H1167" s="91"/>
    </row>
    <row r="1168" spans="1:8" ht="22.5" customHeight="1" x14ac:dyDescent="0.3">
      <c r="A1168" s="24">
        <v>1165</v>
      </c>
      <c r="B1168" s="83"/>
      <c r="C1168" s="90"/>
      <c r="D1168" s="91"/>
      <c r="E1168" s="90"/>
      <c r="F1168" s="91"/>
      <c r="G1168" s="91"/>
      <c r="H1168" s="91"/>
    </row>
    <row r="1169" spans="1:8" ht="22.5" customHeight="1" x14ac:dyDescent="0.3">
      <c r="A1169" s="24">
        <v>1166</v>
      </c>
      <c r="B1169" s="83"/>
      <c r="C1169" s="90"/>
      <c r="D1169" s="91"/>
      <c r="E1169" s="90"/>
      <c r="F1169" s="91"/>
      <c r="G1169" s="91"/>
      <c r="H1169" s="91"/>
    </row>
    <row r="1170" spans="1:8" ht="22.5" customHeight="1" x14ac:dyDescent="0.3">
      <c r="A1170" s="24">
        <v>1167</v>
      </c>
      <c r="B1170" s="83"/>
      <c r="C1170" s="90"/>
      <c r="D1170" s="91"/>
      <c r="E1170" s="90"/>
      <c r="F1170" s="91"/>
      <c r="G1170" s="91"/>
      <c r="H1170" s="91"/>
    </row>
    <row r="1171" spans="1:8" ht="22.5" customHeight="1" x14ac:dyDescent="0.3">
      <c r="A1171" s="24">
        <v>1168</v>
      </c>
      <c r="B1171" s="83"/>
      <c r="C1171" s="90"/>
      <c r="D1171" s="91"/>
      <c r="E1171" s="90"/>
      <c r="F1171" s="91"/>
      <c r="G1171" s="91"/>
      <c r="H1171" s="91"/>
    </row>
    <row r="1172" spans="1:8" ht="22.5" customHeight="1" x14ac:dyDescent="0.3">
      <c r="A1172" s="24">
        <v>1169</v>
      </c>
      <c r="B1172" s="83"/>
      <c r="C1172" s="90"/>
      <c r="D1172" s="91"/>
      <c r="E1172" s="90"/>
      <c r="F1172" s="91"/>
      <c r="G1172" s="91"/>
      <c r="H1172" s="91"/>
    </row>
    <row r="1173" spans="1:8" ht="22.5" customHeight="1" x14ac:dyDescent="0.3">
      <c r="A1173" s="24">
        <v>1170</v>
      </c>
      <c r="B1173" s="83"/>
      <c r="C1173" s="90"/>
      <c r="D1173" s="91"/>
      <c r="E1173" s="90"/>
      <c r="F1173" s="91"/>
      <c r="G1173" s="91"/>
      <c r="H1173" s="91"/>
    </row>
    <row r="1174" spans="1:8" ht="22.5" customHeight="1" x14ac:dyDescent="0.3">
      <c r="A1174" s="24">
        <v>1171</v>
      </c>
      <c r="B1174" s="83"/>
      <c r="C1174" s="90"/>
      <c r="D1174" s="91"/>
      <c r="E1174" s="90"/>
      <c r="F1174" s="91"/>
      <c r="G1174" s="91"/>
      <c r="H1174" s="91"/>
    </row>
    <row r="1175" spans="1:8" ht="22.5" customHeight="1" x14ac:dyDescent="0.3">
      <c r="A1175" s="24">
        <v>1172</v>
      </c>
      <c r="B1175" s="83"/>
      <c r="C1175" s="90"/>
      <c r="D1175" s="91"/>
      <c r="E1175" s="90"/>
      <c r="F1175" s="91"/>
      <c r="G1175" s="91"/>
      <c r="H1175" s="91"/>
    </row>
    <row r="1176" spans="1:8" ht="22.5" customHeight="1" x14ac:dyDescent="0.3">
      <c r="A1176" s="24">
        <v>1173</v>
      </c>
      <c r="B1176" s="83"/>
      <c r="C1176" s="90"/>
      <c r="D1176" s="91"/>
      <c r="E1176" s="90"/>
      <c r="F1176" s="91"/>
      <c r="G1176" s="91"/>
      <c r="H1176" s="91"/>
    </row>
    <row r="1177" spans="1:8" ht="22.5" customHeight="1" x14ac:dyDescent="0.3">
      <c r="A1177" s="24">
        <v>1174</v>
      </c>
      <c r="B1177" s="83"/>
      <c r="C1177" s="90"/>
      <c r="D1177" s="91"/>
      <c r="E1177" s="90"/>
      <c r="F1177" s="91"/>
      <c r="G1177" s="91"/>
      <c r="H1177" s="91"/>
    </row>
    <row r="1178" spans="1:8" ht="22.5" customHeight="1" x14ac:dyDescent="0.3">
      <c r="A1178" s="24">
        <v>1175</v>
      </c>
      <c r="B1178" s="83"/>
      <c r="C1178" s="90"/>
      <c r="D1178" s="91"/>
      <c r="E1178" s="90"/>
      <c r="F1178" s="91"/>
      <c r="G1178" s="91"/>
      <c r="H1178" s="91"/>
    </row>
    <row r="1179" spans="1:8" ht="22.5" customHeight="1" x14ac:dyDescent="0.3">
      <c r="A1179" s="24">
        <v>1176</v>
      </c>
      <c r="B1179" s="83"/>
      <c r="C1179" s="90"/>
      <c r="D1179" s="91"/>
      <c r="E1179" s="90"/>
      <c r="F1179" s="91"/>
      <c r="G1179" s="91"/>
      <c r="H1179" s="91"/>
    </row>
    <row r="1180" spans="1:8" ht="22.5" customHeight="1" x14ac:dyDescent="0.3">
      <c r="A1180" s="24">
        <v>1177</v>
      </c>
      <c r="B1180" s="83"/>
      <c r="C1180" s="90"/>
      <c r="D1180" s="91"/>
      <c r="E1180" s="90"/>
      <c r="F1180" s="91"/>
      <c r="G1180" s="91"/>
      <c r="H1180" s="91"/>
    </row>
    <row r="1181" spans="1:8" ht="22.5" customHeight="1" x14ac:dyDescent="0.3">
      <c r="A1181" s="24">
        <v>1178</v>
      </c>
      <c r="B1181" s="83"/>
      <c r="C1181" s="90"/>
      <c r="D1181" s="91"/>
      <c r="E1181" s="90"/>
      <c r="F1181" s="91"/>
      <c r="G1181" s="91"/>
      <c r="H1181" s="91"/>
    </row>
    <row r="1182" spans="1:8" ht="22.5" customHeight="1" x14ac:dyDescent="0.3">
      <c r="A1182" s="24">
        <v>1179</v>
      </c>
      <c r="B1182" s="83"/>
      <c r="C1182" s="90"/>
      <c r="D1182" s="91"/>
      <c r="E1182" s="90"/>
      <c r="F1182" s="91"/>
      <c r="G1182" s="91"/>
      <c r="H1182" s="91"/>
    </row>
    <row r="1183" spans="1:8" ht="22.5" customHeight="1" x14ac:dyDescent="0.3">
      <c r="A1183" s="24">
        <v>1180</v>
      </c>
      <c r="B1183" s="83"/>
      <c r="C1183" s="90"/>
      <c r="D1183" s="91"/>
      <c r="E1183" s="90"/>
      <c r="F1183" s="91"/>
      <c r="G1183" s="91"/>
      <c r="H1183" s="91"/>
    </row>
    <row r="1184" spans="1:8" ht="22.5" customHeight="1" x14ac:dyDescent="0.3">
      <c r="A1184" s="24">
        <v>1181</v>
      </c>
      <c r="B1184" s="83"/>
      <c r="C1184" s="90"/>
      <c r="D1184" s="91"/>
      <c r="E1184" s="90"/>
      <c r="F1184" s="91"/>
      <c r="G1184" s="91"/>
      <c r="H1184" s="91"/>
    </row>
    <row r="1185" spans="1:8" ht="22.5" customHeight="1" x14ac:dyDescent="0.3">
      <c r="A1185" s="24">
        <v>1182</v>
      </c>
      <c r="B1185" s="83"/>
      <c r="C1185" s="90"/>
      <c r="D1185" s="91"/>
      <c r="E1185" s="90"/>
      <c r="F1185" s="91"/>
      <c r="G1185" s="91"/>
      <c r="H1185" s="91"/>
    </row>
    <row r="1186" spans="1:8" ht="22.5" customHeight="1" x14ac:dyDescent="0.3">
      <c r="A1186" s="24">
        <v>1183</v>
      </c>
      <c r="B1186" s="83"/>
      <c r="C1186" s="90"/>
      <c r="D1186" s="91"/>
      <c r="E1186" s="90"/>
      <c r="F1186" s="91"/>
      <c r="G1186" s="91"/>
      <c r="H1186" s="91"/>
    </row>
    <row r="1187" spans="1:8" ht="22.5" customHeight="1" x14ac:dyDescent="0.3">
      <c r="A1187" s="24">
        <v>1184</v>
      </c>
      <c r="B1187" s="83"/>
      <c r="C1187" s="90"/>
      <c r="D1187" s="91"/>
      <c r="E1187" s="90"/>
      <c r="F1187" s="91"/>
      <c r="G1187" s="91"/>
      <c r="H1187" s="91"/>
    </row>
    <row r="1188" spans="1:8" ht="22.5" customHeight="1" x14ac:dyDescent="0.3">
      <c r="A1188" s="24">
        <v>1185</v>
      </c>
      <c r="B1188" s="83"/>
      <c r="C1188" s="90"/>
      <c r="D1188" s="91"/>
      <c r="E1188" s="90"/>
      <c r="F1188" s="91"/>
      <c r="G1188" s="91"/>
      <c r="H1188" s="91"/>
    </row>
    <row r="1189" spans="1:8" ht="22.5" customHeight="1" x14ac:dyDescent="0.3">
      <c r="A1189" s="24">
        <v>1186</v>
      </c>
      <c r="B1189" s="83"/>
      <c r="C1189" s="90"/>
      <c r="D1189" s="91"/>
      <c r="E1189" s="90"/>
      <c r="F1189" s="91"/>
      <c r="G1189" s="91"/>
      <c r="H1189" s="91"/>
    </row>
    <row r="1190" spans="1:8" ht="22.5" customHeight="1" x14ac:dyDescent="0.3">
      <c r="A1190" s="24">
        <v>1187</v>
      </c>
      <c r="B1190" s="83"/>
      <c r="C1190" s="90"/>
      <c r="D1190" s="91"/>
      <c r="E1190" s="90"/>
      <c r="F1190" s="91"/>
      <c r="G1190" s="91"/>
      <c r="H1190" s="91"/>
    </row>
    <row r="1191" spans="1:8" ht="22.5" customHeight="1" x14ac:dyDescent="0.3">
      <c r="A1191" s="24">
        <v>1188</v>
      </c>
      <c r="B1191" s="83"/>
      <c r="C1191" s="90"/>
      <c r="D1191" s="91"/>
      <c r="E1191" s="90"/>
      <c r="F1191" s="91"/>
      <c r="G1191" s="91"/>
      <c r="H1191" s="91"/>
    </row>
    <row r="1192" spans="1:8" ht="22.5" customHeight="1" x14ac:dyDescent="0.3">
      <c r="A1192" s="24">
        <v>1189</v>
      </c>
      <c r="B1192" s="83"/>
      <c r="C1192" s="90"/>
      <c r="D1192" s="91"/>
      <c r="E1192" s="90"/>
      <c r="F1192" s="91"/>
      <c r="G1192" s="91"/>
      <c r="H1192" s="91"/>
    </row>
    <row r="1193" spans="1:8" ht="22.5" customHeight="1" x14ac:dyDescent="0.3">
      <c r="A1193" s="24">
        <v>1190</v>
      </c>
      <c r="B1193" s="83"/>
      <c r="C1193" s="90"/>
      <c r="D1193" s="91"/>
      <c r="E1193" s="90"/>
      <c r="F1193" s="91"/>
      <c r="G1193" s="91"/>
      <c r="H1193" s="91"/>
    </row>
    <row r="1194" spans="1:8" ht="22.5" customHeight="1" x14ac:dyDescent="0.3">
      <c r="A1194" s="24">
        <v>1191</v>
      </c>
      <c r="B1194" s="83"/>
      <c r="C1194" s="90"/>
      <c r="D1194" s="91"/>
      <c r="E1194" s="90"/>
      <c r="F1194" s="91"/>
      <c r="G1194" s="91"/>
      <c r="H1194" s="91"/>
    </row>
    <row r="1195" spans="1:8" ht="22.5" customHeight="1" x14ac:dyDescent="0.3">
      <c r="A1195" s="24">
        <v>1192</v>
      </c>
      <c r="B1195" s="83"/>
      <c r="C1195" s="90"/>
      <c r="D1195" s="91"/>
      <c r="E1195" s="90"/>
      <c r="F1195" s="91"/>
      <c r="G1195" s="91"/>
      <c r="H1195" s="91"/>
    </row>
    <row r="1196" spans="1:8" ht="22.5" customHeight="1" x14ac:dyDescent="0.3">
      <c r="A1196" s="24">
        <v>1193</v>
      </c>
      <c r="B1196" s="83"/>
      <c r="C1196" s="90"/>
      <c r="D1196" s="91"/>
      <c r="E1196" s="90"/>
      <c r="F1196" s="91"/>
      <c r="G1196" s="91"/>
      <c r="H1196" s="91"/>
    </row>
    <row r="1197" spans="1:8" ht="22.5" customHeight="1" x14ac:dyDescent="0.3">
      <c r="A1197" s="24">
        <v>1194</v>
      </c>
      <c r="B1197" s="83"/>
      <c r="C1197" s="90"/>
      <c r="D1197" s="91"/>
      <c r="E1197" s="90"/>
      <c r="F1197" s="91"/>
      <c r="G1197" s="91"/>
      <c r="H1197" s="91"/>
    </row>
    <row r="1198" spans="1:8" ht="22.5" customHeight="1" x14ac:dyDescent="0.3">
      <c r="A1198" s="24">
        <v>1195</v>
      </c>
      <c r="B1198" s="83"/>
      <c r="C1198" s="90"/>
      <c r="D1198" s="91"/>
      <c r="E1198" s="90"/>
      <c r="F1198" s="91"/>
      <c r="G1198" s="91"/>
      <c r="H1198" s="91"/>
    </row>
    <row r="1199" spans="1:8" ht="22.5" customHeight="1" x14ac:dyDescent="0.3">
      <c r="A1199" s="24">
        <v>1196</v>
      </c>
      <c r="B1199" s="83"/>
      <c r="C1199" s="90"/>
      <c r="D1199" s="91"/>
      <c r="E1199" s="90"/>
      <c r="F1199" s="91"/>
      <c r="G1199" s="91"/>
      <c r="H1199" s="91"/>
    </row>
    <row r="1200" spans="1:8" ht="22.5" customHeight="1" x14ac:dyDescent="0.3">
      <c r="A1200" s="24">
        <v>1197</v>
      </c>
      <c r="B1200" s="83"/>
      <c r="C1200" s="90"/>
      <c r="D1200" s="91"/>
      <c r="E1200" s="90"/>
      <c r="F1200" s="91"/>
      <c r="G1200" s="91"/>
      <c r="H1200" s="91"/>
    </row>
    <row r="1201" spans="1:8" ht="22.5" customHeight="1" x14ac:dyDescent="0.3">
      <c r="A1201" s="24">
        <v>1198</v>
      </c>
      <c r="B1201" s="83"/>
      <c r="C1201" s="90"/>
      <c r="D1201" s="91"/>
      <c r="E1201" s="90"/>
      <c r="F1201" s="91"/>
      <c r="G1201" s="91"/>
      <c r="H1201" s="91"/>
    </row>
    <row r="1202" spans="1:8" ht="22.5" customHeight="1" x14ac:dyDescent="0.3">
      <c r="A1202" s="24">
        <v>1199</v>
      </c>
      <c r="B1202" s="83"/>
      <c r="C1202" s="90"/>
      <c r="D1202" s="91"/>
      <c r="E1202" s="90"/>
      <c r="F1202" s="91"/>
      <c r="G1202" s="91"/>
      <c r="H1202" s="91"/>
    </row>
    <row r="1203" spans="1:8" ht="22.5" customHeight="1" x14ac:dyDescent="0.3">
      <c r="A1203" s="24">
        <v>1200</v>
      </c>
      <c r="B1203" s="83"/>
      <c r="C1203" s="90"/>
      <c r="D1203" s="91"/>
      <c r="E1203" s="90"/>
      <c r="F1203" s="91"/>
      <c r="G1203" s="91"/>
      <c r="H1203" s="91"/>
    </row>
    <row r="1204" spans="1:8" ht="22.5" customHeight="1" x14ac:dyDescent="0.3">
      <c r="A1204" s="24">
        <v>1201</v>
      </c>
      <c r="B1204" s="83"/>
      <c r="C1204" s="90"/>
      <c r="D1204" s="91"/>
      <c r="E1204" s="90"/>
      <c r="F1204" s="91"/>
      <c r="G1204" s="91"/>
      <c r="H1204" s="91"/>
    </row>
    <row r="1205" spans="1:8" ht="22.5" customHeight="1" x14ac:dyDescent="0.3">
      <c r="A1205" s="24">
        <v>1202</v>
      </c>
      <c r="B1205" s="83"/>
      <c r="C1205" s="90"/>
      <c r="D1205" s="91"/>
      <c r="E1205" s="90"/>
      <c r="F1205" s="91"/>
      <c r="G1205" s="91"/>
      <c r="H1205" s="91"/>
    </row>
    <row r="1206" spans="1:8" ht="22.5" customHeight="1" x14ac:dyDescent="0.3">
      <c r="A1206" s="24">
        <v>1203</v>
      </c>
      <c r="B1206" s="83"/>
      <c r="C1206" s="90"/>
      <c r="D1206" s="91"/>
      <c r="E1206" s="90"/>
      <c r="F1206" s="91"/>
      <c r="G1206" s="91"/>
      <c r="H1206" s="91"/>
    </row>
    <row r="1207" spans="1:8" ht="22.5" customHeight="1" x14ac:dyDescent="0.3">
      <c r="A1207" s="24">
        <v>1204</v>
      </c>
      <c r="B1207" s="83"/>
      <c r="C1207" s="90"/>
      <c r="D1207" s="91"/>
      <c r="E1207" s="90"/>
      <c r="F1207" s="91"/>
      <c r="G1207" s="91"/>
      <c r="H1207" s="91"/>
    </row>
    <row r="1208" spans="1:8" ht="22.5" customHeight="1" x14ac:dyDescent="0.3">
      <c r="A1208" s="24">
        <v>1205</v>
      </c>
      <c r="B1208" s="83"/>
      <c r="C1208" s="90"/>
      <c r="D1208" s="91"/>
      <c r="E1208" s="90"/>
      <c r="F1208" s="91"/>
      <c r="G1208" s="91"/>
      <c r="H1208" s="91"/>
    </row>
    <row r="1209" spans="1:8" ht="22.5" customHeight="1" x14ac:dyDescent="0.3">
      <c r="A1209" s="24">
        <v>1206</v>
      </c>
      <c r="B1209" s="83"/>
      <c r="C1209" s="90"/>
      <c r="D1209" s="91"/>
      <c r="E1209" s="90"/>
      <c r="F1209" s="91"/>
      <c r="G1209" s="91"/>
      <c r="H1209" s="91"/>
    </row>
    <row r="1210" spans="1:8" ht="22.5" customHeight="1" x14ac:dyDescent="0.3">
      <c r="A1210" s="24">
        <v>1207</v>
      </c>
      <c r="B1210" s="83"/>
      <c r="C1210" s="90"/>
      <c r="D1210" s="91"/>
      <c r="E1210" s="90"/>
      <c r="F1210" s="91"/>
      <c r="G1210" s="91"/>
      <c r="H1210" s="91"/>
    </row>
    <row r="1211" spans="1:8" ht="22.5" customHeight="1" x14ac:dyDescent="0.3">
      <c r="A1211" s="24">
        <v>1208</v>
      </c>
      <c r="B1211" s="83"/>
      <c r="C1211" s="90"/>
      <c r="D1211" s="91"/>
      <c r="E1211" s="90"/>
      <c r="F1211" s="91"/>
      <c r="G1211" s="91"/>
      <c r="H1211" s="91"/>
    </row>
    <row r="1212" spans="1:8" ht="22.5" customHeight="1" x14ac:dyDescent="0.3">
      <c r="A1212" s="24">
        <v>1209</v>
      </c>
      <c r="B1212" s="83"/>
      <c r="C1212" s="90"/>
      <c r="D1212" s="91"/>
      <c r="E1212" s="90"/>
      <c r="F1212" s="91"/>
      <c r="G1212" s="91"/>
      <c r="H1212" s="91"/>
    </row>
    <row r="1213" spans="1:8" ht="22.5" customHeight="1" x14ac:dyDescent="0.3">
      <c r="A1213" s="24">
        <v>1210</v>
      </c>
      <c r="B1213" s="83"/>
      <c r="C1213" s="90"/>
      <c r="D1213" s="91"/>
      <c r="E1213" s="90"/>
      <c r="F1213" s="91"/>
      <c r="G1213" s="91"/>
      <c r="H1213" s="91"/>
    </row>
    <row r="1214" spans="1:8" ht="22.5" customHeight="1" x14ac:dyDescent="0.3">
      <c r="A1214" s="24">
        <v>1211</v>
      </c>
      <c r="B1214" s="83"/>
      <c r="C1214" s="90"/>
      <c r="D1214" s="91"/>
      <c r="E1214" s="90"/>
      <c r="F1214" s="91"/>
      <c r="G1214" s="91"/>
      <c r="H1214" s="91"/>
    </row>
    <row r="1215" spans="1:8" ht="22.5" customHeight="1" x14ac:dyDescent="0.3">
      <c r="A1215" s="24">
        <v>1212</v>
      </c>
      <c r="B1215" s="83"/>
      <c r="C1215" s="90"/>
      <c r="D1215" s="91"/>
      <c r="E1215" s="90"/>
      <c r="F1215" s="91"/>
      <c r="G1215" s="91"/>
      <c r="H1215" s="91"/>
    </row>
    <row r="1216" spans="1:8" ht="22.5" customHeight="1" x14ac:dyDescent="0.3">
      <c r="A1216" s="24">
        <v>1213</v>
      </c>
      <c r="B1216" s="83"/>
      <c r="C1216" s="90"/>
      <c r="D1216" s="91"/>
      <c r="E1216" s="90"/>
      <c r="F1216" s="91"/>
      <c r="G1216" s="91"/>
      <c r="H1216" s="91"/>
    </row>
    <row r="1217" spans="1:8" ht="22.5" customHeight="1" x14ac:dyDescent="0.3">
      <c r="A1217" s="24">
        <v>1214</v>
      </c>
      <c r="B1217" s="83"/>
      <c r="C1217" s="90"/>
      <c r="D1217" s="91"/>
      <c r="E1217" s="90"/>
      <c r="F1217" s="91"/>
      <c r="G1217" s="91"/>
      <c r="H1217" s="91"/>
    </row>
    <row r="1218" spans="1:8" ht="22.5" customHeight="1" x14ac:dyDescent="0.3">
      <c r="A1218" s="24">
        <v>1215</v>
      </c>
      <c r="B1218" s="83"/>
      <c r="C1218" s="90"/>
      <c r="D1218" s="91"/>
      <c r="E1218" s="90"/>
      <c r="F1218" s="91"/>
      <c r="G1218" s="91"/>
      <c r="H1218" s="91"/>
    </row>
    <row r="1219" spans="1:8" ht="22.5" customHeight="1" x14ac:dyDescent="0.3">
      <c r="A1219" s="24">
        <v>1216</v>
      </c>
      <c r="B1219" s="83"/>
      <c r="C1219" s="90"/>
      <c r="D1219" s="91"/>
      <c r="E1219" s="90"/>
      <c r="F1219" s="91"/>
      <c r="G1219" s="91"/>
      <c r="H1219" s="91"/>
    </row>
    <row r="1220" spans="1:8" ht="22.5" customHeight="1" x14ac:dyDescent="0.3">
      <c r="A1220" s="24">
        <v>1217</v>
      </c>
      <c r="B1220" s="83"/>
      <c r="C1220" s="90"/>
      <c r="D1220" s="91"/>
      <c r="E1220" s="90"/>
      <c r="F1220" s="91"/>
      <c r="G1220" s="91"/>
      <c r="H1220" s="91"/>
    </row>
    <row r="1221" spans="1:8" ht="22.5" customHeight="1" x14ac:dyDescent="0.3">
      <c r="A1221" s="24">
        <v>1218</v>
      </c>
      <c r="B1221" s="83"/>
      <c r="C1221" s="90"/>
      <c r="D1221" s="91"/>
      <c r="E1221" s="90"/>
      <c r="F1221" s="91"/>
      <c r="G1221" s="91"/>
      <c r="H1221" s="91"/>
    </row>
    <row r="1222" spans="1:8" ht="22.5" customHeight="1" x14ac:dyDescent="0.3">
      <c r="A1222" s="24">
        <v>1219</v>
      </c>
      <c r="B1222" s="83"/>
      <c r="C1222" s="90"/>
      <c r="D1222" s="91"/>
      <c r="E1222" s="90"/>
      <c r="F1222" s="91"/>
      <c r="G1222" s="91"/>
      <c r="H1222" s="91"/>
    </row>
    <row r="1223" spans="1:8" ht="22.5" customHeight="1" x14ac:dyDescent="0.3">
      <c r="A1223" s="24">
        <v>1220</v>
      </c>
      <c r="B1223" s="83"/>
      <c r="C1223" s="90"/>
      <c r="D1223" s="91"/>
      <c r="E1223" s="90"/>
      <c r="F1223" s="91"/>
      <c r="G1223" s="91"/>
      <c r="H1223" s="91"/>
    </row>
    <row r="1224" spans="1:8" ht="22.5" customHeight="1" x14ac:dyDescent="0.3">
      <c r="A1224" s="24">
        <v>1221</v>
      </c>
      <c r="B1224" s="83"/>
      <c r="C1224" s="90"/>
      <c r="D1224" s="91"/>
      <c r="E1224" s="90"/>
      <c r="F1224" s="91"/>
      <c r="G1224" s="91"/>
      <c r="H1224" s="91"/>
    </row>
    <row r="1225" spans="1:8" ht="22.5" customHeight="1" x14ac:dyDescent="0.3">
      <c r="A1225" s="24">
        <v>1222</v>
      </c>
      <c r="B1225" s="83"/>
      <c r="C1225" s="90"/>
      <c r="D1225" s="91"/>
      <c r="E1225" s="90"/>
      <c r="F1225" s="91"/>
      <c r="G1225" s="91"/>
      <c r="H1225" s="91"/>
    </row>
    <row r="1226" spans="1:8" ht="22.5" customHeight="1" x14ac:dyDescent="0.3">
      <c r="A1226" s="24">
        <v>1223</v>
      </c>
      <c r="B1226" s="83"/>
      <c r="C1226" s="90"/>
      <c r="D1226" s="91"/>
      <c r="E1226" s="90"/>
      <c r="F1226" s="91"/>
      <c r="G1226" s="91"/>
      <c r="H1226" s="91"/>
    </row>
    <row r="1227" spans="1:8" ht="22.5" customHeight="1" x14ac:dyDescent="0.3">
      <c r="A1227" s="24">
        <v>1224</v>
      </c>
      <c r="B1227" s="83"/>
      <c r="C1227" s="90"/>
      <c r="D1227" s="91"/>
      <c r="E1227" s="90"/>
      <c r="F1227" s="91"/>
      <c r="G1227" s="91"/>
      <c r="H1227" s="91"/>
    </row>
    <row r="1228" spans="1:8" ht="22.5" customHeight="1" x14ac:dyDescent="0.3">
      <c r="A1228" s="24">
        <v>1225</v>
      </c>
      <c r="B1228" s="83"/>
      <c r="C1228" s="90"/>
      <c r="D1228" s="91"/>
      <c r="E1228" s="90"/>
      <c r="F1228" s="91"/>
      <c r="G1228" s="91"/>
      <c r="H1228" s="91"/>
    </row>
    <row r="1229" spans="1:8" ht="22.5" customHeight="1" x14ac:dyDescent="0.3">
      <c r="A1229" s="24">
        <v>1226</v>
      </c>
      <c r="B1229" s="83"/>
      <c r="C1229" s="90"/>
      <c r="D1229" s="91"/>
      <c r="E1229" s="90"/>
      <c r="F1229" s="91"/>
      <c r="G1229" s="91"/>
      <c r="H1229" s="91"/>
    </row>
    <row r="1230" spans="1:8" ht="22.5" customHeight="1" x14ac:dyDescent="0.3">
      <c r="A1230" s="24">
        <v>1227</v>
      </c>
      <c r="B1230" s="83"/>
      <c r="C1230" s="90"/>
      <c r="D1230" s="91"/>
      <c r="E1230" s="90"/>
      <c r="F1230" s="91"/>
      <c r="G1230" s="91"/>
      <c r="H1230" s="91"/>
    </row>
    <row r="1231" spans="1:8" ht="22.5" customHeight="1" x14ac:dyDescent="0.3">
      <c r="A1231" s="24">
        <v>1228</v>
      </c>
      <c r="B1231" s="83"/>
      <c r="C1231" s="90"/>
      <c r="D1231" s="91"/>
      <c r="E1231" s="90"/>
      <c r="F1231" s="91"/>
      <c r="G1231" s="91"/>
      <c r="H1231" s="91"/>
    </row>
    <row r="1232" spans="1:8" ht="22.5" customHeight="1" x14ac:dyDescent="0.3">
      <c r="A1232" s="24">
        <v>1229</v>
      </c>
      <c r="B1232" s="83"/>
      <c r="C1232" s="90"/>
      <c r="D1232" s="91"/>
      <c r="E1232" s="90"/>
      <c r="F1232" s="91"/>
      <c r="G1232" s="91"/>
      <c r="H1232" s="91"/>
    </row>
    <row r="1233" spans="1:8" ht="22.5" customHeight="1" x14ac:dyDescent="0.3">
      <c r="A1233" s="24">
        <v>1230</v>
      </c>
      <c r="B1233" s="83"/>
      <c r="C1233" s="90"/>
      <c r="D1233" s="91"/>
      <c r="E1233" s="90"/>
      <c r="F1233" s="91"/>
      <c r="G1233" s="91"/>
      <c r="H1233" s="91"/>
    </row>
    <row r="1234" spans="1:8" ht="22.5" customHeight="1" x14ac:dyDescent="0.3">
      <c r="A1234" s="24">
        <v>1231</v>
      </c>
      <c r="B1234" s="83"/>
      <c r="C1234" s="90"/>
      <c r="D1234" s="91"/>
      <c r="E1234" s="90"/>
      <c r="F1234" s="91"/>
      <c r="G1234" s="91"/>
      <c r="H1234" s="91"/>
    </row>
    <row r="1235" spans="1:8" ht="22.5" customHeight="1" x14ac:dyDescent="0.3">
      <c r="A1235" s="24">
        <v>1232</v>
      </c>
      <c r="B1235" s="83"/>
      <c r="C1235" s="90"/>
      <c r="D1235" s="91"/>
      <c r="E1235" s="90"/>
      <c r="F1235" s="91"/>
      <c r="G1235" s="91"/>
      <c r="H1235" s="91"/>
    </row>
    <row r="1236" spans="1:8" ht="22.5" customHeight="1" x14ac:dyDescent="0.3">
      <c r="A1236" s="24">
        <v>1233</v>
      </c>
      <c r="B1236" s="83"/>
      <c r="C1236" s="90"/>
      <c r="D1236" s="91"/>
      <c r="E1236" s="90"/>
      <c r="F1236" s="91"/>
      <c r="G1236" s="91"/>
      <c r="H1236" s="91"/>
    </row>
    <row r="1237" spans="1:8" ht="22.5" customHeight="1" x14ac:dyDescent="0.3">
      <c r="A1237" s="24">
        <v>1234</v>
      </c>
      <c r="B1237" s="83"/>
      <c r="C1237" s="90"/>
      <c r="D1237" s="91"/>
      <c r="E1237" s="90"/>
      <c r="F1237" s="91"/>
      <c r="G1237" s="91"/>
      <c r="H1237" s="91"/>
    </row>
    <row r="1238" spans="1:8" ht="22.5" customHeight="1" x14ac:dyDescent="0.3">
      <c r="A1238" s="24">
        <v>1235</v>
      </c>
      <c r="B1238" s="83"/>
      <c r="C1238" s="90"/>
      <c r="D1238" s="91"/>
      <c r="E1238" s="90"/>
      <c r="F1238" s="91"/>
      <c r="G1238" s="91"/>
      <c r="H1238" s="91"/>
    </row>
    <row r="1239" spans="1:8" ht="22.5" customHeight="1" x14ac:dyDescent="0.3">
      <c r="A1239" s="24">
        <v>1236</v>
      </c>
      <c r="B1239" s="83"/>
      <c r="C1239" s="90"/>
      <c r="D1239" s="91"/>
      <c r="E1239" s="90"/>
      <c r="F1239" s="91"/>
      <c r="G1239" s="91"/>
      <c r="H1239" s="91"/>
    </row>
    <row r="1240" spans="1:8" ht="22.5" customHeight="1" x14ac:dyDescent="0.3">
      <c r="A1240" s="24">
        <v>1237</v>
      </c>
      <c r="B1240" s="83"/>
      <c r="C1240" s="90"/>
      <c r="D1240" s="91"/>
      <c r="E1240" s="90"/>
      <c r="F1240" s="91"/>
      <c r="G1240" s="91"/>
      <c r="H1240" s="91"/>
    </row>
    <row r="1241" spans="1:8" ht="22.5" customHeight="1" x14ac:dyDescent="0.3">
      <c r="A1241" s="24">
        <v>1238</v>
      </c>
      <c r="B1241" s="83"/>
      <c r="C1241" s="90"/>
      <c r="D1241" s="91"/>
      <c r="E1241" s="90"/>
      <c r="F1241" s="91"/>
      <c r="G1241" s="91"/>
      <c r="H1241" s="91"/>
    </row>
    <row r="1242" spans="1:8" ht="22.5" customHeight="1" x14ac:dyDescent="0.3">
      <c r="A1242" s="24">
        <v>1239</v>
      </c>
      <c r="B1242" s="83"/>
      <c r="C1242" s="90"/>
      <c r="D1242" s="91"/>
      <c r="E1242" s="90"/>
      <c r="F1242" s="91"/>
      <c r="G1242" s="91"/>
      <c r="H1242" s="91"/>
    </row>
    <row r="1243" spans="1:8" ht="22.5" customHeight="1" x14ac:dyDescent="0.3">
      <c r="A1243" s="24">
        <v>1240</v>
      </c>
      <c r="B1243" s="83"/>
      <c r="C1243" s="90"/>
      <c r="D1243" s="91"/>
      <c r="E1243" s="90"/>
      <c r="F1243" s="91"/>
      <c r="G1243" s="91"/>
      <c r="H1243" s="91"/>
    </row>
    <row r="1244" spans="1:8" ht="22.5" customHeight="1" x14ac:dyDescent="0.3">
      <c r="A1244" s="24">
        <v>1241</v>
      </c>
      <c r="B1244" s="83"/>
      <c r="C1244" s="90"/>
      <c r="D1244" s="91"/>
      <c r="E1244" s="90"/>
      <c r="F1244" s="91"/>
      <c r="G1244" s="91"/>
      <c r="H1244" s="91"/>
    </row>
    <row r="1245" spans="1:8" ht="22.5" customHeight="1" x14ac:dyDescent="0.3">
      <c r="A1245" s="24">
        <v>1242</v>
      </c>
      <c r="B1245" s="83"/>
      <c r="C1245" s="90"/>
      <c r="D1245" s="91"/>
      <c r="E1245" s="90"/>
      <c r="F1245" s="91"/>
      <c r="G1245" s="91"/>
      <c r="H1245" s="91"/>
    </row>
    <row r="1246" spans="1:8" ht="22.5" customHeight="1" x14ac:dyDescent="0.3">
      <c r="A1246" s="24">
        <v>1243</v>
      </c>
      <c r="B1246" s="83"/>
      <c r="C1246" s="90"/>
      <c r="D1246" s="91"/>
      <c r="E1246" s="90"/>
      <c r="F1246" s="91"/>
      <c r="G1246" s="91"/>
      <c r="H1246" s="91"/>
    </row>
    <row r="1247" spans="1:8" ht="22.5" customHeight="1" x14ac:dyDescent="0.3">
      <c r="A1247" s="24">
        <v>1244</v>
      </c>
      <c r="B1247" s="83"/>
      <c r="C1247" s="90"/>
      <c r="D1247" s="91"/>
      <c r="E1247" s="90"/>
      <c r="F1247" s="91"/>
      <c r="G1247" s="91"/>
      <c r="H1247" s="91"/>
    </row>
    <row r="1248" spans="1:8" ht="22.5" customHeight="1" x14ac:dyDescent="0.3">
      <c r="A1248" s="24">
        <v>1245</v>
      </c>
      <c r="B1248" s="83"/>
      <c r="C1248" s="90"/>
      <c r="D1248" s="91"/>
      <c r="E1248" s="90"/>
      <c r="F1248" s="91"/>
      <c r="G1248" s="91"/>
      <c r="H1248" s="91"/>
    </row>
    <row r="1249" spans="1:8" ht="22.5" customHeight="1" x14ac:dyDescent="0.3">
      <c r="A1249" s="24">
        <v>1246</v>
      </c>
      <c r="B1249" s="83"/>
      <c r="C1249" s="90"/>
      <c r="D1249" s="91"/>
      <c r="E1249" s="90"/>
      <c r="F1249" s="91"/>
      <c r="G1249" s="91"/>
      <c r="H1249" s="91"/>
    </row>
    <row r="1250" spans="1:8" ht="22.5" customHeight="1" x14ac:dyDescent="0.3">
      <c r="A1250" s="24">
        <v>1247</v>
      </c>
      <c r="B1250" s="83"/>
      <c r="C1250" s="90"/>
      <c r="D1250" s="91"/>
      <c r="E1250" s="90"/>
      <c r="F1250" s="91"/>
      <c r="G1250" s="91"/>
      <c r="H1250" s="91"/>
    </row>
    <row r="1251" spans="1:8" ht="22.5" customHeight="1" x14ac:dyDescent="0.3">
      <c r="A1251" s="24">
        <v>1248</v>
      </c>
      <c r="B1251" s="83"/>
      <c r="C1251" s="90"/>
      <c r="D1251" s="91"/>
      <c r="E1251" s="90"/>
      <c r="F1251" s="91"/>
      <c r="G1251" s="91"/>
      <c r="H1251" s="91"/>
    </row>
    <row r="1252" spans="1:8" ht="22.5" customHeight="1" x14ac:dyDescent="0.3">
      <c r="A1252" s="24">
        <v>1249</v>
      </c>
      <c r="B1252" s="83"/>
      <c r="C1252" s="90"/>
      <c r="D1252" s="91"/>
      <c r="E1252" s="90"/>
      <c r="F1252" s="91"/>
      <c r="G1252" s="91"/>
      <c r="H1252" s="91"/>
    </row>
    <row r="1253" spans="1:8" ht="22.5" customHeight="1" x14ac:dyDescent="0.3">
      <c r="A1253" s="24">
        <v>1250</v>
      </c>
      <c r="B1253" s="83"/>
      <c r="C1253" s="90"/>
      <c r="D1253" s="91"/>
      <c r="E1253" s="90"/>
      <c r="F1253" s="91"/>
      <c r="G1253" s="91"/>
      <c r="H1253" s="91"/>
    </row>
    <row r="1254" spans="1:8" ht="22.5" customHeight="1" x14ac:dyDescent="0.3">
      <c r="A1254" s="24">
        <v>1251</v>
      </c>
      <c r="B1254" s="83"/>
      <c r="C1254" s="90"/>
      <c r="D1254" s="91"/>
      <c r="E1254" s="90"/>
      <c r="F1254" s="91"/>
      <c r="G1254" s="91"/>
      <c r="H1254" s="91"/>
    </row>
    <row r="1255" spans="1:8" ht="22.5" customHeight="1" x14ac:dyDescent="0.3">
      <c r="A1255" s="24">
        <v>1252</v>
      </c>
      <c r="B1255" s="83"/>
      <c r="C1255" s="90"/>
      <c r="D1255" s="91"/>
      <c r="E1255" s="90"/>
      <c r="F1255" s="91"/>
      <c r="G1255" s="91"/>
      <c r="H1255" s="91"/>
    </row>
    <row r="1256" spans="1:8" ht="22.5" customHeight="1" x14ac:dyDescent="0.3">
      <c r="A1256" s="24">
        <v>1253</v>
      </c>
      <c r="B1256" s="83"/>
      <c r="C1256" s="90"/>
      <c r="D1256" s="91"/>
      <c r="E1256" s="90"/>
      <c r="F1256" s="91"/>
      <c r="G1256" s="91"/>
      <c r="H1256" s="91"/>
    </row>
    <row r="1257" spans="1:8" ht="22.5" customHeight="1" x14ac:dyDescent="0.3">
      <c r="A1257" s="24">
        <v>1254</v>
      </c>
      <c r="B1257" s="83"/>
      <c r="C1257" s="90"/>
      <c r="D1257" s="91"/>
      <c r="E1257" s="90"/>
      <c r="F1257" s="91"/>
      <c r="G1257" s="91"/>
      <c r="H1257" s="91"/>
    </row>
    <row r="1258" spans="1:8" ht="22.5" customHeight="1" x14ac:dyDescent="0.3">
      <c r="A1258" s="24">
        <v>1255</v>
      </c>
      <c r="B1258" s="83"/>
      <c r="C1258" s="90"/>
      <c r="D1258" s="91"/>
      <c r="E1258" s="90"/>
      <c r="F1258" s="91"/>
      <c r="G1258" s="91"/>
      <c r="H1258" s="91"/>
    </row>
    <row r="1259" spans="1:8" ht="22.5" customHeight="1" x14ac:dyDescent="0.3">
      <c r="A1259" s="24">
        <v>1256</v>
      </c>
      <c r="B1259" s="83"/>
      <c r="C1259" s="90"/>
      <c r="D1259" s="91"/>
      <c r="E1259" s="90"/>
      <c r="F1259" s="91"/>
      <c r="G1259" s="91"/>
      <c r="H1259" s="91"/>
    </row>
    <row r="1260" spans="1:8" ht="22.5" customHeight="1" x14ac:dyDescent="0.3">
      <c r="A1260" s="24">
        <v>1257</v>
      </c>
      <c r="B1260" s="83"/>
      <c r="C1260" s="90"/>
      <c r="D1260" s="91"/>
      <c r="E1260" s="90"/>
      <c r="F1260" s="91"/>
      <c r="G1260" s="91"/>
      <c r="H1260" s="91"/>
    </row>
    <row r="1261" spans="1:8" ht="22.5" customHeight="1" x14ac:dyDescent="0.3">
      <c r="A1261" s="24">
        <v>1258</v>
      </c>
      <c r="B1261" s="83"/>
      <c r="C1261" s="90"/>
      <c r="D1261" s="91"/>
      <c r="E1261" s="90"/>
      <c r="F1261" s="91"/>
      <c r="G1261" s="91"/>
      <c r="H1261" s="91"/>
    </row>
    <row r="1262" spans="1:8" ht="22.5" customHeight="1" x14ac:dyDescent="0.3">
      <c r="A1262" s="24">
        <v>1259</v>
      </c>
      <c r="B1262" s="83"/>
      <c r="C1262" s="90"/>
      <c r="D1262" s="91"/>
      <c r="E1262" s="90"/>
      <c r="F1262" s="91"/>
      <c r="G1262" s="91"/>
      <c r="H1262" s="91"/>
    </row>
    <row r="1263" spans="1:8" ht="22.5" customHeight="1" x14ac:dyDescent="0.3">
      <c r="A1263" s="24">
        <v>1260</v>
      </c>
      <c r="B1263" s="83"/>
      <c r="C1263" s="90"/>
      <c r="D1263" s="91"/>
      <c r="E1263" s="90"/>
      <c r="F1263" s="91"/>
      <c r="G1263" s="91"/>
      <c r="H1263" s="91"/>
    </row>
    <row r="1264" spans="1:8" ht="22.5" customHeight="1" x14ac:dyDescent="0.3">
      <c r="A1264" s="24">
        <v>1261</v>
      </c>
      <c r="B1264" s="83"/>
      <c r="C1264" s="90"/>
      <c r="D1264" s="91"/>
      <c r="E1264" s="90"/>
      <c r="F1264" s="91"/>
      <c r="G1264" s="91"/>
      <c r="H1264" s="91"/>
    </row>
    <row r="1265" spans="1:8" ht="22.5" customHeight="1" x14ac:dyDescent="0.3">
      <c r="A1265" s="24">
        <v>1262</v>
      </c>
      <c r="B1265" s="83"/>
      <c r="C1265" s="90"/>
      <c r="D1265" s="91"/>
      <c r="E1265" s="90"/>
      <c r="F1265" s="91"/>
      <c r="G1265" s="91"/>
      <c r="H1265" s="91"/>
    </row>
    <row r="1266" spans="1:8" ht="22.5" customHeight="1" x14ac:dyDescent="0.3">
      <c r="A1266" s="24">
        <v>1263</v>
      </c>
      <c r="B1266" s="83"/>
      <c r="C1266" s="90"/>
      <c r="D1266" s="91"/>
      <c r="E1266" s="90"/>
      <c r="F1266" s="91"/>
      <c r="G1266" s="91"/>
      <c r="H1266" s="91"/>
    </row>
    <row r="1267" spans="1:8" ht="22.5" customHeight="1" x14ac:dyDescent="0.3">
      <c r="A1267" s="24">
        <v>1264</v>
      </c>
      <c r="B1267" s="83"/>
      <c r="C1267" s="90"/>
      <c r="D1267" s="91"/>
      <c r="E1267" s="90"/>
      <c r="F1267" s="91"/>
      <c r="G1267" s="91"/>
      <c r="H1267" s="91"/>
    </row>
    <row r="1268" spans="1:8" ht="22.5" customHeight="1" x14ac:dyDescent="0.3">
      <c r="A1268" s="24">
        <v>1265</v>
      </c>
      <c r="B1268" s="83"/>
      <c r="C1268" s="90"/>
      <c r="D1268" s="91"/>
      <c r="E1268" s="90"/>
      <c r="F1268" s="91"/>
      <c r="G1268" s="91"/>
      <c r="H1268" s="91"/>
    </row>
    <row r="1269" spans="1:8" ht="22.5" customHeight="1" x14ac:dyDescent="0.3">
      <c r="A1269" s="24">
        <v>1266</v>
      </c>
      <c r="B1269" s="83"/>
      <c r="C1269" s="90"/>
      <c r="D1269" s="91"/>
      <c r="E1269" s="90"/>
      <c r="F1269" s="91"/>
      <c r="G1269" s="91"/>
      <c r="H1269" s="91"/>
    </row>
    <row r="1270" spans="1:8" ht="22.5" customHeight="1" x14ac:dyDescent="0.3">
      <c r="A1270" s="24">
        <v>1267</v>
      </c>
      <c r="B1270" s="83"/>
      <c r="C1270" s="90"/>
      <c r="D1270" s="91"/>
      <c r="E1270" s="90"/>
      <c r="F1270" s="91"/>
      <c r="G1270" s="91"/>
      <c r="H1270" s="91"/>
    </row>
    <row r="1271" spans="1:8" ht="22.5" customHeight="1" x14ac:dyDescent="0.3">
      <c r="A1271" s="24">
        <v>1268</v>
      </c>
      <c r="B1271" s="83"/>
      <c r="C1271" s="90"/>
      <c r="D1271" s="91"/>
      <c r="E1271" s="90"/>
      <c r="F1271" s="91"/>
      <c r="G1271" s="91"/>
      <c r="H1271" s="91"/>
    </row>
    <row r="1272" spans="1:8" ht="22.5" customHeight="1" x14ac:dyDescent="0.3">
      <c r="A1272" s="24">
        <v>1269</v>
      </c>
      <c r="B1272" s="83"/>
      <c r="C1272" s="90"/>
      <c r="D1272" s="91"/>
      <c r="E1272" s="90"/>
      <c r="F1272" s="91"/>
      <c r="G1272" s="91"/>
      <c r="H1272" s="91"/>
    </row>
    <row r="1273" spans="1:8" ht="22.5" customHeight="1" x14ac:dyDescent="0.3">
      <c r="A1273" s="24">
        <v>1270</v>
      </c>
      <c r="B1273" s="83"/>
      <c r="C1273" s="90"/>
      <c r="D1273" s="91"/>
      <c r="E1273" s="90"/>
      <c r="F1273" s="91"/>
      <c r="G1273" s="91"/>
      <c r="H1273" s="91"/>
    </row>
    <row r="1274" spans="1:8" ht="22.5" customHeight="1" x14ac:dyDescent="0.3">
      <c r="A1274" s="24">
        <v>1271</v>
      </c>
      <c r="B1274" s="83"/>
      <c r="C1274" s="90"/>
      <c r="D1274" s="91"/>
      <c r="E1274" s="90"/>
      <c r="F1274" s="91"/>
      <c r="G1274" s="91"/>
      <c r="H1274" s="91"/>
    </row>
    <row r="1275" spans="1:8" ht="22.5" customHeight="1" x14ac:dyDescent="0.3">
      <c r="A1275" s="24">
        <v>1272</v>
      </c>
      <c r="B1275" s="83"/>
      <c r="C1275" s="90"/>
      <c r="D1275" s="91"/>
      <c r="E1275" s="90"/>
      <c r="F1275" s="91"/>
      <c r="G1275" s="91"/>
      <c r="H1275" s="91"/>
    </row>
    <row r="1276" spans="1:8" ht="22.5" customHeight="1" x14ac:dyDescent="0.3">
      <c r="A1276" s="24">
        <v>1273</v>
      </c>
      <c r="B1276" s="83"/>
      <c r="C1276" s="90"/>
      <c r="D1276" s="91"/>
      <c r="E1276" s="90"/>
      <c r="F1276" s="91"/>
      <c r="G1276" s="91"/>
      <c r="H1276" s="91"/>
    </row>
    <row r="1277" spans="1:8" ht="22.5" customHeight="1" x14ac:dyDescent="0.3">
      <c r="A1277" s="24">
        <v>1274</v>
      </c>
      <c r="B1277" s="83"/>
      <c r="C1277" s="90"/>
      <c r="D1277" s="91"/>
      <c r="E1277" s="90"/>
      <c r="F1277" s="91"/>
      <c r="G1277" s="91"/>
      <c r="H1277" s="91"/>
    </row>
    <row r="1278" spans="1:8" ht="22.5" customHeight="1" x14ac:dyDescent="0.3">
      <c r="A1278" s="24">
        <v>1275</v>
      </c>
      <c r="B1278" s="83"/>
      <c r="C1278" s="90"/>
      <c r="D1278" s="91"/>
      <c r="E1278" s="90"/>
      <c r="F1278" s="91"/>
      <c r="G1278" s="91"/>
      <c r="H1278" s="91"/>
    </row>
    <row r="1279" spans="1:8" ht="22.5" customHeight="1" x14ac:dyDescent="0.3">
      <c r="A1279" s="24">
        <v>1276</v>
      </c>
      <c r="B1279" s="83"/>
      <c r="C1279" s="90"/>
      <c r="D1279" s="91"/>
      <c r="E1279" s="90"/>
      <c r="F1279" s="91"/>
      <c r="G1279" s="91"/>
      <c r="H1279" s="91"/>
    </row>
    <row r="1280" spans="1:8" ht="22.5" customHeight="1" x14ac:dyDescent="0.3">
      <c r="A1280" s="24">
        <v>1277</v>
      </c>
      <c r="B1280" s="83"/>
      <c r="C1280" s="90"/>
      <c r="D1280" s="91"/>
      <c r="E1280" s="90"/>
      <c r="F1280" s="91"/>
      <c r="G1280" s="91"/>
      <c r="H1280" s="91"/>
    </row>
    <row r="1281" spans="1:8" ht="22.5" customHeight="1" x14ac:dyDescent="0.3">
      <c r="A1281" s="24">
        <v>1278</v>
      </c>
      <c r="B1281" s="83"/>
      <c r="C1281" s="90"/>
      <c r="D1281" s="91"/>
      <c r="E1281" s="90"/>
      <c r="F1281" s="91"/>
      <c r="G1281" s="91"/>
      <c r="H1281" s="91"/>
    </row>
    <row r="1282" spans="1:8" ht="22.5" customHeight="1" x14ac:dyDescent="0.3">
      <c r="A1282" s="24">
        <v>1279</v>
      </c>
      <c r="B1282" s="83"/>
      <c r="C1282" s="90"/>
      <c r="D1282" s="91"/>
      <c r="E1282" s="90"/>
      <c r="F1282" s="91"/>
      <c r="G1282" s="91"/>
      <c r="H1282" s="91"/>
    </row>
    <row r="1283" spans="1:8" ht="22.5" customHeight="1" x14ac:dyDescent="0.3">
      <c r="A1283" s="24">
        <v>1280</v>
      </c>
      <c r="B1283" s="83"/>
      <c r="C1283" s="90"/>
      <c r="D1283" s="91"/>
      <c r="E1283" s="90"/>
      <c r="F1283" s="91"/>
      <c r="G1283" s="91"/>
      <c r="H1283" s="91"/>
    </row>
    <row r="1284" spans="1:8" ht="22.5" customHeight="1" x14ac:dyDescent="0.3">
      <c r="A1284" s="24">
        <v>1281</v>
      </c>
      <c r="B1284" s="83"/>
      <c r="C1284" s="90"/>
      <c r="D1284" s="91"/>
      <c r="E1284" s="90"/>
      <c r="F1284" s="91"/>
      <c r="G1284" s="91"/>
      <c r="H1284" s="91"/>
    </row>
    <row r="1285" spans="1:8" ht="22.5" customHeight="1" x14ac:dyDescent="0.3">
      <c r="A1285" s="24">
        <v>1282</v>
      </c>
      <c r="B1285" s="83"/>
      <c r="C1285" s="90"/>
      <c r="D1285" s="91"/>
      <c r="E1285" s="90"/>
      <c r="F1285" s="91"/>
      <c r="G1285" s="91"/>
      <c r="H1285" s="91"/>
    </row>
    <row r="1286" spans="1:8" ht="22.5" customHeight="1" x14ac:dyDescent="0.3">
      <c r="A1286" s="24">
        <v>1283</v>
      </c>
      <c r="B1286" s="83"/>
      <c r="C1286" s="90"/>
      <c r="D1286" s="91"/>
      <c r="E1286" s="90"/>
      <c r="F1286" s="91"/>
      <c r="G1286" s="91"/>
      <c r="H1286" s="91"/>
    </row>
    <row r="1287" spans="1:8" ht="22.5" customHeight="1" x14ac:dyDescent="0.3">
      <c r="A1287" s="24">
        <v>1284</v>
      </c>
      <c r="B1287" s="83"/>
      <c r="C1287" s="90"/>
      <c r="D1287" s="91"/>
      <c r="E1287" s="90"/>
      <c r="F1287" s="91"/>
      <c r="G1287" s="91"/>
      <c r="H1287" s="91"/>
    </row>
    <row r="1288" spans="1:8" ht="22.5" customHeight="1" x14ac:dyDescent="0.3">
      <c r="A1288" s="24">
        <v>1285</v>
      </c>
      <c r="B1288" s="83"/>
      <c r="C1288" s="90"/>
      <c r="D1288" s="91"/>
      <c r="E1288" s="90"/>
      <c r="F1288" s="91"/>
      <c r="G1288" s="91"/>
      <c r="H1288" s="91"/>
    </row>
    <row r="1289" spans="1:8" ht="22.5" customHeight="1" x14ac:dyDescent="0.3">
      <c r="A1289" s="24">
        <v>1286</v>
      </c>
      <c r="B1289" s="83"/>
      <c r="C1289" s="90"/>
      <c r="D1289" s="91"/>
      <c r="E1289" s="90"/>
      <c r="F1289" s="91"/>
      <c r="G1289" s="91"/>
      <c r="H1289" s="91"/>
    </row>
    <row r="1290" spans="1:8" ht="22.5" customHeight="1" x14ac:dyDescent="0.3">
      <c r="A1290" s="24">
        <v>1287</v>
      </c>
      <c r="B1290" s="83"/>
      <c r="C1290" s="90"/>
      <c r="D1290" s="91"/>
      <c r="E1290" s="90"/>
      <c r="F1290" s="91"/>
      <c r="G1290" s="91"/>
      <c r="H1290" s="91"/>
    </row>
    <row r="1291" spans="1:8" ht="22.5" customHeight="1" x14ac:dyDescent="0.3">
      <c r="A1291" s="24">
        <v>1288</v>
      </c>
      <c r="B1291" s="83"/>
      <c r="C1291" s="90"/>
      <c r="D1291" s="91"/>
      <c r="E1291" s="90"/>
      <c r="F1291" s="91"/>
      <c r="G1291" s="91"/>
      <c r="H1291" s="91"/>
    </row>
    <row r="1292" spans="1:8" ht="22.5" customHeight="1" x14ac:dyDescent="0.3">
      <c r="A1292" s="24">
        <v>1289</v>
      </c>
      <c r="B1292" s="83"/>
      <c r="C1292" s="90"/>
      <c r="D1292" s="91"/>
      <c r="E1292" s="90"/>
      <c r="F1292" s="91"/>
      <c r="G1292" s="91"/>
      <c r="H1292" s="91"/>
    </row>
    <row r="1293" spans="1:8" ht="22.5" customHeight="1" x14ac:dyDescent="0.3">
      <c r="A1293" s="24">
        <v>1290</v>
      </c>
      <c r="B1293" s="83"/>
      <c r="C1293" s="90"/>
      <c r="D1293" s="91"/>
      <c r="E1293" s="90"/>
      <c r="F1293" s="91"/>
      <c r="G1293" s="91"/>
      <c r="H1293" s="91"/>
    </row>
    <row r="1294" spans="1:8" ht="22.5" customHeight="1" x14ac:dyDescent="0.3">
      <c r="A1294" s="24">
        <v>1291</v>
      </c>
      <c r="B1294" s="83"/>
      <c r="C1294" s="90"/>
      <c r="D1294" s="91"/>
      <c r="E1294" s="90"/>
      <c r="F1294" s="91"/>
      <c r="G1294" s="91"/>
      <c r="H1294" s="91"/>
    </row>
    <row r="1295" spans="1:8" ht="22.5" customHeight="1" x14ac:dyDescent="0.3">
      <c r="A1295" s="24">
        <v>1292</v>
      </c>
      <c r="B1295" s="83"/>
      <c r="C1295" s="90"/>
      <c r="D1295" s="91"/>
      <c r="E1295" s="90"/>
      <c r="F1295" s="91"/>
      <c r="G1295" s="91"/>
      <c r="H1295" s="91"/>
    </row>
    <row r="1296" spans="1:8" ht="22.5" customHeight="1" x14ac:dyDescent="0.3">
      <c r="A1296" s="24">
        <v>1293</v>
      </c>
      <c r="B1296" s="83"/>
      <c r="C1296" s="90"/>
      <c r="D1296" s="91"/>
      <c r="E1296" s="90"/>
      <c r="F1296" s="91"/>
      <c r="G1296" s="91"/>
      <c r="H1296" s="91"/>
    </row>
    <row r="1297" spans="1:8" ht="22.5" customHeight="1" x14ac:dyDescent="0.3">
      <c r="A1297" s="24">
        <v>1294</v>
      </c>
      <c r="B1297" s="83"/>
      <c r="C1297" s="90"/>
      <c r="D1297" s="91"/>
      <c r="E1297" s="90"/>
      <c r="F1297" s="91"/>
      <c r="G1297" s="91"/>
      <c r="H1297" s="91"/>
    </row>
    <row r="1298" spans="1:8" ht="22.5" customHeight="1" x14ac:dyDescent="0.3">
      <c r="A1298" s="24">
        <v>1295</v>
      </c>
      <c r="B1298" s="83"/>
      <c r="C1298" s="90"/>
      <c r="D1298" s="91"/>
      <c r="E1298" s="90"/>
      <c r="F1298" s="91"/>
      <c r="G1298" s="91"/>
      <c r="H1298" s="91"/>
    </row>
    <row r="1299" spans="1:8" ht="22.5" customHeight="1" x14ac:dyDescent="0.3">
      <c r="A1299" s="24">
        <v>1296</v>
      </c>
      <c r="B1299" s="83"/>
      <c r="C1299" s="90"/>
      <c r="D1299" s="91"/>
      <c r="E1299" s="90"/>
      <c r="F1299" s="91"/>
      <c r="G1299" s="91"/>
      <c r="H1299" s="91"/>
    </row>
    <row r="1300" spans="1:8" ht="22.5" customHeight="1" x14ac:dyDescent="0.3">
      <c r="A1300" s="24">
        <v>1297</v>
      </c>
      <c r="B1300" s="83"/>
      <c r="C1300" s="90"/>
      <c r="D1300" s="91"/>
      <c r="E1300" s="90"/>
      <c r="F1300" s="91"/>
      <c r="G1300" s="91"/>
      <c r="H1300" s="91"/>
    </row>
    <row r="1301" spans="1:8" ht="22.5" customHeight="1" x14ac:dyDescent="0.3">
      <c r="A1301" s="24">
        <v>1298</v>
      </c>
      <c r="B1301" s="83"/>
      <c r="C1301" s="90"/>
      <c r="D1301" s="91"/>
      <c r="E1301" s="90"/>
      <c r="F1301" s="91"/>
      <c r="G1301" s="91"/>
      <c r="H1301" s="91"/>
    </row>
    <row r="1302" spans="1:8" ht="22.5" customHeight="1" x14ac:dyDescent="0.3">
      <c r="A1302" s="24">
        <v>1299</v>
      </c>
      <c r="B1302" s="83"/>
      <c r="C1302" s="90"/>
      <c r="D1302" s="91"/>
      <c r="E1302" s="90"/>
      <c r="F1302" s="91"/>
      <c r="G1302" s="91"/>
      <c r="H1302" s="91"/>
    </row>
    <row r="1303" spans="1:8" ht="22.5" customHeight="1" x14ac:dyDescent="0.3">
      <c r="A1303" s="24">
        <v>1300</v>
      </c>
      <c r="B1303" s="83"/>
      <c r="C1303" s="90"/>
      <c r="D1303" s="91"/>
      <c r="E1303" s="90"/>
      <c r="F1303" s="91"/>
      <c r="G1303" s="91"/>
      <c r="H1303" s="91"/>
    </row>
    <row r="1304" spans="1:8" ht="22.5" customHeight="1" x14ac:dyDescent="0.3">
      <c r="A1304" s="24">
        <v>1301</v>
      </c>
      <c r="B1304" s="83"/>
      <c r="C1304" s="90"/>
      <c r="D1304" s="91"/>
      <c r="E1304" s="90"/>
      <c r="F1304" s="91"/>
      <c r="G1304" s="91"/>
      <c r="H1304" s="91"/>
    </row>
    <row r="1305" spans="1:8" ht="22.5" customHeight="1" x14ac:dyDescent="0.3">
      <c r="A1305" s="24">
        <v>1302</v>
      </c>
      <c r="B1305" s="83"/>
      <c r="C1305" s="90"/>
      <c r="D1305" s="91"/>
      <c r="E1305" s="90"/>
      <c r="F1305" s="91"/>
      <c r="G1305" s="91"/>
      <c r="H1305" s="91"/>
    </row>
    <row r="1306" spans="1:8" ht="22.5" customHeight="1" x14ac:dyDescent="0.3">
      <c r="A1306" s="24">
        <v>1303</v>
      </c>
      <c r="B1306" s="83"/>
      <c r="C1306" s="90"/>
      <c r="D1306" s="91"/>
      <c r="E1306" s="90"/>
      <c r="F1306" s="91"/>
      <c r="G1306" s="91"/>
      <c r="H1306" s="91"/>
    </row>
    <row r="1307" spans="1:8" ht="22.5" customHeight="1" x14ac:dyDescent="0.3">
      <c r="A1307" s="24">
        <v>1304</v>
      </c>
      <c r="B1307" s="83"/>
      <c r="C1307" s="90"/>
      <c r="D1307" s="91"/>
      <c r="E1307" s="90"/>
      <c r="F1307" s="91"/>
      <c r="G1307" s="91"/>
      <c r="H1307" s="91"/>
    </row>
    <row r="1308" spans="1:8" ht="22.5" customHeight="1" x14ac:dyDescent="0.3">
      <c r="A1308" s="24">
        <v>1305</v>
      </c>
      <c r="B1308" s="83"/>
      <c r="C1308" s="90"/>
      <c r="D1308" s="91"/>
      <c r="E1308" s="90"/>
      <c r="F1308" s="91"/>
      <c r="G1308" s="91"/>
      <c r="H1308" s="91"/>
    </row>
    <row r="1309" spans="1:8" ht="22.5" customHeight="1" x14ac:dyDescent="0.3">
      <c r="A1309" s="24">
        <v>1306</v>
      </c>
      <c r="B1309" s="83"/>
      <c r="C1309" s="90"/>
      <c r="D1309" s="91"/>
      <c r="E1309" s="90"/>
      <c r="F1309" s="91"/>
      <c r="G1309" s="91"/>
      <c r="H1309" s="91"/>
    </row>
    <row r="1310" spans="1:8" ht="22.5" customHeight="1" x14ac:dyDescent="0.3">
      <c r="A1310" s="24">
        <v>1307</v>
      </c>
      <c r="B1310" s="83"/>
      <c r="C1310" s="90"/>
      <c r="D1310" s="91"/>
      <c r="E1310" s="90"/>
      <c r="F1310" s="91"/>
      <c r="G1310" s="91"/>
      <c r="H1310" s="91"/>
    </row>
    <row r="1311" spans="1:8" ht="22.5" customHeight="1" x14ac:dyDescent="0.3">
      <c r="A1311" s="24">
        <v>1308</v>
      </c>
      <c r="B1311" s="83"/>
      <c r="C1311" s="90"/>
      <c r="D1311" s="91"/>
      <c r="E1311" s="90"/>
      <c r="F1311" s="91"/>
      <c r="G1311" s="91"/>
      <c r="H1311" s="91"/>
    </row>
    <row r="1312" spans="1:8" ht="22.5" customHeight="1" x14ac:dyDescent="0.3">
      <c r="A1312" s="24">
        <v>1309</v>
      </c>
      <c r="B1312" s="83"/>
      <c r="C1312" s="90"/>
      <c r="D1312" s="91"/>
      <c r="E1312" s="90"/>
      <c r="F1312" s="91"/>
      <c r="G1312" s="91"/>
      <c r="H1312" s="91"/>
    </row>
    <row r="1313" spans="1:8" ht="22.5" customHeight="1" x14ac:dyDescent="0.3">
      <c r="A1313" s="24">
        <v>1310</v>
      </c>
      <c r="B1313" s="83"/>
      <c r="C1313" s="90"/>
      <c r="D1313" s="91"/>
      <c r="E1313" s="90"/>
      <c r="F1313" s="91"/>
      <c r="G1313" s="91"/>
      <c r="H1313" s="91"/>
    </row>
    <row r="1314" spans="1:8" ht="22.5" customHeight="1" x14ac:dyDescent="0.3">
      <c r="A1314" s="24">
        <v>1311</v>
      </c>
      <c r="B1314" s="83"/>
      <c r="C1314" s="90"/>
      <c r="D1314" s="91"/>
      <c r="E1314" s="90"/>
      <c r="F1314" s="91"/>
      <c r="G1314" s="91"/>
      <c r="H1314" s="91"/>
    </row>
    <row r="1315" spans="1:8" ht="22.5" customHeight="1" x14ac:dyDescent="0.3">
      <c r="A1315" s="24">
        <v>1312</v>
      </c>
      <c r="B1315" s="83"/>
      <c r="C1315" s="90"/>
      <c r="D1315" s="91"/>
      <c r="E1315" s="90"/>
      <c r="F1315" s="91"/>
      <c r="G1315" s="91"/>
      <c r="H1315" s="91"/>
    </row>
    <row r="1316" spans="1:8" ht="22.5" customHeight="1" x14ac:dyDescent="0.3">
      <c r="A1316" s="24">
        <v>1313</v>
      </c>
      <c r="B1316" s="83"/>
      <c r="C1316" s="90"/>
      <c r="D1316" s="91"/>
      <c r="E1316" s="90"/>
      <c r="F1316" s="91"/>
      <c r="G1316" s="91"/>
      <c r="H1316" s="91"/>
    </row>
    <row r="1317" spans="1:8" ht="22.5" customHeight="1" x14ac:dyDescent="0.3">
      <c r="A1317" s="24">
        <v>1314</v>
      </c>
      <c r="B1317" s="83"/>
      <c r="C1317" s="90"/>
      <c r="D1317" s="91"/>
      <c r="E1317" s="90"/>
      <c r="F1317" s="91"/>
      <c r="G1317" s="91"/>
      <c r="H1317" s="91"/>
    </row>
    <row r="1318" spans="1:8" ht="22.5" customHeight="1" x14ac:dyDescent="0.3">
      <c r="A1318" s="24">
        <v>1315</v>
      </c>
      <c r="B1318" s="83"/>
      <c r="C1318" s="90"/>
      <c r="D1318" s="91"/>
      <c r="E1318" s="90"/>
      <c r="F1318" s="91"/>
      <c r="G1318" s="91"/>
      <c r="H1318" s="91"/>
    </row>
    <row r="1319" spans="1:8" ht="22.5" customHeight="1" x14ac:dyDescent="0.3">
      <c r="A1319" s="24">
        <v>1316</v>
      </c>
      <c r="B1319" s="83"/>
      <c r="C1319" s="90"/>
      <c r="D1319" s="91"/>
      <c r="E1319" s="90"/>
      <c r="F1319" s="91"/>
      <c r="G1319" s="91"/>
      <c r="H1319" s="91"/>
    </row>
    <row r="1320" spans="1:8" ht="22.5" customHeight="1" x14ac:dyDescent="0.3">
      <c r="A1320" s="24">
        <v>1317</v>
      </c>
      <c r="B1320" s="83"/>
      <c r="C1320" s="90"/>
      <c r="D1320" s="91"/>
      <c r="E1320" s="90"/>
      <c r="F1320" s="91"/>
      <c r="G1320" s="91"/>
      <c r="H1320" s="91"/>
    </row>
    <row r="1321" spans="1:8" ht="22.5" customHeight="1" x14ac:dyDescent="0.3">
      <c r="A1321" s="24">
        <v>1318</v>
      </c>
      <c r="B1321" s="83"/>
      <c r="C1321" s="90"/>
      <c r="D1321" s="91"/>
      <c r="E1321" s="90"/>
      <c r="F1321" s="91"/>
      <c r="G1321" s="91"/>
      <c r="H1321" s="91"/>
    </row>
    <row r="1322" spans="1:8" ht="22.5" customHeight="1" x14ac:dyDescent="0.3">
      <c r="A1322" s="24">
        <v>1319</v>
      </c>
      <c r="B1322" s="83"/>
      <c r="C1322" s="90"/>
      <c r="D1322" s="91"/>
      <c r="E1322" s="90"/>
      <c r="F1322" s="91"/>
      <c r="G1322" s="91"/>
      <c r="H1322" s="91"/>
    </row>
    <row r="1323" spans="1:8" ht="22.5" customHeight="1" x14ac:dyDescent="0.3">
      <c r="A1323" s="24">
        <v>1320</v>
      </c>
      <c r="B1323" s="83"/>
      <c r="C1323" s="90"/>
      <c r="D1323" s="91"/>
      <c r="E1323" s="90"/>
      <c r="F1323" s="91"/>
      <c r="G1323" s="91"/>
      <c r="H1323" s="91"/>
    </row>
    <row r="1324" spans="1:8" ht="22.5" customHeight="1" x14ac:dyDescent="0.3">
      <c r="A1324" s="24">
        <v>1321</v>
      </c>
      <c r="B1324" s="83"/>
      <c r="C1324" s="90"/>
      <c r="D1324" s="91"/>
      <c r="E1324" s="90"/>
      <c r="F1324" s="91"/>
      <c r="G1324" s="91"/>
      <c r="H1324" s="91"/>
    </row>
    <row r="1325" spans="1:8" ht="22.5" customHeight="1" x14ac:dyDescent="0.3">
      <c r="A1325" s="24">
        <v>1322</v>
      </c>
      <c r="B1325" s="83"/>
      <c r="C1325" s="90"/>
      <c r="D1325" s="91"/>
      <c r="E1325" s="90"/>
      <c r="F1325" s="91"/>
      <c r="G1325" s="91"/>
      <c r="H1325" s="91"/>
    </row>
    <row r="1326" spans="1:8" ht="22.5" customHeight="1" x14ac:dyDescent="0.3">
      <c r="A1326" s="24">
        <v>1323</v>
      </c>
      <c r="B1326" s="83"/>
      <c r="C1326" s="90"/>
      <c r="D1326" s="91"/>
      <c r="E1326" s="90"/>
      <c r="F1326" s="91"/>
      <c r="G1326" s="91"/>
      <c r="H1326" s="91"/>
    </row>
    <row r="1327" spans="1:8" ht="22.5" customHeight="1" x14ac:dyDescent="0.3">
      <c r="A1327" s="24">
        <v>1324</v>
      </c>
      <c r="B1327" s="83"/>
      <c r="C1327" s="90"/>
      <c r="D1327" s="91"/>
      <c r="E1327" s="90"/>
      <c r="F1327" s="91"/>
      <c r="G1327" s="91"/>
      <c r="H1327" s="91"/>
    </row>
    <row r="1328" spans="1:8" ht="22.5" customHeight="1" x14ac:dyDescent="0.3">
      <c r="A1328" s="24">
        <v>1325</v>
      </c>
      <c r="B1328" s="83"/>
      <c r="C1328" s="90"/>
      <c r="D1328" s="91"/>
      <c r="E1328" s="90"/>
      <c r="F1328" s="91"/>
      <c r="G1328" s="91"/>
      <c r="H1328" s="91"/>
    </row>
    <row r="1329" spans="1:8" ht="22.5" customHeight="1" x14ac:dyDescent="0.3">
      <c r="A1329" s="24">
        <v>1326</v>
      </c>
      <c r="B1329" s="83"/>
      <c r="C1329" s="90"/>
      <c r="D1329" s="91"/>
      <c r="E1329" s="90"/>
      <c r="F1329" s="91"/>
      <c r="G1329" s="91"/>
      <c r="H1329" s="91"/>
    </row>
    <row r="1330" spans="1:8" ht="22.5" customHeight="1" x14ac:dyDescent="0.3">
      <c r="A1330" s="24">
        <v>1327</v>
      </c>
      <c r="B1330" s="83"/>
      <c r="C1330" s="90"/>
      <c r="D1330" s="91"/>
      <c r="E1330" s="90"/>
      <c r="F1330" s="91"/>
      <c r="G1330" s="91"/>
      <c r="H1330" s="91"/>
    </row>
    <row r="1331" spans="1:8" ht="22.5" customHeight="1" x14ac:dyDescent="0.3">
      <c r="A1331" s="24">
        <v>1328</v>
      </c>
      <c r="B1331" s="83"/>
      <c r="C1331" s="90"/>
      <c r="D1331" s="91"/>
      <c r="E1331" s="90"/>
      <c r="F1331" s="91"/>
      <c r="G1331" s="91"/>
      <c r="H1331" s="91"/>
    </row>
    <row r="1332" spans="1:8" ht="22.5" customHeight="1" x14ac:dyDescent="0.3">
      <c r="A1332" s="24">
        <v>1329</v>
      </c>
      <c r="B1332" s="83"/>
      <c r="C1332" s="90"/>
      <c r="D1332" s="91"/>
      <c r="E1332" s="90"/>
      <c r="F1332" s="91"/>
      <c r="G1332" s="91"/>
      <c r="H1332" s="91"/>
    </row>
    <row r="1333" spans="1:8" ht="22.5" customHeight="1" x14ac:dyDescent="0.3">
      <c r="A1333" s="24">
        <v>1330</v>
      </c>
      <c r="B1333" s="83"/>
      <c r="C1333" s="90"/>
      <c r="D1333" s="91"/>
      <c r="E1333" s="90"/>
      <c r="F1333" s="91"/>
      <c r="G1333" s="91"/>
      <c r="H1333" s="91"/>
    </row>
    <row r="1334" spans="1:8" ht="22.5" customHeight="1" x14ac:dyDescent="0.3">
      <c r="A1334" s="24">
        <v>1331</v>
      </c>
      <c r="B1334" s="83"/>
      <c r="C1334" s="90"/>
      <c r="D1334" s="91"/>
      <c r="E1334" s="90"/>
      <c r="F1334" s="91"/>
      <c r="G1334" s="91"/>
      <c r="H1334" s="91"/>
    </row>
    <row r="1335" spans="1:8" ht="22.5" customHeight="1" x14ac:dyDescent="0.3">
      <c r="A1335" s="24">
        <v>1332</v>
      </c>
      <c r="B1335" s="83"/>
      <c r="C1335" s="90"/>
      <c r="D1335" s="91"/>
      <c r="E1335" s="90"/>
      <c r="F1335" s="91"/>
      <c r="G1335" s="91"/>
      <c r="H1335" s="91"/>
    </row>
    <row r="1336" spans="1:8" ht="22.5" customHeight="1" x14ac:dyDescent="0.3">
      <c r="A1336" s="24">
        <v>1333</v>
      </c>
      <c r="B1336" s="83"/>
      <c r="C1336" s="90"/>
      <c r="D1336" s="91"/>
      <c r="E1336" s="90"/>
      <c r="F1336" s="91"/>
      <c r="G1336" s="91"/>
      <c r="H1336" s="91"/>
    </row>
    <row r="1337" spans="1:8" ht="22.5" customHeight="1" x14ac:dyDescent="0.3">
      <c r="A1337" s="24">
        <v>1334</v>
      </c>
      <c r="B1337" s="83"/>
      <c r="C1337" s="90"/>
      <c r="D1337" s="91"/>
      <c r="E1337" s="90"/>
      <c r="F1337" s="91"/>
      <c r="G1337" s="91"/>
      <c r="H1337" s="91"/>
    </row>
    <row r="1338" spans="1:8" ht="22.5" customHeight="1" x14ac:dyDescent="0.3">
      <c r="A1338" s="24">
        <v>1335</v>
      </c>
      <c r="B1338" s="83"/>
      <c r="C1338" s="90"/>
      <c r="D1338" s="91"/>
      <c r="E1338" s="90"/>
      <c r="F1338" s="91"/>
      <c r="G1338" s="91"/>
      <c r="H1338" s="91"/>
    </row>
    <row r="1339" spans="1:8" ht="22.5" customHeight="1" x14ac:dyDescent="0.3">
      <c r="A1339" s="24">
        <v>1336</v>
      </c>
      <c r="B1339" s="83"/>
      <c r="C1339" s="90"/>
      <c r="D1339" s="91"/>
      <c r="E1339" s="90"/>
      <c r="F1339" s="91"/>
      <c r="G1339" s="91"/>
      <c r="H1339" s="91"/>
    </row>
    <row r="1340" spans="1:8" ht="22.5" customHeight="1" x14ac:dyDescent="0.3">
      <c r="A1340" s="24">
        <v>1337</v>
      </c>
      <c r="B1340" s="83"/>
      <c r="C1340" s="90"/>
      <c r="D1340" s="91"/>
      <c r="E1340" s="90"/>
      <c r="F1340" s="91"/>
      <c r="G1340" s="91"/>
      <c r="H1340" s="91"/>
    </row>
    <row r="1341" spans="1:8" ht="22.5" customHeight="1" x14ac:dyDescent="0.3">
      <c r="A1341" s="24">
        <v>1338</v>
      </c>
      <c r="B1341" s="83"/>
      <c r="C1341" s="90"/>
      <c r="D1341" s="91"/>
      <c r="E1341" s="90"/>
      <c r="F1341" s="91"/>
      <c r="G1341" s="91"/>
      <c r="H1341" s="91"/>
    </row>
    <row r="1342" spans="1:8" ht="22.5" customHeight="1" x14ac:dyDescent="0.3">
      <c r="A1342" s="24">
        <v>1339</v>
      </c>
      <c r="B1342" s="83"/>
      <c r="C1342" s="90"/>
      <c r="D1342" s="91"/>
      <c r="E1342" s="90"/>
      <c r="F1342" s="91"/>
      <c r="G1342" s="91"/>
      <c r="H1342" s="91"/>
    </row>
    <row r="1343" spans="1:8" ht="22.5" customHeight="1" x14ac:dyDescent="0.3">
      <c r="A1343" s="24">
        <v>1340</v>
      </c>
      <c r="B1343" s="83"/>
      <c r="C1343" s="90"/>
      <c r="D1343" s="91"/>
      <c r="E1343" s="90"/>
      <c r="F1343" s="91"/>
      <c r="G1343" s="91"/>
      <c r="H1343" s="91"/>
    </row>
    <row r="1344" spans="1:8" ht="22.5" customHeight="1" x14ac:dyDescent="0.3">
      <c r="A1344" s="24">
        <v>1341</v>
      </c>
      <c r="B1344" s="83"/>
      <c r="C1344" s="90"/>
      <c r="D1344" s="91"/>
      <c r="E1344" s="90"/>
      <c r="F1344" s="91"/>
      <c r="G1344" s="91"/>
      <c r="H1344" s="91"/>
    </row>
    <row r="1345" spans="1:8" ht="22.5" customHeight="1" x14ac:dyDescent="0.3">
      <c r="A1345" s="24">
        <v>1342</v>
      </c>
      <c r="B1345" s="83"/>
      <c r="C1345" s="90"/>
      <c r="D1345" s="91"/>
      <c r="E1345" s="90"/>
      <c r="F1345" s="91"/>
      <c r="G1345" s="91"/>
      <c r="H1345" s="91"/>
    </row>
    <row r="1346" spans="1:8" ht="22.5" customHeight="1" x14ac:dyDescent="0.3">
      <c r="A1346" s="24">
        <v>1343</v>
      </c>
      <c r="B1346" s="83"/>
      <c r="C1346" s="90"/>
      <c r="D1346" s="91"/>
      <c r="E1346" s="90"/>
      <c r="F1346" s="91"/>
      <c r="G1346" s="91"/>
      <c r="H1346" s="91"/>
    </row>
    <row r="1347" spans="1:8" ht="22.5" customHeight="1" x14ac:dyDescent="0.3">
      <c r="A1347" s="24">
        <v>1344</v>
      </c>
      <c r="B1347" s="83"/>
      <c r="C1347" s="90"/>
      <c r="D1347" s="91"/>
      <c r="E1347" s="90"/>
      <c r="F1347" s="91"/>
      <c r="G1347" s="91"/>
      <c r="H1347" s="91"/>
    </row>
    <row r="1348" spans="1:8" ht="22.5" customHeight="1" x14ac:dyDescent="0.3">
      <c r="A1348" s="24">
        <v>1345</v>
      </c>
      <c r="B1348" s="83"/>
      <c r="C1348" s="90"/>
      <c r="D1348" s="91"/>
      <c r="E1348" s="90"/>
      <c r="F1348" s="91"/>
      <c r="G1348" s="91"/>
      <c r="H1348" s="91"/>
    </row>
    <row r="1349" spans="1:8" ht="22.5" customHeight="1" x14ac:dyDescent="0.3">
      <c r="A1349" s="24">
        <v>1346</v>
      </c>
      <c r="B1349" s="83"/>
      <c r="C1349" s="90"/>
      <c r="D1349" s="91"/>
      <c r="E1349" s="90"/>
      <c r="F1349" s="91"/>
      <c r="G1349" s="91"/>
      <c r="H1349" s="91"/>
    </row>
    <row r="1350" spans="1:8" ht="22.5" customHeight="1" x14ac:dyDescent="0.3">
      <c r="A1350" s="24">
        <v>1347</v>
      </c>
      <c r="B1350" s="83"/>
      <c r="C1350" s="90"/>
      <c r="D1350" s="91"/>
      <c r="E1350" s="90"/>
      <c r="F1350" s="91"/>
      <c r="G1350" s="91"/>
      <c r="H1350" s="91"/>
    </row>
    <row r="1351" spans="1:8" ht="22.5" customHeight="1" x14ac:dyDescent="0.3">
      <c r="A1351" s="24">
        <v>1348</v>
      </c>
      <c r="B1351" s="83"/>
      <c r="C1351" s="90"/>
      <c r="D1351" s="91"/>
      <c r="E1351" s="90"/>
      <c r="F1351" s="91"/>
      <c r="G1351" s="91"/>
      <c r="H1351" s="91"/>
    </row>
    <row r="1352" spans="1:8" ht="22.5" customHeight="1" x14ac:dyDescent="0.3">
      <c r="A1352" s="24">
        <v>1349</v>
      </c>
      <c r="B1352" s="83"/>
      <c r="C1352" s="90"/>
      <c r="D1352" s="91"/>
      <c r="E1352" s="90"/>
      <c r="F1352" s="91"/>
      <c r="G1352" s="91"/>
      <c r="H1352" s="91"/>
    </row>
    <row r="1353" spans="1:8" ht="22.5" customHeight="1" x14ac:dyDescent="0.3">
      <c r="A1353" s="24">
        <v>1350</v>
      </c>
      <c r="B1353" s="83"/>
      <c r="C1353" s="90"/>
      <c r="D1353" s="91"/>
      <c r="E1353" s="90"/>
      <c r="F1353" s="91"/>
      <c r="G1353" s="91"/>
      <c r="H1353" s="91"/>
    </row>
    <row r="1354" spans="1:8" ht="22.5" customHeight="1" x14ac:dyDescent="0.3">
      <c r="A1354" s="24">
        <v>1351</v>
      </c>
      <c r="B1354" s="83"/>
      <c r="C1354" s="90"/>
      <c r="D1354" s="91"/>
      <c r="E1354" s="90"/>
      <c r="F1354" s="91"/>
      <c r="G1354" s="91"/>
      <c r="H1354" s="91"/>
    </row>
    <row r="1355" spans="1:8" ht="22.5" customHeight="1" x14ac:dyDescent="0.3">
      <c r="A1355" s="24">
        <v>1352</v>
      </c>
      <c r="B1355" s="83"/>
      <c r="C1355" s="90"/>
      <c r="D1355" s="91"/>
      <c r="E1355" s="90"/>
      <c r="F1355" s="91"/>
      <c r="G1355" s="91"/>
      <c r="H1355" s="91"/>
    </row>
    <row r="1356" spans="1:8" ht="22.5" customHeight="1" x14ac:dyDescent="0.3">
      <c r="A1356" s="24">
        <v>1353</v>
      </c>
      <c r="B1356" s="83"/>
      <c r="C1356" s="90"/>
      <c r="D1356" s="91"/>
      <c r="E1356" s="90"/>
      <c r="F1356" s="91"/>
      <c r="G1356" s="91"/>
      <c r="H1356" s="91"/>
    </row>
    <row r="1357" spans="1:8" ht="22.5" customHeight="1" x14ac:dyDescent="0.3">
      <c r="A1357" s="24">
        <v>1354</v>
      </c>
      <c r="B1357" s="83"/>
      <c r="C1357" s="90"/>
      <c r="D1357" s="91"/>
      <c r="E1357" s="90"/>
      <c r="F1357" s="91"/>
      <c r="G1357" s="91"/>
      <c r="H1357" s="91"/>
    </row>
    <row r="1358" spans="1:8" ht="22.5" customHeight="1" x14ac:dyDescent="0.3">
      <c r="A1358" s="24">
        <v>1355</v>
      </c>
      <c r="B1358" s="83"/>
      <c r="C1358" s="90"/>
      <c r="D1358" s="91"/>
      <c r="E1358" s="90"/>
      <c r="F1358" s="91"/>
      <c r="G1358" s="91"/>
      <c r="H1358" s="91"/>
    </row>
    <row r="1359" spans="1:8" ht="22.5" customHeight="1" x14ac:dyDescent="0.3">
      <c r="A1359" s="24">
        <v>1356</v>
      </c>
      <c r="B1359" s="83"/>
      <c r="C1359" s="90"/>
      <c r="D1359" s="91"/>
      <c r="E1359" s="90"/>
      <c r="F1359" s="91"/>
      <c r="G1359" s="91"/>
      <c r="H1359" s="91"/>
    </row>
    <row r="1360" spans="1:8" ht="22.5" customHeight="1" x14ac:dyDescent="0.3">
      <c r="A1360" s="24">
        <v>1357</v>
      </c>
      <c r="B1360" s="83"/>
      <c r="C1360" s="90"/>
      <c r="D1360" s="91"/>
      <c r="E1360" s="90"/>
      <c r="F1360" s="91"/>
      <c r="G1360" s="91"/>
      <c r="H1360" s="91"/>
    </row>
    <row r="1361" spans="1:8" ht="22.5" customHeight="1" x14ac:dyDescent="0.3">
      <c r="A1361" s="24">
        <v>1358</v>
      </c>
      <c r="B1361" s="83"/>
      <c r="C1361" s="90"/>
      <c r="D1361" s="91"/>
      <c r="E1361" s="90"/>
      <c r="F1361" s="91"/>
      <c r="G1361" s="91"/>
      <c r="H1361" s="91"/>
    </row>
    <row r="1362" spans="1:8" ht="22.5" customHeight="1" x14ac:dyDescent="0.3">
      <c r="A1362" s="24">
        <v>1359</v>
      </c>
      <c r="B1362" s="83"/>
      <c r="C1362" s="90"/>
      <c r="D1362" s="91"/>
      <c r="E1362" s="90"/>
      <c r="F1362" s="91"/>
      <c r="G1362" s="91"/>
      <c r="H1362" s="91"/>
    </row>
    <row r="1363" spans="1:8" ht="22.5" customHeight="1" x14ac:dyDescent="0.3">
      <c r="A1363" s="24">
        <v>1360</v>
      </c>
      <c r="B1363" s="83"/>
      <c r="C1363" s="90"/>
      <c r="D1363" s="91"/>
      <c r="E1363" s="90"/>
      <c r="F1363" s="91"/>
      <c r="G1363" s="91"/>
      <c r="H1363" s="91"/>
    </row>
    <row r="1364" spans="1:8" ht="22.5" customHeight="1" x14ac:dyDescent="0.3">
      <c r="A1364" s="24">
        <v>1361</v>
      </c>
      <c r="B1364" s="83"/>
      <c r="C1364" s="90"/>
      <c r="D1364" s="91"/>
      <c r="E1364" s="90"/>
      <c r="F1364" s="91"/>
      <c r="G1364" s="91"/>
      <c r="H1364" s="91"/>
    </row>
    <row r="1365" spans="1:8" ht="22.5" customHeight="1" x14ac:dyDescent="0.3">
      <c r="A1365" s="24">
        <v>1362</v>
      </c>
      <c r="B1365" s="83"/>
      <c r="C1365" s="90"/>
      <c r="D1365" s="91"/>
      <c r="E1365" s="90"/>
      <c r="F1365" s="91"/>
      <c r="G1365" s="91"/>
      <c r="H1365" s="91"/>
    </row>
    <row r="1366" spans="1:8" ht="22.5" customHeight="1" x14ac:dyDescent="0.3">
      <c r="A1366" s="24">
        <v>1363</v>
      </c>
      <c r="B1366" s="83"/>
      <c r="C1366" s="90"/>
      <c r="D1366" s="91"/>
      <c r="E1366" s="90"/>
      <c r="F1366" s="91"/>
      <c r="G1366" s="91"/>
      <c r="H1366" s="91"/>
    </row>
    <row r="1367" spans="1:8" ht="22.5" customHeight="1" x14ac:dyDescent="0.3">
      <c r="A1367" s="24">
        <v>1364</v>
      </c>
      <c r="B1367" s="83"/>
      <c r="C1367" s="90"/>
      <c r="D1367" s="91"/>
      <c r="E1367" s="90"/>
      <c r="F1367" s="91"/>
      <c r="G1367" s="91"/>
      <c r="H1367" s="91"/>
    </row>
    <row r="1368" spans="1:8" ht="22.5" customHeight="1" x14ac:dyDescent="0.3">
      <c r="A1368" s="24">
        <v>1365</v>
      </c>
      <c r="B1368" s="83"/>
      <c r="C1368" s="90"/>
      <c r="D1368" s="91"/>
      <c r="E1368" s="90"/>
      <c r="F1368" s="91"/>
      <c r="G1368" s="91"/>
      <c r="H1368" s="91"/>
    </row>
    <row r="1369" spans="1:8" ht="22.5" customHeight="1" x14ac:dyDescent="0.3">
      <c r="A1369" s="24">
        <v>1366</v>
      </c>
      <c r="B1369" s="83"/>
      <c r="C1369" s="90"/>
      <c r="D1369" s="91"/>
      <c r="E1369" s="90"/>
      <c r="F1369" s="91"/>
      <c r="G1369" s="91"/>
      <c r="H1369" s="91"/>
    </row>
    <row r="1370" spans="1:8" ht="22.5" customHeight="1" x14ac:dyDescent="0.3">
      <c r="A1370" s="24">
        <v>1367</v>
      </c>
      <c r="B1370" s="83"/>
      <c r="C1370" s="90"/>
      <c r="D1370" s="91"/>
      <c r="E1370" s="90"/>
      <c r="F1370" s="91"/>
      <c r="G1370" s="91"/>
      <c r="H1370" s="91"/>
    </row>
    <row r="1371" spans="1:8" ht="22.5" customHeight="1" x14ac:dyDescent="0.3">
      <c r="A1371" s="24">
        <v>1368</v>
      </c>
      <c r="B1371" s="83"/>
      <c r="C1371" s="90"/>
      <c r="D1371" s="91"/>
      <c r="E1371" s="90"/>
      <c r="F1371" s="91"/>
      <c r="G1371" s="91"/>
      <c r="H1371" s="91"/>
    </row>
    <row r="1372" spans="1:8" ht="22.5" customHeight="1" x14ac:dyDescent="0.3">
      <c r="A1372" s="24">
        <v>1369</v>
      </c>
      <c r="B1372" s="83"/>
      <c r="C1372" s="90"/>
      <c r="D1372" s="91"/>
      <c r="E1372" s="90"/>
      <c r="F1372" s="91"/>
      <c r="G1372" s="91"/>
      <c r="H1372" s="91"/>
    </row>
    <row r="1373" spans="1:8" ht="22.5" customHeight="1" x14ac:dyDescent="0.3">
      <c r="A1373" s="24">
        <v>1370</v>
      </c>
      <c r="B1373" s="83"/>
      <c r="C1373" s="90"/>
      <c r="D1373" s="91"/>
      <c r="E1373" s="90"/>
      <c r="F1373" s="91"/>
      <c r="G1373" s="91"/>
      <c r="H1373" s="91"/>
    </row>
    <row r="1374" spans="1:8" ht="22.5" customHeight="1" x14ac:dyDescent="0.3">
      <c r="A1374" s="24">
        <v>1371</v>
      </c>
      <c r="B1374" s="83"/>
      <c r="C1374" s="90"/>
      <c r="D1374" s="91"/>
      <c r="E1374" s="90"/>
      <c r="F1374" s="91"/>
      <c r="G1374" s="91"/>
      <c r="H1374" s="91"/>
    </row>
    <row r="1375" spans="1:8" ht="22.5" customHeight="1" x14ac:dyDescent="0.3">
      <c r="A1375" s="24">
        <v>1372</v>
      </c>
      <c r="B1375" s="83"/>
      <c r="C1375" s="90"/>
      <c r="D1375" s="91"/>
      <c r="E1375" s="90"/>
      <c r="F1375" s="91"/>
      <c r="G1375" s="91"/>
      <c r="H1375" s="91"/>
    </row>
    <row r="1376" spans="1:8" ht="22.5" customHeight="1" x14ac:dyDescent="0.3">
      <c r="A1376" s="24">
        <v>1373</v>
      </c>
      <c r="B1376" s="83"/>
      <c r="C1376" s="90"/>
      <c r="D1376" s="91"/>
      <c r="E1376" s="90"/>
      <c r="F1376" s="91"/>
      <c r="G1376" s="91"/>
      <c r="H1376" s="91"/>
    </row>
    <row r="1377" spans="1:8" ht="22.5" customHeight="1" x14ac:dyDescent="0.3">
      <c r="A1377" s="24">
        <v>1374</v>
      </c>
      <c r="B1377" s="83"/>
      <c r="C1377" s="90"/>
      <c r="D1377" s="91"/>
      <c r="E1377" s="90"/>
      <c r="F1377" s="91"/>
      <c r="G1377" s="91"/>
      <c r="H1377" s="91"/>
    </row>
    <row r="1378" spans="1:8" ht="22.5" customHeight="1" x14ac:dyDescent="0.3">
      <c r="A1378" s="24">
        <v>1375</v>
      </c>
      <c r="B1378" s="83"/>
      <c r="C1378" s="90"/>
      <c r="D1378" s="91"/>
      <c r="E1378" s="90"/>
      <c r="F1378" s="91"/>
      <c r="G1378" s="91"/>
      <c r="H1378" s="91"/>
    </row>
    <row r="1379" spans="1:8" ht="22.5" customHeight="1" x14ac:dyDescent="0.3">
      <c r="A1379" s="24">
        <v>1376</v>
      </c>
      <c r="B1379" s="83"/>
      <c r="C1379" s="90"/>
      <c r="D1379" s="91"/>
      <c r="E1379" s="90"/>
      <c r="F1379" s="91"/>
      <c r="G1379" s="91"/>
      <c r="H1379" s="91"/>
    </row>
    <row r="1380" spans="1:8" ht="22.5" customHeight="1" x14ac:dyDescent="0.3">
      <c r="A1380" s="24">
        <v>1377</v>
      </c>
      <c r="B1380" s="83"/>
      <c r="C1380" s="90"/>
      <c r="D1380" s="91"/>
      <c r="E1380" s="90"/>
      <c r="F1380" s="91"/>
      <c r="G1380" s="91"/>
      <c r="H1380" s="91"/>
    </row>
    <row r="1381" spans="1:8" ht="22.5" customHeight="1" x14ac:dyDescent="0.3">
      <c r="A1381" s="24">
        <v>1378</v>
      </c>
      <c r="B1381" s="83"/>
      <c r="C1381" s="90"/>
      <c r="D1381" s="91"/>
      <c r="E1381" s="90"/>
      <c r="F1381" s="91"/>
      <c r="G1381" s="91"/>
      <c r="H1381" s="91"/>
    </row>
    <row r="1382" spans="1:8" ht="22.5" customHeight="1" x14ac:dyDescent="0.3">
      <c r="A1382" s="24">
        <v>1379</v>
      </c>
      <c r="B1382" s="83"/>
      <c r="C1382" s="90"/>
      <c r="D1382" s="91"/>
      <c r="E1382" s="90"/>
      <c r="F1382" s="91"/>
      <c r="G1382" s="91"/>
      <c r="H1382" s="91"/>
    </row>
    <row r="1383" spans="1:8" ht="22.5" customHeight="1" x14ac:dyDescent="0.3">
      <c r="A1383" s="24">
        <v>1380</v>
      </c>
      <c r="B1383" s="83"/>
      <c r="C1383" s="90"/>
      <c r="D1383" s="91"/>
      <c r="E1383" s="90"/>
      <c r="F1383" s="91"/>
      <c r="G1383" s="91"/>
      <c r="H1383" s="91"/>
    </row>
    <row r="1384" spans="1:8" ht="22.5" customHeight="1" x14ac:dyDescent="0.3">
      <c r="A1384" s="24">
        <v>1381</v>
      </c>
      <c r="B1384" s="83"/>
      <c r="C1384" s="90"/>
      <c r="D1384" s="91"/>
      <c r="E1384" s="90"/>
      <c r="F1384" s="91"/>
      <c r="G1384" s="91"/>
      <c r="H1384" s="91"/>
    </row>
    <row r="1385" spans="1:8" ht="22.5" customHeight="1" x14ac:dyDescent="0.3">
      <c r="A1385" s="24">
        <v>1382</v>
      </c>
      <c r="B1385" s="83"/>
      <c r="C1385" s="90"/>
      <c r="D1385" s="91"/>
      <c r="E1385" s="90"/>
      <c r="F1385" s="91"/>
      <c r="G1385" s="91"/>
      <c r="H1385" s="91"/>
    </row>
    <row r="1386" spans="1:8" ht="22.5" customHeight="1" x14ac:dyDescent="0.3">
      <c r="A1386" s="24">
        <v>1383</v>
      </c>
      <c r="B1386" s="83"/>
      <c r="C1386" s="90"/>
      <c r="D1386" s="91"/>
      <c r="E1386" s="90"/>
      <c r="F1386" s="91"/>
      <c r="G1386" s="91"/>
      <c r="H1386" s="91"/>
    </row>
    <row r="1387" spans="1:8" ht="22.5" customHeight="1" x14ac:dyDescent="0.3">
      <c r="A1387" s="24">
        <v>1384</v>
      </c>
      <c r="B1387" s="83"/>
      <c r="C1387" s="90"/>
      <c r="D1387" s="91"/>
      <c r="E1387" s="90"/>
      <c r="F1387" s="91"/>
      <c r="G1387" s="91"/>
      <c r="H1387" s="91"/>
    </row>
    <row r="1388" spans="1:8" ht="22.5" customHeight="1" x14ac:dyDescent="0.3">
      <c r="A1388" s="24">
        <v>1385</v>
      </c>
      <c r="B1388" s="83"/>
      <c r="C1388" s="90"/>
      <c r="D1388" s="91"/>
      <c r="E1388" s="90"/>
      <c r="F1388" s="91"/>
      <c r="G1388" s="91"/>
      <c r="H1388" s="91"/>
    </row>
    <row r="1389" spans="1:8" ht="22.5" customHeight="1" x14ac:dyDescent="0.3">
      <c r="A1389" s="24">
        <v>1386</v>
      </c>
      <c r="B1389" s="83"/>
      <c r="C1389" s="90"/>
      <c r="D1389" s="91"/>
      <c r="E1389" s="90"/>
      <c r="F1389" s="91"/>
      <c r="G1389" s="91"/>
      <c r="H1389" s="91"/>
    </row>
    <row r="1390" spans="1:8" ht="22.5" customHeight="1" x14ac:dyDescent="0.3">
      <c r="A1390" s="24">
        <v>1387</v>
      </c>
      <c r="B1390" s="83"/>
      <c r="C1390" s="90"/>
      <c r="D1390" s="91"/>
      <c r="E1390" s="90"/>
      <c r="F1390" s="91"/>
      <c r="G1390" s="91"/>
      <c r="H1390" s="91"/>
    </row>
    <row r="1391" spans="1:8" ht="22.5" customHeight="1" x14ac:dyDescent="0.3">
      <c r="A1391" s="24">
        <v>1388</v>
      </c>
      <c r="B1391" s="83"/>
      <c r="C1391" s="90"/>
      <c r="D1391" s="91"/>
      <c r="E1391" s="90"/>
      <c r="F1391" s="91"/>
      <c r="G1391" s="91"/>
      <c r="H1391" s="91"/>
    </row>
    <row r="1392" spans="1:8" ht="22.5" customHeight="1" x14ac:dyDescent="0.3">
      <c r="A1392" s="24">
        <v>1389</v>
      </c>
      <c r="B1392" s="83"/>
      <c r="C1392" s="90"/>
      <c r="D1392" s="91"/>
      <c r="E1392" s="90"/>
      <c r="F1392" s="91"/>
      <c r="G1392" s="91"/>
      <c r="H1392" s="91"/>
    </row>
    <row r="1393" spans="1:8" ht="22.5" customHeight="1" x14ac:dyDescent="0.3">
      <c r="A1393" s="24">
        <v>1390</v>
      </c>
      <c r="B1393" s="83"/>
      <c r="C1393" s="90"/>
      <c r="D1393" s="91"/>
      <c r="E1393" s="90"/>
      <c r="F1393" s="91"/>
      <c r="G1393" s="91"/>
      <c r="H1393" s="91"/>
    </row>
    <row r="1394" spans="1:8" ht="22.5" customHeight="1" x14ac:dyDescent="0.3">
      <c r="A1394" s="24">
        <v>1391</v>
      </c>
      <c r="B1394" s="83"/>
      <c r="C1394" s="90"/>
      <c r="D1394" s="91"/>
      <c r="E1394" s="90"/>
      <c r="F1394" s="91"/>
      <c r="G1394" s="91"/>
      <c r="H1394" s="91"/>
    </row>
    <row r="1395" spans="1:8" ht="22.5" customHeight="1" x14ac:dyDescent="0.3">
      <c r="A1395" s="24">
        <v>1392</v>
      </c>
      <c r="B1395" s="83"/>
      <c r="C1395" s="90"/>
      <c r="D1395" s="91"/>
      <c r="E1395" s="90"/>
      <c r="F1395" s="91"/>
      <c r="G1395" s="91"/>
      <c r="H1395" s="91"/>
    </row>
    <row r="1396" spans="1:8" ht="22.5" customHeight="1" x14ac:dyDescent="0.3">
      <c r="A1396" s="24">
        <v>1393</v>
      </c>
      <c r="B1396" s="83"/>
      <c r="C1396" s="90"/>
      <c r="D1396" s="91"/>
      <c r="E1396" s="90"/>
      <c r="F1396" s="91"/>
      <c r="G1396" s="91"/>
      <c r="H1396" s="91"/>
    </row>
    <row r="1397" spans="1:8" ht="22.5" customHeight="1" x14ac:dyDescent="0.3">
      <c r="A1397" s="24">
        <v>1394</v>
      </c>
      <c r="B1397" s="83"/>
      <c r="C1397" s="90"/>
      <c r="D1397" s="91"/>
      <c r="E1397" s="90"/>
      <c r="F1397" s="91"/>
      <c r="G1397" s="91"/>
      <c r="H1397" s="91"/>
    </row>
    <row r="1398" spans="1:8" ht="22.5" customHeight="1" x14ac:dyDescent="0.3">
      <c r="A1398" s="24">
        <v>1395</v>
      </c>
      <c r="B1398" s="83"/>
      <c r="C1398" s="90"/>
      <c r="D1398" s="91"/>
      <c r="E1398" s="90"/>
      <c r="F1398" s="91"/>
      <c r="G1398" s="91"/>
      <c r="H1398" s="91"/>
    </row>
    <row r="1399" spans="1:8" ht="22.5" customHeight="1" x14ac:dyDescent="0.3">
      <c r="A1399" s="24">
        <v>1396</v>
      </c>
      <c r="B1399" s="83"/>
      <c r="C1399" s="90"/>
      <c r="D1399" s="91"/>
      <c r="E1399" s="90"/>
      <c r="F1399" s="91"/>
      <c r="G1399" s="91"/>
      <c r="H1399" s="91"/>
    </row>
    <row r="1400" spans="1:8" ht="22.5" customHeight="1" x14ac:dyDescent="0.3">
      <c r="A1400" s="24">
        <v>1397</v>
      </c>
      <c r="B1400" s="83"/>
      <c r="C1400" s="90"/>
      <c r="D1400" s="91"/>
      <c r="E1400" s="90"/>
      <c r="F1400" s="91"/>
      <c r="G1400" s="91"/>
      <c r="H1400" s="91"/>
    </row>
    <row r="1401" spans="1:8" ht="22.5" customHeight="1" x14ac:dyDescent="0.3">
      <c r="A1401" s="24">
        <v>1398</v>
      </c>
      <c r="B1401" s="83"/>
      <c r="C1401" s="90"/>
      <c r="D1401" s="91"/>
      <c r="E1401" s="90"/>
      <c r="F1401" s="91"/>
      <c r="G1401" s="91"/>
      <c r="H1401" s="91"/>
    </row>
    <row r="1402" spans="1:8" ht="22.5" customHeight="1" x14ac:dyDescent="0.3">
      <c r="A1402" s="24">
        <v>1399</v>
      </c>
      <c r="B1402" s="83"/>
      <c r="C1402" s="90"/>
      <c r="D1402" s="91"/>
      <c r="E1402" s="90"/>
      <c r="F1402" s="91"/>
      <c r="G1402" s="91"/>
      <c r="H1402" s="91"/>
    </row>
    <row r="1403" spans="1:8" ht="22.5" customHeight="1" x14ac:dyDescent="0.3">
      <c r="A1403" s="24">
        <v>1400</v>
      </c>
      <c r="B1403" s="83"/>
      <c r="C1403" s="90"/>
      <c r="D1403" s="91"/>
      <c r="E1403" s="90"/>
      <c r="F1403" s="91"/>
      <c r="G1403" s="91"/>
      <c r="H1403" s="91"/>
    </row>
    <row r="1404" spans="1:8" ht="22.5" customHeight="1" x14ac:dyDescent="0.3">
      <c r="A1404" s="24">
        <v>1401</v>
      </c>
      <c r="B1404" s="83"/>
      <c r="C1404" s="90"/>
      <c r="D1404" s="91"/>
      <c r="E1404" s="90"/>
      <c r="F1404" s="91"/>
      <c r="G1404" s="91"/>
      <c r="H1404" s="91"/>
    </row>
    <row r="1405" spans="1:8" ht="22.5" customHeight="1" x14ac:dyDescent="0.3">
      <c r="A1405" s="24">
        <v>1402</v>
      </c>
      <c r="B1405" s="83"/>
      <c r="C1405" s="90"/>
      <c r="D1405" s="91"/>
      <c r="E1405" s="90"/>
      <c r="F1405" s="91"/>
      <c r="G1405" s="91"/>
      <c r="H1405" s="91"/>
    </row>
    <row r="1406" spans="1:8" ht="22.5" customHeight="1" x14ac:dyDescent="0.3">
      <c r="A1406" s="24">
        <v>1403</v>
      </c>
      <c r="B1406" s="83"/>
      <c r="C1406" s="90"/>
      <c r="D1406" s="91"/>
      <c r="E1406" s="90"/>
      <c r="F1406" s="91"/>
      <c r="G1406" s="91"/>
      <c r="H1406" s="91"/>
    </row>
    <row r="1407" spans="1:8" ht="22.5" customHeight="1" x14ac:dyDescent="0.3">
      <c r="A1407" s="24">
        <v>1404</v>
      </c>
      <c r="B1407" s="83"/>
      <c r="C1407" s="90"/>
      <c r="D1407" s="91"/>
      <c r="E1407" s="90"/>
      <c r="F1407" s="91"/>
      <c r="G1407" s="91"/>
      <c r="H1407" s="91"/>
    </row>
    <row r="1408" spans="1:8" ht="22.5" customHeight="1" x14ac:dyDescent="0.3">
      <c r="A1408" s="24">
        <v>1405</v>
      </c>
      <c r="B1408" s="83"/>
      <c r="C1408" s="90"/>
      <c r="D1408" s="91"/>
      <c r="E1408" s="90"/>
      <c r="F1408" s="91"/>
      <c r="G1408" s="91"/>
      <c r="H1408" s="91"/>
    </row>
    <row r="1409" spans="1:8" ht="22.5" customHeight="1" x14ac:dyDescent="0.3">
      <c r="A1409" s="24">
        <v>1406</v>
      </c>
      <c r="B1409" s="83"/>
      <c r="C1409" s="90"/>
      <c r="D1409" s="91"/>
      <c r="E1409" s="90"/>
      <c r="F1409" s="91"/>
      <c r="G1409" s="91"/>
      <c r="H1409" s="91"/>
    </row>
    <row r="1410" spans="1:8" ht="22.5" customHeight="1" x14ac:dyDescent="0.3">
      <c r="A1410" s="24">
        <v>1407</v>
      </c>
      <c r="B1410" s="83"/>
      <c r="C1410" s="90"/>
      <c r="D1410" s="91"/>
      <c r="E1410" s="90"/>
      <c r="F1410" s="91"/>
      <c r="G1410" s="91"/>
      <c r="H1410" s="91"/>
    </row>
    <row r="1411" spans="1:8" ht="22.5" customHeight="1" x14ac:dyDescent="0.3">
      <c r="A1411" s="24">
        <v>1408</v>
      </c>
      <c r="B1411" s="83"/>
      <c r="C1411" s="90"/>
      <c r="D1411" s="91"/>
      <c r="E1411" s="90"/>
      <c r="F1411" s="91"/>
      <c r="G1411" s="91"/>
      <c r="H1411" s="91"/>
    </row>
    <row r="1412" spans="1:8" ht="22.5" customHeight="1" x14ac:dyDescent="0.3">
      <c r="A1412" s="24">
        <v>1409</v>
      </c>
      <c r="B1412" s="83"/>
      <c r="C1412" s="90"/>
      <c r="D1412" s="91"/>
      <c r="E1412" s="90"/>
      <c r="F1412" s="91"/>
      <c r="G1412" s="91"/>
      <c r="H1412" s="91"/>
    </row>
    <row r="1413" spans="1:8" ht="22.5" customHeight="1" x14ac:dyDescent="0.3">
      <c r="A1413" s="24">
        <v>1410</v>
      </c>
      <c r="B1413" s="83"/>
      <c r="C1413" s="90"/>
      <c r="D1413" s="91"/>
      <c r="E1413" s="90"/>
      <c r="F1413" s="91"/>
      <c r="G1413" s="91"/>
      <c r="H1413" s="91"/>
    </row>
    <row r="1414" spans="1:8" ht="22.5" customHeight="1" x14ac:dyDescent="0.3">
      <c r="A1414" s="24">
        <v>1411</v>
      </c>
      <c r="B1414" s="83"/>
      <c r="C1414" s="90"/>
      <c r="D1414" s="91"/>
      <c r="E1414" s="90"/>
      <c r="F1414" s="91"/>
      <c r="G1414" s="91"/>
      <c r="H1414" s="91"/>
    </row>
    <row r="1415" spans="1:8" ht="22.5" customHeight="1" x14ac:dyDescent="0.3">
      <c r="A1415" s="24">
        <v>1412</v>
      </c>
      <c r="B1415" s="83"/>
      <c r="C1415" s="90"/>
      <c r="D1415" s="91"/>
      <c r="E1415" s="90"/>
      <c r="F1415" s="91"/>
      <c r="G1415" s="91"/>
      <c r="H1415" s="91"/>
    </row>
    <row r="1416" spans="1:8" ht="22.5" customHeight="1" x14ac:dyDescent="0.3">
      <c r="A1416" s="24">
        <v>1413</v>
      </c>
      <c r="B1416" s="83"/>
      <c r="C1416" s="90"/>
      <c r="D1416" s="91"/>
      <c r="E1416" s="90"/>
      <c r="F1416" s="91"/>
      <c r="G1416" s="91"/>
      <c r="H1416" s="91"/>
    </row>
    <row r="1417" spans="1:8" ht="22.5" customHeight="1" x14ac:dyDescent="0.3">
      <c r="A1417" s="24">
        <v>1414</v>
      </c>
      <c r="B1417" s="83"/>
      <c r="C1417" s="90"/>
      <c r="D1417" s="91"/>
      <c r="E1417" s="90"/>
      <c r="F1417" s="91"/>
      <c r="G1417" s="91"/>
      <c r="H1417" s="91"/>
    </row>
    <row r="1418" spans="1:8" ht="22.5" customHeight="1" x14ac:dyDescent="0.3">
      <c r="A1418" s="24">
        <v>1415</v>
      </c>
      <c r="B1418" s="83"/>
      <c r="C1418" s="90"/>
      <c r="D1418" s="91"/>
      <c r="E1418" s="90"/>
      <c r="F1418" s="91"/>
      <c r="G1418" s="91"/>
      <c r="H1418" s="91"/>
    </row>
    <row r="1419" spans="1:8" ht="22.5" customHeight="1" x14ac:dyDescent="0.3">
      <c r="A1419" s="24">
        <v>1416</v>
      </c>
      <c r="B1419" s="83"/>
      <c r="C1419" s="90"/>
      <c r="D1419" s="91"/>
      <c r="E1419" s="90"/>
      <c r="F1419" s="91"/>
      <c r="G1419" s="91"/>
      <c r="H1419" s="91"/>
    </row>
    <row r="1420" spans="1:8" ht="22.5" customHeight="1" x14ac:dyDescent="0.3">
      <c r="A1420" s="24">
        <v>1417</v>
      </c>
      <c r="B1420" s="83"/>
      <c r="C1420" s="90"/>
      <c r="D1420" s="91"/>
      <c r="E1420" s="90"/>
      <c r="F1420" s="91"/>
      <c r="G1420" s="91"/>
      <c r="H1420" s="91"/>
    </row>
    <row r="1421" spans="1:8" ht="22.5" customHeight="1" x14ac:dyDescent="0.3">
      <c r="A1421" s="24">
        <v>1418</v>
      </c>
      <c r="B1421" s="83"/>
      <c r="C1421" s="90"/>
      <c r="D1421" s="91"/>
      <c r="E1421" s="90"/>
      <c r="F1421" s="91"/>
      <c r="G1421" s="91"/>
      <c r="H1421" s="91"/>
    </row>
    <row r="1422" spans="1:8" ht="22.5" customHeight="1" x14ac:dyDescent="0.3">
      <c r="A1422" s="24">
        <v>1419</v>
      </c>
      <c r="B1422" s="83"/>
      <c r="C1422" s="90"/>
      <c r="D1422" s="91"/>
      <c r="E1422" s="90"/>
      <c r="F1422" s="91"/>
      <c r="G1422" s="91"/>
      <c r="H1422" s="91"/>
    </row>
    <row r="1423" spans="1:8" ht="22.5" customHeight="1" x14ac:dyDescent="0.3">
      <c r="A1423" s="24">
        <v>1420</v>
      </c>
      <c r="B1423" s="83"/>
      <c r="C1423" s="90"/>
      <c r="D1423" s="91"/>
      <c r="E1423" s="90"/>
      <c r="F1423" s="91"/>
      <c r="G1423" s="91"/>
      <c r="H1423" s="91"/>
    </row>
    <row r="1424" spans="1:8" ht="22.5" customHeight="1" x14ac:dyDescent="0.3">
      <c r="A1424" s="24">
        <v>1421</v>
      </c>
      <c r="B1424" s="83"/>
      <c r="C1424" s="90"/>
      <c r="D1424" s="91"/>
      <c r="E1424" s="90"/>
      <c r="F1424" s="91"/>
      <c r="G1424" s="91"/>
      <c r="H1424" s="91"/>
    </row>
    <row r="1425" spans="1:8" ht="22.5" customHeight="1" x14ac:dyDescent="0.3">
      <c r="A1425" s="24">
        <v>1422</v>
      </c>
      <c r="B1425" s="83"/>
      <c r="C1425" s="90"/>
      <c r="D1425" s="91"/>
      <c r="E1425" s="90"/>
      <c r="F1425" s="91"/>
      <c r="G1425" s="91"/>
      <c r="H1425" s="91"/>
    </row>
    <row r="1426" spans="1:8" ht="22.5" customHeight="1" x14ac:dyDescent="0.3">
      <c r="A1426" s="24">
        <v>1423</v>
      </c>
      <c r="B1426" s="83"/>
      <c r="C1426" s="90"/>
      <c r="D1426" s="91"/>
      <c r="E1426" s="90"/>
      <c r="F1426" s="91"/>
      <c r="G1426" s="91"/>
      <c r="H1426" s="91"/>
    </row>
    <row r="1427" spans="1:8" ht="22.5" customHeight="1" x14ac:dyDescent="0.3">
      <c r="A1427" s="24">
        <v>1424</v>
      </c>
      <c r="B1427" s="83"/>
      <c r="C1427" s="90"/>
      <c r="D1427" s="91"/>
      <c r="E1427" s="90"/>
      <c r="F1427" s="91"/>
      <c r="G1427" s="91"/>
      <c r="H1427" s="91"/>
    </row>
    <row r="1428" spans="1:8" ht="22.5" customHeight="1" x14ac:dyDescent="0.3">
      <c r="A1428" s="24">
        <v>1425</v>
      </c>
      <c r="B1428" s="83"/>
      <c r="C1428" s="90"/>
      <c r="D1428" s="91"/>
      <c r="E1428" s="90"/>
      <c r="F1428" s="91"/>
      <c r="G1428" s="91"/>
      <c r="H1428" s="91"/>
    </row>
    <row r="1429" spans="1:8" ht="22.5" customHeight="1" x14ac:dyDescent="0.3">
      <c r="A1429" s="24">
        <v>1426</v>
      </c>
      <c r="B1429" s="83"/>
      <c r="C1429" s="90"/>
      <c r="D1429" s="91"/>
      <c r="E1429" s="90"/>
      <c r="F1429" s="91"/>
      <c r="G1429" s="91"/>
      <c r="H1429" s="91"/>
    </row>
    <row r="1430" spans="1:8" ht="22.5" customHeight="1" x14ac:dyDescent="0.3">
      <c r="A1430" s="24">
        <v>1427</v>
      </c>
      <c r="B1430" s="83"/>
      <c r="C1430" s="90"/>
      <c r="D1430" s="91"/>
      <c r="E1430" s="90"/>
      <c r="F1430" s="91"/>
      <c r="G1430" s="91"/>
      <c r="H1430" s="91"/>
    </row>
    <row r="1431" spans="1:8" ht="22.5" customHeight="1" x14ac:dyDescent="0.3">
      <c r="A1431" s="24">
        <v>1428</v>
      </c>
      <c r="B1431" s="83"/>
      <c r="C1431" s="90"/>
      <c r="D1431" s="91"/>
      <c r="E1431" s="90"/>
      <c r="F1431" s="91"/>
      <c r="G1431" s="91"/>
      <c r="H1431" s="91"/>
    </row>
    <row r="1432" spans="1:8" ht="22.5" customHeight="1" x14ac:dyDescent="0.3">
      <c r="A1432" s="24">
        <v>1429</v>
      </c>
      <c r="B1432" s="83"/>
      <c r="C1432" s="90"/>
      <c r="D1432" s="91"/>
      <c r="E1432" s="90"/>
      <c r="F1432" s="91"/>
      <c r="G1432" s="91"/>
      <c r="H1432" s="91"/>
    </row>
    <row r="1433" spans="1:8" ht="22.5" customHeight="1" x14ac:dyDescent="0.3">
      <c r="A1433" s="24">
        <v>1430</v>
      </c>
      <c r="B1433" s="83"/>
      <c r="C1433" s="90"/>
      <c r="D1433" s="91"/>
      <c r="E1433" s="90"/>
      <c r="F1433" s="91"/>
      <c r="G1433" s="91"/>
      <c r="H1433" s="91"/>
    </row>
    <row r="1434" spans="1:8" ht="22.5" customHeight="1" x14ac:dyDescent="0.3">
      <c r="A1434" s="24">
        <v>1431</v>
      </c>
      <c r="B1434" s="83"/>
      <c r="C1434" s="90"/>
      <c r="D1434" s="91"/>
      <c r="E1434" s="90"/>
      <c r="F1434" s="91"/>
      <c r="G1434" s="91"/>
      <c r="H1434" s="91"/>
    </row>
    <row r="1435" spans="1:8" ht="22.5" customHeight="1" x14ac:dyDescent="0.3">
      <c r="A1435" s="24">
        <v>1432</v>
      </c>
      <c r="B1435" s="83"/>
      <c r="C1435" s="90"/>
      <c r="D1435" s="91"/>
      <c r="E1435" s="90"/>
      <c r="F1435" s="91"/>
      <c r="G1435" s="91"/>
      <c r="H1435" s="91"/>
    </row>
    <row r="1436" spans="1:8" ht="22.5" customHeight="1" x14ac:dyDescent="0.3">
      <c r="A1436" s="24">
        <v>1433</v>
      </c>
      <c r="B1436" s="83"/>
      <c r="C1436" s="90"/>
      <c r="D1436" s="91"/>
      <c r="E1436" s="90"/>
      <c r="F1436" s="91"/>
      <c r="G1436" s="91"/>
      <c r="H1436" s="91"/>
    </row>
    <row r="1437" spans="1:8" ht="22.5" customHeight="1" x14ac:dyDescent="0.3">
      <c r="A1437" s="24">
        <v>1434</v>
      </c>
      <c r="B1437" s="83"/>
      <c r="C1437" s="90"/>
      <c r="D1437" s="91"/>
      <c r="E1437" s="90"/>
      <c r="F1437" s="91"/>
      <c r="G1437" s="91"/>
      <c r="H1437" s="91"/>
    </row>
    <row r="1438" spans="1:8" ht="22.5" customHeight="1" x14ac:dyDescent="0.3">
      <c r="A1438" s="24">
        <v>1435</v>
      </c>
      <c r="B1438" s="83"/>
      <c r="C1438" s="90"/>
      <c r="D1438" s="91"/>
      <c r="E1438" s="90"/>
      <c r="F1438" s="91"/>
      <c r="G1438" s="91"/>
      <c r="H1438" s="91"/>
    </row>
    <row r="1439" spans="1:8" ht="22.5" customHeight="1" x14ac:dyDescent="0.3">
      <c r="A1439" s="24">
        <v>1436</v>
      </c>
      <c r="B1439" s="83"/>
      <c r="C1439" s="90"/>
      <c r="D1439" s="91"/>
      <c r="E1439" s="90"/>
      <c r="F1439" s="91"/>
      <c r="G1439" s="91"/>
      <c r="H1439" s="91"/>
    </row>
    <row r="1440" spans="1:8" ht="22.5" customHeight="1" x14ac:dyDescent="0.3">
      <c r="A1440" s="24">
        <v>1437</v>
      </c>
      <c r="B1440" s="83"/>
      <c r="C1440" s="90"/>
      <c r="D1440" s="91"/>
      <c r="E1440" s="90"/>
      <c r="F1440" s="91"/>
      <c r="G1440" s="91"/>
      <c r="H1440" s="91"/>
    </row>
    <row r="1441" spans="1:8" ht="22.5" customHeight="1" x14ac:dyDescent="0.3">
      <c r="A1441" s="24">
        <v>1438</v>
      </c>
      <c r="B1441" s="83"/>
      <c r="C1441" s="90"/>
      <c r="D1441" s="91"/>
      <c r="E1441" s="90"/>
      <c r="F1441" s="91"/>
      <c r="G1441" s="91"/>
      <c r="H1441" s="91"/>
    </row>
    <row r="1442" spans="1:8" ht="22.5" customHeight="1" x14ac:dyDescent="0.3">
      <c r="A1442" s="24">
        <v>1439</v>
      </c>
      <c r="B1442" s="83"/>
      <c r="C1442" s="90"/>
      <c r="D1442" s="91"/>
      <c r="E1442" s="90"/>
      <c r="F1442" s="91"/>
      <c r="G1442" s="91"/>
      <c r="H1442" s="91"/>
    </row>
    <row r="1443" spans="1:8" ht="22.5" customHeight="1" x14ac:dyDescent="0.3">
      <c r="A1443" s="24">
        <v>1440</v>
      </c>
      <c r="B1443" s="83"/>
      <c r="C1443" s="90"/>
      <c r="D1443" s="91"/>
      <c r="E1443" s="90"/>
      <c r="F1443" s="91"/>
      <c r="G1443" s="91"/>
      <c r="H1443" s="91"/>
    </row>
    <row r="1444" spans="1:8" ht="22.5" customHeight="1" x14ac:dyDescent="0.3">
      <c r="A1444" s="24">
        <v>1441</v>
      </c>
      <c r="B1444" s="83"/>
      <c r="C1444" s="90"/>
      <c r="D1444" s="91"/>
      <c r="E1444" s="90"/>
      <c r="F1444" s="91"/>
      <c r="G1444" s="91"/>
      <c r="H1444" s="91"/>
    </row>
    <row r="1445" spans="1:8" ht="22.5" customHeight="1" x14ac:dyDescent="0.3">
      <c r="A1445" s="24">
        <v>1442</v>
      </c>
      <c r="B1445" s="83"/>
      <c r="C1445" s="90"/>
      <c r="D1445" s="91"/>
      <c r="E1445" s="90"/>
      <c r="F1445" s="91"/>
      <c r="G1445" s="91"/>
      <c r="H1445" s="91"/>
    </row>
    <row r="1446" spans="1:8" ht="22.5" customHeight="1" x14ac:dyDescent="0.3">
      <c r="A1446" s="24">
        <v>1443</v>
      </c>
      <c r="B1446" s="83"/>
      <c r="C1446" s="90"/>
      <c r="D1446" s="91"/>
      <c r="E1446" s="90"/>
      <c r="F1446" s="91"/>
      <c r="G1446" s="91"/>
      <c r="H1446" s="91"/>
    </row>
    <row r="1447" spans="1:8" ht="22.5" customHeight="1" x14ac:dyDescent="0.3">
      <c r="A1447" s="24">
        <v>1444</v>
      </c>
      <c r="B1447" s="83"/>
      <c r="C1447" s="90"/>
      <c r="D1447" s="91"/>
      <c r="E1447" s="90"/>
      <c r="F1447" s="91"/>
      <c r="G1447" s="91"/>
      <c r="H1447" s="91"/>
    </row>
    <row r="1448" spans="1:8" ht="22.5" customHeight="1" x14ac:dyDescent="0.3">
      <c r="A1448" s="24">
        <v>1445</v>
      </c>
      <c r="B1448" s="83"/>
      <c r="C1448" s="90"/>
      <c r="D1448" s="91"/>
      <c r="E1448" s="90"/>
      <c r="F1448" s="91"/>
      <c r="G1448" s="91"/>
      <c r="H1448" s="91"/>
    </row>
    <row r="1449" spans="1:8" ht="22.5" customHeight="1" x14ac:dyDescent="0.3">
      <c r="A1449" s="24">
        <v>1446</v>
      </c>
      <c r="B1449" s="83"/>
      <c r="C1449" s="90"/>
      <c r="D1449" s="91"/>
      <c r="E1449" s="90"/>
      <c r="F1449" s="91"/>
      <c r="G1449" s="91"/>
      <c r="H1449" s="91"/>
    </row>
    <row r="1450" spans="1:8" ht="22.5" customHeight="1" x14ac:dyDescent="0.3">
      <c r="A1450" s="24">
        <v>1447</v>
      </c>
      <c r="B1450" s="83"/>
      <c r="C1450" s="90"/>
      <c r="D1450" s="91"/>
      <c r="E1450" s="90"/>
      <c r="F1450" s="91"/>
      <c r="G1450" s="91"/>
      <c r="H1450" s="91"/>
    </row>
    <row r="1451" spans="1:8" ht="22.5" customHeight="1" x14ac:dyDescent="0.3">
      <c r="A1451" s="24">
        <v>1448</v>
      </c>
      <c r="B1451" s="83"/>
      <c r="C1451" s="90"/>
      <c r="D1451" s="91"/>
      <c r="E1451" s="90"/>
      <c r="F1451" s="91"/>
      <c r="G1451" s="91"/>
      <c r="H1451" s="91"/>
    </row>
    <row r="1452" spans="1:8" ht="22.5" customHeight="1" x14ac:dyDescent="0.3">
      <c r="A1452" s="24">
        <v>1449</v>
      </c>
      <c r="B1452" s="83"/>
      <c r="C1452" s="90"/>
      <c r="D1452" s="91"/>
      <c r="E1452" s="90"/>
      <c r="F1452" s="91"/>
      <c r="G1452" s="91"/>
      <c r="H1452" s="91"/>
    </row>
    <row r="1453" spans="1:8" ht="22.5" customHeight="1" x14ac:dyDescent="0.3">
      <c r="A1453" s="24">
        <v>1450</v>
      </c>
      <c r="B1453" s="83"/>
      <c r="C1453" s="90"/>
      <c r="D1453" s="91"/>
      <c r="E1453" s="90"/>
      <c r="F1453" s="91"/>
      <c r="G1453" s="91"/>
      <c r="H1453" s="91"/>
    </row>
    <row r="1454" spans="1:8" ht="22.5" customHeight="1" x14ac:dyDescent="0.3">
      <c r="A1454" s="24">
        <v>1451</v>
      </c>
      <c r="B1454" s="83"/>
      <c r="C1454" s="90"/>
      <c r="D1454" s="91"/>
      <c r="E1454" s="90"/>
      <c r="F1454" s="91"/>
      <c r="G1454" s="91"/>
      <c r="H1454" s="91"/>
    </row>
    <row r="1455" spans="1:8" ht="22.5" customHeight="1" x14ac:dyDescent="0.3">
      <c r="A1455" s="24">
        <v>1452</v>
      </c>
      <c r="B1455" s="83"/>
      <c r="C1455" s="90"/>
      <c r="D1455" s="91"/>
      <c r="E1455" s="90"/>
      <c r="F1455" s="91"/>
      <c r="G1455" s="91"/>
      <c r="H1455" s="91"/>
    </row>
    <row r="1456" spans="1:8" ht="22.5" customHeight="1" x14ac:dyDescent="0.3">
      <c r="A1456" s="24">
        <v>1453</v>
      </c>
      <c r="B1456" s="83"/>
      <c r="C1456" s="90"/>
      <c r="D1456" s="91"/>
      <c r="E1456" s="90"/>
      <c r="F1456" s="91"/>
      <c r="G1456" s="91"/>
      <c r="H1456" s="91"/>
    </row>
    <row r="1457" spans="1:8" ht="22.5" customHeight="1" x14ac:dyDescent="0.3">
      <c r="A1457" s="24">
        <v>1454</v>
      </c>
      <c r="B1457" s="83"/>
      <c r="C1457" s="90"/>
      <c r="D1457" s="91"/>
      <c r="E1457" s="90"/>
      <c r="F1457" s="91"/>
      <c r="G1457" s="91"/>
      <c r="H1457" s="91"/>
    </row>
    <row r="1458" spans="1:8" ht="22.5" customHeight="1" x14ac:dyDescent="0.3">
      <c r="A1458" s="24">
        <v>1455</v>
      </c>
      <c r="B1458" s="83"/>
      <c r="C1458" s="90"/>
      <c r="D1458" s="91"/>
      <c r="E1458" s="90"/>
      <c r="F1458" s="91"/>
      <c r="G1458" s="91"/>
      <c r="H1458" s="91"/>
    </row>
    <row r="1459" spans="1:8" ht="22.5" customHeight="1" x14ac:dyDescent="0.3">
      <c r="A1459" s="24">
        <v>1456</v>
      </c>
      <c r="B1459" s="83"/>
      <c r="C1459" s="90"/>
      <c r="D1459" s="91"/>
      <c r="E1459" s="90"/>
      <c r="F1459" s="91"/>
      <c r="G1459" s="91"/>
      <c r="H1459" s="91"/>
    </row>
    <row r="1460" spans="1:8" ht="22.5" customHeight="1" x14ac:dyDescent="0.3">
      <c r="A1460" s="24">
        <v>1457</v>
      </c>
      <c r="B1460" s="83"/>
      <c r="C1460" s="90"/>
      <c r="D1460" s="91"/>
      <c r="E1460" s="90"/>
      <c r="F1460" s="91"/>
      <c r="G1460" s="91"/>
      <c r="H1460" s="91"/>
    </row>
    <row r="1461" spans="1:8" ht="22.5" customHeight="1" x14ac:dyDescent="0.3">
      <c r="A1461" s="24">
        <v>1458</v>
      </c>
      <c r="B1461" s="83"/>
      <c r="C1461" s="90"/>
      <c r="D1461" s="91"/>
      <c r="E1461" s="90"/>
      <c r="F1461" s="91"/>
      <c r="G1461" s="91"/>
      <c r="H1461" s="91"/>
    </row>
    <row r="1462" spans="1:8" ht="22.5" customHeight="1" x14ac:dyDescent="0.3">
      <c r="A1462" s="24">
        <v>1459</v>
      </c>
      <c r="B1462" s="83"/>
      <c r="C1462" s="90"/>
      <c r="D1462" s="91"/>
      <c r="E1462" s="90"/>
      <c r="F1462" s="91"/>
      <c r="G1462" s="91"/>
      <c r="H1462" s="91"/>
    </row>
    <row r="1463" spans="1:8" ht="22.5" customHeight="1" x14ac:dyDescent="0.3">
      <c r="A1463" s="24">
        <v>1460</v>
      </c>
      <c r="B1463" s="83"/>
      <c r="C1463" s="90"/>
      <c r="D1463" s="91"/>
      <c r="E1463" s="90"/>
      <c r="F1463" s="91"/>
      <c r="G1463" s="91"/>
      <c r="H1463" s="91"/>
    </row>
    <row r="1464" spans="1:8" ht="22.5" customHeight="1" x14ac:dyDescent="0.3">
      <c r="A1464" s="24">
        <v>1461</v>
      </c>
      <c r="B1464" s="83"/>
      <c r="C1464" s="90"/>
      <c r="D1464" s="91"/>
      <c r="E1464" s="90"/>
      <c r="F1464" s="91"/>
      <c r="G1464" s="91"/>
      <c r="H1464" s="91"/>
    </row>
    <row r="1465" spans="1:8" ht="22.5" customHeight="1" x14ac:dyDescent="0.3">
      <c r="A1465" s="24">
        <v>1462</v>
      </c>
      <c r="B1465" s="83"/>
      <c r="C1465" s="90"/>
      <c r="D1465" s="91"/>
      <c r="E1465" s="90"/>
      <c r="F1465" s="91"/>
      <c r="G1465" s="91"/>
      <c r="H1465" s="91"/>
    </row>
    <row r="1466" spans="1:8" ht="22.5" customHeight="1" x14ac:dyDescent="0.3">
      <c r="A1466" s="24">
        <v>1463</v>
      </c>
      <c r="B1466" s="83"/>
      <c r="C1466" s="90"/>
      <c r="D1466" s="91"/>
      <c r="E1466" s="90"/>
      <c r="F1466" s="91"/>
      <c r="G1466" s="91"/>
      <c r="H1466" s="91"/>
    </row>
    <row r="1467" spans="1:8" ht="22.5" customHeight="1" x14ac:dyDescent="0.3">
      <c r="A1467" s="24">
        <v>1464</v>
      </c>
      <c r="B1467" s="83"/>
      <c r="C1467" s="90"/>
      <c r="D1467" s="91"/>
      <c r="E1467" s="90"/>
      <c r="F1467" s="91"/>
      <c r="G1467" s="91"/>
      <c r="H1467" s="91"/>
    </row>
    <row r="1468" spans="1:8" ht="22.5" customHeight="1" x14ac:dyDescent="0.3">
      <c r="A1468" s="24">
        <v>1465</v>
      </c>
      <c r="B1468" s="83"/>
      <c r="C1468" s="90"/>
      <c r="D1468" s="91"/>
      <c r="E1468" s="90"/>
      <c r="F1468" s="91"/>
      <c r="G1468" s="91"/>
      <c r="H1468" s="91"/>
    </row>
    <row r="1469" spans="1:8" ht="22.5" customHeight="1" x14ac:dyDescent="0.3">
      <c r="A1469" s="24">
        <v>1466</v>
      </c>
      <c r="B1469" s="83"/>
      <c r="C1469" s="90"/>
      <c r="D1469" s="91"/>
      <c r="E1469" s="90"/>
      <c r="F1469" s="91"/>
      <c r="G1469" s="91"/>
      <c r="H1469" s="91"/>
    </row>
    <row r="1470" spans="1:8" ht="22.5" customHeight="1" x14ac:dyDescent="0.3">
      <c r="A1470" s="24">
        <v>1467</v>
      </c>
      <c r="B1470" s="83"/>
      <c r="C1470" s="90"/>
      <c r="D1470" s="91"/>
      <c r="E1470" s="90"/>
      <c r="F1470" s="91"/>
      <c r="G1470" s="91"/>
      <c r="H1470" s="91"/>
    </row>
    <row r="1471" spans="1:8" ht="22.5" customHeight="1" x14ac:dyDescent="0.3">
      <c r="A1471" s="24">
        <v>1468</v>
      </c>
      <c r="B1471" s="83"/>
      <c r="C1471" s="90"/>
      <c r="D1471" s="91"/>
      <c r="E1471" s="90"/>
      <c r="F1471" s="91"/>
      <c r="G1471" s="91"/>
      <c r="H1471" s="91"/>
    </row>
    <row r="1472" spans="1:8" ht="22.5" customHeight="1" x14ac:dyDescent="0.3">
      <c r="A1472" s="24">
        <v>1469</v>
      </c>
      <c r="B1472" s="83"/>
      <c r="C1472" s="90"/>
      <c r="D1472" s="91"/>
      <c r="E1472" s="90"/>
      <c r="F1472" s="91"/>
      <c r="G1472" s="91"/>
      <c r="H1472" s="91"/>
    </row>
    <row r="1473" spans="1:8" ht="22.5" customHeight="1" x14ac:dyDescent="0.3">
      <c r="A1473" s="24">
        <v>1470</v>
      </c>
      <c r="B1473" s="83"/>
      <c r="C1473" s="90"/>
      <c r="D1473" s="91"/>
      <c r="E1473" s="90"/>
      <c r="F1473" s="91"/>
      <c r="G1473" s="91"/>
      <c r="H1473" s="91"/>
    </row>
    <row r="1474" spans="1:8" ht="22.5" customHeight="1" x14ac:dyDescent="0.3">
      <c r="A1474" s="24">
        <v>1471</v>
      </c>
      <c r="B1474" s="83"/>
      <c r="C1474" s="90"/>
      <c r="D1474" s="91"/>
      <c r="E1474" s="90"/>
      <c r="F1474" s="91"/>
      <c r="G1474" s="91"/>
      <c r="H1474" s="91"/>
    </row>
    <row r="1475" spans="1:8" ht="22.5" customHeight="1" x14ac:dyDescent="0.3">
      <c r="A1475" s="24">
        <v>1472</v>
      </c>
      <c r="B1475" s="83"/>
      <c r="C1475" s="90"/>
      <c r="D1475" s="91"/>
      <c r="E1475" s="90"/>
      <c r="F1475" s="91"/>
      <c r="G1475" s="91"/>
      <c r="H1475" s="91"/>
    </row>
    <row r="1476" spans="1:8" ht="22.5" customHeight="1" x14ac:dyDescent="0.3">
      <c r="A1476" s="24">
        <v>1473</v>
      </c>
      <c r="B1476" s="83"/>
      <c r="C1476" s="90"/>
      <c r="D1476" s="91"/>
      <c r="E1476" s="90"/>
      <c r="F1476" s="91"/>
      <c r="G1476" s="91"/>
      <c r="H1476" s="91"/>
    </row>
    <row r="1477" spans="1:8" ht="22.5" customHeight="1" x14ac:dyDescent="0.3">
      <c r="A1477" s="24">
        <v>1474</v>
      </c>
      <c r="B1477" s="83"/>
      <c r="C1477" s="90"/>
      <c r="D1477" s="91"/>
      <c r="E1477" s="90"/>
      <c r="F1477" s="91"/>
      <c r="G1477" s="91"/>
      <c r="H1477" s="91"/>
    </row>
    <row r="1478" spans="1:8" ht="22.5" customHeight="1" x14ac:dyDescent="0.3">
      <c r="A1478" s="24">
        <v>1475</v>
      </c>
      <c r="B1478" s="83"/>
      <c r="C1478" s="90"/>
      <c r="D1478" s="91"/>
      <c r="E1478" s="90"/>
      <c r="F1478" s="91"/>
      <c r="G1478" s="91"/>
      <c r="H1478" s="91"/>
    </row>
    <row r="1479" spans="1:8" ht="22.5" customHeight="1" x14ac:dyDescent="0.3">
      <c r="A1479" s="24">
        <v>1476</v>
      </c>
      <c r="B1479" s="83"/>
      <c r="C1479" s="90"/>
      <c r="D1479" s="91"/>
      <c r="E1479" s="90"/>
      <c r="F1479" s="91"/>
      <c r="G1479" s="91"/>
      <c r="H1479" s="91"/>
    </row>
    <row r="1480" spans="1:8" ht="22.5" customHeight="1" x14ac:dyDescent="0.3">
      <c r="A1480" s="24">
        <v>1477</v>
      </c>
      <c r="B1480" s="83"/>
      <c r="C1480" s="90"/>
      <c r="D1480" s="91"/>
      <c r="E1480" s="90"/>
      <c r="F1480" s="91"/>
      <c r="G1480" s="91"/>
      <c r="H1480" s="91"/>
    </row>
    <row r="1481" spans="1:8" ht="22.5" customHeight="1" x14ac:dyDescent="0.3">
      <c r="A1481" s="24">
        <v>1478</v>
      </c>
      <c r="B1481" s="83"/>
      <c r="C1481" s="90"/>
      <c r="D1481" s="91"/>
      <c r="E1481" s="90"/>
      <c r="F1481" s="91"/>
      <c r="G1481" s="91"/>
      <c r="H1481" s="91"/>
    </row>
    <row r="1482" spans="1:8" ht="22.5" customHeight="1" x14ac:dyDescent="0.3">
      <c r="A1482" s="24">
        <v>1479</v>
      </c>
      <c r="B1482" s="83"/>
      <c r="C1482" s="90"/>
      <c r="D1482" s="91"/>
      <c r="E1482" s="90"/>
      <c r="F1482" s="91"/>
      <c r="G1482" s="91"/>
      <c r="H1482" s="91"/>
    </row>
    <row r="1483" spans="1:8" ht="22.5" customHeight="1" x14ac:dyDescent="0.3">
      <c r="A1483" s="24">
        <v>1480</v>
      </c>
      <c r="B1483" s="83"/>
      <c r="C1483" s="90"/>
      <c r="D1483" s="91"/>
      <c r="E1483" s="90"/>
      <c r="F1483" s="91"/>
      <c r="G1483" s="91"/>
      <c r="H1483" s="91"/>
    </row>
    <row r="1484" spans="1:8" ht="22.5" customHeight="1" x14ac:dyDescent="0.3">
      <c r="A1484" s="24">
        <v>1481</v>
      </c>
      <c r="B1484" s="83"/>
      <c r="C1484" s="90"/>
      <c r="D1484" s="91"/>
      <c r="E1484" s="90"/>
      <c r="F1484" s="91"/>
      <c r="G1484" s="91"/>
      <c r="H1484" s="91"/>
    </row>
    <row r="1485" spans="1:8" ht="22.5" customHeight="1" x14ac:dyDescent="0.3">
      <c r="A1485" s="24">
        <v>1482</v>
      </c>
      <c r="B1485" s="83"/>
      <c r="C1485" s="90"/>
      <c r="D1485" s="91"/>
      <c r="E1485" s="90"/>
      <c r="F1485" s="91"/>
      <c r="G1485" s="91"/>
      <c r="H1485" s="91"/>
    </row>
    <row r="1486" spans="1:8" ht="22.5" customHeight="1" x14ac:dyDescent="0.3">
      <c r="A1486" s="24">
        <v>1483</v>
      </c>
      <c r="B1486" s="83"/>
      <c r="C1486" s="90"/>
      <c r="D1486" s="91"/>
      <c r="E1486" s="90"/>
      <c r="F1486" s="91"/>
      <c r="G1486" s="91"/>
      <c r="H1486" s="91"/>
    </row>
    <row r="1487" spans="1:8" ht="22.5" customHeight="1" x14ac:dyDescent="0.3">
      <c r="A1487" s="24">
        <v>1484</v>
      </c>
      <c r="B1487" s="83"/>
      <c r="C1487" s="90"/>
      <c r="D1487" s="91"/>
      <c r="E1487" s="90"/>
      <c r="F1487" s="91"/>
      <c r="G1487" s="91"/>
      <c r="H1487" s="91"/>
    </row>
    <row r="1488" spans="1:8" ht="22.5" customHeight="1" x14ac:dyDescent="0.3">
      <c r="A1488" s="24">
        <v>1485</v>
      </c>
      <c r="B1488" s="83"/>
      <c r="C1488" s="90"/>
      <c r="D1488" s="91"/>
      <c r="E1488" s="90"/>
      <c r="F1488" s="91"/>
      <c r="G1488" s="91"/>
      <c r="H1488" s="91"/>
    </row>
    <row r="1489" spans="1:8" ht="22.5" customHeight="1" x14ac:dyDescent="0.3">
      <c r="A1489" s="24">
        <v>1486</v>
      </c>
      <c r="B1489" s="83"/>
      <c r="C1489" s="90"/>
      <c r="D1489" s="91"/>
      <c r="E1489" s="90"/>
      <c r="F1489" s="91"/>
      <c r="G1489" s="91"/>
      <c r="H1489" s="91"/>
    </row>
    <row r="1490" spans="1:8" ht="22.5" customHeight="1" x14ac:dyDescent="0.3">
      <c r="A1490" s="24">
        <v>1487</v>
      </c>
      <c r="B1490" s="83"/>
      <c r="C1490" s="90"/>
      <c r="D1490" s="91"/>
      <c r="E1490" s="90"/>
      <c r="F1490" s="91"/>
      <c r="G1490" s="91"/>
      <c r="H1490" s="91"/>
    </row>
    <row r="1491" spans="1:8" ht="22.5" customHeight="1" x14ac:dyDescent="0.3">
      <c r="A1491" s="24">
        <v>1488</v>
      </c>
      <c r="B1491" s="83"/>
      <c r="C1491" s="90"/>
      <c r="D1491" s="91"/>
      <c r="E1491" s="90"/>
      <c r="F1491" s="91"/>
      <c r="G1491" s="91"/>
      <c r="H1491" s="91"/>
    </row>
    <row r="1492" spans="1:8" ht="22.5" customHeight="1" x14ac:dyDescent="0.3">
      <c r="A1492" s="24">
        <v>1489</v>
      </c>
      <c r="B1492" s="83"/>
      <c r="C1492" s="90"/>
      <c r="D1492" s="91"/>
      <c r="E1492" s="90"/>
      <c r="F1492" s="91"/>
      <c r="G1492" s="91"/>
      <c r="H1492" s="91"/>
    </row>
    <row r="1493" spans="1:8" ht="22.5" customHeight="1" x14ac:dyDescent="0.3">
      <c r="A1493" s="24">
        <v>1490</v>
      </c>
      <c r="B1493" s="83"/>
      <c r="C1493" s="90"/>
      <c r="D1493" s="91"/>
      <c r="E1493" s="90"/>
      <c r="F1493" s="91"/>
      <c r="G1493" s="91"/>
      <c r="H1493" s="91"/>
    </row>
    <row r="1494" spans="1:8" ht="22.5" customHeight="1" x14ac:dyDescent="0.3">
      <c r="A1494" s="24">
        <v>1491</v>
      </c>
      <c r="B1494" s="83"/>
      <c r="C1494" s="90"/>
      <c r="D1494" s="91"/>
      <c r="E1494" s="90"/>
      <c r="F1494" s="91"/>
      <c r="G1494" s="91"/>
      <c r="H1494" s="91"/>
    </row>
    <row r="1495" spans="1:8" ht="22.5" customHeight="1" x14ac:dyDescent="0.3">
      <c r="A1495" s="24">
        <v>1492</v>
      </c>
      <c r="B1495" s="83"/>
      <c r="C1495" s="90"/>
      <c r="D1495" s="91"/>
      <c r="E1495" s="90"/>
      <c r="F1495" s="91"/>
      <c r="G1495" s="91"/>
      <c r="H1495" s="91"/>
    </row>
    <row r="1496" spans="1:8" ht="22.5" customHeight="1" x14ac:dyDescent="0.3">
      <c r="A1496" s="24">
        <v>1493</v>
      </c>
      <c r="B1496" s="83"/>
      <c r="C1496" s="90"/>
      <c r="D1496" s="91"/>
      <c r="E1496" s="90"/>
      <c r="F1496" s="91"/>
      <c r="G1496" s="91"/>
      <c r="H1496" s="91"/>
    </row>
    <row r="1497" spans="1:8" ht="22.5" customHeight="1" x14ac:dyDescent="0.3">
      <c r="A1497" s="24">
        <v>1494</v>
      </c>
      <c r="B1497" s="83"/>
      <c r="C1497" s="90"/>
      <c r="D1497" s="91"/>
      <c r="E1497" s="90"/>
      <c r="F1497" s="91"/>
      <c r="G1497" s="91"/>
      <c r="H1497" s="91"/>
    </row>
    <row r="1498" spans="1:8" ht="22.5" customHeight="1" x14ac:dyDescent="0.3">
      <c r="A1498" s="24">
        <v>1495</v>
      </c>
      <c r="B1498" s="83"/>
      <c r="C1498" s="90"/>
      <c r="D1498" s="91"/>
      <c r="E1498" s="90"/>
      <c r="F1498" s="91"/>
      <c r="G1498" s="91"/>
      <c r="H1498" s="91"/>
    </row>
    <row r="1499" spans="1:8" ht="22.5" customHeight="1" x14ac:dyDescent="0.3">
      <c r="A1499" s="24">
        <v>1496</v>
      </c>
      <c r="B1499" s="83"/>
      <c r="C1499" s="90"/>
      <c r="D1499" s="91"/>
      <c r="E1499" s="90"/>
      <c r="F1499" s="91"/>
      <c r="G1499" s="91"/>
      <c r="H1499" s="91"/>
    </row>
    <row r="1500" spans="1:8" ht="22.5" customHeight="1" x14ac:dyDescent="0.3">
      <c r="A1500" s="24">
        <v>1497</v>
      </c>
      <c r="B1500" s="83"/>
      <c r="C1500" s="90"/>
      <c r="D1500" s="91"/>
      <c r="E1500" s="90"/>
      <c r="F1500" s="91"/>
      <c r="G1500" s="91"/>
      <c r="H1500" s="91"/>
    </row>
    <row r="1501" spans="1:8" ht="22.5" customHeight="1" x14ac:dyDescent="0.3">
      <c r="A1501" s="24">
        <v>1498</v>
      </c>
      <c r="B1501" s="83"/>
      <c r="C1501" s="90"/>
      <c r="D1501" s="91"/>
      <c r="E1501" s="90"/>
      <c r="F1501" s="91"/>
      <c r="G1501" s="91"/>
      <c r="H1501" s="91"/>
    </row>
    <row r="1502" spans="1:8" ht="22.5" customHeight="1" x14ac:dyDescent="0.3">
      <c r="A1502" s="24">
        <v>1499</v>
      </c>
      <c r="B1502" s="83"/>
      <c r="C1502" s="90"/>
      <c r="D1502" s="91"/>
      <c r="E1502" s="90"/>
      <c r="F1502" s="91"/>
      <c r="G1502" s="91"/>
      <c r="H1502" s="91"/>
    </row>
    <row r="1503" spans="1:8" ht="22.5" customHeight="1" x14ac:dyDescent="0.3">
      <c r="A1503" s="24">
        <v>1500</v>
      </c>
      <c r="B1503" s="83"/>
      <c r="C1503" s="90"/>
      <c r="D1503" s="91"/>
      <c r="E1503" s="90"/>
      <c r="F1503" s="91"/>
      <c r="G1503" s="91"/>
      <c r="H1503" s="91"/>
    </row>
    <row r="1504" spans="1:8" ht="22.5" customHeight="1" x14ac:dyDescent="0.3">
      <c r="A1504" s="24">
        <v>1501</v>
      </c>
      <c r="B1504" s="83"/>
      <c r="C1504" s="90"/>
      <c r="D1504" s="91"/>
      <c r="E1504" s="90"/>
      <c r="F1504" s="91"/>
      <c r="G1504" s="91"/>
      <c r="H1504" s="91"/>
    </row>
    <row r="1505" spans="1:8" ht="22.5" customHeight="1" x14ac:dyDescent="0.3">
      <c r="A1505" s="24">
        <v>1502</v>
      </c>
      <c r="B1505" s="83"/>
      <c r="C1505" s="90"/>
      <c r="D1505" s="91"/>
      <c r="E1505" s="90"/>
      <c r="F1505" s="91"/>
      <c r="G1505" s="91"/>
      <c r="H1505" s="91"/>
    </row>
    <row r="1506" spans="1:8" ht="22.5" customHeight="1" x14ac:dyDescent="0.3">
      <c r="A1506" s="24">
        <v>1503</v>
      </c>
      <c r="B1506" s="83"/>
      <c r="C1506" s="90"/>
      <c r="D1506" s="91"/>
      <c r="E1506" s="90"/>
      <c r="F1506" s="91"/>
      <c r="G1506" s="91"/>
      <c r="H1506" s="91"/>
    </row>
    <row r="1507" spans="1:8" ht="22.5" customHeight="1" x14ac:dyDescent="0.3">
      <c r="A1507" s="24">
        <v>1504</v>
      </c>
      <c r="B1507" s="83"/>
      <c r="C1507" s="90"/>
      <c r="D1507" s="91"/>
      <c r="E1507" s="90"/>
      <c r="F1507" s="91"/>
      <c r="G1507" s="91"/>
      <c r="H1507" s="91"/>
    </row>
    <row r="1508" spans="1:8" ht="22.5" customHeight="1" x14ac:dyDescent="0.3">
      <c r="A1508" s="24">
        <v>1505</v>
      </c>
      <c r="B1508" s="83"/>
      <c r="C1508" s="90"/>
      <c r="D1508" s="91"/>
      <c r="E1508" s="90"/>
      <c r="F1508" s="91"/>
      <c r="G1508" s="91"/>
      <c r="H1508" s="91"/>
    </row>
    <row r="1509" spans="1:8" ht="22.5" customHeight="1" x14ac:dyDescent="0.3">
      <c r="A1509" s="24">
        <v>1506</v>
      </c>
      <c r="B1509" s="83"/>
      <c r="C1509" s="90"/>
      <c r="D1509" s="91"/>
      <c r="E1509" s="90"/>
      <c r="F1509" s="91"/>
      <c r="G1509" s="91"/>
      <c r="H1509" s="91"/>
    </row>
    <row r="1510" spans="1:8" ht="22.5" customHeight="1" x14ac:dyDescent="0.3">
      <c r="A1510" s="24">
        <v>1507</v>
      </c>
      <c r="B1510" s="83"/>
      <c r="C1510" s="90"/>
      <c r="D1510" s="91"/>
      <c r="E1510" s="90"/>
      <c r="F1510" s="91"/>
      <c r="G1510" s="91"/>
      <c r="H1510" s="91"/>
    </row>
    <row r="1511" spans="1:8" ht="22.5" customHeight="1" x14ac:dyDescent="0.3">
      <c r="A1511" s="24">
        <v>1508</v>
      </c>
      <c r="B1511" s="83"/>
      <c r="C1511" s="90"/>
      <c r="D1511" s="91"/>
      <c r="E1511" s="90"/>
      <c r="F1511" s="91"/>
      <c r="G1511" s="91"/>
      <c r="H1511" s="91"/>
    </row>
    <row r="1512" spans="1:8" ht="22.5" customHeight="1" x14ac:dyDescent="0.3">
      <c r="A1512" s="24">
        <v>1509</v>
      </c>
      <c r="B1512" s="83"/>
      <c r="C1512" s="90"/>
      <c r="D1512" s="91"/>
      <c r="E1512" s="90"/>
      <c r="F1512" s="91"/>
      <c r="G1512" s="91"/>
      <c r="H1512" s="91"/>
    </row>
    <row r="1513" spans="1:8" ht="22.5" customHeight="1" x14ac:dyDescent="0.3">
      <c r="A1513" s="24">
        <v>1510</v>
      </c>
      <c r="B1513" s="83"/>
      <c r="C1513" s="90"/>
      <c r="D1513" s="91"/>
      <c r="E1513" s="90"/>
      <c r="F1513" s="91"/>
      <c r="G1513" s="91"/>
      <c r="H1513" s="91"/>
    </row>
    <row r="1514" spans="1:8" ht="22.5" customHeight="1" x14ac:dyDescent="0.3">
      <c r="A1514" s="24">
        <v>1511</v>
      </c>
      <c r="B1514" s="83"/>
      <c r="C1514" s="90"/>
      <c r="D1514" s="91"/>
      <c r="E1514" s="90"/>
      <c r="F1514" s="91"/>
      <c r="G1514" s="91"/>
      <c r="H1514" s="91"/>
    </row>
    <row r="1515" spans="1:8" ht="22.5" customHeight="1" x14ac:dyDescent="0.3">
      <c r="A1515" s="24">
        <v>1512</v>
      </c>
      <c r="B1515" s="83"/>
      <c r="C1515" s="90"/>
      <c r="D1515" s="91"/>
      <c r="E1515" s="90"/>
      <c r="F1515" s="91"/>
      <c r="G1515" s="91"/>
      <c r="H1515" s="91"/>
    </row>
    <row r="1516" spans="1:8" ht="22.5" customHeight="1" x14ac:dyDescent="0.3">
      <c r="A1516" s="24">
        <v>1513</v>
      </c>
      <c r="B1516" s="83"/>
      <c r="C1516" s="90"/>
      <c r="D1516" s="91"/>
      <c r="E1516" s="90"/>
      <c r="F1516" s="91"/>
      <c r="G1516" s="91"/>
      <c r="H1516" s="91"/>
    </row>
    <row r="1517" spans="1:8" ht="22.5" customHeight="1" x14ac:dyDescent="0.3">
      <c r="A1517" s="24">
        <v>1514</v>
      </c>
      <c r="B1517" s="83"/>
      <c r="C1517" s="90"/>
      <c r="D1517" s="91"/>
      <c r="E1517" s="90"/>
      <c r="F1517" s="91"/>
      <c r="G1517" s="91"/>
      <c r="H1517" s="91"/>
    </row>
    <row r="1518" spans="1:8" ht="22.5" customHeight="1" x14ac:dyDescent="0.3">
      <c r="A1518" s="24">
        <v>1515</v>
      </c>
      <c r="B1518" s="83"/>
      <c r="C1518" s="90"/>
      <c r="D1518" s="91"/>
      <c r="E1518" s="90"/>
      <c r="F1518" s="91"/>
      <c r="G1518" s="91"/>
      <c r="H1518" s="91"/>
    </row>
    <row r="1519" spans="1:8" ht="22.5" customHeight="1" x14ac:dyDescent="0.3">
      <c r="A1519" s="24">
        <v>1516</v>
      </c>
      <c r="B1519" s="83"/>
      <c r="C1519" s="90"/>
      <c r="D1519" s="91"/>
      <c r="E1519" s="90"/>
      <c r="F1519" s="91"/>
      <c r="G1519" s="91"/>
      <c r="H1519" s="91"/>
    </row>
    <row r="1520" spans="1:8" ht="22.5" customHeight="1" x14ac:dyDescent="0.3">
      <c r="A1520" s="24">
        <v>1517</v>
      </c>
      <c r="B1520" s="83"/>
      <c r="C1520" s="90"/>
      <c r="D1520" s="91"/>
      <c r="E1520" s="90"/>
      <c r="F1520" s="91"/>
      <c r="G1520" s="91"/>
      <c r="H1520" s="91"/>
    </row>
    <row r="1521" spans="1:8" ht="22.5" customHeight="1" x14ac:dyDescent="0.3">
      <c r="A1521" s="24">
        <v>1518</v>
      </c>
      <c r="B1521" s="83"/>
      <c r="C1521" s="90"/>
      <c r="D1521" s="91"/>
      <c r="E1521" s="90"/>
      <c r="F1521" s="91"/>
      <c r="G1521" s="91"/>
      <c r="H1521" s="91"/>
    </row>
    <row r="1522" spans="1:8" ht="22.5" customHeight="1" x14ac:dyDescent="0.3">
      <c r="A1522" s="24">
        <v>1519</v>
      </c>
      <c r="B1522" s="83"/>
      <c r="C1522" s="90"/>
      <c r="D1522" s="91"/>
      <c r="E1522" s="90"/>
      <c r="F1522" s="91"/>
      <c r="G1522" s="91"/>
      <c r="H1522" s="91"/>
    </row>
    <row r="1523" spans="1:8" ht="22.5" customHeight="1" x14ac:dyDescent="0.3">
      <c r="A1523" s="24">
        <v>1520</v>
      </c>
      <c r="B1523" s="83"/>
      <c r="C1523" s="90"/>
      <c r="D1523" s="91"/>
      <c r="E1523" s="90"/>
      <c r="F1523" s="91"/>
      <c r="G1523" s="91"/>
      <c r="H1523" s="91"/>
    </row>
    <row r="1524" spans="1:8" ht="22.5" customHeight="1" x14ac:dyDescent="0.3">
      <c r="A1524" s="24">
        <v>1521</v>
      </c>
      <c r="B1524" s="83"/>
      <c r="C1524" s="90"/>
      <c r="D1524" s="91"/>
      <c r="E1524" s="90"/>
      <c r="F1524" s="91"/>
      <c r="G1524" s="91"/>
      <c r="H1524" s="91"/>
    </row>
    <row r="1525" spans="1:8" ht="22.5" customHeight="1" x14ac:dyDescent="0.3">
      <c r="A1525" s="24">
        <v>1522</v>
      </c>
      <c r="B1525" s="83"/>
      <c r="C1525" s="90"/>
      <c r="D1525" s="91"/>
      <c r="E1525" s="90"/>
      <c r="F1525" s="91"/>
      <c r="G1525" s="91"/>
      <c r="H1525" s="91"/>
    </row>
    <row r="1526" spans="1:8" ht="22.5" customHeight="1" x14ac:dyDescent="0.3">
      <c r="A1526" s="24">
        <v>1523</v>
      </c>
      <c r="B1526" s="83"/>
      <c r="C1526" s="90"/>
      <c r="D1526" s="91"/>
      <c r="E1526" s="90"/>
      <c r="F1526" s="91"/>
      <c r="G1526" s="91"/>
      <c r="H1526" s="91"/>
    </row>
    <row r="1527" spans="1:8" ht="22.5" customHeight="1" x14ac:dyDescent="0.3">
      <c r="A1527" s="24">
        <v>1524</v>
      </c>
      <c r="B1527" s="83"/>
      <c r="C1527" s="90"/>
      <c r="D1527" s="91"/>
      <c r="E1527" s="90"/>
      <c r="F1527" s="91"/>
      <c r="G1527" s="91"/>
      <c r="H1527" s="91"/>
    </row>
    <row r="1528" spans="1:8" ht="22.5" customHeight="1" x14ac:dyDescent="0.3">
      <c r="A1528" s="24">
        <v>1525</v>
      </c>
      <c r="B1528" s="83"/>
      <c r="C1528" s="90"/>
      <c r="D1528" s="91"/>
      <c r="E1528" s="90"/>
      <c r="F1528" s="91"/>
      <c r="G1528" s="91"/>
      <c r="H1528" s="91"/>
    </row>
    <row r="1529" spans="1:8" ht="22.5" customHeight="1" x14ac:dyDescent="0.3">
      <c r="A1529" s="24">
        <v>1526</v>
      </c>
      <c r="B1529" s="83"/>
      <c r="C1529" s="90"/>
      <c r="D1529" s="91"/>
      <c r="E1529" s="90"/>
      <c r="F1529" s="91"/>
      <c r="G1529" s="91"/>
      <c r="H1529" s="91"/>
    </row>
    <row r="1530" spans="1:8" ht="22.5" customHeight="1" x14ac:dyDescent="0.3">
      <c r="A1530" s="24">
        <v>1527</v>
      </c>
      <c r="B1530" s="83"/>
      <c r="C1530" s="90"/>
      <c r="D1530" s="91"/>
      <c r="E1530" s="90"/>
      <c r="F1530" s="91"/>
      <c r="G1530" s="91"/>
      <c r="H1530" s="91"/>
    </row>
    <row r="1531" spans="1:8" ht="22.5" customHeight="1" x14ac:dyDescent="0.3">
      <c r="A1531" s="24">
        <v>1528</v>
      </c>
      <c r="B1531" s="83"/>
      <c r="C1531" s="90"/>
      <c r="D1531" s="91"/>
      <c r="E1531" s="90"/>
      <c r="F1531" s="91"/>
      <c r="G1531" s="91"/>
      <c r="H1531" s="91"/>
    </row>
    <row r="1532" spans="1:8" ht="22.5" customHeight="1" x14ac:dyDescent="0.3">
      <c r="A1532" s="24">
        <v>1529</v>
      </c>
      <c r="B1532" s="83"/>
      <c r="C1532" s="90"/>
      <c r="D1532" s="91"/>
      <c r="E1532" s="90"/>
      <c r="F1532" s="91"/>
      <c r="G1532" s="91"/>
      <c r="H1532" s="91"/>
    </row>
    <row r="1533" spans="1:8" ht="22.5" customHeight="1" x14ac:dyDescent="0.3">
      <c r="A1533" s="24">
        <v>1530</v>
      </c>
      <c r="B1533" s="83"/>
      <c r="C1533" s="90"/>
      <c r="D1533" s="91"/>
      <c r="E1533" s="90"/>
      <c r="F1533" s="91"/>
      <c r="G1533" s="91"/>
      <c r="H1533" s="91"/>
    </row>
    <row r="1534" spans="1:8" ht="22.5" customHeight="1" x14ac:dyDescent="0.3">
      <c r="A1534" s="24">
        <v>1531</v>
      </c>
      <c r="B1534" s="83"/>
      <c r="C1534" s="90"/>
      <c r="D1534" s="91"/>
      <c r="E1534" s="90"/>
      <c r="F1534" s="91"/>
      <c r="G1534" s="91"/>
      <c r="H1534" s="91"/>
    </row>
    <row r="1535" spans="1:8" ht="22.5" customHeight="1" x14ac:dyDescent="0.3">
      <c r="A1535" s="24">
        <v>1532</v>
      </c>
      <c r="B1535" s="83"/>
      <c r="C1535" s="90"/>
      <c r="D1535" s="91"/>
      <c r="E1535" s="90"/>
      <c r="F1535" s="91"/>
      <c r="G1535" s="91"/>
      <c r="H1535" s="91"/>
    </row>
    <row r="1536" spans="1:8" ht="22.5" customHeight="1" x14ac:dyDescent="0.3">
      <c r="A1536" s="24">
        <v>1533</v>
      </c>
      <c r="B1536" s="83"/>
      <c r="C1536" s="90"/>
      <c r="D1536" s="91"/>
      <c r="E1536" s="90"/>
      <c r="F1536" s="91"/>
      <c r="G1536" s="91"/>
      <c r="H1536" s="91"/>
    </row>
    <row r="1537" spans="1:8" ht="22.5" customHeight="1" x14ac:dyDescent="0.3">
      <c r="A1537" s="24">
        <v>1534</v>
      </c>
      <c r="B1537" s="83"/>
      <c r="C1537" s="90"/>
      <c r="D1537" s="91"/>
      <c r="E1537" s="90"/>
      <c r="F1537" s="91"/>
      <c r="G1537" s="91"/>
      <c r="H1537" s="91"/>
    </row>
    <row r="1538" spans="1:8" ht="22.5" customHeight="1" x14ac:dyDescent="0.3">
      <c r="A1538" s="24">
        <v>1535</v>
      </c>
      <c r="B1538" s="83"/>
      <c r="C1538" s="90"/>
      <c r="D1538" s="91"/>
      <c r="E1538" s="90"/>
      <c r="F1538" s="91"/>
      <c r="G1538" s="91"/>
      <c r="H1538" s="91"/>
    </row>
    <row r="1539" spans="1:8" ht="22.5" customHeight="1" x14ac:dyDescent="0.3">
      <c r="A1539" s="24">
        <v>1536</v>
      </c>
      <c r="B1539" s="83"/>
      <c r="C1539" s="90"/>
      <c r="D1539" s="91"/>
      <c r="E1539" s="90"/>
      <c r="F1539" s="91"/>
      <c r="G1539" s="91"/>
      <c r="H1539" s="91"/>
    </row>
    <row r="1540" spans="1:8" ht="22.5" customHeight="1" x14ac:dyDescent="0.3">
      <c r="A1540" s="24">
        <v>1537</v>
      </c>
      <c r="B1540" s="83"/>
      <c r="C1540" s="90"/>
      <c r="D1540" s="91"/>
      <c r="E1540" s="90"/>
      <c r="F1540" s="91"/>
      <c r="G1540" s="91"/>
      <c r="H1540" s="91"/>
    </row>
    <row r="1541" spans="1:8" ht="22.5" customHeight="1" x14ac:dyDescent="0.3">
      <c r="A1541" s="24">
        <v>1538</v>
      </c>
      <c r="B1541" s="83"/>
      <c r="C1541" s="90"/>
      <c r="D1541" s="91"/>
      <c r="E1541" s="90"/>
      <c r="F1541" s="91"/>
      <c r="G1541" s="91"/>
      <c r="H1541" s="91"/>
    </row>
    <row r="1542" spans="1:8" ht="22.5" customHeight="1" x14ac:dyDescent="0.3">
      <c r="A1542" s="24">
        <v>1539</v>
      </c>
      <c r="B1542" s="83"/>
      <c r="C1542" s="90"/>
      <c r="D1542" s="91"/>
      <c r="E1542" s="90"/>
      <c r="F1542" s="91"/>
      <c r="G1542" s="91"/>
      <c r="H1542" s="91"/>
    </row>
    <row r="1543" spans="1:8" ht="22.5" customHeight="1" x14ac:dyDescent="0.3">
      <c r="A1543" s="24">
        <v>1540</v>
      </c>
      <c r="B1543" s="83"/>
      <c r="C1543" s="90"/>
      <c r="D1543" s="91"/>
      <c r="E1543" s="90"/>
      <c r="F1543" s="91"/>
      <c r="G1543" s="91"/>
      <c r="H1543" s="91"/>
    </row>
    <row r="1544" spans="1:8" ht="22.5" customHeight="1" x14ac:dyDescent="0.3">
      <c r="A1544" s="24">
        <v>1541</v>
      </c>
      <c r="B1544" s="83"/>
      <c r="C1544" s="90"/>
      <c r="D1544" s="91"/>
      <c r="E1544" s="90"/>
      <c r="F1544" s="91"/>
      <c r="G1544" s="91"/>
      <c r="H1544" s="91"/>
    </row>
    <row r="1545" spans="1:8" ht="22.5" customHeight="1" x14ac:dyDescent="0.3">
      <c r="A1545" s="24">
        <v>1542</v>
      </c>
      <c r="B1545" s="83"/>
      <c r="C1545" s="90"/>
      <c r="D1545" s="91"/>
      <c r="E1545" s="90"/>
      <c r="F1545" s="91"/>
      <c r="G1545" s="91"/>
      <c r="H1545" s="91"/>
    </row>
    <row r="1546" spans="1:8" ht="22.5" customHeight="1" x14ac:dyDescent="0.3">
      <c r="A1546" s="24">
        <v>1543</v>
      </c>
      <c r="B1546" s="83"/>
      <c r="C1546" s="90"/>
      <c r="D1546" s="91"/>
      <c r="E1546" s="90"/>
      <c r="F1546" s="91"/>
      <c r="G1546" s="91"/>
      <c r="H1546" s="91"/>
    </row>
    <row r="1547" spans="1:8" ht="22.5" customHeight="1" x14ac:dyDescent="0.3">
      <c r="A1547" s="24">
        <v>1544</v>
      </c>
      <c r="B1547" s="83"/>
      <c r="C1547" s="90"/>
      <c r="D1547" s="91"/>
      <c r="E1547" s="90"/>
      <c r="F1547" s="91"/>
      <c r="G1547" s="91"/>
      <c r="H1547" s="91"/>
    </row>
    <row r="1548" spans="1:8" ht="22.5" customHeight="1" x14ac:dyDescent="0.3">
      <c r="A1548" s="24">
        <v>1545</v>
      </c>
      <c r="B1548" s="83"/>
      <c r="C1548" s="90"/>
      <c r="D1548" s="91"/>
      <c r="E1548" s="90"/>
      <c r="F1548" s="91"/>
      <c r="G1548" s="91"/>
      <c r="H1548" s="91"/>
    </row>
    <row r="1549" spans="1:8" ht="22.5" customHeight="1" x14ac:dyDescent="0.3">
      <c r="A1549" s="24">
        <v>1546</v>
      </c>
      <c r="B1549" s="83"/>
      <c r="C1549" s="90"/>
      <c r="D1549" s="91"/>
      <c r="E1549" s="90"/>
      <c r="F1549" s="91"/>
      <c r="G1549" s="91"/>
      <c r="H1549" s="91"/>
    </row>
    <row r="1550" spans="1:8" ht="22.5" customHeight="1" x14ac:dyDescent="0.3">
      <c r="A1550" s="24">
        <v>1547</v>
      </c>
      <c r="B1550" s="83"/>
      <c r="C1550" s="90"/>
      <c r="D1550" s="91"/>
      <c r="E1550" s="90"/>
      <c r="F1550" s="91"/>
      <c r="G1550" s="91"/>
      <c r="H1550" s="91"/>
    </row>
    <row r="1551" spans="1:8" ht="22.5" customHeight="1" x14ac:dyDescent="0.3">
      <c r="A1551" s="24">
        <v>1548</v>
      </c>
      <c r="B1551" s="83"/>
      <c r="C1551" s="90"/>
      <c r="D1551" s="91"/>
      <c r="E1551" s="90"/>
      <c r="F1551" s="91"/>
      <c r="G1551" s="91"/>
      <c r="H1551" s="91"/>
    </row>
    <row r="1552" spans="1:8" ht="22.5" customHeight="1" x14ac:dyDescent="0.3">
      <c r="A1552" s="24">
        <v>1549</v>
      </c>
      <c r="B1552" s="83"/>
      <c r="C1552" s="90"/>
      <c r="D1552" s="91"/>
      <c r="E1552" s="90"/>
      <c r="F1552" s="91"/>
      <c r="G1552" s="91"/>
      <c r="H1552" s="91"/>
    </row>
    <row r="1553" spans="1:8" ht="22.5" customHeight="1" x14ac:dyDescent="0.3">
      <c r="A1553" s="24">
        <v>1550</v>
      </c>
      <c r="B1553" s="83"/>
      <c r="C1553" s="90"/>
      <c r="D1553" s="91"/>
      <c r="E1553" s="90"/>
      <c r="F1553" s="91"/>
      <c r="G1553" s="91"/>
      <c r="H1553" s="91"/>
    </row>
    <row r="1554" spans="1:8" ht="22.5" customHeight="1" x14ac:dyDescent="0.3">
      <c r="A1554" s="24">
        <v>1551</v>
      </c>
      <c r="B1554" s="83"/>
      <c r="C1554" s="90"/>
      <c r="D1554" s="91"/>
      <c r="E1554" s="90"/>
      <c r="F1554" s="91"/>
      <c r="G1554" s="91"/>
      <c r="H1554" s="91"/>
    </row>
    <row r="1555" spans="1:8" ht="22.5" customHeight="1" x14ac:dyDescent="0.3">
      <c r="A1555" s="24">
        <v>1552</v>
      </c>
      <c r="B1555" s="83"/>
      <c r="C1555" s="90"/>
      <c r="D1555" s="91"/>
      <c r="E1555" s="90"/>
      <c r="F1555" s="91"/>
      <c r="G1555" s="91"/>
      <c r="H1555" s="91"/>
    </row>
    <row r="1556" spans="1:8" ht="22.5" customHeight="1" x14ac:dyDescent="0.3">
      <c r="A1556" s="24">
        <v>1553</v>
      </c>
      <c r="B1556" s="83"/>
      <c r="C1556" s="90"/>
      <c r="D1556" s="91"/>
      <c r="E1556" s="90"/>
      <c r="F1556" s="91"/>
      <c r="G1556" s="91"/>
      <c r="H1556" s="91"/>
    </row>
    <row r="1557" spans="1:8" ht="22.5" customHeight="1" x14ac:dyDescent="0.3">
      <c r="A1557" s="24">
        <v>1554</v>
      </c>
      <c r="B1557" s="83"/>
      <c r="C1557" s="90"/>
      <c r="D1557" s="91"/>
      <c r="E1557" s="90"/>
      <c r="F1557" s="91"/>
      <c r="G1557" s="91"/>
      <c r="H1557" s="91"/>
    </row>
    <row r="1558" spans="1:8" ht="22.5" customHeight="1" x14ac:dyDescent="0.3">
      <c r="A1558" s="24">
        <v>1555</v>
      </c>
      <c r="B1558" s="83"/>
      <c r="C1558" s="90"/>
      <c r="D1558" s="91"/>
      <c r="E1558" s="90"/>
      <c r="F1558" s="91"/>
      <c r="G1558" s="91"/>
      <c r="H1558" s="91"/>
    </row>
    <row r="1559" spans="1:8" ht="22.5" customHeight="1" x14ac:dyDescent="0.3">
      <c r="A1559" s="24">
        <v>1556</v>
      </c>
      <c r="B1559" s="83"/>
      <c r="C1559" s="90"/>
      <c r="D1559" s="91"/>
      <c r="E1559" s="90"/>
      <c r="F1559" s="91"/>
      <c r="G1559" s="91"/>
      <c r="H1559" s="91"/>
    </row>
    <row r="1560" spans="1:8" ht="22.5" customHeight="1" x14ac:dyDescent="0.3">
      <c r="A1560" s="24">
        <v>1557</v>
      </c>
      <c r="B1560" s="83"/>
      <c r="C1560" s="90"/>
      <c r="D1560" s="91"/>
      <c r="E1560" s="90"/>
      <c r="F1560" s="91"/>
      <c r="G1560" s="91"/>
      <c r="H1560" s="91"/>
    </row>
    <row r="1561" spans="1:8" ht="22.5" customHeight="1" x14ac:dyDescent="0.3">
      <c r="A1561" s="24">
        <v>1558</v>
      </c>
      <c r="B1561" s="83"/>
      <c r="C1561" s="90"/>
      <c r="D1561" s="91"/>
      <c r="E1561" s="90"/>
      <c r="F1561" s="91"/>
      <c r="G1561" s="91"/>
      <c r="H1561" s="91"/>
    </row>
    <row r="1562" spans="1:8" ht="22.5" customHeight="1" x14ac:dyDescent="0.3">
      <c r="A1562" s="24">
        <v>1559</v>
      </c>
      <c r="B1562" s="83"/>
      <c r="C1562" s="90"/>
      <c r="D1562" s="91"/>
      <c r="E1562" s="90"/>
      <c r="F1562" s="91"/>
      <c r="G1562" s="91"/>
      <c r="H1562" s="91"/>
    </row>
    <row r="1563" spans="1:8" ht="22.5" customHeight="1" x14ac:dyDescent="0.3">
      <c r="A1563" s="24">
        <v>1560</v>
      </c>
      <c r="B1563" s="83"/>
      <c r="C1563" s="90"/>
      <c r="D1563" s="91"/>
      <c r="E1563" s="90"/>
      <c r="F1563" s="91"/>
      <c r="G1563" s="91"/>
      <c r="H1563" s="91"/>
    </row>
    <row r="1564" spans="1:8" ht="22.5" customHeight="1" x14ac:dyDescent="0.3">
      <c r="A1564" s="24">
        <v>1561</v>
      </c>
      <c r="B1564" s="83"/>
      <c r="C1564" s="90"/>
      <c r="D1564" s="91"/>
      <c r="E1564" s="90"/>
      <c r="F1564" s="91"/>
      <c r="G1564" s="91"/>
      <c r="H1564" s="91"/>
    </row>
    <row r="1565" spans="1:8" ht="22.5" customHeight="1" x14ac:dyDescent="0.3">
      <c r="A1565" s="24">
        <v>1562</v>
      </c>
      <c r="B1565" s="83"/>
      <c r="C1565" s="90"/>
      <c r="D1565" s="91"/>
      <c r="E1565" s="90"/>
      <c r="F1565" s="91"/>
      <c r="G1565" s="91"/>
      <c r="H1565" s="91"/>
    </row>
    <row r="1566" spans="1:8" ht="22.5" customHeight="1" x14ac:dyDescent="0.3">
      <c r="A1566" s="24">
        <v>1563</v>
      </c>
      <c r="B1566" s="83"/>
      <c r="C1566" s="90"/>
      <c r="D1566" s="91"/>
      <c r="E1566" s="90"/>
      <c r="F1566" s="91"/>
      <c r="G1566" s="91"/>
      <c r="H1566" s="91"/>
    </row>
    <row r="1567" spans="1:8" ht="22.5" customHeight="1" x14ac:dyDescent="0.3">
      <c r="A1567" s="24">
        <v>1564</v>
      </c>
      <c r="B1567" s="83"/>
      <c r="C1567" s="90"/>
      <c r="D1567" s="91"/>
      <c r="E1567" s="90"/>
      <c r="F1567" s="91"/>
      <c r="G1567" s="91"/>
      <c r="H1567" s="91"/>
    </row>
    <row r="1568" spans="1:8" ht="22.5" customHeight="1" x14ac:dyDescent="0.3">
      <c r="A1568" s="24">
        <v>1565</v>
      </c>
      <c r="B1568" s="83"/>
      <c r="C1568" s="90"/>
      <c r="D1568" s="91"/>
      <c r="E1568" s="90"/>
      <c r="F1568" s="91"/>
      <c r="G1568" s="91"/>
      <c r="H1568" s="91"/>
    </row>
    <row r="1569" spans="1:8" ht="22.5" customHeight="1" x14ac:dyDescent="0.3">
      <c r="A1569" s="24">
        <v>1566</v>
      </c>
      <c r="B1569" s="83"/>
      <c r="C1569" s="90"/>
      <c r="D1569" s="91"/>
      <c r="E1569" s="90"/>
      <c r="F1569" s="91"/>
      <c r="G1569" s="91"/>
      <c r="H1569" s="91"/>
    </row>
    <row r="1570" spans="1:8" ht="22.5" customHeight="1" x14ac:dyDescent="0.3">
      <c r="A1570" s="24">
        <v>1567</v>
      </c>
      <c r="B1570" s="83"/>
      <c r="C1570" s="90"/>
      <c r="D1570" s="91"/>
      <c r="E1570" s="90"/>
      <c r="F1570" s="91"/>
      <c r="G1570" s="91"/>
      <c r="H1570" s="91"/>
    </row>
    <row r="1571" spans="1:8" ht="22.5" customHeight="1" x14ac:dyDescent="0.3">
      <c r="A1571" s="24">
        <v>1568</v>
      </c>
      <c r="B1571" s="83"/>
      <c r="C1571" s="90"/>
      <c r="D1571" s="91"/>
      <c r="E1571" s="90"/>
      <c r="F1571" s="91"/>
      <c r="G1571" s="91"/>
      <c r="H1571" s="91"/>
    </row>
    <row r="1572" spans="1:8" ht="22.5" customHeight="1" x14ac:dyDescent="0.3">
      <c r="A1572" s="24">
        <v>1569</v>
      </c>
      <c r="B1572" s="83"/>
      <c r="C1572" s="90"/>
      <c r="D1572" s="91"/>
      <c r="E1572" s="90"/>
      <c r="F1572" s="91"/>
      <c r="G1572" s="91"/>
      <c r="H1572" s="91"/>
    </row>
    <row r="1573" spans="1:8" ht="22.5" customHeight="1" x14ac:dyDescent="0.3">
      <c r="A1573" s="24">
        <v>1570</v>
      </c>
      <c r="B1573" s="83"/>
      <c r="C1573" s="90"/>
      <c r="D1573" s="91"/>
      <c r="E1573" s="90"/>
      <c r="F1573" s="91"/>
      <c r="G1573" s="91"/>
      <c r="H1573" s="91"/>
    </row>
    <row r="1574" spans="1:8" ht="22.5" customHeight="1" x14ac:dyDescent="0.3">
      <c r="A1574" s="24">
        <v>1571</v>
      </c>
      <c r="B1574" s="83"/>
      <c r="C1574" s="90"/>
      <c r="D1574" s="91"/>
      <c r="E1574" s="90"/>
      <c r="F1574" s="91"/>
      <c r="G1574" s="91"/>
      <c r="H1574" s="91"/>
    </row>
    <row r="1575" spans="1:8" ht="22.5" customHeight="1" x14ac:dyDescent="0.3">
      <c r="A1575" s="24">
        <v>1572</v>
      </c>
      <c r="B1575" s="83"/>
      <c r="C1575" s="90"/>
      <c r="D1575" s="91"/>
      <c r="E1575" s="90"/>
      <c r="F1575" s="91"/>
      <c r="G1575" s="91"/>
      <c r="H1575" s="91"/>
    </row>
    <row r="1576" spans="1:8" ht="22.5" customHeight="1" x14ac:dyDescent="0.3">
      <c r="A1576" s="24">
        <v>1573</v>
      </c>
      <c r="B1576" s="83"/>
      <c r="C1576" s="90"/>
      <c r="D1576" s="91"/>
      <c r="E1576" s="90"/>
      <c r="F1576" s="91"/>
      <c r="G1576" s="91"/>
      <c r="H1576" s="91"/>
    </row>
    <row r="1577" spans="1:8" ht="22.5" customHeight="1" x14ac:dyDescent="0.3">
      <c r="A1577" s="24">
        <v>1574</v>
      </c>
      <c r="B1577" s="83"/>
      <c r="C1577" s="90"/>
      <c r="D1577" s="91"/>
      <c r="E1577" s="90"/>
      <c r="F1577" s="91"/>
      <c r="G1577" s="91"/>
      <c r="H1577" s="91"/>
    </row>
    <row r="1578" spans="1:8" ht="22.5" customHeight="1" x14ac:dyDescent="0.3">
      <c r="A1578" s="24">
        <v>1575</v>
      </c>
      <c r="B1578" s="83"/>
      <c r="C1578" s="90"/>
      <c r="D1578" s="91"/>
      <c r="E1578" s="90"/>
      <c r="F1578" s="91"/>
      <c r="G1578" s="91"/>
      <c r="H1578" s="91"/>
    </row>
    <row r="1579" spans="1:8" ht="22.5" customHeight="1" x14ac:dyDescent="0.3">
      <c r="A1579" s="24">
        <v>1576</v>
      </c>
      <c r="B1579" s="83"/>
      <c r="C1579" s="90"/>
      <c r="D1579" s="91"/>
      <c r="E1579" s="90"/>
      <c r="F1579" s="91"/>
      <c r="G1579" s="91"/>
      <c r="H1579" s="91"/>
    </row>
    <row r="1580" spans="1:8" ht="22.5" customHeight="1" x14ac:dyDescent="0.3">
      <c r="A1580" s="24">
        <v>1577</v>
      </c>
      <c r="B1580" s="83"/>
      <c r="C1580" s="90"/>
      <c r="D1580" s="91"/>
      <c r="E1580" s="90"/>
      <c r="F1580" s="91"/>
      <c r="G1580" s="91"/>
      <c r="H1580" s="91"/>
    </row>
    <row r="1581" spans="1:8" ht="22.5" customHeight="1" x14ac:dyDescent="0.3">
      <c r="A1581" s="24">
        <v>1578</v>
      </c>
      <c r="B1581" s="83"/>
      <c r="C1581" s="90"/>
      <c r="D1581" s="91"/>
      <c r="E1581" s="90"/>
      <c r="F1581" s="91"/>
      <c r="G1581" s="91"/>
      <c r="H1581" s="91"/>
    </row>
    <row r="1582" spans="1:8" ht="22.5" customHeight="1" x14ac:dyDescent="0.3">
      <c r="A1582" s="24">
        <v>1579</v>
      </c>
      <c r="B1582" s="83"/>
      <c r="C1582" s="90"/>
      <c r="D1582" s="91"/>
      <c r="E1582" s="90"/>
      <c r="F1582" s="91"/>
      <c r="G1582" s="91"/>
      <c r="H1582" s="91"/>
    </row>
    <row r="1583" spans="1:8" ht="22.5" customHeight="1" x14ac:dyDescent="0.3">
      <c r="A1583" s="24">
        <v>1580</v>
      </c>
      <c r="B1583" s="83"/>
      <c r="C1583" s="90"/>
      <c r="D1583" s="91"/>
      <c r="E1583" s="90"/>
      <c r="F1583" s="91"/>
      <c r="G1583" s="91"/>
      <c r="H1583" s="91"/>
    </row>
    <row r="1584" spans="1:8" ht="22.5" customHeight="1" x14ac:dyDescent="0.3">
      <c r="A1584" s="24">
        <v>1581</v>
      </c>
      <c r="B1584" s="83"/>
      <c r="C1584" s="90"/>
      <c r="D1584" s="91"/>
      <c r="E1584" s="90"/>
      <c r="F1584" s="91"/>
      <c r="G1584" s="91"/>
      <c r="H1584" s="91"/>
    </row>
    <row r="1585" spans="1:8" ht="22.5" customHeight="1" x14ac:dyDescent="0.3">
      <c r="A1585" s="24">
        <v>1582</v>
      </c>
      <c r="B1585" s="83"/>
      <c r="C1585" s="90"/>
      <c r="D1585" s="91"/>
      <c r="E1585" s="90"/>
      <c r="F1585" s="91"/>
      <c r="G1585" s="91"/>
      <c r="H1585" s="91"/>
    </row>
    <row r="1586" spans="1:8" ht="22.5" customHeight="1" x14ac:dyDescent="0.3">
      <c r="A1586" s="24">
        <v>1583</v>
      </c>
      <c r="B1586" s="83"/>
      <c r="C1586" s="90"/>
      <c r="D1586" s="91"/>
      <c r="E1586" s="90"/>
      <c r="F1586" s="91"/>
      <c r="G1586" s="91"/>
      <c r="H1586" s="91"/>
    </row>
    <row r="1587" spans="1:8" ht="22.5" customHeight="1" x14ac:dyDescent="0.3">
      <c r="A1587" s="24">
        <v>1584</v>
      </c>
      <c r="B1587" s="83"/>
      <c r="C1587" s="90"/>
      <c r="D1587" s="91"/>
      <c r="E1587" s="90"/>
      <c r="F1587" s="91"/>
      <c r="G1587" s="91"/>
      <c r="H1587" s="91"/>
    </row>
    <row r="1588" spans="1:8" ht="22.5" customHeight="1" x14ac:dyDescent="0.3">
      <c r="A1588" s="24">
        <v>1585</v>
      </c>
      <c r="B1588" s="83"/>
      <c r="C1588" s="90"/>
      <c r="D1588" s="91"/>
      <c r="E1588" s="90"/>
      <c r="F1588" s="91"/>
      <c r="G1588" s="91"/>
      <c r="H1588" s="91"/>
    </row>
    <row r="1589" spans="1:8" ht="22.5" customHeight="1" x14ac:dyDescent="0.3">
      <c r="A1589" s="24">
        <v>1586</v>
      </c>
      <c r="B1589" s="83"/>
      <c r="C1589" s="90"/>
      <c r="D1589" s="91"/>
      <c r="E1589" s="90"/>
      <c r="F1589" s="91"/>
      <c r="G1589" s="91"/>
      <c r="H1589" s="91"/>
    </row>
    <row r="1590" spans="1:8" ht="22.5" customHeight="1" x14ac:dyDescent="0.3">
      <c r="A1590" s="24">
        <v>1587</v>
      </c>
      <c r="B1590" s="83"/>
      <c r="C1590" s="90"/>
      <c r="D1590" s="91"/>
      <c r="E1590" s="90"/>
      <c r="F1590" s="91"/>
      <c r="G1590" s="91"/>
      <c r="H1590" s="91"/>
    </row>
    <row r="1591" spans="1:8" ht="22.5" customHeight="1" x14ac:dyDescent="0.3">
      <c r="A1591" s="24">
        <v>1588</v>
      </c>
      <c r="B1591" s="83"/>
      <c r="C1591" s="90"/>
      <c r="D1591" s="91"/>
      <c r="E1591" s="90"/>
      <c r="F1591" s="91"/>
      <c r="G1591" s="91"/>
      <c r="H1591" s="91"/>
    </row>
    <row r="1592" spans="1:8" ht="22.5" customHeight="1" x14ac:dyDescent="0.3">
      <c r="A1592" s="24">
        <v>1589</v>
      </c>
      <c r="B1592" s="83"/>
      <c r="C1592" s="90"/>
      <c r="D1592" s="91"/>
      <c r="E1592" s="90"/>
      <c r="F1592" s="91"/>
      <c r="G1592" s="91"/>
      <c r="H1592" s="91"/>
    </row>
    <row r="1593" spans="1:8" ht="22.5" customHeight="1" x14ac:dyDescent="0.3">
      <c r="A1593" s="24">
        <v>1590</v>
      </c>
      <c r="B1593" s="83"/>
      <c r="C1593" s="90"/>
      <c r="D1593" s="91"/>
      <c r="E1593" s="90"/>
      <c r="F1593" s="91"/>
      <c r="G1593" s="91"/>
      <c r="H1593" s="91"/>
    </row>
    <row r="1594" spans="1:8" ht="22.5" customHeight="1" x14ac:dyDescent="0.3">
      <c r="A1594" s="24">
        <v>1591</v>
      </c>
      <c r="B1594" s="83"/>
      <c r="C1594" s="90"/>
      <c r="D1594" s="91"/>
      <c r="E1594" s="90"/>
      <c r="F1594" s="91"/>
      <c r="G1594" s="91"/>
      <c r="H1594" s="91"/>
    </row>
    <row r="1595" spans="1:8" ht="22.5" customHeight="1" x14ac:dyDescent="0.3">
      <c r="A1595" s="24">
        <v>1592</v>
      </c>
      <c r="B1595" s="83"/>
      <c r="C1595" s="90"/>
      <c r="D1595" s="91"/>
      <c r="E1595" s="90"/>
      <c r="F1595" s="91"/>
      <c r="G1595" s="91"/>
      <c r="H1595" s="91"/>
    </row>
    <row r="1596" spans="1:8" ht="22.5" customHeight="1" x14ac:dyDescent="0.3">
      <c r="A1596" s="24">
        <v>1593</v>
      </c>
      <c r="B1596" s="83"/>
      <c r="C1596" s="90"/>
      <c r="D1596" s="91"/>
      <c r="E1596" s="90"/>
      <c r="F1596" s="91"/>
      <c r="G1596" s="91"/>
      <c r="H1596" s="91"/>
    </row>
    <row r="1597" spans="1:8" ht="22.5" customHeight="1" x14ac:dyDescent="0.3">
      <c r="A1597" s="24">
        <v>1594</v>
      </c>
      <c r="B1597" s="83"/>
      <c r="C1597" s="90"/>
      <c r="D1597" s="91"/>
      <c r="E1597" s="90"/>
      <c r="F1597" s="91"/>
      <c r="G1597" s="91"/>
      <c r="H1597" s="91"/>
    </row>
    <row r="1598" spans="1:8" ht="22.5" customHeight="1" x14ac:dyDescent="0.3">
      <c r="A1598" s="24">
        <v>1595</v>
      </c>
      <c r="B1598" s="83"/>
      <c r="C1598" s="90"/>
      <c r="D1598" s="91"/>
      <c r="E1598" s="90"/>
      <c r="F1598" s="91"/>
      <c r="G1598" s="91"/>
      <c r="H1598" s="91"/>
    </row>
    <row r="1599" spans="1:8" ht="22.5" customHeight="1" x14ac:dyDescent="0.3">
      <c r="A1599" s="24">
        <v>1596</v>
      </c>
      <c r="B1599" s="83"/>
      <c r="C1599" s="90"/>
      <c r="D1599" s="91"/>
      <c r="E1599" s="90"/>
      <c r="F1599" s="91"/>
      <c r="G1599" s="91"/>
      <c r="H1599" s="91"/>
    </row>
    <row r="1600" spans="1:8" ht="22.5" customHeight="1" x14ac:dyDescent="0.3">
      <c r="A1600" s="24">
        <v>1597</v>
      </c>
      <c r="B1600" s="83"/>
      <c r="C1600" s="90"/>
      <c r="D1600" s="91"/>
      <c r="E1600" s="90"/>
      <c r="F1600" s="91"/>
      <c r="G1600" s="91"/>
      <c r="H1600" s="91"/>
    </row>
    <row r="1601" spans="1:8" ht="22.5" customHeight="1" x14ac:dyDescent="0.3">
      <c r="A1601" s="24">
        <v>1598</v>
      </c>
      <c r="B1601" s="83"/>
      <c r="C1601" s="90"/>
      <c r="D1601" s="91"/>
      <c r="E1601" s="90"/>
      <c r="F1601" s="91"/>
      <c r="G1601" s="91"/>
      <c r="H1601" s="91"/>
    </row>
    <row r="1602" spans="1:8" ht="22.5" customHeight="1" x14ac:dyDescent="0.3">
      <c r="A1602" s="24">
        <v>1599</v>
      </c>
      <c r="B1602" s="83"/>
      <c r="C1602" s="90"/>
      <c r="D1602" s="91"/>
      <c r="E1602" s="90"/>
      <c r="F1602" s="91"/>
      <c r="G1602" s="91"/>
      <c r="H1602" s="91"/>
    </row>
    <row r="1603" spans="1:8" ht="22.5" customHeight="1" x14ac:dyDescent="0.3">
      <c r="A1603" s="24">
        <v>1600</v>
      </c>
      <c r="B1603" s="83"/>
      <c r="C1603" s="90"/>
      <c r="D1603" s="91"/>
      <c r="E1603" s="90"/>
      <c r="F1603" s="91"/>
      <c r="G1603" s="91"/>
      <c r="H1603" s="91"/>
    </row>
    <row r="1604" spans="1:8" ht="22.5" customHeight="1" x14ac:dyDescent="0.3">
      <c r="A1604" s="24">
        <v>1601</v>
      </c>
      <c r="B1604" s="83"/>
      <c r="C1604" s="90"/>
      <c r="D1604" s="91"/>
      <c r="E1604" s="90"/>
      <c r="F1604" s="91"/>
      <c r="G1604" s="91"/>
      <c r="H1604" s="91"/>
    </row>
    <row r="1605" spans="1:8" ht="22.5" customHeight="1" x14ac:dyDescent="0.3">
      <c r="A1605" s="24">
        <v>1602</v>
      </c>
      <c r="B1605" s="83"/>
      <c r="C1605" s="90"/>
      <c r="D1605" s="91"/>
      <c r="E1605" s="90"/>
      <c r="F1605" s="91"/>
      <c r="G1605" s="91"/>
      <c r="H1605" s="91"/>
    </row>
    <row r="1606" spans="1:8" ht="22.5" customHeight="1" x14ac:dyDescent="0.3">
      <c r="A1606" s="24">
        <v>1603</v>
      </c>
      <c r="B1606" s="83"/>
      <c r="C1606" s="90"/>
      <c r="D1606" s="91"/>
      <c r="E1606" s="90"/>
      <c r="F1606" s="91"/>
      <c r="G1606" s="91"/>
      <c r="H1606" s="91"/>
    </row>
    <row r="1607" spans="1:8" ht="22.5" customHeight="1" x14ac:dyDescent="0.3">
      <c r="A1607" s="24">
        <v>1604</v>
      </c>
      <c r="B1607" s="83"/>
      <c r="C1607" s="90"/>
      <c r="D1607" s="91"/>
      <c r="E1607" s="90"/>
      <c r="F1607" s="91"/>
      <c r="G1607" s="91"/>
      <c r="H1607" s="91"/>
    </row>
    <row r="1608" spans="1:8" ht="22.5" customHeight="1" x14ac:dyDescent="0.3">
      <c r="A1608" s="24">
        <v>1605</v>
      </c>
      <c r="B1608" s="83"/>
      <c r="C1608" s="90"/>
      <c r="D1608" s="91"/>
      <c r="E1608" s="90"/>
      <c r="F1608" s="91"/>
      <c r="G1608" s="91"/>
      <c r="H1608" s="91"/>
    </row>
    <row r="1609" spans="1:8" ht="22.5" customHeight="1" x14ac:dyDescent="0.3">
      <c r="A1609" s="24">
        <v>1606</v>
      </c>
      <c r="B1609" s="83"/>
      <c r="C1609" s="90"/>
      <c r="D1609" s="91"/>
      <c r="E1609" s="90"/>
      <c r="F1609" s="91"/>
      <c r="G1609" s="91"/>
      <c r="H1609" s="91"/>
    </row>
    <row r="1610" spans="1:8" ht="22.5" customHeight="1" x14ac:dyDescent="0.3">
      <c r="A1610" s="24">
        <v>1607</v>
      </c>
      <c r="B1610" s="83"/>
      <c r="C1610" s="90"/>
      <c r="D1610" s="91"/>
      <c r="E1610" s="90"/>
      <c r="F1610" s="91"/>
      <c r="G1610" s="91"/>
      <c r="H1610" s="91"/>
    </row>
    <row r="1611" spans="1:8" ht="22.5" customHeight="1" x14ac:dyDescent="0.3">
      <c r="A1611" s="24">
        <v>1608</v>
      </c>
      <c r="B1611" s="83"/>
      <c r="C1611" s="90"/>
      <c r="D1611" s="91"/>
      <c r="E1611" s="90"/>
      <c r="F1611" s="91"/>
      <c r="G1611" s="91"/>
      <c r="H1611" s="91"/>
    </row>
    <row r="1612" spans="1:8" ht="22.5" customHeight="1" x14ac:dyDescent="0.3">
      <c r="A1612" s="24">
        <v>1609</v>
      </c>
      <c r="B1612" s="83"/>
      <c r="C1612" s="90"/>
      <c r="D1612" s="91"/>
      <c r="E1612" s="90"/>
      <c r="F1612" s="91"/>
      <c r="G1612" s="91"/>
      <c r="H1612" s="91"/>
    </row>
    <row r="1613" spans="1:8" ht="22.5" customHeight="1" x14ac:dyDescent="0.3">
      <c r="A1613" s="24">
        <v>1610</v>
      </c>
      <c r="B1613" s="83"/>
      <c r="C1613" s="90"/>
      <c r="D1613" s="91"/>
      <c r="E1613" s="90"/>
      <c r="F1613" s="91"/>
      <c r="G1613" s="91"/>
      <c r="H1613" s="91"/>
    </row>
    <row r="1614" spans="1:8" ht="22.5" customHeight="1" x14ac:dyDescent="0.3">
      <c r="A1614" s="24">
        <v>1611</v>
      </c>
      <c r="B1614" s="83"/>
      <c r="C1614" s="90"/>
      <c r="D1614" s="91"/>
      <c r="E1614" s="90"/>
      <c r="F1614" s="91"/>
      <c r="G1614" s="91"/>
      <c r="H1614" s="91"/>
    </row>
    <row r="1615" spans="1:8" ht="22.5" customHeight="1" x14ac:dyDescent="0.3">
      <c r="A1615" s="24">
        <v>1612</v>
      </c>
      <c r="B1615" s="83"/>
      <c r="C1615" s="90"/>
      <c r="D1615" s="91"/>
      <c r="E1615" s="90"/>
      <c r="F1615" s="91"/>
      <c r="G1615" s="91"/>
      <c r="H1615" s="91"/>
    </row>
    <row r="1616" spans="1:8" ht="22.5" customHeight="1" x14ac:dyDescent="0.3">
      <c r="A1616" s="24">
        <v>1613</v>
      </c>
      <c r="B1616" s="83"/>
      <c r="C1616" s="90"/>
      <c r="D1616" s="91"/>
      <c r="E1616" s="90"/>
      <c r="F1616" s="91"/>
      <c r="G1616" s="91"/>
      <c r="H1616" s="91"/>
    </row>
    <row r="1617" spans="1:8" ht="22.5" customHeight="1" x14ac:dyDescent="0.3">
      <c r="A1617" s="24">
        <v>1614</v>
      </c>
      <c r="B1617" s="83"/>
      <c r="C1617" s="90"/>
      <c r="D1617" s="91"/>
      <c r="E1617" s="90"/>
      <c r="F1617" s="91"/>
      <c r="G1617" s="91"/>
      <c r="H1617" s="91"/>
    </row>
    <row r="1618" spans="1:8" ht="22.5" customHeight="1" x14ac:dyDescent="0.3">
      <c r="A1618" s="24">
        <v>1615</v>
      </c>
      <c r="B1618" s="83"/>
      <c r="C1618" s="90"/>
      <c r="D1618" s="91"/>
      <c r="E1618" s="90"/>
      <c r="F1618" s="91"/>
      <c r="G1618" s="91"/>
      <c r="H1618" s="91"/>
    </row>
    <row r="1619" spans="1:8" ht="22.5" customHeight="1" x14ac:dyDescent="0.3">
      <c r="A1619" s="24">
        <v>1616</v>
      </c>
      <c r="B1619" s="83"/>
      <c r="C1619" s="90"/>
      <c r="D1619" s="91"/>
      <c r="E1619" s="90"/>
      <c r="F1619" s="91"/>
      <c r="G1619" s="91"/>
      <c r="H1619" s="91"/>
    </row>
    <row r="1620" spans="1:8" ht="22.5" customHeight="1" x14ac:dyDescent="0.3">
      <c r="A1620" s="24">
        <v>1617</v>
      </c>
      <c r="B1620" s="83"/>
      <c r="C1620" s="90"/>
      <c r="D1620" s="91"/>
      <c r="E1620" s="90"/>
      <c r="F1620" s="91"/>
      <c r="G1620" s="91"/>
      <c r="H1620" s="91"/>
    </row>
    <row r="1621" spans="1:8" ht="22.5" customHeight="1" x14ac:dyDescent="0.3">
      <c r="A1621" s="24">
        <v>1618</v>
      </c>
      <c r="B1621" s="83"/>
      <c r="C1621" s="90"/>
      <c r="D1621" s="91"/>
      <c r="E1621" s="90"/>
      <c r="F1621" s="91"/>
      <c r="G1621" s="91"/>
      <c r="H1621" s="91"/>
    </row>
    <row r="1622" spans="1:8" ht="22.5" customHeight="1" x14ac:dyDescent="0.3">
      <c r="A1622" s="24">
        <v>1619</v>
      </c>
      <c r="B1622" s="83"/>
      <c r="C1622" s="90"/>
      <c r="D1622" s="91"/>
      <c r="E1622" s="90"/>
      <c r="F1622" s="91"/>
      <c r="G1622" s="91"/>
      <c r="H1622" s="91"/>
    </row>
    <row r="1623" spans="1:8" ht="22.5" customHeight="1" x14ac:dyDescent="0.3">
      <c r="A1623" s="24">
        <v>1620</v>
      </c>
      <c r="B1623" s="83"/>
      <c r="C1623" s="90"/>
      <c r="D1623" s="91"/>
      <c r="E1623" s="90"/>
      <c r="F1623" s="91"/>
      <c r="G1623" s="91"/>
      <c r="H1623" s="91"/>
    </row>
    <row r="1624" spans="1:8" ht="22.5" customHeight="1" x14ac:dyDescent="0.3">
      <c r="A1624" s="24">
        <v>1621</v>
      </c>
      <c r="B1624" s="83"/>
      <c r="C1624" s="90"/>
      <c r="D1624" s="91"/>
      <c r="E1624" s="90"/>
      <c r="F1624" s="91"/>
      <c r="G1624" s="91"/>
      <c r="H1624" s="91"/>
    </row>
    <row r="1625" spans="1:8" ht="22.5" customHeight="1" x14ac:dyDescent="0.3">
      <c r="A1625" s="24">
        <v>1622</v>
      </c>
      <c r="B1625" s="83"/>
      <c r="C1625" s="90"/>
      <c r="D1625" s="91"/>
      <c r="E1625" s="90"/>
      <c r="F1625" s="91"/>
      <c r="G1625" s="91"/>
      <c r="H1625" s="91"/>
    </row>
    <row r="1626" spans="1:8" ht="22.5" customHeight="1" x14ac:dyDescent="0.3">
      <c r="A1626" s="24">
        <v>1623</v>
      </c>
      <c r="B1626" s="83"/>
      <c r="C1626" s="90"/>
      <c r="D1626" s="91"/>
      <c r="E1626" s="90"/>
      <c r="F1626" s="91"/>
      <c r="G1626" s="91"/>
      <c r="H1626" s="91"/>
    </row>
    <row r="1627" spans="1:8" ht="22.5" customHeight="1" x14ac:dyDescent="0.3">
      <c r="A1627" s="24">
        <v>1624</v>
      </c>
      <c r="B1627" s="83"/>
      <c r="C1627" s="90"/>
      <c r="D1627" s="91"/>
      <c r="E1627" s="90"/>
      <c r="F1627" s="91"/>
      <c r="G1627" s="91"/>
      <c r="H1627" s="91"/>
    </row>
    <row r="1628" spans="1:8" ht="22.5" customHeight="1" x14ac:dyDescent="0.3">
      <c r="A1628" s="24">
        <v>1625</v>
      </c>
      <c r="B1628" s="83"/>
      <c r="C1628" s="90"/>
      <c r="D1628" s="91"/>
      <c r="E1628" s="90"/>
      <c r="F1628" s="91"/>
      <c r="G1628" s="91"/>
      <c r="H1628" s="91"/>
    </row>
    <row r="1629" spans="1:8" ht="22.5" customHeight="1" x14ac:dyDescent="0.3">
      <c r="A1629" s="24">
        <v>1626</v>
      </c>
      <c r="B1629" s="83"/>
      <c r="C1629" s="90"/>
      <c r="D1629" s="91"/>
      <c r="E1629" s="90"/>
      <c r="F1629" s="91"/>
      <c r="G1629" s="91"/>
      <c r="H1629" s="91"/>
    </row>
    <row r="1630" spans="1:8" ht="22.5" customHeight="1" x14ac:dyDescent="0.3">
      <c r="A1630" s="24">
        <v>1627</v>
      </c>
      <c r="B1630" s="83"/>
      <c r="C1630" s="90"/>
      <c r="D1630" s="91"/>
      <c r="E1630" s="90"/>
      <c r="F1630" s="91"/>
      <c r="G1630" s="91"/>
      <c r="H1630" s="91"/>
    </row>
    <row r="1631" spans="1:8" ht="22.5" customHeight="1" x14ac:dyDescent="0.3">
      <c r="A1631" s="24">
        <v>1628</v>
      </c>
      <c r="B1631" s="83"/>
      <c r="C1631" s="90"/>
      <c r="D1631" s="91"/>
      <c r="E1631" s="90"/>
      <c r="F1631" s="91"/>
      <c r="G1631" s="91"/>
      <c r="H1631" s="91"/>
    </row>
    <row r="1632" spans="1:8" ht="22.5" customHeight="1" x14ac:dyDescent="0.3">
      <c r="A1632" s="24">
        <v>1629</v>
      </c>
      <c r="B1632" s="83"/>
      <c r="C1632" s="90"/>
      <c r="D1632" s="91"/>
      <c r="E1632" s="90"/>
      <c r="F1632" s="91"/>
      <c r="G1632" s="91"/>
      <c r="H1632" s="91"/>
    </row>
    <row r="1633" spans="1:8" ht="22.5" customHeight="1" x14ac:dyDescent="0.3">
      <c r="A1633" s="24">
        <v>1630</v>
      </c>
      <c r="B1633" s="83"/>
      <c r="C1633" s="90"/>
      <c r="D1633" s="91"/>
      <c r="E1633" s="90"/>
      <c r="F1633" s="91"/>
      <c r="G1633" s="91"/>
      <c r="H1633" s="91"/>
    </row>
    <row r="1634" spans="1:8" ht="22.5" customHeight="1" x14ac:dyDescent="0.3">
      <c r="A1634" s="24">
        <v>1631</v>
      </c>
      <c r="B1634" s="83"/>
      <c r="C1634" s="90"/>
      <c r="D1634" s="91"/>
      <c r="E1634" s="90"/>
      <c r="F1634" s="91"/>
      <c r="G1634" s="91"/>
      <c r="H1634" s="91"/>
    </row>
    <row r="1635" spans="1:8" ht="22.5" customHeight="1" x14ac:dyDescent="0.3">
      <c r="A1635" s="24">
        <v>1632</v>
      </c>
      <c r="B1635" s="83"/>
      <c r="C1635" s="90"/>
      <c r="D1635" s="91"/>
      <c r="E1635" s="90"/>
      <c r="F1635" s="91"/>
      <c r="G1635" s="91"/>
      <c r="H1635" s="91"/>
    </row>
    <row r="1636" spans="1:8" ht="22.5" customHeight="1" x14ac:dyDescent="0.3">
      <c r="A1636" s="24">
        <v>1633</v>
      </c>
      <c r="B1636" s="83"/>
      <c r="C1636" s="90"/>
      <c r="D1636" s="91"/>
      <c r="E1636" s="90"/>
      <c r="F1636" s="91"/>
      <c r="G1636" s="91"/>
      <c r="H1636" s="91"/>
    </row>
    <row r="1637" spans="1:8" ht="22.5" customHeight="1" x14ac:dyDescent="0.3">
      <c r="A1637" s="24">
        <v>1634</v>
      </c>
      <c r="B1637" s="83"/>
      <c r="C1637" s="90"/>
      <c r="D1637" s="91"/>
      <c r="E1637" s="90"/>
      <c r="F1637" s="91"/>
      <c r="G1637" s="91"/>
      <c r="H1637" s="91"/>
    </row>
    <row r="1638" spans="1:8" ht="22.5" customHeight="1" x14ac:dyDescent="0.3">
      <c r="A1638" s="24">
        <v>1635</v>
      </c>
      <c r="B1638" s="83"/>
      <c r="C1638" s="90"/>
      <c r="D1638" s="91"/>
      <c r="E1638" s="90"/>
      <c r="F1638" s="91"/>
      <c r="G1638" s="91"/>
      <c r="H1638" s="91"/>
    </row>
    <row r="1639" spans="1:8" ht="22.5" customHeight="1" x14ac:dyDescent="0.3">
      <c r="A1639" s="24">
        <v>1636</v>
      </c>
      <c r="B1639" s="83"/>
      <c r="C1639" s="90"/>
      <c r="D1639" s="91"/>
      <c r="E1639" s="90"/>
      <c r="F1639" s="91"/>
      <c r="G1639" s="91"/>
      <c r="H1639" s="91"/>
    </row>
    <row r="1640" spans="1:8" ht="22.5" customHeight="1" x14ac:dyDescent="0.3">
      <c r="A1640" s="24">
        <v>1637</v>
      </c>
      <c r="B1640" s="83"/>
      <c r="C1640" s="90"/>
      <c r="D1640" s="91"/>
      <c r="E1640" s="90"/>
      <c r="F1640" s="91"/>
      <c r="G1640" s="91"/>
      <c r="H1640" s="91"/>
    </row>
    <row r="1641" spans="1:8" ht="22.5" customHeight="1" x14ac:dyDescent="0.3">
      <c r="A1641" s="24">
        <v>1638</v>
      </c>
      <c r="B1641" s="83"/>
      <c r="C1641" s="90"/>
      <c r="D1641" s="91"/>
      <c r="E1641" s="90"/>
      <c r="F1641" s="91"/>
      <c r="G1641" s="91"/>
      <c r="H1641" s="91"/>
    </row>
    <row r="1642" spans="1:8" ht="22.5" customHeight="1" x14ac:dyDescent="0.3">
      <c r="A1642" s="24">
        <v>1639</v>
      </c>
      <c r="B1642" s="83"/>
      <c r="C1642" s="90"/>
      <c r="D1642" s="91"/>
      <c r="E1642" s="90"/>
      <c r="F1642" s="91"/>
      <c r="G1642" s="91"/>
      <c r="H1642" s="91"/>
    </row>
    <row r="1643" spans="1:8" ht="22.5" customHeight="1" x14ac:dyDescent="0.3">
      <c r="A1643" s="24">
        <v>1640</v>
      </c>
      <c r="B1643" s="83"/>
      <c r="C1643" s="90"/>
      <c r="D1643" s="91"/>
      <c r="E1643" s="90"/>
      <c r="F1643" s="91"/>
      <c r="G1643" s="91"/>
      <c r="H1643" s="91"/>
    </row>
    <row r="1644" spans="1:8" ht="22.5" customHeight="1" x14ac:dyDescent="0.3">
      <c r="A1644" s="24">
        <v>1641</v>
      </c>
      <c r="B1644" s="83"/>
      <c r="C1644" s="90"/>
      <c r="D1644" s="91"/>
      <c r="E1644" s="90"/>
      <c r="F1644" s="91"/>
      <c r="G1644" s="91"/>
      <c r="H1644" s="91"/>
    </row>
    <row r="1645" spans="1:8" ht="22.5" customHeight="1" x14ac:dyDescent="0.3">
      <c r="A1645" s="24">
        <v>1642</v>
      </c>
      <c r="B1645" s="83"/>
      <c r="C1645" s="90"/>
      <c r="D1645" s="91"/>
      <c r="E1645" s="90"/>
      <c r="F1645" s="91"/>
      <c r="G1645" s="91"/>
      <c r="H1645" s="91"/>
    </row>
    <row r="1646" spans="1:8" ht="22.5" customHeight="1" x14ac:dyDescent="0.3">
      <c r="A1646" s="24">
        <v>1643</v>
      </c>
      <c r="B1646" s="83"/>
      <c r="C1646" s="90"/>
      <c r="D1646" s="91"/>
      <c r="E1646" s="90"/>
      <c r="F1646" s="91"/>
      <c r="G1646" s="91"/>
      <c r="H1646" s="91"/>
    </row>
    <row r="1647" spans="1:8" ht="22.5" customHeight="1" x14ac:dyDescent="0.3">
      <c r="A1647" s="24">
        <v>1644</v>
      </c>
      <c r="B1647" s="83"/>
      <c r="C1647" s="90"/>
      <c r="D1647" s="91"/>
      <c r="E1647" s="90"/>
      <c r="F1647" s="91"/>
      <c r="G1647" s="91"/>
      <c r="H1647" s="91"/>
    </row>
    <row r="1648" spans="1:8" ht="22.5" customHeight="1" x14ac:dyDescent="0.3">
      <c r="A1648" s="24">
        <v>1645</v>
      </c>
      <c r="B1648" s="83"/>
      <c r="C1648" s="90"/>
      <c r="D1648" s="91"/>
      <c r="E1648" s="90"/>
      <c r="F1648" s="91"/>
      <c r="G1648" s="91"/>
      <c r="H1648" s="91"/>
    </row>
    <row r="1649" spans="1:8" ht="22.5" customHeight="1" x14ac:dyDescent="0.3">
      <c r="A1649" s="24">
        <v>1646</v>
      </c>
      <c r="B1649" s="83"/>
      <c r="C1649" s="90"/>
      <c r="D1649" s="91"/>
      <c r="E1649" s="90"/>
      <c r="F1649" s="91"/>
      <c r="G1649" s="91"/>
      <c r="H1649" s="91"/>
    </row>
    <row r="1650" spans="1:8" ht="22.5" customHeight="1" x14ac:dyDescent="0.3">
      <c r="A1650" s="24">
        <v>1647</v>
      </c>
      <c r="B1650" s="83"/>
      <c r="C1650" s="90"/>
      <c r="D1650" s="91"/>
      <c r="E1650" s="90"/>
      <c r="F1650" s="91"/>
      <c r="G1650" s="91"/>
      <c r="H1650" s="91"/>
    </row>
    <row r="1651" spans="1:8" ht="22.5" customHeight="1" x14ac:dyDescent="0.3">
      <c r="A1651" s="24">
        <v>1648</v>
      </c>
      <c r="B1651" s="83"/>
      <c r="C1651" s="90"/>
      <c r="D1651" s="91"/>
      <c r="E1651" s="90"/>
      <c r="F1651" s="91"/>
      <c r="G1651" s="91"/>
      <c r="H1651" s="91"/>
    </row>
    <row r="1652" spans="1:8" ht="22.5" customHeight="1" x14ac:dyDescent="0.3">
      <c r="A1652" s="24">
        <v>1649</v>
      </c>
      <c r="B1652" s="83"/>
      <c r="C1652" s="90"/>
      <c r="D1652" s="91"/>
      <c r="E1652" s="90"/>
      <c r="F1652" s="91"/>
      <c r="G1652" s="91"/>
      <c r="H1652" s="91"/>
    </row>
    <row r="1653" spans="1:8" ht="22.5" customHeight="1" x14ac:dyDescent="0.3">
      <c r="A1653" s="24">
        <v>1650</v>
      </c>
      <c r="B1653" s="83"/>
      <c r="C1653" s="90"/>
      <c r="D1653" s="91"/>
      <c r="E1653" s="90"/>
      <c r="F1653" s="91"/>
      <c r="G1653" s="91"/>
      <c r="H1653" s="91"/>
    </row>
    <row r="1654" spans="1:8" ht="22.5" customHeight="1" x14ac:dyDescent="0.3">
      <c r="A1654" s="24">
        <v>1651</v>
      </c>
      <c r="B1654" s="83"/>
      <c r="C1654" s="90"/>
      <c r="D1654" s="91"/>
      <c r="E1654" s="90"/>
      <c r="F1654" s="91"/>
      <c r="G1654" s="91"/>
      <c r="H1654" s="91"/>
    </row>
    <row r="1655" spans="1:8" ht="22.5" customHeight="1" x14ac:dyDescent="0.3">
      <c r="A1655" s="24">
        <v>1652</v>
      </c>
      <c r="B1655" s="83"/>
      <c r="C1655" s="90"/>
      <c r="D1655" s="91"/>
      <c r="E1655" s="90"/>
      <c r="F1655" s="91"/>
      <c r="G1655" s="91"/>
      <c r="H1655" s="91"/>
    </row>
    <row r="1656" spans="1:8" ht="22.5" customHeight="1" x14ac:dyDescent="0.3">
      <c r="A1656" s="24">
        <v>1653</v>
      </c>
      <c r="B1656" s="83"/>
      <c r="C1656" s="90"/>
      <c r="D1656" s="91"/>
      <c r="E1656" s="90"/>
      <c r="F1656" s="91"/>
      <c r="G1656" s="91"/>
      <c r="H1656" s="91"/>
    </row>
    <row r="1657" spans="1:8" ht="22.5" customHeight="1" x14ac:dyDescent="0.3">
      <c r="A1657" s="24">
        <v>1654</v>
      </c>
      <c r="B1657" s="83"/>
      <c r="C1657" s="90"/>
      <c r="D1657" s="91"/>
      <c r="E1657" s="90"/>
      <c r="F1657" s="91"/>
      <c r="G1657" s="91"/>
      <c r="H1657" s="91"/>
    </row>
    <row r="1658" spans="1:8" ht="22.5" customHeight="1" x14ac:dyDescent="0.3">
      <c r="A1658" s="24">
        <v>1655</v>
      </c>
      <c r="B1658" s="83"/>
      <c r="C1658" s="90"/>
      <c r="D1658" s="91"/>
      <c r="E1658" s="90"/>
      <c r="F1658" s="91"/>
      <c r="G1658" s="91"/>
      <c r="H1658" s="91"/>
    </row>
    <row r="1659" spans="1:8" ht="22.5" customHeight="1" x14ac:dyDescent="0.3">
      <c r="A1659" s="24">
        <v>1656</v>
      </c>
      <c r="B1659" s="83"/>
      <c r="C1659" s="90"/>
      <c r="D1659" s="91"/>
      <c r="E1659" s="90"/>
      <c r="F1659" s="91"/>
      <c r="G1659" s="91"/>
      <c r="H1659" s="91"/>
    </row>
    <row r="1660" spans="1:8" ht="22.5" customHeight="1" x14ac:dyDescent="0.3">
      <c r="A1660" s="24">
        <v>1657</v>
      </c>
      <c r="B1660" s="83"/>
      <c r="C1660" s="90"/>
      <c r="D1660" s="91"/>
      <c r="E1660" s="90"/>
      <c r="F1660" s="91"/>
      <c r="G1660" s="91"/>
      <c r="H1660" s="91"/>
    </row>
    <row r="1661" spans="1:8" ht="22.5" customHeight="1" x14ac:dyDescent="0.3">
      <c r="A1661" s="24">
        <v>1658</v>
      </c>
      <c r="B1661" s="83"/>
      <c r="C1661" s="90"/>
      <c r="D1661" s="91"/>
      <c r="E1661" s="90"/>
      <c r="F1661" s="91"/>
      <c r="G1661" s="91"/>
      <c r="H1661" s="91"/>
    </row>
    <row r="1662" spans="1:8" ht="22.5" customHeight="1" x14ac:dyDescent="0.3">
      <c r="A1662" s="24">
        <v>1659</v>
      </c>
      <c r="B1662" s="83"/>
      <c r="C1662" s="90"/>
      <c r="D1662" s="91"/>
      <c r="E1662" s="90"/>
      <c r="F1662" s="91"/>
      <c r="G1662" s="91"/>
      <c r="H1662" s="91"/>
    </row>
    <row r="1663" spans="1:8" ht="22.5" customHeight="1" x14ac:dyDescent="0.3">
      <c r="A1663" s="24">
        <v>1660</v>
      </c>
      <c r="B1663" s="83"/>
      <c r="C1663" s="90"/>
      <c r="D1663" s="91"/>
      <c r="E1663" s="90"/>
      <c r="F1663" s="91"/>
      <c r="G1663" s="91"/>
      <c r="H1663" s="91"/>
    </row>
    <row r="1664" spans="1:8" ht="22.5" customHeight="1" x14ac:dyDescent="0.3">
      <c r="A1664" s="24">
        <v>1661</v>
      </c>
      <c r="B1664" s="83"/>
      <c r="C1664" s="90"/>
      <c r="D1664" s="91"/>
      <c r="E1664" s="90"/>
      <c r="F1664" s="91"/>
      <c r="G1664" s="91"/>
      <c r="H1664" s="91"/>
    </row>
    <row r="1665" spans="1:8" ht="22.5" customHeight="1" x14ac:dyDescent="0.3">
      <c r="A1665" s="24">
        <v>1662</v>
      </c>
      <c r="B1665" s="83"/>
      <c r="C1665" s="90"/>
      <c r="D1665" s="91"/>
      <c r="E1665" s="90"/>
      <c r="F1665" s="91"/>
      <c r="G1665" s="91"/>
      <c r="H1665" s="91"/>
    </row>
    <row r="1666" spans="1:8" ht="22.5" customHeight="1" x14ac:dyDescent="0.3">
      <c r="A1666" s="24">
        <v>1663</v>
      </c>
      <c r="B1666" s="83"/>
      <c r="C1666" s="90"/>
      <c r="D1666" s="91"/>
      <c r="E1666" s="90"/>
      <c r="F1666" s="91"/>
      <c r="G1666" s="91"/>
      <c r="H1666" s="91"/>
    </row>
    <row r="1667" spans="1:8" ht="22.5" customHeight="1" x14ac:dyDescent="0.3">
      <c r="A1667" s="24">
        <v>1664</v>
      </c>
      <c r="B1667" s="83"/>
      <c r="C1667" s="90"/>
      <c r="D1667" s="91"/>
      <c r="E1667" s="90"/>
      <c r="F1667" s="91"/>
      <c r="G1667" s="91"/>
      <c r="H1667" s="91"/>
    </row>
    <row r="1668" spans="1:8" ht="22.5" customHeight="1" x14ac:dyDescent="0.3">
      <c r="A1668" s="24">
        <v>1665</v>
      </c>
      <c r="B1668" s="83"/>
      <c r="C1668" s="90"/>
      <c r="D1668" s="91"/>
      <c r="E1668" s="90"/>
      <c r="F1668" s="91"/>
      <c r="G1668" s="91"/>
      <c r="H1668" s="91"/>
    </row>
    <row r="1669" spans="1:8" ht="22.5" customHeight="1" x14ac:dyDescent="0.3">
      <c r="A1669" s="24">
        <v>1666</v>
      </c>
      <c r="B1669" s="83"/>
      <c r="C1669" s="90"/>
      <c r="D1669" s="91"/>
      <c r="E1669" s="90"/>
      <c r="F1669" s="91"/>
      <c r="G1669" s="91"/>
      <c r="H1669" s="91"/>
    </row>
    <row r="1670" spans="1:8" ht="22.5" customHeight="1" x14ac:dyDescent="0.3">
      <c r="A1670" s="24">
        <v>1667</v>
      </c>
      <c r="B1670" s="83"/>
      <c r="C1670" s="90"/>
      <c r="D1670" s="91"/>
      <c r="E1670" s="90"/>
      <c r="F1670" s="91"/>
      <c r="G1670" s="91"/>
      <c r="H1670" s="91"/>
    </row>
    <row r="1671" spans="1:8" ht="22.5" customHeight="1" x14ac:dyDescent="0.3">
      <c r="A1671" s="24">
        <v>1668</v>
      </c>
      <c r="B1671" s="83"/>
      <c r="C1671" s="90"/>
      <c r="D1671" s="91"/>
      <c r="E1671" s="90"/>
      <c r="F1671" s="91"/>
      <c r="G1671" s="91"/>
      <c r="H1671" s="91"/>
    </row>
    <row r="1672" spans="1:8" ht="22.5" customHeight="1" x14ac:dyDescent="0.3">
      <c r="A1672" s="24">
        <v>1669</v>
      </c>
      <c r="B1672" s="83"/>
      <c r="C1672" s="90"/>
      <c r="D1672" s="91"/>
      <c r="E1672" s="90"/>
      <c r="F1672" s="91"/>
      <c r="G1672" s="91"/>
      <c r="H1672" s="91"/>
    </row>
    <row r="1673" spans="1:8" ht="22.5" customHeight="1" x14ac:dyDescent="0.3">
      <c r="A1673" s="24">
        <v>1670</v>
      </c>
      <c r="B1673" s="83"/>
      <c r="C1673" s="90"/>
      <c r="D1673" s="91"/>
      <c r="E1673" s="90"/>
      <c r="F1673" s="91"/>
      <c r="G1673" s="91"/>
      <c r="H1673" s="91"/>
    </row>
    <row r="1674" spans="1:8" ht="22.5" customHeight="1" x14ac:dyDescent="0.3">
      <c r="A1674" s="24">
        <v>1671</v>
      </c>
      <c r="B1674" s="83"/>
      <c r="C1674" s="90"/>
      <c r="D1674" s="91"/>
      <c r="E1674" s="90"/>
      <c r="F1674" s="91"/>
      <c r="G1674" s="91"/>
      <c r="H1674" s="91"/>
    </row>
    <row r="1675" spans="1:8" ht="22.5" customHeight="1" x14ac:dyDescent="0.3">
      <c r="A1675" s="24">
        <v>1672</v>
      </c>
      <c r="B1675" s="83"/>
      <c r="C1675" s="90"/>
      <c r="D1675" s="91"/>
      <c r="E1675" s="90"/>
      <c r="F1675" s="91"/>
      <c r="G1675" s="91"/>
      <c r="H1675" s="91"/>
    </row>
    <row r="1676" spans="1:8" ht="22.5" customHeight="1" x14ac:dyDescent="0.3">
      <c r="A1676" s="24">
        <v>1673</v>
      </c>
      <c r="B1676" s="83"/>
      <c r="C1676" s="90"/>
      <c r="D1676" s="91"/>
      <c r="E1676" s="90"/>
      <c r="F1676" s="91"/>
      <c r="G1676" s="91"/>
      <c r="H1676" s="91"/>
    </row>
    <row r="1677" spans="1:8" ht="22.5" customHeight="1" x14ac:dyDescent="0.3">
      <c r="A1677" s="24">
        <v>1674</v>
      </c>
      <c r="B1677" s="83"/>
      <c r="C1677" s="90"/>
      <c r="D1677" s="91"/>
      <c r="E1677" s="90"/>
      <c r="F1677" s="91"/>
      <c r="G1677" s="91"/>
      <c r="H1677" s="91"/>
    </row>
    <row r="1678" spans="1:8" ht="22.5" customHeight="1" x14ac:dyDescent="0.3">
      <c r="A1678" s="24">
        <v>1675</v>
      </c>
      <c r="B1678" s="83"/>
      <c r="C1678" s="90"/>
      <c r="D1678" s="91"/>
      <c r="E1678" s="90"/>
      <c r="F1678" s="91"/>
      <c r="G1678" s="91"/>
      <c r="H1678" s="91"/>
    </row>
    <row r="1679" spans="1:8" ht="22.5" customHeight="1" x14ac:dyDescent="0.3">
      <c r="A1679" s="24">
        <v>1676</v>
      </c>
      <c r="B1679" s="83"/>
      <c r="C1679" s="90"/>
      <c r="D1679" s="91"/>
      <c r="E1679" s="90"/>
      <c r="F1679" s="91"/>
      <c r="G1679" s="91"/>
      <c r="H1679" s="91"/>
    </row>
    <row r="1680" spans="1:8" ht="22.5" customHeight="1" x14ac:dyDescent="0.3">
      <c r="A1680" s="24">
        <v>1677</v>
      </c>
      <c r="B1680" s="83"/>
      <c r="C1680" s="90"/>
      <c r="D1680" s="91"/>
      <c r="E1680" s="90"/>
      <c r="F1680" s="91"/>
      <c r="G1680" s="91"/>
      <c r="H1680" s="91"/>
    </row>
    <row r="1681" spans="1:8" ht="22.5" customHeight="1" x14ac:dyDescent="0.3">
      <c r="A1681" s="24">
        <v>1678</v>
      </c>
      <c r="B1681" s="83"/>
      <c r="C1681" s="90"/>
      <c r="D1681" s="91"/>
      <c r="E1681" s="90"/>
      <c r="F1681" s="91"/>
      <c r="G1681" s="91"/>
      <c r="H1681" s="91"/>
    </row>
    <row r="1682" spans="1:8" ht="22.5" customHeight="1" x14ac:dyDescent="0.3">
      <c r="A1682" s="24">
        <v>1679</v>
      </c>
      <c r="B1682" s="83"/>
      <c r="C1682" s="90"/>
      <c r="D1682" s="91"/>
      <c r="E1682" s="90"/>
      <c r="F1682" s="91"/>
      <c r="G1682" s="91"/>
      <c r="H1682" s="91"/>
    </row>
    <row r="1683" spans="1:8" ht="22.5" customHeight="1" x14ac:dyDescent="0.3">
      <c r="A1683" s="24">
        <v>1680</v>
      </c>
      <c r="B1683" s="83"/>
      <c r="C1683" s="90"/>
      <c r="D1683" s="91"/>
      <c r="E1683" s="90"/>
      <c r="F1683" s="91"/>
      <c r="G1683" s="91"/>
      <c r="H1683" s="91"/>
    </row>
    <row r="1684" spans="1:8" ht="22.5" customHeight="1" x14ac:dyDescent="0.3">
      <c r="A1684" s="24">
        <v>1681</v>
      </c>
      <c r="B1684" s="83"/>
      <c r="C1684" s="90"/>
      <c r="D1684" s="91"/>
      <c r="E1684" s="90"/>
      <c r="F1684" s="91"/>
      <c r="G1684" s="91"/>
      <c r="H1684" s="91"/>
    </row>
    <row r="1685" spans="1:8" ht="22.5" customHeight="1" x14ac:dyDescent="0.3">
      <c r="A1685" s="24">
        <v>1682</v>
      </c>
      <c r="B1685" s="83"/>
      <c r="C1685" s="90"/>
      <c r="D1685" s="91"/>
      <c r="E1685" s="90"/>
      <c r="F1685" s="91"/>
      <c r="G1685" s="91"/>
      <c r="H1685" s="91"/>
    </row>
    <row r="1686" spans="1:8" ht="22.5" customHeight="1" x14ac:dyDescent="0.3">
      <c r="A1686" s="24">
        <v>1683</v>
      </c>
      <c r="B1686" s="83"/>
      <c r="C1686" s="90"/>
      <c r="D1686" s="91"/>
      <c r="E1686" s="90"/>
      <c r="F1686" s="91"/>
      <c r="G1686" s="91"/>
      <c r="H1686" s="91"/>
    </row>
    <row r="1687" spans="1:8" ht="22.5" customHeight="1" x14ac:dyDescent="0.3">
      <c r="A1687" s="24">
        <v>1684</v>
      </c>
      <c r="B1687" s="83"/>
      <c r="C1687" s="90"/>
      <c r="D1687" s="91"/>
      <c r="E1687" s="90"/>
      <c r="F1687" s="91"/>
      <c r="G1687" s="91"/>
      <c r="H1687" s="91"/>
    </row>
    <row r="1688" spans="1:8" ht="22.5" customHeight="1" x14ac:dyDescent="0.3">
      <c r="A1688" s="24">
        <v>1685</v>
      </c>
      <c r="B1688" s="83"/>
      <c r="C1688" s="90"/>
      <c r="D1688" s="91"/>
      <c r="E1688" s="90"/>
      <c r="F1688" s="91"/>
      <c r="G1688" s="91"/>
      <c r="H1688" s="91"/>
    </row>
    <row r="1689" spans="1:8" ht="22.5" customHeight="1" x14ac:dyDescent="0.3">
      <c r="A1689" s="24">
        <v>1686</v>
      </c>
      <c r="B1689" s="83"/>
      <c r="C1689" s="90"/>
      <c r="D1689" s="91"/>
      <c r="E1689" s="90"/>
      <c r="F1689" s="91"/>
      <c r="G1689" s="91"/>
      <c r="H1689" s="91"/>
    </row>
    <row r="1690" spans="1:8" ht="22.5" customHeight="1" x14ac:dyDescent="0.3">
      <c r="A1690" s="24">
        <v>1687</v>
      </c>
      <c r="B1690" s="83"/>
      <c r="C1690" s="90"/>
      <c r="D1690" s="91"/>
      <c r="E1690" s="90"/>
      <c r="F1690" s="91"/>
      <c r="G1690" s="91"/>
      <c r="H1690" s="91"/>
    </row>
    <row r="1691" spans="1:8" ht="22.5" customHeight="1" x14ac:dyDescent="0.3">
      <c r="A1691" s="24">
        <v>1688</v>
      </c>
      <c r="B1691" s="83"/>
      <c r="C1691" s="90"/>
      <c r="D1691" s="91"/>
      <c r="E1691" s="90"/>
      <c r="F1691" s="91"/>
      <c r="G1691" s="91"/>
      <c r="H1691" s="91"/>
    </row>
    <row r="1692" spans="1:8" ht="22.5" customHeight="1" x14ac:dyDescent="0.3">
      <c r="A1692" s="24">
        <v>1689</v>
      </c>
      <c r="B1692" s="83"/>
      <c r="C1692" s="90"/>
      <c r="D1692" s="91"/>
      <c r="E1692" s="90"/>
      <c r="F1692" s="91"/>
      <c r="G1692" s="91"/>
      <c r="H1692" s="91"/>
    </row>
    <row r="1693" spans="1:8" ht="22.5" customHeight="1" x14ac:dyDescent="0.3">
      <c r="A1693" s="24">
        <v>1690</v>
      </c>
      <c r="B1693" s="83"/>
      <c r="C1693" s="90"/>
      <c r="D1693" s="91"/>
      <c r="E1693" s="90"/>
      <c r="F1693" s="91"/>
      <c r="G1693" s="91"/>
      <c r="H1693" s="91"/>
    </row>
    <row r="1694" spans="1:8" ht="22.5" customHeight="1" x14ac:dyDescent="0.3">
      <c r="A1694" s="24">
        <v>1691</v>
      </c>
      <c r="B1694" s="83"/>
      <c r="C1694" s="90"/>
      <c r="D1694" s="91"/>
      <c r="E1694" s="90"/>
      <c r="F1694" s="91"/>
      <c r="G1694" s="91"/>
      <c r="H1694" s="91"/>
    </row>
    <row r="1695" spans="1:8" ht="22.5" customHeight="1" x14ac:dyDescent="0.3">
      <c r="A1695" s="24">
        <v>1692</v>
      </c>
      <c r="B1695" s="83"/>
      <c r="C1695" s="90"/>
      <c r="D1695" s="91"/>
      <c r="E1695" s="90"/>
      <c r="F1695" s="91"/>
      <c r="G1695" s="91"/>
      <c r="H1695" s="91"/>
    </row>
    <row r="1696" spans="1:8" ht="22.5" customHeight="1" x14ac:dyDescent="0.3">
      <c r="A1696" s="24">
        <v>1693</v>
      </c>
      <c r="B1696" s="83"/>
      <c r="C1696" s="90"/>
      <c r="D1696" s="91"/>
      <c r="E1696" s="90"/>
      <c r="F1696" s="91"/>
      <c r="G1696" s="91"/>
      <c r="H1696" s="91"/>
    </row>
    <row r="1697" spans="1:8" ht="22.5" customHeight="1" x14ac:dyDescent="0.3">
      <c r="A1697" s="24">
        <v>1694</v>
      </c>
      <c r="B1697" s="83"/>
      <c r="C1697" s="90"/>
      <c r="D1697" s="91"/>
      <c r="E1697" s="90"/>
      <c r="F1697" s="91"/>
      <c r="G1697" s="91"/>
      <c r="H1697" s="91"/>
    </row>
    <row r="1698" spans="1:8" ht="22.5" customHeight="1" x14ac:dyDescent="0.3">
      <c r="A1698" s="24">
        <v>1695</v>
      </c>
      <c r="B1698" s="83"/>
      <c r="C1698" s="90"/>
      <c r="D1698" s="91"/>
      <c r="E1698" s="90"/>
      <c r="F1698" s="91"/>
      <c r="G1698" s="91"/>
      <c r="H1698" s="91"/>
    </row>
    <row r="1699" spans="1:8" ht="22.5" customHeight="1" x14ac:dyDescent="0.3">
      <c r="A1699" s="24">
        <v>1696</v>
      </c>
      <c r="B1699" s="83"/>
      <c r="C1699" s="90"/>
      <c r="D1699" s="91"/>
      <c r="E1699" s="90"/>
      <c r="F1699" s="91"/>
      <c r="G1699" s="91"/>
      <c r="H1699" s="91"/>
    </row>
    <row r="1700" spans="1:8" ht="22.5" customHeight="1" x14ac:dyDescent="0.3">
      <c r="A1700" s="24">
        <v>1697</v>
      </c>
      <c r="B1700" s="83"/>
      <c r="C1700" s="90"/>
      <c r="D1700" s="91"/>
      <c r="E1700" s="90"/>
      <c r="F1700" s="91"/>
      <c r="G1700" s="91"/>
      <c r="H1700" s="91"/>
    </row>
    <row r="1701" spans="1:8" ht="22.5" customHeight="1" x14ac:dyDescent="0.3">
      <c r="A1701" s="24">
        <v>1698</v>
      </c>
      <c r="B1701" s="83"/>
      <c r="C1701" s="90"/>
      <c r="D1701" s="91"/>
      <c r="E1701" s="90"/>
      <c r="F1701" s="91"/>
      <c r="G1701" s="91"/>
      <c r="H1701" s="91"/>
    </row>
    <row r="1702" spans="1:8" ht="22.5" customHeight="1" x14ac:dyDescent="0.3">
      <c r="A1702" s="24">
        <v>1699</v>
      </c>
      <c r="B1702" s="83"/>
      <c r="C1702" s="90"/>
      <c r="D1702" s="91"/>
      <c r="E1702" s="90"/>
      <c r="F1702" s="91"/>
      <c r="G1702" s="91"/>
      <c r="H1702" s="91"/>
    </row>
    <row r="1703" spans="1:8" ht="22.5" customHeight="1" x14ac:dyDescent="0.3">
      <c r="A1703" s="24">
        <v>1700</v>
      </c>
      <c r="B1703" s="83"/>
      <c r="C1703" s="90"/>
      <c r="D1703" s="91"/>
      <c r="E1703" s="90"/>
      <c r="F1703" s="91"/>
      <c r="G1703" s="91"/>
      <c r="H1703" s="91"/>
    </row>
    <row r="1704" spans="1:8" ht="22.5" customHeight="1" x14ac:dyDescent="0.3">
      <c r="A1704" s="24">
        <v>1701</v>
      </c>
      <c r="B1704" s="83"/>
      <c r="C1704" s="90"/>
      <c r="D1704" s="91"/>
      <c r="E1704" s="90"/>
      <c r="F1704" s="91"/>
      <c r="G1704" s="91"/>
      <c r="H1704" s="91"/>
    </row>
    <row r="1705" spans="1:8" ht="22.5" customHeight="1" x14ac:dyDescent="0.3">
      <c r="A1705" s="24">
        <v>1702</v>
      </c>
      <c r="B1705" s="83"/>
      <c r="C1705" s="90"/>
      <c r="D1705" s="91"/>
      <c r="E1705" s="90"/>
      <c r="F1705" s="91"/>
      <c r="G1705" s="91"/>
      <c r="H1705" s="91"/>
    </row>
    <row r="1706" spans="1:8" ht="22.5" customHeight="1" x14ac:dyDescent="0.3">
      <c r="A1706" s="24">
        <v>1703</v>
      </c>
      <c r="B1706" s="83"/>
      <c r="C1706" s="90"/>
      <c r="D1706" s="91"/>
      <c r="E1706" s="90"/>
      <c r="F1706" s="91"/>
      <c r="G1706" s="91"/>
      <c r="H1706" s="91"/>
    </row>
    <row r="1707" spans="1:8" ht="22.5" customHeight="1" x14ac:dyDescent="0.3">
      <c r="A1707" s="24">
        <v>1704</v>
      </c>
      <c r="B1707" s="83"/>
      <c r="C1707" s="90"/>
      <c r="D1707" s="91"/>
      <c r="E1707" s="90"/>
      <c r="F1707" s="91"/>
      <c r="G1707" s="91"/>
      <c r="H1707" s="91"/>
    </row>
    <row r="1708" spans="1:8" ht="22.5" customHeight="1" x14ac:dyDescent="0.3">
      <c r="A1708" s="24">
        <v>1705</v>
      </c>
      <c r="B1708" s="83"/>
      <c r="C1708" s="90"/>
      <c r="D1708" s="91"/>
      <c r="E1708" s="90"/>
      <c r="F1708" s="91"/>
      <c r="G1708" s="91"/>
      <c r="H1708" s="91"/>
    </row>
    <row r="1709" spans="1:8" ht="22.5" customHeight="1" x14ac:dyDescent="0.3">
      <c r="A1709" s="24">
        <v>1706</v>
      </c>
      <c r="B1709" s="83"/>
      <c r="C1709" s="90"/>
      <c r="D1709" s="91"/>
      <c r="E1709" s="90"/>
      <c r="F1709" s="91"/>
      <c r="G1709" s="91"/>
      <c r="H1709" s="91"/>
    </row>
    <row r="1710" spans="1:8" ht="22.5" customHeight="1" x14ac:dyDescent="0.3">
      <c r="A1710" s="24">
        <v>1707</v>
      </c>
      <c r="B1710" s="83"/>
      <c r="C1710" s="90"/>
      <c r="D1710" s="91"/>
      <c r="E1710" s="90"/>
      <c r="F1710" s="91"/>
      <c r="G1710" s="91"/>
      <c r="H1710" s="91"/>
    </row>
    <row r="1711" spans="1:8" ht="22.5" customHeight="1" x14ac:dyDescent="0.3">
      <c r="A1711" s="24">
        <v>1708</v>
      </c>
      <c r="B1711" s="83"/>
      <c r="C1711" s="90"/>
      <c r="D1711" s="91"/>
      <c r="E1711" s="90"/>
      <c r="F1711" s="91"/>
      <c r="G1711" s="91"/>
      <c r="H1711" s="91"/>
    </row>
    <row r="1712" spans="1:8" ht="22.5" customHeight="1" x14ac:dyDescent="0.3">
      <c r="A1712" s="24">
        <v>1709</v>
      </c>
      <c r="B1712" s="83"/>
      <c r="C1712" s="90"/>
      <c r="D1712" s="91"/>
      <c r="E1712" s="90"/>
      <c r="F1712" s="91"/>
      <c r="G1712" s="91"/>
      <c r="H1712" s="91"/>
    </row>
    <row r="1713" spans="1:8" ht="22.5" customHeight="1" x14ac:dyDescent="0.3">
      <c r="A1713" s="24">
        <v>1710</v>
      </c>
      <c r="B1713" s="83"/>
      <c r="C1713" s="90"/>
      <c r="D1713" s="91"/>
      <c r="E1713" s="90"/>
      <c r="F1713" s="91"/>
      <c r="G1713" s="91"/>
      <c r="H1713" s="91"/>
    </row>
    <row r="1714" spans="1:8" ht="22.5" customHeight="1" x14ac:dyDescent="0.3">
      <c r="A1714" s="24">
        <v>1711</v>
      </c>
      <c r="B1714" s="83"/>
      <c r="C1714" s="90"/>
      <c r="D1714" s="91"/>
      <c r="E1714" s="90"/>
      <c r="F1714" s="91"/>
      <c r="G1714" s="91"/>
      <c r="H1714" s="91"/>
    </row>
    <row r="1715" spans="1:8" ht="22.5" customHeight="1" x14ac:dyDescent="0.3">
      <c r="A1715" s="24">
        <v>1712</v>
      </c>
      <c r="B1715" s="83"/>
      <c r="C1715" s="90"/>
      <c r="D1715" s="91"/>
      <c r="E1715" s="90"/>
      <c r="F1715" s="91"/>
      <c r="G1715" s="91"/>
      <c r="H1715" s="91"/>
    </row>
    <row r="1716" spans="1:8" ht="22.5" customHeight="1" x14ac:dyDescent="0.3">
      <c r="A1716" s="24">
        <v>1713</v>
      </c>
      <c r="B1716" s="83"/>
      <c r="C1716" s="90"/>
      <c r="D1716" s="91"/>
      <c r="E1716" s="90"/>
      <c r="F1716" s="91"/>
      <c r="G1716" s="91"/>
      <c r="H1716" s="91"/>
    </row>
    <row r="1717" spans="1:8" ht="22.5" customHeight="1" x14ac:dyDescent="0.3">
      <c r="A1717" s="24">
        <v>1714</v>
      </c>
      <c r="B1717" s="83"/>
      <c r="C1717" s="90"/>
      <c r="D1717" s="91"/>
      <c r="E1717" s="90"/>
      <c r="F1717" s="91"/>
      <c r="G1717" s="91"/>
      <c r="H1717" s="91"/>
    </row>
    <row r="1718" spans="1:8" ht="22.5" customHeight="1" x14ac:dyDescent="0.3">
      <c r="A1718" s="24">
        <v>1715</v>
      </c>
      <c r="B1718" s="83"/>
      <c r="C1718" s="90"/>
      <c r="D1718" s="91"/>
      <c r="E1718" s="90"/>
      <c r="F1718" s="91"/>
      <c r="G1718" s="91"/>
      <c r="H1718" s="91"/>
    </row>
    <row r="1719" spans="1:8" ht="22.5" customHeight="1" x14ac:dyDescent="0.3">
      <c r="A1719" s="24">
        <v>1716</v>
      </c>
      <c r="B1719" s="83"/>
      <c r="C1719" s="90"/>
      <c r="D1719" s="91"/>
      <c r="E1719" s="90"/>
      <c r="F1719" s="91"/>
      <c r="G1719" s="91"/>
      <c r="H1719" s="91"/>
    </row>
    <row r="1720" spans="1:8" ht="22.5" customHeight="1" x14ac:dyDescent="0.3">
      <c r="A1720" s="24">
        <v>1717</v>
      </c>
      <c r="B1720" s="83"/>
      <c r="C1720" s="90"/>
      <c r="D1720" s="91"/>
      <c r="E1720" s="90"/>
      <c r="F1720" s="91"/>
      <c r="G1720" s="91"/>
      <c r="H1720" s="91"/>
    </row>
    <row r="1721" spans="1:8" ht="22.5" customHeight="1" x14ac:dyDescent="0.3">
      <c r="A1721" s="24">
        <v>1718</v>
      </c>
      <c r="B1721" s="83"/>
      <c r="C1721" s="90"/>
      <c r="D1721" s="91"/>
      <c r="E1721" s="90"/>
      <c r="F1721" s="91"/>
      <c r="G1721" s="91"/>
      <c r="H1721" s="91"/>
    </row>
    <row r="1722" spans="1:8" ht="22.5" customHeight="1" x14ac:dyDescent="0.3">
      <c r="A1722" s="24">
        <v>1719</v>
      </c>
      <c r="B1722" s="83"/>
      <c r="C1722" s="90"/>
      <c r="D1722" s="91"/>
      <c r="E1722" s="90"/>
      <c r="F1722" s="91"/>
      <c r="G1722" s="91"/>
      <c r="H1722" s="91"/>
    </row>
    <row r="1723" spans="1:8" ht="22.5" customHeight="1" x14ac:dyDescent="0.3">
      <c r="A1723" s="24">
        <v>1720</v>
      </c>
      <c r="B1723" s="83"/>
      <c r="C1723" s="90"/>
      <c r="D1723" s="91"/>
      <c r="E1723" s="90"/>
      <c r="F1723" s="91"/>
      <c r="G1723" s="91"/>
      <c r="H1723" s="91"/>
    </row>
    <row r="1724" spans="1:8" ht="22.5" customHeight="1" x14ac:dyDescent="0.3">
      <c r="A1724" s="24">
        <v>1721</v>
      </c>
      <c r="B1724" s="83"/>
      <c r="C1724" s="90"/>
      <c r="D1724" s="91"/>
      <c r="E1724" s="90"/>
      <c r="F1724" s="91"/>
      <c r="G1724" s="91"/>
      <c r="H1724" s="91"/>
    </row>
    <row r="1725" spans="1:8" ht="22.5" customHeight="1" x14ac:dyDescent="0.3">
      <c r="A1725" s="24">
        <v>1722</v>
      </c>
      <c r="B1725" s="83"/>
      <c r="C1725" s="90"/>
      <c r="D1725" s="91"/>
      <c r="E1725" s="90"/>
      <c r="F1725" s="91"/>
      <c r="G1725" s="91"/>
      <c r="H1725" s="91"/>
    </row>
    <row r="1726" spans="1:8" ht="22.5" customHeight="1" x14ac:dyDescent="0.3">
      <c r="A1726" s="24">
        <v>1723</v>
      </c>
      <c r="B1726" s="83"/>
      <c r="C1726" s="90"/>
      <c r="D1726" s="91"/>
      <c r="E1726" s="90"/>
      <c r="F1726" s="91"/>
      <c r="G1726" s="91"/>
      <c r="H1726" s="91"/>
    </row>
    <row r="1727" spans="1:8" ht="22.5" customHeight="1" x14ac:dyDescent="0.3">
      <c r="A1727" s="24">
        <v>1724</v>
      </c>
      <c r="B1727" s="83"/>
      <c r="C1727" s="90"/>
      <c r="D1727" s="91"/>
      <c r="E1727" s="90"/>
      <c r="F1727" s="91"/>
      <c r="G1727" s="91"/>
      <c r="H1727" s="91"/>
    </row>
    <row r="1728" spans="1:8" ht="22.5" customHeight="1" x14ac:dyDescent="0.3">
      <c r="A1728" s="24">
        <v>1725</v>
      </c>
      <c r="B1728" s="83"/>
      <c r="C1728" s="90"/>
      <c r="D1728" s="91"/>
      <c r="E1728" s="90"/>
      <c r="F1728" s="91"/>
      <c r="G1728" s="91"/>
      <c r="H1728" s="91"/>
    </row>
    <row r="1729" spans="1:8" ht="22.5" customHeight="1" x14ac:dyDescent="0.3">
      <c r="A1729" s="24">
        <v>1726</v>
      </c>
      <c r="B1729" s="83"/>
      <c r="C1729" s="90"/>
      <c r="D1729" s="91"/>
      <c r="E1729" s="90"/>
      <c r="F1729" s="91"/>
      <c r="G1729" s="91"/>
      <c r="H1729" s="91"/>
    </row>
    <row r="1730" spans="1:8" ht="22.5" customHeight="1" x14ac:dyDescent="0.3">
      <c r="A1730" s="24">
        <v>1727</v>
      </c>
      <c r="B1730" s="83"/>
      <c r="C1730" s="90"/>
      <c r="D1730" s="91"/>
      <c r="E1730" s="90"/>
      <c r="F1730" s="91"/>
      <c r="G1730" s="91"/>
      <c r="H1730" s="91"/>
    </row>
    <row r="1731" spans="1:8" ht="22.5" customHeight="1" x14ac:dyDescent="0.3">
      <c r="A1731" s="24">
        <v>1728</v>
      </c>
      <c r="B1731" s="83"/>
      <c r="C1731" s="90"/>
      <c r="D1731" s="91"/>
      <c r="E1731" s="90"/>
      <c r="F1731" s="91"/>
      <c r="G1731" s="91"/>
      <c r="H1731" s="91"/>
    </row>
    <row r="1732" spans="1:8" ht="22.5" customHeight="1" x14ac:dyDescent="0.3">
      <c r="A1732" s="24">
        <v>1729</v>
      </c>
      <c r="B1732" s="83"/>
      <c r="C1732" s="90"/>
      <c r="D1732" s="91"/>
      <c r="E1732" s="90"/>
      <c r="F1732" s="91"/>
      <c r="G1732" s="91"/>
      <c r="H1732" s="91"/>
    </row>
    <row r="1733" spans="1:8" ht="22.5" customHeight="1" x14ac:dyDescent="0.3">
      <c r="A1733" s="24">
        <v>1730</v>
      </c>
      <c r="B1733" s="83"/>
      <c r="C1733" s="90"/>
      <c r="D1733" s="91"/>
      <c r="E1733" s="90"/>
      <c r="F1733" s="91"/>
      <c r="G1733" s="91"/>
      <c r="H1733" s="91"/>
    </row>
    <row r="1734" spans="1:8" ht="22.5" customHeight="1" x14ac:dyDescent="0.3">
      <c r="A1734" s="24">
        <v>1731</v>
      </c>
      <c r="B1734" s="83"/>
      <c r="C1734" s="90"/>
      <c r="D1734" s="91"/>
      <c r="E1734" s="90"/>
      <c r="F1734" s="91"/>
      <c r="G1734" s="91"/>
      <c r="H1734" s="91"/>
    </row>
    <row r="1735" spans="1:8" ht="22.5" customHeight="1" x14ac:dyDescent="0.3">
      <c r="A1735" s="24">
        <v>1732</v>
      </c>
      <c r="B1735" s="83"/>
      <c r="C1735" s="90"/>
      <c r="D1735" s="91"/>
      <c r="E1735" s="90"/>
      <c r="F1735" s="91"/>
      <c r="G1735" s="91"/>
      <c r="H1735" s="91"/>
    </row>
    <row r="1736" spans="1:8" ht="22.5" customHeight="1" x14ac:dyDescent="0.3">
      <c r="A1736" s="24">
        <v>1733</v>
      </c>
      <c r="B1736" s="83"/>
      <c r="C1736" s="90"/>
      <c r="D1736" s="91"/>
      <c r="E1736" s="90"/>
      <c r="F1736" s="91"/>
      <c r="G1736" s="91"/>
      <c r="H1736" s="91"/>
    </row>
    <row r="1737" spans="1:8" ht="22.5" customHeight="1" x14ac:dyDescent="0.3">
      <c r="A1737" s="24">
        <v>1734</v>
      </c>
      <c r="B1737" s="83"/>
      <c r="C1737" s="90"/>
      <c r="D1737" s="91"/>
      <c r="E1737" s="90"/>
      <c r="F1737" s="91"/>
      <c r="G1737" s="91"/>
      <c r="H1737" s="91"/>
    </row>
    <row r="1738" spans="1:8" ht="22.5" customHeight="1" x14ac:dyDescent="0.3">
      <c r="A1738" s="24">
        <v>1735</v>
      </c>
      <c r="B1738" s="83"/>
      <c r="C1738" s="90"/>
      <c r="D1738" s="91"/>
      <c r="E1738" s="90"/>
      <c r="F1738" s="91"/>
      <c r="G1738" s="91"/>
      <c r="H1738" s="91"/>
    </row>
    <row r="1739" spans="1:8" ht="22.5" customHeight="1" x14ac:dyDescent="0.3">
      <c r="A1739" s="24">
        <v>1736</v>
      </c>
      <c r="B1739" s="83"/>
      <c r="C1739" s="90"/>
      <c r="D1739" s="91"/>
      <c r="E1739" s="90"/>
      <c r="F1739" s="91"/>
      <c r="G1739" s="91"/>
      <c r="H1739" s="91"/>
    </row>
    <row r="1740" spans="1:8" ht="22.5" customHeight="1" x14ac:dyDescent="0.3">
      <c r="A1740" s="24">
        <v>1737</v>
      </c>
      <c r="B1740" s="83"/>
      <c r="C1740" s="90"/>
      <c r="D1740" s="91"/>
      <c r="E1740" s="90"/>
      <c r="F1740" s="91"/>
      <c r="G1740" s="91"/>
      <c r="H1740" s="91"/>
    </row>
    <row r="1741" spans="1:8" ht="22.5" customHeight="1" x14ac:dyDescent="0.3">
      <c r="A1741" s="24">
        <v>1738</v>
      </c>
      <c r="B1741" s="83"/>
      <c r="C1741" s="90"/>
      <c r="D1741" s="91"/>
      <c r="E1741" s="90"/>
      <c r="F1741" s="91"/>
      <c r="G1741" s="91"/>
      <c r="H1741" s="91"/>
    </row>
    <row r="1742" spans="1:8" ht="22.5" customHeight="1" x14ac:dyDescent="0.3">
      <c r="A1742" s="24">
        <v>1739</v>
      </c>
      <c r="B1742" s="83"/>
      <c r="C1742" s="90"/>
      <c r="D1742" s="91"/>
      <c r="E1742" s="90"/>
      <c r="F1742" s="91"/>
      <c r="G1742" s="91"/>
      <c r="H1742" s="91"/>
    </row>
    <row r="1743" spans="1:8" ht="22.5" customHeight="1" x14ac:dyDescent="0.3">
      <c r="A1743" s="24">
        <v>1740</v>
      </c>
      <c r="B1743" s="83"/>
      <c r="C1743" s="90"/>
      <c r="D1743" s="91"/>
      <c r="E1743" s="90"/>
      <c r="F1743" s="91"/>
      <c r="G1743" s="91"/>
      <c r="H1743" s="91"/>
    </row>
    <row r="1744" spans="1:8" ht="22.5" customHeight="1" x14ac:dyDescent="0.3">
      <c r="A1744" s="24">
        <v>1741</v>
      </c>
      <c r="B1744" s="83"/>
      <c r="C1744" s="90"/>
      <c r="D1744" s="91"/>
      <c r="E1744" s="90"/>
      <c r="F1744" s="91"/>
      <c r="G1744" s="91"/>
      <c r="H1744" s="91"/>
    </row>
    <row r="1745" spans="1:8" ht="22.5" customHeight="1" x14ac:dyDescent="0.3">
      <c r="A1745" s="24">
        <v>1742</v>
      </c>
      <c r="B1745" s="83"/>
      <c r="C1745" s="90"/>
      <c r="D1745" s="91"/>
      <c r="E1745" s="90"/>
      <c r="F1745" s="91"/>
      <c r="G1745" s="91"/>
      <c r="H1745" s="91"/>
    </row>
    <row r="1746" spans="1:8" ht="22.5" customHeight="1" x14ac:dyDescent="0.3">
      <c r="A1746" s="24">
        <v>1743</v>
      </c>
      <c r="B1746" s="83"/>
      <c r="C1746" s="90"/>
      <c r="D1746" s="91"/>
      <c r="E1746" s="90"/>
      <c r="F1746" s="91"/>
      <c r="G1746" s="91"/>
      <c r="H1746" s="91"/>
    </row>
    <row r="1747" spans="1:8" ht="22.5" customHeight="1" x14ac:dyDescent="0.3">
      <c r="A1747" s="24">
        <v>1744</v>
      </c>
      <c r="B1747" s="83"/>
      <c r="C1747" s="90"/>
      <c r="D1747" s="91"/>
      <c r="E1747" s="90"/>
      <c r="F1747" s="91"/>
      <c r="G1747" s="91"/>
      <c r="H1747" s="91"/>
    </row>
    <row r="1748" spans="1:8" ht="22.5" customHeight="1" x14ac:dyDescent="0.3">
      <c r="A1748" s="24">
        <v>1745</v>
      </c>
      <c r="B1748" s="83"/>
      <c r="C1748" s="90"/>
      <c r="D1748" s="91"/>
      <c r="E1748" s="90"/>
      <c r="F1748" s="91"/>
      <c r="G1748" s="91"/>
      <c r="H1748" s="91"/>
    </row>
    <row r="1749" spans="1:8" ht="22.5" customHeight="1" x14ac:dyDescent="0.3">
      <c r="A1749" s="24">
        <v>1746</v>
      </c>
      <c r="B1749" s="83"/>
      <c r="C1749" s="90"/>
      <c r="D1749" s="91"/>
      <c r="E1749" s="90"/>
      <c r="F1749" s="91"/>
      <c r="G1749" s="91"/>
      <c r="H1749" s="91"/>
    </row>
    <row r="1750" spans="1:8" ht="22.5" customHeight="1" x14ac:dyDescent="0.3">
      <c r="A1750" s="24">
        <v>1747</v>
      </c>
      <c r="B1750" s="83"/>
      <c r="C1750" s="90"/>
      <c r="D1750" s="91"/>
      <c r="E1750" s="90"/>
      <c r="F1750" s="91"/>
      <c r="G1750" s="91"/>
      <c r="H1750" s="91"/>
    </row>
    <row r="1751" spans="1:8" ht="22.5" customHeight="1" x14ac:dyDescent="0.3">
      <c r="A1751" s="24">
        <v>1748</v>
      </c>
      <c r="B1751" s="83"/>
      <c r="C1751" s="90"/>
      <c r="D1751" s="91"/>
      <c r="E1751" s="90"/>
      <c r="F1751" s="91"/>
      <c r="G1751" s="91"/>
      <c r="H1751" s="91"/>
    </row>
    <row r="1752" spans="1:8" ht="22.5" customHeight="1" x14ac:dyDescent="0.3">
      <c r="A1752" s="24">
        <v>1749</v>
      </c>
      <c r="B1752" s="83"/>
      <c r="C1752" s="90"/>
      <c r="D1752" s="91"/>
      <c r="E1752" s="90"/>
      <c r="F1752" s="91"/>
      <c r="G1752" s="91"/>
      <c r="H1752" s="91"/>
    </row>
    <row r="1753" spans="1:8" ht="22.5" customHeight="1" x14ac:dyDescent="0.3">
      <c r="A1753" s="24">
        <v>1750</v>
      </c>
      <c r="B1753" s="83"/>
      <c r="C1753" s="90"/>
      <c r="D1753" s="91"/>
      <c r="E1753" s="90"/>
      <c r="F1753" s="91"/>
      <c r="G1753" s="91"/>
      <c r="H1753" s="91"/>
    </row>
    <row r="1754" spans="1:8" ht="22.5" customHeight="1" x14ac:dyDescent="0.3">
      <c r="A1754" s="24">
        <v>1751</v>
      </c>
      <c r="B1754" s="83"/>
      <c r="C1754" s="90"/>
      <c r="D1754" s="91"/>
      <c r="E1754" s="90"/>
      <c r="F1754" s="91"/>
      <c r="G1754" s="91"/>
      <c r="H1754" s="91"/>
    </row>
    <row r="1755" spans="1:8" ht="22.5" customHeight="1" x14ac:dyDescent="0.3">
      <c r="A1755" s="24">
        <v>1752</v>
      </c>
      <c r="B1755" s="83"/>
      <c r="C1755" s="90"/>
      <c r="D1755" s="91"/>
      <c r="E1755" s="90"/>
      <c r="F1755" s="91"/>
      <c r="G1755" s="91"/>
      <c r="H1755" s="91"/>
    </row>
    <row r="1756" spans="1:8" ht="22.5" customHeight="1" x14ac:dyDescent="0.3">
      <c r="A1756" s="24">
        <v>1753</v>
      </c>
      <c r="B1756" s="83"/>
      <c r="C1756" s="90"/>
      <c r="D1756" s="91"/>
      <c r="E1756" s="90"/>
      <c r="F1756" s="91"/>
      <c r="G1756" s="91"/>
      <c r="H1756" s="91"/>
    </row>
    <row r="1757" spans="1:8" ht="22.5" customHeight="1" x14ac:dyDescent="0.3">
      <c r="A1757" s="24">
        <v>1754</v>
      </c>
      <c r="B1757" s="83"/>
      <c r="C1757" s="90"/>
      <c r="D1757" s="91"/>
      <c r="E1757" s="90"/>
      <c r="F1757" s="91"/>
      <c r="G1757" s="91"/>
      <c r="H1757" s="91"/>
    </row>
    <row r="1758" spans="1:8" ht="22.5" customHeight="1" x14ac:dyDescent="0.3">
      <c r="A1758" s="24">
        <v>1755</v>
      </c>
      <c r="B1758" s="83"/>
      <c r="C1758" s="90"/>
      <c r="D1758" s="91"/>
      <c r="E1758" s="90"/>
      <c r="F1758" s="91"/>
      <c r="G1758" s="91"/>
      <c r="H1758" s="91"/>
    </row>
    <row r="1759" spans="1:8" ht="22.5" customHeight="1" x14ac:dyDescent="0.3">
      <c r="A1759" s="24">
        <v>1756</v>
      </c>
      <c r="B1759" s="83"/>
      <c r="C1759" s="90"/>
      <c r="D1759" s="91"/>
      <c r="E1759" s="90"/>
      <c r="F1759" s="91"/>
      <c r="G1759" s="91"/>
      <c r="H1759" s="91"/>
    </row>
    <row r="1760" spans="1:8" ht="22.5" customHeight="1" x14ac:dyDescent="0.3">
      <c r="A1760" s="24">
        <v>1757</v>
      </c>
      <c r="B1760" s="83"/>
      <c r="C1760" s="90"/>
      <c r="D1760" s="91"/>
      <c r="E1760" s="90"/>
      <c r="F1760" s="91"/>
      <c r="G1760" s="91"/>
      <c r="H1760" s="91"/>
    </row>
    <row r="1761" spans="1:8" ht="22.5" customHeight="1" x14ac:dyDescent="0.3">
      <c r="A1761" s="24">
        <v>1758</v>
      </c>
      <c r="B1761" s="83"/>
      <c r="C1761" s="90"/>
      <c r="D1761" s="91"/>
      <c r="E1761" s="90"/>
      <c r="F1761" s="91"/>
      <c r="G1761" s="91"/>
      <c r="H1761" s="91"/>
    </row>
    <row r="1762" spans="1:8" ht="22.5" customHeight="1" x14ac:dyDescent="0.3">
      <c r="A1762" s="24">
        <v>1759</v>
      </c>
      <c r="B1762" s="83"/>
      <c r="C1762" s="90"/>
      <c r="D1762" s="91"/>
      <c r="E1762" s="90"/>
      <c r="F1762" s="91"/>
      <c r="G1762" s="91"/>
      <c r="H1762" s="91"/>
    </row>
    <row r="1763" spans="1:8" ht="22.5" customHeight="1" x14ac:dyDescent="0.3">
      <c r="A1763" s="24">
        <v>1760</v>
      </c>
      <c r="B1763" s="83"/>
      <c r="C1763" s="90"/>
      <c r="D1763" s="91"/>
      <c r="E1763" s="90"/>
      <c r="F1763" s="91"/>
      <c r="G1763" s="91"/>
      <c r="H1763" s="91"/>
    </row>
    <row r="1764" spans="1:8" ht="22.5" customHeight="1" x14ac:dyDescent="0.3">
      <c r="A1764" s="24">
        <v>1761</v>
      </c>
      <c r="B1764" s="83"/>
      <c r="C1764" s="90"/>
      <c r="D1764" s="91"/>
      <c r="E1764" s="90"/>
      <c r="F1764" s="91"/>
      <c r="G1764" s="91"/>
      <c r="H1764" s="91"/>
    </row>
    <row r="1765" spans="1:8" ht="22.5" customHeight="1" x14ac:dyDescent="0.3">
      <c r="A1765" s="24">
        <v>1762</v>
      </c>
      <c r="B1765" s="83"/>
      <c r="C1765" s="90"/>
      <c r="D1765" s="91"/>
      <c r="E1765" s="90"/>
      <c r="F1765" s="91"/>
      <c r="G1765" s="91"/>
      <c r="H1765" s="91"/>
    </row>
    <row r="1766" spans="1:8" ht="22.5" customHeight="1" x14ac:dyDescent="0.3">
      <c r="A1766" s="24">
        <v>1763</v>
      </c>
      <c r="B1766" s="83"/>
      <c r="C1766" s="90"/>
      <c r="D1766" s="91"/>
      <c r="E1766" s="90"/>
      <c r="F1766" s="91"/>
      <c r="G1766" s="91"/>
      <c r="H1766" s="91"/>
    </row>
    <row r="1767" spans="1:8" ht="22.5" customHeight="1" x14ac:dyDescent="0.3">
      <c r="A1767" s="24">
        <v>1764</v>
      </c>
      <c r="B1767" s="83"/>
      <c r="C1767" s="90"/>
      <c r="D1767" s="91"/>
      <c r="E1767" s="90"/>
      <c r="F1767" s="91"/>
      <c r="G1767" s="91"/>
      <c r="H1767" s="91"/>
    </row>
    <row r="1768" spans="1:8" ht="22.5" customHeight="1" x14ac:dyDescent="0.3">
      <c r="A1768" s="24">
        <v>1765</v>
      </c>
      <c r="B1768" s="83"/>
      <c r="C1768" s="90"/>
      <c r="D1768" s="91"/>
      <c r="E1768" s="90"/>
      <c r="F1768" s="91"/>
      <c r="G1768" s="91"/>
      <c r="H1768" s="91"/>
    </row>
    <row r="1769" spans="1:8" ht="22.5" customHeight="1" x14ac:dyDescent="0.3">
      <c r="A1769" s="24">
        <v>1766</v>
      </c>
      <c r="B1769" s="83"/>
      <c r="C1769" s="90"/>
      <c r="D1769" s="91"/>
      <c r="E1769" s="90"/>
      <c r="F1769" s="91"/>
      <c r="G1769" s="91"/>
      <c r="H1769" s="91"/>
    </row>
    <row r="1770" spans="1:8" ht="22.5" customHeight="1" x14ac:dyDescent="0.3">
      <c r="A1770" s="24">
        <v>1767</v>
      </c>
      <c r="B1770" s="83"/>
      <c r="C1770" s="90"/>
      <c r="D1770" s="91"/>
      <c r="E1770" s="90"/>
      <c r="F1770" s="91"/>
      <c r="G1770" s="91"/>
      <c r="H1770" s="91"/>
    </row>
    <row r="1771" spans="1:8" ht="22.5" customHeight="1" x14ac:dyDescent="0.3">
      <c r="A1771" s="24">
        <v>1768</v>
      </c>
      <c r="B1771" s="83"/>
      <c r="C1771" s="90"/>
      <c r="D1771" s="91"/>
      <c r="E1771" s="90"/>
      <c r="F1771" s="91"/>
      <c r="G1771" s="91"/>
      <c r="H1771" s="91"/>
    </row>
    <row r="1772" spans="1:8" ht="22.5" customHeight="1" x14ac:dyDescent="0.3">
      <c r="A1772" s="24">
        <v>1769</v>
      </c>
      <c r="B1772" s="83"/>
      <c r="C1772" s="90"/>
      <c r="D1772" s="91"/>
      <c r="E1772" s="90"/>
      <c r="F1772" s="91"/>
      <c r="G1772" s="91"/>
      <c r="H1772" s="91"/>
    </row>
    <row r="1773" spans="1:8" ht="22.5" customHeight="1" x14ac:dyDescent="0.3">
      <c r="A1773" s="24">
        <v>1770</v>
      </c>
      <c r="B1773" s="83"/>
      <c r="C1773" s="90"/>
      <c r="D1773" s="91"/>
      <c r="E1773" s="90"/>
      <c r="F1773" s="91"/>
      <c r="G1773" s="91"/>
      <c r="H1773" s="91"/>
    </row>
    <row r="1774" spans="1:8" ht="22.5" customHeight="1" x14ac:dyDescent="0.3">
      <c r="A1774" s="24">
        <v>1771</v>
      </c>
      <c r="B1774" s="83"/>
      <c r="C1774" s="90"/>
      <c r="D1774" s="91"/>
      <c r="E1774" s="90"/>
      <c r="F1774" s="91"/>
      <c r="G1774" s="91"/>
      <c r="H1774" s="91"/>
    </row>
    <row r="1775" spans="1:8" ht="22.5" customHeight="1" x14ac:dyDescent="0.3">
      <c r="A1775" s="24">
        <v>1772</v>
      </c>
      <c r="B1775" s="83"/>
      <c r="C1775" s="90"/>
      <c r="D1775" s="91"/>
      <c r="E1775" s="90"/>
      <c r="F1775" s="91"/>
      <c r="G1775" s="91"/>
      <c r="H1775" s="91"/>
    </row>
    <row r="1776" spans="1:8" ht="22.5" customHeight="1" x14ac:dyDescent="0.3">
      <c r="A1776" s="24">
        <v>1773</v>
      </c>
      <c r="B1776" s="83"/>
      <c r="C1776" s="90"/>
      <c r="D1776" s="91"/>
      <c r="E1776" s="90"/>
      <c r="F1776" s="91"/>
      <c r="G1776" s="91"/>
      <c r="H1776" s="91"/>
    </row>
    <row r="1777" spans="1:8" ht="22.5" customHeight="1" x14ac:dyDescent="0.3">
      <c r="A1777" s="24">
        <v>1774</v>
      </c>
      <c r="B1777" s="83"/>
      <c r="C1777" s="90"/>
      <c r="D1777" s="91"/>
      <c r="E1777" s="90"/>
      <c r="F1777" s="91"/>
      <c r="G1777" s="91"/>
      <c r="H1777" s="91"/>
    </row>
    <row r="1778" spans="1:8" ht="22.5" customHeight="1" x14ac:dyDescent="0.3">
      <c r="A1778" s="24">
        <v>1775</v>
      </c>
      <c r="B1778" s="83"/>
      <c r="C1778" s="90"/>
      <c r="D1778" s="91"/>
      <c r="E1778" s="90"/>
      <c r="F1778" s="91"/>
      <c r="G1778" s="91"/>
      <c r="H1778" s="91"/>
    </row>
    <row r="1779" spans="1:8" ht="22.5" customHeight="1" x14ac:dyDescent="0.3">
      <c r="A1779" s="24">
        <v>1776</v>
      </c>
      <c r="B1779" s="83"/>
      <c r="C1779" s="90"/>
      <c r="D1779" s="91"/>
      <c r="E1779" s="90"/>
      <c r="F1779" s="91"/>
      <c r="G1779" s="91"/>
      <c r="H1779" s="91"/>
    </row>
    <row r="1780" spans="1:8" ht="22.5" customHeight="1" x14ac:dyDescent="0.3">
      <c r="A1780" s="24">
        <v>1777</v>
      </c>
      <c r="B1780" s="83"/>
      <c r="C1780" s="90"/>
      <c r="D1780" s="91"/>
      <c r="E1780" s="90"/>
      <c r="F1780" s="91"/>
      <c r="G1780" s="91"/>
      <c r="H1780" s="91"/>
    </row>
    <row r="1781" spans="1:8" ht="22.5" customHeight="1" x14ac:dyDescent="0.3">
      <c r="A1781" s="24">
        <v>1778</v>
      </c>
      <c r="B1781" s="83"/>
      <c r="C1781" s="90"/>
      <c r="D1781" s="91"/>
      <c r="E1781" s="90"/>
      <c r="F1781" s="91"/>
      <c r="G1781" s="91"/>
      <c r="H1781" s="91"/>
    </row>
    <row r="1782" spans="1:8" ht="22.5" customHeight="1" x14ac:dyDescent="0.3">
      <c r="A1782" s="24">
        <v>1779</v>
      </c>
      <c r="B1782" s="83"/>
      <c r="C1782" s="90"/>
      <c r="D1782" s="91"/>
      <c r="E1782" s="90"/>
      <c r="F1782" s="91"/>
      <c r="G1782" s="91"/>
      <c r="H1782" s="91"/>
    </row>
    <row r="1783" spans="1:8" ht="22.5" customHeight="1" x14ac:dyDescent="0.3">
      <c r="A1783" s="24">
        <v>1780</v>
      </c>
      <c r="B1783" s="83"/>
      <c r="C1783" s="90"/>
      <c r="D1783" s="91"/>
      <c r="E1783" s="90"/>
      <c r="F1783" s="91"/>
      <c r="G1783" s="91"/>
      <c r="H1783" s="91"/>
    </row>
    <row r="1784" spans="1:8" ht="22.5" customHeight="1" x14ac:dyDescent="0.3">
      <c r="A1784" s="24">
        <v>1781</v>
      </c>
      <c r="B1784" s="83"/>
      <c r="C1784" s="90"/>
      <c r="D1784" s="91"/>
      <c r="E1784" s="90"/>
      <c r="F1784" s="91"/>
      <c r="G1784" s="91"/>
      <c r="H1784" s="91"/>
    </row>
    <row r="1785" spans="1:8" ht="22.5" customHeight="1" x14ac:dyDescent="0.3">
      <c r="A1785" s="24">
        <v>1782</v>
      </c>
      <c r="B1785" s="83"/>
      <c r="C1785" s="90"/>
      <c r="D1785" s="91"/>
      <c r="E1785" s="90"/>
      <c r="F1785" s="91"/>
      <c r="G1785" s="91"/>
      <c r="H1785" s="91"/>
    </row>
    <row r="1786" spans="1:8" ht="22.5" customHeight="1" x14ac:dyDescent="0.3">
      <c r="A1786" s="24">
        <v>1783</v>
      </c>
      <c r="B1786" s="83"/>
      <c r="C1786" s="90"/>
      <c r="D1786" s="91"/>
      <c r="E1786" s="90"/>
      <c r="F1786" s="91"/>
      <c r="G1786" s="91"/>
      <c r="H1786" s="91"/>
    </row>
    <row r="1787" spans="1:8" ht="22.5" customHeight="1" x14ac:dyDescent="0.3">
      <c r="A1787" s="24">
        <v>1784</v>
      </c>
      <c r="B1787" s="83"/>
      <c r="C1787" s="90"/>
      <c r="D1787" s="91"/>
      <c r="E1787" s="90"/>
      <c r="F1787" s="91"/>
      <c r="G1787" s="91"/>
      <c r="H1787" s="91"/>
    </row>
    <row r="1788" spans="1:8" ht="22.5" customHeight="1" x14ac:dyDescent="0.3">
      <c r="A1788" s="24">
        <v>1785</v>
      </c>
      <c r="B1788" s="83"/>
      <c r="C1788" s="90"/>
      <c r="D1788" s="91"/>
      <c r="E1788" s="90"/>
      <c r="F1788" s="91"/>
      <c r="G1788" s="91"/>
      <c r="H1788" s="91"/>
    </row>
    <row r="1789" spans="1:8" ht="22.5" customHeight="1" x14ac:dyDescent="0.3">
      <c r="A1789" s="24">
        <v>1786</v>
      </c>
      <c r="B1789" s="83"/>
      <c r="C1789" s="90"/>
      <c r="D1789" s="91"/>
      <c r="E1789" s="90"/>
      <c r="F1789" s="91"/>
      <c r="G1789" s="91"/>
      <c r="H1789" s="91"/>
    </row>
    <row r="1790" spans="1:8" ht="22.5" customHeight="1" x14ac:dyDescent="0.3">
      <c r="A1790" s="24">
        <v>1787</v>
      </c>
      <c r="B1790" s="83"/>
      <c r="C1790" s="90"/>
      <c r="D1790" s="91"/>
      <c r="E1790" s="90"/>
      <c r="F1790" s="91"/>
      <c r="G1790" s="91"/>
      <c r="H1790" s="91"/>
    </row>
    <row r="1791" spans="1:8" ht="22.5" customHeight="1" x14ac:dyDescent="0.3">
      <c r="A1791" s="24">
        <v>1788</v>
      </c>
      <c r="B1791" s="83"/>
      <c r="C1791" s="90"/>
      <c r="D1791" s="91"/>
      <c r="E1791" s="90"/>
      <c r="F1791" s="91"/>
      <c r="G1791" s="91"/>
      <c r="H1791" s="91"/>
    </row>
    <row r="1792" spans="1:8" ht="22.5" customHeight="1" x14ac:dyDescent="0.3">
      <c r="A1792" s="24">
        <v>1789</v>
      </c>
      <c r="B1792" s="83"/>
      <c r="C1792" s="90"/>
      <c r="D1792" s="91"/>
      <c r="E1792" s="90"/>
      <c r="F1792" s="91"/>
      <c r="G1792" s="91"/>
      <c r="H1792" s="91"/>
    </row>
    <row r="1793" spans="1:8" ht="22.5" customHeight="1" x14ac:dyDescent="0.3">
      <c r="A1793" s="24">
        <v>1790</v>
      </c>
      <c r="B1793" s="83"/>
      <c r="C1793" s="90"/>
      <c r="D1793" s="91"/>
      <c r="E1793" s="90"/>
      <c r="F1793" s="91"/>
      <c r="G1793" s="91"/>
      <c r="H1793" s="91"/>
    </row>
    <row r="1794" spans="1:8" ht="22.5" customHeight="1" x14ac:dyDescent="0.3">
      <c r="A1794" s="24">
        <v>1791</v>
      </c>
      <c r="B1794" s="83"/>
      <c r="C1794" s="90"/>
      <c r="D1794" s="91"/>
      <c r="E1794" s="90"/>
      <c r="F1794" s="91"/>
      <c r="G1794" s="91"/>
      <c r="H1794" s="91"/>
    </row>
    <row r="1795" spans="1:8" ht="22.5" customHeight="1" x14ac:dyDescent="0.3">
      <c r="A1795" s="24">
        <v>1792</v>
      </c>
      <c r="B1795" s="83"/>
      <c r="C1795" s="90"/>
      <c r="D1795" s="91"/>
      <c r="E1795" s="90"/>
      <c r="F1795" s="91"/>
      <c r="G1795" s="91"/>
      <c r="H1795" s="91"/>
    </row>
    <row r="1796" spans="1:8" ht="22.5" customHeight="1" x14ac:dyDescent="0.3">
      <c r="A1796" s="24">
        <v>1793</v>
      </c>
      <c r="B1796" s="83"/>
      <c r="C1796" s="90"/>
      <c r="D1796" s="91"/>
      <c r="E1796" s="90"/>
      <c r="F1796" s="91"/>
      <c r="G1796" s="91"/>
      <c r="H1796" s="91"/>
    </row>
    <row r="1797" spans="1:8" ht="22.5" customHeight="1" x14ac:dyDescent="0.3">
      <c r="A1797" s="24">
        <v>1794</v>
      </c>
      <c r="B1797" s="83"/>
      <c r="C1797" s="90"/>
      <c r="D1797" s="91"/>
      <c r="E1797" s="90"/>
      <c r="F1797" s="91"/>
      <c r="G1797" s="91"/>
      <c r="H1797" s="91"/>
    </row>
    <row r="1798" spans="1:8" ht="22.5" customHeight="1" x14ac:dyDescent="0.3">
      <c r="A1798" s="24">
        <v>1795</v>
      </c>
      <c r="B1798" s="83"/>
      <c r="C1798" s="90"/>
      <c r="D1798" s="91"/>
      <c r="E1798" s="90"/>
      <c r="F1798" s="91"/>
      <c r="G1798" s="91"/>
      <c r="H1798" s="91"/>
    </row>
    <row r="1799" spans="1:8" ht="22.5" customHeight="1" x14ac:dyDescent="0.3">
      <c r="A1799" s="24">
        <v>1796</v>
      </c>
      <c r="B1799" s="83"/>
      <c r="C1799" s="90"/>
      <c r="D1799" s="91"/>
      <c r="E1799" s="90"/>
      <c r="F1799" s="91"/>
      <c r="G1799" s="91"/>
      <c r="H1799" s="91"/>
    </row>
    <row r="1800" spans="1:8" ht="22.5" customHeight="1" x14ac:dyDescent="0.3">
      <c r="A1800" s="24">
        <v>1797</v>
      </c>
      <c r="B1800" s="83"/>
      <c r="C1800" s="90"/>
      <c r="D1800" s="91"/>
      <c r="E1800" s="90"/>
      <c r="F1800" s="91"/>
      <c r="G1800" s="91"/>
      <c r="H1800" s="91"/>
    </row>
    <row r="1801" spans="1:8" ht="22.5" customHeight="1" x14ac:dyDescent="0.3">
      <c r="A1801" s="24">
        <v>1798</v>
      </c>
      <c r="B1801" s="83"/>
      <c r="C1801" s="90"/>
      <c r="D1801" s="91"/>
      <c r="E1801" s="90"/>
      <c r="F1801" s="91"/>
      <c r="G1801" s="91"/>
      <c r="H1801" s="91"/>
    </row>
    <row r="1802" spans="1:8" ht="22.5" customHeight="1" x14ac:dyDescent="0.3">
      <c r="A1802" s="24">
        <v>1799</v>
      </c>
      <c r="B1802" s="83"/>
      <c r="C1802" s="90"/>
      <c r="D1802" s="91"/>
      <c r="E1802" s="90"/>
      <c r="F1802" s="91"/>
      <c r="G1802" s="91"/>
      <c r="H1802" s="91"/>
    </row>
    <row r="1803" spans="1:8" ht="22.5" customHeight="1" x14ac:dyDescent="0.3">
      <c r="A1803" s="24">
        <v>1800</v>
      </c>
      <c r="B1803" s="83"/>
      <c r="C1803" s="90"/>
      <c r="D1803" s="91"/>
      <c r="E1803" s="90"/>
      <c r="F1803" s="91"/>
      <c r="G1803" s="91"/>
      <c r="H1803" s="91"/>
    </row>
    <row r="1804" spans="1:8" ht="22.5" customHeight="1" x14ac:dyDescent="0.3">
      <c r="A1804" s="24">
        <v>1801</v>
      </c>
      <c r="B1804" s="83"/>
      <c r="C1804" s="90"/>
      <c r="D1804" s="91"/>
      <c r="E1804" s="90"/>
      <c r="F1804" s="91"/>
      <c r="G1804" s="91"/>
      <c r="H1804" s="91"/>
    </row>
    <row r="1805" spans="1:8" ht="22.5" customHeight="1" x14ac:dyDescent="0.3">
      <c r="A1805" s="24">
        <v>1802</v>
      </c>
      <c r="B1805" s="83"/>
      <c r="C1805" s="90"/>
      <c r="D1805" s="91"/>
      <c r="E1805" s="90"/>
      <c r="F1805" s="91"/>
      <c r="G1805" s="91"/>
      <c r="H1805" s="91"/>
    </row>
    <row r="1806" spans="1:8" ht="22.5" customHeight="1" x14ac:dyDescent="0.3">
      <c r="A1806" s="24">
        <v>1803</v>
      </c>
      <c r="B1806" s="83"/>
      <c r="C1806" s="90"/>
      <c r="D1806" s="91"/>
      <c r="E1806" s="90"/>
      <c r="F1806" s="91"/>
      <c r="G1806" s="91"/>
      <c r="H1806" s="91"/>
    </row>
    <row r="1807" spans="1:8" ht="22.5" customHeight="1" x14ac:dyDescent="0.3">
      <c r="A1807" s="24">
        <v>1804</v>
      </c>
      <c r="B1807" s="83"/>
      <c r="C1807" s="90"/>
      <c r="D1807" s="91"/>
      <c r="E1807" s="90"/>
      <c r="F1807" s="91"/>
      <c r="G1807" s="91"/>
      <c r="H1807" s="91"/>
    </row>
    <row r="1808" spans="1:8" ht="22.5" customHeight="1" x14ac:dyDescent="0.3">
      <c r="A1808" s="24">
        <v>1805</v>
      </c>
      <c r="B1808" s="83"/>
      <c r="C1808" s="90"/>
      <c r="D1808" s="91"/>
      <c r="E1808" s="90"/>
      <c r="F1808" s="91"/>
      <c r="G1808" s="91"/>
      <c r="H1808" s="91"/>
    </row>
    <row r="1809" spans="1:8" ht="22.5" customHeight="1" x14ac:dyDescent="0.3">
      <c r="A1809" s="24">
        <v>1806</v>
      </c>
      <c r="B1809" s="83"/>
      <c r="C1809" s="90"/>
      <c r="D1809" s="91"/>
      <c r="E1809" s="90"/>
      <c r="F1809" s="91"/>
      <c r="G1809" s="91"/>
      <c r="H1809" s="91"/>
    </row>
    <row r="1810" spans="1:8" ht="22.5" customHeight="1" x14ac:dyDescent="0.3">
      <c r="A1810" s="24">
        <v>1807</v>
      </c>
      <c r="B1810" s="83"/>
      <c r="C1810" s="90"/>
      <c r="D1810" s="91"/>
      <c r="E1810" s="90"/>
      <c r="F1810" s="91"/>
      <c r="G1810" s="91"/>
      <c r="H1810" s="91"/>
    </row>
    <row r="1811" spans="1:8" ht="22.5" customHeight="1" x14ac:dyDescent="0.3">
      <c r="A1811" s="24">
        <v>1808</v>
      </c>
      <c r="B1811" s="83"/>
      <c r="C1811" s="90"/>
      <c r="D1811" s="91"/>
      <c r="E1811" s="90"/>
      <c r="F1811" s="91"/>
      <c r="G1811" s="91"/>
      <c r="H1811" s="91"/>
    </row>
    <row r="1812" spans="1:8" ht="22.5" customHeight="1" x14ac:dyDescent="0.3">
      <c r="A1812" s="24">
        <v>1809</v>
      </c>
      <c r="B1812" s="83"/>
      <c r="C1812" s="90"/>
      <c r="D1812" s="91"/>
      <c r="E1812" s="90"/>
      <c r="F1812" s="91"/>
      <c r="G1812" s="91"/>
      <c r="H1812" s="91"/>
    </row>
    <row r="1813" spans="1:8" ht="22.5" customHeight="1" x14ac:dyDescent="0.3">
      <c r="A1813" s="24">
        <v>1810</v>
      </c>
      <c r="B1813" s="83"/>
      <c r="C1813" s="90"/>
      <c r="D1813" s="91"/>
      <c r="E1813" s="90"/>
      <c r="F1813" s="91"/>
      <c r="G1813" s="91"/>
      <c r="H1813" s="91"/>
    </row>
    <row r="1814" spans="1:8" ht="22.5" customHeight="1" x14ac:dyDescent="0.3">
      <c r="A1814" s="24">
        <v>1811</v>
      </c>
      <c r="B1814" s="83"/>
      <c r="C1814" s="90"/>
      <c r="D1814" s="91"/>
      <c r="E1814" s="90"/>
      <c r="F1814" s="91"/>
      <c r="G1814" s="91"/>
      <c r="H1814" s="91"/>
    </row>
    <row r="1815" spans="1:8" ht="22.5" customHeight="1" x14ac:dyDescent="0.3">
      <c r="A1815" s="24">
        <v>1812</v>
      </c>
      <c r="B1815" s="83"/>
      <c r="C1815" s="90"/>
      <c r="D1815" s="91"/>
      <c r="E1815" s="90"/>
      <c r="F1815" s="91"/>
      <c r="G1815" s="91"/>
      <c r="H1815" s="91"/>
    </row>
    <row r="1816" spans="1:8" ht="22.5" customHeight="1" x14ac:dyDescent="0.3">
      <c r="A1816" s="24">
        <v>1813</v>
      </c>
      <c r="B1816" s="83"/>
      <c r="C1816" s="90"/>
      <c r="D1816" s="91"/>
      <c r="E1816" s="90"/>
      <c r="F1816" s="91"/>
      <c r="G1816" s="91"/>
      <c r="H1816" s="91"/>
    </row>
    <row r="1817" spans="1:8" ht="22.5" customHeight="1" x14ac:dyDescent="0.3">
      <c r="A1817" s="24">
        <v>1814</v>
      </c>
      <c r="B1817" s="83"/>
      <c r="C1817" s="90"/>
      <c r="D1817" s="91"/>
      <c r="E1817" s="90"/>
      <c r="F1817" s="91"/>
      <c r="G1817" s="91"/>
      <c r="H1817" s="91"/>
    </row>
    <row r="1818" spans="1:8" ht="22.5" customHeight="1" x14ac:dyDescent="0.3">
      <c r="A1818" s="24">
        <v>1815</v>
      </c>
      <c r="B1818" s="83"/>
      <c r="C1818" s="90"/>
      <c r="D1818" s="91"/>
      <c r="E1818" s="90"/>
      <c r="F1818" s="91"/>
      <c r="G1818" s="91"/>
      <c r="H1818" s="91"/>
    </row>
    <row r="1819" spans="1:8" ht="22.5" customHeight="1" x14ac:dyDescent="0.3">
      <c r="A1819" s="24">
        <v>1816</v>
      </c>
      <c r="B1819" s="83"/>
      <c r="C1819" s="90"/>
      <c r="D1819" s="91"/>
      <c r="E1819" s="90"/>
      <c r="F1819" s="91"/>
      <c r="G1819" s="91"/>
      <c r="H1819" s="91"/>
    </row>
    <row r="1820" spans="1:8" ht="22.5" customHeight="1" x14ac:dyDescent="0.3">
      <c r="A1820" s="24">
        <v>1817</v>
      </c>
      <c r="B1820" s="83"/>
      <c r="C1820" s="90"/>
      <c r="D1820" s="91"/>
      <c r="E1820" s="90"/>
      <c r="F1820" s="91"/>
      <c r="G1820" s="91"/>
      <c r="H1820" s="91"/>
    </row>
    <row r="1821" spans="1:8" ht="22.5" customHeight="1" x14ac:dyDescent="0.3">
      <c r="A1821" s="24">
        <v>1818</v>
      </c>
      <c r="B1821" s="83"/>
      <c r="C1821" s="90"/>
      <c r="D1821" s="91"/>
      <c r="E1821" s="90"/>
      <c r="F1821" s="91"/>
      <c r="G1821" s="91"/>
      <c r="H1821" s="91"/>
    </row>
    <row r="1822" spans="1:8" ht="22.5" customHeight="1" x14ac:dyDescent="0.3">
      <c r="A1822" s="24">
        <v>1819</v>
      </c>
      <c r="B1822" s="83"/>
      <c r="C1822" s="90"/>
      <c r="D1822" s="91"/>
      <c r="E1822" s="90"/>
      <c r="F1822" s="91"/>
      <c r="G1822" s="91"/>
      <c r="H1822" s="91"/>
    </row>
    <row r="1823" spans="1:8" ht="22.5" customHeight="1" x14ac:dyDescent="0.3">
      <c r="A1823" s="24">
        <v>1820</v>
      </c>
      <c r="B1823" s="83"/>
      <c r="C1823" s="90"/>
      <c r="D1823" s="91"/>
      <c r="E1823" s="90"/>
      <c r="F1823" s="91"/>
      <c r="G1823" s="91"/>
      <c r="H1823" s="91"/>
    </row>
    <row r="1824" spans="1:8" ht="22.5" customHeight="1" x14ac:dyDescent="0.3">
      <c r="A1824" s="24">
        <v>1821</v>
      </c>
      <c r="B1824" s="83"/>
      <c r="C1824" s="90"/>
      <c r="D1824" s="91"/>
      <c r="E1824" s="90"/>
      <c r="F1824" s="91"/>
      <c r="G1824" s="91"/>
      <c r="H1824" s="91"/>
    </row>
    <row r="1825" spans="1:8" ht="22.5" customHeight="1" x14ac:dyDescent="0.3">
      <c r="A1825" s="24">
        <v>1822</v>
      </c>
      <c r="B1825" s="83"/>
      <c r="C1825" s="90"/>
      <c r="D1825" s="91"/>
      <c r="E1825" s="90"/>
      <c r="F1825" s="91"/>
      <c r="G1825" s="91"/>
      <c r="H1825" s="91"/>
    </row>
    <row r="1826" spans="1:8" ht="22.5" customHeight="1" x14ac:dyDescent="0.3">
      <c r="A1826" s="24">
        <v>1823</v>
      </c>
      <c r="B1826" s="83"/>
      <c r="C1826" s="90"/>
      <c r="D1826" s="91"/>
      <c r="E1826" s="90"/>
      <c r="F1826" s="91"/>
      <c r="G1826" s="91"/>
      <c r="H1826" s="91"/>
    </row>
    <row r="1827" spans="1:8" ht="22.5" customHeight="1" x14ac:dyDescent="0.3">
      <c r="A1827" s="24">
        <v>1824</v>
      </c>
      <c r="B1827" s="83"/>
      <c r="C1827" s="90"/>
      <c r="D1827" s="91"/>
      <c r="E1827" s="90"/>
      <c r="F1827" s="91"/>
      <c r="G1827" s="91"/>
      <c r="H1827" s="91"/>
    </row>
    <row r="1828" spans="1:8" ht="22.5" customHeight="1" x14ac:dyDescent="0.3">
      <c r="A1828" s="24">
        <v>1825</v>
      </c>
      <c r="B1828" s="83"/>
      <c r="C1828" s="90"/>
      <c r="D1828" s="91"/>
      <c r="E1828" s="90"/>
      <c r="F1828" s="91"/>
      <c r="G1828" s="91"/>
      <c r="H1828" s="91"/>
    </row>
    <row r="1829" spans="1:8" ht="22.5" customHeight="1" x14ac:dyDescent="0.3">
      <c r="A1829" s="24">
        <v>1826</v>
      </c>
      <c r="B1829" s="83"/>
      <c r="C1829" s="90"/>
      <c r="D1829" s="91"/>
      <c r="E1829" s="90"/>
      <c r="F1829" s="91"/>
      <c r="G1829" s="91"/>
      <c r="H1829" s="91"/>
    </row>
    <row r="1830" spans="1:8" ht="22.5" customHeight="1" x14ac:dyDescent="0.3">
      <c r="A1830" s="24">
        <v>1827</v>
      </c>
      <c r="B1830" s="83"/>
      <c r="C1830" s="90"/>
      <c r="D1830" s="91"/>
      <c r="E1830" s="90"/>
      <c r="F1830" s="91"/>
      <c r="G1830" s="91"/>
      <c r="H1830" s="91"/>
    </row>
    <row r="1831" spans="1:8" ht="22.5" customHeight="1" x14ac:dyDescent="0.3">
      <c r="A1831" s="24">
        <v>1828</v>
      </c>
      <c r="B1831" s="83"/>
      <c r="C1831" s="90"/>
      <c r="D1831" s="91"/>
      <c r="E1831" s="90"/>
      <c r="F1831" s="91"/>
      <c r="G1831" s="91"/>
      <c r="H1831" s="91"/>
    </row>
    <row r="1832" spans="1:8" ht="22.5" customHeight="1" x14ac:dyDescent="0.3">
      <c r="A1832" s="24">
        <v>1829</v>
      </c>
      <c r="B1832" s="83"/>
      <c r="C1832" s="90"/>
      <c r="D1832" s="91"/>
      <c r="E1832" s="90"/>
      <c r="F1832" s="91"/>
      <c r="G1832" s="91"/>
      <c r="H1832" s="91"/>
    </row>
    <row r="1833" spans="1:8" ht="22.5" customHeight="1" x14ac:dyDescent="0.3">
      <c r="A1833" s="24">
        <v>1830</v>
      </c>
      <c r="B1833" s="83"/>
      <c r="C1833" s="90"/>
      <c r="D1833" s="91"/>
      <c r="E1833" s="90"/>
      <c r="F1833" s="91"/>
      <c r="G1833" s="91"/>
      <c r="H1833" s="91"/>
    </row>
    <row r="1834" spans="1:8" ht="22.5" customHeight="1" x14ac:dyDescent="0.3">
      <c r="A1834" s="24">
        <v>1831</v>
      </c>
      <c r="B1834" s="83"/>
      <c r="C1834" s="90"/>
      <c r="D1834" s="91"/>
      <c r="E1834" s="90"/>
      <c r="F1834" s="91"/>
      <c r="G1834" s="91"/>
      <c r="H1834" s="91"/>
    </row>
    <row r="1835" spans="1:8" ht="22.5" customHeight="1" x14ac:dyDescent="0.3">
      <c r="A1835" s="24">
        <v>1832</v>
      </c>
      <c r="B1835" s="83"/>
      <c r="C1835" s="90"/>
      <c r="D1835" s="91"/>
      <c r="E1835" s="90"/>
      <c r="F1835" s="91"/>
      <c r="G1835" s="91"/>
      <c r="H1835" s="91"/>
    </row>
    <row r="1836" spans="1:8" ht="22.5" customHeight="1" x14ac:dyDescent="0.3">
      <c r="A1836" s="24">
        <v>1833</v>
      </c>
      <c r="B1836" s="83"/>
      <c r="C1836" s="90"/>
      <c r="D1836" s="91"/>
      <c r="E1836" s="90"/>
      <c r="F1836" s="91"/>
      <c r="G1836" s="91"/>
      <c r="H1836" s="91"/>
    </row>
    <row r="1837" spans="1:8" ht="22.5" customHeight="1" x14ac:dyDescent="0.3">
      <c r="A1837" s="24">
        <v>1834</v>
      </c>
      <c r="B1837" s="83"/>
      <c r="C1837" s="90"/>
      <c r="D1837" s="91"/>
      <c r="E1837" s="90"/>
      <c r="F1837" s="91"/>
      <c r="G1837" s="91"/>
      <c r="H1837" s="91"/>
    </row>
    <row r="1838" spans="1:8" ht="22.5" customHeight="1" x14ac:dyDescent="0.3">
      <c r="A1838" s="24">
        <v>1835</v>
      </c>
      <c r="B1838" s="83"/>
      <c r="C1838" s="90"/>
      <c r="D1838" s="91"/>
      <c r="E1838" s="90"/>
      <c r="F1838" s="91"/>
      <c r="G1838" s="91"/>
      <c r="H1838" s="91"/>
    </row>
    <row r="1839" spans="1:8" ht="22.5" customHeight="1" x14ac:dyDescent="0.3">
      <c r="A1839" s="24">
        <v>1836</v>
      </c>
      <c r="B1839" s="83"/>
      <c r="C1839" s="90"/>
      <c r="D1839" s="91"/>
      <c r="E1839" s="90"/>
      <c r="F1839" s="91"/>
      <c r="G1839" s="91"/>
      <c r="H1839" s="91"/>
    </row>
    <row r="1840" spans="1:8" ht="22.5" customHeight="1" x14ac:dyDescent="0.3">
      <c r="A1840" s="24">
        <v>1837</v>
      </c>
      <c r="B1840" s="83"/>
      <c r="C1840" s="90"/>
      <c r="D1840" s="91"/>
      <c r="E1840" s="90"/>
      <c r="F1840" s="91"/>
      <c r="G1840" s="91"/>
      <c r="H1840" s="91"/>
    </row>
    <row r="1841" spans="1:8" ht="22.5" customHeight="1" x14ac:dyDescent="0.3">
      <c r="A1841" s="24">
        <v>1838</v>
      </c>
      <c r="B1841" s="83"/>
      <c r="C1841" s="90"/>
      <c r="D1841" s="91"/>
      <c r="E1841" s="90"/>
      <c r="F1841" s="91"/>
      <c r="G1841" s="91"/>
      <c r="H1841" s="91"/>
    </row>
    <row r="1842" spans="1:8" ht="22.5" customHeight="1" x14ac:dyDescent="0.3">
      <c r="A1842" s="24">
        <v>1839</v>
      </c>
      <c r="B1842" s="83"/>
      <c r="C1842" s="90"/>
      <c r="D1842" s="91"/>
      <c r="E1842" s="90"/>
      <c r="F1842" s="91"/>
      <c r="G1842" s="91"/>
      <c r="H1842" s="91"/>
    </row>
    <row r="1843" spans="1:8" ht="22.5" customHeight="1" x14ac:dyDescent="0.3">
      <c r="A1843" s="24">
        <v>1840</v>
      </c>
      <c r="B1843" s="83"/>
      <c r="C1843" s="90"/>
      <c r="D1843" s="91"/>
      <c r="E1843" s="90"/>
      <c r="F1843" s="91"/>
      <c r="G1843" s="91"/>
      <c r="H1843" s="91"/>
    </row>
    <row r="1844" spans="1:8" ht="22.5" customHeight="1" x14ac:dyDescent="0.3">
      <c r="A1844" s="24">
        <v>1841</v>
      </c>
      <c r="B1844" s="83"/>
      <c r="C1844" s="90"/>
      <c r="D1844" s="91"/>
      <c r="E1844" s="90"/>
      <c r="F1844" s="91"/>
      <c r="G1844" s="91"/>
      <c r="H1844" s="91"/>
    </row>
    <row r="1845" spans="1:8" ht="22.5" customHeight="1" x14ac:dyDescent="0.3">
      <c r="A1845" s="24">
        <v>1842</v>
      </c>
      <c r="B1845" s="83"/>
      <c r="C1845" s="90"/>
      <c r="D1845" s="91"/>
      <c r="E1845" s="90"/>
      <c r="F1845" s="91"/>
      <c r="G1845" s="91"/>
      <c r="H1845" s="91"/>
    </row>
    <row r="1846" spans="1:8" ht="22.5" customHeight="1" x14ac:dyDescent="0.3">
      <c r="A1846" s="24">
        <v>1843</v>
      </c>
      <c r="B1846" s="83"/>
      <c r="C1846" s="90"/>
      <c r="D1846" s="91"/>
      <c r="E1846" s="90"/>
      <c r="F1846" s="91"/>
      <c r="G1846" s="91"/>
      <c r="H1846" s="91"/>
    </row>
    <row r="1847" spans="1:8" ht="22.5" customHeight="1" x14ac:dyDescent="0.3">
      <c r="A1847" s="24">
        <v>1844</v>
      </c>
      <c r="B1847" s="83"/>
      <c r="C1847" s="90"/>
      <c r="D1847" s="91"/>
      <c r="E1847" s="90"/>
      <c r="F1847" s="91"/>
      <c r="G1847" s="91"/>
      <c r="H1847" s="91"/>
    </row>
    <row r="1848" spans="1:8" ht="22.5" customHeight="1" x14ac:dyDescent="0.3">
      <c r="A1848" s="24">
        <v>1845</v>
      </c>
      <c r="B1848" s="83"/>
      <c r="C1848" s="90"/>
      <c r="D1848" s="91"/>
      <c r="E1848" s="90"/>
      <c r="F1848" s="91"/>
      <c r="G1848" s="91"/>
      <c r="H1848" s="91"/>
    </row>
    <row r="1849" spans="1:8" ht="22.5" customHeight="1" x14ac:dyDescent="0.3">
      <c r="A1849" s="24">
        <v>1846</v>
      </c>
      <c r="B1849" s="83"/>
      <c r="C1849" s="90"/>
      <c r="D1849" s="91"/>
      <c r="E1849" s="90"/>
      <c r="F1849" s="91"/>
      <c r="G1849" s="91"/>
      <c r="H1849" s="91"/>
    </row>
    <row r="1850" spans="1:8" ht="22.5" customHeight="1" x14ac:dyDescent="0.3">
      <c r="A1850" s="24">
        <v>1847</v>
      </c>
      <c r="B1850" s="83"/>
      <c r="C1850" s="90"/>
      <c r="D1850" s="91"/>
      <c r="E1850" s="90"/>
      <c r="F1850" s="91"/>
      <c r="G1850" s="91"/>
      <c r="H1850" s="91"/>
    </row>
    <row r="1851" spans="1:8" ht="22.5" customHeight="1" x14ac:dyDescent="0.3">
      <c r="A1851" s="24">
        <v>1848</v>
      </c>
      <c r="B1851" s="83"/>
      <c r="C1851" s="90"/>
      <c r="D1851" s="91"/>
      <c r="E1851" s="90"/>
      <c r="F1851" s="91"/>
      <c r="G1851" s="91"/>
      <c r="H1851" s="91"/>
    </row>
    <row r="1852" spans="1:8" ht="22.5" customHeight="1" x14ac:dyDescent="0.3">
      <c r="A1852" s="24">
        <v>1849</v>
      </c>
      <c r="B1852" s="83"/>
      <c r="C1852" s="90"/>
      <c r="D1852" s="91"/>
      <c r="E1852" s="90"/>
      <c r="F1852" s="91"/>
      <c r="G1852" s="91"/>
      <c r="H1852" s="91"/>
    </row>
    <row r="1853" spans="1:8" ht="22.5" customHeight="1" x14ac:dyDescent="0.3">
      <c r="A1853" s="24">
        <v>1850</v>
      </c>
      <c r="B1853" s="83"/>
      <c r="C1853" s="90"/>
      <c r="D1853" s="91"/>
      <c r="E1853" s="90"/>
      <c r="F1853" s="91"/>
      <c r="G1853" s="91"/>
      <c r="H1853" s="91"/>
    </row>
    <row r="1854" spans="1:8" ht="22.5" customHeight="1" x14ac:dyDescent="0.3">
      <c r="A1854" s="24">
        <v>1851</v>
      </c>
      <c r="B1854" s="83"/>
      <c r="C1854" s="90"/>
      <c r="D1854" s="91"/>
      <c r="E1854" s="90"/>
      <c r="F1854" s="91"/>
      <c r="G1854" s="91"/>
      <c r="H1854" s="91"/>
    </row>
    <row r="1855" spans="1:8" ht="22.5" customHeight="1" x14ac:dyDescent="0.3">
      <c r="A1855" s="24">
        <v>1852</v>
      </c>
      <c r="B1855" s="83"/>
      <c r="C1855" s="90"/>
      <c r="D1855" s="91"/>
      <c r="E1855" s="90"/>
      <c r="F1855" s="91"/>
      <c r="G1855" s="91"/>
      <c r="H1855" s="91"/>
    </row>
    <row r="1856" spans="1:8" ht="22.5" customHeight="1" x14ac:dyDescent="0.3">
      <c r="A1856" s="24">
        <v>1853</v>
      </c>
      <c r="B1856" s="83"/>
      <c r="C1856" s="90"/>
      <c r="D1856" s="91"/>
      <c r="E1856" s="90"/>
      <c r="F1856" s="91"/>
      <c r="G1856" s="91"/>
      <c r="H1856" s="91"/>
    </row>
    <row r="1857" spans="1:8" ht="22.5" customHeight="1" x14ac:dyDescent="0.3">
      <c r="A1857" s="24">
        <v>1854</v>
      </c>
      <c r="B1857" s="83"/>
      <c r="C1857" s="90"/>
      <c r="D1857" s="91"/>
      <c r="E1857" s="90"/>
      <c r="F1857" s="91"/>
      <c r="G1857" s="91"/>
      <c r="H1857" s="91"/>
    </row>
    <row r="1858" spans="1:8" ht="22.5" customHeight="1" x14ac:dyDescent="0.3">
      <c r="A1858" s="24">
        <v>1855</v>
      </c>
      <c r="B1858" s="83"/>
      <c r="C1858" s="90"/>
      <c r="D1858" s="91"/>
      <c r="E1858" s="90"/>
      <c r="F1858" s="91"/>
      <c r="G1858" s="91"/>
      <c r="H1858" s="91"/>
    </row>
    <row r="1859" spans="1:8" ht="22.5" customHeight="1" x14ac:dyDescent="0.3">
      <c r="A1859" s="24">
        <v>1856</v>
      </c>
      <c r="B1859" s="83"/>
      <c r="C1859" s="90"/>
      <c r="D1859" s="91"/>
      <c r="E1859" s="90"/>
      <c r="F1859" s="91"/>
      <c r="G1859" s="91"/>
      <c r="H1859" s="91"/>
    </row>
    <row r="1860" spans="1:8" ht="22.5" customHeight="1" x14ac:dyDescent="0.3">
      <c r="A1860" s="24">
        <v>1857</v>
      </c>
      <c r="B1860" s="83"/>
      <c r="C1860" s="90"/>
      <c r="D1860" s="91"/>
      <c r="E1860" s="90"/>
      <c r="F1860" s="91"/>
      <c r="G1860" s="91"/>
      <c r="H1860" s="91"/>
    </row>
    <row r="1861" spans="1:8" ht="22.5" customHeight="1" x14ac:dyDescent="0.3">
      <c r="A1861" s="24">
        <v>1858</v>
      </c>
      <c r="B1861" s="83"/>
      <c r="C1861" s="90"/>
      <c r="D1861" s="91"/>
      <c r="E1861" s="90"/>
      <c r="F1861" s="91"/>
      <c r="G1861" s="91"/>
      <c r="H1861" s="91"/>
    </row>
    <row r="1862" spans="1:8" ht="22.5" customHeight="1" x14ac:dyDescent="0.3">
      <c r="A1862" s="24">
        <v>1859</v>
      </c>
      <c r="B1862" s="83"/>
      <c r="C1862" s="90"/>
      <c r="D1862" s="91"/>
      <c r="E1862" s="90"/>
      <c r="F1862" s="91"/>
      <c r="G1862" s="91"/>
      <c r="H1862" s="91"/>
    </row>
    <row r="1863" spans="1:8" ht="22.5" customHeight="1" x14ac:dyDescent="0.3">
      <c r="A1863" s="24">
        <v>1860</v>
      </c>
      <c r="B1863" s="83"/>
      <c r="C1863" s="90"/>
      <c r="D1863" s="91"/>
      <c r="E1863" s="90"/>
      <c r="F1863" s="91"/>
      <c r="G1863" s="91"/>
      <c r="H1863" s="91"/>
    </row>
    <row r="1864" spans="1:8" ht="22.5" customHeight="1" x14ac:dyDescent="0.3">
      <c r="A1864" s="24">
        <v>1861</v>
      </c>
      <c r="B1864" s="83"/>
      <c r="C1864" s="90"/>
      <c r="D1864" s="91"/>
      <c r="E1864" s="90"/>
      <c r="F1864" s="91"/>
      <c r="G1864" s="91"/>
      <c r="H1864" s="91"/>
    </row>
    <row r="1865" spans="1:8" ht="22.5" customHeight="1" x14ac:dyDescent="0.3">
      <c r="A1865" s="24">
        <v>1862</v>
      </c>
      <c r="B1865" s="83"/>
      <c r="C1865" s="90"/>
      <c r="D1865" s="91"/>
      <c r="E1865" s="90"/>
      <c r="F1865" s="91"/>
      <c r="G1865" s="91"/>
      <c r="H1865" s="91"/>
    </row>
    <row r="1866" spans="1:8" ht="22.5" customHeight="1" x14ac:dyDescent="0.3">
      <c r="A1866" s="24">
        <v>1863</v>
      </c>
      <c r="B1866" s="83"/>
      <c r="C1866" s="90"/>
      <c r="D1866" s="91"/>
      <c r="E1866" s="90"/>
      <c r="F1866" s="91"/>
      <c r="G1866" s="91"/>
      <c r="H1866" s="91"/>
    </row>
    <row r="1867" spans="1:8" ht="22.5" customHeight="1" x14ac:dyDescent="0.3">
      <c r="A1867" s="24">
        <v>1864</v>
      </c>
      <c r="B1867" s="83"/>
      <c r="C1867" s="90"/>
      <c r="D1867" s="91"/>
      <c r="E1867" s="90"/>
      <c r="F1867" s="91"/>
      <c r="G1867" s="91"/>
      <c r="H1867" s="91"/>
    </row>
    <row r="1868" spans="1:8" ht="22.5" customHeight="1" x14ac:dyDescent="0.3">
      <c r="A1868" s="24">
        <v>1865</v>
      </c>
      <c r="B1868" s="83"/>
      <c r="C1868" s="90"/>
      <c r="D1868" s="91"/>
      <c r="E1868" s="90"/>
      <c r="F1868" s="91"/>
      <c r="G1868" s="91"/>
      <c r="H1868" s="91"/>
    </row>
    <row r="1869" spans="1:8" ht="22.5" customHeight="1" x14ac:dyDescent="0.3">
      <c r="A1869" s="24">
        <v>1866</v>
      </c>
      <c r="B1869" s="83"/>
      <c r="C1869" s="90"/>
      <c r="D1869" s="91"/>
      <c r="E1869" s="90"/>
      <c r="F1869" s="91"/>
      <c r="G1869" s="91"/>
      <c r="H1869" s="91"/>
    </row>
    <row r="1870" spans="1:8" ht="22.5" customHeight="1" x14ac:dyDescent="0.3">
      <c r="A1870" s="24">
        <v>1867</v>
      </c>
      <c r="B1870" s="83"/>
      <c r="C1870" s="90"/>
      <c r="D1870" s="91"/>
      <c r="E1870" s="90"/>
      <c r="F1870" s="91"/>
      <c r="G1870" s="91"/>
      <c r="H1870" s="91"/>
    </row>
    <row r="1871" spans="1:8" ht="22.5" customHeight="1" x14ac:dyDescent="0.3">
      <c r="A1871" s="24">
        <v>1868</v>
      </c>
      <c r="B1871" s="83"/>
      <c r="C1871" s="90"/>
      <c r="D1871" s="91"/>
      <c r="E1871" s="90"/>
      <c r="F1871" s="91"/>
      <c r="G1871" s="91"/>
      <c r="H1871" s="91"/>
    </row>
    <row r="1872" spans="1:8" ht="22.5" customHeight="1" x14ac:dyDescent="0.3">
      <c r="A1872" s="24">
        <v>1869</v>
      </c>
      <c r="B1872" s="83"/>
      <c r="C1872" s="90"/>
      <c r="D1872" s="91"/>
      <c r="E1872" s="90"/>
      <c r="F1872" s="91"/>
      <c r="G1872" s="91"/>
      <c r="H1872" s="91"/>
    </row>
    <row r="1873" spans="1:8" ht="22.5" customHeight="1" x14ac:dyDescent="0.3">
      <c r="A1873" s="24">
        <v>1870</v>
      </c>
      <c r="B1873" s="83"/>
      <c r="C1873" s="90"/>
      <c r="D1873" s="91"/>
      <c r="E1873" s="90"/>
      <c r="F1873" s="91"/>
      <c r="G1873" s="91"/>
      <c r="H1873" s="91"/>
    </row>
    <row r="1874" spans="1:8" ht="22.5" customHeight="1" x14ac:dyDescent="0.3">
      <c r="A1874" s="24">
        <v>1871</v>
      </c>
      <c r="B1874" s="83"/>
      <c r="C1874" s="90"/>
      <c r="D1874" s="91"/>
      <c r="E1874" s="90"/>
      <c r="F1874" s="91"/>
      <c r="G1874" s="91"/>
      <c r="H1874" s="91"/>
    </row>
    <row r="1875" spans="1:8" ht="22.5" customHeight="1" x14ac:dyDescent="0.3">
      <c r="A1875" s="24">
        <v>1872</v>
      </c>
      <c r="B1875" s="83"/>
      <c r="C1875" s="90"/>
      <c r="D1875" s="91"/>
      <c r="E1875" s="90"/>
      <c r="F1875" s="91"/>
      <c r="G1875" s="91"/>
      <c r="H1875" s="91"/>
    </row>
    <row r="1876" spans="1:8" ht="22.5" customHeight="1" x14ac:dyDescent="0.3">
      <c r="A1876" s="24">
        <v>1873</v>
      </c>
      <c r="B1876" s="83"/>
      <c r="C1876" s="90"/>
      <c r="D1876" s="91"/>
      <c r="E1876" s="90"/>
      <c r="F1876" s="91"/>
      <c r="G1876" s="91"/>
      <c r="H1876" s="91"/>
    </row>
    <row r="1877" spans="1:8" ht="22.5" customHeight="1" x14ac:dyDescent="0.3">
      <c r="A1877" s="24">
        <v>1874</v>
      </c>
      <c r="B1877" s="83"/>
      <c r="C1877" s="90"/>
      <c r="D1877" s="91"/>
      <c r="E1877" s="90"/>
      <c r="F1877" s="91"/>
      <c r="G1877" s="91"/>
      <c r="H1877" s="91"/>
    </row>
    <row r="1878" spans="1:8" ht="22.5" customHeight="1" x14ac:dyDescent="0.3">
      <c r="A1878" s="24">
        <v>1875</v>
      </c>
      <c r="B1878" s="83"/>
      <c r="C1878" s="90"/>
      <c r="D1878" s="91"/>
      <c r="E1878" s="90"/>
      <c r="F1878" s="91"/>
      <c r="G1878" s="91"/>
      <c r="H1878" s="91"/>
    </row>
    <row r="1879" spans="1:8" ht="22.5" customHeight="1" x14ac:dyDescent="0.3">
      <c r="A1879" s="24">
        <v>1876</v>
      </c>
      <c r="B1879" s="83"/>
      <c r="C1879" s="90"/>
      <c r="D1879" s="91"/>
      <c r="E1879" s="90"/>
      <c r="F1879" s="91"/>
      <c r="G1879" s="91"/>
      <c r="H1879" s="91"/>
    </row>
    <row r="1880" spans="1:8" ht="22.5" customHeight="1" x14ac:dyDescent="0.3">
      <c r="A1880" s="24">
        <v>1877</v>
      </c>
      <c r="B1880" s="83"/>
      <c r="C1880" s="90"/>
      <c r="D1880" s="91"/>
      <c r="E1880" s="90"/>
      <c r="F1880" s="91"/>
      <c r="G1880" s="91"/>
      <c r="H1880" s="91"/>
    </row>
    <row r="1881" spans="1:8" ht="22.5" customHeight="1" x14ac:dyDescent="0.3">
      <c r="A1881" s="24">
        <v>1878</v>
      </c>
      <c r="B1881" s="83"/>
      <c r="C1881" s="90"/>
      <c r="D1881" s="91"/>
      <c r="E1881" s="90"/>
      <c r="F1881" s="91"/>
      <c r="G1881" s="91"/>
      <c r="H1881" s="91"/>
    </row>
    <row r="1882" spans="1:8" ht="22.5" customHeight="1" x14ac:dyDescent="0.3">
      <c r="A1882" s="24">
        <v>1879</v>
      </c>
      <c r="B1882" s="83"/>
      <c r="C1882" s="90"/>
      <c r="D1882" s="91"/>
      <c r="E1882" s="90"/>
      <c r="F1882" s="91"/>
      <c r="G1882" s="91"/>
      <c r="H1882" s="91"/>
    </row>
    <row r="1883" spans="1:8" ht="22.5" customHeight="1" x14ac:dyDescent="0.3">
      <c r="A1883" s="24">
        <v>1880</v>
      </c>
      <c r="B1883" s="83"/>
      <c r="C1883" s="90"/>
      <c r="D1883" s="91"/>
      <c r="E1883" s="90"/>
      <c r="F1883" s="91"/>
      <c r="G1883" s="91"/>
      <c r="H1883" s="91"/>
    </row>
    <row r="1884" spans="1:8" ht="22.5" customHeight="1" x14ac:dyDescent="0.3">
      <c r="A1884" s="24">
        <v>1881</v>
      </c>
      <c r="B1884" s="83"/>
      <c r="C1884" s="90"/>
      <c r="D1884" s="91"/>
      <c r="E1884" s="90"/>
      <c r="F1884" s="91"/>
      <c r="G1884" s="91"/>
      <c r="H1884" s="91"/>
    </row>
    <row r="1885" spans="1:8" ht="22.5" customHeight="1" x14ac:dyDescent="0.3">
      <c r="A1885" s="24">
        <v>1882</v>
      </c>
      <c r="B1885" s="83"/>
      <c r="C1885" s="90"/>
      <c r="D1885" s="91"/>
      <c r="E1885" s="90"/>
      <c r="F1885" s="91"/>
      <c r="G1885" s="91"/>
      <c r="H1885" s="91"/>
    </row>
    <row r="1886" spans="1:8" ht="22.5" customHeight="1" x14ac:dyDescent="0.3">
      <c r="A1886" s="24">
        <v>1883</v>
      </c>
      <c r="B1886" s="83"/>
      <c r="C1886" s="90"/>
      <c r="D1886" s="91"/>
      <c r="E1886" s="90"/>
      <c r="F1886" s="91"/>
      <c r="G1886" s="91"/>
      <c r="H1886" s="91"/>
    </row>
    <row r="1887" spans="1:8" ht="22.5" customHeight="1" x14ac:dyDescent="0.3">
      <c r="A1887" s="24">
        <v>1884</v>
      </c>
      <c r="B1887" s="83"/>
      <c r="C1887" s="90"/>
      <c r="D1887" s="91"/>
      <c r="E1887" s="90"/>
      <c r="F1887" s="91"/>
      <c r="G1887" s="91"/>
      <c r="H1887" s="91"/>
    </row>
    <row r="1888" spans="1:8" ht="22.5" customHeight="1" x14ac:dyDescent="0.3">
      <c r="A1888" s="24">
        <v>1885</v>
      </c>
      <c r="B1888" s="83"/>
      <c r="C1888" s="90"/>
      <c r="D1888" s="91"/>
      <c r="E1888" s="90"/>
      <c r="F1888" s="91"/>
      <c r="G1888" s="91"/>
      <c r="H1888" s="91"/>
    </row>
    <row r="1889" spans="1:8" ht="22.5" customHeight="1" x14ac:dyDescent="0.3">
      <c r="A1889" s="24">
        <v>1886</v>
      </c>
      <c r="B1889" s="83"/>
      <c r="C1889" s="90"/>
      <c r="D1889" s="91"/>
      <c r="E1889" s="90"/>
      <c r="F1889" s="91"/>
      <c r="G1889" s="91"/>
      <c r="H1889" s="91"/>
    </row>
    <row r="1890" spans="1:8" ht="22.5" customHeight="1" x14ac:dyDescent="0.3">
      <c r="A1890" s="24">
        <v>1887</v>
      </c>
      <c r="B1890" s="83"/>
      <c r="C1890" s="90"/>
      <c r="D1890" s="91"/>
      <c r="E1890" s="90"/>
      <c r="F1890" s="91"/>
      <c r="G1890" s="91"/>
      <c r="H1890" s="91"/>
    </row>
    <row r="1891" spans="1:8" ht="22.5" customHeight="1" x14ac:dyDescent="0.3">
      <c r="A1891" s="24">
        <v>1888</v>
      </c>
      <c r="B1891" s="83"/>
      <c r="C1891" s="90"/>
      <c r="D1891" s="91"/>
      <c r="E1891" s="90"/>
      <c r="F1891" s="91"/>
      <c r="G1891" s="91"/>
      <c r="H1891" s="91"/>
    </row>
    <row r="1892" spans="1:8" ht="22.5" customHeight="1" x14ac:dyDescent="0.3">
      <c r="A1892" s="24">
        <v>1889</v>
      </c>
      <c r="B1892" s="83"/>
      <c r="C1892" s="90"/>
      <c r="D1892" s="91"/>
      <c r="E1892" s="90"/>
      <c r="F1892" s="91"/>
      <c r="G1892" s="91"/>
      <c r="H1892" s="91"/>
    </row>
    <row r="1893" spans="1:8" ht="22.5" customHeight="1" x14ac:dyDescent="0.3">
      <c r="A1893" s="24">
        <v>1890</v>
      </c>
      <c r="B1893" s="83"/>
      <c r="C1893" s="90"/>
      <c r="D1893" s="91"/>
      <c r="E1893" s="90"/>
      <c r="F1893" s="91"/>
      <c r="G1893" s="91"/>
      <c r="H1893" s="91"/>
    </row>
    <row r="1894" spans="1:8" ht="22.5" customHeight="1" x14ac:dyDescent="0.3">
      <c r="A1894" s="24">
        <v>1891</v>
      </c>
      <c r="B1894" s="83"/>
      <c r="C1894" s="90"/>
      <c r="D1894" s="91"/>
      <c r="E1894" s="90"/>
      <c r="F1894" s="91"/>
      <c r="G1894" s="91"/>
      <c r="H1894" s="91"/>
    </row>
    <row r="1895" spans="1:8" ht="22.5" customHeight="1" x14ac:dyDescent="0.3">
      <c r="A1895" s="24">
        <v>1892</v>
      </c>
      <c r="B1895" s="83"/>
      <c r="C1895" s="90"/>
      <c r="D1895" s="91"/>
      <c r="E1895" s="90"/>
      <c r="F1895" s="91"/>
      <c r="G1895" s="91"/>
      <c r="H1895" s="91"/>
    </row>
    <row r="1896" spans="1:8" ht="22.5" customHeight="1" x14ac:dyDescent="0.3">
      <c r="A1896" s="24">
        <v>1893</v>
      </c>
      <c r="B1896" s="83"/>
      <c r="C1896" s="90"/>
      <c r="D1896" s="91"/>
      <c r="E1896" s="90"/>
      <c r="F1896" s="91"/>
      <c r="G1896" s="91"/>
      <c r="H1896" s="91"/>
    </row>
    <row r="1897" spans="1:8" ht="22.5" customHeight="1" x14ac:dyDescent="0.3">
      <c r="A1897" s="24">
        <v>1894</v>
      </c>
      <c r="B1897" s="83"/>
      <c r="C1897" s="90"/>
      <c r="D1897" s="91"/>
      <c r="E1897" s="90"/>
      <c r="F1897" s="91"/>
      <c r="G1897" s="91"/>
      <c r="H1897" s="91"/>
    </row>
    <row r="1898" spans="1:8" ht="22.5" customHeight="1" x14ac:dyDescent="0.3">
      <c r="A1898" s="24">
        <v>1895</v>
      </c>
      <c r="B1898" s="83"/>
      <c r="C1898" s="90"/>
      <c r="D1898" s="91"/>
      <c r="E1898" s="90"/>
      <c r="F1898" s="91"/>
      <c r="G1898" s="91"/>
      <c r="H1898" s="91"/>
    </row>
    <row r="1899" spans="1:8" ht="22.5" customHeight="1" x14ac:dyDescent="0.3">
      <c r="A1899" s="24">
        <v>1896</v>
      </c>
      <c r="B1899" s="83"/>
      <c r="C1899" s="90"/>
      <c r="D1899" s="91"/>
      <c r="E1899" s="90"/>
      <c r="F1899" s="91"/>
      <c r="G1899" s="91"/>
      <c r="H1899" s="91"/>
    </row>
    <row r="1900" spans="1:8" ht="22.5" customHeight="1" x14ac:dyDescent="0.3">
      <c r="A1900" s="24">
        <v>1897</v>
      </c>
      <c r="B1900" s="83"/>
      <c r="C1900" s="90"/>
      <c r="D1900" s="91"/>
      <c r="E1900" s="90"/>
      <c r="F1900" s="91"/>
      <c r="G1900" s="91"/>
      <c r="H1900" s="91"/>
    </row>
    <row r="1901" spans="1:8" ht="22.5" customHeight="1" x14ac:dyDescent="0.3">
      <c r="A1901" s="24">
        <v>1898</v>
      </c>
      <c r="B1901" s="83"/>
      <c r="C1901" s="90"/>
      <c r="D1901" s="91"/>
      <c r="E1901" s="90"/>
      <c r="F1901" s="91"/>
      <c r="G1901" s="91"/>
      <c r="H1901" s="91"/>
    </row>
    <row r="1902" spans="1:8" ht="22.5" customHeight="1" x14ac:dyDescent="0.3">
      <c r="A1902" s="24">
        <v>1899</v>
      </c>
      <c r="B1902" s="83"/>
      <c r="C1902" s="90"/>
      <c r="D1902" s="91"/>
      <c r="E1902" s="90"/>
      <c r="F1902" s="91"/>
      <c r="G1902" s="91"/>
      <c r="H1902" s="91"/>
    </row>
    <row r="1903" spans="1:8" ht="22.5" customHeight="1" x14ac:dyDescent="0.3">
      <c r="A1903" s="24">
        <v>1900</v>
      </c>
      <c r="B1903" s="83"/>
      <c r="C1903" s="90"/>
      <c r="D1903" s="91"/>
      <c r="E1903" s="90"/>
      <c r="F1903" s="91"/>
      <c r="G1903" s="91"/>
      <c r="H1903" s="91"/>
    </row>
    <row r="1904" spans="1:8" ht="22.5" customHeight="1" x14ac:dyDescent="0.3">
      <c r="A1904" s="24">
        <v>1901</v>
      </c>
      <c r="B1904" s="83"/>
      <c r="C1904" s="90"/>
      <c r="D1904" s="91"/>
      <c r="E1904" s="90"/>
      <c r="F1904" s="91"/>
      <c r="G1904" s="91"/>
      <c r="H1904" s="91"/>
    </row>
    <row r="1905" spans="1:8" ht="22.5" customHeight="1" x14ac:dyDescent="0.3">
      <c r="A1905" s="24">
        <v>1902</v>
      </c>
      <c r="B1905" s="83"/>
      <c r="C1905" s="90"/>
      <c r="D1905" s="91"/>
      <c r="E1905" s="90"/>
      <c r="F1905" s="91"/>
      <c r="G1905" s="91"/>
      <c r="H1905" s="91"/>
    </row>
    <row r="1906" spans="1:8" ht="22.5" customHeight="1" x14ac:dyDescent="0.3">
      <c r="A1906" s="24">
        <v>1903</v>
      </c>
      <c r="B1906" s="83"/>
      <c r="C1906" s="90"/>
      <c r="D1906" s="91"/>
      <c r="E1906" s="90"/>
      <c r="F1906" s="91"/>
      <c r="G1906" s="91"/>
      <c r="H1906" s="91"/>
    </row>
    <row r="1907" spans="1:8" ht="22.5" customHeight="1" x14ac:dyDescent="0.3">
      <c r="A1907" s="24">
        <v>1904</v>
      </c>
      <c r="B1907" s="83"/>
      <c r="C1907" s="90"/>
      <c r="D1907" s="91"/>
      <c r="E1907" s="90"/>
      <c r="F1907" s="91"/>
      <c r="G1907" s="91"/>
      <c r="H1907" s="91"/>
    </row>
    <row r="1908" spans="1:8" ht="22.5" customHeight="1" x14ac:dyDescent="0.3">
      <c r="A1908" s="24">
        <v>1905</v>
      </c>
      <c r="B1908" s="83"/>
      <c r="C1908" s="90"/>
      <c r="D1908" s="91"/>
      <c r="E1908" s="90"/>
      <c r="F1908" s="91"/>
      <c r="G1908" s="91"/>
      <c r="H1908" s="91"/>
    </row>
    <row r="1909" spans="1:8" ht="22.5" customHeight="1" x14ac:dyDescent="0.3">
      <c r="A1909" s="24">
        <v>1906</v>
      </c>
      <c r="B1909" s="83"/>
      <c r="C1909" s="90"/>
      <c r="D1909" s="91"/>
      <c r="E1909" s="90"/>
      <c r="F1909" s="91"/>
      <c r="G1909" s="91"/>
      <c r="H1909" s="91"/>
    </row>
    <row r="1910" spans="1:8" ht="22.5" customHeight="1" x14ac:dyDescent="0.3">
      <c r="A1910" s="24">
        <v>1907</v>
      </c>
      <c r="B1910" s="83"/>
      <c r="C1910" s="90"/>
      <c r="D1910" s="91"/>
      <c r="E1910" s="90"/>
      <c r="F1910" s="91"/>
      <c r="G1910" s="91"/>
      <c r="H1910" s="91"/>
    </row>
    <row r="1911" spans="1:8" ht="22.5" customHeight="1" x14ac:dyDescent="0.3">
      <c r="A1911" s="24">
        <v>1908</v>
      </c>
      <c r="B1911" s="83"/>
      <c r="C1911" s="90"/>
      <c r="D1911" s="91"/>
      <c r="E1911" s="90"/>
      <c r="F1911" s="91"/>
      <c r="G1911" s="91"/>
      <c r="H1911" s="91"/>
    </row>
    <row r="1912" spans="1:8" ht="22.5" customHeight="1" x14ac:dyDescent="0.3">
      <c r="A1912" s="24">
        <v>1909</v>
      </c>
      <c r="B1912" s="83"/>
      <c r="C1912" s="90"/>
      <c r="D1912" s="91"/>
      <c r="E1912" s="90"/>
      <c r="F1912" s="91"/>
      <c r="G1912" s="91"/>
      <c r="H1912" s="91"/>
    </row>
    <row r="1913" spans="1:8" ht="22.5" customHeight="1" x14ac:dyDescent="0.3">
      <c r="A1913" s="24">
        <v>1910</v>
      </c>
      <c r="B1913" s="83"/>
      <c r="C1913" s="90"/>
      <c r="D1913" s="91"/>
      <c r="E1913" s="90"/>
      <c r="F1913" s="91"/>
      <c r="G1913" s="91"/>
      <c r="H1913" s="91"/>
    </row>
    <row r="1914" spans="1:8" ht="22.5" customHeight="1" x14ac:dyDescent="0.3">
      <c r="A1914" s="24">
        <v>1911</v>
      </c>
      <c r="B1914" s="83"/>
      <c r="C1914" s="90"/>
      <c r="D1914" s="91"/>
      <c r="E1914" s="90"/>
      <c r="F1914" s="91"/>
      <c r="G1914" s="91"/>
      <c r="H1914" s="91"/>
    </row>
    <row r="1915" spans="1:8" ht="22.5" customHeight="1" x14ac:dyDescent="0.3">
      <c r="A1915" s="24">
        <v>1912</v>
      </c>
      <c r="B1915" s="83"/>
      <c r="C1915" s="90"/>
      <c r="D1915" s="91"/>
      <c r="E1915" s="90"/>
      <c r="F1915" s="91"/>
      <c r="G1915" s="91"/>
      <c r="H1915" s="91"/>
    </row>
    <row r="1916" spans="1:8" ht="22.5" customHeight="1" x14ac:dyDescent="0.3">
      <c r="A1916" s="24">
        <v>1913</v>
      </c>
      <c r="B1916" s="83"/>
      <c r="C1916" s="90"/>
      <c r="D1916" s="91"/>
      <c r="E1916" s="90"/>
      <c r="F1916" s="91"/>
      <c r="G1916" s="91"/>
      <c r="H1916" s="91"/>
    </row>
    <row r="1917" spans="1:8" ht="22.5" customHeight="1" x14ac:dyDescent="0.3">
      <c r="A1917" s="24">
        <v>1914</v>
      </c>
      <c r="B1917" s="83"/>
      <c r="C1917" s="90"/>
      <c r="D1917" s="91"/>
      <c r="E1917" s="90"/>
      <c r="F1917" s="91"/>
      <c r="G1917" s="91"/>
      <c r="H1917" s="91"/>
    </row>
    <row r="1918" spans="1:8" ht="22.5" customHeight="1" x14ac:dyDescent="0.3">
      <c r="A1918" s="24">
        <v>1915</v>
      </c>
      <c r="B1918" s="83"/>
      <c r="C1918" s="90"/>
      <c r="D1918" s="91"/>
      <c r="E1918" s="90"/>
      <c r="F1918" s="91"/>
      <c r="G1918" s="91"/>
      <c r="H1918" s="91"/>
    </row>
    <row r="1919" spans="1:8" ht="22.5" customHeight="1" x14ac:dyDescent="0.3">
      <c r="A1919" s="24">
        <v>1916</v>
      </c>
      <c r="B1919" s="83"/>
      <c r="C1919" s="90"/>
      <c r="D1919" s="91"/>
      <c r="E1919" s="90"/>
      <c r="F1919" s="91"/>
      <c r="G1919" s="91"/>
      <c r="H1919" s="91"/>
    </row>
    <row r="1920" spans="1:8" ht="22.5" customHeight="1" x14ac:dyDescent="0.3">
      <c r="A1920" s="24">
        <v>1917</v>
      </c>
      <c r="B1920" s="83"/>
      <c r="C1920" s="90"/>
      <c r="D1920" s="91"/>
      <c r="E1920" s="90"/>
      <c r="F1920" s="91"/>
      <c r="G1920" s="91"/>
      <c r="H1920" s="91"/>
    </row>
    <row r="1921" spans="1:8" ht="22.5" customHeight="1" x14ac:dyDescent="0.3">
      <c r="A1921" s="24">
        <v>1918</v>
      </c>
      <c r="B1921" s="83"/>
      <c r="C1921" s="90"/>
      <c r="D1921" s="91"/>
      <c r="E1921" s="90"/>
      <c r="F1921" s="91"/>
      <c r="G1921" s="91"/>
      <c r="H1921" s="91"/>
    </row>
    <row r="1922" spans="1:8" ht="22.5" customHeight="1" x14ac:dyDescent="0.3">
      <c r="A1922" s="24">
        <v>1919</v>
      </c>
      <c r="B1922" s="83"/>
      <c r="C1922" s="90"/>
      <c r="D1922" s="91"/>
      <c r="E1922" s="90"/>
      <c r="F1922" s="91"/>
      <c r="G1922" s="91"/>
      <c r="H1922" s="91"/>
    </row>
    <row r="1923" spans="1:8" ht="22.5" customHeight="1" x14ac:dyDescent="0.3">
      <c r="A1923" s="24">
        <v>1920</v>
      </c>
      <c r="B1923" s="83"/>
      <c r="C1923" s="90"/>
      <c r="D1923" s="91"/>
      <c r="E1923" s="90"/>
      <c r="F1923" s="91"/>
      <c r="G1923" s="91"/>
      <c r="H1923" s="91"/>
    </row>
    <row r="1924" spans="1:8" ht="22.5" customHeight="1" x14ac:dyDescent="0.3">
      <c r="A1924" s="24">
        <v>1921</v>
      </c>
      <c r="B1924" s="83"/>
      <c r="C1924" s="90"/>
      <c r="D1924" s="91"/>
      <c r="E1924" s="90"/>
      <c r="F1924" s="91"/>
      <c r="G1924" s="91"/>
      <c r="H1924" s="91"/>
    </row>
    <row r="1925" spans="1:8" ht="22.5" customHeight="1" x14ac:dyDescent="0.3">
      <c r="A1925" s="24">
        <v>1922</v>
      </c>
      <c r="B1925" s="83"/>
      <c r="C1925" s="90"/>
      <c r="D1925" s="91"/>
      <c r="E1925" s="90"/>
      <c r="F1925" s="91"/>
      <c r="G1925" s="91"/>
      <c r="H1925" s="91"/>
    </row>
    <row r="1926" spans="1:8" ht="22.5" customHeight="1" x14ac:dyDescent="0.3">
      <c r="A1926" s="24">
        <v>1923</v>
      </c>
      <c r="B1926" s="83"/>
      <c r="C1926" s="90"/>
      <c r="D1926" s="91"/>
      <c r="E1926" s="90"/>
      <c r="F1926" s="91"/>
      <c r="G1926" s="91"/>
      <c r="H1926" s="91"/>
    </row>
    <row r="1927" spans="1:8" ht="22.5" customHeight="1" x14ac:dyDescent="0.3">
      <c r="A1927" s="24">
        <v>1924</v>
      </c>
      <c r="B1927" s="83"/>
      <c r="C1927" s="90"/>
      <c r="D1927" s="91"/>
      <c r="E1927" s="90"/>
      <c r="F1927" s="91"/>
      <c r="G1927" s="91"/>
      <c r="H1927" s="91"/>
    </row>
    <row r="1928" spans="1:8" ht="22.5" customHeight="1" x14ac:dyDescent="0.3">
      <c r="A1928" s="24">
        <v>1925</v>
      </c>
      <c r="B1928" s="83"/>
      <c r="C1928" s="90"/>
      <c r="D1928" s="91"/>
      <c r="E1928" s="90"/>
      <c r="F1928" s="91"/>
      <c r="G1928" s="91"/>
      <c r="H1928" s="91"/>
    </row>
    <row r="1929" spans="1:8" ht="22.5" customHeight="1" x14ac:dyDescent="0.3">
      <c r="A1929" s="24">
        <v>1926</v>
      </c>
      <c r="B1929" s="83"/>
      <c r="C1929" s="90"/>
      <c r="D1929" s="91"/>
      <c r="E1929" s="90"/>
      <c r="F1929" s="91"/>
      <c r="G1929" s="91"/>
      <c r="H1929" s="91"/>
    </row>
    <row r="1930" spans="1:8" ht="22.5" customHeight="1" x14ac:dyDescent="0.3">
      <c r="A1930" s="24">
        <v>1927</v>
      </c>
      <c r="B1930" s="83"/>
      <c r="C1930" s="90"/>
      <c r="D1930" s="91"/>
      <c r="E1930" s="90"/>
      <c r="F1930" s="91"/>
      <c r="G1930" s="91"/>
      <c r="H1930" s="91"/>
    </row>
    <row r="1931" spans="1:8" ht="22.5" customHeight="1" x14ac:dyDescent="0.3">
      <c r="A1931" s="24">
        <v>1928</v>
      </c>
      <c r="B1931" s="83"/>
      <c r="C1931" s="90"/>
      <c r="D1931" s="91"/>
      <c r="E1931" s="90"/>
      <c r="F1931" s="91"/>
      <c r="G1931" s="91"/>
      <c r="H1931" s="91"/>
    </row>
    <row r="1932" spans="1:8" ht="22.5" customHeight="1" x14ac:dyDescent="0.3">
      <c r="A1932" s="24">
        <v>1929</v>
      </c>
      <c r="B1932" s="83"/>
      <c r="C1932" s="90"/>
      <c r="D1932" s="91"/>
      <c r="E1932" s="90"/>
      <c r="F1932" s="91"/>
      <c r="G1932" s="91"/>
      <c r="H1932" s="91"/>
    </row>
    <row r="1933" spans="1:8" ht="22.5" customHeight="1" x14ac:dyDescent="0.3">
      <c r="A1933" s="24">
        <v>1930</v>
      </c>
      <c r="B1933" s="83"/>
      <c r="C1933" s="90"/>
      <c r="D1933" s="91"/>
      <c r="E1933" s="90"/>
      <c r="F1933" s="91"/>
      <c r="G1933" s="91"/>
      <c r="H1933" s="91"/>
    </row>
    <row r="1934" spans="1:8" ht="22.5" customHeight="1" x14ac:dyDescent="0.3">
      <c r="A1934" s="24">
        <v>1931</v>
      </c>
      <c r="B1934" s="83"/>
      <c r="C1934" s="90"/>
      <c r="D1934" s="91"/>
      <c r="E1934" s="90"/>
      <c r="F1934" s="91"/>
      <c r="G1934" s="91"/>
      <c r="H1934" s="91"/>
    </row>
    <row r="1935" spans="1:8" ht="22.5" customHeight="1" x14ac:dyDescent="0.3">
      <c r="A1935" s="24">
        <v>1932</v>
      </c>
      <c r="B1935" s="83"/>
      <c r="C1935" s="90"/>
      <c r="D1935" s="91"/>
      <c r="E1935" s="90"/>
      <c r="F1935" s="91"/>
      <c r="G1935" s="91"/>
      <c r="H1935" s="91"/>
    </row>
    <row r="1936" spans="1:8" ht="22.5" customHeight="1" x14ac:dyDescent="0.3">
      <c r="A1936" s="24">
        <v>1933</v>
      </c>
      <c r="B1936" s="83"/>
      <c r="C1936" s="90"/>
      <c r="D1936" s="91"/>
      <c r="E1936" s="90"/>
      <c r="F1936" s="91"/>
      <c r="G1936" s="91"/>
      <c r="H1936" s="91"/>
    </row>
    <row r="1937" spans="1:8" ht="22.5" customHeight="1" x14ac:dyDescent="0.3">
      <c r="A1937" s="24">
        <v>1934</v>
      </c>
      <c r="B1937" s="83"/>
      <c r="C1937" s="90"/>
      <c r="D1937" s="91"/>
      <c r="E1937" s="90"/>
      <c r="F1937" s="91"/>
      <c r="G1937" s="91"/>
      <c r="H1937" s="91"/>
    </row>
    <row r="1938" spans="1:8" ht="22.5" customHeight="1" x14ac:dyDescent="0.3">
      <c r="A1938" s="24">
        <v>1935</v>
      </c>
      <c r="B1938" s="83"/>
      <c r="C1938" s="90"/>
      <c r="D1938" s="91"/>
      <c r="E1938" s="90"/>
      <c r="F1938" s="91"/>
      <c r="G1938" s="91"/>
      <c r="H1938" s="91"/>
    </row>
    <row r="1939" spans="1:8" ht="22.5" customHeight="1" x14ac:dyDescent="0.3">
      <c r="A1939" s="24">
        <v>1936</v>
      </c>
      <c r="B1939" s="83"/>
      <c r="C1939" s="90"/>
      <c r="D1939" s="91"/>
      <c r="E1939" s="90"/>
      <c r="F1939" s="91"/>
      <c r="G1939" s="91"/>
      <c r="H1939" s="91"/>
    </row>
    <row r="1940" spans="1:8" ht="22.5" customHeight="1" x14ac:dyDescent="0.3">
      <c r="A1940" s="24">
        <v>1937</v>
      </c>
      <c r="B1940" s="83"/>
      <c r="C1940" s="90"/>
      <c r="D1940" s="91"/>
      <c r="E1940" s="90"/>
      <c r="F1940" s="91"/>
      <c r="G1940" s="91"/>
      <c r="H1940" s="91"/>
    </row>
    <row r="1941" spans="1:8" ht="22.5" customHeight="1" x14ac:dyDescent="0.3">
      <c r="A1941" s="24">
        <v>1938</v>
      </c>
      <c r="B1941" s="83"/>
      <c r="C1941" s="90"/>
      <c r="D1941" s="91"/>
      <c r="E1941" s="90"/>
      <c r="F1941" s="91"/>
      <c r="G1941" s="91"/>
      <c r="H1941" s="91"/>
    </row>
    <row r="1942" spans="1:8" ht="22.5" customHeight="1" x14ac:dyDescent="0.3">
      <c r="A1942" s="24">
        <v>1939</v>
      </c>
      <c r="B1942" s="83"/>
      <c r="C1942" s="90"/>
      <c r="D1942" s="91"/>
      <c r="E1942" s="90"/>
      <c r="F1942" s="91"/>
      <c r="G1942" s="91"/>
      <c r="H1942" s="91"/>
    </row>
    <row r="1943" spans="1:8" ht="22.5" customHeight="1" x14ac:dyDescent="0.3">
      <c r="A1943" s="24">
        <v>1940</v>
      </c>
      <c r="B1943" s="83"/>
      <c r="C1943" s="90"/>
      <c r="D1943" s="91"/>
      <c r="E1943" s="90"/>
      <c r="F1943" s="91"/>
      <c r="G1943" s="91"/>
      <c r="H1943" s="91"/>
    </row>
    <row r="1944" spans="1:8" ht="22.5" customHeight="1" x14ac:dyDescent="0.3">
      <c r="A1944" s="24">
        <v>1941</v>
      </c>
      <c r="B1944" s="83"/>
      <c r="C1944" s="90"/>
      <c r="D1944" s="91"/>
      <c r="E1944" s="90"/>
      <c r="F1944" s="91"/>
      <c r="G1944" s="91"/>
      <c r="H1944" s="91"/>
    </row>
    <row r="1945" spans="1:8" ht="22.5" customHeight="1" x14ac:dyDescent="0.3">
      <c r="A1945" s="24">
        <v>1942</v>
      </c>
      <c r="B1945" s="83"/>
      <c r="C1945" s="90"/>
      <c r="D1945" s="91"/>
      <c r="E1945" s="90"/>
      <c r="F1945" s="91"/>
      <c r="G1945" s="91"/>
      <c r="H1945" s="91"/>
    </row>
    <row r="1946" spans="1:8" ht="22.5" customHeight="1" x14ac:dyDescent="0.3">
      <c r="A1946" s="24">
        <v>1943</v>
      </c>
      <c r="B1946" s="83"/>
      <c r="C1946" s="90"/>
      <c r="D1946" s="91"/>
      <c r="E1946" s="90"/>
      <c r="F1946" s="91"/>
      <c r="G1946" s="91"/>
      <c r="H1946" s="91"/>
    </row>
    <row r="1947" spans="1:8" ht="22.5" customHeight="1" x14ac:dyDescent="0.3">
      <c r="A1947" s="24">
        <v>1944</v>
      </c>
      <c r="B1947" s="83"/>
      <c r="C1947" s="90"/>
      <c r="D1947" s="91"/>
      <c r="E1947" s="90"/>
      <c r="F1947" s="91"/>
      <c r="G1947" s="91"/>
      <c r="H1947" s="91"/>
    </row>
    <row r="1948" spans="1:8" ht="22.5" customHeight="1" x14ac:dyDescent="0.3">
      <c r="A1948" s="24">
        <v>1945</v>
      </c>
      <c r="B1948" s="83"/>
      <c r="C1948" s="90"/>
      <c r="D1948" s="91"/>
      <c r="E1948" s="90"/>
      <c r="F1948" s="91"/>
      <c r="G1948" s="91"/>
      <c r="H1948" s="91"/>
    </row>
    <row r="1949" spans="1:8" ht="22.5" customHeight="1" x14ac:dyDescent="0.3">
      <c r="A1949" s="24">
        <v>1946</v>
      </c>
      <c r="B1949" s="83"/>
      <c r="C1949" s="90"/>
      <c r="D1949" s="91"/>
      <c r="E1949" s="90"/>
      <c r="F1949" s="91"/>
      <c r="G1949" s="91"/>
      <c r="H1949" s="91"/>
    </row>
    <row r="1950" spans="1:8" ht="22.5" customHeight="1" x14ac:dyDescent="0.3">
      <c r="A1950" s="24">
        <v>1947</v>
      </c>
      <c r="B1950" s="83"/>
      <c r="C1950" s="90"/>
      <c r="D1950" s="91"/>
      <c r="E1950" s="90"/>
      <c r="F1950" s="91"/>
      <c r="G1950" s="91"/>
      <c r="H1950" s="91"/>
    </row>
    <row r="1951" spans="1:8" ht="22.5" customHeight="1" x14ac:dyDescent="0.3">
      <c r="A1951" s="24">
        <v>1948</v>
      </c>
      <c r="B1951" s="83"/>
      <c r="C1951" s="90"/>
      <c r="D1951" s="91"/>
      <c r="E1951" s="90"/>
      <c r="F1951" s="91"/>
      <c r="G1951" s="91"/>
      <c r="H1951" s="91"/>
    </row>
    <row r="1952" spans="1:8" ht="22.5" customHeight="1" x14ac:dyDescent="0.3">
      <c r="A1952" s="24">
        <v>1949</v>
      </c>
      <c r="B1952" s="83"/>
      <c r="C1952" s="90"/>
      <c r="D1952" s="91"/>
      <c r="E1952" s="90"/>
      <c r="F1952" s="91"/>
      <c r="G1952" s="91"/>
      <c r="H1952" s="91"/>
    </row>
    <row r="1953" spans="1:8" ht="22.5" customHeight="1" x14ac:dyDescent="0.3">
      <c r="A1953" s="24">
        <v>1950</v>
      </c>
      <c r="B1953" s="83"/>
      <c r="C1953" s="90"/>
      <c r="D1953" s="91"/>
      <c r="E1953" s="90"/>
      <c r="F1953" s="91"/>
      <c r="G1953" s="91"/>
      <c r="H1953" s="91"/>
    </row>
    <row r="1954" spans="1:8" ht="22.5" customHeight="1" x14ac:dyDescent="0.3">
      <c r="A1954" s="24">
        <v>1951</v>
      </c>
      <c r="B1954" s="83"/>
      <c r="C1954" s="90"/>
      <c r="D1954" s="91"/>
      <c r="E1954" s="90"/>
      <c r="F1954" s="91"/>
      <c r="G1954" s="91"/>
      <c r="H1954" s="91"/>
    </row>
    <row r="1955" spans="1:8" ht="22.5" customHeight="1" x14ac:dyDescent="0.3">
      <c r="A1955" s="24">
        <v>1952</v>
      </c>
      <c r="B1955" s="83"/>
      <c r="C1955" s="90"/>
      <c r="D1955" s="91"/>
      <c r="E1955" s="90"/>
      <c r="F1955" s="91"/>
      <c r="G1955" s="91"/>
      <c r="H1955" s="91"/>
    </row>
    <row r="1956" spans="1:8" ht="22.5" customHeight="1" x14ac:dyDescent="0.3">
      <c r="A1956" s="24">
        <v>1953</v>
      </c>
      <c r="B1956" s="83"/>
      <c r="C1956" s="90"/>
      <c r="D1956" s="91"/>
      <c r="E1956" s="90"/>
      <c r="F1956" s="91"/>
      <c r="G1956" s="91"/>
      <c r="H1956" s="91"/>
    </row>
    <row r="1957" spans="1:8" ht="22.5" customHeight="1" x14ac:dyDescent="0.3">
      <c r="A1957" s="24">
        <v>1954</v>
      </c>
      <c r="B1957" s="83"/>
      <c r="C1957" s="90"/>
      <c r="D1957" s="91"/>
      <c r="E1957" s="90"/>
      <c r="F1957" s="91"/>
      <c r="G1957" s="91"/>
      <c r="H1957" s="91"/>
    </row>
    <row r="1958" spans="1:8" ht="22.5" customHeight="1" x14ac:dyDescent="0.3">
      <c r="A1958" s="24">
        <v>1955</v>
      </c>
      <c r="B1958" s="83"/>
      <c r="C1958" s="90"/>
      <c r="D1958" s="91"/>
      <c r="E1958" s="90"/>
      <c r="F1958" s="91"/>
      <c r="G1958" s="91"/>
      <c r="H1958" s="91"/>
    </row>
    <row r="1959" spans="1:8" ht="22.5" customHeight="1" x14ac:dyDescent="0.3">
      <c r="A1959" s="24">
        <v>1956</v>
      </c>
      <c r="B1959" s="83"/>
      <c r="C1959" s="90"/>
      <c r="D1959" s="91"/>
      <c r="E1959" s="90"/>
      <c r="F1959" s="91"/>
      <c r="G1959" s="91"/>
      <c r="H1959" s="91"/>
    </row>
    <row r="1960" spans="1:8" ht="22.5" customHeight="1" x14ac:dyDescent="0.3">
      <c r="A1960" s="24">
        <v>1957</v>
      </c>
      <c r="B1960" s="83"/>
      <c r="C1960" s="90"/>
      <c r="D1960" s="91"/>
      <c r="E1960" s="90"/>
      <c r="F1960" s="91"/>
      <c r="G1960" s="91"/>
      <c r="H1960" s="91"/>
    </row>
    <row r="1961" spans="1:8" ht="22.5" customHeight="1" x14ac:dyDescent="0.3">
      <c r="A1961" s="24">
        <v>1958</v>
      </c>
      <c r="B1961" s="83"/>
      <c r="C1961" s="90"/>
      <c r="D1961" s="91"/>
      <c r="E1961" s="90"/>
      <c r="F1961" s="91"/>
      <c r="G1961" s="91"/>
      <c r="H1961" s="91"/>
    </row>
    <row r="1962" spans="1:8" ht="22.5" customHeight="1" x14ac:dyDescent="0.3">
      <c r="A1962" s="24">
        <v>1959</v>
      </c>
      <c r="B1962" s="83"/>
      <c r="C1962" s="90"/>
      <c r="D1962" s="91"/>
      <c r="E1962" s="90"/>
      <c r="F1962" s="91"/>
      <c r="G1962" s="91"/>
      <c r="H1962" s="91"/>
    </row>
    <row r="1963" spans="1:8" ht="22.5" customHeight="1" x14ac:dyDescent="0.3">
      <c r="A1963" s="24">
        <v>1960</v>
      </c>
      <c r="B1963" s="83"/>
      <c r="C1963" s="90"/>
      <c r="D1963" s="91"/>
      <c r="E1963" s="90"/>
      <c r="F1963" s="91"/>
      <c r="G1963" s="91"/>
      <c r="H1963" s="91"/>
    </row>
    <row r="1964" spans="1:8" ht="22.5" customHeight="1" x14ac:dyDescent="0.3">
      <c r="A1964" s="24">
        <v>1961</v>
      </c>
      <c r="B1964" s="83"/>
      <c r="C1964" s="90"/>
      <c r="D1964" s="91"/>
      <c r="E1964" s="90"/>
      <c r="F1964" s="91"/>
      <c r="G1964" s="91"/>
      <c r="H1964" s="91"/>
    </row>
    <row r="1965" spans="1:8" ht="22.5" customHeight="1" x14ac:dyDescent="0.3">
      <c r="A1965" s="24">
        <v>1962</v>
      </c>
      <c r="B1965" s="83"/>
      <c r="C1965" s="90"/>
      <c r="D1965" s="91"/>
      <c r="E1965" s="90"/>
      <c r="F1965" s="91"/>
      <c r="G1965" s="91"/>
      <c r="H1965" s="91"/>
    </row>
    <row r="1966" spans="1:8" ht="22.5" customHeight="1" x14ac:dyDescent="0.3">
      <c r="A1966" s="24">
        <v>1963</v>
      </c>
      <c r="B1966" s="83"/>
      <c r="C1966" s="90"/>
      <c r="D1966" s="91"/>
      <c r="E1966" s="90"/>
      <c r="F1966" s="91"/>
      <c r="G1966" s="91"/>
      <c r="H1966" s="91"/>
    </row>
    <row r="1967" spans="1:8" ht="22.5" customHeight="1" x14ac:dyDescent="0.3">
      <c r="A1967" s="24">
        <v>1964</v>
      </c>
      <c r="B1967" s="83"/>
      <c r="C1967" s="90"/>
      <c r="D1967" s="91"/>
      <c r="E1967" s="90"/>
      <c r="F1967" s="91"/>
      <c r="G1967" s="91"/>
      <c r="H1967" s="91"/>
    </row>
    <row r="1968" spans="1:8" ht="22.5" customHeight="1" x14ac:dyDescent="0.3">
      <c r="A1968" s="24">
        <v>1965</v>
      </c>
      <c r="B1968" s="83"/>
      <c r="C1968" s="90"/>
      <c r="D1968" s="91"/>
      <c r="E1968" s="90"/>
      <c r="F1968" s="91"/>
      <c r="G1968" s="91"/>
      <c r="H1968" s="91"/>
    </row>
    <row r="1969" spans="1:8" ht="22.5" customHeight="1" x14ac:dyDescent="0.3">
      <c r="A1969" s="24">
        <v>1966</v>
      </c>
      <c r="B1969" s="83"/>
      <c r="C1969" s="90"/>
      <c r="D1969" s="91"/>
      <c r="E1969" s="90"/>
      <c r="F1969" s="91"/>
      <c r="G1969" s="91"/>
      <c r="H1969" s="91"/>
    </row>
    <row r="1970" spans="1:8" ht="22.5" customHeight="1" x14ac:dyDescent="0.3">
      <c r="A1970" s="24">
        <v>1967</v>
      </c>
      <c r="B1970" s="83"/>
      <c r="C1970" s="90"/>
      <c r="D1970" s="91"/>
      <c r="E1970" s="90"/>
      <c r="F1970" s="91"/>
      <c r="G1970" s="91"/>
      <c r="H1970" s="91"/>
    </row>
    <row r="1971" spans="1:8" ht="22.5" customHeight="1" x14ac:dyDescent="0.3">
      <c r="A1971" s="24">
        <v>1968</v>
      </c>
      <c r="B1971" s="83"/>
      <c r="C1971" s="90"/>
      <c r="D1971" s="91"/>
      <c r="E1971" s="90"/>
      <c r="F1971" s="91"/>
      <c r="G1971" s="91"/>
      <c r="H1971" s="91"/>
    </row>
    <row r="1972" spans="1:8" ht="22.5" customHeight="1" x14ac:dyDescent="0.3">
      <c r="A1972" s="24">
        <v>1969</v>
      </c>
      <c r="B1972" s="83"/>
      <c r="C1972" s="90"/>
      <c r="D1972" s="91"/>
      <c r="E1972" s="90"/>
      <c r="F1972" s="91"/>
      <c r="G1972" s="91"/>
      <c r="H1972" s="91"/>
    </row>
    <row r="1973" spans="1:8" ht="22.5" customHeight="1" x14ac:dyDescent="0.3">
      <c r="A1973" s="24">
        <v>1970</v>
      </c>
      <c r="B1973" s="83"/>
      <c r="C1973" s="90"/>
      <c r="D1973" s="91"/>
      <c r="E1973" s="90"/>
      <c r="F1973" s="91"/>
      <c r="G1973" s="91"/>
      <c r="H1973" s="91"/>
    </row>
    <row r="1974" spans="1:8" ht="22.5" customHeight="1" x14ac:dyDescent="0.3">
      <c r="A1974" s="24">
        <v>1971</v>
      </c>
      <c r="B1974" s="83"/>
      <c r="C1974" s="90"/>
      <c r="D1974" s="91"/>
      <c r="E1974" s="90"/>
      <c r="F1974" s="91"/>
      <c r="G1974" s="91"/>
      <c r="H1974" s="91"/>
    </row>
    <row r="1975" spans="1:8" ht="22.5" customHeight="1" x14ac:dyDescent="0.3">
      <c r="A1975" s="24">
        <v>1972</v>
      </c>
      <c r="B1975" s="83"/>
      <c r="C1975" s="90"/>
      <c r="D1975" s="91"/>
      <c r="E1975" s="90"/>
      <c r="F1975" s="91"/>
      <c r="G1975" s="91"/>
      <c r="H1975" s="91"/>
    </row>
    <row r="1976" spans="1:8" ht="22.5" customHeight="1" x14ac:dyDescent="0.3">
      <c r="A1976" s="24">
        <v>1973</v>
      </c>
      <c r="B1976" s="83"/>
      <c r="C1976" s="90"/>
      <c r="D1976" s="91"/>
      <c r="E1976" s="90"/>
      <c r="F1976" s="91"/>
      <c r="G1976" s="91"/>
      <c r="H1976" s="91"/>
    </row>
    <row r="1977" spans="1:8" ht="22.5" customHeight="1" x14ac:dyDescent="0.3">
      <c r="A1977" s="24">
        <v>1974</v>
      </c>
      <c r="B1977" s="83"/>
      <c r="C1977" s="90"/>
      <c r="D1977" s="91"/>
      <c r="E1977" s="90"/>
      <c r="F1977" s="91"/>
      <c r="G1977" s="91"/>
      <c r="H1977" s="91"/>
    </row>
    <row r="1978" spans="1:8" ht="22.5" customHeight="1" x14ac:dyDescent="0.3">
      <c r="A1978" s="24">
        <v>1975</v>
      </c>
      <c r="B1978" s="83"/>
      <c r="C1978" s="90"/>
      <c r="D1978" s="91"/>
      <c r="E1978" s="90"/>
      <c r="F1978" s="91"/>
      <c r="G1978" s="91"/>
      <c r="H1978" s="91"/>
    </row>
    <row r="1979" spans="1:8" ht="22.5" customHeight="1" x14ac:dyDescent="0.3">
      <c r="A1979" s="24">
        <v>1976</v>
      </c>
      <c r="B1979" s="83"/>
      <c r="C1979" s="90"/>
      <c r="D1979" s="91"/>
      <c r="E1979" s="90"/>
      <c r="F1979" s="91"/>
      <c r="G1979" s="91"/>
      <c r="H1979" s="91"/>
    </row>
    <row r="1980" spans="1:8" ht="22.5" customHeight="1" x14ac:dyDescent="0.3">
      <c r="A1980" s="24">
        <v>1977</v>
      </c>
      <c r="B1980" s="83"/>
      <c r="C1980" s="90"/>
      <c r="D1980" s="91"/>
      <c r="E1980" s="90"/>
      <c r="F1980" s="91"/>
      <c r="G1980" s="91"/>
      <c r="H1980" s="91"/>
    </row>
    <row r="1981" spans="1:8" ht="22.5" customHeight="1" x14ac:dyDescent="0.3">
      <c r="A1981" s="24">
        <v>1978</v>
      </c>
      <c r="B1981" s="83"/>
      <c r="C1981" s="90"/>
      <c r="D1981" s="91"/>
      <c r="E1981" s="90"/>
      <c r="F1981" s="91"/>
      <c r="G1981" s="91"/>
      <c r="H1981" s="91"/>
    </row>
    <row r="1982" spans="1:8" ht="22.5" customHeight="1" x14ac:dyDescent="0.3">
      <c r="A1982" s="24">
        <v>1979</v>
      </c>
      <c r="B1982" s="83"/>
      <c r="C1982" s="90"/>
      <c r="D1982" s="91"/>
      <c r="E1982" s="90"/>
      <c r="F1982" s="91"/>
      <c r="G1982" s="91"/>
      <c r="H1982" s="91"/>
    </row>
    <row r="1983" spans="1:8" ht="22.5" customHeight="1" x14ac:dyDescent="0.3">
      <c r="A1983" s="24">
        <v>1980</v>
      </c>
      <c r="B1983" s="83"/>
      <c r="C1983" s="90"/>
      <c r="D1983" s="91"/>
      <c r="E1983" s="90"/>
      <c r="F1983" s="91"/>
      <c r="G1983" s="91"/>
      <c r="H1983" s="91"/>
    </row>
    <row r="1984" spans="1:8" ht="22.5" customHeight="1" x14ac:dyDescent="0.3">
      <c r="A1984" s="24">
        <v>1981</v>
      </c>
      <c r="B1984" s="83"/>
      <c r="C1984" s="90"/>
      <c r="D1984" s="91"/>
      <c r="E1984" s="90"/>
      <c r="F1984" s="91"/>
      <c r="G1984" s="91"/>
      <c r="H1984" s="91"/>
    </row>
    <row r="1985" spans="1:8" ht="22.5" customHeight="1" x14ac:dyDescent="0.3">
      <c r="A1985" s="24">
        <v>1982</v>
      </c>
      <c r="B1985" s="83"/>
      <c r="C1985" s="90"/>
      <c r="D1985" s="91"/>
      <c r="E1985" s="90"/>
      <c r="F1985" s="91"/>
      <c r="G1985" s="91"/>
      <c r="H1985" s="91"/>
    </row>
    <row r="1986" spans="1:8" ht="22.5" customHeight="1" x14ac:dyDescent="0.3">
      <c r="A1986" s="24">
        <v>1983</v>
      </c>
      <c r="B1986" s="83"/>
      <c r="C1986" s="90"/>
      <c r="D1986" s="91"/>
      <c r="E1986" s="90"/>
      <c r="F1986" s="91"/>
      <c r="G1986" s="91"/>
      <c r="H1986" s="91"/>
    </row>
    <row r="1987" spans="1:8" ht="22.5" customHeight="1" x14ac:dyDescent="0.3">
      <c r="A1987" s="24">
        <v>1984</v>
      </c>
      <c r="B1987" s="83"/>
      <c r="C1987" s="90"/>
      <c r="D1987" s="91"/>
      <c r="E1987" s="90"/>
      <c r="F1987" s="91"/>
      <c r="G1987" s="91"/>
      <c r="H1987" s="91"/>
    </row>
    <row r="1988" spans="1:8" ht="22.5" customHeight="1" x14ac:dyDescent="0.3">
      <c r="A1988" s="24">
        <v>1985</v>
      </c>
      <c r="B1988" s="83"/>
      <c r="C1988" s="90"/>
      <c r="D1988" s="91"/>
      <c r="E1988" s="90"/>
      <c r="F1988" s="91"/>
      <c r="G1988" s="91"/>
      <c r="H1988" s="91"/>
    </row>
    <row r="1989" spans="1:8" ht="22.5" customHeight="1" x14ac:dyDescent="0.3">
      <c r="A1989" s="24">
        <v>1986</v>
      </c>
      <c r="B1989" s="83"/>
      <c r="C1989" s="90"/>
      <c r="D1989" s="91"/>
      <c r="E1989" s="90"/>
      <c r="F1989" s="91"/>
      <c r="G1989" s="91"/>
      <c r="H1989" s="91"/>
    </row>
    <row r="1990" spans="1:8" ht="22.5" customHeight="1" x14ac:dyDescent="0.3">
      <c r="A1990" s="24">
        <v>1987</v>
      </c>
      <c r="B1990" s="83"/>
      <c r="C1990" s="90"/>
      <c r="D1990" s="91"/>
      <c r="E1990" s="90"/>
      <c r="F1990" s="91"/>
      <c r="G1990" s="91"/>
      <c r="H1990" s="91"/>
    </row>
    <row r="1991" spans="1:8" ht="22.5" customHeight="1" x14ac:dyDescent="0.3">
      <c r="A1991" s="24">
        <v>1988</v>
      </c>
      <c r="B1991" s="83"/>
      <c r="C1991" s="90"/>
      <c r="D1991" s="91"/>
      <c r="E1991" s="90"/>
      <c r="F1991" s="91"/>
      <c r="G1991" s="91"/>
      <c r="H1991" s="91"/>
    </row>
    <row r="1992" spans="1:8" ht="22.5" customHeight="1" x14ac:dyDescent="0.3">
      <c r="A1992" s="24">
        <v>1989</v>
      </c>
      <c r="B1992" s="83"/>
      <c r="C1992" s="90"/>
      <c r="D1992" s="91"/>
      <c r="E1992" s="90"/>
      <c r="F1992" s="91"/>
      <c r="G1992" s="91"/>
      <c r="H1992" s="91"/>
    </row>
    <row r="1993" spans="1:8" ht="22.5" customHeight="1" x14ac:dyDescent="0.3">
      <c r="A1993" s="24">
        <v>1990</v>
      </c>
      <c r="B1993" s="83"/>
      <c r="C1993" s="90"/>
      <c r="D1993" s="91"/>
      <c r="E1993" s="90"/>
      <c r="F1993" s="91"/>
      <c r="G1993" s="91"/>
      <c r="H1993" s="91"/>
    </row>
    <row r="1994" spans="1:8" ht="22.5" customHeight="1" x14ac:dyDescent="0.3">
      <c r="A1994" s="24">
        <v>1991</v>
      </c>
      <c r="B1994" s="83"/>
      <c r="C1994" s="90"/>
      <c r="D1994" s="91"/>
      <c r="E1994" s="90"/>
      <c r="F1994" s="91"/>
      <c r="G1994" s="91"/>
      <c r="H1994" s="91"/>
    </row>
    <row r="1995" spans="1:8" ht="22.5" customHeight="1" x14ac:dyDescent="0.3">
      <c r="A1995" s="24">
        <v>1992</v>
      </c>
      <c r="B1995" s="83"/>
      <c r="C1995" s="90"/>
      <c r="D1995" s="91"/>
      <c r="E1995" s="90"/>
      <c r="F1995" s="91"/>
      <c r="G1995" s="91"/>
      <c r="H1995" s="91"/>
    </row>
    <row r="1996" spans="1:8" ht="22.5" customHeight="1" x14ac:dyDescent="0.3">
      <c r="A1996" s="24">
        <v>1993</v>
      </c>
      <c r="B1996" s="83"/>
      <c r="C1996" s="90"/>
      <c r="D1996" s="91"/>
      <c r="E1996" s="90"/>
      <c r="F1996" s="91"/>
      <c r="G1996" s="91"/>
      <c r="H1996" s="91"/>
    </row>
    <row r="1997" spans="1:8" ht="22.5" customHeight="1" x14ac:dyDescent="0.3">
      <c r="A1997" s="24">
        <v>1994</v>
      </c>
      <c r="B1997" s="83"/>
      <c r="C1997" s="90"/>
      <c r="D1997" s="91"/>
      <c r="E1997" s="90"/>
      <c r="F1997" s="91"/>
      <c r="G1997" s="91"/>
      <c r="H1997" s="91"/>
    </row>
    <row r="1998" spans="1:8" ht="22.5" customHeight="1" x14ac:dyDescent="0.3">
      <c r="A1998" s="24">
        <v>1995</v>
      </c>
      <c r="B1998" s="83"/>
      <c r="C1998" s="90"/>
      <c r="D1998" s="91"/>
      <c r="E1998" s="90"/>
      <c r="F1998" s="91"/>
      <c r="G1998" s="91"/>
      <c r="H1998" s="91"/>
    </row>
    <row r="1999" spans="1:8" ht="22.5" customHeight="1" x14ac:dyDescent="0.3">
      <c r="A1999" s="24">
        <v>1996</v>
      </c>
      <c r="B1999" s="83"/>
      <c r="C1999" s="90"/>
      <c r="D1999" s="91"/>
      <c r="E1999" s="90"/>
      <c r="F1999" s="91"/>
      <c r="G1999" s="91"/>
      <c r="H1999" s="91"/>
    </row>
    <row r="2000" spans="1:8" ht="22.5" customHeight="1" x14ac:dyDescent="0.3">
      <c r="A2000" s="24">
        <v>1997</v>
      </c>
      <c r="B2000" s="83"/>
      <c r="C2000" s="90"/>
      <c r="D2000" s="91"/>
      <c r="E2000" s="90"/>
      <c r="F2000" s="91"/>
      <c r="G2000" s="91"/>
      <c r="H2000" s="91"/>
    </row>
    <row r="2001" spans="1:8" ht="22.5" customHeight="1" x14ac:dyDescent="0.3">
      <c r="A2001" s="24">
        <v>1998</v>
      </c>
      <c r="B2001" s="83"/>
      <c r="C2001" s="90"/>
      <c r="D2001" s="91"/>
      <c r="E2001" s="90"/>
      <c r="F2001" s="91"/>
      <c r="G2001" s="91"/>
      <c r="H2001" s="91"/>
    </row>
    <row r="2002" spans="1:8" ht="22.5" customHeight="1" x14ac:dyDescent="0.3">
      <c r="A2002" s="24">
        <v>1999</v>
      </c>
      <c r="B2002" s="83"/>
      <c r="C2002" s="90"/>
      <c r="D2002" s="91"/>
      <c r="E2002" s="90"/>
      <c r="F2002" s="91"/>
      <c r="G2002" s="91"/>
      <c r="H2002" s="91"/>
    </row>
    <row r="2003" spans="1:8" ht="22.5" customHeight="1" x14ac:dyDescent="0.3">
      <c r="A2003" s="24">
        <v>2000</v>
      </c>
      <c r="B2003" s="83"/>
      <c r="C2003" s="90"/>
      <c r="D2003" s="91"/>
      <c r="E2003" s="90"/>
      <c r="F2003" s="91"/>
      <c r="G2003" s="91"/>
      <c r="H2003" s="91"/>
    </row>
    <row r="2004" spans="1:8" ht="22.5" customHeight="1" x14ac:dyDescent="0.3">
      <c r="A2004" s="24">
        <v>2001</v>
      </c>
      <c r="B2004" s="83"/>
      <c r="C2004" s="90"/>
      <c r="D2004" s="91"/>
      <c r="E2004" s="90"/>
      <c r="F2004" s="91"/>
      <c r="G2004" s="91"/>
      <c r="H2004" s="91"/>
    </row>
    <row r="2005" spans="1:8" ht="22.5" customHeight="1" x14ac:dyDescent="0.3">
      <c r="A2005" s="24">
        <v>2002</v>
      </c>
      <c r="B2005" s="83"/>
      <c r="C2005" s="90"/>
      <c r="D2005" s="91"/>
      <c r="E2005" s="90"/>
      <c r="F2005" s="91"/>
      <c r="G2005" s="91"/>
      <c r="H2005" s="91"/>
    </row>
    <row r="2006" spans="1:8" ht="22.5" customHeight="1" x14ac:dyDescent="0.3">
      <c r="A2006" s="24">
        <v>2003</v>
      </c>
      <c r="B2006" s="83"/>
      <c r="C2006" s="90"/>
      <c r="D2006" s="91"/>
      <c r="E2006" s="90"/>
      <c r="F2006" s="91"/>
      <c r="G2006" s="91"/>
      <c r="H2006" s="91"/>
    </row>
    <row r="2007" spans="1:8" ht="22.5" customHeight="1" x14ac:dyDescent="0.3">
      <c r="A2007" s="24">
        <v>2004</v>
      </c>
      <c r="B2007" s="83"/>
      <c r="C2007" s="90"/>
      <c r="D2007" s="91"/>
      <c r="E2007" s="90"/>
      <c r="F2007" s="91"/>
      <c r="G2007" s="91"/>
      <c r="H2007" s="91"/>
    </row>
    <row r="2008" spans="1:8" ht="22.5" customHeight="1" x14ac:dyDescent="0.3">
      <c r="A2008" s="24">
        <v>2005</v>
      </c>
      <c r="B2008" s="83"/>
      <c r="C2008" s="90"/>
      <c r="D2008" s="91"/>
      <c r="E2008" s="90"/>
      <c r="F2008" s="91"/>
      <c r="G2008" s="91"/>
      <c r="H2008" s="91"/>
    </row>
    <row r="2009" spans="1:8" ht="22.5" customHeight="1" x14ac:dyDescent="0.3">
      <c r="A2009" s="24">
        <v>2006</v>
      </c>
      <c r="B2009" s="83"/>
      <c r="C2009" s="90"/>
      <c r="D2009" s="91"/>
      <c r="E2009" s="90"/>
      <c r="F2009" s="91"/>
      <c r="G2009" s="91"/>
      <c r="H2009" s="91"/>
    </row>
    <row r="2010" spans="1:8" ht="22.5" customHeight="1" x14ac:dyDescent="0.3">
      <c r="A2010" s="24">
        <v>2007</v>
      </c>
      <c r="B2010" s="83"/>
      <c r="C2010" s="90"/>
      <c r="D2010" s="91"/>
      <c r="E2010" s="90"/>
      <c r="F2010" s="91"/>
      <c r="G2010" s="91"/>
      <c r="H2010" s="91"/>
    </row>
    <row r="2011" spans="1:8" ht="22.5" customHeight="1" x14ac:dyDescent="0.3">
      <c r="A2011" s="24">
        <v>2008</v>
      </c>
      <c r="B2011" s="83"/>
      <c r="C2011" s="90"/>
      <c r="D2011" s="91"/>
      <c r="E2011" s="90"/>
      <c r="F2011" s="91"/>
      <c r="G2011" s="91"/>
      <c r="H2011" s="91"/>
    </row>
    <row r="2012" spans="1:8" ht="22.5" customHeight="1" x14ac:dyDescent="0.3">
      <c r="A2012" s="24">
        <v>2009</v>
      </c>
      <c r="B2012" s="83"/>
      <c r="C2012" s="90"/>
      <c r="D2012" s="91"/>
      <c r="E2012" s="90"/>
      <c r="F2012" s="91"/>
      <c r="G2012" s="91"/>
      <c r="H2012" s="91"/>
    </row>
    <row r="2013" spans="1:8" ht="22.5" customHeight="1" x14ac:dyDescent="0.3">
      <c r="A2013" s="24">
        <v>2010</v>
      </c>
      <c r="B2013" s="83"/>
      <c r="C2013" s="90"/>
      <c r="D2013" s="91"/>
      <c r="E2013" s="90"/>
      <c r="F2013" s="91"/>
      <c r="G2013" s="91"/>
      <c r="H2013" s="91"/>
    </row>
    <row r="2014" spans="1:8" ht="22.5" customHeight="1" x14ac:dyDescent="0.3">
      <c r="A2014" s="24">
        <v>2011</v>
      </c>
      <c r="B2014" s="83"/>
      <c r="C2014" s="90"/>
      <c r="D2014" s="91"/>
      <c r="E2014" s="90"/>
      <c r="F2014" s="91"/>
      <c r="G2014" s="91"/>
      <c r="H2014" s="91"/>
    </row>
    <row r="2015" spans="1:8" ht="22.5" customHeight="1" x14ac:dyDescent="0.3">
      <c r="A2015" s="24">
        <v>2012</v>
      </c>
      <c r="B2015" s="83"/>
      <c r="C2015" s="90"/>
      <c r="D2015" s="91"/>
      <c r="E2015" s="90"/>
      <c r="F2015" s="91"/>
      <c r="G2015" s="91"/>
      <c r="H2015" s="91"/>
    </row>
    <row r="2016" spans="1:8" ht="22.5" customHeight="1" x14ac:dyDescent="0.3">
      <c r="A2016" s="24">
        <v>2013</v>
      </c>
      <c r="B2016" s="83"/>
      <c r="C2016" s="90"/>
      <c r="D2016" s="91"/>
      <c r="E2016" s="90"/>
      <c r="F2016" s="91"/>
      <c r="G2016" s="91"/>
      <c r="H2016" s="91"/>
    </row>
    <row r="2017" spans="1:8" ht="22.5" customHeight="1" x14ac:dyDescent="0.3">
      <c r="A2017" s="24">
        <v>2014</v>
      </c>
      <c r="B2017" s="83"/>
      <c r="C2017" s="90"/>
      <c r="D2017" s="91"/>
      <c r="E2017" s="90"/>
      <c r="F2017" s="91"/>
      <c r="G2017" s="91"/>
      <c r="H2017" s="91"/>
    </row>
    <row r="2018" spans="1:8" ht="22.5" customHeight="1" x14ac:dyDescent="0.3">
      <c r="A2018" s="24">
        <v>2015</v>
      </c>
      <c r="B2018" s="83"/>
      <c r="C2018" s="90"/>
      <c r="D2018" s="91"/>
      <c r="E2018" s="90"/>
      <c r="F2018" s="91"/>
      <c r="G2018" s="91"/>
      <c r="H2018" s="91"/>
    </row>
    <row r="2019" spans="1:8" ht="22.5" customHeight="1" x14ac:dyDescent="0.3">
      <c r="A2019" s="24">
        <v>2016</v>
      </c>
      <c r="B2019" s="83"/>
      <c r="C2019" s="90"/>
      <c r="D2019" s="91"/>
      <c r="E2019" s="90"/>
      <c r="F2019" s="91"/>
      <c r="G2019" s="91"/>
      <c r="H2019" s="91"/>
    </row>
    <row r="2020" spans="1:8" ht="22.5" customHeight="1" x14ac:dyDescent="0.3">
      <c r="A2020" s="24">
        <v>2017</v>
      </c>
      <c r="B2020" s="83"/>
      <c r="C2020" s="90"/>
      <c r="D2020" s="91"/>
      <c r="E2020" s="90"/>
      <c r="F2020" s="91"/>
      <c r="G2020" s="91"/>
      <c r="H2020" s="91"/>
    </row>
    <row r="2021" spans="1:8" ht="22.5" customHeight="1" x14ac:dyDescent="0.3">
      <c r="A2021" s="24">
        <v>2018</v>
      </c>
      <c r="B2021" s="83"/>
      <c r="C2021" s="90"/>
      <c r="D2021" s="91"/>
      <c r="E2021" s="90"/>
      <c r="F2021" s="91"/>
      <c r="G2021" s="91"/>
      <c r="H2021" s="91"/>
    </row>
    <row r="2022" spans="1:8" ht="22.5" customHeight="1" x14ac:dyDescent="0.3">
      <c r="A2022" s="24">
        <v>2019</v>
      </c>
      <c r="B2022" s="83"/>
      <c r="C2022" s="90"/>
      <c r="D2022" s="91"/>
      <c r="E2022" s="90"/>
      <c r="F2022" s="91"/>
      <c r="G2022" s="91"/>
      <c r="H2022" s="91"/>
    </row>
    <row r="2023" spans="1:8" ht="22.5" customHeight="1" x14ac:dyDescent="0.3">
      <c r="A2023" s="24">
        <v>2020</v>
      </c>
      <c r="B2023" s="83"/>
      <c r="C2023" s="90"/>
      <c r="D2023" s="91"/>
      <c r="E2023" s="90"/>
      <c r="F2023" s="91"/>
      <c r="G2023" s="91"/>
      <c r="H2023" s="91"/>
    </row>
    <row r="2024" spans="1:8" ht="22.5" customHeight="1" x14ac:dyDescent="0.3">
      <c r="A2024" s="24">
        <v>2021</v>
      </c>
      <c r="B2024" s="83"/>
      <c r="C2024" s="90"/>
      <c r="D2024" s="91"/>
      <c r="E2024" s="90"/>
      <c r="F2024" s="91"/>
      <c r="G2024" s="91"/>
      <c r="H2024" s="91"/>
    </row>
    <row r="2025" spans="1:8" ht="22.5" customHeight="1" x14ac:dyDescent="0.3">
      <c r="A2025" s="24">
        <v>2022</v>
      </c>
      <c r="B2025" s="83"/>
      <c r="C2025" s="90"/>
      <c r="D2025" s="91"/>
      <c r="E2025" s="90"/>
      <c r="F2025" s="91"/>
      <c r="G2025" s="91"/>
      <c r="H2025" s="91"/>
    </row>
    <row r="2026" spans="1:8" ht="22.5" customHeight="1" x14ac:dyDescent="0.3">
      <c r="A2026" s="24">
        <v>2023</v>
      </c>
      <c r="B2026" s="83"/>
      <c r="C2026" s="90"/>
      <c r="D2026" s="91"/>
      <c r="E2026" s="90"/>
      <c r="F2026" s="91"/>
      <c r="G2026" s="91"/>
      <c r="H2026" s="91"/>
    </row>
    <row r="2027" spans="1:8" ht="22.5" customHeight="1" x14ac:dyDescent="0.3">
      <c r="A2027" s="24">
        <v>2024</v>
      </c>
      <c r="B2027" s="83"/>
      <c r="C2027" s="90"/>
      <c r="D2027" s="91"/>
      <c r="E2027" s="90"/>
      <c r="F2027" s="91"/>
      <c r="G2027" s="91"/>
      <c r="H2027" s="91"/>
    </row>
    <row r="2028" spans="1:8" ht="22.5" customHeight="1" x14ac:dyDescent="0.3">
      <c r="A2028" s="24">
        <v>2025</v>
      </c>
      <c r="B2028" s="83"/>
      <c r="C2028" s="90"/>
      <c r="D2028" s="91"/>
      <c r="E2028" s="90"/>
      <c r="F2028" s="91"/>
      <c r="G2028" s="91"/>
      <c r="H2028" s="91"/>
    </row>
    <row r="2029" spans="1:8" ht="22.5" customHeight="1" x14ac:dyDescent="0.3">
      <c r="A2029" s="24">
        <v>2026</v>
      </c>
      <c r="B2029" s="83"/>
      <c r="C2029" s="90"/>
      <c r="D2029" s="91"/>
      <c r="E2029" s="90"/>
      <c r="F2029" s="91"/>
      <c r="G2029" s="91"/>
      <c r="H2029" s="91"/>
    </row>
    <row r="2030" spans="1:8" ht="22.5" customHeight="1" x14ac:dyDescent="0.3">
      <c r="A2030" s="24">
        <v>2027</v>
      </c>
      <c r="B2030" s="83"/>
      <c r="C2030" s="90"/>
      <c r="D2030" s="91"/>
      <c r="E2030" s="90"/>
      <c r="F2030" s="91"/>
      <c r="G2030" s="91"/>
      <c r="H2030" s="91"/>
    </row>
    <row r="2031" spans="1:8" ht="22.5" customHeight="1" x14ac:dyDescent="0.3">
      <c r="A2031" s="24">
        <v>2028</v>
      </c>
      <c r="B2031" s="83"/>
      <c r="C2031" s="90"/>
      <c r="D2031" s="91"/>
      <c r="E2031" s="90"/>
      <c r="F2031" s="91"/>
      <c r="G2031" s="91"/>
      <c r="H2031" s="91"/>
    </row>
    <row r="2032" spans="1:8" ht="22.5" customHeight="1" x14ac:dyDescent="0.3">
      <c r="A2032" s="24">
        <v>2029</v>
      </c>
      <c r="B2032" s="83"/>
      <c r="C2032" s="90"/>
      <c r="D2032" s="91"/>
      <c r="E2032" s="90"/>
      <c r="F2032" s="91"/>
      <c r="G2032" s="91"/>
      <c r="H2032" s="91"/>
    </row>
    <row r="2033" spans="1:8" ht="22.5" customHeight="1" x14ac:dyDescent="0.3">
      <c r="A2033" s="24">
        <v>2030</v>
      </c>
      <c r="B2033" s="83"/>
      <c r="C2033" s="90"/>
      <c r="D2033" s="91"/>
      <c r="E2033" s="90"/>
      <c r="F2033" s="91"/>
      <c r="G2033" s="91"/>
      <c r="H2033" s="91"/>
    </row>
    <row r="2034" spans="1:8" ht="22.5" customHeight="1" x14ac:dyDescent="0.3">
      <c r="A2034" s="24">
        <v>2031</v>
      </c>
      <c r="B2034" s="83"/>
      <c r="C2034" s="90"/>
      <c r="D2034" s="91"/>
      <c r="E2034" s="90"/>
      <c r="F2034" s="91"/>
      <c r="G2034" s="91"/>
      <c r="H2034" s="91"/>
    </row>
    <row r="2035" spans="1:8" ht="22.5" customHeight="1" x14ac:dyDescent="0.3">
      <c r="A2035" s="24">
        <v>2032</v>
      </c>
      <c r="B2035" s="83"/>
      <c r="C2035" s="90"/>
      <c r="D2035" s="91"/>
      <c r="E2035" s="90"/>
      <c r="F2035" s="91"/>
      <c r="G2035" s="91"/>
      <c r="H2035" s="91"/>
    </row>
    <row r="2036" spans="1:8" ht="22.5" customHeight="1" x14ac:dyDescent="0.3">
      <c r="A2036" s="24">
        <v>2033</v>
      </c>
      <c r="B2036" s="83"/>
      <c r="C2036" s="90"/>
      <c r="D2036" s="91"/>
      <c r="E2036" s="90"/>
      <c r="F2036" s="91"/>
      <c r="G2036" s="91"/>
      <c r="H2036" s="91"/>
    </row>
    <row r="2037" spans="1:8" ht="22.5" customHeight="1" x14ac:dyDescent="0.3">
      <c r="A2037" s="24">
        <v>2034</v>
      </c>
      <c r="B2037" s="83"/>
      <c r="C2037" s="90"/>
      <c r="D2037" s="91"/>
      <c r="E2037" s="90"/>
      <c r="F2037" s="91"/>
      <c r="G2037" s="91"/>
      <c r="H2037" s="91"/>
    </row>
    <row r="2038" spans="1:8" ht="22.5" customHeight="1" x14ac:dyDescent="0.3">
      <c r="A2038" s="24">
        <v>2035</v>
      </c>
      <c r="B2038" s="83"/>
      <c r="C2038" s="90"/>
      <c r="D2038" s="91"/>
      <c r="E2038" s="90"/>
      <c r="F2038" s="91"/>
      <c r="G2038" s="91"/>
      <c r="H2038" s="91"/>
    </row>
    <row r="2039" spans="1:8" ht="22.5" customHeight="1" x14ac:dyDescent="0.3">
      <c r="A2039" s="24">
        <v>2036</v>
      </c>
      <c r="B2039" s="83"/>
      <c r="C2039" s="90"/>
      <c r="D2039" s="91"/>
      <c r="E2039" s="90"/>
      <c r="F2039" s="91"/>
      <c r="G2039" s="91"/>
      <c r="H2039" s="91"/>
    </row>
    <row r="2040" spans="1:8" ht="22.5" customHeight="1" x14ac:dyDescent="0.3">
      <c r="A2040" s="24">
        <v>2037</v>
      </c>
      <c r="B2040" s="83"/>
      <c r="C2040" s="90"/>
      <c r="D2040" s="91"/>
      <c r="E2040" s="90"/>
      <c r="F2040" s="91"/>
      <c r="G2040" s="91"/>
      <c r="H2040" s="91"/>
    </row>
    <row r="2041" spans="1:8" ht="22.5" customHeight="1" x14ac:dyDescent="0.3">
      <c r="A2041" s="24">
        <v>2038</v>
      </c>
      <c r="B2041" s="83"/>
      <c r="C2041" s="90"/>
      <c r="D2041" s="91"/>
      <c r="E2041" s="90"/>
      <c r="F2041" s="91"/>
      <c r="G2041" s="91"/>
      <c r="H2041" s="91"/>
    </row>
    <row r="2042" spans="1:8" ht="22.5" customHeight="1" x14ac:dyDescent="0.3">
      <c r="A2042" s="24">
        <v>2039</v>
      </c>
      <c r="B2042" s="83"/>
      <c r="C2042" s="90"/>
      <c r="D2042" s="91"/>
      <c r="E2042" s="90"/>
      <c r="F2042" s="91"/>
      <c r="G2042" s="91"/>
      <c r="H2042" s="91"/>
    </row>
    <row r="2043" spans="1:8" ht="22.5" customHeight="1" x14ac:dyDescent="0.3">
      <c r="A2043" s="24">
        <v>2040</v>
      </c>
      <c r="B2043" s="83"/>
      <c r="C2043" s="90"/>
      <c r="D2043" s="91"/>
      <c r="E2043" s="90"/>
      <c r="F2043" s="91"/>
      <c r="G2043" s="91"/>
      <c r="H2043" s="91"/>
    </row>
    <row r="2044" spans="1:8" ht="22.5" customHeight="1" x14ac:dyDescent="0.3">
      <c r="A2044" s="24">
        <v>2041</v>
      </c>
      <c r="B2044" s="83"/>
      <c r="C2044" s="90"/>
      <c r="D2044" s="91"/>
      <c r="E2044" s="90"/>
      <c r="F2044" s="91"/>
      <c r="G2044" s="91"/>
      <c r="H2044" s="91"/>
    </row>
    <row r="2045" spans="1:8" ht="22.5" customHeight="1" x14ac:dyDescent="0.3">
      <c r="A2045" s="24">
        <v>2042</v>
      </c>
      <c r="B2045" s="83"/>
      <c r="C2045" s="90"/>
      <c r="D2045" s="91"/>
      <c r="E2045" s="90"/>
      <c r="F2045" s="91"/>
      <c r="G2045" s="91"/>
      <c r="H2045" s="91"/>
    </row>
    <row r="2046" spans="1:8" ht="22.5" customHeight="1" x14ac:dyDescent="0.3">
      <c r="A2046" s="24">
        <v>2043</v>
      </c>
      <c r="B2046" s="83"/>
      <c r="C2046" s="90"/>
      <c r="D2046" s="91"/>
      <c r="E2046" s="90"/>
      <c r="F2046" s="91"/>
      <c r="G2046" s="91"/>
      <c r="H2046" s="91"/>
    </row>
    <row r="2047" spans="1:8" ht="22.5" customHeight="1" x14ac:dyDescent="0.3">
      <c r="A2047" s="24">
        <v>2044</v>
      </c>
      <c r="B2047" s="83"/>
      <c r="C2047" s="90"/>
      <c r="D2047" s="91"/>
      <c r="E2047" s="90"/>
      <c r="F2047" s="91"/>
      <c r="G2047" s="91"/>
      <c r="H2047" s="91"/>
    </row>
    <row r="2048" spans="1:8" ht="22.5" customHeight="1" x14ac:dyDescent="0.3">
      <c r="A2048" s="24">
        <v>2045</v>
      </c>
      <c r="B2048" s="83"/>
      <c r="C2048" s="90"/>
      <c r="D2048" s="91"/>
      <c r="E2048" s="90"/>
      <c r="F2048" s="91"/>
      <c r="G2048" s="91"/>
      <c r="H2048" s="91"/>
    </row>
    <row r="2049" spans="1:8" ht="22.5" customHeight="1" x14ac:dyDescent="0.3">
      <c r="A2049" s="24">
        <v>2046</v>
      </c>
      <c r="B2049" s="83"/>
      <c r="C2049" s="90"/>
      <c r="D2049" s="91"/>
      <c r="E2049" s="90"/>
      <c r="F2049" s="91"/>
      <c r="G2049" s="91"/>
      <c r="H2049" s="91"/>
    </row>
    <row r="2050" spans="1:8" ht="22.5" customHeight="1" x14ac:dyDescent="0.3">
      <c r="A2050" s="24">
        <v>2047</v>
      </c>
      <c r="B2050" s="83"/>
      <c r="C2050" s="90"/>
      <c r="D2050" s="91"/>
      <c r="E2050" s="90"/>
      <c r="F2050" s="91"/>
      <c r="G2050" s="91"/>
      <c r="H2050" s="91"/>
    </row>
    <row r="2051" spans="1:8" ht="22.5" customHeight="1" x14ac:dyDescent="0.3">
      <c r="A2051" s="24">
        <v>2048</v>
      </c>
      <c r="B2051" s="83"/>
      <c r="C2051" s="90"/>
      <c r="D2051" s="91"/>
      <c r="E2051" s="90"/>
      <c r="F2051" s="91"/>
      <c r="G2051" s="91"/>
      <c r="H2051" s="91"/>
    </row>
    <row r="2052" spans="1:8" ht="22.5" customHeight="1" x14ac:dyDescent="0.3">
      <c r="A2052" s="24">
        <v>2049</v>
      </c>
      <c r="B2052" s="83"/>
      <c r="C2052" s="90"/>
      <c r="D2052" s="91"/>
      <c r="E2052" s="90"/>
      <c r="F2052" s="91"/>
      <c r="G2052" s="91"/>
      <c r="H2052" s="91"/>
    </row>
    <row r="2053" spans="1:8" ht="22.5" customHeight="1" x14ac:dyDescent="0.3">
      <c r="A2053" s="24">
        <v>2050</v>
      </c>
      <c r="B2053" s="83"/>
      <c r="C2053" s="90"/>
      <c r="D2053" s="91"/>
      <c r="E2053" s="90"/>
      <c r="F2053" s="91"/>
      <c r="G2053" s="91"/>
      <c r="H2053" s="91"/>
    </row>
    <row r="2054" spans="1:8" ht="22.5" customHeight="1" x14ac:dyDescent="0.3">
      <c r="A2054" s="24">
        <v>2051</v>
      </c>
      <c r="B2054" s="83"/>
      <c r="C2054" s="90"/>
      <c r="D2054" s="91"/>
      <c r="E2054" s="90"/>
      <c r="F2054" s="91"/>
      <c r="G2054" s="91"/>
      <c r="H2054" s="91"/>
    </row>
    <row r="2055" spans="1:8" ht="22.5" customHeight="1" x14ac:dyDescent="0.3">
      <c r="A2055" s="24">
        <v>2052</v>
      </c>
      <c r="B2055" s="83"/>
      <c r="C2055" s="90"/>
      <c r="D2055" s="91"/>
      <c r="E2055" s="90"/>
      <c r="F2055" s="91"/>
      <c r="G2055" s="91"/>
      <c r="H2055" s="91"/>
    </row>
    <row r="2056" spans="1:8" ht="22.5" customHeight="1" x14ac:dyDescent="0.3">
      <c r="A2056" s="24">
        <v>2053</v>
      </c>
      <c r="B2056" s="83"/>
      <c r="C2056" s="90"/>
      <c r="D2056" s="91"/>
      <c r="E2056" s="90"/>
      <c r="F2056" s="91"/>
      <c r="G2056" s="91"/>
      <c r="H2056" s="91"/>
    </row>
    <row r="2057" spans="1:8" ht="22.5" customHeight="1" x14ac:dyDescent="0.3">
      <c r="A2057" s="24">
        <v>2054</v>
      </c>
      <c r="B2057" s="83"/>
      <c r="C2057" s="90"/>
      <c r="D2057" s="91"/>
      <c r="E2057" s="90"/>
      <c r="F2057" s="91"/>
      <c r="G2057" s="91"/>
      <c r="H2057" s="91"/>
    </row>
    <row r="2058" spans="1:8" ht="22.5" customHeight="1" x14ac:dyDescent="0.3">
      <c r="A2058" s="24">
        <v>2055</v>
      </c>
      <c r="B2058" s="83"/>
      <c r="C2058" s="90"/>
      <c r="D2058" s="91"/>
      <c r="E2058" s="90"/>
      <c r="F2058" s="91"/>
      <c r="G2058" s="91"/>
      <c r="H2058" s="91"/>
    </row>
    <row r="2059" spans="1:8" ht="22.5" customHeight="1" x14ac:dyDescent="0.3">
      <c r="A2059" s="24">
        <v>2056</v>
      </c>
      <c r="B2059" s="83"/>
      <c r="C2059" s="90"/>
      <c r="D2059" s="91"/>
      <c r="E2059" s="90"/>
      <c r="F2059" s="91"/>
      <c r="G2059" s="91"/>
      <c r="H2059" s="91"/>
    </row>
    <row r="2060" spans="1:8" ht="22.5" customHeight="1" x14ac:dyDescent="0.3">
      <c r="A2060" s="24">
        <v>2057</v>
      </c>
      <c r="B2060" s="83"/>
      <c r="C2060" s="90"/>
      <c r="D2060" s="91"/>
      <c r="E2060" s="90"/>
      <c r="F2060" s="91"/>
      <c r="G2060" s="91"/>
      <c r="H2060" s="91"/>
    </row>
    <row r="2061" spans="1:8" ht="22.5" customHeight="1" x14ac:dyDescent="0.3">
      <c r="A2061" s="24">
        <v>2058</v>
      </c>
      <c r="B2061" s="83"/>
      <c r="C2061" s="90"/>
      <c r="D2061" s="91"/>
      <c r="E2061" s="90"/>
      <c r="F2061" s="91"/>
      <c r="G2061" s="91"/>
      <c r="H2061" s="91"/>
    </row>
    <row r="2062" spans="1:8" ht="22.5" customHeight="1" x14ac:dyDescent="0.3">
      <c r="A2062" s="24">
        <v>2059</v>
      </c>
      <c r="B2062" s="83"/>
      <c r="C2062" s="90"/>
      <c r="D2062" s="91"/>
      <c r="E2062" s="90"/>
      <c r="F2062" s="91"/>
      <c r="G2062" s="91"/>
      <c r="H2062" s="91"/>
    </row>
    <row r="2063" spans="1:8" ht="22.5" customHeight="1" x14ac:dyDescent="0.3">
      <c r="A2063" s="24">
        <v>2060</v>
      </c>
      <c r="B2063" s="83"/>
      <c r="C2063" s="90"/>
      <c r="D2063" s="91"/>
      <c r="E2063" s="90"/>
      <c r="F2063" s="91"/>
      <c r="G2063" s="91"/>
      <c r="H2063" s="91"/>
    </row>
    <row r="2064" spans="1:8" ht="22.5" customHeight="1" x14ac:dyDescent="0.3">
      <c r="A2064" s="24">
        <v>2061</v>
      </c>
      <c r="B2064" s="83"/>
      <c r="C2064" s="90"/>
      <c r="D2064" s="91"/>
      <c r="E2064" s="90"/>
      <c r="F2064" s="91"/>
      <c r="G2064" s="91"/>
      <c r="H2064" s="91"/>
    </row>
    <row r="2065" spans="1:8" ht="22.5" customHeight="1" x14ac:dyDescent="0.3">
      <c r="A2065" s="24">
        <v>2062</v>
      </c>
      <c r="B2065" s="83"/>
      <c r="C2065" s="90"/>
      <c r="D2065" s="91"/>
      <c r="E2065" s="90"/>
      <c r="F2065" s="91"/>
      <c r="G2065" s="91"/>
      <c r="H2065" s="91"/>
    </row>
    <row r="2066" spans="1:8" ht="22.5" customHeight="1" x14ac:dyDescent="0.3">
      <c r="A2066" s="24">
        <v>2063</v>
      </c>
      <c r="B2066" s="83"/>
      <c r="C2066" s="90"/>
      <c r="D2066" s="91"/>
      <c r="E2066" s="90"/>
      <c r="F2066" s="91"/>
      <c r="G2066" s="91"/>
      <c r="H2066" s="91"/>
    </row>
    <row r="2067" spans="1:8" ht="22.5" customHeight="1" x14ac:dyDescent="0.3">
      <c r="A2067" s="24">
        <v>2064</v>
      </c>
      <c r="B2067" s="83"/>
      <c r="C2067" s="90"/>
      <c r="D2067" s="91"/>
      <c r="E2067" s="90"/>
      <c r="F2067" s="91"/>
      <c r="G2067" s="91"/>
      <c r="H2067" s="91"/>
    </row>
    <row r="2068" spans="1:8" ht="22.5" customHeight="1" x14ac:dyDescent="0.3">
      <c r="A2068" s="24">
        <v>2065</v>
      </c>
      <c r="B2068" s="83"/>
      <c r="C2068" s="90"/>
      <c r="D2068" s="91"/>
      <c r="E2068" s="90"/>
      <c r="F2068" s="91"/>
      <c r="G2068" s="91"/>
      <c r="H2068" s="91"/>
    </row>
    <row r="2069" spans="1:8" ht="22.5" customHeight="1" x14ac:dyDescent="0.3">
      <c r="A2069" s="24">
        <v>2066</v>
      </c>
      <c r="B2069" s="83"/>
      <c r="C2069" s="90"/>
      <c r="D2069" s="91"/>
      <c r="E2069" s="90"/>
      <c r="F2069" s="91"/>
      <c r="G2069" s="91"/>
      <c r="H2069" s="91"/>
    </row>
    <row r="2070" spans="1:8" ht="22.5" customHeight="1" x14ac:dyDescent="0.3">
      <c r="A2070" s="24">
        <v>2067</v>
      </c>
      <c r="B2070" s="83"/>
      <c r="C2070" s="90"/>
      <c r="D2070" s="91"/>
      <c r="E2070" s="90"/>
      <c r="F2070" s="91"/>
      <c r="G2070" s="91"/>
      <c r="H2070" s="91"/>
    </row>
    <row r="2071" spans="1:8" ht="22.5" customHeight="1" x14ac:dyDescent="0.3">
      <c r="A2071" s="24">
        <v>2068</v>
      </c>
      <c r="B2071" s="83"/>
      <c r="C2071" s="90"/>
      <c r="D2071" s="91"/>
      <c r="E2071" s="90"/>
      <c r="F2071" s="91"/>
      <c r="G2071" s="91"/>
      <c r="H2071" s="91"/>
    </row>
    <row r="2072" spans="1:8" ht="22.5" customHeight="1" x14ac:dyDescent="0.3">
      <c r="A2072" s="24">
        <v>2069</v>
      </c>
      <c r="B2072" s="83"/>
      <c r="C2072" s="90"/>
      <c r="D2072" s="91"/>
      <c r="E2072" s="90"/>
      <c r="F2072" s="91"/>
      <c r="G2072" s="91"/>
      <c r="H2072" s="91"/>
    </row>
    <row r="2073" spans="1:8" ht="22.5" customHeight="1" x14ac:dyDescent="0.3">
      <c r="A2073" s="24">
        <v>2070</v>
      </c>
      <c r="B2073" s="83"/>
      <c r="C2073" s="90"/>
      <c r="D2073" s="91"/>
      <c r="E2073" s="90"/>
      <c r="F2073" s="91"/>
      <c r="G2073" s="91"/>
      <c r="H2073" s="91"/>
    </row>
    <row r="2074" spans="1:8" ht="22.5" customHeight="1" x14ac:dyDescent="0.3">
      <c r="A2074" s="24">
        <v>2071</v>
      </c>
      <c r="B2074" s="83"/>
      <c r="C2074" s="90"/>
      <c r="D2074" s="91"/>
      <c r="E2074" s="90"/>
      <c r="F2074" s="91"/>
      <c r="G2074" s="91"/>
      <c r="H2074" s="91"/>
    </row>
    <row r="2075" spans="1:8" ht="22.5" customHeight="1" x14ac:dyDescent="0.3">
      <c r="A2075" s="24">
        <v>2072</v>
      </c>
      <c r="B2075" s="83"/>
      <c r="C2075" s="90"/>
      <c r="D2075" s="91"/>
      <c r="E2075" s="90"/>
      <c r="F2075" s="91"/>
      <c r="G2075" s="91"/>
      <c r="H2075" s="91"/>
    </row>
    <row r="2076" spans="1:8" ht="22.5" customHeight="1" x14ac:dyDescent="0.3">
      <c r="A2076" s="24">
        <v>2073</v>
      </c>
      <c r="B2076" s="83"/>
      <c r="C2076" s="90"/>
      <c r="D2076" s="91"/>
      <c r="E2076" s="90"/>
      <c r="F2076" s="91"/>
      <c r="G2076" s="91"/>
      <c r="H2076" s="91"/>
    </row>
    <row r="2077" spans="1:8" ht="22.5" customHeight="1" x14ac:dyDescent="0.3">
      <c r="A2077" s="24">
        <v>2074</v>
      </c>
      <c r="B2077" s="83"/>
      <c r="C2077" s="90"/>
      <c r="D2077" s="91"/>
      <c r="E2077" s="90"/>
      <c r="F2077" s="91"/>
      <c r="G2077" s="91"/>
      <c r="H2077" s="91"/>
    </row>
    <row r="2078" spans="1:8" ht="22.5" customHeight="1" x14ac:dyDescent="0.3">
      <c r="A2078" s="24">
        <v>2075</v>
      </c>
      <c r="B2078" s="83"/>
      <c r="C2078" s="90"/>
      <c r="D2078" s="91"/>
      <c r="E2078" s="90"/>
      <c r="F2078" s="91"/>
      <c r="G2078" s="91"/>
      <c r="H2078" s="91"/>
    </row>
    <row r="2079" spans="1:8" ht="22.5" customHeight="1" x14ac:dyDescent="0.3">
      <c r="A2079" s="24">
        <v>2076</v>
      </c>
      <c r="B2079" s="83"/>
      <c r="C2079" s="90"/>
      <c r="D2079" s="91"/>
      <c r="E2079" s="90"/>
      <c r="F2079" s="91"/>
      <c r="G2079" s="91"/>
      <c r="H2079" s="91"/>
    </row>
    <row r="2080" spans="1:8" ht="22.5" customHeight="1" x14ac:dyDescent="0.3">
      <c r="A2080" s="24">
        <v>2077</v>
      </c>
      <c r="B2080" s="83"/>
      <c r="C2080" s="90"/>
      <c r="D2080" s="91"/>
      <c r="E2080" s="90"/>
      <c r="F2080" s="91"/>
      <c r="G2080" s="91"/>
      <c r="H2080" s="91"/>
    </row>
    <row r="2081" spans="1:8" ht="22.5" customHeight="1" x14ac:dyDescent="0.3">
      <c r="A2081" s="24">
        <v>2078</v>
      </c>
      <c r="B2081" s="83"/>
      <c r="C2081" s="90"/>
      <c r="D2081" s="91"/>
      <c r="E2081" s="90"/>
      <c r="F2081" s="91"/>
      <c r="G2081" s="91"/>
      <c r="H2081" s="91"/>
    </row>
    <row r="2082" spans="1:8" ht="22.5" customHeight="1" x14ac:dyDescent="0.3">
      <c r="A2082" s="24">
        <v>2079</v>
      </c>
      <c r="B2082" s="83"/>
      <c r="C2082" s="90"/>
      <c r="D2082" s="91"/>
      <c r="E2082" s="90"/>
      <c r="F2082" s="91"/>
      <c r="G2082" s="91"/>
      <c r="H2082" s="91"/>
    </row>
    <row r="2083" spans="1:8" ht="22.5" customHeight="1" x14ac:dyDescent="0.3">
      <c r="A2083" s="24">
        <v>2080</v>
      </c>
      <c r="B2083" s="83"/>
      <c r="C2083" s="90"/>
      <c r="D2083" s="91"/>
      <c r="E2083" s="90"/>
      <c r="F2083" s="91"/>
      <c r="G2083" s="91"/>
      <c r="H2083" s="91"/>
    </row>
    <row r="2084" spans="1:8" ht="22.5" customHeight="1" x14ac:dyDescent="0.3">
      <c r="A2084" s="24">
        <v>2081</v>
      </c>
      <c r="B2084" s="83"/>
      <c r="C2084" s="90"/>
      <c r="D2084" s="91"/>
      <c r="E2084" s="90"/>
      <c r="F2084" s="91"/>
      <c r="G2084" s="91"/>
      <c r="H2084" s="91"/>
    </row>
    <row r="2085" spans="1:8" ht="22.5" customHeight="1" x14ac:dyDescent="0.3">
      <c r="A2085" s="24">
        <v>2082</v>
      </c>
      <c r="B2085" s="83"/>
      <c r="C2085" s="90"/>
      <c r="D2085" s="91"/>
      <c r="E2085" s="90"/>
      <c r="F2085" s="91"/>
      <c r="G2085" s="91"/>
      <c r="H2085" s="91"/>
    </row>
    <row r="2086" spans="1:8" ht="22.5" customHeight="1" x14ac:dyDescent="0.3">
      <c r="A2086" s="24">
        <v>2083</v>
      </c>
      <c r="B2086" s="83"/>
      <c r="C2086" s="90"/>
      <c r="D2086" s="91"/>
      <c r="E2086" s="90"/>
      <c r="F2086" s="91"/>
      <c r="G2086" s="91"/>
      <c r="H2086" s="91"/>
    </row>
    <row r="2087" spans="1:8" ht="22.5" customHeight="1" x14ac:dyDescent="0.3">
      <c r="A2087" s="24">
        <v>2084</v>
      </c>
      <c r="B2087" s="83"/>
      <c r="C2087" s="90"/>
      <c r="D2087" s="91"/>
      <c r="E2087" s="90"/>
      <c r="F2087" s="91"/>
      <c r="G2087" s="91"/>
      <c r="H2087" s="91"/>
    </row>
    <row r="2088" spans="1:8" ht="22.5" customHeight="1" x14ac:dyDescent="0.3">
      <c r="A2088" s="24">
        <v>2085</v>
      </c>
      <c r="B2088" s="83"/>
      <c r="C2088" s="90"/>
      <c r="D2088" s="91"/>
      <c r="E2088" s="90"/>
      <c r="F2088" s="91"/>
      <c r="G2088" s="91"/>
      <c r="H2088" s="91"/>
    </row>
    <row r="2089" spans="1:8" ht="22.5" customHeight="1" x14ac:dyDescent="0.3">
      <c r="A2089" s="24">
        <v>2086</v>
      </c>
      <c r="B2089" s="83"/>
      <c r="C2089" s="90"/>
      <c r="D2089" s="91"/>
      <c r="E2089" s="90"/>
      <c r="F2089" s="91"/>
      <c r="G2089" s="91"/>
      <c r="H2089" s="91"/>
    </row>
    <row r="2090" spans="1:8" ht="22.5" customHeight="1" x14ac:dyDescent="0.3">
      <c r="A2090" s="24">
        <v>2087</v>
      </c>
      <c r="B2090" s="83"/>
      <c r="C2090" s="90"/>
      <c r="D2090" s="91"/>
      <c r="E2090" s="90"/>
      <c r="F2090" s="91"/>
      <c r="G2090" s="91"/>
      <c r="H2090" s="91"/>
    </row>
    <row r="2091" spans="1:8" ht="22.5" customHeight="1" x14ac:dyDescent="0.3">
      <c r="A2091" s="24">
        <v>2088</v>
      </c>
      <c r="B2091" s="83"/>
      <c r="C2091" s="90"/>
      <c r="D2091" s="91"/>
      <c r="E2091" s="90"/>
      <c r="F2091" s="91"/>
      <c r="G2091" s="91"/>
      <c r="H2091" s="91"/>
    </row>
    <row r="2092" spans="1:8" ht="22.5" customHeight="1" x14ac:dyDescent="0.3">
      <c r="A2092" s="24">
        <v>2089</v>
      </c>
      <c r="B2092" s="83"/>
      <c r="C2092" s="90"/>
      <c r="D2092" s="91"/>
      <c r="E2092" s="90"/>
      <c r="F2092" s="91"/>
      <c r="G2092" s="91"/>
      <c r="H2092" s="91"/>
    </row>
    <row r="2093" spans="1:8" ht="22.5" customHeight="1" x14ac:dyDescent="0.3">
      <c r="A2093" s="24">
        <v>2090</v>
      </c>
      <c r="B2093" s="83"/>
      <c r="C2093" s="90"/>
      <c r="D2093" s="91"/>
      <c r="E2093" s="90"/>
      <c r="F2093" s="91"/>
      <c r="G2093" s="91"/>
      <c r="H2093" s="91"/>
    </row>
    <row r="2094" spans="1:8" ht="22.5" customHeight="1" x14ac:dyDescent="0.3">
      <c r="A2094" s="24">
        <v>2091</v>
      </c>
      <c r="B2094" s="83"/>
      <c r="C2094" s="90"/>
      <c r="D2094" s="91"/>
      <c r="E2094" s="90"/>
      <c r="F2094" s="91"/>
      <c r="G2094" s="91"/>
      <c r="H2094" s="91"/>
    </row>
    <row r="2095" spans="1:8" ht="22.5" customHeight="1" x14ac:dyDescent="0.3">
      <c r="A2095" s="24">
        <v>2092</v>
      </c>
      <c r="B2095" s="83"/>
      <c r="C2095" s="90"/>
      <c r="D2095" s="91"/>
      <c r="E2095" s="90"/>
      <c r="F2095" s="91"/>
      <c r="G2095" s="91"/>
      <c r="H2095" s="91"/>
    </row>
    <row r="2096" spans="1:8" ht="22.5" customHeight="1" x14ac:dyDescent="0.3">
      <c r="A2096" s="24">
        <v>2093</v>
      </c>
      <c r="B2096" s="83"/>
      <c r="C2096" s="90"/>
      <c r="D2096" s="91"/>
      <c r="E2096" s="90"/>
      <c r="F2096" s="91"/>
      <c r="G2096" s="91"/>
      <c r="H2096" s="91"/>
    </row>
    <row r="2097" spans="1:8" ht="22.5" customHeight="1" x14ac:dyDescent="0.3">
      <c r="A2097" s="24">
        <v>2094</v>
      </c>
      <c r="B2097" s="83"/>
      <c r="C2097" s="90"/>
      <c r="D2097" s="91"/>
      <c r="E2097" s="90"/>
      <c r="F2097" s="91"/>
      <c r="G2097" s="91"/>
      <c r="H2097" s="91"/>
    </row>
    <row r="2098" spans="1:8" ht="22.5" customHeight="1" x14ac:dyDescent="0.3">
      <c r="A2098" s="24">
        <v>2095</v>
      </c>
      <c r="B2098" s="83"/>
      <c r="C2098" s="90"/>
      <c r="D2098" s="91"/>
      <c r="E2098" s="90"/>
      <c r="F2098" s="91"/>
      <c r="G2098" s="91"/>
      <c r="H2098" s="91"/>
    </row>
    <row r="2099" spans="1:8" ht="22.5" customHeight="1" x14ac:dyDescent="0.3">
      <c r="A2099" s="24">
        <v>2096</v>
      </c>
      <c r="B2099" s="83"/>
      <c r="C2099" s="90"/>
      <c r="D2099" s="91"/>
      <c r="E2099" s="90"/>
      <c r="F2099" s="91"/>
      <c r="G2099" s="91"/>
      <c r="H2099" s="91"/>
    </row>
    <row r="2100" spans="1:8" ht="22.5" customHeight="1" x14ac:dyDescent="0.3">
      <c r="A2100" s="24">
        <v>2097</v>
      </c>
      <c r="B2100" s="83"/>
      <c r="C2100" s="90"/>
      <c r="D2100" s="91"/>
      <c r="E2100" s="90"/>
      <c r="F2100" s="91"/>
      <c r="G2100" s="91"/>
      <c r="H2100" s="91"/>
    </row>
    <row r="2101" spans="1:8" ht="22.5" customHeight="1" x14ac:dyDescent="0.3">
      <c r="A2101" s="24">
        <v>2098</v>
      </c>
      <c r="B2101" s="83"/>
      <c r="C2101" s="90"/>
      <c r="D2101" s="91"/>
      <c r="E2101" s="90"/>
      <c r="F2101" s="91"/>
      <c r="G2101" s="91"/>
      <c r="H2101" s="91"/>
    </row>
    <row r="2102" spans="1:8" ht="22.5" customHeight="1" x14ac:dyDescent="0.3">
      <c r="A2102" s="24">
        <v>2099</v>
      </c>
      <c r="B2102" s="83"/>
      <c r="C2102" s="90"/>
      <c r="D2102" s="91"/>
      <c r="E2102" s="90"/>
      <c r="F2102" s="91"/>
      <c r="G2102" s="91"/>
      <c r="H2102" s="91"/>
    </row>
    <row r="2103" spans="1:8" ht="22.5" customHeight="1" x14ac:dyDescent="0.3">
      <c r="A2103" s="24">
        <v>2100</v>
      </c>
      <c r="B2103" s="83"/>
      <c r="C2103" s="90"/>
      <c r="D2103" s="91"/>
      <c r="E2103" s="90"/>
      <c r="F2103" s="91"/>
      <c r="G2103" s="91"/>
      <c r="H2103" s="91"/>
    </row>
    <row r="2104" spans="1:8" ht="22.5" customHeight="1" x14ac:dyDescent="0.3">
      <c r="A2104" s="24">
        <v>2101</v>
      </c>
      <c r="B2104" s="83"/>
      <c r="C2104" s="90"/>
      <c r="D2104" s="91"/>
      <c r="E2104" s="90"/>
      <c r="F2104" s="91"/>
      <c r="G2104" s="91"/>
      <c r="H2104" s="91"/>
    </row>
    <row r="2105" spans="1:8" ht="22.5" customHeight="1" x14ac:dyDescent="0.3">
      <c r="A2105" s="24">
        <v>2102</v>
      </c>
      <c r="B2105" s="83"/>
      <c r="C2105" s="90"/>
      <c r="D2105" s="91"/>
      <c r="E2105" s="90"/>
      <c r="F2105" s="91"/>
      <c r="G2105" s="91"/>
      <c r="H2105" s="91"/>
    </row>
    <row r="2106" spans="1:8" ht="22.5" customHeight="1" x14ac:dyDescent="0.3">
      <c r="A2106" s="24">
        <v>2103</v>
      </c>
      <c r="B2106" s="83"/>
      <c r="C2106" s="90"/>
      <c r="D2106" s="91"/>
      <c r="E2106" s="90"/>
      <c r="F2106" s="91"/>
      <c r="G2106" s="91"/>
      <c r="H2106" s="91"/>
    </row>
    <row r="2107" spans="1:8" ht="22.5" customHeight="1" x14ac:dyDescent="0.3">
      <c r="A2107" s="24">
        <v>2104</v>
      </c>
      <c r="B2107" s="83"/>
      <c r="C2107" s="90"/>
      <c r="D2107" s="91"/>
      <c r="E2107" s="90"/>
      <c r="F2107" s="91"/>
      <c r="G2107" s="91"/>
      <c r="H2107" s="91"/>
    </row>
    <row r="2108" spans="1:8" ht="22.5" customHeight="1" x14ac:dyDescent="0.3">
      <c r="A2108" s="24">
        <v>2105</v>
      </c>
      <c r="B2108" s="83"/>
      <c r="C2108" s="90"/>
      <c r="D2108" s="91"/>
      <c r="E2108" s="90"/>
      <c r="F2108" s="91"/>
      <c r="G2108" s="91"/>
      <c r="H2108" s="91"/>
    </row>
    <row r="2109" spans="1:8" ht="22.5" customHeight="1" x14ac:dyDescent="0.3">
      <c r="A2109" s="24">
        <v>2106</v>
      </c>
      <c r="B2109" s="83"/>
      <c r="C2109" s="90"/>
      <c r="D2109" s="91"/>
      <c r="E2109" s="90"/>
      <c r="F2109" s="91"/>
      <c r="G2109" s="91"/>
      <c r="H2109" s="91"/>
    </row>
    <row r="2110" spans="1:8" ht="22.5" customHeight="1" x14ac:dyDescent="0.3">
      <c r="A2110" s="24">
        <v>2107</v>
      </c>
      <c r="B2110" s="83"/>
      <c r="C2110" s="90"/>
      <c r="D2110" s="91"/>
      <c r="E2110" s="90"/>
      <c r="F2110" s="91"/>
      <c r="G2110" s="91"/>
      <c r="H2110" s="91"/>
    </row>
    <row r="2111" spans="1:8" ht="22.5" customHeight="1" x14ac:dyDescent="0.3">
      <c r="A2111" s="24">
        <v>2108</v>
      </c>
      <c r="B2111" s="83"/>
      <c r="C2111" s="90"/>
      <c r="D2111" s="91"/>
      <c r="E2111" s="90"/>
      <c r="F2111" s="91"/>
      <c r="G2111" s="91"/>
      <c r="H2111" s="91"/>
    </row>
    <row r="2112" spans="1:8" ht="22.5" customHeight="1" x14ac:dyDescent="0.3">
      <c r="A2112" s="24">
        <v>2109</v>
      </c>
      <c r="B2112" s="83"/>
      <c r="C2112" s="90"/>
      <c r="D2112" s="91"/>
      <c r="E2112" s="90"/>
      <c r="F2112" s="91"/>
      <c r="G2112" s="91"/>
      <c r="H2112" s="91"/>
    </row>
    <row r="2113" spans="1:8" ht="22.5" customHeight="1" x14ac:dyDescent="0.3">
      <c r="A2113" s="24">
        <v>2110</v>
      </c>
      <c r="B2113" s="83"/>
      <c r="C2113" s="90"/>
      <c r="D2113" s="91"/>
      <c r="E2113" s="90"/>
      <c r="F2113" s="91"/>
      <c r="G2113" s="91"/>
      <c r="H2113" s="91"/>
    </row>
    <row r="2114" spans="1:8" ht="22.5" customHeight="1" x14ac:dyDescent="0.3">
      <c r="A2114" s="24">
        <v>2111</v>
      </c>
      <c r="B2114" s="83"/>
      <c r="C2114" s="90"/>
      <c r="D2114" s="91"/>
      <c r="E2114" s="90"/>
      <c r="F2114" s="91"/>
      <c r="G2114" s="91"/>
      <c r="H2114" s="91"/>
    </row>
    <row r="2115" spans="1:8" ht="22.5" customHeight="1" x14ac:dyDescent="0.3">
      <c r="A2115" s="24">
        <v>2112</v>
      </c>
      <c r="B2115" s="83"/>
      <c r="C2115" s="90"/>
      <c r="D2115" s="91"/>
      <c r="E2115" s="90"/>
      <c r="F2115" s="91"/>
      <c r="G2115" s="91"/>
      <c r="H2115" s="91"/>
    </row>
    <row r="2116" spans="1:8" ht="22.5" customHeight="1" x14ac:dyDescent="0.3">
      <c r="A2116" s="24">
        <v>2113</v>
      </c>
      <c r="B2116" s="83"/>
      <c r="C2116" s="90"/>
      <c r="D2116" s="91"/>
      <c r="E2116" s="90"/>
      <c r="F2116" s="91"/>
      <c r="G2116" s="91"/>
      <c r="H2116" s="91"/>
    </row>
    <row r="2117" spans="1:8" ht="22.5" customHeight="1" x14ac:dyDescent="0.3">
      <c r="A2117" s="24">
        <v>2114</v>
      </c>
      <c r="B2117" s="83"/>
      <c r="C2117" s="90"/>
      <c r="D2117" s="91"/>
      <c r="E2117" s="90"/>
      <c r="F2117" s="91"/>
      <c r="G2117" s="91"/>
      <c r="H2117" s="91"/>
    </row>
    <row r="2118" spans="1:8" ht="22.5" customHeight="1" x14ac:dyDescent="0.3">
      <c r="A2118" s="24">
        <v>2115</v>
      </c>
      <c r="B2118" s="83"/>
      <c r="C2118" s="90"/>
      <c r="D2118" s="91"/>
      <c r="E2118" s="90"/>
      <c r="F2118" s="91"/>
      <c r="G2118" s="91"/>
      <c r="H2118" s="91"/>
    </row>
    <row r="2119" spans="1:8" ht="22.5" customHeight="1" x14ac:dyDescent="0.3">
      <c r="A2119" s="24">
        <v>2116</v>
      </c>
      <c r="B2119" s="83"/>
      <c r="C2119" s="90"/>
      <c r="D2119" s="91"/>
      <c r="E2119" s="90"/>
      <c r="F2119" s="91"/>
      <c r="G2119" s="91"/>
      <c r="H2119" s="91"/>
    </row>
    <row r="2120" spans="1:8" ht="22.5" customHeight="1" x14ac:dyDescent="0.3">
      <c r="A2120" s="24">
        <v>2117</v>
      </c>
      <c r="B2120" s="83"/>
      <c r="C2120" s="90"/>
      <c r="D2120" s="91"/>
      <c r="E2120" s="90"/>
      <c r="F2120" s="91"/>
      <c r="G2120" s="91"/>
      <c r="H2120" s="91"/>
    </row>
    <row r="2121" spans="1:8" ht="22.5" customHeight="1" x14ac:dyDescent="0.3">
      <c r="A2121" s="24">
        <v>2118</v>
      </c>
      <c r="B2121" s="83"/>
      <c r="C2121" s="90"/>
      <c r="D2121" s="91"/>
      <c r="E2121" s="90"/>
      <c r="F2121" s="91"/>
      <c r="G2121" s="91"/>
      <c r="H2121" s="91"/>
    </row>
    <row r="2122" spans="1:8" ht="22.5" customHeight="1" x14ac:dyDescent="0.3">
      <c r="A2122" s="24">
        <v>2119</v>
      </c>
      <c r="B2122" s="83"/>
      <c r="C2122" s="90"/>
      <c r="D2122" s="91"/>
      <c r="E2122" s="90"/>
      <c r="F2122" s="91"/>
      <c r="G2122" s="91"/>
      <c r="H2122" s="91"/>
    </row>
    <row r="2123" spans="1:8" ht="22.5" customHeight="1" x14ac:dyDescent="0.3">
      <c r="A2123" s="24">
        <v>2120</v>
      </c>
      <c r="B2123" s="83"/>
      <c r="C2123" s="90"/>
      <c r="D2123" s="91"/>
      <c r="E2123" s="90"/>
      <c r="F2123" s="91"/>
      <c r="G2123" s="91"/>
      <c r="H2123" s="91"/>
    </row>
    <row r="2124" spans="1:8" ht="22.5" customHeight="1" x14ac:dyDescent="0.3">
      <c r="A2124" s="24">
        <v>2121</v>
      </c>
      <c r="B2124" s="83"/>
      <c r="C2124" s="90"/>
      <c r="D2124" s="91"/>
      <c r="E2124" s="90"/>
      <c r="F2124" s="91"/>
      <c r="G2124" s="91"/>
      <c r="H2124" s="91"/>
    </row>
    <row r="2125" spans="1:8" ht="22.5" customHeight="1" x14ac:dyDescent="0.3">
      <c r="A2125" s="24">
        <v>2122</v>
      </c>
      <c r="B2125" s="83"/>
      <c r="C2125" s="90"/>
      <c r="D2125" s="91"/>
      <c r="E2125" s="90"/>
      <c r="F2125" s="91"/>
      <c r="G2125" s="91"/>
      <c r="H2125" s="91"/>
    </row>
    <row r="2126" spans="1:8" ht="22.5" customHeight="1" x14ac:dyDescent="0.3">
      <c r="A2126" s="24">
        <v>2123</v>
      </c>
      <c r="B2126" s="83"/>
      <c r="C2126" s="90"/>
      <c r="D2126" s="91"/>
      <c r="E2126" s="90"/>
      <c r="F2126" s="91"/>
      <c r="G2126" s="91"/>
      <c r="H2126" s="91"/>
    </row>
    <row r="2127" spans="1:8" ht="22.5" customHeight="1" x14ac:dyDescent="0.3">
      <c r="A2127" s="24">
        <v>2124</v>
      </c>
      <c r="B2127" s="83"/>
      <c r="C2127" s="90"/>
      <c r="D2127" s="91"/>
      <c r="E2127" s="90"/>
      <c r="F2127" s="91"/>
      <c r="G2127" s="91"/>
      <c r="H2127" s="91"/>
    </row>
    <row r="2128" spans="1:8" ht="22.5" customHeight="1" x14ac:dyDescent="0.3">
      <c r="A2128" s="24">
        <v>2125</v>
      </c>
      <c r="B2128" s="83"/>
      <c r="C2128" s="90"/>
      <c r="D2128" s="91"/>
      <c r="E2128" s="90"/>
      <c r="F2128" s="91"/>
      <c r="G2128" s="91"/>
      <c r="H2128" s="91"/>
    </row>
    <row r="2129" spans="1:8" ht="22.5" customHeight="1" x14ac:dyDescent="0.3">
      <c r="A2129" s="24">
        <v>2126</v>
      </c>
      <c r="B2129" s="83"/>
      <c r="C2129" s="90"/>
      <c r="D2129" s="91"/>
      <c r="E2129" s="90"/>
      <c r="F2129" s="91"/>
      <c r="G2129" s="91"/>
      <c r="H2129" s="91"/>
    </row>
    <row r="2130" spans="1:8" ht="22.5" customHeight="1" x14ac:dyDescent="0.3">
      <c r="A2130" s="24">
        <v>2127</v>
      </c>
      <c r="B2130" s="83"/>
      <c r="C2130" s="90"/>
      <c r="D2130" s="91"/>
      <c r="E2130" s="90"/>
      <c r="F2130" s="91"/>
      <c r="G2130" s="91"/>
      <c r="H2130" s="91"/>
    </row>
    <row r="2131" spans="1:8" ht="22.5" customHeight="1" x14ac:dyDescent="0.3">
      <c r="A2131" s="24">
        <v>2128</v>
      </c>
      <c r="B2131" s="83"/>
      <c r="C2131" s="90"/>
      <c r="D2131" s="91"/>
      <c r="E2131" s="90"/>
      <c r="F2131" s="91"/>
      <c r="G2131" s="91"/>
      <c r="H2131" s="91"/>
    </row>
    <row r="2132" spans="1:8" ht="22.5" customHeight="1" x14ac:dyDescent="0.3">
      <c r="A2132" s="24">
        <v>2129</v>
      </c>
      <c r="B2132" s="83"/>
      <c r="C2132" s="90"/>
      <c r="D2132" s="91"/>
      <c r="E2132" s="90"/>
      <c r="F2132" s="91"/>
      <c r="G2132" s="91"/>
      <c r="H2132" s="91"/>
    </row>
    <row r="2133" spans="1:8" ht="22.5" customHeight="1" x14ac:dyDescent="0.3">
      <c r="A2133" s="24">
        <v>2130</v>
      </c>
      <c r="B2133" s="83"/>
      <c r="C2133" s="90"/>
      <c r="D2133" s="91"/>
      <c r="E2133" s="90"/>
      <c r="F2133" s="91"/>
      <c r="G2133" s="91"/>
      <c r="H2133" s="91"/>
    </row>
    <row r="2134" spans="1:8" ht="22.5" customHeight="1" x14ac:dyDescent="0.3">
      <c r="A2134" s="24">
        <v>2131</v>
      </c>
      <c r="B2134" s="83"/>
      <c r="C2134" s="90"/>
      <c r="D2134" s="91"/>
      <c r="E2134" s="90"/>
      <c r="F2134" s="91"/>
      <c r="G2134" s="91"/>
      <c r="H2134" s="91"/>
    </row>
    <row r="2135" spans="1:8" ht="22.5" customHeight="1" x14ac:dyDescent="0.3">
      <c r="A2135" s="24">
        <v>2132</v>
      </c>
      <c r="B2135" s="83"/>
      <c r="C2135" s="90"/>
      <c r="D2135" s="91"/>
      <c r="E2135" s="90"/>
      <c r="F2135" s="91"/>
      <c r="G2135" s="91"/>
      <c r="H2135" s="91"/>
    </row>
    <row r="2136" spans="1:8" ht="22.5" customHeight="1" x14ac:dyDescent="0.3">
      <c r="A2136" s="24">
        <v>2133</v>
      </c>
      <c r="B2136" s="83"/>
      <c r="C2136" s="90"/>
      <c r="D2136" s="91"/>
      <c r="E2136" s="90"/>
      <c r="F2136" s="91"/>
      <c r="G2136" s="91"/>
      <c r="H2136" s="91"/>
    </row>
    <row r="2137" spans="1:8" ht="22.5" customHeight="1" x14ac:dyDescent="0.3">
      <c r="A2137" s="24">
        <v>2134</v>
      </c>
      <c r="B2137" s="83"/>
      <c r="C2137" s="90"/>
      <c r="D2137" s="91"/>
      <c r="E2137" s="90"/>
      <c r="F2137" s="91"/>
      <c r="G2137" s="91"/>
      <c r="H2137" s="91"/>
    </row>
    <row r="2138" spans="1:8" ht="22.5" customHeight="1" x14ac:dyDescent="0.3">
      <c r="A2138" s="24">
        <v>2135</v>
      </c>
      <c r="B2138" s="83"/>
      <c r="C2138" s="90"/>
      <c r="D2138" s="91"/>
      <c r="E2138" s="90"/>
      <c r="F2138" s="91"/>
      <c r="G2138" s="91"/>
      <c r="H2138" s="91"/>
    </row>
    <row r="2139" spans="1:8" ht="22.5" customHeight="1" x14ac:dyDescent="0.3">
      <c r="A2139" s="24">
        <v>2136</v>
      </c>
      <c r="B2139" s="83"/>
      <c r="C2139" s="90"/>
      <c r="D2139" s="91"/>
      <c r="E2139" s="90"/>
      <c r="F2139" s="91"/>
      <c r="G2139" s="91"/>
      <c r="H2139" s="91"/>
    </row>
    <row r="2140" spans="1:8" ht="22.5" customHeight="1" x14ac:dyDescent="0.3">
      <c r="A2140" s="24">
        <v>2137</v>
      </c>
      <c r="B2140" s="83"/>
      <c r="C2140" s="90"/>
      <c r="D2140" s="91"/>
      <c r="E2140" s="90"/>
      <c r="F2140" s="91"/>
      <c r="G2140" s="91"/>
      <c r="H2140" s="91"/>
    </row>
    <row r="2141" spans="1:8" ht="22.5" customHeight="1" x14ac:dyDescent="0.3">
      <c r="A2141" s="24">
        <v>2138</v>
      </c>
      <c r="B2141" s="83"/>
      <c r="C2141" s="90"/>
      <c r="D2141" s="91"/>
      <c r="E2141" s="90"/>
      <c r="F2141" s="91"/>
      <c r="G2141" s="91"/>
      <c r="H2141" s="91"/>
    </row>
    <row r="2142" spans="1:8" ht="22.5" customHeight="1" x14ac:dyDescent="0.3">
      <c r="A2142" s="24">
        <v>2139</v>
      </c>
      <c r="B2142" s="83"/>
      <c r="C2142" s="90"/>
      <c r="D2142" s="91"/>
      <c r="E2142" s="90"/>
      <c r="F2142" s="91"/>
      <c r="G2142" s="91"/>
      <c r="H2142" s="91"/>
    </row>
    <row r="2143" spans="1:8" ht="22.5" customHeight="1" x14ac:dyDescent="0.3">
      <c r="A2143" s="24">
        <v>2140</v>
      </c>
      <c r="B2143" s="83"/>
      <c r="C2143" s="90"/>
      <c r="D2143" s="91"/>
      <c r="E2143" s="90"/>
      <c r="F2143" s="91"/>
      <c r="G2143" s="91"/>
      <c r="H2143" s="91"/>
    </row>
    <row r="2144" spans="1:8" ht="22.5" customHeight="1" x14ac:dyDescent="0.3">
      <c r="A2144" s="24">
        <v>2141</v>
      </c>
      <c r="B2144" s="83"/>
      <c r="C2144" s="90"/>
      <c r="D2144" s="91"/>
      <c r="E2144" s="90"/>
      <c r="F2144" s="91"/>
      <c r="G2144" s="91"/>
      <c r="H2144" s="91"/>
    </row>
    <row r="2145" spans="1:8" ht="22.5" customHeight="1" x14ac:dyDescent="0.3">
      <c r="A2145" s="24">
        <v>2142</v>
      </c>
      <c r="B2145" s="83"/>
      <c r="C2145" s="90"/>
      <c r="D2145" s="91"/>
      <c r="E2145" s="90"/>
      <c r="F2145" s="91"/>
      <c r="G2145" s="91"/>
      <c r="H2145" s="91"/>
    </row>
    <row r="2146" spans="1:8" ht="22.5" customHeight="1" x14ac:dyDescent="0.3">
      <c r="A2146" s="24">
        <v>2143</v>
      </c>
      <c r="B2146" s="83"/>
      <c r="C2146" s="90"/>
      <c r="D2146" s="91"/>
      <c r="E2146" s="90"/>
      <c r="F2146" s="91"/>
      <c r="G2146" s="91"/>
      <c r="H2146" s="91"/>
    </row>
    <row r="2147" spans="1:8" ht="22.5" customHeight="1" x14ac:dyDescent="0.3">
      <c r="A2147" s="24">
        <v>2144</v>
      </c>
      <c r="B2147" s="83"/>
      <c r="C2147" s="90"/>
      <c r="D2147" s="91"/>
      <c r="E2147" s="90"/>
      <c r="F2147" s="91"/>
      <c r="G2147" s="91"/>
      <c r="H2147" s="91"/>
    </row>
    <row r="2148" spans="1:8" ht="22.5" customHeight="1" x14ac:dyDescent="0.3">
      <c r="A2148" s="24">
        <v>2145</v>
      </c>
      <c r="B2148" s="83"/>
      <c r="C2148" s="90"/>
      <c r="D2148" s="91"/>
      <c r="E2148" s="90"/>
      <c r="F2148" s="91"/>
      <c r="G2148" s="91"/>
      <c r="H2148" s="91"/>
    </row>
    <row r="2149" spans="1:8" ht="22.5" customHeight="1" x14ac:dyDescent="0.3">
      <c r="A2149" s="24">
        <v>2146</v>
      </c>
      <c r="B2149" s="83"/>
      <c r="C2149" s="90"/>
      <c r="D2149" s="91"/>
      <c r="E2149" s="90"/>
      <c r="F2149" s="91"/>
      <c r="G2149" s="91"/>
      <c r="H2149" s="91"/>
    </row>
    <row r="2150" spans="1:8" ht="22.5" customHeight="1" x14ac:dyDescent="0.3">
      <c r="A2150" s="24">
        <v>2147</v>
      </c>
      <c r="B2150" s="83"/>
      <c r="C2150" s="90"/>
      <c r="D2150" s="91"/>
      <c r="E2150" s="90"/>
      <c r="F2150" s="91"/>
      <c r="G2150" s="91"/>
      <c r="H2150" s="91"/>
    </row>
    <row r="2151" spans="1:8" ht="22.5" customHeight="1" x14ac:dyDescent="0.3">
      <c r="A2151" s="24">
        <v>2148</v>
      </c>
      <c r="B2151" s="83"/>
      <c r="C2151" s="90"/>
      <c r="D2151" s="91"/>
      <c r="E2151" s="90"/>
      <c r="F2151" s="91"/>
      <c r="G2151" s="91"/>
      <c r="H2151" s="91"/>
    </row>
    <row r="2152" spans="1:8" ht="22.5" customHeight="1" x14ac:dyDescent="0.3">
      <c r="A2152" s="24">
        <v>2149</v>
      </c>
      <c r="B2152" s="83"/>
      <c r="C2152" s="90"/>
      <c r="D2152" s="91"/>
      <c r="E2152" s="90"/>
      <c r="F2152" s="91"/>
      <c r="G2152" s="91"/>
      <c r="H2152" s="91"/>
    </row>
    <row r="2153" spans="1:8" ht="22.5" customHeight="1" x14ac:dyDescent="0.3">
      <c r="A2153" s="24">
        <v>2150</v>
      </c>
      <c r="B2153" s="83"/>
      <c r="C2153" s="90"/>
      <c r="D2153" s="91"/>
      <c r="E2153" s="90"/>
      <c r="F2153" s="91"/>
      <c r="G2153" s="91"/>
      <c r="H2153" s="91"/>
    </row>
    <row r="2154" spans="1:8" ht="22.5" customHeight="1" x14ac:dyDescent="0.3">
      <c r="A2154" s="24">
        <v>2151</v>
      </c>
      <c r="B2154" s="83"/>
      <c r="C2154" s="90"/>
      <c r="D2154" s="91"/>
      <c r="E2154" s="90"/>
      <c r="F2154" s="91"/>
      <c r="G2154" s="91"/>
      <c r="H2154" s="91"/>
    </row>
    <row r="2155" spans="1:8" ht="22.5" customHeight="1" x14ac:dyDescent="0.3">
      <c r="A2155" s="24">
        <v>2152</v>
      </c>
      <c r="B2155" s="83"/>
      <c r="C2155" s="90"/>
      <c r="D2155" s="91"/>
      <c r="E2155" s="90"/>
      <c r="F2155" s="91"/>
      <c r="G2155" s="91"/>
      <c r="H2155" s="91"/>
    </row>
    <row r="2156" spans="1:8" ht="22.5" customHeight="1" x14ac:dyDescent="0.3">
      <c r="A2156" s="24">
        <v>2153</v>
      </c>
      <c r="B2156" s="83"/>
      <c r="C2156" s="90"/>
      <c r="D2156" s="91"/>
      <c r="E2156" s="90"/>
      <c r="F2156" s="91"/>
      <c r="G2156" s="91"/>
      <c r="H2156" s="91"/>
    </row>
    <row r="2157" spans="1:8" ht="22.5" customHeight="1" x14ac:dyDescent="0.3">
      <c r="A2157" s="24">
        <v>2154</v>
      </c>
      <c r="B2157" s="83"/>
      <c r="C2157" s="90"/>
      <c r="D2157" s="91"/>
      <c r="E2157" s="90"/>
      <c r="F2157" s="91"/>
      <c r="G2157" s="91"/>
      <c r="H2157" s="91"/>
    </row>
    <row r="2158" spans="1:8" ht="22.5" customHeight="1" x14ac:dyDescent="0.3">
      <c r="A2158" s="24">
        <v>2155</v>
      </c>
      <c r="B2158" s="83"/>
      <c r="C2158" s="90"/>
      <c r="D2158" s="91"/>
      <c r="E2158" s="90"/>
      <c r="F2158" s="91"/>
      <c r="G2158" s="91"/>
      <c r="H2158" s="91"/>
    </row>
    <row r="2159" spans="1:8" ht="22.5" customHeight="1" x14ac:dyDescent="0.3">
      <c r="A2159" s="24">
        <v>2156</v>
      </c>
      <c r="B2159" s="83"/>
      <c r="C2159" s="90"/>
      <c r="D2159" s="91"/>
      <c r="E2159" s="90"/>
      <c r="F2159" s="91"/>
      <c r="G2159" s="91"/>
      <c r="H2159" s="91"/>
    </row>
    <row r="2160" spans="1:8" ht="22.5" customHeight="1" x14ac:dyDescent="0.3">
      <c r="A2160" s="24">
        <v>2157</v>
      </c>
      <c r="B2160" s="83"/>
      <c r="C2160" s="90"/>
      <c r="D2160" s="91"/>
      <c r="E2160" s="90"/>
      <c r="F2160" s="91"/>
      <c r="G2160" s="91"/>
      <c r="H2160" s="91"/>
    </row>
    <row r="2161" spans="1:8" ht="22.5" customHeight="1" x14ac:dyDescent="0.3">
      <c r="A2161" s="24">
        <v>2158</v>
      </c>
      <c r="B2161" s="83"/>
      <c r="C2161" s="90"/>
      <c r="D2161" s="91"/>
      <c r="E2161" s="90"/>
      <c r="F2161" s="91"/>
      <c r="G2161" s="91"/>
      <c r="H2161" s="91"/>
    </row>
    <row r="2162" spans="1:8" ht="22.5" customHeight="1" x14ac:dyDescent="0.3">
      <c r="A2162" s="24">
        <v>2159</v>
      </c>
      <c r="B2162" s="83"/>
      <c r="C2162" s="90"/>
      <c r="D2162" s="91"/>
      <c r="E2162" s="90"/>
      <c r="F2162" s="91"/>
      <c r="G2162" s="91"/>
      <c r="H2162" s="91"/>
    </row>
    <row r="2163" spans="1:8" ht="22.5" customHeight="1" x14ac:dyDescent="0.3">
      <c r="A2163" s="24">
        <v>2160</v>
      </c>
      <c r="B2163" s="83"/>
      <c r="C2163" s="90"/>
      <c r="D2163" s="91"/>
      <c r="E2163" s="90"/>
      <c r="F2163" s="91"/>
      <c r="G2163" s="91"/>
      <c r="H2163" s="91"/>
    </row>
    <row r="2164" spans="1:8" ht="22.5" customHeight="1" x14ac:dyDescent="0.3">
      <c r="A2164" s="24">
        <v>2161</v>
      </c>
      <c r="B2164" s="83"/>
      <c r="C2164" s="90"/>
      <c r="D2164" s="91"/>
      <c r="E2164" s="90"/>
      <c r="F2164" s="91"/>
      <c r="G2164" s="91"/>
      <c r="H2164" s="91"/>
    </row>
    <row r="2165" spans="1:8" ht="22.5" customHeight="1" x14ac:dyDescent="0.3">
      <c r="A2165" s="24">
        <v>2162</v>
      </c>
      <c r="B2165" s="83"/>
      <c r="C2165" s="90"/>
      <c r="D2165" s="91"/>
      <c r="E2165" s="90"/>
      <c r="F2165" s="91"/>
      <c r="G2165" s="91"/>
      <c r="H2165" s="91"/>
    </row>
    <row r="2166" spans="1:8" ht="22.5" customHeight="1" x14ac:dyDescent="0.3">
      <c r="A2166" s="24">
        <v>2163</v>
      </c>
      <c r="B2166" s="83"/>
      <c r="C2166" s="90"/>
      <c r="D2166" s="91"/>
      <c r="E2166" s="90"/>
      <c r="F2166" s="91"/>
      <c r="G2166" s="91"/>
      <c r="H2166" s="91"/>
    </row>
    <row r="2167" spans="1:8" ht="22.5" customHeight="1" x14ac:dyDescent="0.3">
      <c r="A2167" s="24">
        <v>2164</v>
      </c>
      <c r="B2167" s="83"/>
      <c r="C2167" s="90"/>
      <c r="D2167" s="91"/>
      <c r="E2167" s="90"/>
      <c r="F2167" s="91"/>
      <c r="G2167" s="91"/>
      <c r="H2167" s="91"/>
    </row>
    <row r="2168" spans="1:8" ht="22.5" customHeight="1" x14ac:dyDescent="0.3">
      <c r="A2168" s="24">
        <v>2165</v>
      </c>
      <c r="B2168" s="83"/>
      <c r="C2168" s="90"/>
      <c r="D2168" s="91"/>
      <c r="E2168" s="90"/>
      <c r="F2168" s="91"/>
      <c r="G2168" s="91"/>
      <c r="H2168" s="91"/>
    </row>
    <row r="2169" spans="1:8" ht="22.5" customHeight="1" x14ac:dyDescent="0.3">
      <c r="A2169" s="24">
        <v>2166</v>
      </c>
      <c r="B2169" s="83"/>
      <c r="C2169" s="90"/>
      <c r="D2169" s="91"/>
      <c r="E2169" s="90"/>
      <c r="F2169" s="91"/>
      <c r="G2169" s="91"/>
      <c r="H2169" s="91"/>
    </row>
    <row r="2170" spans="1:8" ht="22.5" customHeight="1" x14ac:dyDescent="0.3">
      <c r="A2170" s="24">
        <v>2167</v>
      </c>
      <c r="B2170" s="83"/>
      <c r="C2170" s="90"/>
      <c r="D2170" s="91"/>
      <c r="E2170" s="90"/>
      <c r="F2170" s="91"/>
      <c r="G2170" s="91"/>
      <c r="H2170" s="91"/>
    </row>
    <row r="2171" spans="1:8" ht="22.5" customHeight="1" x14ac:dyDescent="0.3">
      <c r="A2171" s="24">
        <v>2168</v>
      </c>
      <c r="B2171" s="83"/>
      <c r="C2171" s="90"/>
      <c r="D2171" s="91"/>
      <c r="E2171" s="90"/>
      <c r="F2171" s="91"/>
      <c r="G2171" s="91"/>
      <c r="H2171" s="91"/>
    </row>
    <row r="2172" spans="1:8" ht="22.5" customHeight="1" x14ac:dyDescent="0.3">
      <c r="A2172" s="24">
        <v>2169</v>
      </c>
      <c r="B2172" s="83"/>
      <c r="C2172" s="90"/>
      <c r="D2172" s="91"/>
      <c r="E2172" s="90"/>
      <c r="F2172" s="91"/>
      <c r="G2172" s="91"/>
      <c r="H2172" s="91"/>
    </row>
    <row r="2173" spans="1:8" ht="22.5" customHeight="1" x14ac:dyDescent="0.3">
      <c r="A2173" s="24">
        <v>2170</v>
      </c>
      <c r="B2173" s="83"/>
      <c r="C2173" s="90"/>
      <c r="D2173" s="91"/>
      <c r="E2173" s="90"/>
      <c r="F2173" s="91"/>
      <c r="G2173" s="91"/>
      <c r="H2173" s="91"/>
    </row>
    <row r="2174" spans="1:8" ht="22.5" customHeight="1" x14ac:dyDescent="0.3">
      <c r="A2174" s="24">
        <v>2171</v>
      </c>
      <c r="B2174" s="83"/>
      <c r="C2174" s="90"/>
      <c r="D2174" s="91"/>
      <c r="E2174" s="90"/>
      <c r="F2174" s="91"/>
      <c r="G2174" s="91"/>
      <c r="H2174" s="91"/>
    </row>
    <row r="2175" spans="1:8" ht="22.5" customHeight="1" x14ac:dyDescent="0.3">
      <c r="A2175" s="24">
        <v>2172</v>
      </c>
      <c r="B2175" s="83"/>
      <c r="C2175" s="90"/>
      <c r="D2175" s="91"/>
      <c r="E2175" s="90"/>
      <c r="F2175" s="91"/>
      <c r="G2175" s="91"/>
      <c r="H2175" s="91"/>
    </row>
    <row r="2176" spans="1:8" ht="22.5" customHeight="1" x14ac:dyDescent="0.3">
      <c r="A2176" s="24">
        <v>2173</v>
      </c>
      <c r="B2176" s="83"/>
      <c r="C2176" s="90"/>
      <c r="D2176" s="91"/>
      <c r="E2176" s="90"/>
      <c r="F2176" s="91"/>
      <c r="G2176" s="91"/>
      <c r="H2176" s="91"/>
    </row>
    <row r="2177" spans="1:8" ht="22.5" customHeight="1" x14ac:dyDescent="0.3">
      <c r="A2177" s="24">
        <v>2174</v>
      </c>
      <c r="B2177" s="83"/>
      <c r="C2177" s="90"/>
      <c r="D2177" s="91"/>
      <c r="E2177" s="90"/>
      <c r="F2177" s="91"/>
      <c r="G2177" s="91"/>
      <c r="H2177" s="91"/>
    </row>
    <row r="2178" spans="1:8" ht="22.5" customHeight="1" x14ac:dyDescent="0.3">
      <c r="A2178" s="24">
        <v>2175</v>
      </c>
      <c r="B2178" s="83"/>
      <c r="C2178" s="90"/>
      <c r="D2178" s="91"/>
      <c r="E2178" s="90"/>
      <c r="F2178" s="91"/>
      <c r="G2178" s="91"/>
      <c r="H2178" s="91"/>
    </row>
    <row r="2179" spans="1:8" ht="22.5" customHeight="1" x14ac:dyDescent="0.3">
      <c r="A2179" s="24">
        <v>2176</v>
      </c>
      <c r="B2179" s="83"/>
      <c r="C2179" s="90"/>
      <c r="D2179" s="91"/>
      <c r="E2179" s="90"/>
      <c r="F2179" s="91"/>
      <c r="G2179" s="91"/>
      <c r="H2179" s="91"/>
    </row>
    <row r="2180" spans="1:8" ht="22.5" customHeight="1" x14ac:dyDescent="0.3">
      <c r="A2180" s="24">
        <v>2177</v>
      </c>
      <c r="B2180" s="83"/>
      <c r="C2180" s="90"/>
      <c r="D2180" s="91"/>
      <c r="E2180" s="90"/>
      <c r="F2180" s="91"/>
      <c r="G2180" s="91"/>
      <c r="H2180" s="91"/>
    </row>
    <row r="2181" spans="1:8" ht="22.5" customHeight="1" x14ac:dyDescent="0.3">
      <c r="A2181" s="24">
        <v>2178</v>
      </c>
      <c r="B2181" s="83"/>
      <c r="C2181" s="90"/>
      <c r="D2181" s="91"/>
      <c r="E2181" s="90"/>
      <c r="F2181" s="91"/>
      <c r="G2181" s="91"/>
      <c r="H2181" s="91"/>
    </row>
    <row r="2182" spans="1:8" ht="22.5" customHeight="1" x14ac:dyDescent="0.3">
      <c r="A2182" s="24">
        <v>2179</v>
      </c>
      <c r="B2182" s="83"/>
      <c r="C2182" s="90"/>
      <c r="D2182" s="91"/>
      <c r="E2182" s="90"/>
      <c r="F2182" s="91"/>
      <c r="G2182" s="91"/>
      <c r="H2182" s="91"/>
    </row>
    <row r="2183" spans="1:8" ht="22.5" customHeight="1" x14ac:dyDescent="0.3">
      <c r="A2183" s="24">
        <v>2180</v>
      </c>
      <c r="B2183" s="83"/>
      <c r="C2183" s="90"/>
      <c r="D2183" s="91"/>
      <c r="E2183" s="90"/>
      <c r="F2183" s="91"/>
      <c r="G2183" s="91"/>
      <c r="H2183" s="91"/>
    </row>
    <row r="2184" spans="1:8" ht="22.5" customHeight="1" x14ac:dyDescent="0.3">
      <c r="A2184" s="24">
        <v>2181</v>
      </c>
      <c r="B2184" s="83"/>
      <c r="C2184" s="90"/>
      <c r="D2184" s="91"/>
      <c r="E2184" s="90"/>
      <c r="F2184" s="91"/>
      <c r="G2184" s="91"/>
      <c r="H2184" s="91"/>
    </row>
    <row r="2185" spans="1:8" ht="22.5" customHeight="1" x14ac:dyDescent="0.3">
      <c r="A2185" s="24">
        <v>2182</v>
      </c>
      <c r="B2185" s="83"/>
      <c r="C2185" s="90"/>
      <c r="D2185" s="91"/>
      <c r="E2185" s="90"/>
      <c r="F2185" s="91"/>
      <c r="G2185" s="91"/>
      <c r="H2185" s="91"/>
    </row>
    <row r="2186" spans="1:8" ht="22.5" customHeight="1" x14ac:dyDescent="0.3">
      <c r="A2186" s="24">
        <v>2183</v>
      </c>
      <c r="B2186" s="83"/>
      <c r="C2186" s="90"/>
      <c r="D2186" s="91"/>
      <c r="E2186" s="90"/>
      <c r="F2186" s="91"/>
      <c r="G2186" s="91"/>
      <c r="H2186" s="91"/>
    </row>
    <row r="2187" spans="1:8" ht="22.5" customHeight="1" x14ac:dyDescent="0.3">
      <c r="A2187" s="24">
        <v>2184</v>
      </c>
      <c r="B2187" s="83"/>
      <c r="C2187" s="90"/>
      <c r="D2187" s="91"/>
      <c r="E2187" s="90"/>
      <c r="F2187" s="91"/>
      <c r="G2187" s="91"/>
      <c r="H2187" s="91"/>
    </row>
    <row r="2188" spans="1:8" ht="22.5" customHeight="1" x14ac:dyDescent="0.3">
      <c r="A2188" s="24">
        <v>2185</v>
      </c>
      <c r="B2188" s="83"/>
      <c r="C2188" s="90"/>
      <c r="D2188" s="91"/>
      <c r="E2188" s="90"/>
      <c r="F2188" s="91"/>
      <c r="G2188" s="91"/>
      <c r="H2188" s="91"/>
    </row>
    <row r="2189" spans="1:8" ht="22.5" customHeight="1" x14ac:dyDescent="0.3">
      <c r="A2189" s="24">
        <v>2186</v>
      </c>
      <c r="B2189" s="83"/>
      <c r="C2189" s="90"/>
      <c r="D2189" s="91"/>
      <c r="E2189" s="90"/>
      <c r="F2189" s="91"/>
      <c r="G2189" s="91"/>
      <c r="H2189" s="91"/>
    </row>
    <row r="2190" spans="1:8" ht="22.5" customHeight="1" x14ac:dyDescent="0.3">
      <c r="A2190" s="24">
        <v>2187</v>
      </c>
      <c r="B2190" s="83"/>
      <c r="C2190" s="90"/>
      <c r="D2190" s="91"/>
      <c r="E2190" s="90"/>
      <c r="F2190" s="91"/>
      <c r="G2190" s="91"/>
      <c r="H2190" s="91"/>
    </row>
    <row r="2191" spans="1:8" ht="22.5" customHeight="1" x14ac:dyDescent="0.3">
      <c r="A2191" s="24">
        <v>2188</v>
      </c>
      <c r="B2191" s="83"/>
      <c r="C2191" s="90"/>
      <c r="D2191" s="91"/>
      <c r="E2191" s="90"/>
      <c r="F2191" s="91"/>
      <c r="G2191" s="91"/>
      <c r="H2191" s="91"/>
    </row>
    <row r="2192" spans="1:8" ht="22.5" customHeight="1" x14ac:dyDescent="0.3">
      <c r="A2192" s="24">
        <v>2189</v>
      </c>
      <c r="B2192" s="83"/>
      <c r="C2192" s="90"/>
      <c r="D2192" s="91"/>
      <c r="E2192" s="90"/>
      <c r="F2192" s="91"/>
      <c r="G2192" s="91"/>
      <c r="H2192" s="91"/>
    </row>
    <row r="2193" spans="1:8" ht="22.5" customHeight="1" x14ac:dyDescent="0.3">
      <c r="A2193" s="24">
        <v>2190</v>
      </c>
      <c r="B2193" s="83"/>
      <c r="C2193" s="90"/>
      <c r="D2193" s="91"/>
      <c r="E2193" s="90"/>
      <c r="F2193" s="91"/>
      <c r="G2193" s="91"/>
      <c r="H2193" s="91"/>
    </row>
    <row r="2194" spans="1:8" ht="22.5" customHeight="1" x14ac:dyDescent="0.3">
      <c r="A2194" s="24">
        <v>2191</v>
      </c>
      <c r="B2194" s="83"/>
      <c r="C2194" s="90"/>
      <c r="D2194" s="91"/>
      <c r="E2194" s="90"/>
      <c r="F2194" s="91"/>
      <c r="G2194" s="91"/>
      <c r="H2194" s="91"/>
    </row>
    <row r="2195" spans="1:8" ht="22.5" customHeight="1" x14ac:dyDescent="0.3">
      <c r="A2195" s="24">
        <v>2192</v>
      </c>
      <c r="B2195" s="83"/>
      <c r="C2195" s="90"/>
      <c r="D2195" s="91"/>
      <c r="E2195" s="90"/>
      <c r="F2195" s="91"/>
      <c r="G2195" s="91"/>
      <c r="H2195" s="91"/>
    </row>
    <row r="2196" spans="1:8" ht="22.5" customHeight="1" x14ac:dyDescent="0.3">
      <c r="A2196" s="24">
        <v>2193</v>
      </c>
      <c r="B2196" s="83"/>
      <c r="C2196" s="90"/>
      <c r="D2196" s="91"/>
      <c r="E2196" s="90"/>
      <c r="F2196" s="91"/>
      <c r="G2196" s="91"/>
      <c r="H2196" s="91"/>
    </row>
    <row r="2197" spans="1:8" ht="22.5" customHeight="1" x14ac:dyDescent="0.3">
      <c r="A2197" s="24">
        <v>2194</v>
      </c>
      <c r="B2197" s="83"/>
      <c r="C2197" s="90"/>
      <c r="D2197" s="91"/>
      <c r="E2197" s="90"/>
      <c r="F2197" s="91"/>
      <c r="G2197" s="91"/>
      <c r="H2197" s="91"/>
    </row>
    <row r="2198" spans="1:8" ht="22.5" customHeight="1" x14ac:dyDescent="0.3">
      <c r="A2198" s="24">
        <v>2195</v>
      </c>
      <c r="B2198" s="83"/>
      <c r="C2198" s="90"/>
      <c r="D2198" s="91"/>
      <c r="E2198" s="90"/>
      <c r="F2198" s="91"/>
      <c r="G2198" s="91"/>
      <c r="H2198" s="91"/>
    </row>
    <row r="2199" spans="1:8" ht="22.5" customHeight="1" x14ac:dyDescent="0.3">
      <c r="A2199" s="24">
        <v>2196</v>
      </c>
      <c r="B2199" s="83"/>
      <c r="C2199" s="90"/>
      <c r="D2199" s="91"/>
      <c r="E2199" s="90"/>
      <c r="F2199" s="91"/>
      <c r="G2199" s="91"/>
      <c r="H2199" s="91"/>
    </row>
    <row r="2200" spans="1:8" ht="22.5" customHeight="1" x14ac:dyDescent="0.3">
      <c r="A2200" s="24">
        <v>2197</v>
      </c>
      <c r="B2200" s="83"/>
      <c r="C2200" s="90"/>
      <c r="D2200" s="91"/>
      <c r="E2200" s="90"/>
      <c r="F2200" s="91"/>
      <c r="G2200" s="91"/>
      <c r="H2200" s="91"/>
    </row>
    <row r="2201" spans="1:8" ht="22.5" customHeight="1" x14ac:dyDescent="0.3">
      <c r="A2201" s="24">
        <v>2198</v>
      </c>
      <c r="B2201" s="83"/>
      <c r="C2201" s="90"/>
      <c r="D2201" s="91"/>
      <c r="E2201" s="90"/>
      <c r="F2201" s="91"/>
      <c r="G2201" s="91"/>
      <c r="H2201" s="91"/>
    </row>
    <row r="2202" spans="1:8" ht="22.5" customHeight="1" x14ac:dyDescent="0.3">
      <c r="A2202" s="24">
        <v>2199</v>
      </c>
      <c r="B2202" s="83"/>
      <c r="C2202" s="90"/>
      <c r="D2202" s="91"/>
      <c r="E2202" s="90"/>
      <c r="F2202" s="91"/>
      <c r="G2202" s="91"/>
      <c r="H2202" s="91"/>
    </row>
    <row r="2203" spans="1:8" ht="22.5" customHeight="1" x14ac:dyDescent="0.3">
      <c r="A2203" s="24">
        <v>2200</v>
      </c>
      <c r="B2203" s="83"/>
      <c r="C2203" s="90"/>
      <c r="D2203" s="91"/>
      <c r="E2203" s="90"/>
      <c r="F2203" s="91"/>
      <c r="G2203" s="91"/>
      <c r="H2203" s="91"/>
    </row>
    <row r="2204" spans="1:8" ht="22.5" customHeight="1" x14ac:dyDescent="0.3">
      <c r="A2204" s="24">
        <v>2201</v>
      </c>
      <c r="B2204" s="83"/>
      <c r="C2204" s="90"/>
      <c r="D2204" s="91"/>
      <c r="E2204" s="90"/>
      <c r="F2204" s="91"/>
      <c r="G2204" s="91"/>
      <c r="H2204" s="91"/>
    </row>
    <row r="2205" spans="1:8" ht="22.5" customHeight="1" x14ac:dyDescent="0.3">
      <c r="A2205" s="24">
        <v>2202</v>
      </c>
      <c r="B2205" s="83"/>
      <c r="C2205" s="90"/>
      <c r="D2205" s="91"/>
      <c r="E2205" s="90"/>
      <c r="F2205" s="91"/>
      <c r="G2205" s="91"/>
      <c r="H2205" s="91"/>
    </row>
    <row r="2206" spans="1:8" ht="22.5" customHeight="1" x14ac:dyDescent="0.3">
      <c r="A2206" s="24">
        <v>2203</v>
      </c>
      <c r="B2206" s="83"/>
      <c r="C2206" s="90"/>
      <c r="D2206" s="91"/>
      <c r="E2206" s="90"/>
      <c r="F2206" s="91"/>
      <c r="G2206" s="91"/>
      <c r="H2206" s="91"/>
    </row>
    <row r="2207" spans="1:8" ht="22.5" customHeight="1" x14ac:dyDescent="0.3">
      <c r="A2207" s="24">
        <v>2204</v>
      </c>
      <c r="B2207" s="83"/>
      <c r="C2207" s="90"/>
      <c r="D2207" s="91"/>
      <c r="E2207" s="90"/>
      <c r="F2207" s="91"/>
      <c r="G2207" s="91"/>
      <c r="H2207" s="91"/>
    </row>
    <row r="2208" spans="1:8" ht="22.5" customHeight="1" x14ac:dyDescent="0.3">
      <c r="A2208" s="24">
        <v>2205</v>
      </c>
      <c r="B2208" s="83"/>
      <c r="C2208" s="90"/>
      <c r="D2208" s="91"/>
      <c r="E2208" s="90"/>
      <c r="F2208" s="91"/>
      <c r="G2208" s="91"/>
      <c r="H2208" s="91"/>
    </row>
    <row r="2209" spans="1:8" ht="22.5" customHeight="1" x14ac:dyDescent="0.3">
      <c r="A2209" s="24">
        <v>2206</v>
      </c>
      <c r="B2209" s="83"/>
      <c r="C2209" s="90"/>
      <c r="D2209" s="91"/>
      <c r="E2209" s="90"/>
      <c r="F2209" s="91"/>
      <c r="G2209" s="91"/>
      <c r="H2209" s="91"/>
    </row>
    <row r="2210" spans="1:8" ht="22.5" customHeight="1" x14ac:dyDescent="0.3">
      <c r="A2210" s="24">
        <v>2207</v>
      </c>
      <c r="B2210" s="83"/>
      <c r="C2210" s="90"/>
      <c r="D2210" s="91"/>
      <c r="E2210" s="90"/>
      <c r="F2210" s="91"/>
      <c r="G2210" s="91"/>
      <c r="H2210" s="91"/>
    </row>
    <row r="2211" spans="1:8" ht="22.5" customHeight="1" x14ac:dyDescent="0.3">
      <c r="A2211" s="24">
        <v>2208</v>
      </c>
      <c r="B2211" s="83"/>
      <c r="C2211" s="90"/>
      <c r="D2211" s="91"/>
      <c r="E2211" s="90"/>
      <c r="F2211" s="91"/>
      <c r="G2211" s="91"/>
      <c r="H2211" s="91"/>
    </row>
    <row r="2212" spans="1:8" ht="22.5" customHeight="1" x14ac:dyDescent="0.3">
      <c r="A2212" s="24">
        <v>2209</v>
      </c>
      <c r="B2212" s="83"/>
      <c r="C2212" s="90"/>
      <c r="D2212" s="91"/>
      <c r="E2212" s="90"/>
      <c r="F2212" s="91"/>
      <c r="G2212" s="91"/>
      <c r="H2212" s="91"/>
    </row>
    <row r="2213" spans="1:8" ht="22.5" customHeight="1" x14ac:dyDescent="0.3">
      <c r="A2213" s="24">
        <v>2210</v>
      </c>
      <c r="B2213" s="83"/>
      <c r="C2213" s="90"/>
      <c r="D2213" s="91"/>
      <c r="E2213" s="90"/>
      <c r="F2213" s="91"/>
      <c r="G2213" s="91"/>
      <c r="H2213" s="91"/>
    </row>
    <row r="2214" spans="1:8" ht="22.5" customHeight="1" x14ac:dyDescent="0.3">
      <c r="A2214" s="24">
        <v>2211</v>
      </c>
      <c r="B2214" s="83"/>
      <c r="C2214" s="90"/>
      <c r="D2214" s="91"/>
      <c r="E2214" s="90"/>
      <c r="F2214" s="91"/>
      <c r="G2214" s="91"/>
      <c r="H2214" s="91"/>
    </row>
    <row r="2215" spans="1:8" ht="22.5" customHeight="1" x14ac:dyDescent="0.3">
      <c r="A2215" s="24">
        <v>2212</v>
      </c>
      <c r="B2215" s="83"/>
      <c r="C2215" s="90"/>
      <c r="D2215" s="91"/>
      <c r="E2215" s="90"/>
      <c r="F2215" s="91"/>
      <c r="G2215" s="91"/>
      <c r="H2215" s="91"/>
    </row>
    <row r="2216" spans="1:8" ht="22.5" customHeight="1" x14ac:dyDescent="0.3">
      <c r="A2216" s="24">
        <v>2213</v>
      </c>
      <c r="B2216" s="83"/>
      <c r="C2216" s="90"/>
      <c r="D2216" s="91"/>
      <c r="E2216" s="90"/>
      <c r="F2216" s="91"/>
      <c r="G2216" s="91"/>
      <c r="H2216" s="91"/>
    </row>
    <row r="2217" spans="1:8" ht="22.5" customHeight="1" x14ac:dyDescent="0.3">
      <c r="A2217" s="24">
        <v>2214</v>
      </c>
      <c r="B2217" s="83"/>
      <c r="C2217" s="90"/>
      <c r="D2217" s="91"/>
      <c r="E2217" s="90"/>
      <c r="F2217" s="91"/>
      <c r="G2217" s="91"/>
      <c r="H2217" s="91"/>
    </row>
    <row r="2218" spans="1:8" ht="22.5" customHeight="1" x14ac:dyDescent="0.3">
      <c r="A2218" s="24">
        <v>2215</v>
      </c>
      <c r="B2218" s="83"/>
      <c r="C2218" s="90"/>
      <c r="D2218" s="91"/>
      <c r="E2218" s="90"/>
      <c r="F2218" s="91"/>
      <c r="G2218" s="91"/>
      <c r="H2218" s="91"/>
    </row>
    <row r="2219" spans="1:8" ht="22.5" customHeight="1" x14ac:dyDescent="0.3">
      <c r="A2219" s="24">
        <v>2216</v>
      </c>
      <c r="B2219" s="83"/>
      <c r="C2219" s="90"/>
      <c r="D2219" s="91"/>
      <c r="E2219" s="90"/>
      <c r="F2219" s="91"/>
      <c r="G2219" s="91"/>
      <c r="H2219" s="91"/>
    </row>
    <row r="2220" spans="1:8" ht="22.5" customHeight="1" x14ac:dyDescent="0.3">
      <c r="A2220" s="24">
        <v>2217</v>
      </c>
      <c r="B2220" s="83"/>
      <c r="C2220" s="90"/>
      <c r="D2220" s="91"/>
      <c r="E2220" s="90"/>
      <c r="F2220" s="91"/>
      <c r="G2220" s="91"/>
      <c r="H2220" s="91"/>
    </row>
    <row r="2221" spans="1:8" ht="22.5" customHeight="1" x14ac:dyDescent="0.3">
      <c r="A2221" s="24">
        <v>2218</v>
      </c>
      <c r="B2221" s="83"/>
      <c r="C2221" s="90"/>
      <c r="D2221" s="91"/>
      <c r="E2221" s="90"/>
      <c r="F2221" s="91"/>
      <c r="G2221" s="91"/>
      <c r="H2221" s="91"/>
    </row>
    <row r="2222" spans="1:8" ht="22.5" customHeight="1" x14ac:dyDescent="0.3">
      <c r="A2222" s="24">
        <v>2219</v>
      </c>
      <c r="B2222" s="83"/>
      <c r="C2222" s="90"/>
      <c r="D2222" s="91"/>
      <c r="E2222" s="90"/>
      <c r="F2222" s="91"/>
      <c r="G2222" s="91"/>
      <c r="H2222" s="91"/>
    </row>
    <row r="2223" spans="1:8" ht="22.5" customHeight="1" x14ac:dyDescent="0.3">
      <c r="A2223" s="24">
        <v>2220</v>
      </c>
      <c r="B2223" s="83"/>
      <c r="C2223" s="90"/>
      <c r="D2223" s="91"/>
      <c r="E2223" s="90"/>
      <c r="F2223" s="91"/>
      <c r="G2223" s="91"/>
      <c r="H2223" s="91"/>
    </row>
    <row r="2224" spans="1:8" ht="22.5" customHeight="1" x14ac:dyDescent="0.3">
      <c r="A2224" s="24">
        <v>2221</v>
      </c>
      <c r="B2224" s="83"/>
      <c r="C2224" s="90"/>
      <c r="D2224" s="91"/>
      <c r="E2224" s="90"/>
      <c r="F2224" s="91"/>
      <c r="G2224" s="91"/>
      <c r="H2224" s="91"/>
    </row>
    <row r="2225" spans="1:8" ht="22.5" customHeight="1" x14ac:dyDescent="0.3">
      <c r="A2225" s="24">
        <v>2222</v>
      </c>
      <c r="B2225" s="83"/>
      <c r="C2225" s="90"/>
      <c r="D2225" s="91"/>
      <c r="E2225" s="90"/>
      <c r="F2225" s="91"/>
      <c r="G2225" s="91"/>
      <c r="H2225" s="91"/>
    </row>
    <row r="2226" spans="1:8" ht="22.5" customHeight="1" x14ac:dyDescent="0.3">
      <c r="A2226" s="24">
        <v>2223</v>
      </c>
      <c r="B2226" s="83"/>
      <c r="C2226" s="90"/>
      <c r="D2226" s="91"/>
      <c r="E2226" s="90"/>
      <c r="F2226" s="91"/>
      <c r="G2226" s="91"/>
      <c r="H2226" s="91"/>
    </row>
    <row r="2227" spans="1:8" ht="22.5" customHeight="1" x14ac:dyDescent="0.3">
      <c r="A2227" s="24">
        <v>2224</v>
      </c>
      <c r="B2227" s="83"/>
      <c r="C2227" s="90"/>
      <c r="D2227" s="91"/>
      <c r="E2227" s="90"/>
      <c r="F2227" s="91"/>
      <c r="G2227" s="91"/>
      <c r="H2227" s="91"/>
    </row>
    <row r="2228" spans="1:8" ht="22.5" customHeight="1" x14ac:dyDescent="0.3">
      <c r="A2228" s="24">
        <v>2225</v>
      </c>
      <c r="B2228" s="83"/>
      <c r="C2228" s="90"/>
      <c r="D2228" s="91"/>
      <c r="E2228" s="90"/>
      <c r="F2228" s="91"/>
      <c r="G2228" s="91"/>
      <c r="H2228" s="91"/>
    </row>
    <row r="2229" spans="1:8" ht="22.5" customHeight="1" x14ac:dyDescent="0.3">
      <c r="A2229" s="24">
        <v>2226</v>
      </c>
      <c r="B2229" s="83"/>
      <c r="C2229" s="90"/>
      <c r="D2229" s="91"/>
      <c r="E2229" s="90"/>
      <c r="F2229" s="91"/>
      <c r="G2229" s="91"/>
      <c r="H2229" s="91"/>
    </row>
    <row r="2230" spans="1:8" ht="22.5" customHeight="1" x14ac:dyDescent="0.3">
      <c r="A2230" s="24">
        <v>2227</v>
      </c>
      <c r="B2230" s="83"/>
      <c r="C2230" s="90"/>
      <c r="D2230" s="91"/>
      <c r="E2230" s="90"/>
      <c r="F2230" s="91"/>
      <c r="G2230" s="91"/>
      <c r="H2230" s="91"/>
    </row>
    <row r="2231" spans="1:8" ht="22.5" customHeight="1" x14ac:dyDescent="0.3">
      <c r="A2231" s="24">
        <v>2228</v>
      </c>
      <c r="B2231" s="83"/>
      <c r="C2231" s="90"/>
      <c r="D2231" s="91"/>
      <c r="E2231" s="90"/>
      <c r="F2231" s="91"/>
      <c r="G2231" s="91"/>
      <c r="H2231" s="91"/>
    </row>
    <row r="2232" spans="1:8" ht="22.5" customHeight="1" x14ac:dyDescent="0.3">
      <c r="A2232" s="24">
        <v>2229</v>
      </c>
      <c r="B2232" s="83"/>
      <c r="C2232" s="90"/>
      <c r="D2232" s="91"/>
      <c r="E2232" s="90"/>
      <c r="F2232" s="91"/>
      <c r="G2232" s="91"/>
      <c r="H2232" s="91"/>
    </row>
    <row r="2233" spans="1:8" ht="22.5" customHeight="1" x14ac:dyDescent="0.3">
      <c r="A2233" s="24">
        <v>2230</v>
      </c>
      <c r="B2233" s="83"/>
      <c r="C2233" s="90"/>
      <c r="D2233" s="91"/>
      <c r="E2233" s="90"/>
      <c r="F2233" s="91"/>
      <c r="G2233" s="91"/>
      <c r="H2233" s="91"/>
    </row>
    <row r="2234" spans="1:8" ht="22.5" customHeight="1" x14ac:dyDescent="0.3">
      <c r="A2234" s="24">
        <v>2231</v>
      </c>
      <c r="B2234" s="83"/>
      <c r="C2234" s="90"/>
      <c r="D2234" s="91"/>
      <c r="E2234" s="90"/>
      <c r="F2234" s="91"/>
      <c r="G2234" s="91"/>
      <c r="H2234" s="91"/>
    </row>
    <row r="2235" spans="1:8" ht="22.5" customHeight="1" x14ac:dyDescent="0.3">
      <c r="A2235" s="24">
        <v>2232</v>
      </c>
      <c r="B2235" s="83"/>
      <c r="C2235" s="90"/>
      <c r="D2235" s="91"/>
      <c r="E2235" s="90"/>
      <c r="F2235" s="91"/>
      <c r="G2235" s="91"/>
      <c r="H2235" s="91"/>
    </row>
    <row r="2236" spans="1:8" ht="22.5" customHeight="1" x14ac:dyDescent="0.3">
      <c r="A2236" s="24">
        <v>2233</v>
      </c>
      <c r="B2236" s="83"/>
      <c r="C2236" s="90"/>
      <c r="D2236" s="91"/>
      <c r="E2236" s="90"/>
      <c r="F2236" s="91"/>
      <c r="G2236" s="91"/>
      <c r="H2236" s="91"/>
    </row>
    <row r="2237" spans="1:8" ht="22.5" customHeight="1" x14ac:dyDescent="0.3">
      <c r="A2237" s="24">
        <v>2234</v>
      </c>
      <c r="B2237" s="83"/>
      <c r="C2237" s="90"/>
      <c r="D2237" s="91"/>
      <c r="E2237" s="90"/>
      <c r="F2237" s="91"/>
      <c r="G2237" s="91"/>
      <c r="H2237" s="91"/>
    </row>
    <row r="2238" spans="1:8" ht="22.5" customHeight="1" x14ac:dyDescent="0.3">
      <c r="A2238" s="24">
        <v>2235</v>
      </c>
      <c r="B2238" s="83"/>
      <c r="C2238" s="90"/>
      <c r="D2238" s="91"/>
      <c r="E2238" s="90"/>
      <c r="F2238" s="91"/>
      <c r="G2238" s="91"/>
      <c r="H2238" s="91"/>
    </row>
    <row r="2239" spans="1:8" ht="22.5" customHeight="1" x14ac:dyDescent="0.3">
      <c r="A2239" s="24">
        <v>2236</v>
      </c>
      <c r="B2239" s="83"/>
      <c r="C2239" s="90"/>
      <c r="D2239" s="91"/>
      <c r="E2239" s="90"/>
      <c r="F2239" s="91"/>
      <c r="G2239" s="91"/>
      <c r="H2239" s="91"/>
    </row>
    <row r="2240" spans="1:8" ht="22.5" customHeight="1" x14ac:dyDescent="0.3">
      <c r="A2240" s="24">
        <v>2237</v>
      </c>
      <c r="B2240" s="83"/>
      <c r="C2240" s="90"/>
      <c r="D2240" s="91"/>
      <c r="E2240" s="90"/>
      <c r="F2240" s="91"/>
      <c r="G2240" s="91"/>
      <c r="H2240" s="91"/>
    </row>
    <row r="2241" spans="1:8" ht="22.5" customHeight="1" x14ac:dyDescent="0.3">
      <c r="A2241" s="24">
        <v>2238</v>
      </c>
      <c r="B2241" s="83"/>
      <c r="C2241" s="90"/>
      <c r="D2241" s="91"/>
      <c r="E2241" s="90"/>
      <c r="F2241" s="91"/>
      <c r="G2241" s="91"/>
      <c r="H2241" s="91"/>
    </row>
    <row r="2242" spans="1:8" ht="22.5" customHeight="1" x14ac:dyDescent="0.3">
      <c r="A2242" s="24">
        <v>2239</v>
      </c>
      <c r="B2242" s="83"/>
      <c r="C2242" s="90"/>
      <c r="D2242" s="91"/>
      <c r="E2242" s="90"/>
      <c r="F2242" s="91"/>
      <c r="G2242" s="91"/>
      <c r="H2242" s="91"/>
    </row>
    <row r="2243" spans="1:8" ht="22.5" customHeight="1" x14ac:dyDescent="0.3">
      <c r="A2243" s="24">
        <v>2240</v>
      </c>
      <c r="B2243" s="83"/>
      <c r="C2243" s="90"/>
      <c r="D2243" s="91"/>
      <c r="E2243" s="90"/>
      <c r="F2243" s="91"/>
      <c r="G2243" s="91"/>
      <c r="H2243" s="91"/>
    </row>
    <row r="2244" spans="1:8" ht="22.5" customHeight="1" x14ac:dyDescent="0.3">
      <c r="A2244" s="24">
        <v>2241</v>
      </c>
      <c r="B2244" s="83"/>
      <c r="C2244" s="90"/>
      <c r="D2244" s="91"/>
      <c r="E2244" s="90"/>
      <c r="F2244" s="91"/>
      <c r="G2244" s="91"/>
      <c r="H2244" s="91"/>
    </row>
    <row r="2245" spans="1:8" ht="22.5" customHeight="1" x14ac:dyDescent="0.3">
      <c r="A2245" s="24">
        <v>2242</v>
      </c>
      <c r="B2245" s="83"/>
      <c r="C2245" s="90"/>
      <c r="D2245" s="91"/>
      <c r="E2245" s="90"/>
      <c r="F2245" s="91"/>
      <c r="G2245" s="91"/>
      <c r="H2245" s="91"/>
    </row>
    <row r="2246" spans="1:8" ht="22.5" customHeight="1" x14ac:dyDescent="0.3">
      <c r="A2246" s="24">
        <v>2243</v>
      </c>
      <c r="B2246" s="83"/>
      <c r="C2246" s="90"/>
      <c r="D2246" s="91"/>
      <c r="E2246" s="90"/>
      <c r="F2246" s="91"/>
      <c r="G2246" s="91"/>
      <c r="H2246" s="91"/>
    </row>
    <row r="2247" spans="1:8" ht="22.5" customHeight="1" x14ac:dyDescent="0.3">
      <c r="A2247" s="24">
        <v>2244</v>
      </c>
      <c r="B2247" s="83"/>
      <c r="C2247" s="90"/>
      <c r="D2247" s="91"/>
      <c r="E2247" s="90"/>
      <c r="F2247" s="91"/>
      <c r="G2247" s="91"/>
      <c r="H2247" s="91"/>
    </row>
    <row r="2248" spans="1:8" ht="22.5" customHeight="1" x14ac:dyDescent="0.3">
      <c r="A2248" s="24">
        <v>2245</v>
      </c>
      <c r="B2248" s="83"/>
      <c r="C2248" s="90"/>
      <c r="D2248" s="91"/>
      <c r="E2248" s="90"/>
      <c r="F2248" s="91"/>
      <c r="G2248" s="91"/>
      <c r="H2248" s="91"/>
    </row>
    <row r="2249" spans="1:8" ht="22.5" customHeight="1" x14ac:dyDescent="0.3">
      <c r="A2249" s="24">
        <v>2246</v>
      </c>
      <c r="B2249" s="83"/>
      <c r="C2249" s="90"/>
      <c r="D2249" s="91"/>
      <c r="E2249" s="90"/>
      <c r="F2249" s="91"/>
      <c r="G2249" s="91"/>
      <c r="H2249" s="91"/>
    </row>
    <row r="2250" spans="1:8" ht="22.5" customHeight="1" x14ac:dyDescent="0.3">
      <c r="A2250" s="24">
        <v>2247</v>
      </c>
      <c r="B2250" s="83"/>
      <c r="C2250" s="90"/>
      <c r="D2250" s="91"/>
      <c r="E2250" s="90"/>
      <c r="F2250" s="91"/>
      <c r="G2250" s="91"/>
      <c r="H2250" s="91"/>
    </row>
    <row r="2251" spans="1:8" ht="22.5" customHeight="1" x14ac:dyDescent="0.3">
      <c r="A2251" s="24">
        <v>2248</v>
      </c>
      <c r="B2251" s="83"/>
      <c r="C2251" s="90"/>
      <c r="D2251" s="91"/>
      <c r="E2251" s="90"/>
      <c r="F2251" s="91"/>
      <c r="G2251" s="91"/>
      <c r="H2251" s="91"/>
    </row>
    <row r="2252" spans="1:8" ht="22.5" customHeight="1" x14ac:dyDescent="0.3">
      <c r="A2252" s="24">
        <v>2249</v>
      </c>
      <c r="B2252" s="83"/>
      <c r="C2252" s="90"/>
      <c r="D2252" s="91"/>
      <c r="E2252" s="90"/>
      <c r="F2252" s="91"/>
      <c r="G2252" s="91"/>
      <c r="H2252" s="91"/>
    </row>
    <row r="2253" spans="1:8" ht="22.5" customHeight="1" x14ac:dyDescent="0.3">
      <c r="A2253" s="24">
        <v>2250</v>
      </c>
      <c r="B2253" s="83"/>
      <c r="C2253" s="90"/>
      <c r="D2253" s="91"/>
      <c r="E2253" s="90"/>
      <c r="F2253" s="91"/>
      <c r="G2253" s="91"/>
      <c r="H2253" s="91"/>
    </row>
    <row r="2254" spans="1:8" ht="22.5" customHeight="1" x14ac:dyDescent="0.3">
      <c r="A2254" s="24">
        <v>2251</v>
      </c>
      <c r="B2254" s="83"/>
      <c r="C2254" s="90"/>
      <c r="D2254" s="91"/>
      <c r="E2254" s="90"/>
      <c r="F2254" s="91"/>
      <c r="G2254" s="91"/>
      <c r="H2254" s="91"/>
    </row>
    <row r="2255" spans="1:8" ht="22.5" customHeight="1" x14ac:dyDescent="0.3">
      <c r="A2255" s="24">
        <v>2252</v>
      </c>
      <c r="B2255" s="83"/>
      <c r="C2255" s="90"/>
      <c r="D2255" s="91"/>
      <c r="E2255" s="90"/>
      <c r="F2255" s="91"/>
      <c r="G2255" s="91"/>
      <c r="H2255" s="91"/>
    </row>
    <row r="2256" spans="1:8" ht="22.5" customHeight="1" x14ac:dyDescent="0.3">
      <c r="A2256" s="24">
        <v>2253</v>
      </c>
      <c r="B2256" s="83"/>
      <c r="C2256" s="90"/>
      <c r="D2256" s="91"/>
      <c r="E2256" s="90"/>
      <c r="F2256" s="91"/>
      <c r="G2256" s="91"/>
      <c r="H2256" s="91"/>
    </row>
    <row r="2257" spans="1:8" ht="22.5" customHeight="1" x14ac:dyDescent="0.3">
      <c r="A2257" s="24">
        <v>2254</v>
      </c>
      <c r="B2257" s="83"/>
      <c r="C2257" s="90"/>
      <c r="D2257" s="91"/>
      <c r="E2257" s="90"/>
      <c r="F2257" s="91"/>
      <c r="G2257" s="91"/>
      <c r="H2257" s="91"/>
    </row>
    <row r="2258" spans="1:8" ht="22.5" customHeight="1" x14ac:dyDescent="0.3">
      <c r="A2258" s="24">
        <v>2255</v>
      </c>
      <c r="B2258" s="83"/>
      <c r="C2258" s="90"/>
      <c r="D2258" s="91"/>
      <c r="E2258" s="90"/>
      <c r="F2258" s="91"/>
      <c r="G2258" s="91"/>
      <c r="H2258" s="91"/>
    </row>
    <row r="2259" spans="1:8" ht="22.5" customHeight="1" x14ac:dyDescent="0.3">
      <c r="A2259" s="24">
        <v>2256</v>
      </c>
      <c r="B2259" s="83"/>
      <c r="C2259" s="90"/>
      <c r="D2259" s="91"/>
      <c r="E2259" s="90"/>
      <c r="F2259" s="91"/>
      <c r="G2259" s="91"/>
      <c r="H2259" s="91"/>
    </row>
    <row r="2260" spans="1:8" ht="22.5" customHeight="1" x14ac:dyDescent="0.3">
      <c r="A2260" s="24">
        <v>2257</v>
      </c>
      <c r="B2260" s="83"/>
      <c r="C2260" s="90"/>
      <c r="D2260" s="91"/>
      <c r="E2260" s="90"/>
      <c r="F2260" s="91"/>
      <c r="G2260" s="91"/>
      <c r="H2260" s="91"/>
    </row>
    <row r="2261" spans="1:8" ht="22.5" customHeight="1" x14ac:dyDescent="0.3">
      <c r="A2261" s="24">
        <v>2258</v>
      </c>
      <c r="B2261" s="83"/>
      <c r="C2261" s="90"/>
      <c r="D2261" s="91"/>
      <c r="E2261" s="90"/>
      <c r="F2261" s="91"/>
      <c r="G2261" s="91"/>
      <c r="H2261" s="91"/>
    </row>
    <row r="2262" spans="1:8" ht="22.5" customHeight="1" x14ac:dyDescent="0.3">
      <c r="A2262" s="24">
        <v>2259</v>
      </c>
      <c r="B2262" s="83"/>
      <c r="C2262" s="90"/>
      <c r="D2262" s="91"/>
      <c r="E2262" s="90"/>
      <c r="F2262" s="91"/>
      <c r="G2262" s="91"/>
      <c r="H2262" s="91"/>
    </row>
    <row r="2263" spans="1:8" ht="22.5" customHeight="1" x14ac:dyDescent="0.3">
      <c r="A2263" s="24">
        <v>2260</v>
      </c>
      <c r="B2263" s="83"/>
      <c r="C2263" s="90"/>
      <c r="D2263" s="91"/>
      <c r="E2263" s="90"/>
      <c r="F2263" s="91"/>
      <c r="G2263" s="91"/>
      <c r="H2263" s="91"/>
    </row>
    <row r="2264" spans="1:8" ht="22.5" customHeight="1" x14ac:dyDescent="0.3">
      <c r="A2264" s="24">
        <v>2261</v>
      </c>
      <c r="B2264" s="83"/>
      <c r="C2264" s="90"/>
      <c r="D2264" s="91"/>
      <c r="E2264" s="90"/>
      <c r="F2264" s="91"/>
      <c r="G2264" s="91"/>
      <c r="H2264" s="91"/>
    </row>
    <row r="2265" spans="1:8" ht="22.5" customHeight="1" x14ac:dyDescent="0.3">
      <c r="A2265" s="24">
        <v>2262</v>
      </c>
      <c r="B2265" s="83"/>
      <c r="C2265" s="90"/>
      <c r="D2265" s="91"/>
      <c r="E2265" s="90"/>
      <c r="F2265" s="91"/>
      <c r="G2265" s="91"/>
      <c r="H2265" s="91"/>
    </row>
    <row r="2266" spans="1:8" ht="22.5" customHeight="1" x14ac:dyDescent="0.3">
      <c r="A2266" s="24">
        <v>2263</v>
      </c>
      <c r="B2266" s="83"/>
      <c r="C2266" s="90"/>
      <c r="D2266" s="91"/>
      <c r="E2266" s="90"/>
      <c r="F2266" s="91"/>
      <c r="G2266" s="91"/>
      <c r="H2266" s="91"/>
    </row>
    <row r="2267" spans="1:8" ht="22.5" customHeight="1" x14ac:dyDescent="0.3">
      <c r="A2267" s="24">
        <v>2264</v>
      </c>
      <c r="B2267" s="83"/>
      <c r="C2267" s="90"/>
      <c r="D2267" s="91"/>
      <c r="E2267" s="90"/>
      <c r="F2267" s="91"/>
      <c r="G2267" s="91"/>
      <c r="H2267" s="91"/>
    </row>
    <row r="2268" spans="1:8" ht="22.5" customHeight="1" x14ac:dyDescent="0.3">
      <c r="A2268" s="24">
        <v>2265</v>
      </c>
      <c r="B2268" s="83"/>
      <c r="C2268" s="90"/>
      <c r="D2268" s="91"/>
      <c r="E2268" s="90"/>
      <c r="F2268" s="91"/>
      <c r="G2268" s="91"/>
      <c r="H2268" s="91"/>
    </row>
    <row r="2269" spans="1:8" ht="22.5" customHeight="1" x14ac:dyDescent="0.3">
      <c r="A2269" s="24">
        <v>2266</v>
      </c>
      <c r="B2269" s="83"/>
      <c r="C2269" s="90"/>
      <c r="D2269" s="91"/>
      <c r="E2269" s="90"/>
      <c r="F2269" s="91"/>
      <c r="G2269" s="91"/>
      <c r="H2269" s="91"/>
    </row>
    <row r="2270" spans="1:8" ht="22.5" customHeight="1" x14ac:dyDescent="0.3">
      <c r="A2270" s="24">
        <v>2267</v>
      </c>
      <c r="B2270" s="83"/>
      <c r="C2270" s="90"/>
      <c r="D2270" s="91"/>
      <c r="E2270" s="90"/>
      <c r="F2270" s="91"/>
      <c r="G2270" s="91"/>
      <c r="H2270" s="91"/>
    </row>
    <row r="2271" spans="1:8" ht="22.5" customHeight="1" x14ac:dyDescent="0.3">
      <c r="A2271" s="24">
        <v>2268</v>
      </c>
      <c r="B2271" s="83"/>
      <c r="C2271" s="90"/>
      <c r="D2271" s="91"/>
      <c r="E2271" s="90"/>
      <c r="F2271" s="91"/>
      <c r="G2271" s="91"/>
      <c r="H2271" s="91"/>
    </row>
    <row r="2272" spans="1:8" ht="22.5" customHeight="1" x14ac:dyDescent="0.3">
      <c r="A2272" s="24">
        <v>2269</v>
      </c>
      <c r="B2272" s="83"/>
      <c r="C2272" s="90"/>
      <c r="D2272" s="91"/>
      <c r="E2272" s="90"/>
      <c r="F2272" s="91"/>
      <c r="G2272" s="91"/>
      <c r="H2272" s="91"/>
    </row>
    <row r="2273" spans="1:8" ht="22.5" customHeight="1" x14ac:dyDescent="0.3">
      <c r="A2273" s="24">
        <v>2270</v>
      </c>
      <c r="B2273" s="83"/>
      <c r="C2273" s="90"/>
      <c r="D2273" s="91"/>
      <c r="E2273" s="90"/>
      <c r="F2273" s="91"/>
      <c r="G2273" s="91"/>
      <c r="H2273" s="91"/>
    </row>
    <row r="2274" spans="1:8" ht="22.5" customHeight="1" x14ac:dyDescent="0.3">
      <c r="A2274" s="24">
        <v>2271</v>
      </c>
      <c r="B2274" s="83"/>
      <c r="C2274" s="90"/>
      <c r="D2274" s="91"/>
      <c r="E2274" s="90"/>
      <c r="F2274" s="91"/>
      <c r="G2274" s="91"/>
      <c r="H2274" s="91"/>
    </row>
    <row r="2275" spans="1:8" ht="22.5" customHeight="1" x14ac:dyDescent="0.3">
      <c r="A2275" s="24">
        <v>2272</v>
      </c>
      <c r="B2275" s="83"/>
      <c r="C2275" s="90"/>
      <c r="D2275" s="91"/>
      <c r="E2275" s="90"/>
      <c r="F2275" s="91"/>
      <c r="G2275" s="91"/>
      <c r="H2275" s="91"/>
    </row>
    <row r="2276" spans="1:8" ht="22.5" customHeight="1" x14ac:dyDescent="0.3">
      <c r="A2276" s="24">
        <v>2273</v>
      </c>
      <c r="B2276" s="83"/>
      <c r="C2276" s="90"/>
      <c r="D2276" s="91"/>
      <c r="E2276" s="90"/>
      <c r="F2276" s="91"/>
      <c r="G2276" s="91"/>
      <c r="H2276" s="91"/>
    </row>
    <row r="2277" spans="1:8" ht="22.5" customHeight="1" x14ac:dyDescent="0.3">
      <c r="A2277" s="24">
        <v>2274</v>
      </c>
      <c r="B2277" s="83"/>
      <c r="C2277" s="90"/>
      <c r="D2277" s="91"/>
      <c r="E2277" s="90"/>
      <c r="F2277" s="91"/>
      <c r="G2277" s="91"/>
      <c r="H2277" s="91"/>
    </row>
    <row r="2278" spans="1:8" ht="22.5" customHeight="1" x14ac:dyDescent="0.3">
      <c r="A2278" s="24">
        <v>2275</v>
      </c>
      <c r="B2278" s="83"/>
      <c r="C2278" s="90"/>
      <c r="D2278" s="91"/>
      <c r="E2278" s="90"/>
      <c r="F2278" s="91"/>
      <c r="G2278" s="91"/>
      <c r="H2278" s="91"/>
    </row>
    <row r="2279" spans="1:8" ht="22.5" customHeight="1" x14ac:dyDescent="0.3">
      <c r="A2279" s="24">
        <v>2276</v>
      </c>
      <c r="B2279" s="83"/>
      <c r="C2279" s="90"/>
      <c r="D2279" s="91"/>
      <c r="E2279" s="90"/>
      <c r="F2279" s="91"/>
      <c r="G2279" s="91"/>
      <c r="H2279" s="91"/>
    </row>
    <row r="2280" spans="1:8" ht="22.5" customHeight="1" x14ac:dyDescent="0.3">
      <c r="A2280" s="24">
        <v>2277</v>
      </c>
      <c r="B2280" s="83"/>
      <c r="C2280" s="90"/>
      <c r="D2280" s="91"/>
      <c r="E2280" s="90"/>
      <c r="F2280" s="91"/>
      <c r="G2280" s="91"/>
      <c r="H2280" s="91"/>
    </row>
    <row r="2281" spans="1:8" ht="22.5" customHeight="1" x14ac:dyDescent="0.3">
      <c r="A2281" s="24">
        <v>2278</v>
      </c>
      <c r="B2281" s="83"/>
      <c r="C2281" s="90"/>
      <c r="D2281" s="91"/>
      <c r="E2281" s="90"/>
      <c r="F2281" s="91"/>
      <c r="G2281" s="91"/>
      <c r="H2281" s="91"/>
    </row>
    <row r="2282" spans="1:8" ht="22.5" customHeight="1" x14ac:dyDescent="0.3">
      <c r="A2282" s="24">
        <v>2279</v>
      </c>
      <c r="B2282" s="83"/>
      <c r="C2282" s="90"/>
      <c r="D2282" s="91"/>
      <c r="E2282" s="90"/>
      <c r="F2282" s="91"/>
      <c r="G2282" s="91"/>
      <c r="H2282" s="91"/>
    </row>
    <row r="2283" spans="1:8" ht="22.5" customHeight="1" x14ac:dyDescent="0.3">
      <c r="A2283" s="24">
        <v>2280</v>
      </c>
      <c r="B2283" s="83"/>
      <c r="C2283" s="90"/>
      <c r="D2283" s="91"/>
      <c r="E2283" s="90"/>
      <c r="F2283" s="91"/>
      <c r="G2283" s="91"/>
      <c r="H2283" s="91"/>
    </row>
    <row r="2284" spans="1:8" ht="22.5" customHeight="1" x14ac:dyDescent="0.3">
      <c r="A2284" s="24">
        <v>2281</v>
      </c>
      <c r="B2284" s="83"/>
      <c r="C2284" s="90"/>
      <c r="D2284" s="91"/>
      <c r="E2284" s="90"/>
      <c r="F2284" s="91"/>
      <c r="G2284" s="91"/>
      <c r="H2284" s="91"/>
    </row>
    <row r="2285" spans="1:8" ht="22.5" customHeight="1" x14ac:dyDescent="0.3">
      <c r="A2285" s="24">
        <v>2282</v>
      </c>
      <c r="B2285" s="83"/>
      <c r="C2285" s="90"/>
      <c r="D2285" s="91"/>
      <c r="E2285" s="90"/>
      <c r="F2285" s="91"/>
      <c r="G2285" s="91"/>
      <c r="H2285" s="91"/>
    </row>
    <row r="2286" spans="1:8" ht="22.5" customHeight="1" x14ac:dyDescent="0.3">
      <c r="A2286" s="24">
        <v>2283</v>
      </c>
      <c r="B2286" s="83"/>
      <c r="C2286" s="90"/>
      <c r="D2286" s="91"/>
      <c r="E2286" s="90"/>
      <c r="F2286" s="91"/>
      <c r="G2286" s="91"/>
      <c r="H2286" s="91"/>
    </row>
    <row r="2287" spans="1:8" ht="22.5" customHeight="1" x14ac:dyDescent="0.3">
      <c r="A2287" s="24">
        <v>2284</v>
      </c>
      <c r="B2287" s="83"/>
      <c r="C2287" s="90"/>
      <c r="D2287" s="91"/>
      <c r="E2287" s="90"/>
      <c r="F2287" s="91"/>
      <c r="G2287" s="91"/>
      <c r="H2287" s="91"/>
    </row>
    <row r="2288" spans="1:8" ht="22.5" customHeight="1" x14ac:dyDescent="0.3">
      <c r="A2288" s="24">
        <v>2285</v>
      </c>
      <c r="B2288" s="83"/>
      <c r="C2288" s="90"/>
      <c r="D2288" s="91"/>
      <c r="E2288" s="90"/>
      <c r="F2288" s="91"/>
      <c r="G2288" s="91"/>
      <c r="H2288" s="91"/>
    </row>
    <row r="2289" spans="1:8" ht="22.5" customHeight="1" x14ac:dyDescent="0.3">
      <c r="A2289" s="24">
        <v>2286</v>
      </c>
      <c r="B2289" s="83"/>
      <c r="C2289" s="90"/>
      <c r="D2289" s="91"/>
      <c r="E2289" s="90"/>
      <c r="F2289" s="91"/>
      <c r="G2289" s="91"/>
      <c r="H2289" s="91"/>
    </row>
    <row r="2290" spans="1:8" ht="22.5" customHeight="1" x14ac:dyDescent="0.3">
      <c r="A2290" s="24">
        <v>2287</v>
      </c>
      <c r="B2290" s="83"/>
      <c r="C2290" s="90"/>
      <c r="D2290" s="91"/>
      <c r="E2290" s="90"/>
      <c r="F2290" s="91"/>
      <c r="G2290" s="91"/>
      <c r="H2290" s="91"/>
    </row>
    <row r="2291" spans="1:8" ht="22.5" customHeight="1" x14ac:dyDescent="0.3">
      <c r="A2291" s="24">
        <v>2288</v>
      </c>
      <c r="B2291" s="83"/>
      <c r="C2291" s="90"/>
      <c r="D2291" s="91"/>
      <c r="E2291" s="90"/>
      <c r="F2291" s="91"/>
      <c r="G2291" s="91"/>
      <c r="H2291" s="91"/>
    </row>
    <row r="2292" spans="1:8" ht="22.5" customHeight="1" x14ac:dyDescent="0.3">
      <c r="A2292" s="24">
        <v>2289</v>
      </c>
      <c r="B2292" s="83"/>
      <c r="C2292" s="90"/>
      <c r="D2292" s="91"/>
      <c r="E2292" s="90"/>
      <c r="F2292" s="91"/>
      <c r="G2292" s="91"/>
      <c r="H2292" s="91"/>
    </row>
    <row r="2293" spans="1:8" ht="22.5" customHeight="1" x14ac:dyDescent="0.3">
      <c r="A2293" s="24">
        <v>2290</v>
      </c>
      <c r="B2293" s="83"/>
      <c r="C2293" s="90"/>
      <c r="D2293" s="91"/>
      <c r="E2293" s="90"/>
      <c r="F2293" s="91"/>
      <c r="G2293" s="91"/>
      <c r="H2293" s="91"/>
    </row>
    <row r="2294" spans="1:8" ht="22.5" customHeight="1" x14ac:dyDescent="0.3">
      <c r="A2294" s="24">
        <v>2291</v>
      </c>
      <c r="B2294" s="83"/>
      <c r="C2294" s="90"/>
      <c r="D2294" s="91"/>
      <c r="E2294" s="90"/>
      <c r="F2294" s="91"/>
      <c r="G2294" s="91"/>
      <c r="H2294" s="91"/>
    </row>
    <row r="2295" spans="1:8" ht="22.5" customHeight="1" x14ac:dyDescent="0.3">
      <c r="A2295" s="24">
        <v>2292</v>
      </c>
      <c r="B2295" s="83"/>
      <c r="C2295" s="90"/>
      <c r="D2295" s="91"/>
      <c r="E2295" s="90"/>
      <c r="F2295" s="91"/>
      <c r="G2295" s="91"/>
      <c r="H2295" s="91"/>
    </row>
    <row r="2296" spans="1:8" ht="22.5" customHeight="1" x14ac:dyDescent="0.3">
      <c r="A2296" s="24">
        <v>2293</v>
      </c>
      <c r="B2296" s="83"/>
      <c r="C2296" s="90"/>
      <c r="D2296" s="91"/>
      <c r="E2296" s="90"/>
      <c r="F2296" s="91"/>
      <c r="G2296" s="91"/>
      <c r="H2296" s="91"/>
    </row>
    <row r="2297" spans="1:8" ht="22.5" customHeight="1" x14ac:dyDescent="0.3">
      <c r="A2297" s="24">
        <v>2294</v>
      </c>
      <c r="B2297" s="83"/>
      <c r="C2297" s="90"/>
      <c r="D2297" s="91"/>
      <c r="E2297" s="90"/>
      <c r="F2297" s="91"/>
      <c r="G2297" s="91"/>
      <c r="H2297" s="91"/>
    </row>
    <row r="2298" spans="1:8" ht="22.5" customHeight="1" x14ac:dyDescent="0.3">
      <c r="A2298" s="24">
        <v>2295</v>
      </c>
      <c r="B2298" s="83"/>
      <c r="C2298" s="90"/>
      <c r="D2298" s="91"/>
      <c r="E2298" s="90"/>
      <c r="F2298" s="91"/>
      <c r="G2298" s="91"/>
      <c r="H2298" s="91"/>
    </row>
    <row r="2299" spans="1:8" ht="22.5" customHeight="1" x14ac:dyDescent="0.3">
      <c r="A2299" s="24">
        <v>2296</v>
      </c>
      <c r="B2299" s="83"/>
      <c r="C2299" s="90"/>
      <c r="D2299" s="91"/>
      <c r="E2299" s="90"/>
      <c r="F2299" s="91"/>
      <c r="G2299" s="91"/>
      <c r="H2299" s="91"/>
    </row>
    <row r="2300" spans="1:8" ht="22.5" customHeight="1" x14ac:dyDescent="0.3">
      <c r="A2300" s="24">
        <v>2297</v>
      </c>
      <c r="B2300" s="83"/>
      <c r="C2300" s="90"/>
      <c r="D2300" s="91"/>
      <c r="E2300" s="90"/>
      <c r="F2300" s="91"/>
      <c r="G2300" s="91"/>
      <c r="H2300" s="91"/>
    </row>
    <row r="2301" spans="1:8" ht="22.5" customHeight="1" x14ac:dyDescent="0.3">
      <c r="A2301" s="24">
        <v>2298</v>
      </c>
      <c r="B2301" s="83"/>
      <c r="C2301" s="90"/>
      <c r="D2301" s="91"/>
      <c r="E2301" s="90"/>
      <c r="F2301" s="91"/>
      <c r="G2301" s="91"/>
      <c r="H2301" s="91"/>
    </row>
    <row r="2302" spans="1:8" ht="22.5" customHeight="1" x14ac:dyDescent="0.3">
      <c r="A2302" s="24">
        <v>2299</v>
      </c>
      <c r="B2302" s="83"/>
      <c r="C2302" s="90"/>
      <c r="D2302" s="91"/>
      <c r="E2302" s="90"/>
      <c r="F2302" s="91"/>
      <c r="G2302" s="91"/>
      <c r="H2302" s="91"/>
    </row>
    <row r="2303" spans="1:8" ht="22.5" customHeight="1" x14ac:dyDescent="0.3">
      <c r="A2303" s="24">
        <v>2300</v>
      </c>
      <c r="B2303" s="83"/>
      <c r="C2303" s="90"/>
      <c r="D2303" s="91"/>
      <c r="E2303" s="90"/>
      <c r="F2303" s="91"/>
      <c r="G2303" s="91"/>
      <c r="H2303" s="91"/>
    </row>
    <row r="2304" spans="1:8" ht="22.5" customHeight="1" x14ac:dyDescent="0.3">
      <c r="A2304" s="24">
        <v>2301</v>
      </c>
      <c r="B2304" s="83"/>
      <c r="C2304" s="90"/>
      <c r="D2304" s="91"/>
      <c r="E2304" s="90"/>
      <c r="F2304" s="91"/>
      <c r="G2304" s="91"/>
      <c r="H2304" s="91"/>
    </row>
    <row r="2305" spans="1:8" ht="22.5" customHeight="1" x14ac:dyDescent="0.3">
      <c r="A2305" s="24">
        <v>2302</v>
      </c>
      <c r="B2305" s="83"/>
      <c r="C2305" s="90"/>
      <c r="D2305" s="91"/>
      <c r="E2305" s="90"/>
      <c r="F2305" s="91"/>
      <c r="G2305" s="91"/>
      <c r="H2305" s="91"/>
    </row>
    <row r="2306" spans="1:8" ht="22.5" customHeight="1" x14ac:dyDescent="0.3">
      <c r="A2306" s="24">
        <v>2303</v>
      </c>
      <c r="B2306" s="83"/>
      <c r="C2306" s="90"/>
      <c r="D2306" s="91"/>
      <c r="E2306" s="90"/>
      <c r="F2306" s="91"/>
      <c r="G2306" s="91"/>
      <c r="H2306" s="91"/>
    </row>
    <row r="2307" spans="1:8" ht="22.5" customHeight="1" x14ac:dyDescent="0.3">
      <c r="A2307" s="24">
        <v>2304</v>
      </c>
      <c r="B2307" s="83"/>
      <c r="C2307" s="90"/>
      <c r="D2307" s="91"/>
      <c r="E2307" s="90"/>
      <c r="F2307" s="91"/>
      <c r="G2307" s="91"/>
      <c r="H2307" s="91"/>
    </row>
    <row r="2308" spans="1:8" ht="22.5" customHeight="1" x14ac:dyDescent="0.3">
      <c r="A2308" s="24">
        <v>2305</v>
      </c>
      <c r="B2308" s="83"/>
      <c r="C2308" s="90"/>
      <c r="D2308" s="91"/>
      <c r="E2308" s="90"/>
      <c r="F2308" s="91"/>
      <c r="G2308" s="91"/>
      <c r="H2308" s="91"/>
    </row>
    <row r="2309" spans="1:8" ht="22.5" customHeight="1" x14ac:dyDescent="0.3">
      <c r="A2309" s="24">
        <v>2306</v>
      </c>
      <c r="B2309" s="83"/>
      <c r="C2309" s="90"/>
      <c r="D2309" s="91"/>
      <c r="E2309" s="90"/>
      <c r="F2309" s="91"/>
      <c r="G2309" s="91"/>
      <c r="H2309" s="91"/>
    </row>
    <row r="2310" spans="1:8" ht="22.5" customHeight="1" x14ac:dyDescent="0.3">
      <c r="A2310" s="24">
        <v>2307</v>
      </c>
      <c r="B2310" s="83"/>
      <c r="C2310" s="90"/>
      <c r="D2310" s="91"/>
      <c r="E2310" s="90"/>
      <c r="F2310" s="91"/>
      <c r="G2310" s="91"/>
      <c r="H2310" s="91"/>
    </row>
    <row r="2311" spans="1:8" ht="22.5" customHeight="1" x14ac:dyDescent="0.3">
      <c r="A2311" s="24">
        <v>2308</v>
      </c>
      <c r="B2311" s="83"/>
      <c r="C2311" s="90"/>
      <c r="D2311" s="91"/>
      <c r="E2311" s="90"/>
      <c r="F2311" s="91"/>
      <c r="G2311" s="91"/>
      <c r="H2311" s="91"/>
    </row>
    <row r="2312" spans="1:8" ht="22.5" customHeight="1" x14ac:dyDescent="0.3">
      <c r="A2312" s="24">
        <v>2309</v>
      </c>
      <c r="B2312" s="83"/>
      <c r="C2312" s="90"/>
      <c r="D2312" s="91"/>
      <c r="E2312" s="90"/>
      <c r="F2312" s="91"/>
      <c r="G2312" s="91"/>
      <c r="H2312" s="91"/>
    </row>
    <row r="2313" spans="1:8" ht="22.5" customHeight="1" x14ac:dyDescent="0.3">
      <c r="A2313" s="24">
        <v>2310</v>
      </c>
      <c r="B2313" s="83"/>
      <c r="C2313" s="90"/>
      <c r="D2313" s="91"/>
      <c r="E2313" s="90"/>
      <c r="F2313" s="91"/>
      <c r="G2313" s="91"/>
      <c r="H2313" s="91"/>
    </row>
    <row r="2314" spans="1:8" ht="22.5" customHeight="1" x14ac:dyDescent="0.3">
      <c r="A2314" s="24">
        <v>2311</v>
      </c>
      <c r="B2314" s="83"/>
      <c r="C2314" s="90"/>
      <c r="D2314" s="91"/>
      <c r="E2314" s="90"/>
      <c r="F2314" s="91"/>
      <c r="G2314" s="91"/>
      <c r="H2314" s="91"/>
    </row>
    <row r="2315" spans="1:8" ht="22.5" customHeight="1" x14ac:dyDescent="0.3">
      <c r="A2315" s="24">
        <v>2312</v>
      </c>
      <c r="B2315" s="83"/>
      <c r="C2315" s="90"/>
      <c r="D2315" s="91"/>
      <c r="E2315" s="90"/>
      <c r="F2315" s="91"/>
      <c r="G2315" s="91"/>
      <c r="H2315" s="91"/>
    </row>
    <row r="2316" spans="1:8" ht="22.5" customHeight="1" x14ac:dyDescent="0.3">
      <c r="A2316" s="24">
        <v>2313</v>
      </c>
      <c r="B2316" s="83"/>
      <c r="C2316" s="90"/>
      <c r="D2316" s="91"/>
      <c r="E2316" s="90"/>
      <c r="F2316" s="91"/>
      <c r="G2316" s="91"/>
      <c r="H2316" s="91"/>
    </row>
    <row r="2317" spans="1:8" ht="22.5" customHeight="1" x14ac:dyDescent="0.3">
      <c r="A2317" s="24">
        <v>2314</v>
      </c>
      <c r="B2317" s="83"/>
      <c r="C2317" s="90"/>
      <c r="D2317" s="91"/>
      <c r="E2317" s="90"/>
      <c r="F2317" s="91"/>
      <c r="G2317" s="91"/>
      <c r="H2317" s="91"/>
    </row>
    <row r="2318" spans="1:8" ht="22.5" customHeight="1" x14ac:dyDescent="0.3">
      <c r="A2318" s="24">
        <v>2315</v>
      </c>
      <c r="B2318" s="83"/>
      <c r="C2318" s="90"/>
      <c r="D2318" s="91"/>
      <c r="E2318" s="90"/>
      <c r="F2318" s="91"/>
      <c r="G2318" s="91"/>
      <c r="H2318" s="91"/>
    </row>
    <row r="2319" spans="1:8" ht="22.5" customHeight="1" x14ac:dyDescent="0.3">
      <c r="A2319" s="24">
        <v>2316</v>
      </c>
      <c r="B2319" s="83"/>
      <c r="C2319" s="90"/>
      <c r="D2319" s="91"/>
      <c r="E2319" s="90"/>
      <c r="F2319" s="91"/>
      <c r="G2319" s="91"/>
      <c r="H2319" s="91"/>
    </row>
    <row r="2320" spans="1:8" ht="22.5" customHeight="1" x14ac:dyDescent="0.3">
      <c r="A2320" s="24">
        <v>2317</v>
      </c>
      <c r="B2320" s="83"/>
      <c r="C2320" s="90"/>
      <c r="D2320" s="91"/>
      <c r="E2320" s="90"/>
      <c r="F2320" s="91"/>
      <c r="G2320" s="91"/>
      <c r="H2320" s="91"/>
    </row>
    <row r="2321" spans="1:8" ht="22.5" customHeight="1" x14ac:dyDescent="0.3">
      <c r="A2321" s="24">
        <v>2318</v>
      </c>
      <c r="B2321" s="83"/>
      <c r="C2321" s="90"/>
      <c r="D2321" s="91"/>
      <c r="E2321" s="90"/>
      <c r="F2321" s="91"/>
      <c r="G2321" s="91"/>
      <c r="H2321" s="91"/>
    </row>
    <row r="2322" spans="1:8" ht="22.5" customHeight="1" x14ac:dyDescent="0.3">
      <c r="A2322" s="24">
        <v>2319</v>
      </c>
      <c r="B2322" s="83"/>
      <c r="C2322" s="90"/>
      <c r="D2322" s="91"/>
      <c r="E2322" s="90"/>
      <c r="F2322" s="91"/>
      <c r="G2322" s="91"/>
      <c r="H2322" s="91"/>
    </row>
    <row r="2323" spans="1:8" ht="22.5" customHeight="1" x14ac:dyDescent="0.3">
      <c r="A2323" s="24">
        <v>2320</v>
      </c>
      <c r="B2323" s="83"/>
      <c r="C2323" s="90"/>
      <c r="D2323" s="91"/>
      <c r="E2323" s="90"/>
      <c r="F2323" s="91"/>
      <c r="G2323" s="91"/>
      <c r="H2323" s="91"/>
    </row>
    <row r="2324" spans="1:8" ht="22.5" customHeight="1" x14ac:dyDescent="0.3">
      <c r="A2324" s="24">
        <v>2321</v>
      </c>
      <c r="B2324" s="83"/>
      <c r="C2324" s="90"/>
      <c r="D2324" s="91"/>
      <c r="E2324" s="90"/>
      <c r="F2324" s="91"/>
      <c r="G2324" s="91"/>
      <c r="H2324" s="91"/>
    </row>
    <row r="2325" spans="1:8" ht="22.5" customHeight="1" x14ac:dyDescent="0.3">
      <c r="A2325" s="24">
        <v>2322</v>
      </c>
      <c r="B2325" s="83"/>
      <c r="C2325" s="90"/>
      <c r="D2325" s="91"/>
      <c r="E2325" s="90"/>
      <c r="F2325" s="91"/>
      <c r="G2325" s="91"/>
      <c r="H2325" s="91"/>
    </row>
    <row r="2326" spans="1:8" ht="22.5" customHeight="1" x14ac:dyDescent="0.3">
      <c r="A2326" s="24">
        <v>2323</v>
      </c>
      <c r="B2326" s="83"/>
      <c r="C2326" s="90"/>
      <c r="D2326" s="91"/>
      <c r="E2326" s="90"/>
      <c r="F2326" s="91"/>
      <c r="G2326" s="91"/>
      <c r="H2326" s="91"/>
    </row>
    <row r="2327" spans="1:8" ht="22.5" customHeight="1" x14ac:dyDescent="0.3">
      <c r="A2327" s="24">
        <v>2324</v>
      </c>
      <c r="B2327" s="83"/>
      <c r="C2327" s="90"/>
      <c r="D2327" s="91"/>
      <c r="E2327" s="90"/>
      <c r="F2327" s="91"/>
      <c r="G2327" s="91"/>
      <c r="H2327" s="91"/>
    </row>
    <row r="2328" spans="1:8" ht="22.5" customHeight="1" x14ac:dyDescent="0.3">
      <c r="A2328" s="24">
        <v>2325</v>
      </c>
      <c r="B2328" s="83"/>
      <c r="C2328" s="90"/>
      <c r="D2328" s="91"/>
      <c r="E2328" s="90"/>
      <c r="F2328" s="91"/>
      <c r="G2328" s="91"/>
      <c r="H2328" s="91"/>
    </row>
    <row r="2329" spans="1:8" ht="22.5" customHeight="1" x14ac:dyDescent="0.3">
      <c r="A2329" s="24">
        <v>2326</v>
      </c>
      <c r="B2329" s="83"/>
      <c r="C2329" s="90"/>
      <c r="D2329" s="91"/>
      <c r="E2329" s="90"/>
      <c r="F2329" s="91"/>
      <c r="G2329" s="91"/>
      <c r="H2329" s="91"/>
    </row>
    <row r="2330" spans="1:8" ht="22.5" customHeight="1" x14ac:dyDescent="0.3">
      <c r="A2330" s="24">
        <v>2327</v>
      </c>
      <c r="B2330" s="83"/>
      <c r="C2330" s="90"/>
      <c r="D2330" s="91"/>
      <c r="E2330" s="90"/>
      <c r="F2330" s="91"/>
      <c r="G2330" s="91"/>
      <c r="H2330" s="91"/>
    </row>
    <row r="2331" spans="1:8" ht="22.5" customHeight="1" x14ac:dyDescent="0.3">
      <c r="A2331" s="24">
        <v>2328</v>
      </c>
      <c r="B2331" s="83"/>
      <c r="C2331" s="90"/>
      <c r="D2331" s="91"/>
      <c r="E2331" s="90"/>
      <c r="F2331" s="91"/>
      <c r="G2331" s="91"/>
      <c r="H2331" s="91"/>
    </row>
    <row r="2332" spans="1:8" ht="22.5" customHeight="1" x14ac:dyDescent="0.3">
      <c r="A2332" s="24">
        <v>2329</v>
      </c>
      <c r="B2332" s="83"/>
      <c r="C2332" s="90"/>
      <c r="D2332" s="91"/>
      <c r="E2332" s="90"/>
      <c r="F2332" s="91"/>
      <c r="G2332" s="91"/>
      <c r="H2332" s="91"/>
    </row>
    <row r="2333" spans="1:8" ht="22.5" customHeight="1" x14ac:dyDescent="0.3">
      <c r="A2333" s="24">
        <v>2330</v>
      </c>
      <c r="B2333" s="83"/>
      <c r="C2333" s="90"/>
      <c r="D2333" s="91"/>
      <c r="E2333" s="90"/>
      <c r="F2333" s="91"/>
      <c r="G2333" s="91"/>
      <c r="H2333" s="91"/>
    </row>
    <row r="2334" spans="1:8" ht="22.5" customHeight="1" x14ac:dyDescent="0.3">
      <c r="A2334" s="24">
        <v>2331</v>
      </c>
      <c r="B2334" s="83"/>
      <c r="C2334" s="90"/>
      <c r="D2334" s="91"/>
      <c r="E2334" s="90"/>
      <c r="F2334" s="91"/>
      <c r="G2334" s="91"/>
      <c r="H2334" s="91"/>
    </row>
    <row r="2335" spans="1:8" ht="22.5" customHeight="1" x14ac:dyDescent="0.3">
      <c r="A2335" s="24">
        <v>2332</v>
      </c>
      <c r="B2335" s="83"/>
      <c r="C2335" s="90"/>
      <c r="D2335" s="91"/>
      <c r="E2335" s="90"/>
      <c r="F2335" s="91"/>
      <c r="G2335" s="91"/>
      <c r="H2335" s="91"/>
    </row>
    <row r="2336" spans="1:8" ht="22.5" customHeight="1" x14ac:dyDescent="0.3">
      <c r="A2336" s="24">
        <v>2333</v>
      </c>
      <c r="B2336" s="83"/>
      <c r="C2336" s="90"/>
      <c r="D2336" s="91"/>
      <c r="E2336" s="90"/>
      <c r="F2336" s="91"/>
      <c r="G2336" s="91"/>
      <c r="H2336" s="91"/>
    </row>
    <row r="2337" spans="1:8" ht="22.5" customHeight="1" x14ac:dyDescent="0.3">
      <c r="A2337" s="24">
        <v>2334</v>
      </c>
      <c r="B2337" s="83"/>
      <c r="C2337" s="90"/>
      <c r="D2337" s="91"/>
      <c r="E2337" s="90"/>
      <c r="F2337" s="91"/>
      <c r="G2337" s="91"/>
      <c r="H2337" s="91"/>
    </row>
    <row r="2338" spans="1:8" ht="22.5" customHeight="1" x14ac:dyDescent="0.3">
      <c r="A2338" s="24">
        <v>2335</v>
      </c>
      <c r="B2338" s="83"/>
      <c r="C2338" s="90"/>
      <c r="D2338" s="91"/>
      <c r="E2338" s="90"/>
      <c r="F2338" s="91"/>
      <c r="G2338" s="91"/>
      <c r="H2338" s="91"/>
    </row>
    <row r="2339" spans="1:8" ht="22.5" customHeight="1" x14ac:dyDescent="0.3">
      <c r="A2339" s="24">
        <v>2336</v>
      </c>
      <c r="B2339" s="83"/>
      <c r="C2339" s="90"/>
      <c r="D2339" s="91"/>
      <c r="E2339" s="90"/>
      <c r="F2339" s="91"/>
      <c r="G2339" s="91"/>
      <c r="H2339" s="91"/>
    </row>
    <row r="2340" spans="1:8" ht="22.5" customHeight="1" x14ac:dyDescent="0.3">
      <c r="A2340" s="24">
        <v>2337</v>
      </c>
      <c r="B2340" s="83"/>
      <c r="C2340" s="90"/>
      <c r="D2340" s="91"/>
      <c r="E2340" s="90"/>
      <c r="F2340" s="91"/>
      <c r="G2340" s="91"/>
      <c r="H2340" s="91"/>
    </row>
    <row r="2341" spans="1:8" ht="22.5" customHeight="1" x14ac:dyDescent="0.3">
      <c r="A2341" s="24">
        <v>2338</v>
      </c>
      <c r="B2341" s="83"/>
      <c r="C2341" s="90"/>
      <c r="D2341" s="91"/>
      <c r="E2341" s="90"/>
      <c r="F2341" s="91"/>
      <c r="G2341" s="91"/>
      <c r="H2341" s="91"/>
    </row>
    <row r="2342" spans="1:8" ht="22.5" customHeight="1" x14ac:dyDescent="0.3">
      <c r="A2342" s="24">
        <v>2339</v>
      </c>
      <c r="B2342" s="83"/>
      <c r="C2342" s="90"/>
      <c r="D2342" s="91"/>
      <c r="E2342" s="90"/>
      <c r="F2342" s="91"/>
      <c r="G2342" s="91"/>
      <c r="H2342" s="91"/>
    </row>
    <row r="2343" spans="1:8" ht="22.5" customHeight="1" x14ac:dyDescent="0.3">
      <c r="A2343" s="24">
        <v>2340</v>
      </c>
      <c r="B2343" s="83"/>
      <c r="C2343" s="90"/>
      <c r="D2343" s="91"/>
      <c r="E2343" s="90"/>
      <c r="F2343" s="91"/>
      <c r="G2343" s="91"/>
      <c r="H2343" s="91"/>
    </row>
    <row r="2344" spans="1:8" ht="22.5" customHeight="1" x14ac:dyDescent="0.3">
      <c r="A2344" s="24">
        <v>2341</v>
      </c>
      <c r="B2344" s="83"/>
      <c r="C2344" s="90"/>
      <c r="D2344" s="91"/>
      <c r="E2344" s="90"/>
      <c r="F2344" s="91"/>
      <c r="G2344" s="91"/>
      <c r="H2344" s="91"/>
    </row>
    <row r="2345" spans="1:8" ht="22.5" customHeight="1" x14ac:dyDescent="0.3">
      <c r="A2345" s="24">
        <v>2342</v>
      </c>
      <c r="B2345" s="83"/>
      <c r="C2345" s="90"/>
      <c r="D2345" s="91"/>
      <c r="E2345" s="90"/>
      <c r="F2345" s="91"/>
      <c r="G2345" s="91"/>
      <c r="H2345" s="91"/>
    </row>
    <row r="2346" spans="1:8" ht="22.5" customHeight="1" x14ac:dyDescent="0.3">
      <c r="A2346" s="24">
        <v>2343</v>
      </c>
      <c r="B2346" s="83"/>
      <c r="C2346" s="90"/>
      <c r="D2346" s="91"/>
      <c r="E2346" s="90"/>
      <c r="F2346" s="91"/>
      <c r="G2346" s="91"/>
      <c r="H2346" s="91"/>
    </row>
    <row r="2347" spans="1:8" ht="22.5" customHeight="1" x14ac:dyDescent="0.3">
      <c r="A2347" s="24">
        <v>2344</v>
      </c>
      <c r="B2347" s="83"/>
      <c r="C2347" s="90"/>
      <c r="D2347" s="91"/>
      <c r="E2347" s="90"/>
      <c r="F2347" s="91"/>
      <c r="G2347" s="91"/>
      <c r="H2347" s="91"/>
    </row>
    <row r="2348" spans="1:8" ht="22.5" customHeight="1" x14ac:dyDescent="0.3">
      <c r="A2348" s="24">
        <v>2345</v>
      </c>
      <c r="B2348" s="83"/>
      <c r="C2348" s="90"/>
      <c r="D2348" s="91"/>
      <c r="E2348" s="90"/>
      <c r="F2348" s="91"/>
      <c r="G2348" s="91"/>
      <c r="H2348" s="91"/>
    </row>
    <row r="2349" spans="1:8" ht="22.5" customHeight="1" x14ac:dyDescent="0.3">
      <c r="A2349" s="24">
        <v>2346</v>
      </c>
      <c r="B2349" s="83"/>
      <c r="C2349" s="90"/>
      <c r="D2349" s="91"/>
      <c r="E2349" s="90"/>
      <c r="F2349" s="91"/>
      <c r="G2349" s="91"/>
      <c r="H2349" s="91"/>
    </row>
    <row r="2350" spans="1:8" ht="22.5" customHeight="1" x14ac:dyDescent="0.3">
      <c r="A2350" s="24">
        <v>2347</v>
      </c>
      <c r="B2350" s="83"/>
      <c r="C2350" s="90"/>
      <c r="D2350" s="91"/>
      <c r="E2350" s="90"/>
      <c r="F2350" s="91"/>
      <c r="G2350" s="91"/>
      <c r="H2350" s="91"/>
    </row>
    <row r="2351" spans="1:8" ht="22.5" customHeight="1" x14ac:dyDescent="0.3">
      <c r="A2351" s="24">
        <v>2348</v>
      </c>
      <c r="B2351" s="83"/>
      <c r="C2351" s="90"/>
      <c r="D2351" s="91"/>
      <c r="E2351" s="90"/>
      <c r="F2351" s="91"/>
      <c r="G2351" s="91"/>
      <c r="H2351" s="91"/>
    </row>
    <row r="2352" spans="1:8" ht="22.5" customHeight="1" x14ac:dyDescent="0.3">
      <c r="A2352" s="24">
        <v>2349</v>
      </c>
      <c r="B2352" s="83"/>
      <c r="C2352" s="90"/>
      <c r="D2352" s="91"/>
      <c r="E2352" s="90"/>
      <c r="F2352" s="91"/>
      <c r="G2352" s="91"/>
      <c r="H2352" s="91"/>
    </row>
    <row r="2353" spans="1:8" ht="22.5" customHeight="1" x14ac:dyDescent="0.3">
      <c r="A2353" s="24">
        <v>2350</v>
      </c>
      <c r="B2353" s="83"/>
      <c r="C2353" s="90"/>
      <c r="D2353" s="91"/>
      <c r="E2353" s="90"/>
      <c r="F2353" s="91"/>
      <c r="G2353" s="91"/>
      <c r="H2353" s="91"/>
    </row>
    <row r="2354" spans="1:8" ht="22.5" customHeight="1" x14ac:dyDescent="0.3">
      <c r="A2354" s="24">
        <v>2351</v>
      </c>
      <c r="B2354" s="83"/>
      <c r="C2354" s="90"/>
      <c r="D2354" s="91"/>
      <c r="E2354" s="90"/>
      <c r="F2354" s="91"/>
      <c r="G2354" s="91"/>
      <c r="H2354" s="91"/>
    </row>
    <row r="2355" spans="1:8" ht="22.5" customHeight="1" x14ac:dyDescent="0.3">
      <c r="A2355" s="24">
        <v>2352</v>
      </c>
      <c r="B2355" s="83"/>
      <c r="C2355" s="90"/>
      <c r="D2355" s="91"/>
      <c r="E2355" s="90"/>
      <c r="F2355" s="91"/>
      <c r="G2355" s="91"/>
      <c r="H2355" s="91"/>
    </row>
    <row r="2356" spans="1:8" ht="22.5" customHeight="1" x14ac:dyDescent="0.3">
      <c r="A2356" s="24">
        <v>2353</v>
      </c>
      <c r="B2356" s="83"/>
      <c r="C2356" s="90"/>
      <c r="D2356" s="91"/>
      <c r="E2356" s="90"/>
      <c r="F2356" s="91"/>
      <c r="G2356" s="91"/>
      <c r="H2356" s="91"/>
    </row>
    <row r="2357" spans="1:8" ht="22.5" customHeight="1" x14ac:dyDescent="0.3">
      <c r="A2357" s="24">
        <v>2354</v>
      </c>
      <c r="B2357" s="83"/>
      <c r="C2357" s="90"/>
      <c r="D2357" s="91"/>
      <c r="E2357" s="90"/>
      <c r="F2357" s="91"/>
      <c r="G2357" s="91"/>
      <c r="H2357" s="91"/>
    </row>
    <row r="2358" spans="1:8" ht="22.5" customHeight="1" x14ac:dyDescent="0.3">
      <c r="A2358" s="24">
        <v>2355</v>
      </c>
      <c r="B2358" s="83"/>
      <c r="C2358" s="90"/>
      <c r="D2358" s="91"/>
      <c r="E2358" s="90"/>
      <c r="F2358" s="91"/>
      <c r="G2358" s="91"/>
      <c r="H2358" s="91"/>
    </row>
    <row r="2359" spans="1:8" ht="22.5" customHeight="1" x14ac:dyDescent="0.3">
      <c r="A2359" s="24">
        <v>2356</v>
      </c>
      <c r="B2359" s="83"/>
      <c r="C2359" s="90"/>
      <c r="D2359" s="91"/>
      <c r="E2359" s="90"/>
      <c r="F2359" s="91"/>
      <c r="G2359" s="91"/>
      <c r="H2359" s="91"/>
    </row>
    <row r="2360" spans="1:8" ht="22.5" customHeight="1" x14ac:dyDescent="0.3">
      <c r="A2360" s="24">
        <v>2357</v>
      </c>
      <c r="B2360" s="83"/>
      <c r="C2360" s="90"/>
      <c r="D2360" s="91"/>
      <c r="E2360" s="90"/>
      <c r="F2360" s="91"/>
      <c r="G2360" s="91"/>
      <c r="H2360" s="91"/>
    </row>
    <row r="2361" spans="1:8" ht="22.5" customHeight="1" x14ac:dyDescent="0.3">
      <c r="A2361" s="24">
        <v>2358</v>
      </c>
      <c r="B2361" s="83"/>
      <c r="C2361" s="90"/>
      <c r="D2361" s="91"/>
      <c r="E2361" s="90"/>
      <c r="F2361" s="91"/>
      <c r="G2361" s="91"/>
      <c r="H2361" s="91"/>
    </row>
    <row r="2362" spans="1:8" ht="22.5" customHeight="1" x14ac:dyDescent="0.3">
      <c r="A2362" s="24">
        <v>2359</v>
      </c>
      <c r="B2362" s="83"/>
      <c r="C2362" s="90"/>
      <c r="D2362" s="91"/>
      <c r="E2362" s="90"/>
      <c r="F2362" s="91"/>
      <c r="G2362" s="91"/>
      <c r="H2362" s="91"/>
    </row>
    <row r="2363" spans="1:8" ht="22.5" customHeight="1" x14ac:dyDescent="0.3">
      <c r="A2363" s="24">
        <v>2360</v>
      </c>
      <c r="B2363" s="83"/>
      <c r="C2363" s="90"/>
      <c r="D2363" s="91"/>
      <c r="E2363" s="90"/>
      <c r="F2363" s="91"/>
      <c r="G2363" s="91"/>
      <c r="H2363" s="91"/>
    </row>
    <row r="2364" spans="1:8" ht="22.5" customHeight="1" x14ac:dyDescent="0.3">
      <c r="A2364" s="24">
        <v>2361</v>
      </c>
      <c r="B2364" s="83"/>
      <c r="C2364" s="90"/>
      <c r="D2364" s="91"/>
      <c r="E2364" s="90"/>
      <c r="F2364" s="91"/>
      <c r="G2364" s="91"/>
      <c r="H2364" s="91"/>
    </row>
    <row r="2365" spans="1:8" ht="22.5" customHeight="1" x14ac:dyDescent="0.3">
      <c r="A2365" s="24">
        <v>2362</v>
      </c>
      <c r="B2365" s="83"/>
      <c r="C2365" s="90"/>
      <c r="D2365" s="91"/>
      <c r="E2365" s="90"/>
      <c r="F2365" s="91"/>
      <c r="G2365" s="91"/>
      <c r="H2365" s="91"/>
    </row>
    <row r="2366" spans="1:8" ht="22.5" customHeight="1" x14ac:dyDescent="0.3">
      <c r="A2366" s="24">
        <v>2363</v>
      </c>
      <c r="B2366" s="83"/>
      <c r="C2366" s="90"/>
      <c r="D2366" s="91"/>
      <c r="E2366" s="90"/>
      <c r="F2366" s="91"/>
      <c r="G2366" s="91"/>
      <c r="H2366" s="91"/>
    </row>
    <row r="2367" spans="1:8" ht="22.5" customHeight="1" x14ac:dyDescent="0.3">
      <c r="A2367" s="24">
        <v>2364</v>
      </c>
      <c r="B2367" s="83"/>
      <c r="C2367" s="90"/>
      <c r="D2367" s="91"/>
      <c r="E2367" s="90"/>
      <c r="F2367" s="91"/>
      <c r="G2367" s="91"/>
      <c r="H2367" s="91"/>
    </row>
    <row r="2368" spans="1:8" ht="22.5" customHeight="1" x14ac:dyDescent="0.3">
      <c r="A2368" s="24">
        <v>2365</v>
      </c>
      <c r="B2368" s="83"/>
      <c r="C2368" s="90"/>
      <c r="D2368" s="91"/>
      <c r="E2368" s="90"/>
      <c r="F2368" s="91"/>
      <c r="G2368" s="91"/>
      <c r="H2368" s="91"/>
    </row>
    <row r="2369" spans="1:8" ht="22.5" customHeight="1" x14ac:dyDescent="0.3">
      <c r="A2369" s="24">
        <v>2366</v>
      </c>
      <c r="B2369" s="83"/>
      <c r="C2369" s="90"/>
      <c r="D2369" s="91"/>
      <c r="E2369" s="90"/>
      <c r="F2369" s="91"/>
      <c r="G2369" s="91"/>
      <c r="H2369" s="91"/>
    </row>
    <row r="2370" spans="1:8" ht="22.5" customHeight="1" x14ac:dyDescent="0.3">
      <c r="A2370" s="24">
        <v>2367</v>
      </c>
      <c r="B2370" s="83"/>
      <c r="C2370" s="90"/>
      <c r="D2370" s="91"/>
      <c r="E2370" s="90"/>
      <c r="F2370" s="91"/>
      <c r="G2370" s="91"/>
      <c r="H2370" s="91"/>
    </row>
    <row r="2371" spans="1:8" ht="22.5" customHeight="1" x14ac:dyDescent="0.3">
      <c r="A2371" s="24">
        <v>2368</v>
      </c>
      <c r="B2371" s="83"/>
      <c r="C2371" s="90"/>
      <c r="D2371" s="91"/>
      <c r="E2371" s="90"/>
      <c r="F2371" s="91"/>
      <c r="G2371" s="91"/>
      <c r="H2371" s="91"/>
    </row>
    <row r="2372" spans="1:8" ht="22.5" customHeight="1" x14ac:dyDescent="0.3">
      <c r="A2372" s="24">
        <v>2369</v>
      </c>
      <c r="B2372" s="83"/>
      <c r="C2372" s="90"/>
      <c r="D2372" s="91"/>
      <c r="E2372" s="90"/>
      <c r="F2372" s="91"/>
      <c r="G2372" s="91"/>
      <c r="H2372" s="91"/>
    </row>
    <row r="2373" spans="1:8" ht="22.5" customHeight="1" x14ac:dyDescent="0.3">
      <c r="A2373" s="24">
        <v>2370</v>
      </c>
      <c r="B2373" s="83"/>
      <c r="C2373" s="90"/>
      <c r="D2373" s="91"/>
      <c r="E2373" s="90"/>
      <c r="F2373" s="91"/>
      <c r="G2373" s="91"/>
      <c r="H2373" s="91"/>
    </row>
    <row r="2374" spans="1:8" ht="22.5" customHeight="1" x14ac:dyDescent="0.3">
      <c r="A2374" s="24">
        <v>2371</v>
      </c>
      <c r="B2374" s="83"/>
      <c r="C2374" s="90"/>
      <c r="D2374" s="91"/>
      <c r="E2374" s="90"/>
      <c r="F2374" s="91"/>
      <c r="G2374" s="91"/>
      <c r="H2374" s="91"/>
    </row>
    <row r="2375" spans="1:8" ht="22.5" customHeight="1" x14ac:dyDescent="0.3">
      <c r="A2375" s="24">
        <v>2372</v>
      </c>
      <c r="B2375" s="83"/>
      <c r="C2375" s="90"/>
      <c r="D2375" s="91"/>
      <c r="E2375" s="90"/>
      <c r="F2375" s="91"/>
      <c r="G2375" s="91"/>
      <c r="H2375" s="91"/>
    </row>
    <row r="2376" spans="1:8" ht="22.5" customHeight="1" x14ac:dyDescent="0.3">
      <c r="A2376" s="24">
        <v>2373</v>
      </c>
      <c r="B2376" s="83"/>
      <c r="C2376" s="90"/>
      <c r="D2376" s="91"/>
      <c r="E2376" s="90"/>
      <c r="F2376" s="91"/>
      <c r="G2376" s="91"/>
      <c r="H2376" s="91"/>
    </row>
    <row r="2377" spans="1:8" ht="22.5" customHeight="1" x14ac:dyDescent="0.3">
      <c r="A2377" s="24">
        <v>2374</v>
      </c>
      <c r="B2377" s="83"/>
      <c r="C2377" s="90"/>
      <c r="D2377" s="91"/>
      <c r="E2377" s="90"/>
      <c r="F2377" s="91"/>
      <c r="G2377" s="91"/>
      <c r="H2377" s="91"/>
    </row>
    <row r="2378" spans="1:8" ht="22.5" customHeight="1" x14ac:dyDescent="0.3">
      <c r="A2378" s="24">
        <v>2375</v>
      </c>
      <c r="B2378" s="83"/>
      <c r="C2378" s="90"/>
      <c r="D2378" s="91"/>
      <c r="E2378" s="90"/>
      <c r="F2378" s="91"/>
      <c r="G2378" s="91"/>
      <c r="H2378" s="91"/>
    </row>
    <row r="2379" spans="1:8" ht="22.5" customHeight="1" x14ac:dyDescent="0.3">
      <c r="A2379" s="24">
        <v>2376</v>
      </c>
      <c r="B2379" s="83"/>
      <c r="C2379" s="90"/>
      <c r="D2379" s="91"/>
      <c r="E2379" s="90"/>
      <c r="F2379" s="91"/>
      <c r="G2379" s="91"/>
      <c r="H2379" s="91"/>
    </row>
    <row r="2380" spans="1:8" ht="22.5" customHeight="1" x14ac:dyDescent="0.3">
      <c r="A2380" s="24">
        <v>2377</v>
      </c>
      <c r="B2380" s="83"/>
      <c r="C2380" s="90"/>
      <c r="D2380" s="91"/>
      <c r="E2380" s="90"/>
      <c r="F2380" s="91"/>
      <c r="G2380" s="91"/>
      <c r="H2380" s="91"/>
    </row>
    <row r="2381" spans="1:8" ht="22.5" customHeight="1" x14ac:dyDescent="0.3">
      <c r="A2381" s="24">
        <v>2378</v>
      </c>
      <c r="B2381" s="83"/>
      <c r="C2381" s="90"/>
      <c r="D2381" s="91"/>
      <c r="E2381" s="90"/>
      <c r="F2381" s="91"/>
      <c r="G2381" s="91"/>
      <c r="H2381" s="91"/>
    </row>
    <row r="2382" spans="1:8" ht="22.5" customHeight="1" x14ac:dyDescent="0.3">
      <c r="A2382" s="24">
        <v>2379</v>
      </c>
      <c r="B2382" s="83"/>
      <c r="C2382" s="90"/>
      <c r="D2382" s="91"/>
      <c r="E2382" s="90"/>
      <c r="F2382" s="91"/>
      <c r="G2382" s="91"/>
      <c r="H2382" s="91"/>
    </row>
    <row r="2383" spans="1:8" ht="22.5" customHeight="1" x14ac:dyDescent="0.3">
      <c r="A2383" s="24">
        <v>2380</v>
      </c>
      <c r="B2383" s="83"/>
      <c r="C2383" s="90"/>
      <c r="D2383" s="91"/>
      <c r="E2383" s="90"/>
      <c r="F2383" s="91"/>
      <c r="G2383" s="91"/>
      <c r="H2383" s="91"/>
    </row>
    <row r="2384" spans="1:8" ht="22.5" customHeight="1" x14ac:dyDescent="0.3">
      <c r="A2384" s="24">
        <v>2381</v>
      </c>
      <c r="B2384" s="83"/>
      <c r="C2384" s="90"/>
      <c r="D2384" s="91"/>
      <c r="E2384" s="90"/>
      <c r="F2384" s="91"/>
      <c r="G2384" s="91"/>
      <c r="H2384" s="91"/>
    </row>
    <row r="2385" spans="1:8" ht="22.5" customHeight="1" x14ac:dyDescent="0.3">
      <c r="A2385" s="24">
        <v>2382</v>
      </c>
      <c r="B2385" s="83"/>
      <c r="C2385" s="90"/>
      <c r="D2385" s="91"/>
      <c r="E2385" s="90"/>
      <c r="F2385" s="91"/>
      <c r="G2385" s="91"/>
      <c r="H2385" s="91"/>
    </row>
    <row r="2386" spans="1:8" ht="22.5" customHeight="1" x14ac:dyDescent="0.3">
      <c r="A2386" s="24">
        <v>2383</v>
      </c>
      <c r="B2386" s="83"/>
      <c r="C2386" s="90"/>
      <c r="D2386" s="91"/>
      <c r="E2386" s="90"/>
      <c r="F2386" s="91"/>
      <c r="G2386" s="91"/>
      <c r="H2386" s="91"/>
    </row>
    <row r="2387" spans="1:8" ht="22.5" customHeight="1" x14ac:dyDescent="0.3">
      <c r="A2387" s="24">
        <v>2384</v>
      </c>
      <c r="B2387" s="83"/>
      <c r="C2387" s="90"/>
      <c r="D2387" s="91"/>
      <c r="E2387" s="90"/>
      <c r="F2387" s="91"/>
      <c r="G2387" s="91"/>
      <c r="H2387" s="91"/>
    </row>
    <row r="2388" spans="1:8" ht="22.5" customHeight="1" x14ac:dyDescent="0.3">
      <c r="A2388" s="24">
        <v>2385</v>
      </c>
      <c r="B2388" s="83"/>
      <c r="C2388" s="90"/>
      <c r="D2388" s="91"/>
      <c r="E2388" s="90"/>
      <c r="F2388" s="91"/>
      <c r="G2388" s="91"/>
      <c r="H2388" s="91"/>
    </row>
    <row r="2389" spans="1:8" ht="22.5" customHeight="1" x14ac:dyDescent="0.3">
      <c r="A2389" s="24">
        <v>2386</v>
      </c>
      <c r="B2389" s="83"/>
      <c r="C2389" s="90"/>
      <c r="D2389" s="91"/>
      <c r="E2389" s="90"/>
      <c r="F2389" s="91"/>
      <c r="G2389" s="91"/>
      <c r="H2389" s="91"/>
    </row>
    <row r="2390" spans="1:8" ht="22.5" customHeight="1" x14ac:dyDescent="0.3">
      <c r="A2390" s="24">
        <v>2387</v>
      </c>
      <c r="B2390" s="83"/>
      <c r="C2390" s="90"/>
      <c r="D2390" s="91"/>
      <c r="E2390" s="90"/>
      <c r="F2390" s="91"/>
      <c r="G2390" s="91"/>
      <c r="H2390" s="91"/>
    </row>
    <row r="2391" spans="1:8" ht="22.5" customHeight="1" x14ac:dyDescent="0.3">
      <c r="A2391" s="24">
        <v>2388</v>
      </c>
      <c r="B2391" s="83"/>
      <c r="C2391" s="90"/>
      <c r="D2391" s="91"/>
      <c r="E2391" s="90"/>
      <c r="F2391" s="91"/>
      <c r="G2391" s="91"/>
      <c r="H2391" s="91"/>
    </row>
    <row r="2392" spans="1:8" ht="22.5" customHeight="1" x14ac:dyDescent="0.3">
      <c r="A2392" s="24">
        <v>2389</v>
      </c>
      <c r="B2392" s="83"/>
      <c r="C2392" s="90"/>
      <c r="D2392" s="91"/>
      <c r="E2392" s="90"/>
      <c r="F2392" s="91"/>
      <c r="G2392" s="91"/>
      <c r="H2392" s="91"/>
    </row>
    <row r="2393" spans="1:8" ht="22.5" customHeight="1" x14ac:dyDescent="0.3">
      <c r="A2393" s="24">
        <v>2390</v>
      </c>
      <c r="B2393" s="83"/>
      <c r="C2393" s="90"/>
      <c r="D2393" s="91"/>
      <c r="E2393" s="90"/>
      <c r="F2393" s="91"/>
      <c r="G2393" s="91"/>
      <c r="H2393" s="91"/>
    </row>
    <row r="2394" spans="1:8" ht="22.5" customHeight="1" x14ac:dyDescent="0.3">
      <c r="A2394" s="24">
        <v>2391</v>
      </c>
      <c r="B2394" s="83"/>
      <c r="C2394" s="90"/>
      <c r="D2394" s="91"/>
      <c r="E2394" s="90"/>
      <c r="F2394" s="91"/>
      <c r="G2394" s="91"/>
      <c r="H2394" s="91"/>
    </row>
    <row r="2395" spans="1:8" ht="22.5" customHeight="1" x14ac:dyDescent="0.3">
      <c r="A2395" s="24">
        <v>2392</v>
      </c>
      <c r="B2395" s="83"/>
      <c r="C2395" s="90"/>
      <c r="D2395" s="91"/>
      <c r="E2395" s="90"/>
      <c r="F2395" s="91"/>
      <c r="G2395" s="91"/>
      <c r="H2395" s="91"/>
    </row>
    <row r="2396" spans="1:8" ht="22.5" customHeight="1" x14ac:dyDescent="0.3">
      <c r="A2396" s="24">
        <v>2393</v>
      </c>
      <c r="B2396" s="83"/>
      <c r="C2396" s="90"/>
      <c r="D2396" s="91"/>
      <c r="E2396" s="90"/>
      <c r="F2396" s="91"/>
      <c r="G2396" s="91"/>
      <c r="H2396" s="91"/>
    </row>
    <row r="2397" spans="1:8" ht="22.5" customHeight="1" x14ac:dyDescent="0.3">
      <c r="A2397" s="24">
        <v>2394</v>
      </c>
      <c r="B2397" s="83"/>
      <c r="C2397" s="90"/>
      <c r="D2397" s="91"/>
      <c r="E2397" s="90"/>
      <c r="F2397" s="91"/>
      <c r="G2397" s="91"/>
      <c r="H2397" s="91"/>
    </row>
    <row r="2398" spans="1:8" ht="22.5" customHeight="1" x14ac:dyDescent="0.3">
      <c r="A2398" s="24">
        <v>2395</v>
      </c>
      <c r="B2398" s="83"/>
      <c r="C2398" s="90"/>
      <c r="D2398" s="91"/>
      <c r="E2398" s="90"/>
      <c r="F2398" s="91"/>
      <c r="G2398" s="91"/>
      <c r="H2398" s="91"/>
    </row>
    <row r="2399" spans="1:8" ht="22.5" customHeight="1" x14ac:dyDescent="0.3">
      <c r="A2399" s="24">
        <v>2396</v>
      </c>
      <c r="B2399" s="83"/>
      <c r="C2399" s="90"/>
      <c r="D2399" s="91"/>
      <c r="E2399" s="90"/>
      <c r="F2399" s="91"/>
      <c r="G2399" s="91"/>
      <c r="H2399" s="91"/>
    </row>
    <row r="2400" spans="1:8" ht="22.5" customHeight="1" x14ac:dyDescent="0.3">
      <c r="A2400" s="24">
        <v>2397</v>
      </c>
      <c r="B2400" s="83"/>
      <c r="C2400" s="90"/>
      <c r="D2400" s="91"/>
      <c r="E2400" s="90"/>
      <c r="F2400" s="91"/>
      <c r="G2400" s="91"/>
      <c r="H2400" s="91"/>
    </row>
    <row r="2401" spans="1:8" ht="22.5" customHeight="1" x14ac:dyDescent="0.3">
      <c r="A2401" s="24">
        <v>2398</v>
      </c>
      <c r="B2401" s="83"/>
      <c r="C2401" s="90"/>
      <c r="D2401" s="91"/>
      <c r="E2401" s="90"/>
      <c r="F2401" s="91"/>
      <c r="G2401" s="91"/>
      <c r="H2401" s="91"/>
    </row>
    <row r="2402" spans="1:8" ht="22.5" customHeight="1" x14ac:dyDescent="0.3">
      <c r="A2402" s="24">
        <v>2399</v>
      </c>
      <c r="B2402" s="83"/>
      <c r="C2402" s="90"/>
      <c r="D2402" s="91"/>
      <c r="E2402" s="90"/>
      <c r="F2402" s="91"/>
      <c r="G2402" s="91"/>
      <c r="H2402" s="91"/>
    </row>
    <row r="2403" spans="1:8" ht="22.5" customHeight="1" x14ac:dyDescent="0.3">
      <c r="A2403" s="24">
        <v>2400</v>
      </c>
      <c r="B2403" s="83"/>
      <c r="C2403" s="90"/>
      <c r="D2403" s="91"/>
      <c r="E2403" s="90"/>
      <c r="F2403" s="91"/>
      <c r="G2403" s="91"/>
      <c r="H2403" s="91"/>
    </row>
    <row r="2404" spans="1:8" ht="22.5" customHeight="1" x14ac:dyDescent="0.3">
      <c r="A2404" s="24">
        <v>2401</v>
      </c>
      <c r="B2404" s="83"/>
      <c r="C2404" s="90"/>
      <c r="D2404" s="91"/>
      <c r="E2404" s="90"/>
      <c r="F2404" s="91"/>
      <c r="G2404" s="91"/>
      <c r="H2404" s="91"/>
    </row>
    <row r="2405" spans="1:8" ht="22.5" customHeight="1" x14ac:dyDescent="0.3">
      <c r="A2405" s="24">
        <v>2402</v>
      </c>
      <c r="B2405" s="83"/>
      <c r="C2405" s="90"/>
      <c r="D2405" s="91"/>
      <c r="E2405" s="90"/>
      <c r="F2405" s="91"/>
      <c r="G2405" s="91"/>
      <c r="H2405" s="91"/>
    </row>
    <row r="2406" spans="1:8" ht="22.5" customHeight="1" x14ac:dyDescent="0.3">
      <c r="A2406" s="24">
        <v>2403</v>
      </c>
      <c r="B2406" s="83"/>
      <c r="C2406" s="90"/>
      <c r="D2406" s="91"/>
      <c r="E2406" s="90"/>
      <c r="F2406" s="91"/>
      <c r="G2406" s="91"/>
      <c r="H2406" s="91"/>
    </row>
    <row r="2407" spans="1:8" ht="22.5" customHeight="1" x14ac:dyDescent="0.3">
      <c r="A2407" s="24">
        <v>2404</v>
      </c>
      <c r="B2407" s="83"/>
      <c r="C2407" s="90"/>
      <c r="D2407" s="91"/>
      <c r="E2407" s="90"/>
      <c r="F2407" s="91"/>
      <c r="G2407" s="91"/>
      <c r="H2407" s="91"/>
    </row>
    <row r="2408" spans="1:8" ht="22.5" customHeight="1" x14ac:dyDescent="0.3">
      <c r="A2408" s="24">
        <v>2405</v>
      </c>
      <c r="B2408" s="83"/>
      <c r="C2408" s="90"/>
      <c r="D2408" s="91"/>
      <c r="E2408" s="90"/>
      <c r="F2408" s="91"/>
      <c r="G2408" s="91"/>
      <c r="H2408" s="91"/>
    </row>
    <row r="2409" spans="1:8" ht="22.5" customHeight="1" x14ac:dyDescent="0.3">
      <c r="A2409" s="24">
        <v>2406</v>
      </c>
      <c r="B2409" s="83"/>
      <c r="C2409" s="90"/>
      <c r="D2409" s="91"/>
      <c r="E2409" s="90"/>
      <c r="F2409" s="91"/>
      <c r="G2409" s="91"/>
      <c r="H2409" s="91"/>
    </row>
    <row r="2410" spans="1:8" ht="22.5" customHeight="1" x14ac:dyDescent="0.3">
      <c r="A2410" s="24">
        <v>2407</v>
      </c>
      <c r="B2410" s="83"/>
      <c r="C2410" s="90"/>
      <c r="D2410" s="91"/>
      <c r="E2410" s="90"/>
      <c r="F2410" s="91"/>
      <c r="G2410" s="91"/>
      <c r="H2410" s="91"/>
    </row>
    <row r="2411" spans="1:8" ht="22.5" customHeight="1" x14ac:dyDescent="0.3">
      <c r="A2411" s="24">
        <v>2408</v>
      </c>
      <c r="B2411" s="83"/>
      <c r="C2411" s="90"/>
      <c r="D2411" s="91"/>
      <c r="E2411" s="90"/>
      <c r="F2411" s="91"/>
      <c r="G2411" s="91"/>
      <c r="H2411" s="91"/>
    </row>
    <row r="2412" spans="1:8" ht="22.5" customHeight="1" x14ac:dyDescent="0.3">
      <c r="A2412" s="24">
        <v>2409</v>
      </c>
      <c r="B2412" s="83"/>
      <c r="C2412" s="90"/>
      <c r="D2412" s="91"/>
      <c r="E2412" s="90"/>
      <c r="F2412" s="91"/>
      <c r="G2412" s="91"/>
      <c r="H2412" s="91"/>
    </row>
    <row r="2413" spans="1:8" ht="22.5" customHeight="1" x14ac:dyDescent="0.3">
      <c r="A2413" s="24">
        <v>2410</v>
      </c>
      <c r="B2413" s="83"/>
      <c r="C2413" s="90"/>
      <c r="D2413" s="91"/>
      <c r="E2413" s="90"/>
      <c r="F2413" s="91"/>
      <c r="G2413" s="91"/>
      <c r="H2413" s="91"/>
    </row>
    <row r="2414" spans="1:8" ht="22.5" customHeight="1" x14ac:dyDescent="0.3">
      <c r="A2414" s="24">
        <v>2411</v>
      </c>
      <c r="B2414" s="83"/>
      <c r="C2414" s="90"/>
      <c r="D2414" s="91"/>
      <c r="E2414" s="90"/>
      <c r="F2414" s="91"/>
      <c r="G2414" s="91"/>
      <c r="H2414" s="91"/>
    </row>
    <row r="2415" spans="1:8" ht="22.5" customHeight="1" x14ac:dyDescent="0.3">
      <c r="A2415" s="24">
        <v>2412</v>
      </c>
      <c r="B2415" s="83"/>
      <c r="C2415" s="90"/>
      <c r="D2415" s="91"/>
      <c r="E2415" s="90"/>
      <c r="F2415" s="91"/>
      <c r="G2415" s="91"/>
      <c r="H2415" s="91"/>
    </row>
    <row r="2416" spans="1:8" ht="22.5" customHeight="1" x14ac:dyDescent="0.3">
      <c r="A2416" s="24">
        <v>2413</v>
      </c>
      <c r="B2416" s="83"/>
      <c r="C2416" s="90"/>
      <c r="D2416" s="91"/>
      <c r="E2416" s="90"/>
      <c r="F2416" s="91"/>
      <c r="G2416" s="91"/>
      <c r="H2416" s="91"/>
    </row>
    <row r="2417" spans="1:8" ht="22.5" customHeight="1" x14ac:dyDescent="0.3">
      <c r="A2417" s="24">
        <v>2414</v>
      </c>
      <c r="B2417" s="83"/>
      <c r="C2417" s="90"/>
      <c r="D2417" s="91"/>
      <c r="E2417" s="90"/>
      <c r="F2417" s="91"/>
      <c r="G2417" s="91"/>
      <c r="H2417" s="91"/>
    </row>
    <row r="2418" spans="1:8" ht="22.5" customHeight="1" x14ac:dyDescent="0.3">
      <c r="A2418" s="24">
        <v>2415</v>
      </c>
      <c r="B2418" s="83"/>
      <c r="C2418" s="90"/>
      <c r="D2418" s="91"/>
      <c r="E2418" s="90"/>
      <c r="F2418" s="91"/>
      <c r="G2418" s="91"/>
      <c r="H2418" s="91"/>
    </row>
    <row r="2419" spans="1:8" ht="22.5" customHeight="1" x14ac:dyDescent="0.3">
      <c r="A2419" s="24">
        <v>2416</v>
      </c>
      <c r="B2419" s="83"/>
      <c r="C2419" s="90"/>
      <c r="D2419" s="91"/>
      <c r="E2419" s="90"/>
      <c r="F2419" s="91"/>
      <c r="G2419" s="91"/>
      <c r="H2419" s="91"/>
    </row>
    <row r="2420" spans="1:8" ht="22.5" customHeight="1" x14ac:dyDescent="0.3">
      <c r="A2420" s="24">
        <v>2417</v>
      </c>
      <c r="B2420" s="83"/>
      <c r="C2420" s="90"/>
      <c r="D2420" s="91"/>
      <c r="E2420" s="90"/>
      <c r="F2420" s="91"/>
      <c r="G2420" s="91"/>
      <c r="H2420" s="91"/>
    </row>
    <row r="2421" spans="1:8" ht="22.5" customHeight="1" x14ac:dyDescent="0.3">
      <c r="A2421" s="24">
        <v>2418</v>
      </c>
      <c r="B2421" s="83"/>
      <c r="C2421" s="90"/>
      <c r="D2421" s="91"/>
      <c r="E2421" s="90"/>
      <c r="F2421" s="91"/>
      <c r="G2421" s="91"/>
      <c r="H2421" s="91"/>
    </row>
    <row r="2422" spans="1:8" ht="22.5" customHeight="1" x14ac:dyDescent="0.3">
      <c r="A2422" s="24">
        <v>2419</v>
      </c>
      <c r="B2422" s="83"/>
      <c r="C2422" s="90"/>
      <c r="D2422" s="91"/>
      <c r="E2422" s="90"/>
      <c r="F2422" s="91"/>
      <c r="G2422" s="91"/>
      <c r="H2422" s="91"/>
    </row>
    <row r="2423" spans="1:8" ht="22.5" customHeight="1" x14ac:dyDescent="0.3">
      <c r="A2423" s="24">
        <v>2420</v>
      </c>
      <c r="B2423" s="83"/>
      <c r="C2423" s="90"/>
      <c r="D2423" s="91"/>
      <c r="E2423" s="90"/>
      <c r="F2423" s="91"/>
      <c r="G2423" s="91"/>
      <c r="H2423" s="91"/>
    </row>
    <row r="2424" spans="1:8" ht="22.5" customHeight="1" x14ac:dyDescent="0.3">
      <c r="A2424" s="24">
        <v>2421</v>
      </c>
      <c r="B2424" s="83"/>
      <c r="C2424" s="90"/>
      <c r="D2424" s="91"/>
      <c r="E2424" s="90"/>
      <c r="F2424" s="91"/>
      <c r="G2424" s="91"/>
      <c r="H2424" s="91"/>
    </row>
    <row r="2425" spans="1:8" ht="22.5" customHeight="1" x14ac:dyDescent="0.3">
      <c r="A2425" s="24">
        <v>2422</v>
      </c>
      <c r="B2425" s="83"/>
      <c r="C2425" s="90"/>
      <c r="D2425" s="91"/>
      <c r="E2425" s="90"/>
      <c r="F2425" s="91"/>
      <c r="G2425" s="91"/>
      <c r="H2425" s="91"/>
    </row>
    <row r="2426" spans="1:8" ht="22.5" customHeight="1" x14ac:dyDescent="0.3">
      <c r="A2426" s="24">
        <v>2423</v>
      </c>
      <c r="B2426" s="83"/>
      <c r="C2426" s="90"/>
      <c r="D2426" s="91"/>
      <c r="E2426" s="90"/>
      <c r="F2426" s="91"/>
      <c r="G2426" s="91"/>
      <c r="H2426" s="91"/>
    </row>
    <row r="2427" spans="1:8" ht="22.5" customHeight="1" x14ac:dyDescent="0.3">
      <c r="A2427" s="24">
        <v>2424</v>
      </c>
      <c r="B2427" s="83"/>
      <c r="C2427" s="90"/>
      <c r="D2427" s="91"/>
      <c r="E2427" s="90"/>
      <c r="F2427" s="91"/>
      <c r="G2427" s="91"/>
      <c r="H2427" s="91"/>
    </row>
    <row r="2428" spans="1:8" ht="22.5" customHeight="1" x14ac:dyDescent="0.3">
      <c r="A2428" s="24">
        <v>2425</v>
      </c>
      <c r="B2428" s="83"/>
      <c r="C2428" s="90"/>
      <c r="D2428" s="91"/>
      <c r="E2428" s="90"/>
      <c r="F2428" s="91"/>
      <c r="G2428" s="91"/>
      <c r="H2428" s="91"/>
    </row>
    <row r="2429" spans="1:8" ht="22.5" customHeight="1" x14ac:dyDescent="0.3">
      <c r="A2429" s="24">
        <v>2426</v>
      </c>
      <c r="B2429" s="83"/>
      <c r="C2429" s="90"/>
      <c r="D2429" s="91"/>
      <c r="E2429" s="90"/>
      <c r="F2429" s="91"/>
      <c r="G2429" s="91"/>
      <c r="H2429" s="91"/>
    </row>
    <row r="2430" spans="1:8" ht="22.5" customHeight="1" x14ac:dyDescent="0.3">
      <c r="A2430" s="24">
        <v>2427</v>
      </c>
      <c r="B2430" s="83"/>
      <c r="C2430" s="90"/>
      <c r="D2430" s="91"/>
      <c r="E2430" s="90"/>
      <c r="F2430" s="91"/>
      <c r="G2430" s="91"/>
      <c r="H2430" s="91"/>
    </row>
    <row r="2431" spans="1:8" ht="22.5" customHeight="1" x14ac:dyDescent="0.3">
      <c r="A2431" s="24">
        <v>2428</v>
      </c>
      <c r="B2431" s="83"/>
      <c r="C2431" s="90"/>
      <c r="D2431" s="91"/>
      <c r="E2431" s="90"/>
      <c r="F2431" s="91"/>
      <c r="G2431" s="91"/>
      <c r="H2431" s="91"/>
    </row>
    <row r="2432" spans="1:8" ht="22.5" customHeight="1" x14ac:dyDescent="0.3">
      <c r="A2432" s="24">
        <v>2429</v>
      </c>
      <c r="B2432" s="83"/>
      <c r="C2432" s="90"/>
      <c r="D2432" s="91"/>
      <c r="E2432" s="90"/>
      <c r="F2432" s="91"/>
      <c r="G2432" s="91"/>
      <c r="H2432" s="91"/>
    </row>
    <row r="2433" spans="1:8" ht="22.5" customHeight="1" x14ac:dyDescent="0.3">
      <c r="A2433" s="24">
        <v>2430</v>
      </c>
      <c r="B2433" s="83"/>
      <c r="C2433" s="90"/>
      <c r="D2433" s="91"/>
      <c r="E2433" s="90"/>
      <c r="F2433" s="91"/>
      <c r="G2433" s="91"/>
      <c r="H2433" s="91"/>
    </row>
    <row r="2434" spans="1:8" ht="22.5" customHeight="1" x14ac:dyDescent="0.3">
      <c r="A2434" s="24">
        <v>2431</v>
      </c>
      <c r="B2434" s="83"/>
      <c r="C2434" s="90"/>
      <c r="D2434" s="91"/>
      <c r="E2434" s="90"/>
      <c r="F2434" s="91"/>
      <c r="G2434" s="91"/>
      <c r="H2434" s="91"/>
    </row>
    <row r="2435" spans="1:8" ht="22.5" customHeight="1" x14ac:dyDescent="0.3">
      <c r="A2435" s="24">
        <v>2432</v>
      </c>
      <c r="B2435" s="83"/>
      <c r="C2435" s="90"/>
      <c r="D2435" s="91"/>
      <c r="E2435" s="90"/>
      <c r="F2435" s="91"/>
      <c r="G2435" s="91"/>
      <c r="H2435" s="91"/>
    </row>
    <row r="2436" spans="1:8" ht="22.5" customHeight="1" x14ac:dyDescent="0.3">
      <c r="A2436" s="24">
        <v>2433</v>
      </c>
      <c r="B2436" s="83"/>
      <c r="C2436" s="90"/>
      <c r="D2436" s="91"/>
      <c r="E2436" s="90"/>
      <c r="F2436" s="91"/>
      <c r="G2436" s="91"/>
      <c r="H2436" s="91"/>
    </row>
    <row r="2437" spans="1:8" ht="22.5" customHeight="1" x14ac:dyDescent="0.3">
      <c r="A2437" s="24">
        <v>2434</v>
      </c>
      <c r="B2437" s="83"/>
      <c r="C2437" s="90"/>
      <c r="D2437" s="91"/>
      <c r="E2437" s="90"/>
      <c r="F2437" s="91"/>
      <c r="G2437" s="91"/>
      <c r="H2437" s="91"/>
    </row>
    <row r="2438" spans="1:8" ht="22.5" customHeight="1" x14ac:dyDescent="0.3">
      <c r="A2438" s="24">
        <v>2435</v>
      </c>
      <c r="B2438" s="83"/>
      <c r="C2438" s="90"/>
      <c r="D2438" s="91"/>
      <c r="E2438" s="90"/>
      <c r="F2438" s="91"/>
      <c r="G2438" s="91"/>
      <c r="H2438" s="91"/>
    </row>
    <row r="2439" spans="1:8" ht="22.5" customHeight="1" x14ac:dyDescent="0.3">
      <c r="A2439" s="24">
        <v>2436</v>
      </c>
      <c r="B2439" s="83"/>
      <c r="C2439" s="90"/>
      <c r="D2439" s="91"/>
      <c r="E2439" s="90"/>
      <c r="F2439" s="91"/>
      <c r="G2439" s="91"/>
      <c r="H2439" s="91"/>
    </row>
    <row r="2440" spans="1:8" ht="22.5" customHeight="1" x14ac:dyDescent="0.3">
      <c r="A2440" s="24">
        <v>2437</v>
      </c>
      <c r="B2440" s="83"/>
      <c r="C2440" s="90"/>
      <c r="D2440" s="91"/>
      <c r="E2440" s="90"/>
      <c r="F2440" s="91"/>
      <c r="G2440" s="91"/>
      <c r="H2440" s="91"/>
    </row>
    <row r="2441" spans="1:8" ht="22.5" customHeight="1" x14ac:dyDescent="0.3">
      <c r="A2441" s="24">
        <v>2438</v>
      </c>
      <c r="B2441" s="83"/>
      <c r="C2441" s="90"/>
      <c r="D2441" s="91"/>
      <c r="E2441" s="90"/>
      <c r="F2441" s="91"/>
      <c r="G2441" s="91"/>
      <c r="H2441" s="91"/>
    </row>
    <row r="2442" spans="1:8" ht="22.5" customHeight="1" x14ac:dyDescent="0.3">
      <c r="A2442" s="24">
        <v>2439</v>
      </c>
      <c r="B2442" s="83"/>
      <c r="C2442" s="90"/>
      <c r="D2442" s="91"/>
      <c r="E2442" s="90"/>
      <c r="F2442" s="91"/>
      <c r="G2442" s="91"/>
      <c r="H2442" s="91"/>
    </row>
    <row r="2443" spans="1:8" ht="22.5" customHeight="1" x14ac:dyDescent="0.3">
      <c r="A2443" s="24">
        <v>2440</v>
      </c>
      <c r="B2443" s="83"/>
      <c r="C2443" s="90"/>
      <c r="D2443" s="91"/>
      <c r="E2443" s="90"/>
      <c r="F2443" s="91"/>
      <c r="G2443" s="91"/>
      <c r="H2443" s="91"/>
    </row>
    <row r="2444" spans="1:8" ht="22.5" customHeight="1" x14ac:dyDescent="0.3">
      <c r="A2444" s="24">
        <v>2441</v>
      </c>
      <c r="B2444" s="83"/>
      <c r="C2444" s="90"/>
      <c r="D2444" s="91"/>
      <c r="E2444" s="90"/>
      <c r="F2444" s="91"/>
      <c r="G2444" s="91"/>
      <c r="H2444" s="91"/>
    </row>
    <row r="2445" spans="1:8" ht="22.5" customHeight="1" x14ac:dyDescent="0.3">
      <c r="A2445" s="24">
        <v>2442</v>
      </c>
      <c r="B2445" s="83"/>
      <c r="C2445" s="90"/>
      <c r="D2445" s="91"/>
      <c r="E2445" s="90"/>
      <c r="F2445" s="91"/>
      <c r="G2445" s="91"/>
      <c r="H2445" s="91"/>
    </row>
    <row r="2446" spans="1:8" ht="22.5" customHeight="1" x14ac:dyDescent="0.3">
      <c r="A2446" s="24">
        <v>2443</v>
      </c>
      <c r="B2446" s="83"/>
      <c r="C2446" s="90"/>
      <c r="D2446" s="91"/>
      <c r="E2446" s="90"/>
      <c r="F2446" s="91"/>
      <c r="G2446" s="91"/>
      <c r="H2446" s="91"/>
    </row>
    <row r="2447" spans="1:8" ht="22.5" customHeight="1" x14ac:dyDescent="0.3">
      <c r="A2447" s="24">
        <v>2444</v>
      </c>
      <c r="B2447" s="83"/>
      <c r="C2447" s="90"/>
      <c r="D2447" s="91"/>
      <c r="E2447" s="90"/>
      <c r="F2447" s="91"/>
      <c r="G2447" s="91"/>
      <c r="H2447" s="91"/>
    </row>
    <row r="2448" spans="1:8" ht="22.5" customHeight="1" x14ac:dyDescent="0.3">
      <c r="A2448" s="24">
        <v>2445</v>
      </c>
      <c r="B2448" s="83"/>
      <c r="C2448" s="90"/>
      <c r="D2448" s="91"/>
      <c r="E2448" s="90"/>
      <c r="F2448" s="91"/>
      <c r="G2448" s="91"/>
      <c r="H2448" s="91"/>
    </row>
    <row r="2449" spans="1:8" ht="22.5" customHeight="1" x14ac:dyDescent="0.3">
      <c r="A2449" s="24">
        <v>2446</v>
      </c>
      <c r="B2449" s="83"/>
      <c r="C2449" s="90"/>
      <c r="D2449" s="91"/>
      <c r="E2449" s="90"/>
      <c r="F2449" s="91"/>
      <c r="G2449" s="91"/>
      <c r="H2449" s="91"/>
    </row>
    <row r="2450" spans="1:8" ht="22.5" customHeight="1" x14ac:dyDescent="0.3">
      <c r="A2450" s="24">
        <v>2447</v>
      </c>
      <c r="B2450" s="83"/>
      <c r="C2450" s="90"/>
      <c r="D2450" s="91"/>
      <c r="E2450" s="90"/>
      <c r="F2450" s="91"/>
      <c r="G2450" s="91"/>
      <c r="H2450" s="91"/>
    </row>
    <row r="2451" spans="1:8" ht="22.5" customHeight="1" x14ac:dyDescent="0.3">
      <c r="A2451" s="24">
        <v>2448</v>
      </c>
      <c r="B2451" s="83"/>
      <c r="C2451" s="90"/>
      <c r="D2451" s="91"/>
      <c r="E2451" s="90"/>
      <c r="F2451" s="91"/>
      <c r="G2451" s="91"/>
      <c r="H2451" s="91"/>
    </row>
    <row r="2452" spans="1:8" ht="22.5" customHeight="1" x14ac:dyDescent="0.3">
      <c r="A2452" s="24">
        <v>2449</v>
      </c>
      <c r="B2452" s="83"/>
      <c r="C2452" s="90"/>
      <c r="D2452" s="91"/>
      <c r="E2452" s="90"/>
      <c r="F2452" s="91"/>
      <c r="G2452" s="91"/>
      <c r="H2452" s="91"/>
    </row>
    <row r="2453" spans="1:8" ht="22.5" customHeight="1" x14ac:dyDescent="0.3">
      <c r="A2453" s="24">
        <v>2450</v>
      </c>
      <c r="B2453" s="83"/>
      <c r="C2453" s="90"/>
      <c r="D2453" s="91"/>
      <c r="E2453" s="90"/>
      <c r="F2453" s="91"/>
      <c r="G2453" s="91"/>
      <c r="H2453" s="91"/>
    </row>
    <row r="2454" spans="1:8" ht="22.5" customHeight="1" x14ac:dyDescent="0.3">
      <c r="A2454" s="24">
        <v>2451</v>
      </c>
      <c r="B2454" s="83"/>
      <c r="C2454" s="90"/>
      <c r="D2454" s="91"/>
      <c r="E2454" s="90"/>
      <c r="F2454" s="91"/>
      <c r="G2454" s="91"/>
      <c r="H2454" s="91"/>
    </row>
    <row r="2455" spans="1:8" ht="22.5" customHeight="1" x14ac:dyDescent="0.3">
      <c r="A2455" s="24">
        <v>2452</v>
      </c>
      <c r="B2455" s="83"/>
      <c r="C2455" s="90"/>
      <c r="D2455" s="91"/>
      <c r="E2455" s="90"/>
      <c r="F2455" s="91"/>
      <c r="G2455" s="91"/>
      <c r="H2455" s="91"/>
    </row>
    <row r="2456" spans="1:8" ht="22.5" customHeight="1" x14ac:dyDescent="0.3">
      <c r="A2456" s="24">
        <v>2453</v>
      </c>
      <c r="B2456" s="83"/>
      <c r="C2456" s="90"/>
      <c r="D2456" s="91"/>
      <c r="E2456" s="90"/>
      <c r="F2456" s="91"/>
      <c r="G2456" s="91"/>
      <c r="H2456" s="91"/>
    </row>
    <row r="2457" spans="1:8" ht="22.5" customHeight="1" x14ac:dyDescent="0.3">
      <c r="A2457" s="24">
        <v>2454</v>
      </c>
      <c r="B2457" s="83"/>
      <c r="C2457" s="90"/>
      <c r="D2457" s="91"/>
      <c r="E2457" s="90"/>
      <c r="F2457" s="91"/>
      <c r="G2457" s="91"/>
      <c r="H2457" s="91"/>
    </row>
    <row r="2458" spans="1:8" ht="22.5" customHeight="1" x14ac:dyDescent="0.3">
      <c r="A2458" s="24">
        <v>2455</v>
      </c>
      <c r="B2458" s="83"/>
      <c r="C2458" s="90"/>
      <c r="D2458" s="91"/>
      <c r="E2458" s="90"/>
      <c r="F2458" s="91"/>
      <c r="G2458" s="91"/>
      <c r="H2458" s="91"/>
    </row>
    <row r="2459" spans="1:8" ht="22.5" customHeight="1" x14ac:dyDescent="0.3">
      <c r="A2459" s="24">
        <v>2456</v>
      </c>
      <c r="B2459" s="83"/>
      <c r="C2459" s="90"/>
      <c r="D2459" s="91"/>
      <c r="E2459" s="90"/>
      <c r="F2459" s="91"/>
      <c r="G2459" s="91"/>
      <c r="H2459" s="91"/>
    </row>
    <row r="2460" spans="1:8" ht="22.5" customHeight="1" x14ac:dyDescent="0.3">
      <c r="A2460" s="24">
        <v>2457</v>
      </c>
      <c r="B2460" s="83"/>
      <c r="C2460" s="90"/>
      <c r="D2460" s="91"/>
      <c r="E2460" s="90"/>
      <c r="F2460" s="91"/>
      <c r="G2460" s="91"/>
      <c r="H2460" s="91"/>
    </row>
    <row r="2461" spans="1:8" ht="22.5" customHeight="1" x14ac:dyDescent="0.3">
      <c r="A2461" s="24">
        <v>2458</v>
      </c>
      <c r="B2461" s="83"/>
      <c r="C2461" s="90"/>
      <c r="D2461" s="91"/>
      <c r="E2461" s="90"/>
      <c r="F2461" s="91"/>
      <c r="G2461" s="91"/>
      <c r="H2461" s="91"/>
    </row>
    <row r="2462" spans="1:8" ht="22.5" customHeight="1" x14ac:dyDescent="0.3">
      <c r="A2462" s="24">
        <v>2459</v>
      </c>
      <c r="B2462" s="83"/>
      <c r="C2462" s="90"/>
      <c r="D2462" s="91"/>
      <c r="E2462" s="90"/>
      <c r="F2462" s="91"/>
      <c r="G2462" s="91"/>
      <c r="H2462" s="91"/>
    </row>
    <row r="2463" spans="1:8" ht="22.5" customHeight="1" x14ac:dyDescent="0.3">
      <c r="A2463" s="24">
        <v>2460</v>
      </c>
      <c r="B2463" s="83"/>
      <c r="C2463" s="90"/>
      <c r="D2463" s="91"/>
      <c r="E2463" s="90"/>
      <c r="F2463" s="91"/>
      <c r="G2463" s="91"/>
      <c r="H2463" s="91"/>
    </row>
    <row r="2464" spans="1:8" ht="22.5" customHeight="1" x14ac:dyDescent="0.3">
      <c r="A2464" s="24">
        <v>2461</v>
      </c>
      <c r="B2464" s="83"/>
      <c r="C2464" s="90"/>
      <c r="D2464" s="91"/>
      <c r="E2464" s="90"/>
      <c r="F2464" s="91"/>
      <c r="G2464" s="91"/>
      <c r="H2464" s="91"/>
    </row>
    <row r="2465" spans="1:8" ht="22.5" customHeight="1" x14ac:dyDescent="0.3">
      <c r="A2465" s="24">
        <v>2462</v>
      </c>
      <c r="B2465" s="83"/>
      <c r="C2465" s="90"/>
      <c r="D2465" s="91"/>
      <c r="E2465" s="90"/>
      <c r="F2465" s="91"/>
      <c r="G2465" s="91"/>
      <c r="H2465" s="91"/>
    </row>
    <row r="2466" spans="1:8" ht="22.5" customHeight="1" x14ac:dyDescent="0.3">
      <c r="A2466" s="24">
        <v>2463</v>
      </c>
      <c r="B2466" s="83"/>
      <c r="C2466" s="90"/>
      <c r="D2466" s="91"/>
      <c r="E2466" s="90"/>
      <c r="F2466" s="91"/>
      <c r="G2466" s="91"/>
      <c r="H2466" s="91"/>
    </row>
    <row r="2467" spans="1:8" ht="22.5" customHeight="1" x14ac:dyDescent="0.3">
      <c r="A2467" s="24">
        <v>2464</v>
      </c>
      <c r="B2467" s="83"/>
      <c r="C2467" s="90"/>
      <c r="D2467" s="91"/>
      <c r="E2467" s="90"/>
      <c r="F2467" s="91"/>
      <c r="G2467" s="91"/>
      <c r="H2467" s="91"/>
    </row>
    <row r="2468" spans="1:8" ht="22.5" customHeight="1" x14ac:dyDescent="0.3">
      <c r="A2468" s="24">
        <v>2465</v>
      </c>
      <c r="B2468" s="83"/>
      <c r="C2468" s="90"/>
      <c r="D2468" s="91"/>
      <c r="E2468" s="90"/>
      <c r="F2468" s="91"/>
      <c r="G2468" s="91"/>
      <c r="H2468" s="91"/>
    </row>
    <row r="2469" spans="1:8" ht="22.5" customHeight="1" x14ac:dyDescent="0.3">
      <c r="A2469" s="24">
        <v>2466</v>
      </c>
      <c r="B2469" s="83"/>
      <c r="C2469" s="90"/>
      <c r="D2469" s="91"/>
      <c r="E2469" s="90"/>
      <c r="F2469" s="91"/>
      <c r="G2469" s="91"/>
      <c r="H2469" s="91"/>
    </row>
    <row r="2470" spans="1:8" ht="22.5" customHeight="1" x14ac:dyDescent="0.3">
      <c r="A2470" s="24">
        <v>2467</v>
      </c>
      <c r="B2470" s="83"/>
      <c r="C2470" s="90"/>
      <c r="D2470" s="91"/>
      <c r="E2470" s="90"/>
      <c r="F2470" s="91"/>
      <c r="G2470" s="91"/>
      <c r="H2470" s="91"/>
    </row>
    <row r="2471" spans="1:8" ht="22.5" customHeight="1" x14ac:dyDescent="0.3">
      <c r="A2471" s="24">
        <v>2468</v>
      </c>
      <c r="B2471" s="83"/>
      <c r="C2471" s="90"/>
      <c r="D2471" s="91"/>
      <c r="E2471" s="90"/>
      <c r="F2471" s="91"/>
      <c r="G2471" s="91"/>
      <c r="H2471" s="91"/>
    </row>
    <row r="2472" spans="1:8" ht="22.5" customHeight="1" x14ac:dyDescent="0.3">
      <c r="A2472" s="24">
        <v>2469</v>
      </c>
      <c r="B2472" s="83"/>
      <c r="C2472" s="90"/>
      <c r="D2472" s="91"/>
      <c r="E2472" s="90"/>
      <c r="F2472" s="91"/>
      <c r="G2472" s="91"/>
      <c r="H2472" s="91"/>
    </row>
    <row r="2473" spans="1:8" ht="22.5" customHeight="1" x14ac:dyDescent="0.3">
      <c r="A2473" s="24">
        <v>2470</v>
      </c>
      <c r="B2473" s="83"/>
      <c r="C2473" s="90"/>
      <c r="D2473" s="91"/>
      <c r="E2473" s="90"/>
      <c r="F2473" s="91"/>
      <c r="G2473" s="91"/>
      <c r="H2473" s="91"/>
    </row>
    <row r="2474" spans="1:8" ht="22.5" customHeight="1" x14ac:dyDescent="0.3">
      <c r="A2474" s="24">
        <v>2471</v>
      </c>
      <c r="B2474" s="83"/>
      <c r="C2474" s="90"/>
      <c r="D2474" s="91"/>
      <c r="E2474" s="90"/>
      <c r="F2474" s="91"/>
      <c r="G2474" s="91"/>
      <c r="H2474" s="91"/>
    </row>
    <row r="2475" spans="1:8" ht="22.5" customHeight="1" x14ac:dyDescent="0.3">
      <c r="A2475" s="24">
        <v>2472</v>
      </c>
      <c r="B2475" s="83"/>
      <c r="C2475" s="90"/>
      <c r="D2475" s="91"/>
      <c r="E2475" s="90"/>
      <c r="F2475" s="91"/>
      <c r="G2475" s="91"/>
      <c r="H2475" s="91"/>
    </row>
    <row r="2476" spans="1:8" ht="22.5" customHeight="1" x14ac:dyDescent="0.3">
      <c r="A2476" s="24">
        <v>2473</v>
      </c>
      <c r="B2476" s="83"/>
      <c r="C2476" s="90"/>
      <c r="D2476" s="91"/>
      <c r="E2476" s="90"/>
      <c r="F2476" s="91"/>
      <c r="G2476" s="91"/>
      <c r="H2476" s="91"/>
    </row>
    <row r="2477" spans="1:8" ht="22.5" customHeight="1" x14ac:dyDescent="0.3">
      <c r="A2477" s="24">
        <v>2474</v>
      </c>
      <c r="B2477" s="83"/>
      <c r="C2477" s="90"/>
      <c r="D2477" s="91"/>
      <c r="E2477" s="90"/>
      <c r="F2477" s="91"/>
      <c r="G2477" s="91"/>
      <c r="H2477" s="91"/>
    </row>
    <row r="2478" spans="1:8" ht="22.5" customHeight="1" x14ac:dyDescent="0.3">
      <c r="A2478" s="24">
        <v>2475</v>
      </c>
      <c r="B2478" s="83"/>
      <c r="C2478" s="90"/>
      <c r="D2478" s="91"/>
      <c r="E2478" s="90"/>
      <c r="F2478" s="91"/>
      <c r="G2478" s="91"/>
      <c r="H2478" s="91"/>
    </row>
    <row r="2479" spans="1:8" ht="22.5" customHeight="1" x14ac:dyDescent="0.3">
      <c r="A2479" s="24">
        <v>2476</v>
      </c>
      <c r="B2479" s="83"/>
      <c r="C2479" s="90"/>
      <c r="D2479" s="91"/>
      <c r="E2479" s="90"/>
      <c r="F2479" s="91"/>
      <c r="G2479" s="91"/>
      <c r="H2479" s="91"/>
    </row>
    <row r="2480" spans="1:8" ht="22.5" customHeight="1" x14ac:dyDescent="0.3">
      <c r="A2480" s="24">
        <v>2477</v>
      </c>
      <c r="B2480" s="83"/>
      <c r="C2480" s="90"/>
      <c r="D2480" s="91"/>
      <c r="E2480" s="90"/>
      <c r="F2480" s="91"/>
      <c r="G2480" s="91"/>
      <c r="H2480" s="91"/>
    </row>
    <row r="2481" spans="1:8" ht="22.5" customHeight="1" x14ac:dyDescent="0.3">
      <c r="A2481" s="24">
        <v>2478</v>
      </c>
      <c r="B2481" s="83"/>
      <c r="C2481" s="90"/>
      <c r="D2481" s="91"/>
      <c r="E2481" s="90"/>
      <c r="F2481" s="91"/>
      <c r="G2481" s="91"/>
      <c r="H2481" s="91"/>
    </row>
    <row r="2482" spans="1:8" ht="22.5" customHeight="1" x14ac:dyDescent="0.3">
      <c r="A2482" s="24">
        <v>2479</v>
      </c>
      <c r="B2482" s="83"/>
      <c r="C2482" s="90"/>
      <c r="D2482" s="91"/>
      <c r="E2482" s="90"/>
      <c r="F2482" s="91"/>
      <c r="G2482" s="91"/>
      <c r="H2482" s="91"/>
    </row>
    <row r="2483" spans="1:8" ht="22.5" customHeight="1" x14ac:dyDescent="0.3">
      <c r="A2483" s="24">
        <v>2480</v>
      </c>
      <c r="B2483" s="83"/>
      <c r="C2483" s="90"/>
      <c r="D2483" s="91"/>
      <c r="E2483" s="90"/>
      <c r="F2483" s="91"/>
      <c r="G2483" s="91"/>
      <c r="H2483" s="91"/>
    </row>
    <row r="2484" spans="1:8" ht="22.5" customHeight="1" x14ac:dyDescent="0.3">
      <c r="A2484" s="24">
        <v>2481</v>
      </c>
      <c r="B2484" s="83"/>
      <c r="C2484" s="90"/>
      <c r="D2484" s="91"/>
      <c r="E2484" s="90"/>
      <c r="F2484" s="91"/>
      <c r="G2484" s="91"/>
      <c r="H2484" s="91"/>
    </row>
    <row r="2485" spans="1:8" ht="22.5" customHeight="1" x14ac:dyDescent="0.3">
      <c r="A2485" s="24">
        <v>2482</v>
      </c>
      <c r="B2485" s="83"/>
      <c r="C2485" s="90"/>
      <c r="D2485" s="91"/>
      <c r="E2485" s="90"/>
      <c r="F2485" s="91"/>
      <c r="G2485" s="91"/>
      <c r="H2485" s="91"/>
    </row>
    <row r="2486" spans="1:8" ht="22.5" customHeight="1" x14ac:dyDescent="0.3">
      <c r="A2486" s="24">
        <v>2483</v>
      </c>
      <c r="B2486" s="83"/>
      <c r="C2486" s="90"/>
      <c r="D2486" s="91"/>
      <c r="E2486" s="90"/>
      <c r="F2486" s="91"/>
      <c r="G2486" s="91"/>
      <c r="H2486" s="91"/>
    </row>
    <row r="2487" spans="1:8" ht="22.5" customHeight="1" x14ac:dyDescent="0.3">
      <c r="A2487" s="24">
        <v>2484</v>
      </c>
      <c r="B2487" s="83"/>
      <c r="C2487" s="90"/>
      <c r="D2487" s="91"/>
      <c r="E2487" s="90"/>
      <c r="F2487" s="91"/>
      <c r="G2487" s="91"/>
      <c r="H2487" s="91"/>
    </row>
    <row r="2488" spans="1:8" ht="22.5" customHeight="1" x14ac:dyDescent="0.3">
      <c r="A2488" s="24">
        <v>2485</v>
      </c>
      <c r="B2488" s="83"/>
      <c r="C2488" s="90"/>
      <c r="D2488" s="91"/>
      <c r="E2488" s="90"/>
      <c r="F2488" s="91"/>
      <c r="G2488" s="91"/>
      <c r="H2488" s="91"/>
    </row>
    <row r="2489" spans="1:8" ht="22.5" customHeight="1" x14ac:dyDescent="0.3">
      <c r="A2489" s="24">
        <v>2486</v>
      </c>
      <c r="B2489" s="83"/>
      <c r="C2489" s="90"/>
      <c r="D2489" s="91"/>
      <c r="E2489" s="90"/>
      <c r="F2489" s="91"/>
      <c r="G2489" s="91"/>
      <c r="H2489" s="91"/>
    </row>
    <row r="2490" spans="1:8" ht="22.5" customHeight="1" x14ac:dyDescent="0.3">
      <c r="A2490" s="24">
        <v>2487</v>
      </c>
      <c r="B2490" s="83"/>
      <c r="C2490" s="90"/>
      <c r="D2490" s="91"/>
      <c r="E2490" s="90"/>
      <c r="F2490" s="91"/>
      <c r="G2490" s="91"/>
      <c r="H2490" s="91"/>
    </row>
    <row r="2491" spans="1:8" ht="22.5" customHeight="1" x14ac:dyDescent="0.3">
      <c r="A2491" s="24">
        <v>2488</v>
      </c>
      <c r="B2491" s="83"/>
      <c r="C2491" s="90"/>
      <c r="D2491" s="91"/>
      <c r="E2491" s="90"/>
      <c r="F2491" s="91"/>
      <c r="G2491" s="91"/>
      <c r="H2491" s="91"/>
    </row>
    <row r="2492" spans="1:8" ht="22.5" customHeight="1" x14ac:dyDescent="0.3">
      <c r="A2492" s="24">
        <v>2489</v>
      </c>
      <c r="B2492" s="83"/>
      <c r="C2492" s="90"/>
      <c r="D2492" s="91"/>
      <c r="E2492" s="90"/>
      <c r="F2492" s="91"/>
      <c r="G2492" s="91"/>
      <c r="H2492" s="91"/>
    </row>
    <row r="2493" spans="1:8" ht="22.5" customHeight="1" x14ac:dyDescent="0.3">
      <c r="A2493" s="24">
        <v>2490</v>
      </c>
      <c r="B2493" s="83"/>
      <c r="C2493" s="90"/>
      <c r="D2493" s="91"/>
      <c r="E2493" s="90"/>
      <c r="F2493" s="91"/>
      <c r="G2493" s="91"/>
      <c r="H2493" s="91"/>
    </row>
    <row r="2494" spans="1:8" ht="22.5" customHeight="1" x14ac:dyDescent="0.3">
      <c r="A2494" s="24">
        <v>2491</v>
      </c>
      <c r="B2494" s="83"/>
      <c r="C2494" s="90"/>
      <c r="D2494" s="91"/>
      <c r="E2494" s="90"/>
      <c r="F2494" s="91"/>
      <c r="G2494" s="91"/>
      <c r="H2494" s="91"/>
    </row>
    <row r="2495" spans="1:8" ht="22.5" customHeight="1" x14ac:dyDescent="0.3">
      <c r="A2495" s="24">
        <v>2492</v>
      </c>
      <c r="B2495" s="83"/>
      <c r="C2495" s="90"/>
      <c r="D2495" s="91"/>
      <c r="E2495" s="90"/>
      <c r="F2495" s="91"/>
      <c r="G2495" s="91"/>
      <c r="H2495" s="91"/>
    </row>
    <row r="2496" spans="1:8" ht="22.5" customHeight="1" x14ac:dyDescent="0.3">
      <c r="A2496" s="24">
        <v>2493</v>
      </c>
      <c r="B2496" s="83"/>
      <c r="C2496" s="90"/>
      <c r="D2496" s="91"/>
      <c r="E2496" s="90"/>
      <c r="F2496" s="91"/>
      <c r="G2496" s="91"/>
      <c r="H2496" s="91"/>
    </row>
    <row r="2497" spans="1:8" ht="22.5" customHeight="1" x14ac:dyDescent="0.3">
      <c r="A2497" s="24">
        <v>2494</v>
      </c>
      <c r="B2497" s="83"/>
      <c r="C2497" s="90"/>
      <c r="D2497" s="91"/>
      <c r="E2497" s="90"/>
      <c r="F2497" s="91"/>
      <c r="G2497" s="91"/>
      <c r="H2497" s="91"/>
    </row>
    <row r="2498" spans="1:8" ht="22.5" customHeight="1" x14ac:dyDescent="0.3">
      <c r="A2498" s="24">
        <v>2495</v>
      </c>
      <c r="B2498" s="83"/>
      <c r="C2498" s="90"/>
      <c r="D2498" s="91"/>
      <c r="E2498" s="90"/>
      <c r="F2498" s="91"/>
      <c r="G2498" s="91"/>
      <c r="H2498" s="91"/>
    </row>
    <row r="2499" spans="1:8" ht="22.5" customHeight="1" x14ac:dyDescent="0.3">
      <c r="A2499" s="24">
        <v>2496</v>
      </c>
      <c r="B2499" s="83"/>
      <c r="C2499" s="90"/>
      <c r="D2499" s="91"/>
      <c r="E2499" s="90"/>
      <c r="F2499" s="91"/>
      <c r="G2499" s="91"/>
      <c r="H2499" s="91"/>
    </row>
    <row r="2500" spans="1:8" ht="22.5" customHeight="1" x14ac:dyDescent="0.3">
      <c r="A2500" s="24">
        <v>2497</v>
      </c>
      <c r="B2500" s="83"/>
      <c r="C2500" s="90"/>
      <c r="D2500" s="91"/>
      <c r="E2500" s="90"/>
      <c r="F2500" s="91"/>
      <c r="G2500" s="91"/>
      <c r="H2500" s="91"/>
    </row>
    <row r="2501" spans="1:8" ht="22.5" customHeight="1" x14ac:dyDescent="0.3">
      <c r="A2501" s="24">
        <v>2498</v>
      </c>
      <c r="B2501" s="83"/>
      <c r="C2501" s="90"/>
      <c r="D2501" s="91"/>
      <c r="E2501" s="90"/>
      <c r="F2501" s="91"/>
      <c r="G2501" s="91"/>
      <c r="H2501" s="91"/>
    </row>
    <row r="2502" spans="1:8" ht="22.5" customHeight="1" x14ac:dyDescent="0.3">
      <c r="A2502" s="24">
        <v>2499</v>
      </c>
      <c r="B2502" s="83"/>
      <c r="C2502" s="90"/>
      <c r="D2502" s="91"/>
      <c r="E2502" s="90"/>
      <c r="F2502" s="91"/>
      <c r="G2502" s="91"/>
      <c r="H2502" s="91"/>
    </row>
    <row r="2503" spans="1:8" ht="22.5" customHeight="1" x14ac:dyDescent="0.3">
      <c r="A2503" s="24">
        <v>2500</v>
      </c>
      <c r="B2503" s="83"/>
      <c r="C2503" s="90"/>
      <c r="D2503" s="91"/>
      <c r="E2503" s="90"/>
      <c r="F2503" s="91"/>
      <c r="G2503" s="91"/>
      <c r="H2503" s="91"/>
    </row>
    <row r="2504" spans="1:8" ht="22.5" customHeight="1" x14ac:dyDescent="0.3">
      <c r="A2504" s="24">
        <v>2501</v>
      </c>
      <c r="B2504" s="83"/>
      <c r="C2504" s="90"/>
      <c r="D2504" s="91"/>
      <c r="E2504" s="90"/>
      <c r="F2504" s="91"/>
      <c r="G2504" s="91"/>
      <c r="H2504" s="91"/>
    </row>
    <row r="2505" spans="1:8" ht="22.5" customHeight="1" x14ac:dyDescent="0.3">
      <c r="A2505" s="24">
        <v>2502</v>
      </c>
      <c r="B2505" s="83"/>
      <c r="C2505" s="90"/>
      <c r="D2505" s="91"/>
      <c r="E2505" s="90"/>
      <c r="F2505" s="91"/>
      <c r="G2505" s="91"/>
      <c r="H2505" s="91"/>
    </row>
    <row r="2506" spans="1:8" ht="22.5" customHeight="1" x14ac:dyDescent="0.3">
      <c r="A2506" s="24">
        <v>2503</v>
      </c>
      <c r="B2506" s="83"/>
      <c r="C2506" s="90"/>
      <c r="D2506" s="91"/>
      <c r="E2506" s="90"/>
      <c r="F2506" s="91"/>
      <c r="G2506" s="91"/>
      <c r="H2506" s="91"/>
    </row>
    <row r="2507" spans="1:8" ht="22.5" customHeight="1" x14ac:dyDescent="0.3">
      <c r="A2507" s="24">
        <v>2504</v>
      </c>
      <c r="B2507" s="83"/>
      <c r="C2507" s="90"/>
      <c r="D2507" s="91"/>
      <c r="E2507" s="90"/>
      <c r="F2507" s="91"/>
      <c r="G2507" s="91"/>
      <c r="H2507" s="91"/>
    </row>
    <row r="2508" spans="1:8" ht="22.5" customHeight="1" x14ac:dyDescent="0.3">
      <c r="A2508" s="24">
        <v>2505</v>
      </c>
      <c r="B2508" s="83"/>
      <c r="C2508" s="90"/>
      <c r="D2508" s="91"/>
      <c r="E2508" s="90"/>
      <c r="F2508" s="91"/>
      <c r="G2508" s="91"/>
      <c r="H2508" s="91"/>
    </row>
    <row r="2509" spans="1:8" ht="22.5" customHeight="1" x14ac:dyDescent="0.3">
      <c r="A2509" s="24">
        <v>2506</v>
      </c>
      <c r="B2509" s="83"/>
      <c r="C2509" s="90"/>
      <c r="D2509" s="91"/>
      <c r="E2509" s="90"/>
      <c r="F2509" s="91"/>
      <c r="G2509" s="91"/>
      <c r="H2509" s="91"/>
    </row>
    <row r="2510" spans="1:8" ht="22.5" customHeight="1" x14ac:dyDescent="0.3">
      <c r="A2510" s="24">
        <v>2507</v>
      </c>
      <c r="B2510" s="83"/>
      <c r="C2510" s="90"/>
      <c r="D2510" s="91"/>
      <c r="E2510" s="90"/>
      <c r="F2510" s="91"/>
      <c r="G2510" s="91"/>
      <c r="H2510" s="91"/>
    </row>
    <row r="2511" spans="1:8" ht="22.5" customHeight="1" x14ac:dyDescent="0.3">
      <c r="A2511" s="24">
        <v>2508</v>
      </c>
      <c r="B2511" s="83"/>
      <c r="C2511" s="90"/>
      <c r="D2511" s="91"/>
      <c r="E2511" s="90"/>
      <c r="F2511" s="91"/>
      <c r="G2511" s="91"/>
      <c r="H2511" s="91"/>
    </row>
    <row r="2512" spans="1:8" ht="22.5" customHeight="1" x14ac:dyDescent="0.3">
      <c r="A2512" s="24">
        <v>2509</v>
      </c>
      <c r="B2512" s="83"/>
      <c r="C2512" s="90"/>
      <c r="D2512" s="91"/>
      <c r="E2512" s="90"/>
      <c r="F2512" s="91"/>
      <c r="G2512" s="91"/>
      <c r="H2512" s="91"/>
    </row>
    <row r="2513" spans="1:8" ht="22.5" customHeight="1" x14ac:dyDescent="0.3">
      <c r="A2513" s="24">
        <v>2510</v>
      </c>
      <c r="B2513" s="83"/>
      <c r="C2513" s="90"/>
      <c r="D2513" s="91"/>
      <c r="E2513" s="90"/>
      <c r="F2513" s="91"/>
      <c r="G2513" s="91"/>
      <c r="H2513" s="91"/>
    </row>
    <row r="2514" spans="1:8" ht="22.5" customHeight="1" x14ac:dyDescent="0.3">
      <c r="A2514" s="24">
        <v>2511</v>
      </c>
      <c r="B2514" s="83"/>
      <c r="C2514" s="90"/>
      <c r="D2514" s="91"/>
      <c r="E2514" s="90"/>
      <c r="F2514" s="91"/>
      <c r="G2514" s="91"/>
      <c r="H2514" s="91"/>
    </row>
    <row r="2515" spans="1:8" ht="22.5" customHeight="1" x14ac:dyDescent="0.3">
      <c r="A2515" s="24">
        <v>2512</v>
      </c>
      <c r="B2515" s="83"/>
      <c r="C2515" s="90"/>
      <c r="D2515" s="91"/>
      <c r="E2515" s="90"/>
      <c r="F2515" s="91"/>
      <c r="G2515" s="91"/>
      <c r="H2515" s="91"/>
    </row>
    <row r="2516" spans="1:8" ht="22.5" customHeight="1" x14ac:dyDescent="0.3">
      <c r="A2516" s="24">
        <v>2513</v>
      </c>
      <c r="B2516" s="83"/>
      <c r="C2516" s="90"/>
      <c r="D2516" s="91"/>
      <c r="E2516" s="90"/>
      <c r="F2516" s="91"/>
      <c r="G2516" s="91"/>
      <c r="H2516" s="91"/>
    </row>
    <row r="2517" spans="1:8" ht="22.5" customHeight="1" x14ac:dyDescent="0.3">
      <c r="A2517" s="24">
        <v>2514</v>
      </c>
      <c r="B2517" s="83"/>
      <c r="C2517" s="90"/>
      <c r="D2517" s="91"/>
      <c r="E2517" s="90"/>
      <c r="F2517" s="91"/>
      <c r="G2517" s="91"/>
      <c r="H2517" s="91"/>
    </row>
    <row r="2518" spans="1:8" ht="22.5" customHeight="1" x14ac:dyDescent="0.3">
      <c r="A2518" s="24">
        <v>2515</v>
      </c>
      <c r="B2518" s="83"/>
      <c r="C2518" s="90"/>
      <c r="D2518" s="91"/>
      <c r="E2518" s="90"/>
      <c r="F2518" s="91"/>
      <c r="G2518" s="91"/>
      <c r="H2518" s="91"/>
    </row>
    <row r="2519" spans="1:8" ht="22.5" customHeight="1" x14ac:dyDescent="0.3">
      <c r="A2519" s="24">
        <v>2516</v>
      </c>
      <c r="B2519" s="83"/>
      <c r="C2519" s="90"/>
      <c r="D2519" s="91"/>
      <c r="E2519" s="90"/>
      <c r="F2519" s="91"/>
      <c r="G2519" s="91"/>
      <c r="H2519" s="91"/>
    </row>
    <row r="2520" spans="1:8" ht="22.5" customHeight="1" x14ac:dyDescent="0.3">
      <c r="A2520" s="24">
        <v>2517</v>
      </c>
      <c r="B2520" s="83"/>
      <c r="C2520" s="90"/>
      <c r="D2520" s="91"/>
      <c r="E2520" s="90"/>
      <c r="F2520" s="91"/>
      <c r="G2520" s="91"/>
      <c r="H2520" s="91"/>
    </row>
    <row r="2521" spans="1:8" ht="22.5" customHeight="1" x14ac:dyDescent="0.3">
      <c r="A2521" s="24">
        <v>2518</v>
      </c>
      <c r="B2521" s="83"/>
      <c r="C2521" s="90"/>
      <c r="D2521" s="91"/>
      <c r="E2521" s="90"/>
      <c r="F2521" s="91"/>
      <c r="G2521" s="91"/>
      <c r="H2521" s="91"/>
    </row>
    <row r="2522" spans="1:8" ht="22.5" customHeight="1" x14ac:dyDescent="0.3">
      <c r="A2522" s="24">
        <v>2519</v>
      </c>
      <c r="B2522" s="83"/>
      <c r="C2522" s="90"/>
      <c r="D2522" s="91"/>
      <c r="E2522" s="90"/>
      <c r="F2522" s="91"/>
      <c r="G2522" s="91"/>
      <c r="H2522" s="91"/>
    </row>
    <row r="2523" spans="1:8" ht="22.5" customHeight="1" x14ac:dyDescent="0.3">
      <c r="A2523" s="24">
        <v>2520</v>
      </c>
      <c r="B2523" s="83"/>
      <c r="C2523" s="90"/>
      <c r="D2523" s="91"/>
      <c r="E2523" s="90"/>
      <c r="F2523" s="91"/>
      <c r="G2523" s="91"/>
      <c r="H2523" s="91"/>
    </row>
    <row r="2524" spans="1:8" ht="22.5" customHeight="1" x14ac:dyDescent="0.3">
      <c r="A2524" s="24">
        <v>2521</v>
      </c>
      <c r="B2524" s="83"/>
      <c r="C2524" s="90"/>
      <c r="D2524" s="91"/>
      <c r="E2524" s="90"/>
      <c r="F2524" s="91"/>
      <c r="G2524" s="91"/>
      <c r="H2524" s="91"/>
    </row>
    <row r="2525" spans="1:8" ht="22.5" customHeight="1" x14ac:dyDescent="0.3">
      <c r="A2525" s="24">
        <v>2522</v>
      </c>
      <c r="B2525" s="83"/>
      <c r="C2525" s="90"/>
      <c r="D2525" s="91"/>
      <c r="E2525" s="90"/>
      <c r="F2525" s="91"/>
      <c r="G2525" s="91"/>
      <c r="H2525" s="91"/>
    </row>
    <row r="2526" spans="1:8" ht="22.5" customHeight="1" x14ac:dyDescent="0.3">
      <c r="A2526" s="24">
        <v>2523</v>
      </c>
      <c r="B2526" s="83"/>
      <c r="C2526" s="90"/>
      <c r="D2526" s="91"/>
      <c r="E2526" s="90"/>
      <c r="F2526" s="91"/>
      <c r="G2526" s="91"/>
      <c r="H2526" s="91"/>
    </row>
    <row r="2527" spans="1:8" ht="22.5" customHeight="1" x14ac:dyDescent="0.3">
      <c r="A2527" s="24">
        <v>2524</v>
      </c>
      <c r="B2527" s="83"/>
      <c r="C2527" s="90"/>
      <c r="D2527" s="91"/>
      <c r="E2527" s="90"/>
      <c r="F2527" s="91"/>
      <c r="G2527" s="91"/>
      <c r="H2527" s="91"/>
    </row>
    <row r="2528" spans="1:8" ht="22.5" customHeight="1" x14ac:dyDescent="0.3">
      <c r="A2528" s="24">
        <v>2525</v>
      </c>
      <c r="B2528" s="83"/>
      <c r="C2528" s="90"/>
      <c r="D2528" s="91"/>
      <c r="E2528" s="90"/>
      <c r="F2528" s="91"/>
      <c r="G2528" s="91"/>
      <c r="H2528" s="91"/>
    </row>
    <row r="2529" spans="1:8" ht="22.5" customHeight="1" x14ac:dyDescent="0.3">
      <c r="A2529" s="24">
        <v>2526</v>
      </c>
      <c r="B2529" s="83"/>
      <c r="C2529" s="90"/>
      <c r="D2529" s="91"/>
      <c r="E2529" s="90"/>
      <c r="F2529" s="91"/>
      <c r="G2529" s="91"/>
      <c r="H2529" s="91"/>
    </row>
    <row r="2530" spans="1:8" ht="22.5" customHeight="1" x14ac:dyDescent="0.3">
      <c r="A2530" s="24">
        <v>2527</v>
      </c>
      <c r="B2530" s="83"/>
      <c r="C2530" s="90"/>
      <c r="D2530" s="91"/>
      <c r="E2530" s="90"/>
      <c r="F2530" s="91"/>
      <c r="G2530" s="91"/>
      <c r="H2530" s="91"/>
    </row>
    <row r="2531" spans="1:8" ht="22.5" customHeight="1" x14ac:dyDescent="0.3">
      <c r="A2531" s="24">
        <v>2528</v>
      </c>
      <c r="B2531" s="83"/>
      <c r="C2531" s="90"/>
      <c r="D2531" s="91"/>
      <c r="E2531" s="90"/>
      <c r="F2531" s="91"/>
      <c r="G2531" s="91"/>
      <c r="H2531" s="91"/>
    </row>
    <row r="2532" spans="1:8" ht="22.5" customHeight="1" x14ac:dyDescent="0.3">
      <c r="A2532" s="24">
        <v>2529</v>
      </c>
      <c r="B2532" s="83"/>
      <c r="C2532" s="90"/>
      <c r="D2532" s="91"/>
      <c r="E2532" s="90"/>
      <c r="F2532" s="91"/>
      <c r="G2532" s="91"/>
      <c r="H2532" s="91"/>
    </row>
    <row r="2533" spans="1:8" ht="22.5" customHeight="1" x14ac:dyDescent="0.3">
      <c r="A2533" s="24">
        <v>2530</v>
      </c>
      <c r="B2533" s="83"/>
      <c r="C2533" s="90"/>
      <c r="D2533" s="91"/>
      <c r="E2533" s="90"/>
      <c r="F2533" s="91"/>
      <c r="G2533" s="91"/>
      <c r="H2533" s="91"/>
    </row>
    <row r="2534" spans="1:8" ht="22.5" customHeight="1" x14ac:dyDescent="0.3">
      <c r="A2534" s="24">
        <v>2531</v>
      </c>
      <c r="B2534" s="83"/>
      <c r="C2534" s="90"/>
      <c r="D2534" s="91"/>
      <c r="E2534" s="90"/>
      <c r="F2534" s="91"/>
      <c r="G2534" s="91"/>
      <c r="H2534" s="91"/>
    </row>
    <row r="2535" spans="1:8" ht="22.5" customHeight="1" x14ac:dyDescent="0.3">
      <c r="A2535" s="24">
        <v>2532</v>
      </c>
      <c r="B2535" s="83"/>
      <c r="C2535" s="90"/>
      <c r="D2535" s="91"/>
      <c r="E2535" s="90"/>
      <c r="F2535" s="91"/>
      <c r="G2535" s="91"/>
      <c r="H2535" s="91"/>
    </row>
    <row r="2536" spans="1:8" ht="22.5" customHeight="1" x14ac:dyDescent="0.3">
      <c r="A2536" s="24">
        <v>2533</v>
      </c>
      <c r="B2536" s="83"/>
      <c r="C2536" s="90"/>
      <c r="D2536" s="91"/>
      <c r="E2536" s="90"/>
      <c r="F2536" s="91"/>
      <c r="G2536" s="91"/>
      <c r="H2536" s="91"/>
    </row>
    <row r="2537" spans="1:8" ht="22.5" customHeight="1" x14ac:dyDescent="0.3">
      <c r="A2537" s="24">
        <v>2534</v>
      </c>
      <c r="B2537" s="83"/>
      <c r="C2537" s="90"/>
      <c r="D2537" s="91"/>
      <c r="E2537" s="90"/>
      <c r="F2537" s="91"/>
      <c r="G2537" s="91"/>
      <c r="H2537" s="91"/>
    </row>
    <row r="2538" spans="1:8" ht="22.5" customHeight="1" x14ac:dyDescent="0.3">
      <c r="A2538" s="24">
        <v>2535</v>
      </c>
      <c r="B2538" s="83"/>
      <c r="C2538" s="90"/>
      <c r="D2538" s="91"/>
      <c r="E2538" s="90"/>
      <c r="F2538" s="91"/>
      <c r="G2538" s="91"/>
      <c r="H2538" s="91"/>
    </row>
    <row r="2539" spans="1:8" ht="22.5" customHeight="1" x14ac:dyDescent="0.3">
      <c r="A2539" s="24">
        <v>2536</v>
      </c>
      <c r="B2539" s="83"/>
      <c r="C2539" s="90"/>
      <c r="D2539" s="91"/>
      <c r="E2539" s="90"/>
      <c r="F2539" s="91"/>
      <c r="G2539" s="91"/>
      <c r="H2539" s="91"/>
    </row>
    <row r="2540" spans="1:8" ht="22.5" customHeight="1" x14ac:dyDescent="0.3">
      <c r="A2540" s="24">
        <v>2537</v>
      </c>
      <c r="B2540" s="83"/>
      <c r="C2540" s="90"/>
      <c r="D2540" s="91"/>
      <c r="E2540" s="90"/>
      <c r="F2540" s="91"/>
      <c r="G2540" s="91"/>
      <c r="H2540" s="91"/>
    </row>
    <row r="2541" spans="1:8" ht="22.5" customHeight="1" x14ac:dyDescent="0.3">
      <c r="A2541" s="24">
        <v>2538</v>
      </c>
      <c r="B2541" s="83"/>
      <c r="C2541" s="90"/>
      <c r="D2541" s="91"/>
      <c r="E2541" s="90"/>
      <c r="F2541" s="91"/>
      <c r="G2541" s="91"/>
      <c r="H2541" s="91"/>
    </row>
    <row r="2542" spans="1:8" ht="22.5" customHeight="1" x14ac:dyDescent="0.3">
      <c r="A2542" s="24">
        <v>2539</v>
      </c>
      <c r="B2542" s="83"/>
      <c r="C2542" s="90"/>
      <c r="D2542" s="91"/>
      <c r="E2542" s="90"/>
      <c r="F2542" s="91"/>
      <c r="G2542" s="91"/>
      <c r="H2542" s="91"/>
    </row>
    <row r="2543" spans="1:8" ht="22.5" customHeight="1" x14ac:dyDescent="0.3">
      <c r="A2543" s="24">
        <v>2540</v>
      </c>
      <c r="B2543" s="83"/>
      <c r="C2543" s="90"/>
      <c r="D2543" s="91"/>
      <c r="E2543" s="90"/>
      <c r="F2543" s="91"/>
      <c r="G2543" s="91"/>
      <c r="H2543" s="91"/>
    </row>
    <row r="2544" spans="1:8" ht="22.5" customHeight="1" x14ac:dyDescent="0.3">
      <c r="A2544" s="24">
        <v>2541</v>
      </c>
      <c r="B2544" s="83"/>
      <c r="C2544" s="90"/>
      <c r="D2544" s="91"/>
      <c r="E2544" s="90"/>
      <c r="F2544" s="91"/>
      <c r="G2544" s="91"/>
      <c r="H2544" s="91"/>
    </row>
    <row r="2545" spans="1:8" ht="22.5" customHeight="1" x14ac:dyDescent="0.3">
      <c r="A2545" s="24">
        <v>2542</v>
      </c>
      <c r="B2545" s="83"/>
      <c r="C2545" s="90"/>
      <c r="D2545" s="91"/>
      <c r="E2545" s="90"/>
      <c r="F2545" s="91"/>
      <c r="G2545" s="91"/>
      <c r="H2545" s="91"/>
    </row>
    <row r="2546" spans="1:8" ht="22.5" customHeight="1" x14ac:dyDescent="0.3">
      <c r="A2546" s="24">
        <v>2543</v>
      </c>
      <c r="B2546" s="83"/>
      <c r="C2546" s="90"/>
      <c r="D2546" s="91"/>
      <c r="E2546" s="90"/>
      <c r="F2546" s="91"/>
      <c r="G2546" s="91"/>
      <c r="H2546" s="91"/>
    </row>
    <row r="2547" spans="1:8" ht="22.5" customHeight="1" x14ac:dyDescent="0.3">
      <c r="A2547" s="24">
        <v>2544</v>
      </c>
      <c r="B2547" s="83"/>
      <c r="C2547" s="90"/>
      <c r="D2547" s="91"/>
      <c r="E2547" s="90"/>
      <c r="F2547" s="91"/>
      <c r="G2547" s="91"/>
      <c r="H2547" s="91"/>
    </row>
    <row r="2548" spans="1:8" ht="22.5" customHeight="1" x14ac:dyDescent="0.3">
      <c r="A2548" s="24">
        <v>2545</v>
      </c>
      <c r="B2548" s="83"/>
      <c r="C2548" s="90"/>
      <c r="D2548" s="91"/>
      <c r="E2548" s="90"/>
      <c r="F2548" s="91"/>
      <c r="G2548" s="91"/>
      <c r="H2548" s="91"/>
    </row>
    <row r="2549" spans="1:8" ht="22.5" customHeight="1" x14ac:dyDescent="0.3">
      <c r="A2549" s="24">
        <v>2546</v>
      </c>
      <c r="B2549" s="83"/>
      <c r="C2549" s="90"/>
      <c r="D2549" s="91"/>
      <c r="E2549" s="90"/>
      <c r="F2549" s="91"/>
      <c r="G2549" s="91"/>
      <c r="H2549" s="91"/>
    </row>
    <row r="2550" spans="1:8" ht="22.5" customHeight="1" x14ac:dyDescent="0.3">
      <c r="A2550" s="24">
        <v>2547</v>
      </c>
      <c r="B2550" s="83"/>
      <c r="C2550" s="90"/>
      <c r="D2550" s="91"/>
      <c r="E2550" s="90"/>
      <c r="F2550" s="91"/>
      <c r="G2550" s="91"/>
      <c r="H2550" s="91"/>
    </row>
    <row r="2551" spans="1:8" ht="22.5" customHeight="1" x14ac:dyDescent="0.3">
      <c r="A2551" s="24">
        <v>2548</v>
      </c>
      <c r="B2551" s="83"/>
      <c r="C2551" s="90"/>
      <c r="D2551" s="91"/>
      <c r="E2551" s="90"/>
      <c r="F2551" s="91"/>
      <c r="G2551" s="91"/>
      <c r="H2551" s="91"/>
    </row>
    <row r="2552" spans="1:8" ht="22.5" customHeight="1" x14ac:dyDescent="0.3">
      <c r="A2552" s="24">
        <v>2549</v>
      </c>
      <c r="B2552" s="83"/>
      <c r="C2552" s="90"/>
      <c r="D2552" s="91"/>
      <c r="E2552" s="90"/>
      <c r="F2552" s="91"/>
      <c r="G2552" s="91"/>
      <c r="H2552" s="91"/>
    </row>
    <row r="2553" spans="1:8" ht="22.5" customHeight="1" x14ac:dyDescent="0.3">
      <c r="A2553" s="24">
        <v>2550</v>
      </c>
      <c r="B2553" s="83"/>
      <c r="C2553" s="90"/>
      <c r="D2553" s="91"/>
      <c r="E2553" s="90"/>
      <c r="F2553" s="91"/>
      <c r="G2553" s="91"/>
      <c r="H2553" s="91"/>
    </row>
    <row r="2554" spans="1:8" ht="22.5" customHeight="1" x14ac:dyDescent="0.3">
      <c r="A2554" s="24">
        <v>2551</v>
      </c>
      <c r="B2554" s="83"/>
      <c r="C2554" s="90"/>
      <c r="D2554" s="91"/>
      <c r="E2554" s="90"/>
      <c r="F2554" s="91"/>
      <c r="G2554" s="91"/>
      <c r="H2554" s="91"/>
    </row>
    <row r="2555" spans="1:8" ht="22.5" customHeight="1" x14ac:dyDescent="0.3">
      <c r="A2555" s="24">
        <v>2552</v>
      </c>
      <c r="B2555" s="83"/>
      <c r="C2555" s="90"/>
      <c r="D2555" s="91"/>
      <c r="E2555" s="90"/>
      <c r="F2555" s="91"/>
      <c r="G2555" s="91"/>
      <c r="H2555" s="91"/>
    </row>
    <row r="2556" spans="1:8" ht="22.5" customHeight="1" x14ac:dyDescent="0.3">
      <c r="A2556" s="24">
        <v>2553</v>
      </c>
      <c r="B2556" s="83"/>
      <c r="C2556" s="90"/>
      <c r="D2556" s="91"/>
      <c r="E2556" s="90"/>
      <c r="F2556" s="91"/>
      <c r="G2556" s="91"/>
      <c r="H2556" s="91"/>
    </row>
    <row r="2557" spans="1:8" ht="22.5" customHeight="1" x14ac:dyDescent="0.3">
      <c r="A2557" s="24">
        <v>2554</v>
      </c>
      <c r="B2557" s="83"/>
      <c r="C2557" s="90"/>
      <c r="D2557" s="91"/>
      <c r="E2557" s="90"/>
      <c r="F2557" s="91"/>
      <c r="G2557" s="91"/>
      <c r="H2557" s="91"/>
    </row>
    <row r="2558" spans="1:8" ht="22.5" customHeight="1" x14ac:dyDescent="0.3">
      <c r="A2558" s="24">
        <v>2555</v>
      </c>
      <c r="B2558" s="83"/>
      <c r="C2558" s="90"/>
      <c r="D2558" s="91"/>
      <c r="E2558" s="90"/>
      <c r="F2558" s="91"/>
      <c r="G2558" s="91"/>
      <c r="H2558" s="91"/>
    </row>
    <row r="2559" spans="1:8" ht="22.5" customHeight="1" x14ac:dyDescent="0.3">
      <c r="A2559" s="24">
        <v>2556</v>
      </c>
      <c r="B2559" s="83"/>
      <c r="C2559" s="90"/>
      <c r="D2559" s="91"/>
      <c r="E2559" s="90"/>
      <c r="F2559" s="91"/>
      <c r="G2559" s="91"/>
      <c r="H2559" s="91"/>
    </row>
    <row r="2560" spans="1:8" ht="22.5" customHeight="1" x14ac:dyDescent="0.3">
      <c r="A2560" s="24">
        <v>2557</v>
      </c>
      <c r="B2560" s="83"/>
      <c r="C2560" s="90"/>
      <c r="D2560" s="91"/>
      <c r="E2560" s="90"/>
      <c r="F2560" s="91"/>
      <c r="G2560" s="91"/>
      <c r="H2560" s="91"/>
    </row>
    <row r="2561" spans="1:8" ht="22.5" customHeight="1" x14ac:dyDescent="0.3">
      <c r="A2561" s="24">
        <v>2558</v>
      </c>
      <c r="B2561" s="83"/>
      <c r="C2561" s="90"/>
      <c r="D2561" s="91"/>
      <c r="E2561" s="90"/>
      <c r="F2561" s="91"/>
      <c r="G2561" s="91"/>
      <c r="H2561" s="91"/>
    </row>
    <row r="2562" spans="1:8" ht="22.5" customHeight="1" x14ac:dyDescent="0.3">
      <c r="A2562" s="24">
        <v>2559</v>
      </c>
      <c r="B2562" s="83"/>
      <c r="C2562" s="90"/>
      <c r="D2562" s="91"/>
      <c r="E2562" s="90"/>
      <c r="F2562" s="91"/>
      <c r="G2562" s="91"/>
      <c r="H2562" s="91"/>
    </row>
    <row r="2563" spans="1:8" ht="22.5" customHeight="1" x14ac:dyDescent="0.3">
      <c r="A2563" s="24">
        <v>2560</v>
      </c>
      <c r="B2563" s="83"/>
      <c r="C2563" s="90"/>
      <c r="D2563" s="91"/>
      <c r="E2563" s="90"/>
      <c r="F2563" s="91"/>
      <c r="G2563" s="91"/>
      <c r="H2563" s="91"/>
    </row>
    <row r="2564" spans="1:8" ht="22.5" customHeight="1" x14ac:dyDescent="0.3">
      <c r="A2564" s="24">
        <v>2561</v>
      </c>
      <c r="B2564" s="83"/>
      <c r="C2564" s="90"/>
      <c r="D2564" s="91"/>
      <c r="E2564" s="90"/>
      <c r="F2564" s="91"/>
      <c r="G2564" s="91"/>
      <c r="H2564" s="91"/>
    </row>
    <row r="2565" spans="1:8" ht="22.5" customHeight="1" x14ac:dyDescent="0.3">
      <c r="A2565" s="24">
        <v>2562</v>
      </c>
      <c r="B2565" s="83"/>
      <c r="C2565" s="90"/>
      <c r="D2565" s="91"/>
      <c r="E2565" s="90"/>
      <c r="F2565" s="91"/>
      <c r="G2565" s="91"/>
      <c r="H2565" s="91"/>
    </row>
    <row r="2566" spans="1:8" ht="22.5" customHeight="1" x14ac:dyDescent="0.3">
      <c r="A2566" s="24">
        <v>2563</v>
      </c>
      <c r="B2566" s="83"/>
      <c r="C2566" s="90"/>
      <c r="D2566" s="91"/>
      <c r="E2566" s="90"/>
      <c r="F2566" s="91"/>
      <c r="G2566" s="91"/>
      <c r="H2566" s="91"/>
    </row>
    <row r="2567" spans="1:8" ht="22.5" customHeight="1" x14ac:dyDescent="0.3">
      <c r="A2567" s="24">
        <v>2564</v>
      </c>
      <c r="B2567" s="83"/>
      <c r="C2567" s="90"/>
      <c r="D2567" s="91"/>
      <c r="E2567" s="90"/>
      <c r="F2567" s="91"/>
      <c r="G2567" s="91"/>
      <c r="H2567" s="91"/>
    </row>
    <row r="2568" spans="1:8" ht="22.5" customHeight="1" x14ac:dyDescent="0.3">
      <c r="A2568" s="24">
        <v>2565</v>
      </c>
      <c r="B2568" s="83"/>
      <c r="C2568" s="90"/>
      <c r="D2568" s="91"/>
      <c r="E2568" s="90"/>
      <c r="F2568" s="91"/>
      <c r="G2568" s="91"/>
      <c r="H2568" s="91"/>
    </row>
    <row r="2569" spans="1:8" ht="22.5" customHeight="1" x14ac:dyDescent="0.3">
      <c r="A2569" s="24">
        <v>2566</v>
      </c>
      <c r="B2569" s="83"/>
      <c r="C2569" s="90"/>
      <c r="D2569" s="91"/>
      <c r="E2569" s="90"/>
      <c r="F2569" s="91"/>
      <c r="G2569" s="91"/>
      <c r="H2569" s="91"/>
    </row>
    <row r="2570" spans="1:8" ht="22.5" customHeight="1" x14ac:dyDescent="0.3">
      <c r="A2570" s="24">
        <v>2567</v>
      </c>
      <c r="B2570" s="83"/>
      <c r="C2570" s="90"/>
      <c r="D2570" s="91"/>
      <c r="E2570" s="90"/>
      <c r="F2570" s="91"/>
      <c r="G2570" s="91"/>
      <c r="H2570" s="91"/>
    </row>
    <row r="2571" spans="1:8" ht="22.5" customHeight="1" x14ac:dyDescent="0.3">
      <c r="A2571" s="24">
        <v>2568</v>
      </c>
      <c r="B2571" s="83"/>
      <c r="C2571" s="90"/>
      <c r="D2571" s="91"/>
      <c r="E2571" s="90"/>
      <c r="F2571" s="91"/>
      <c r="G2571" s="91"/>
      <c r="H2571" s="91"/>
    </row>
    <row r="2572" spans="1:8" ht="22.5" customHeight="1" x14ac:dyDescent="0.3">
      <c r="A2572" s="24">
        <v>2569</v>
      </c>
      <c r="B2572" s="83"/>
      <c r="C2572" s="90"/>
      <c r="D2572" s="91"/>
      <c r="E2572" s="90"/>
      <c r="F2572" s="91"/>
      <c r="G2572" s="91"/>
      <c r="H2572" s="91"/>
    </row>
    <row r="2573" spans="1:8" ht="22.5" customHeight="1" x14ac:dyDescent="0.3">
      <c r="A2573" s="24">
        <v>2570</v>
      </c>
      <c r="B2573" s="83"/>
      <c r="C2573" s="90"/>
      <c r="D2573" s="91"/>
      <c r="E2573" s="90"/>
      <c r="F2573" s="91"/>
      <c r="G2573" s="91"/>
      <c r="H2573" s="91"/>
    </row>
    <row r="2574" spans="1:8" ht="22.5" customHeight="1" x14ac:dyDescent="0.3">
      <c r="A2574" s="24">
        <v>2571</v>
      </c>
      <c r="B2574" s="83"/>
      <c r="C2574" s="90"/>
      <c r="D2574" s="91"/>
      <c r="E2574" s="90"/>
      <c r="F2574" s="91"/>
      <c r="G2574" s="91"/>
      <c r="H2574" s="91"/>
    </row>
    <row r="2575" spans="1:8" ht="22.5" customHeight="1" x14ac:dyDescent="0.3">
      <c r="A2575" s="24">
        <v>2572</v>
      </c>
      <c r="B2575" s="83"/>
      <c r="C2575" s="90"/>
      <c r="D2575" s="91"/>
      <c r="E2575" s="90"/>
      <c r="F2575" s="91"/>
      <c r="G2575" s="91"/>
      <c r="H2575" s="91"/>
    </row>
    <row r="2576" spans="1:8" ht="22.5" customHeight="1" x14ac:dyDescent="0.3">
      <c r="A2576" s="24">
        <v>2573</v>
      </c>
      <c r="B2576" s="83"/>
      <c r="C2576" s="90"/>
      <c r="D2576" s="91"/>
      <c r="E2576" s="90"/>
      <c r="F2576" s="91"/>
      <c r="G2576" s="91"/>
      <c r="H2576" s="91"/>
    </row>
    <row r="2577" spans="1:8" ht="22.5" customHeight="1" x14ac:dyDescent="0.3">
      <c r="A2577" s="24">
        <v>2574</v>
      </c>
      <c r="B2577" s="83"/>
      <c r="C2577" s="90"/>
      <c r="D2577" s="91"/>
      <c r="E2577" s="90"/>
      <c r="F2577" s="91"/>
      <c r="G2577" s="91"/>
      <c r="H2577" s="91"/>
    </row>
    <row r="2578" spans="1:8" ht="22.5" customHeight="1" x14ac:dyDescent="0.3">
      <c r="A2578" s="24">
        <v>2575</v>
      </c>
      <c r="B2578" s="83"/>
      <c r="C2578" s="90"/>
      <c r="D2578" s="91"/>
      <c r="E2578" s="90"/>
      <c r="F2578" s="91"/>
      <c r="G2578" s="91"/>
      <c r="H2578" s="91"/>
    </row>
    <row r="2579" spans="1:8" ht="22.5" customHeight="1" x14ac:dyDescent="0.3">
      <c r="A2579" s="24">
        <v>2576</v>
      </c>
      <c r="B2579" s="83"/>
      <c r="C2579" s="90"/>
      <c r="D2579" s="91"/>
      <c r="E2579" s="90"/>
      <c r="F2579" s="91"/>
      <c r="G2579" s="91"/>
      <c r="H2579" s="91"/>
    </row>
    <row r="2580" spans="1:8" ht="22.5" customHeight="1" x14ac:dyDescent="0.3">
      <c r="A2580" s="24">
        <v>2577</v>
      </c>
      <c r="B2580" s="83"/>
      <c r="C2580" s="90"/>
      <c r="D2580" s="91"/>
      <c r="E2580" s="90"/>
      <c r="F2580" s="91"/>
      <c r="G2580" s="91"/>
      <c r="H2580" s="91"/>
    </row>
    <row r="2581" spans="1:8" ht="22.5" customHeight="1" x14ac:dyDescent="0.3">
      <c r="A2581" s="24">
        <v>2578</v>
      </c>
      <c r="B2581" s="83"/>
      <c r="C2581" s="90"/>
      <c r="D2581" s="91"/>
      <c r="E2581" s="90"/>
      <c r="F2581" s="91"/>
      <c r="G2581" s="91"/>
      <c r="H2581" s="91"/>
    </row>
    <row r="2582" spans="1:8" ht="22.5" customHeight="1" x14ac:dyDescent="0.3">
      <c r="A2582" s="24">
        <v>2579</v>
      </c>
      <c r="B2582" s="83"/>
      <c r="C2582" s="90"/>
      <c r="D2582" s="91"/>
      <c r="E2582" s="90"/>
      <c r="F2582" s="91"/>
      <c r="G2582" s="91"/>
      <c r="H2582" s="91"/>
    </row>
    <row r="2583" spans="1:8" ht="22.5" customHeight="1" x14ac:dyDescent="0.3">
      <c r="A2583" s="24">
        <v>2580</v>
      </c>
      <c r="B2583" s="83"/>
      <c r="C2583" s="90"/>
      <c r="D2583" s="91"/>
      <c r="E2583" s="90"/>
      <c r="F2583" s="91"/>
      <c r="G2583" s="91"/>
      <c r="H2583" s="91"/>
    </row>
    <row r="2584" spans="1:8" ht="22.5" customHeight="1" x14ac:dyDescent="0.3">
      <c r="A2584" s="24">
        <v>2581</v>
      </c>
      <c r="B2584" s="83"/>
      <c r="C2584" s="90"/>
      <c r="D2584" s="91"/>
      <c r="E2584" s="90"/>
      <c r="F2584" s="91"/>
      <c r="G2584" s="91"/>
      <c r="H2584" s="91"/>
    </row>
    <row r="2585" spans="1:8" ht="22.5" customHeight="1" x14ac:dyDescent="0.3">
      <c r="A2585" s="24">
        <v>2582</v>
      </c>
      <c r="B2585" s="83"/>
      <c r="C2585" s="90"/>
      <c r="D2585" s="91"/>
      <c r="E2585" s="90"/>
      <c r="F2585" s="91"/>
      <c r="G2585" s="91"/>
      <c r="H2585" s="91"/>
    </row>
    <row r="2586" spans="1:8" ht="22.5" customHeight="1" x14ac:dyDescent="0.3">
      <c r="A2586" s="24">
        <v>2583</v>
      </c>
      <c r="B2586" s="83"/>
      <c r="C2586" s="90"/>
      <c r="D2586" s="91"/>
      <c r="E2586" s="90"/>
      <c r="F2586" s="91"/>
      <c r="G2586" s="91"/>
      <c r="H2586" s="91"/>
    </row>
    <row r="2587" spans="1:8" ht="22.5" customHeight="1" x14ac:dyDescent="0.3">
      <c r="A2587" s="24">
        <v>2584</v>
      </c>
      <c r="B2587" s="83"/>
      <c r="C2587" s="90"/>
      <c r="D2587" s="91"/>
      <c r="E2587" s="90"/>
      <c r="F2587" s="91"/>
      <c r="G2587" s="91"/>
      <c r="H2587" s="91"/>
    </row>
    <row r="2588" spans="1:8" ht="22.5" customHeight="1" x14ac:dyDescent="0.3">
      <c r="A2588" s="24">
        <v>2585</v>
      </c>
      <c r="B2588" s="83"/>
      <c r="C2588" s="90"/>
      <c r="D2588" s="91"/>
      <c r="E2588" s="90"/>
      <c r="F2588" s="91"/>
      <c r="G2588" s="91"/>
      <c r="H2588" s="91"/>
    </row>
    <row r="2589" spans="1:8" ht="22.5" customHeight="1" x14ac:dyDescent="0.3">
      <c r="A2589" s="24">
        <v>2586</v>
      </c>
      <c r="B2589" s="83"/>
      <c r="C2589" s="90"/>
      <c r="D2589" s="91"/>
      <c r="E2589" s="90"/>
      <c r="F2589" s="91"/>
      <c r="G2589" s="91"/>
      <c r="H2589" s="91"/>
    </row>
    <row r="2590" spans="1:8" ht="22.5" customHeight="1" x14ac:dyDescent="0.3">
      <c r="A2590" s="24">
        <v>2587</v>
      </c>
      <c r="B2590" s="83"/>
      <c r="C2590" s="90"/>
      <c r="D2590" s="91"/>
      <c r="E2590" s="90"/>
      <c r="F2590" s="91"/>
      <c r="G2590" s="91"/>
      <c r="H2590" s="91"/>
    </row>
    <row r="2591" spans="1:8" ht="22.5" customHeight="1" x14ac:dyDescent="0.3">
      <c r="A2591" s="24">
        <v>2588</v>
      </c>
      <c r="B2591" s="83"/>
      <c r="C2591" s="90"/>
      <c r="D2591" s="91"/>
      <c r="E2591" s="90"/>
      <c r="F2591" s="91"/>
      <c r="G2591" s="91"/>
      <c r="H2591" s="91"/>
    </row>
    <row r="2592" spans="1:8" ht="22.5" customHeight="1" x14ac:dyDescent="0.3">
      <c r="A2592" s="24">
        <v>2589</v>
      </c>
      <c r="B2592" s="83"/>
      <c r="C2592" s="90"/>
      <c r="D2592" s="91"/>
      <c r="E2592" s="90"/>
      <c r="F2592" s="91"/>
      <c r="G2592" s="91"/>
      <c r="H2592" s="91"/>
    </row>
    <row r="2593" spans="1:8" ht="22.5" customHeight="1" x14ac:dyDescent="0.3">
      <c r="A2593" s="24">
        <v>2590</v>
      </c>
      <c r="B2593" s="83"/>
      <c r="C2593" s="90"/>
      <c r="D2593" s="91"/>
      <c r="E2593" s="90"/>
      <c r="F2593" s="91"/>
      <c r="G2593" s="91"/>
      <c r="H2593" s="91"/>
    </row>
    <row r="2594" spans="1:8" ht="22.5" customHeight="1" x14ac:dyDescent="0.3">
      <c r="A2594" s="24">
        <v>2591</v>
      </c>
      <c r="B2594" s="83"/>
      <c r="C2594" s="90"/>
      <c r="D2594" s="91"/>
      <c r="E2594" s="90"/>
      <c r="F2594" s="91"/>
      <c r="G2594" s="91"/>
      <c r="H2594" s="91"/>
    </row>
    <row r="2595" spans="1:8" ht="22.5" customHeight="1" x14ac:dyDescent="0.3">
      <c r="A2595" s="24">
        <v>2592</v>
      </c>
      <c r="B2595" s="83"/>
      <c r="C2595" s="90"/>
      <c r="D2595" s="91"/>
      <c r="E2595" s="90"/>
      <c r="F2595" s="91"/>
      <c r="G2595" s="91"/>
      <c r="H2595" s="91"/>
    </row>
    <row r="2596" spans="1:8" ht="22.5" customHeight="1" x14ac:dyDescent="0.3">
      <c r="A2596" s="24">
        <v>2593</v>
      </c>
      <c r="B2596" s="83"/>
      <c r="C2596" s="90"/>
      <c r="D2596" s="91"/>
      <c r="E2596" s="90"/>
      <c r="F2596" s="91"/>
      <c r="G2596" s="91"/>
      <c r="H2596" s="91"/>
    </row>
    <row r="2597" spans="1:8" ht="22.5" customHeight="1" x14ac:dyDescent="0.3">
      <c r="A2597" s="24">
        <v>2594</v>
      </c>
      <c r="B2597" s="83"/>
      <c r="C2597" s="90"/>
      <c r="D2597" s="91"/>
      <c r="E2597" s="90"/>
      <c r="F2597" s="91"/>
      <c r="G2597" s="91"/>
      <c r="H2597" s="91"/>
    </row>
    <row r="2598" spans="1:8" ht="22.5" customHeight="1" x14ac:dyDescent="0.3">
      <c r="A2598" s="24">
        <v>2595</v>
      </c>
      <c r="B2598" s="83"/>
      <c r="C2598" s="90"/>
      <c r="D2598" s="91"/>
      <c r="E2598" s="90"/>
      <c r="F2598" s="91"/>
      <c r="G2598" s="91"/>
      <c r="H2598" s="91"/>
    </row>
    <row r="2599" spans="1:8" ht="22.5" customHeight="1" x14ac:dyDescent="0.3">
      <c r="A2599" s="24">
        <v>2596</v>
      </c>
      <c r="B2599" s="83"/>
      <c r="C2599" s="90"/>
      <c r="D2599" s="91"/>
      <c r="E2599" s="90"/>
      <c r="F2599" s="91"/>
      <c r="G2599" s="91"/>
      <c r="H2599" s="91"/>
    </row>
    <row r="2600" spans="1:8" ht="22.5" customHeight="1" x14ac:dyDescent="0.3">
      <c r="A2600" s="24">
        <v>2597</v>
      </c>
      <c r="B2600" s="83"/>
      <c r="C2600" s="90"/>
      <c r="D2600" s="91"/>
      <c r="E2600" s="90"/>
      <c r="F2600" s="91"/>
      <c r="G2600" s="91"/>
      <c r="H2600" s="91"/>
    </row>
    <row r="2601" spans="1:8" ht="22.5" customHeight="1" x14ac:dyDescent="0.3">
      <c r="A2601" s="24">
        <v>2598</v>
      </c>
      <c r="B2601" s="83"/>
      <c r="C2601" s="90"/>
      <c r="D2601" s="91"/>
      <c r="E2601" s="90"/>
      <c r="F2601" s="91"/>
      <c r="G2601" s="91"/>
      <c r="H2601" s="91"/>
    </row>
    <row r="2602" spans="1:8" ht="22.5" customHeight="1" x14ac:dyDescent="0.3">
      <c r="A2602" s="24">
        <v>2599</v>
      </c>
      <c r="B2602" s="83"/>
      <c r="C2602" s="90"/>
      <c r="D2602" s="91"/>
      <c r="E2602" s="90"/>
      <c r="F2602" s="91"/>
      <c r="G2602" s="91"/>
      <c r="H2602" s="91"/>
    </row>
    <row r="2603" spans="1:8" ht="22.5" customHeight="1" x14ac:dyDescent="0.3">
      <c r="A2603" s="24">
        <v>2600</v>
      </c>
      <c r="B2603" s="83"/>
      <c r="C2603" s="90"/>
      <c r="D2603" s="91"/>
      <c r="E2603" s="90"/>
      <c r="F2603" s="91"/>
      <c r="G2603" s="91"/>
      <c r="H2603" s="91"/>
    </row>
    <row r="2604" spans="1:8" ht="22.5" customHeight="1" x14ac:dyDescent="0.3">
      <c r="A2604" s="24">
        <v>2601</v>
      </c>
      <c r="B2604" s="83"/>
      <c r="C2604" s="90"/>
      <c r="D2604" s="91"/>
      <c r="E2604" s="90"/>
      <c r="F2604" s="91"/>
      <c r="G2604" s="91"/>
      <c r="H2604" s="91"/>
    </row>
    <row r="2605" spans="1:8" ht="22.5" customHeight="1" x14ac:dyDescent="0.3">
      <c r="A2605" s="24">
        <v>2602</v>
      </c>
      <c r="B2605" s="83"/>
      <c r="C2605" s="90"/>
      <c r="D2605" s="91"/>
      <c r="E2605" s="90"/>
      <c r="F2605" s="91"/>
      <c r="G2605" s="91"/>
      <c r="H2605" s="91"/>
    </row>
    <row r="2606" spans="1:8" ht="22.5" customHeight="1" x14ac:dyDescent="0.3">
      <c r="A2606" s="24">
        <v>2603</v>
      </c>
      <c r="B2606" s="83"/>
      <c r="C2606" s="90"/>
      <c r="D2606" s="91"/>
      <c r="E2606" s="90"/>
      <c r="F2606" s="91"/>
      <c r="G2606" s="91"/>
      <c r="H2606" s="91"/>
    </row>
    <row r="2607" spans="1:8" ht="22.5" customHeight="1" x14ac:dyDescent="0.3">
      <c r="A2607" s="24">
        <v>2604</v>
      </c>
      <c r="B2607" s="83"/>
      <c r="C2607" s="90"/>
      <c r="D2607" s="91"/>
      <c r="E2607" s="90"/>
      <c r="F2607" s="91"/>
      <c r="G2607" s="91"/>
      <c r="H2607" s="91"/>
    </row>
    <row r="2608" spans="1:8" ht="22.5" customHeight="1" x14ac:dyDescent="0.3">
      <c r="A2608" s="24">
        <v>2605</v>
      </c>
      <c r="B2608" s="83"/>
      <c r="C2608" s="90"/>
      <c r="D2608" s="91"/>
      <c r="E2608" s="90"/>
      <c r="F2608" s="91"/>
      <c r="G2608" s="91"/>
      <c r="H2608" s="91"/>
    </row>
    <row r="2609" spans="1:8" ht="22.5" customHeight="1" x14ac:dyDescent="0.3">
      <c r="A2609" s="24">
        <v>2606</v>
      </c>
      <c r="B2609" s="83"/>
      <c r="C2609" s="90"/>
      <c r="D2609" s="91"/>
      <c r="E2609" s="90"/>
      <c r="F2609" s="91"/>
      <c r="G2609" s="91"/>
      <c r="H2609" s="91"/>
    </row>
    <row r="2610" spans="1:8" ht="22.5" customHeight="1" x14ac:dyDescent="0.3">
      <c r="A2610" s="24">
        <v>2607</v>
      </c>
      <c r="B2610" s="83"/>
      <c r="C2610" s="90"/>
      <c r="D2610" s="91"/>
      <c r="E2610" s="90"/>
      <c r="F2610" s="91"/>
      <c r="G2610" s="91"/>
      <c r="H2610" s="91"/>
    </row>
    <row r="2611" spans="1:8" ht="22.5" customHeight="1" x14ac:dyDescent="0.3">
      <c r="A2611" s="24">
        <v>2608</v>
      </c>
      <c r="B2611" s="83"/>
      <c r="C2611" s="90"/>
      <c r="D2611" s="91"/>
      <c r="E2611" s="90"/>
      <c r="F2611" s="91"/>
      <c r="G2611" s="91"/>
      <c r="H2611" s="91"/>
    </row>
    <row r="2612" spans="1:8" ht="22.5" customHeight="1" x14ac:dyDescent="0.3">
      <c r="A2612" s="24">
        <v>2609</v>
      </c>
      <c r="B2612" s="83"/>
      <c r="C2612" s="90"/>
      <c r="D2612" s="91"/>
      <c r="E2612" s="90"/>
      <c r="F2612" s="91"/>
      <c r="G2612" s="91"/>
      <c r="H2612" s="91"/>
    </row>
    <row r="2613" spans="1:8" ht="22.5" customHeight="1" x14ac:dyDescent="0.3">
      <c r="A2613" s="24">
        <v>2610</v>
      </c>
      <c r="B2613" s="83"/>
      <c r="C2613" s="90"/>
      <c r="D2613" s="91"/>
      <c r="E2613" s="90"/>
      <c r="F2613" s="91"/>
      <c r="G2613" s="91"/>
      <c r="H2613" s="91"/>
    </row>
    <row r="2614" spans="1:8" ht="22.5" customHeight="1" x14ac:dyDescent="0.3">
      <c r="A2614" s="24">
        <v>2611</v>
      </c>
      <c r="B2614" s="83"/>
      <c r="C2614" s="90"/>
      <c r="D2614" s="91"/>
      <c r="E2614" s="90"/>
      <c r="F2614" s="91"/>
      <c r="G2614" s="91"/>
      <c r="H2614" s="91"/>
    </row>
    <row r="2615" spans="1:8" ht="22.5" customHeight="1" x14ac:dyDescent="0.3">
      <c r="A2615" s="24">
        <v>2612</v>
      </c>
      <c r="B2615" s="83"/>
      <c r="C2615" s="90"/>
      <c r="D2615" s="91"/>
      <c r="E2615" s="90"/>
      <c r="F2615" s="91"/>
      <c r="G2615" s="91"/>
      <c r="H2615" s="91"/>
    </row>
    <row r="2616" spans="1:8" ht="22.5" customHeight="1" x14ac:dyDescent="0.3">
      <c r="A2616" s="24">
        <v>2613</v>
      </c>
      <c r="B2616" s="83"/>
      <c r="C2616" s="90"/>
      <c r="D2616" s="91"/>
      <c r="E2616" s="90"/>
      <c r="F2616" s="91"/>
      <c r="G2616" s="91"/>
      <c r="H2616" s="91"/>
    </row>
    <row r="2617" spans="1:8" ht="22.5" customHeight="1" x14ac:dyDescent="0.3">
      <c r="A2617" s="24">
        <v>2614</v>
      </c>
      <c r="B2617" s="83"/>
      <c r="C2617" s="90"/>
      <c r="D2617" s="91"/>
      <c r="E2617" s="90"/>
      <c r="F2617" s="91"/>
      <c r="G2617" s="91"/>
      <c r="H2617" s="91"/>
    </row>
    <row r="2618" spans="1:8" ht="22.5" customHeight="1" x14ac:dyDescent="0.3">
      <c r="A2618" s="24">
        <v>2615</v>
      </c>
      <c r="B2618" s="83"/>
      <c r="C2618" s="90"/>
      <c r="D2618" s="91"/>
      <c r="E2618" s="90"/>
      <c r="F2618" s="91"/>
      <c r="G2618" s="91"/>
      <c r="H2618" s="91"/>
    </row>
    <row r="2619" spans="1:8" ht="22.5" customHeight="1" x14ac:dyDescent="0.3">
      <c r="A2619" s="24">
        <v>2616</v>
      </c>
      <c r="B2619" s="83"/>
      <c r="C2619" s="90"/>
      <c r="D2619" s="91"/>
      <c r="E2619" s="90"/>
      <c r="F2619" s="91"/>
      <c r="G2619" s="91"/>
      <c r="H2619" s="91"/>
    </row>
    <row r="2620" spans="1:8" ht="22.5" customHeight="1" x14ac:dyDescent="0.3">
      <c r="A2620" s="24">
        <v>2617</v>
      </c>
      <c r="B2620" s="83"/>
      <c r="C2620" s="90"/>
      <c r="D2620" s="91"/>
      <c r="E2620" s="90"/>
      <c r="F2620" s="91"/>
      <c r="G2620" s="91"/>
      <c r="H2620" s="91"/>
    </row>
    <row r="2621" spans="1:8" ht="22.5" customHeight="1" x14ac:dyDescent="0.3">
      <c r="A2621" s="24">
        <v>2618</v>
      </c>
      <c r="B2621" s="83"/>
      <c r="C2621" s="90"/>
      <c r="D2621" s="91"/>
      <c r="E2621" s="90"/>
      <c r="F2621" s="91"/>
      <c r="G2621" s="91"/>
      <c r="H2621" s="91"/>
    </row>
    <row r="2622" spans="1:8" ht="22.5" customHeight="1" x14ac:dyDescent="0.3">
      <c r="A2622" s="24">
        <v>2619</v>
      </c>
      <c r="B2622" s="83"/>
      <c r="C2622" s="90"/>
      <c r="D2622" s="91"/>
      <c r="E2622" s="90"/>
      <c r="F2622" s="91"/>
      <c r="G2622" s="91"/>
      <c r="H2622" s="91"/>
    </row>
    <row r="2623" spans="1:8" ht="22.5" customHeight="1" x14ac:dyDescent="0.3">
      <c r="A2623" s="24">
        <v>2620</v>
      </c>
      <c r="B2623" s="83"/>
      <c r="C2623" s="90"/>
      <c r="D2623" s="91"/>
      <c r="E2623" s="90"/>
      <c r="F2623" s="91"/>
      <c r="G2623" s="91"/>
      <c r="H2623" s="91"/>
    </row>
    <row r="2624" spans="1:8" ht="22.5" customHeight="1" x14ac:dyDescent="0.3">
      <c r="A2624" s="24">
        <v>2621</v>
      </c>
      <c r="B2624" s="83"/>
      <c r="C2624" s="90"/>
      <c r="D2624" s="91"/>
      <c r="E2624" s="90"/>
      <c r="F2624" s="91"/>
      <c r="G2624" s="91"/>
      <c r="H2624" s="91"/>
    </row>
    <row r="2625" spans="1:8" ht="22.5" customHeight="1" x14ac:dyDescent="0.3">
      <c r="A2625" s="24">
        <v>2622</v>
      </c>
      <c r="B2625" s="83"/>
      <c r="C2625" s="90"/>
      <c r="D2625" s="91"/>
      <c r="E2625" s="90"/>
      <c r="F2625" s="91"/>
      <c r="G2625" s="91"/>
      <c r="H2625" s="91"/>
    </row>
    <row r="2626" spans="1:8" ht="22.5" customHeight="1" x14ac:dyDescent="0.3">
      <c r="A2626" s="24">
        <v>2623</v>
      </c>
      <c r="B2626" s="83"/>
      <c r="C2626" s="90"/>
      <c r="D2626" s="91"/>
      <c r="E2626" s="90"/>
      <c r="F2626" s="91"/>
      <c r="G2626" s="91"/>
      <c r="H2626" s="91"/>
    </row>
    <row r="2627" spans="1:8" ht="22.5" customHeight="1" x14ac:dyDescent="0.3">
      <c r="A2627" s="24">
        <v>2624</v>
      </c>
      <c r="B2627" s="83"/>
      <c r="C2627" s="90"/>
      <c r="D2627" s="91"/>
      <c r="E2627" s="90"/>
      <c r="F2627" s="91"/>
      <c r="G2627" s="91"/>
      <c r="H2627" s="91"/>
    </row>
    <row r="2628" spans="1:8" ht="22.5" customHeight="1" x14ac:dyDescent="0.3">
      <c r="A2628" s="24">
        <v>2625</v>
      </c>
      <c r="B2628" s="83"/>
      <c r="C2628" s="90"/>
      <c r="D2628" s="91"/>
      <c r="E2628" s="90"/>
      <c r="F2628" s="91"/>
      <c r="G2628" s="91"/>
      <c r="H2628" s="91"/>
    </row>
    <row r="2629" spans="1:8" ht="22.5" customHeight="1" x14ac:dyDescent="0.3">
      <c r="A2629" s="24">
        <v>2626</v>
      </c>
      <c r="B2629" s="83"/>
      <c r="C2629" s="90"/>
      <c r="D2629" s="91"/>
      <c r="E2629" s="90"/>
      <c r="F2629" s="91"/>
      <c r="G2629" s="91"/>
      <c r="H2629" s="91"/>
    </row>
    <row r="2630" spans="1:8" ht="22.5" customHeight="1" x14ac:dyDescent="0.3">
      <c r="A2630" s="24">
        <v>2627</v>
      </c>
      <c r="B2630" s="83"/>
      <c r="C2630" s="90"/>
      <c r="D2630" s="91"/>
      <c r="E2630" s="90"/>
      <c r="F2630" s="91"/>
      <c r="G2630" s="91"/>
      <c r="H2630" s="91"/>
    </row>
    <row r="2631" spans="1:8" ht="22.5" customHeight="1" x14ac:dyDescent="0.3">
      <c r="A2631" s="24">
        <v>2628</v>
      </c>
      <c r="B2631" s="83"/>
      <c r="C2631" s="90"/>
      <c r="D2631" s="91"/>
      <c r="E2631" s="90"/>
      <c r="F2631" s="91"/>
      <c r="G2631" s="91"/>
      <c r="H2631" s="91"/>
    </row>
    <row r="2632" spans="1:8" ht="22.5" customHeight="1" x14ac:dyDescent="0.3">
      <c r="A2632" s="24">
        <v>2629</v>
      </c>
      <c r="B2632" s="83"/>
      <c r="C2632" s="90"/>
      <c r="D2632" s="91"/>
      <c r="E2632" s="90"/>
      <c r="F2632" s="91"/>
      <c r="G2632" s="91"/>
      <c r="H2632" s="91"/>
    </row>
    <row r="2633" spans="1:8" ht="22.5" customHeight="1" x14ac:dyDescent="0.3">
      <c r="A2633" s="24">
        <v>2630</v>
      </c>
      <c r="B2633" s="83"/>
      <c r="C2633" s="90"/>
      <c r="D2633" s="91"/>
      <c r="E2633" s="90"/>
      <c r="F2633" s="91"/>
      <c r="G2633" s="91"/>
      <c r="H2633" s="91"/>
    </row>
    <row r="2634" spans="1:8" ht="22.5" customHeight="1" x14ac:dyDescent="0.3">
      <c r="A2634" s="24">
        <v>2631</v>
      </c>
      <c r="B2634" s="83"/>
      <c r="C2634" s="90"/>
      <c r="D2634" s="91"/>
      <c r="E2634" s="90"/>
      <c r="F2634" s="91"/>
      <c r="G2634" s="91"/>
      <c r="H2634" s="91"/>
    </row>
    <row r="2635" spans="1:8" ht="22.5" customHeight="1" x14ac:dyDescent="0.3">
      <c r="A2635" s="24">
        <v>2632</v>
      </c>
      <c r="B2635" s="83"/>
      <c r="C2635" s="90"/>
      <c r="D2635" s="91"/>
      <c r="E2635" s="90"/>
      <c r="F2635" s="91"/>
      <c r="G2635" s="91"/>
      <c r="H2635" s="91"/>
    </row>
    <row r="2636" spans="1:8" ht="22.5" customHeight="1" x14ac:dyDescent="0.3">
      <c r="A2636" s="24">
        <v>2633</v>
      </c>
      <c r="B2636" s="83"/>
      <c r="C2636" s="90"/>
      <c r="D2636" s="91"/>
      <c r="E2636" s="90"/>
      <c r="F2636" s="91"/>
      <c r="G2636" s="91"/>
      <c r="H2636" s="91"/>
    </row>
    <row r="2637" spans="1:8" ht="22.5" customHeight="1" x14ac:dyDescent="0.3">
      <c r="A2637" s="24">
        <v>2634</v>
      </c>
      <c r="B2637" s="83"/>
      <c r="C2637" s="90"/>
      <c r="D2637" s="91"/>
      <c r="E2637" s="90"/>
      <c r="F2637" s="91"/>
      <c r="G2637" s="91"/>
      <c r="H2637" s="91"/>
    </row>
    <row r="2638" spans="1:8" ht="22.5" customHeight="1" x14ac:dyDescent="0.3">
      <c r="A2638" s="24">
        <v>2635</v>
      </c>
      <c r="B2638" s="83"/>
      <c r="C2638" s="90"/>
      <c r="D2638" s="91"/>
      <c r="E2638" s="90"/>
      <c r="F2638" s="91"/>
      <c r="G2638" s="91"/>
      <c r="H2638" s="91"/>
    </row>
    <row r="2639" spans="1:8" ht="22.5" customHeight="1" x14ac:dyDescent="0.3">
      <c r="A2639" s="24">
        <v>2636</v>
      </c>
      <c r="B2639" s="83"/>
      <c r="C2639" s="90"/>
      <c r="D2639" s="91"/>
      <c r="E2639" s="90"/>
      <c r="F2639" s="91"/>
      <c r="G2639" s="91"/>
      <c r="H2639" s="91"/>
    </row>
    <row r="2640" spans="1:8" ht="22.5" customHeight="1" x14ac:dyDescent="0.3">
      <c r="A2640" s="24">
        <v>2637</v>
      </c>
      <c r="B2640" s="83"/>
      <c r="C2640" s="90"/>
      <c r="D2640" s="91"/>
      <c r="E2640" s="90"/>
      <c r="F2640" s="91"/>
      <c r="G2640" s="91"/>
      <c r="H2640" s="91"/>
    </row>
    <row r="2641" spans="1:8" ht="22.5" customHeight="1" x14ac:dyDescent="0.3">
      <c r="A2641" s="24">
        <v>2638</v>
      </c>
      <c r="B2641" s="83"/>
      <c r="C2641" s="90"/>
      <c r="D2641" s="91"/>
      <c r="E2641" s="90"/>
      <c r="F2641" s="91"/>
      <c r="G2641" s="91"/>
      <c r="H2641" s="91"/>
    </row>
    <row r="2642" spans="1:8" ht="22.5" customHeight="1" x14ac:dyDescent="0.3">
      <c r="A2642" s="24">
        <v>2639</v>
      </c>
      <c r="B2642" s="83"/>
      <c r="C2642" s="90"/>
      <c r="D2642" s="91"/>
      <c r="E2642" s="90"/>
      <c r="F2642" s="91"/>
      <c r="G2642" s="91"/>
      <c r="H2642" s="91"/>
    </row>
    <row r="2643" spans="1:8" ht="22.5" customHeight="1" x14ac:dyDescent="0.3">
      <c r="A2643" s="24">
        <v>2640</v>
      </c>
      <c r="B2643" s="83"/>
      <c r="C2643" s="90"/>
      <c r="D2643" s="91"/>
      <c r="E2643" s="90"/>
      <c r="F2643" s="91"/>
      <c r="G2643" s="91"/>
      <c r="H2643" s="91"/>
    </row>
    <row r="2644" spans="1:8" ht="22.5" customHeight="1" x14ac:dyDescent="0.3">
      <c r="A2644" s="24">
        <v>2641</v>
      </c>
      <c r="B2644" s="83"/>
      <c r="C2644" s="90"/>
      <c r="D2644" s="91"/>
      <c r="E2644" s="90"/>
      <c r="F2644" s="91"/>
      <c r="G2644" s="91"/>
      <c r="H2644" s="91"/>
    </row>
    <row r="2645" spans="1:8" ht="22.5" customHeight="1" x14ac:dyDescent="0.3">
      <c r="A2645" s="24">
        <v>2642</v>
      </c>
      <c r="B2645" s="83"/>
      <c r="C2645" s="90"/>
      <c r="D2645" s="91"/>
      <c r="E2645" s="90"/>
      <c r="F2645" s="91"/>
      <c r="G2645" s="91"/>
      <c r="H2645" s="91"/>
    </row>
    <row r="2646" spans="1:8" ht="22.5" customHeight="1" x14ac:dyDescent="0.3">
      <c r="A2646" s="24">
        <v>2643</v>
      </c>
      <c r="B2646" s="83"/>
      <c r="C2646" s="90"/>
      <c r="D2646" s="91"/>
      <c r="E2646" s="90"/>
      <c r="F2646" s="91"/>
      <c r="G2646" s="91"/>
      <c r="H2646" s="91"/>
    </row>
    <row r="2647" spans="1:8" ht="22.5" customHeight="1" x14ac:dyDescent="0.3">
      <c r="A2647" s="24">
        <v>2644</v>
      </c>
      <c r="B2647" s="83"/>
      <c r="C2647" s="90"/>
      <c r="D2647" s="91"/>
      <c r="E2647" s="90"/>
      <c r="F2647" s="91"/>
      <c r="G2647" s="91"/>
      <c r="H2647" s="91"/>
    </row>
    <row r="2648" spans="1:8" ht="22.5" customHeight="1" x14ac:dyDescent="0.3">
      <c r="A2648" s="24">
        <v>2645</v>
      </c>
      <c r="B2648" s="83"/>
      <c r="C2648" s="90"/>
      <c r="D2648" s="91"/>
      <c r="E2648" s="90"/>
      <c r="F2648" s="91"/>
      <c r="G2648" s="91"/>
      <c r="H2648" s="91"/>
    </row>
    <row r="2649" spans="1:8" ht="22.5" customHeight="1" x14ac:dyDescent="0.3">
      <c r="A2649" s="24">
        <v>2646</v>
      </c>
      <c r="B2649" s="83"/>
      <c r="C2649" s="90"/>
      <c r="D2649" s="91"/>
      <c r="E2649" s="90"/>
      <c r="F2649" s="91"/>
      <c r="G2649" s="91"/>
      <c r="H2649" s="91"/>
    </row>
    <row r="2650" spans="1:8" ht="22.5" customHeight="1" x14ac:dyDescent="0.3">
      <c r="A2650" s="24">
        <v>2647</v>
      </c>
      <c r="B2650" s="83"/>
      <c r="C2650" s="90"/>
      <c r="D2650" s="91"/>
      <c r="E2650" s="90"/>
      <c r="F2650" s="91"/>
      <c r="G2650" s="91"/>
      <c r="H2650" s="91"/>
    </row>
    <row r="2651" spans="1:8" ht="22.5" customHeight="1" x14ac:dyDescent="0.3">
      <c r="A2651" s="24">
        <v>2648</v>
      </c>
      <c r="B2651" s="83"/>
      <c r="C2651" s="90"/>
      <c r="D2651" s="91"/>
      <c r="E2651" s="90"/>
      <c r="F2651" s="91"/>
      <c r="G2651" s="91"/>
      <c r="H2651" s="91"/>
    </row>
    <row r="2652" spans="1:8" ht="22.5" customHeight="1" x14ac:dyDescent="0.3">
      <c r="A2652" s="24">
        <v>2649</v>
      </c>
      <c r="B2652" s="83"/>
      <c r="C2652" s="90"/>
      <c r="D2652" s="91"/>
      <c r="E2652" s="90"/>
      <c r="F2652" s="91"/>
      <c r="G2652" s="91"/>
      <c r="H2652" s="91"/>
    </row>
    <row r="2653" spans="1:8" ht="22.5" customHeight="1" x14ac:dyDescent="0.3">
      <c r="A2653" s="24">
        <v>2650</v>
      </c>
      <c r="B2653" s="83"/>
      <c r="C2653" s="90"/>
      <c r="D2653" s="91"/>
      <c r="E2653" s="90"/>
      <c r="F2653" s="91"/>
      <c r="G2653" s="91"/>
      <c r="H2653" s="91"/>
    </row>
    <row r="2654" spans="1:8" ht="22.5" customHeight="1" x14ac:dyDescent="0.3">
      <c r="A2654" s="24">
        <v>2651</v>
      </c>
      <c r="B2654" s="83"/>
      <c r="C2654" s="90"/>
      <c r="D2654" s="91"/>
      <c r="E2654" s="90"/>
      <c r="F2654" s="91"/>
      <c r="G2654" s="91"/>
      <c r="H2654" s="91"/>
    </row>
    <row r="2655" spans="1:8" ht="22.5" customHeight="1" x14ac:dyDescent="0.3">
      <c r="A2655" s="24">
        <v>2652</v>
      </c>
      <c r="B2655" s="83"/>
      <c r="C2655" s="90"/>
      <c r="D2655" s="91"/>
      <c r="E2655" s="90"/>
      <c r="F2655" s="91"/>
      <c r="G2655" s="91"/>
      <c r="H2655" s="91"/>
    </row>
    <row r="2656" spans="1:8" ht="22.5" customHeight="1" x14ac:dyDescent="0.3">
      <c r="A2656" s="24">
        <v>2653</v>
      </c>
      <c r="B2656" s="83"/>
      <c r="C2656" s="90"/>
      <c r="D2656" s="91"/>
      <c r="E2656" s="90"/>
      <c r="F2656" s="91"/>
      <c r="G2656" s="91"/>
      <c r="H2656" s="91"/>
    </row>
    <row r="2657" spans="1:8" ht="22.5" customHeight="1" x14ac:dyDescent="0.3">
      <c r="A2657" s="24">
        <v>2654</v>
      </c>
      <c r="B2657" s="83"/>
      <c r="C2657" s="90"/>
      <c r="D2657" s="91"/>
      <c r="E2657" s="90"/>
      <c r="F2657" s="91"/>
      <c r="G2657" s="91"/>
      <c r="H2657" s="91"/>
    </row>
    <row r="2658" spans="1:8" ht="22.5" customHeight="1" x14ac:dyDescent="0.3">
      <c r="A2658" s="24">
        <v>2655</v>
      </c>
      <c r="B2658" s="83"/>
      <c r="C2658" s="90"/>
      <c r="D2658" s="91"/>
      <c r="E2658" s="90"/>
      <c r="F2658" s="91"/>
      <c r="G2658" s="91"/>
      <c r="H2658" s="91"/>
    </row>
    <row r="2659" spans="1:8" ht="22.5" customHeight="1" x14ac:dyDescent="0.3">
      <c r="A2659" s="24">
        <v>2656</v>
      </c>
      <c r="B2659" s="83"/>
      <c r="C2659" s="90"/>
      <c r="D2659" s="91"/>
      <c r="E2659" s="90"/>
      <c r="F2659" s="91"/>
      <c r="G2659" s="91"/>
      <c r="H2659" s="91"/>
    </row>
    <row r="2660" spans="1:8" ht="22.5" customHeight="1" x14ac:dyDescent="0.3">
      <c r="A2660" s="24">
        <v>2657</v>
      </c>
      <c r="B2660" s="83"/>
      <c r="C2660" s="90"/>
      <c r="D2660" s="91"/>
      <c r="E2660" s="90"/>
      <c r="F2660" s="91"/>
      <c r="G2660" s="91"/>
      <c r="H2660" s="91"/>
    </row>
    <row r="2661" spans="1:8" ht="22.5" customHeight="1" x14ac:dyDescent="0.3">
      <c r="A2661" s="24">
        <v>2658</v>
      </c>
      <c r="B2661" s="83"/>
      <c r="C2661" s="90"/>
      <c r="D2661" s="91"/>
      <c r="E2661" s="90"/>
      <c r="F2661" s="91"/>
      <c r="G2661" s="91"/>
      <c r="H2661" s="91"/>
    </row>
    <row r="2662" spans="1:8" ht="22.5" customHeight="1" x14ac:dyDescent="0.3">
      <c r="A2662" s="24">
        <v>2659</v>
      </c>
      <c r="B2662" s="83"/>
      <c r="C2662" s="90"/>
      <c r="D2662" s="91"/>
      <c r="E2662" s="90"/>
      <c r="F2662" s="91"/>
      <c r="G2662" s="91"/>
      <c r="H2662" s="91"/>
    </row>
    <row r="2663" spans="1:8" ht="22.5" customHeight="1" x14ac:dyDescent="0.3">
      <c r="A2663" s="24">
        <v>2660</v>
      </c>
      <c r="B2663" s="83"/>
      <c r="C2663" s="90"/>
      <c r="D2663" s="91"/>
      <c r="E2663" s="90"/>
      <c r="F2663" s="91"/>
      <c r="G2663" s="91"/>
      <c r="H2663" s="91"/>
    </row>
    <row r="2664" spans="1:8" ht="22.5" customHeight="1" x14ac:dyDescent="0.3">
      <c r="A2664" s="24">
        <v>2661</v>
      </c>
      <c r="B2664" s="83"/>
      <c r="C2664" s="90"/>
      <c r="D2664" s="91"/>
      <c r="E2664" s="90"/>
      <c r="F2664" s="91"/>
      <c r="G2664" s="91"/>
      <c r="H2664" s="91"/>
    </row>
    <row r="2665" spans="1:8" ht="22.5" customHeight="1" x14ac:dyDescent="0.3">
      <c r="A2665" s="24">
        <v>2662</v>
      </c>
      <c r="B2665" s="83"/>
      <c r="C2665" s="90"/>
      <c r="D2665" s="91"/>
      <c r="E2665" s="90"/>
      <c r="F2665" s="91"/>
      <c r="G2665" s="91"/>
      <c r="H2665" s="91"/>
    </row>
    <row r="2666" spans="1:8" ht="22.5" customHeight="1" x14ac:dyDescent="0.3">
      <c r="A2666" s="24">
        <v>2663</v>
      </c>
      <c r="B2666" s="83"/>
      <c r="C2666" s="90"/>
      <c r="D2666" s="91"/>
      <c r="E2666" s="90"/>
      <c r="F2666" s="91"/>
      <c r="G2666" s="91"/>
      <c r="H2666" s="91"/>
    </row>
    <row r="2667" spans="1:8" ht="22.5" customHeight="1" x14ac:dyDescent="0.3">
      <c r="A2667" s="24">
        <v>2664</v>
      </c>
      <c r="B2667" s="83"/>
      <c r="C2667" s="90"/>
      <c r="D2667" s="91"/>
      <c r="E2667" s="90"/>
      <c r="F2667" s="91"/>
      <c r="G2667" s="91"/>
      <c r="H2667" s="91"/>
    </row>
    <row r="2668" spans="1:8" ht="22.5" customHeight="1" x14ac:dyDescent="0.3">
      <c r="A2668" s="24">
        <v>2665</v>
      </c>
      <c r="B2668" s="83"/>
      <c r="C2668" s="90"/>
      <c r="D2668" s="91"/>
      <c r="E2668" s="90"/>
      <c r="F2668" s="91"/>
      <c r="G2668" s="91"/>
      <c r="H2668" s="91"/>
    </row>
    <row r="2669" spans="1:8" ht="22.5" customHeight="1" x14ac:dyDescent="0.3">
      <c r="A2669" s="24">
        <v>2666</v>
      </c>
      <c r="B2669" s="83"/>
      <c r="C2669" s="90"/>
      <c r="D2669" s="91"/>
      <c r="E2669" s="90"/>
      <c r="F2669" s="91"/>
      <c r="G2669" s="91"/>
      <c r="H2669" s="91"/>
    </row>
    <row r="2670" spans="1:8" ht="22.5" customHeight="1" x14ac:dyDescent="0.3">
      <c r="A2670" s="24">
        <v>2667</v>
      </c>
      <c r="B2670" s="83"/>
      <c r="C2670" s="90"/>
      <c r="D2670" s="91"/>
      <c r="E2670" s="90"/>
      <c r="F2670" s="91"/>
      <c r="G2670" s="91"/>
      <c r="H2670" s="91"/>
    </row>
    <row r="2671" spans="1:8" ht="22.5" customHeight="1" x14ac:dyDescent="0.3">
      <c r="A2671" s="24">
        <v>2668</v>
      </c>
      <c r="B2671" s="83"/>
      <c r="C2671" s="90"/>
      <c r="D2671" s="91"/>
      <c r="E2671" s="90"/>
      <c r="F2671" s="91"/>
      <c r="G2671" s="91"/>
      <c r="H2671" s="91"/>
    </row>
    <row r="2672" spans="1:8" ht="22.5" customHeight="1" x14ac:dyDescent="0.3">
      <c r="A2672" s="24">
        <v>2669</v>
      </c>
      <c r="B2672" s="83"/>
      <c r="C2672" s="90"/>
      <c r="D2672" s="91"/>
      <c r="E2672" s="90"/>
      <c r="F2672" s="91"/>
      <c r="G2672" s="91"/>
      <c r="H2672" s="91"/>
    </row>
    <row r="2673" spans="1:8" ht="22.5" customHeight="1" x14ac:dyDescent="0.3">
      <c r="A2673" s="24">
        <v>2670</v>
      </c>
      <c r="B2673" s="83"/>
      <c r="C2673" s="90"/>
      <c r="D2673" s="91"/>
      <c r="E2673" s="90"/>
      <c r="F2673" s="91"/>
      <c r="G2673" s="91"/>
      <c r="H2673" s="91"/>
    </row>
    <row r="2674" spans="1:8" ht="22.5" customHeight="1" x14ac:dyDescent="0.3">
      <c r="A2674" s="24">
        <v>2671</v>
      </c>
      <c r="B2674" s="83"/>
      <c r="C2674" s="90"/>
      <c r="D2674" s="91"/>
      <c r="E2674" s="90"/>
      <c r="F2674" s="91"/>
      <c r="G2674" s="91"/>
      <c r="H2674" s="91"/>
    </row>
    <row r="2675" spans="1:8" ht="22.5" customHeight="1" x14ac:dyDescent="0.3">
      <c r="A2675" s="24">
        <v>2672</v>
      </c>
      <c r="B2675" s="83"/>
      <c r="C2675" s="90"/>
      <c r="D2675" s="91"/>
      <c r="E2675" s="90"/>
      <c r="F2675" s="91"/>
      <c r="G2675" s="91"/>
      <c r="H2675" s="91"/>
    </row>
    <row r="2676" spans="1:8" ht="22.5" customHeight="1" x14ac:dyDescent="0.3">
      <c r="A2676" s="24">
        <v>2673</v>
      </c>
      <c r="B2676" s="83"/>
      <c r="C2676" s="90"/>
      <c r="D2676" s="91"/>
      <c r="E2676" s="90"/>
      <c r="F2676" s="91"/>
      <c r="G2676" s="91"/>
      <c r="H2676" s="91"/>
    </row>
    <row r="2677" spans="1:8" ht="22.5" customHeight="1" x14ac:dyDescent="0.3">
      <c r="A2677" s="24">
        <v>2674</v>
      </c>
      <c r="B2677" s="83"/>
      <c r="C2677" s="90"/>
      <c r="D2677" s="91"/>
      <c r="E2677" s="90"/>
      <c r="F2677" s="91"/>
      <c r="G2677" s="91"/>
      <c r="H2677" s="91"/>
    </row>
    <row r="2678" spans="1:8" ht="22.5" customHeight="1" x14ac:dyDescent="0.3">
      <c r="A2678" s="24">
        <v>2675</v>
      </c>
      <c r="B2678" s="83"/>
      <c r="C2678" s="90"/>
      <c r="D2678" s="91"/>
      <c r="E2678" s="90"/>
      <c r="F2678" s="91"/>
      <c r="G2678" s="91"/>
      <c r="H2678" s="91"/>
    </row>
    <row r="2679" spans="1:8" ht="22.5" customHeight="1" x14ac:dyDescent="0.3">
      <c r="A2679" s="24">
        <v>2676</v>
      </c>
      <c r="B2679" s="83"/>
      <c r="C2679" s="90"/>
      <c r="D2679" s="91"/>
      <c r="E2679" s="90"/>
      <c r="F2679" s="91"/>
      <c r="G2679" s="91"/>
      <c r="H2679" s="91"/>
    </row>
    <row r="2680" spans="1:8" ht="22.5" customHeight="1" x14ac:dyDescent="0.3">
      <c r="A2680" s="24">
        <v>2677</v>
      </c>
      <c r="B2680" s="83"/>
      <c r="C2680" s="90"/>
      <c r="D2680" s="91"/>
      <c r="E2680" s="90"/>
      <c r="F2680" s="91"/>
      <c r="G2680" s="91"/>
      <c r="H2680" s="91"/>
    </row>
    <row r="2681" spans="1:8" ht="22.5" customHeight="1" x14ac:dyDescent="0.3">
      <c r="A2681" s="24">
        <v>2678</v>
      </c>
      <c r="B2681" s="83"/>
      <c r="C2681" s="90"/>
      <c r="D2681" s="91"/>
      <c r="E2681" s="90"/>
      <c r="F2681" s="91"/>
      <c r="G2681" s="91"/>
      <c r="H2681" s="91"/>
    </row>
    <row r="2682" spans="1:8" ht="22.5" customHeight="1" x14ac:dyDescent="0.3">
      <c r="A2682" s="24">
        <v>2679</v>
      </c>
      <c r="B2682" s="83"/>
      <c r="C2682" s="90"/>
      <c r="D2682" s="91"/>
      <c r="E2682" s="90"/>
      <c r="F2682" s="91"/>
      <c r="G2682" s="91"/>
      <c r="H2682" s="91"/>
    </row>
    <row r="2683" spans="1:8" ht="22.5" customHeight="1" x14ac:dyDescent="0.3">
      <c r="A2683" s="24">
        <v>2680</v>
      </c>
      <c r="B2683" s="83"/>
      <c r="C2683" s="90"/>
      <c r="D2683" s="91"/>
      <c r="E2683" s="90"/>
      <c r="F2683" s="91"/>
      <c r="G2683" s="91"/>
      <c r="H2683" s="91"/>
    </row>
    <row r="2684" spans="1:8" ht="22.5" customHeight="1" x14ac:dyDescent="0.3">
      <c r="A2684" s="24">
        <v>2681</v>
      </c>
      <c r="B2684" s="83"/>
      <c r="C2684" s="90"/>
      <c r="D2684" s="91"/>
      <c r="E2684" s="90"/>
      <c r="F2684" s="91"/>
      <c r="G2684" s="91"/>
      <c r="H2684" s="91"/>
    </row>
    <row r="2685" spans="1:8" ht="22.5" customHeight="1" x14ac:dyDescent="0.3">
      <c r="A2685" s="24">
        <v>2682</v>
      </c>
      <c r="B2685" s="83"/>
      <c r="C2685" s="90"/>
      <c r="D2685" s="91"/>
      <c r="E2685" s="90"/>
      <c r="F2685" s="91"/>
      <c r="G2685" s="91"/>
      <c r="H2685" s="91"/>
    </row>
    <row r="2686" spans="1:8" ht="22.5" customHeight="1" x14ac:dyDescent="0.3">
      <c r="A2686" s="24">
        <v>2683</v>
      </c>
      <c r="B2686" s="83"/>
      <c r="C2686" s="90"/>
      <c r="D2686" s="91"/>
      <c r="E2686" s="90"/>
      <c r="F2686" s="91"/>
      <c r="G2686" s="91"/>
      <c r="H2686" s="91"/>
    </row>
    <row r="2687" spans="1:8" ht="22.5" customHeight="1" x14ac:dyDescent="0.3">
      <c r="A2687" s="24">
        <v>2684</v>
      </c>
      <c r="B2687" s="83"/>
      <c r="C2687" s="90"/>
      <c r="D2687" s="91"/>
      <c r="E2687" s="90"/>
      <c r="F2687" s="91"/>
      <c r="G2687" s="91"/>
      <c r="H2687" s="91"/>
    </row>
    <row r="2688" spans="1:8" ht="22.5" customHeight="1" x14ac:dyDescent="0.3">
      <c r="A2688" s="24">
        <v>2685</v>
      </c>
      <c r="B2688" s="83"/>
      <c r="C2688" s="90"/>
      <c r="D2688" s="91"/>
      <c r="E2688" s="90"/>
      <c r="F2688" s="91"/>
      <c r="G2688" s="91"/>
      <c r="H2688" s="91"/>
    </row>
    <row r="2689" spans="1:8" ht="22.5" customHeight="1" x14ac:dyDescent="0.3">
      <c r="A2689" s="24">
        <v>2686</v>
      </c>
      <c r="B2689" s="83"/>
      <c r="C2689" s="90"/>
      <c r="D2689" s="91"/>
      <c r="E2689" s="90"/>
      <c r="F2689" s="91"/>
      <c r="G2689" s="91"/>
      <c r="H2689" s="91"/>
    </row>
    <row r="2690" spans="1:8" ht="22.5" customHeight="1" x14ac:dyDescent="0.3">
      <c r="A2690" s="24">
        <v>2687</v>
      </c>
      <c r="B2690" s="83"/>
      <c r="C2690" s="90"/>
      <c r="D2690" s="91"/>
      <c r="E2690" s="90"/>
      <c r="F2690" s="91"/>
      <c r="G2690" s="91"/>
      <c r="H2690" s="91"/>
    </row>
    <row r="2691" spans="1:8" ht="22.5" customHeight="1" x14ac:dyDescent="0.3">
      <c r="A2691" s="24">
        <v>2688</v>
      </c>
      <c r="B2691" s="83"/>
      <c r="C2691" s="90"/>
      <c r="D2691" s="91"/>
      <c r="E2691" s="90"/>
      <c r="F2691" s="91"/>
      <c r="G2691" s="91"/>
      <c r="H2691" s="91"/>
    </row>
    <row r="2692" spans="1:8" ht="22.5" customHeight="1" x14ac:dyDescent="0.3">
      <c r="A2692" s="24">
        <v>2689</v>
      </c>
      <c r="B2692" s="83"/>
      <c r="C2692" s="90"/>
      <c r="D2692" s="91"/>
      <c r="E2692" s="90"/>
      <c r="F2692" s="91"/>
      <c r="G2692" s="91"/>
      <c r="H2692" s="91"/>
    </row>
    <row r="2693" spans="1:8" ht="22.5" customHeight="1" x14ac:dyDescent="0.3">
      <c r="A2693" s="24">
        <v>2690</v>
      </c>
      <c r="B2693" s="83"/>
      <c r="C2693" s="90"/>
      <c r="D2693" s="91"/>
      <c r="E2693" s="90"/>
      <c r="F2693" s="91"/>
      <c r="G2693" s="91"/>
      <c r="H2693" s="91"/>
    </row>
    <row r="2694" spans="1:8" ht="22.5" customHeight="1" x14ac:dyDescent="0.3">
      <c r="A2694" s="24">
        <v>2691</v>
      </c>
      <c r="B2694" s="83"/>
      <c r="C2694" s="90"/>
      <c r="D2694" s="91"/>
      <c r="E2694" s="90"/>
      <c r="F2694" s="91"/>
      <c r="G2694" s="91"/>
      <c r="H2694" s="91"/>
    </row>
    <row r="2695" spans="1:8" ht="22.5" customHeight="1" x14ac:dyDescent="0.3">
      <c r="A2695" s="24">
        <v>2692</v>
      </c>
      <c r="B2695" s="83"/>
      <c r="C2695" s="90"/>
      <c r="D2695" s="91"/>
      <c r="E2695" s="90"/>
      <c r="F2695" s="91"/>
      <c r="G2695" s="91"/>
      <c r="H2695" s="91"/>
    </row>
    <row r="2696" spans="1:8" ht="22.5" customHeight="1" x14ac:dyDescent="0.3">
      <c r="A2696" s="24">
        <v>2693</v>
      </c>
      <c r="B2696" s="83"/>
      <c r="C2696" s="90"/>
      <c r="D2696" s="91"/>
      <c r="E2696" s="90"/>
      <c r="F2696" s="91"/>
      <c r="G2696" s="91"/>
      <c r="H2696" s="91"/>
    </row>
    <row r="2697" spans="1:8" ht="22.5" customHeight="1" x14ac:dyDescent="0.3">
      <c r="A2697" s="24">
        <v>2694</v>
      </c>
      <c r="B2697" s="83"/>
      <c r="C2697" s="90"/>
      <c r="D2697" s="91"/>
      <c r="E2697" s="90"/>
      <c r="F2697" s="91"/>
      <c r="G2697" s="91"/>
      <c r="H2697" s="91"/>
    </row>
    <row r="2698" spans="1:8" ht="22.5" customHeight="1" x14ac:dyDescent="0.3">
      <c r="A2698" s="24">
        <v>2695</v>
      </c>
      <c r="B2698" s="83"/>
      <c r="C2698" s="90"/>
      <c r="D2698" s="91"/>
      <c r="E2698" s="90"/>
      <c r="F2698" s="91"/>
      <c r="G2698" s="91"/>
      <c r="H2698" s="91"/>
    </row>
    <row r="2699" spans="1:8" ht="22.5" customHeight="1" x14ac:dyDescent="0.3">
      <c r="A2699" s="24">
        <v>2696</v>
      </c>
      <c r="B2699" s="83"/>
      <c r="C2699" s="90"/>
      <c r="D2699" s="91"/>
      <c r="E2699" s="90"/>
      <c r="F2699" s="91"/>
      <c r="G2699" s="91"/>
      <c r="H2699" s="91"/>
    </row>
    <row r="2700" spans="1:8" ht="22.5" customHeight="1" x14ac:dyDescent="0.3">
      <c r="A2700" s="24">
        <v>2697</v>
      </c>
      <c r="B2700" s="83"/>
      <c r="C2700" s="90"/>
      <c r="D2700" s="91"/>
      <c r="E2700" s="90"/>
      <c r="F2700" s="91"/>
      <c r="G2700" s="91"/>
      <c r="H2700" s="91"/>
    </row>
    <row r="2701" spans="1:8" ht="22.5" customHeight="1" x14ac:dyDescent="0.3">
      <c r="A2701" s="24">
        <v>2698</v>
      </c>
      <c r="B2701" s="83"/>
      <c r="C2701" s="90"/>
      <c r="D2701" s="91"/>
      <c r="E2701" s="90"/>
      <c r="F2701" s="91"/>
      <c r="G2701" s="91"/>
      <c r="H2701" s="91"/>
    </row>
    <row r="2702" spans="1:8" ht="22.5" customHeight="1" x14ac:dyDescent="0.3">
      <c r="A2702" s="24">
        <v>2699</v>
      </c>
      <c r="B2702" s="83"/>
      <c r="C2702" s="90"/>
      <c r="D2702" s="91"/>
      <c r="E2702" s="90"/>
      <c r="F2702" s="91"/>
      <c r="G2702" s="91"/>
      <c r="H2702" s="91"/>
    </row>
    <row r="2703" spans="1:8" ht="22.5" customHeight="1" x14ac:dyDescent="0.3">
      <c r="A2703" s="24">
        <v>2700</v>
      </c>
      <c r="B2703" s="83"/>
      <c r="C2703" s="90"/>
      <c r="D2703" s="91"/>
      <c r="E2703" s="90"/>
      <c r="F2703" s="91"/>
      <c r="G2703" s="91"/>
      <c r="H2703" s="91"/>
    </row>
    <row r="2704" spans="1:8" ht="22.5" customHeight="1" x14ac:dyDescent="0.3">
      <c r="A2704" s="24">
        <v>2701</v>
      </c>
      <c r="B2704" s="83"/>
      <c r="C2704" s="90"/>
      <c r="D2704" s="91"/>
      <c r="E2704" s="90"/>
      <c r="F2704" s="91"/>
      <c r="G2704" s="91"/>
      <c r="H2704" s="91"/>
    </row>
    <row r="2705" spans="1:8" ht="22.5" customHeight="1" x14ac:dyDescent="0.3">
      <c r="A2705" s="24">
        <v>2702</v>
      </c>
      <c r="B2705" s="83"/>
      <c r="C2705" s="90"/>
      <c r="D2705" s="91"/>
      <c r="E2705" s="90"/>
      <c r="F2705" s="91"/>
      <c r="G2705" s="91"/>
      <c r="H2705" s="91"/>
    </row>
    <row r="2706" spans="1:8" ht="22.5" customHeight="1" x14ac:dyDescent="0.3">
      <c r="A2706" s="24">
        <v>2703</v>
      </c>
      <c r="B2706" s="83"/>
      <c r="C2706" s="90"/>
      <c r="D2706" s="91"/>
      <c r="E2706" s="90"/>
      <c r="F2706" s="91"/>
      <c r="G2706" s="91"/>
      <c r="H2706" s="91"/>
    </row>
    <row r="2707" spans="1:8" ht="22.5" customHeight="1" x14ac:dyDescent="0.3">
      <c r="A2707" s="24">
        <v>2704</v>
      </c>
      <c r="B2707" s="83"/>
      <c r="C2707" s="90"/>
      <c r="D2707" s="91"/>
      <c r="E2707" s="90"/>
      <c r="F2707" s="91"/>
      <c r="G2707" s="91"/>
      <c r="H2707" s="91"/>
    </row>
    <row r="2708" spans="1:8" ht="22.5" customHeight="1" x14ac:dyDescent="0.3">
      <c r="A2708" s="24">
        <v>2705</v>
      </c>
      <c r="B2708" s="83"/>
      <c r="C2708" s="90"/>
      <c r="D2708" s="91"/>
      <c r="E2708" s="90"/>
      <c r="F2708" s="91"/>
      <c r="G2708" s="91"/>
      <c r="H2708" s="91"/>
    </row>
    <row r="2709" spans="1:8" ht="22.5" customHeight="1" x14ac:dyDescent="0.3">
      <c r="A2709" s="24">
        <v>2706</v>
      </c>
      <c r="B2709" s="83"/>
      <c r="C2709" s="90"/>
      <c r="D2709" s="91"/>
      <c r="E2709" s="90"/>
      <c r="F2709" s="91"/>
      <c r="G2709" s="91"/>
      <c r="H2709" s="91"/>
    </row>
    <row r="2710" spans="1:8" ht="22.5" customHeight="1" x14ac:dyDescent="0.3">
      <c r="A2710" s="24">
        <v>2707</v>
      </c>
      <c r="B2710" s="83"/>
      <c r="C2710" s="90"/>
      <c r="D2710" s="91"/>
      <c r="E2710" s="90"/>
      <c r="F2710" s="91"/>
      <c r="G2710" s="91"/>
      <c r="H2710" s="91"/>
    </row>
    <row r="2711" spans="1:8" ht="22.5" customHeight="1" x14ac:dyDescent="0.3">
      <c r="A2711" s="24">
        <v>2708</v>
      </c>
      <c r="B2711" s="83"/>
      <c r="C2711" s="90"/>
      <c r="D2711" s="91"/>
      <c r="E2711" s="90"/>
      <c r="F2711" s="91"/>
      <c r="G2711" s="91"/>
      <c r="H2711" s="91"/>
    </row>
    <row r="2712" spans="1:8" ht="22.5" customHeight="1" x14ac:dyDescent="0.3">
      <c r="A2712" s="24">
        <v>2709</v>
      </c>
      <c r="B2712" s="83"/>
      <c r="C2712" s="90"/>
      <c r="D2712" s="91"/>
      <c r="E2712" s="90"/>
      <c r="F2712" s="91"/>
      <c r="G2712" s="91"/>
      <c r="H2712" s="91"/>
    </row>
    <row r="2713" spans="1:8" ht="22.5" customHeight="1" x14ac:dyDescent="0.3">
      <c r="A2713" s="24">
        <v>2710</v>
      </c>
      <c r="B2713" s="83"/>
      <c r="C2713" s="90"/>
      <c r="D2713" s="91"/>
      <c r="E2713" s="90"/>
      <c r="F2713" s="91"/>
      <c r="G2713" s="91"/>
      <c r="H2713" s="91"/>
    </row>
    <row r="2714" spans="1:8" ht="22.5" customHeight="1" x14ac:dyDescent="0.3">
      <c r="A2714" s="24">
        <v>2711</v>
      </c>
      <c r="B2714" s="83"/>
      <c r="C2714" s="90"/>
      <c r="D2714" s="91"/>
      <c r="E2714" s="90"/>
      <c r="F2714" s="91"/>
      <c r="G2714" s="91"/>
      <c r="H2714" s="91"/>
    </row>
    <row r="2715" spans="1:8" ht="22.5" customHeight="1" x14ac:dyDescent="0.3">
      <c r="A2715" s="24">
        <v>2712</v>
      </c>
      <c r="B2715" s="83"/>
      <c r="C2715" s="90"/>
      <c r="D2715" s="91"/>
      <c r="E2715" s="90"/>
      <c r="F2715" s="91"/>
      <c r="G2715" s="91"/>
      <c r="H2715" s="91"/>
    </row>
    <row r="2716" spans="1:8" ht="22.5" customHeight="1" x14ac:dyDescent="0.3">
      <c r="A2716" s="24">
        <v>2713</v>
      </c>
      <c r="B2716" s="83"/>
      <c r="C2716" s="90"/>
      <c r="D2716" s="91"/>
      <c r="E2716" s="90"/>
      <c r="F2716" s="91"/>
      <c r="G2716" s="91"/>
      <c r="H2716" s="91"/>
    </row>
    <row r="2717" spans="1:8" ht="22.5" customHeight="1" x14ac:dyDescent="0.3">
      <c r="A2717" s="24">
        <v>2714</v>
      </c>
      <c r="B2717" s="83"/>
      <c r="C2717" s="90"/>
      <c r="D2717" s="91"/>
      <c r="E2717" s="90"/>
      <c r="F2717" s="91"/>
      <c r="G2717" s="91"/>
      <c r="H2717" s="91"/>
    </row>
    <row r="2718" spans="1:8" ht="22.5" customHeight="1" x14ac:dyDescent="0.3">
      <c r="A2718" s="24">
        <v>2715</v>
      </c>
      <c r="B2718" s="83"/>
      <c r="C2718" s="90"/>
      <c r="D2718" s="91"/>
      <c r="E2718" s="90"/>
      <c r="F2718" s="91"/>
      <c r="G2718" s="91"/>
      <c r="H2718" s="91"/>
    </row>
    <row r="2719" spans="1:8" ht="22.5" customHeight="1" x14ac:dyDescent="0.3">
      <c r="A2719" s="24">
        <v>2716</v>
      </c>
      <c r="B2719" s="83"/>
      <c r="C2719" s="90"/>
      <c r="D2719" s="91"/>
      <c r="E2719" s="90"/>
      <c r="F2719" s="91"/>
      <c r="G2719" s="91"/>
      <c r="H2719" s="91"/>
    </row>
    <row r="2720" spans="1:8" ht="22.5" customHeight="1" x14ac:dyDescent="0.3">
      <c r="A2720" s="24">
        <v>2717</v>
      </c>
      <c r="B2720" s="83"/>
      <c r="C2720" s="90"/>
      <c r="D2720" s="91"/>
      <c r="E2720" s="90"/>
      <c r="F2720" s="91"/>
      <c r="G2720" s="91"/>
      <c r="H2720" s="91"/>
    </row>
    <row r="2721" spans="1:8" ht="22.5" customHeight="1" x14ac:dyDescent="0.3">
      <c r="A2721" s="24">
        <v>2718</v>
      </c>
      <c r="B2721" s="83"/>
      <c r="C2721" s="90"/>
      <c r="D2721" s="91"/>
      <c r="E2721" s="90"/>
      <c r="F2721" s="91"/>
      <c r="G2721" s="91"/>
      <c r="H2721" s="91"/>
    </row>
    <row r="2722" spans="1:8" ht="22.5" customHeight="1" x14ac:dyDescent="0.3">
      <c r="A2722" s="24">
        <v>2719</v>
      </c>
      <c r="B2722" s="83"/>
      <c r="C2722" s="90"/>
      <c r="D2722" s="91"/>
      <c r="E2722" s="90"/>
      <c r="F2722" s="91"/>
      <c r="G2722" s="91"/>
      <c r="H2722" s="91"/>
    </row>
    <row r="2723" spans="1:8" ht="22.5" customHeight="1" x14ac:dyDescent="0.3">
      <c r="A2723" s="24">
        <v>2720</v>
      </c>
      <c r="B2723" s="83"/>
      <c r="C2723" s="90"/>
      <c r="D2723" s="91"/>
      <c r="E2723" s="90"/>
      <c r="F2723" s="91"/>
      <c r="G2723" s="91"/>
      <c r="H2723" s="91"/>
    </row>
    <row r="2724" spans="1:8" ht="22.5" customHeight="1" x14ac:dyDescent="0.3">
      <c r="A2724" s="24">
        <v>2721</v>
      </c>
      <c r="B2724" s="83"/>
      <c r="C2724" s="90"/>
      <c r="D2724" s="91"/>
      <c r="E2724" s="90"/>
      <c r="F2724" s="91"/>
      <c r="G2724" s="91"/>
      <c r="H2724" s="91"/>
    </row>
    <row r="2725" spans="1:8" ht="22.5" customHeight="1" x14ac:dyDescent="0.3">
      <c r="A2725" s="24">
        <v>2722</v>
      </c>
      <c r="B2725" s="83"/>
      <c r="C2725" s="90"/>
      <c r="D2725" s="91"/>
      <c r="E2725" s="90"/>
      <c r="F2725" s="91"/>
      <c r="G2725" s="91"/>
      <c r="H2725" s="91"/>
    </row>
    <row r="2726" spans="1:8" ht="22.5" customHeight="1" x14ac:dyDescent="0.3">
      <c r="A2726" s="24">
        <v>2723</v>
      </c>
      <c r="B2726" s="83"/>
      <c r="C2726" s="90"/>
      <c r="D2726" s="91"/>
      <c r="E2726" s="90"/>
      <c r="F2726" s="91"/>
      <c r="G2726" s="91"/>
      <c r="H2726" s="91"/>
    </row>
    <row r="2727" spans="1:8" ht="22.5" customHeight="1" x14ac:dyDescent="0.3">
      <c r="A2727" s="24">
        <v>2724</v>
      </c>
      <c r="B2727" s="83"/>
      <c r="C2727" s="90"/>
      <c r="D2727" s="91"/>
      <c r="E2727" s="90"/>
      <c r="F2727" s="91"/>
      <c r="G2727" s="91"/>
      <c r="H2727" s="91"/>
    </row>
    <row r="2728" spans="1:8" ht="22.5" customHeight="1" x14ac:dyDescent="0.3">
      <c r="A2728" s="24">
        <v>2725</v>
      </c>
      <c r="B2728" s="83"/>
      <c r="C2728" s="90"/>
      <c r="D2728" s="91"/>
      <c r="E2728" s="90"/>
      <c r="F2728" s="91"/>
      <c r="G2728" s="91"/>
      <c r="H2728" s="91"/>
    </row>
    <row r="2729" spans="1:8" ht="22.5" customHeight="1" x14ac:dyDescent="0.3">
      <c r="A2729" s="24">
        <v>2726</v>
      </c>
      <c r="B2729" s="83"/>
      <c r="C2729" s="90"/>
      <c r="D2729" s="91"/>
      <c r="E2729" s="90"/>
      <c r="F2729" s="91"/>
      <c r="G2729" s="91"/>
      <c r="H2729" s="91"/>
    </row>
    <row r="2730" spans="1:8" ht="22.5" customHeight="1" x14ac:dyDescent="0.3">
      <c r="A2730" s="24">
        <v>2727</v>
      </c>
      <c r="B2730" s="83"/>
      <c r="C2730" s="90"/>
      <c r="D2730" s="91"/>
      <c r="E2730" s="90"/>
      <c r="F2730" s="91"/>
      <c r="G2730" s="91"/>
      <c r="H2730" s="91"/>
    </row>
    <row r="2731" spans="1:8" ht="22.5" customHeight="1" x14ac:dyDescent="0.3">
      <c r="A2731" s="24">
        <v>2728</v>
      </c>
      <c r="B2731" s="83"/>
      <c r="C2731" s="90"/>
      <c r="D2731" s="91"/>
      <c r="E2731" s="90"/>
      <c r="F2731" s="91"/>
      <c r="G2731" s="91"/>
      <c r="H2731" s="91"/>
    </row>
    <row r="2732" spans="1:8" ht="22.5" customHeight="1" x14ac:dyDescent="0.3">
      <c r="A2732" s="24">
        <v>2729</v>
      </c>
      <c r="B2732" s="83"/>
      <c r="C2732" s="90"/>
      <c r="D2732" s="91"/>
      <c r="E2732" s="90"/>
      <c r="F2732" s="91"/>
      <c r="G2732" s="91"/>
      <c r="H2732" s="91"/>
    </row>
    <row r="2733" spans="1:8" ht="22.5" customHeight="1" x14ac:dyDescent="0.3">
      <c r="A2733" s="24">
        <v>2730</v>
      </c>
      <c r="B2733" s="83"/>
      <c r="C2733" s="90"/>
      <c r="D2733" s="91"/>
      <c r="E2733" s="90"/>
      <c r="F2733" s="91"/>
      <c r="G2733" s="91"/>
      <c r="H2733" s="91"/>
    </row>
    <row r="2734" spans="1:8" ht="22.5" customHeight="1" x14ac:dyDescent="0.3">
      <c r="A2734" s="24">
        <v>2731</v>
      </c>
      <c r="B2734" s="83"/>
      <c r="C2734" s="90"/>
      <c r="D2734" s="91"/>
      <c r="E2734" s="90"/>
      <c r="F2734" s="91"/>
      <c r="G2734" s="91"/>
      <c r="H2734" s="91"/>
    </row>
    <row r="2735" spans="1:8" ht="22.5" customHeight="1" x14ac:dyDescent="0.3">
      <c r="A2735" s="24">
        <v>2732</v>
      </c>
      <c r="B2735" s="83"/>
      <c r="C2735" s="90"/>
      <c r="D2735" s="91"/>
      <c r="E2735" s="90"/>
      <c r="F2735" s="91"/>
      <c r="G2735" s="91"/>
      <c r="H2735" s="91"/>
    </row>
    <row r="2736" spans="1:8" ht="22.5" customHeight="1" x14ac:dyDescent="0.3">
      <c r="A2736" s="24">
        <v>2733</v>
      </c>
      <c r="B2736" s="83"/>
      <c r="C2736" s="90"/>
      <c r="D2736" s="91"/>
      <c r="E2736" s="90"/>
      <c r="F2736" s="91"/>
      <c r="G2736" s="91"/>
      <c r="H2736" s="91"/>
    </row>
    <row r="2737" spans="1:8" ht="22.5" customHeight="1" x14ac:dyDescent="0.3">
      <c r="A2737" s="24">
        <v>2734</v>
      </c>
      <c r="B2737" s="83"/>
      <c r="C2737" s="90"/>
      <c r="D2737" s="91"/>
      <c r="E2737" s="90"/>
      <c r="F2737" s="91"/>
      <c r="G2737" s="91"/>
      <c r="H2737" s="91"/>
    </row>
    <row r="2738" spans="1:8" ht="22.5" customHeight="1" x14ac:dyDescent="0.3">
      <c r="A2738" s="24">
        <v>2735</v>
      </c>
      <c r="B2738" s="83"/>
      <c r="C2738" s="90"/>
      <c r="D2738" s="91"/>
      <c r="E2738" s="90"/>
      <c r="F2738" s="91"/>
      <c r="G2738" s="91"/>
      <c r="H2738" s="91"/>
    </row>
    <row r="2739" spans="1:8" ht="22.5" customHeight="1" x14ac:dyDescent="0.3">
      <c r="A2739" s="24">
        <v>2736</v>
      </c>
      <c r="B2739" s="83"/>
      <c r="C2739" s="90"/>
      <c r="D2739" s="91"/>
      <c r="E2739" s="90"/>
      <c r="F2739" s="91"/>
      <c r="G2739" s="91"/>
      <c r="H2739" s="91"/>
    </row>
    <row r="2740" spans="1:8" ht="22.5" customHeight="1" x14ac:dyDescent="0.3">
      <c r="A2740" s="24">
        <v>2737</v>
      </c>
      <c r="B2740" s="83"/>
      <c r="C2740" s="90"/>
      <c r="D2740" s="91"/>
      <c r="E2740" s="90"/>
      <c r="F2740" s="91"/>
      <c r="G2740" s="91"/>
      <c r="H2740" s="91"/>
    </row>
    <row r="2741" spans="1:8" ht="22.5" customHeight="1" x14ac:dyDescent="0.3">
      <c r="A2741" s="24">
        <v>2738</v>
      </c>
      <c r="B2741" s="83"/>
      <c r="C2741" s="90"/>
      <c r="D2741" s="91"/>
      <c r="E2741" s="90"/>
      <c r="F2741" s="91"/>
      <c r="G2741" s="91"/>
      <c r="H2741" s="91"/>
    </row>
    <row r="2742" spans="1:8" ht="22.5" customHeight="1" x14ac:dyDescent="0.3">
      <c r="A2742" s="24">
        <v>2739</v>
      </c>
      <c r="B2742" s="83"/>
      <c r="C2742" s="90"/>
      <c r="D2742" s="91"/>
      <c r="E2742" s="90"/>
      <c r="F2742" s="91"/>
      <c r="G2742" s="91"/>
      <c r="H2742" s="91"/>
    </row>
    <row r="2743" spans="1:8" ht="22.5" customHeight="1" x14ac:dyDescent="0.3">
      <c r="A2743" s="24">
        <v>2740</v>
      </c>
      <c r="B2743" s="83"/>
      <c r="C2743" s="90"/>
      <c r="D2743" s="91"/>
      <c r="E2743" s="90"/>
      <c r="F2743" s="91"/>
      <c r="G2743" s="91"/>
      <c r="H2743" s="91"/>
    </row>
    <row r="2744" spans="1:8" ht="22.5" customHeight="1" x14ac:dyDescent="0.3">
      <c r="A2744" s="24">
        <v>2741</v>
      </c>
      <c r="B2744" s="83"/>
      <c r="C2744" s="90"/>
      <c r="D2744" s="91"/>
      <c r="E2744" s="90"/>
      <c r="F2744" s="91"/>
      <c r="G2744" s="91"/>
      <c r="H2744" s="91"/>
    </row>
    <row r="2745" spans="1:8" ht="22.5" customHeight="1" x14ac:dyDescent="0.3">
      <c r="A2745" s="24">
        <v>2742</v>
      </c>
      <c r="B2745" s="83"/>
      <c r="C2745" s="90"/>
      <c r="D2745" s="91"/>
      <c r="E2745" s="90"/>
      <c r="F2745" s="91"/>
      <c r="G2745" s="91"/>
      <c r="H2745" s="91"/>
    </row>
    <row r="2746" spans="1:8" ht="22.5" customHeight="1" x14ac:dyDescent="0.3">
      <c r="A2746" s="24">
        <v>2743</v>
      </c>
      <c r="B2746" s="83"/>
      <c r="C2746" s="90"/>
      <c r="D2746" s="91"/>
      <c r="E2746" s="90"/>
      <c r="F2746" s="91"/>
      <c r="G2746" s="91"/>
      <c r="H2746" s="91"/>
    </row>
    <row r="2747" spans="1:8" ht="22.5" customHeight="1" x14ac:dyDescent="0.3">
      <c r="A2747" s="24">
        <v>2744</v>
      </c>
      <c r="B2747" s="83"/>
      <c r="C2747" s="90"/>
      <c r="D2747" s="91"/>
      <c r="E2747" s="90"/>
      <c r="F2747" s="91"/>
      <c r="G2747" s="91"/>
      <c r="H2747" s="91"/>
    </row>
    <row r="2748" spans="1:8" ht="22.5" customHeight="1" x14ac:dyDescent="0.3">
      <c r="A2748" s="24">
        <v>2745</v>
      </c>
      <c r="B2748" s="83"/>
      <c r="C2748" s="90"/>
      <c r="D2748" s="91"/>
      <c r="E2748" s="90"/>
      <c r="F2748" s="91"/>
      <c r="G2748" s="91"/>
      <c r="H2748" s="91"/>
    </row>
    <row r="2749" spans="1:8" ht="22.5" customHeight="1" x14ac:dyDescent="0.3">
      <c r="A2749" s="24">
        <v>2746</v>
      </c>
      <c r="B2749" s="83"/>
      <c r="C2749" s="90"/>
      <c r="D2749" s="91"/>
      <c r="E2749" s="90"/>
      <c r="F2749" s="91"/>
      <c r="G2749" s="91"/>
      <c r="H2749" s="91"/>
    </row>
    <row r="2750" spans="1:8" ht="22.5" customHeight="1" x14ac:dyDescent="0.3">
      <c r="A2750" s="24">
        <v>2747</v>
      </c>
      <c r="B2750" s="83"/>
      <c r="C2750" s="90"/>
      <c r="D2750" s="91"/>
      <c r="E2750" s="90"/>
      <c r="F2750" s="91"/>
      <c r="G2750" s="91"/>
      <c r="H2750" s="91"/>
    </row>
    <row r="2751" spans="1:8" ht="22.5" customHeight="1" x14ac:dyDescent="0.3">
      <c r="A2751" s="24">
        <v>2748</v>
      </c>
      <c r="B2751" s="83"/>
      <c r="C2751" s="90"/>
      <c r="D2751" s="91"/>
      <c r="E2751" s="90"/>
      <c r="F2751" s="91"/>
      <c r="G2751" s="91"/>
      <c r="H2751" s="91"/>
    </row>
    <row r="2752" spans="1:8" ht="22.5" customHeight="1" x14ac:dyDescent="0.3">
      <c r="A2752" s="24">
        <v>2749</v>
      </c>
      <c r="B2752" s="83"/>
      <c r="C2752" s="90"/>
      <c r="D2752" s="91"/>
      <c r="E2752" s="90"/>
      <c r="F2752" s="91"/>
      <c r="G2752" s="91"/>
      <c r="H2752" s="91"/>
    </row>
    <row r="2753" spans="1:8" ht="22.5" customHeight="1" x14ac:dyDescent="0.3">
      <c r="A2753" s="24">
        <v>2750</v>
      </c>
      <c r="B2753" s="83"/>
      <c r="C2753" s="90"/>
      <c r="D2753" s="91"/>
      <c r="E2753" s="90"/>
      <c r="F2753" s="91"/>
      <c r="G2753" s="91"/>
      <c r="H2753" s="91"/>
    </row>
    <row r="2754" spans="1:8" ht="22.5" customHeight="1" x14ac:dyDescent="0.3">
      <c r="A2754" s="24">
        <v>2751</v>
      </c>
      <c r="B2754" s="83"/>
      <c r="C2754" s="90"/>
      <c r="D2754" s="91"/>
      <c r="E2754" s="90"/>
      <c r="F2754" s="91"/>
      <c r="G2754" s="91"/>
      <c r="H2754" s="91"/>
    </row>
    <row r="2755" spans="1:8" ht="22.5" customHeight="1" x14ac:dyDescent="0.3">
      <c r="A2755" s="24">
        <v>2752</v>
      </c>
      <c r="B2755" s="83"/>
      <c r="C2755" s="90"/>
      <c r="D2755" s="91"/>
      <c r="E2755" s="90"/>
      <c r="F2755" s="91"/>
      <c r="G2755" s="91"/>
      <c r="H2755" s="91"/>
    </row>
    <row r="2756" spans="1:8" ht="22.5" customHeight="1" x14ac:dyDescent="0.3">
      <c r="A2756" s="24">
        <v>2753</v>
      </c>
      <c r="B2756" s="83"/>
      <c r="C2756" s="90"/>
      <c r="D2756" s="91"/>
      <c r="E2756" s="90"/>
      <c r="F2756" s="91"/>
      <c r="G2756" s="91"/>
      <c r="H2756" s="91"/>
    </row>
    <row r="2757" spans="1:8" ht="22.5" customHeight="1" x14ac:dyDescent="0.3">
      <c r="A2757" s="24">
        <v>2754</v>
      </c>
      <c r="B2757" s="83"/>
      <c r="C2757" s="90"/>
      <c r="D2757" s="91"/>
      <c r="E2757" s="90"/>
      <c r="F2757" s="91"/>
      <c r="G2757" s="91"/>
      <c r="H2757" s="91"/>
    </row>
    <row r="2758" spans="1:8" ht="22.5" customHeight="1" x14ac:dyDescent="0.3">
      <c r="A2758" s="24">
        <v>2755</v>
      </c>
      <c r="B2758" s="83"/>
      <c r="C2758" s="90"/>
      <c r="D2758" s="91"/>
      <c r="E2758" s="90"/>
      <c r="F2758" s="91"/>
      <c r="G2758" s="91"/>
      <c r="H2758" s="91"/>
    </row>
    <row r="2759" spans="1:8" ht="22.5" customHeight="1" x14ac:dyDescent="0.3">
      <c r="A2759" s="24">
        <v>2756</v>
      </c>
      <c r="B2759" s="83"/>
      <c r="C2759" s="90"/>
      <c r="D2759" s="91"/>
      <c r="E2759" s="90"/>
      <c r="F2759" s="91"/>
      <c r="G2759" s="91"/>
      <c r="H2759" s="91"/>
    </row>
    <row r="2760" spans="1:8" ht="22.5" customHeight="1" x14ac:dyDescent="0.3">
      <c r="A2760" s="24">
        <v>2757</v>
      </c>
      <c r="B2760" s="83"/>
      <c r="C2760" s="90"/>
      <c r="D2760" s="91"/>
      <c r="E2760" s="90"/>
      <c r="F2760" s="91"/>
      <c r="G2760" s="91"/>
      <c r="H2760" s="91"/>
    </row>
    <row r="2761" spans="1:8" ht="22.5" customHeight="1" x14ac:dyDescent="0.3">
      <c r="A2761" s="24">
        <v>2758</v>
      </c>
      <c r="B2761" s="83"/>
      <c r="C2761" s="90"/>
      <c r="D2761" s="91"/>
      <c r="E2761" s="90"/>
      <c r="F2761" s="91"/>
      <c r="G2761" s="91"/>
      <c r="H2761" s="91"/>
    </row>
    <row r="2762" spans="1:8" ht="22.5" customHeight="1" x14ac:dyDescent="0.3">
      <c r="A2762" s="24">
        <v>2759</v>
      </c>
      <c r="B2762" s="83"/>
      <c r="C2762" s="90"/>
      <c r="D2762" s="91"/>
      <c r="E2762" s="90"/>
      <c r="F2762" s="91"/>
      <c r="G2762" s="91"/>
      <c r="H2762" s="91"/>
    </row>
    <row r="2763" spans="1:8" ht="22.5" customHeight="1" x14ac:dyDescent="0.3">
      <c r="A2763" s="24">
        <v>2760</v>
      </c>
      <c r="B2763" s="83"/>
      <c r="C2763" s="90"/>
      <c r="D2763" s="91"/>
      <c r="E2763" s="90"/>
      <c r="F2763" s="91"/>
      <c r="G2763" s="91"/>
      <c r="H2763" s="91"/>
    </row>
    <row r="2764" spans="1:8" ht="22.5" customHeight="1" x14ac:dyDescent="0.3">
      <c r="A2764" s="24">
        <v>2761</v>
      </c>
      <c r="B2764" s="83"/>
      <c r="C2764" s="90"/>
      <c r="D2764" s="91"/>
      <c r="E2764" s="90"/>
      <c r="F2764" s="91"/>
      <c r="G2764" s="91"/>
      <c r="H2764" s="91"/>
    </row>
    <row r="2765" spans="1:8" ht="22.5" customHeight="1" x14ac:dyDescent="0.3">
      <c r="A2765" s="24">
        <v>2762</v>
      </c>
      <c r="B2765" s="83"/>
      <c r="C2765" s="90"/>
      <c r="D2765" s="91"/>
      <c r="E2765" s="90"/>
      <c r="F2765" s="91"/>
      <c r="G2765" s="91"/>
      <c r="H2765" s="91"/>
    </row>
    <row r="2766" spans="1:8" ht="22.5" customHeight="1" x14ac:dyDescent="0.3">
      <c r="A2766" s="24">
        <v>2763</v>
      </c>
      <c r="B2766" s="83"/>
      <c r="C2766" s="90"/>
      <c r="D2766" s="91"/>
      <c r="E2766" s="90"/>
      <c r="F2766" s="91"/>
      <c r="G2766" s="91"/>
      <c r="H2766" s="91"/>
    </row>
    <row r="2767" spans="1:8" ht="22.5" customHeight="1" x14ac:dyDescent="0.3">
      <c r="A2767" s="24">
        <v>2764</v>
      </c>
      <c r="B2767" s="83"/>
      <c r="C2767" s="90"/>
      <c r="D2767" s="91"/>
      <c r="E2767" s="90"/>
      <c r="F2767" s="91"/>
      <c r="G2767" s="91"/>
      <c r="H2767" s="91"/>
    </row>
    <row r="2768" spans="1:8" ht="22.5" customHeight="1" x14ac:dyDescent="0.3">
      <c r="A2768" s="24">
        <v>2765</v>
      </c>
      <c r="B2768" s="83"/>
      <c r="C2768" s="90"/>
      <c r="D2768" s="91"/>
      <c r="E2768" s="90"/>
      <c r="F2768" s="91"/>
      <c r="G2768" s="91"/>
      <c r="H2768" s="91"/>
    </row>
    <row r="2769" spans="1:8" ht="22.5" customHeight="1" x14ac:dyDescent="0.3">
      <c r="A2769" s="24">
        <v>2766</v>
      </c>
      <c r="B2769" s="83"/>
      <c r="C2769" s="90"/>
      <c r="D2769" s="91"/>
      <c r="E2769" s="90"/>
      <c r="F2769" s="91"/>
      <c r="G2769" s="91"/>
      <c r="H2769" s="91"/>
    </row>
    <row r="2770" spans="1:8" ht="22.5" customHeight="1" x14ac:dyDescent="0.3">
      <c r="A2770" s="24">
        <v>2767</v>
      </c>
      <c r="B2770" s="83"/>
      <c r="C2770" s="90"/>
      <c r="D2770" s="91"/>
      <c r="E2770" s="90"/>
      <c r="F2770" s="91"/>
      <c r="G2770" s="91"/>
      <c r="H2770" s="91"/>
    </row>
    <row r="2771" spans="1:8" ht="22.5" customHeight="1" x14ac:dyDescent="0.3">
      <c r="A2771" s="24">
        <v>2768</v>
      </c>
      <c r="B2771" s="83"/>
      <c r="C2771" s="90"/>
      <c r="D2771" s="91"/>
      <c r="E2771" s="90"/>
      <c r="F2771" s="91"/>
      <c r="G2771" s="91"/>
      <c r="H2771" s="91"/>
    </row>
    <row r="2772" spans="1:8" ht="22.5" customHeight="1" x14ac:dyDescent="0.3">
      <c r="A2772" s="24">
        <v>2769</v>
      </c>
      <c r="B2772" s="83"/>
      <c r="C2772" s="90"/>
      <c r="D2772" s="91"/>
      <c r="E2772" s="90"/>
      <c r="F2772" s="91"/>
      <c r="G2772" s="91"/>
      <c r="H2772" s="91"/>
    </row>
    <row r="2773" spans="1:8" ht="22.5" customHeight="1" x14ac:dyDescent="0.3">
      <c r="A2773" s="24">
        <v>2770</v>
      </c>
      <c r="B2773" s="83"/>
      <c r="C2773" s="90"/>
      <c r="D2773" s="91"/>
      <c r="E2773" s="90"/>
      <c r="F2773" s="91"/>
      <c r="G2773" s="91"/>
      <c r="H2773" s="91"/>
    </row>
    <row r="2774" spans="1:8" ht="22.5" customHeight="1" x14ac:dyDescent="0.3">
      <c r="A2774" s="24">
        <v>2771</v>
      </c>
      <c r="B2774" s="83"/>
      <c r="C2774" s="90"/>
      <c r="D2774" s="91"/>
      <c r="E2774" s="90"/>
      <c r="F2774" s="91"/>
      <c r="G2774" s="91"/>
      <c r="H2774" s="91"/>
    </row>
    <row r="2775" spans="1:8" ht="22.5" customHeight="1" x14ac:dyDescent="0.3">
      <c r="A2775" s="24">
        <v>2772</v>
      </c>
      <c r="B2775" s="83"/>
      <c r="C2775" s="90"/>
      <c r="D2775" s="91"/>
      <c r="E2775" s="90"/>
      <c r="F2775" s="91"/>
      <c r="G2775" s="91"/>
      <c r="H2775" s="91"/>
    </row>
    <row r="2776" spans="1:8" ht="22.5" customHeight="1" x14ac:dyDescent="0.3">
      <c r="A2776" s="24">
        <v>2773</v>
      </c>
      <c r="B2776" s="83"/>
      <c r="C2776" s="90"/>
      <c r="D2776" s="91"/>
      <c r="E2776" s="90"/>
      <c r="F2776" s="91"/>
      <c r="G2776" s="91"/>
      <c r="H2776" s="91"/>
    </row>
    <row r="2777" spans="1:8" ht="22.5" customHeight="1" x14ac:dyDescent="0.3">
      <c r="A2777" s="24">
        <v>2774</v>
      </c>
      <c r="B2777" s="83"/>
      <c r="C2777" s="90"/>
      <c r="D2777" s="91"/>
      <c r="E2777" s="90"/>
      <c r="F2777" s="91"/>
      <c r="G2777" s="91"/>
      <c r="H2777" s="91"/>
    </row>
    <row r="2778" spans="1:8" ht="22.5" customHeight="1" x14ac:dyDescent="0.3">
      <c r="A2778" s="24">
        <v>2775</v>
      </c>
      <c r="B2778" s="83"/>
      <c r="C2778" s="90"/>
      <c r="D2778" s="91"/>
      <c r="E2778" s="90"/>
      <c r="F2778" s="91"/>
      <c r="G2778" s="91"/>
      <c r="H2778" s="91"/>
    </row>
    <row r="2779" spans="1:8" ht="22.5" customHeight="1" x14ac:dyDescent="0.3">
      <c r="A2779" s="24">
        <v>2776</v>
      </c>
      <c r="B2779" s="83"/>
      <c r="C2779" s="90"/>
      <c r="D2779" s="91"/>
      <c r="E2779" s="90"/>
      <c r="F2779" s="91"/>
      <c r="G2779" s="91"/>
      <c r="H2779" s="91"/>
    </row>
    <row r="2780" spans="1:8" ht="22.5" customHeight="1" x14ac:dyDescent="0.3">
      <c r="A2780" s="24">
        <v>2777</v>
      </c>
      <c r="B2780" s="83"/>
      <c r="C2780" s="90"/>
      <c r="D2780" s="91"/>
      <c r="E2780" s="90"/>
      <c r="F2780" s="91"/>
      <c r="G2780" s="91"/>
      <c r="H2780" s="91"/>
    </row>
    <row r="2781" spans="1:8" ht="22.5" customHeight="1" x14ac:dyDescent="0.3">
      <c r="A2781" s="24">
        <v>2778</v>
      </c>
      <c r="B2781" s="83"/>
      <c r="C2781" s="90"/>
      <c r="D2781" s="91"/>
      <c r="E2781" s="90"/>
      <c r="F2781" s="91"/>
      <c r="G2781" s="91"/>
      <c r="H2781" s="91"/>
    </row>
    <row r="2782" spans="1:8" ht="22.5" customHeight="1" x14ac:dyDescent="0.3">
      <c r="A2782" s="24">
        <v>2779</v>
      </c>
      <c r="B2782" s="83"/>
      <c r="C2782" s="90"/>
      <c r="D2782" s="91"/>
      <c r="E2782" s="90"/>
      <c r="F2782" s="91"/>
      <c r="G2782" s="91"/>
      <c r="H2782" s="91"/>
    </row>
    <row r="2783" spans="1:8" ht="22.5" customHeight="1" x14ac:dyDescent="0.3">
      <c r="A2783" s="24">
        <v>2780</v>
      </c>
      <c r="B2783" s="83"/>
      <c r="C2783" s="90"/>
      <c r="D2783" s="91"/>
      <c r="E2783" s="90"/>
      <c r="F2783" s="91"/>
      <c r="G2783" s="91"/>
      <c r="H2783" s="91"/>
    </row>
    <row r="2784" spans="1:8" ht="22.5" customHeight="1" x14ac:dyDescent="0.3">
      <c r="A2784" s="24">
        <v>2781</v>
      </c>
      <c r="B2784" s="83"/>
      <c r="C2784" s="90"/>
      <c r="D2784" s="91"/>
      <c r="E2784" s="90"/>
      <c r="F2784" s="91"/>
      <c r="G2784" s="91"/>
      <c r="H2784" s="91"/>
    </row>
    <row r="2785" spans="1:8" ht="22.5" customHeight="1" x14ac:dyDescent="0.3">
      <c r="A2785" s="24">
        <v>2782</v>
      </c>
      <c r="B2785" s="83"/>
      <c r="C2785" s="90"/>
      <c r="D2785" s="91"/>
      <c r="E2785" s="90"/>
      <c r="F2785" s="91"/>
      <c r="G2785" s="91"/>
      <c r="H2785" s="91"/>
    </row>
    <row r="2786" spans="1:8" ht="22.5" customHeight="1" x14ac:dyDescent="0.3">
      <c r="A2786" s="24">
        <v>2783</v>
      </c>
      <c r="B2786" s="83"/>
      <c r="C2786" s="90"/>
      <c r="D2786" s="91"/>
      <c r="E2786" s="90"/>
      <c r="F2786" s="91"/>
      <c r="G2786" s="91"/>
      <c r="H2786" s="91"/>
    </row>
    <row r="2787" spans="1:8" ht="22.5" customHeight="1" x14ac:dyDescent="0.3">
      <c r="A2787" s="24">
        <v>2784</v>
      </c>
      <c r="B2787" s="83"/>
      <c r="C2787" s="90"/>
      <c r="D2787" s="91"/>
      <c r="E2787" s="90"/>
      <c r="F2787" s="91"/>
      <c r="G2787" s="91"/>
      <c r="H2787" s="91"/>
    </row>
    <row r="2788" spans="1:8" ht="22.5" customHeight="1" x14ac:dyDescent="0.3">
      <c r="A2788" s="24">
        <v>2785</v>
      </c>
      <c r="B2788" s="83"/>
      <c r="C2788" s="90"/>
      <c r="D2788" s="91"/>
      <c r="E2788" s="90"/>
      <c r="F2788" s="91"/>
      <c r="G2788" s="91"/>
      <c r="H2788" s="91"/>
    </row>
    <row r="2789" spans="1:8" ht="22.5" customHeight="1" x14ac:dyDescent="0.3">
      <c r="A2789" s="24">
        <v>2786</v>
      </c>
      <c r="B2789" s="83"/>
      <c r="C2789" s="90"/>
      <c r="D2789" s="91"/>
      <c r="E2789" s="90"/>
      <c r="F2789" s="91"/>
      <c r="G2789" s="91"/>
      <c r="H2789" s="91"/>
    </row>
    <row r="2790" spans="1:8" ht="22.5" customHeight="1" x14ac:dyDescent="0.3">
      <c r="A2790" s="24">
        <v>2787</v>
      </c>
      <c r="B2790" s="83"/>
      <c r="C2790" s="90"/>
      <c r="D2790" s="91"/>
      <c r="E2790" s="90"/>
      <c r="F2790" s="91"/>
      <c r="G2790" s="91"/>
      <c r="H2790" s="91"/>
    </row>
    <row r="2791" spans="1:8" ht="22.5" customHeight="1" x14ac:dyDescent="0.3">
      <c r="A2791" s="24">
        <v>2788</v>
      </c>
      <c r="B2791" s="83"/>
      <c r="C2791" s="90"/>
      <c r="D2791" s="91"/>
      <c r="E2791" s="90"/>
      <c r="F2791" s="91"/>
      <c r="G2791" s="91"/>
      <c r="H2791" s="91"/>
    </row>
    <row r="2792" spans="1:8" ht="22.5" customHeight="1" x14ac:dyDescent="0.3">
      <c r="A2792" s="24">
        <v>2789</v>
      </c>
      <c r="B2792" s="83"/>
      <c r="C2792" s="90"/>
      <c r="D2792" s="91"/>
      <c r="E2792" s="90"/>
      <c r="F2792" s="91"/>
      <c r="G2792" s="91"/>
      <c r="H2792" s="91"/>
    </row>
    <row r="2793" spans="1:8" ht="22.5" customHeight="1" x14ac:dyDescent="0.3">
      <c r="A2793" s="24">
        <v>2790</v>
      </c>
      <c r="B2793" s="83"/>
      <c r="C2793" s="90"/>
      <c r="D2793" s="91"/>
      <c r="E2793" s="90"/>
      <c r="F2793" s="91"/>
      <c r="G2793" s="91"/>
      <c r="H2793" s="91"/>
    </row>
    <row r="2794" spans="1:8" ht="22.5" customHeight="1" x14ac:dyDescent="0.3">
      <c r="A2794" s="24">
        <v>2791</v>
      </c>
      <c r="B2794" s="83"/>
      <c r="C2794" s="90"/>
      <c r="D2794" s="91"/>
      <c r="E2794" s="90"/>
      <c r="F2794" s="91"/>
      <c r="G2794" s="91"/>
      <c r="H2794" s="91"/>
    </row>
    <row r="2795" spans="1:8" ht="22.5" customHeight="1" x14ac:dyDescent="0.3">
      <c r="A2795" s="24">
        <v>2792</v>
      </c>
      <c r="B2795" s="83"/>
      <c r="C2795" s="90"/>
      <c r="D2795" s="91"/>
      <c r="E2795" s="90"/>
      <c r="F2795" s="91"/>
      <c r="G2795" s="91"/>
      <c r="H2795" s="91"/>
    </row>
    <row r="2796" spans="1:8" ht="22.5" customHeight="1" x14ac:dyDescent="0.3">
      <c r="A2796" s="24">
        <v>2793</v>
      </c>
      <c r="B2796" s="83"/>
      <c r="C2796" s="90"/>
      <c r="D2796" s="91"/>
      <c r="E2796" s="90"/>
      <c r="F2796" s="91"/>
      <c r="G2796" s="91"/>
      <c r="H2796" s="91"/>
    </row>
    <row r="2797" spans="1:8" ht="22.5" customHeight="1" x14ac:dyDescent="0.3">
      <c r="A2797" s="24">
        <v>2794</v>
      </c>
      <c r="B2797" s="83"/>
      <c r="C2797" s="90"/>
      <c r="D2797" s="91"/>
      <c r="E2797" s="90"/>
      <c r="F2797" s="91"/>
      <c r="G2797" s="91"/>
      <c r="H2797" s="91"/>
    </row>
    <row r="2798" spans="1:8" ht="22.5" customHeight="1" x14ac:dyDescent="0.3">
      <c r="A2798" s="24">
        <v>2795</v>
      </c>
      <c r="B2798" s="83"/>
      <c r="C2798" s="90"/>
      <c r="D2798" s="91"/>
      <c r="E2798" s="90"/>
      <c r="F2798" s="91"/>
      <c r="G2798" s="91"/>
      <c r="H2798" s="91"/>
    </row>
    <row r="2799" spans="1:8" ht="22.5" customHeight="1" x14ac:dyDescent="0.3">
      <c r="A2799" s="24">
        <v>2796</v>
      </c>
      <c r="B2799" s="83"/>
      <c r="C2799" s="90"/>
      <c r="D2799" s="91"/>
      <c r="E2799" s="90"/>
      <c r="F2799" s="91"/>
      <c r="G2799" s="91"/>
      <c r="H2799" s="91"/>
    </row>
    <row r="2800" spans="1:8" ht="22.5" customHeight="1" x14ac:dyDescent="0.3">
      <c r="A2800" s="24">
        <v>2797</v>
      </c>
      <c r="B2800" s="83"/>
      <c r="C2800" s="90"/>
      <c r="D2800" s="91"/>
      <c r="E2800" s="90"/>
      <c r="F2800" s="91"/>
      <c r="G2800" s="91"/>
      <c r="H2800" s="91"/>
    </row>
    <row r="2801" spans="1:8" ht="22.5" customHeight="1" x14ac:dyDescent="0.3">
      <c r="A2801" s="24">
        <v>2798</v>
      </c>
      <c r="B2801" s="83"/>
      <c r="C2801" s="90"/>
      <c r="D2801" s="91"/>
      <c r="E2801" s="90"/>
      <c r="F2801" s="91"/>
      <c r="G2801" s="91"/>
      <c r="H2801" s="91"/>
    </row>
    <row r="2802" spans="1:8" ht="22.5" customHeight="1" x14ac:dyDescent="0.3">
      <c r="A2802" s="24">
        <v>2799</v>
      </c>
      <c r="B2802" s="83"/>
      <c r="C2802" s="90"/>
      <c r="D2802" s="91"/>
      <c r="E2802" s="90"/>
      <c r="F2802" s="91"/>
      <c r="G2802" s="91"/>
      <c r="H2802" s="91"/>
    </row>
    <row r="2803" spans="1:8" ht="22.5" customHeight="1" x14ac:dyDescent="0.3">
      <c r="A2803" s="24">
        <v>2800</v>
      </c>
      <c r="B2803" s="83"/>
      <c r="C2803" s="90"/>
      <c r="D2803" s="91"/>
      <c r="E2803" s="90"/>
      <c r="F2803" s="91"/>
      <c r="G2803" s="91"/>
      <c r="H2803" s="91"/>
    </row>
    <row r="2804" spans="1:8" ht="22.5" customHeight="1" x14ac:dyDescent="0.3">
      <c r="A2804" s="24">
        <v>2801</v>
      </c>
      <c r="B2804" s="83"/>
      <c r="C2804" s="90"/>
      <c r="D2804" s="91"/>
      <c r="E2804" s="90"/>
      <c r="F2804" s="91"/>
      <c r="G2804" s="91"/>
      <c r="H2804" s="91"/>
    </row>
    <row r="2805" spans="1:8" ht="22.5" customHeight="1" x14ac:dyDescent="0.3">
      <c r="A2805" s="24">
        <v>2802</v>
      </c>
      <c r="B2805" s="83"/>
      <c r="C2805" s="90"/>
      <c r="D2805" s="91"/>
      <c r="E2805" s="90"/>
      <c r="F2805" s="91"/>
      <c r="G2805" s="91"/>
      <c r="H2805" s="91"/>
    </row>
    <row r="2806" spans="1:8" ht="22.5" customHeight="1" x14ac:dyDescent="0.3">
      <c r="A2806" s="24">
        <v>2803</v>
      </c>
      <c r="B2806" s="83"/>
      <c r="C2806" s="90"/>
      <c r="D2806" s="91"/>
      <c r="E2806" s="90"/>
      <c r="F2806" s="91"/>
      <c r="G2806" s="91"/>
      <c r="H2806" s="91"/>
    </row>
    <row r="2807" spans="1:8" ht="22.5" customHeight="1" x14ac:dyDescent="0.3">
      <c r="A2807" s="24">
        <v>2804</v>
      </c>
      <c r="B2807" s="83"/>
      <c r="C2807" s="90"/>
      <c r="D2807" s="91"/>
      <c r="E2807" s="90"/>
      <c r="F2807" s="91"/>
      <c r="G2807" s="91"/>
      <c r="H2807" s="91"/>
    </row>
    <row r="2808" spans="1:8" ht="22.5" customHeight="1" x14ac:dyDescent="0.3">
      <c r="A2808" s="24">
        <v>2805</v>
      </c>
      <c r="B2808" s="83"/>
      <c r="C2808" s="90"/>
      <c r="D2808" s="91"/>
      <c r="E2808" s="90"/>
      <c r="F2808" s="91"/>
      <c r="G2808" s="91"/>
      <c r="H2808" s="91"/>
    </row>
    <row r="2809" spans="1:8" ht="22.5" customHeight="1" x14ac:dyDescent="0.3">
      <c r="A2809" s="24">
        <v>2806</v>
      </c>
      <c r="B2809" s="83"/>
      <c r="C2809" s="90"/>
      <c r="D2809" s="91"/>
      <c r="E2809" s="90"/>
      <c r="F2809" s="91"/>
      <c r="G2809" s="91"/>
      <c r="H2809" s="91"/>
    </row>
    <row r="2810" spans="1:8" ht="22.5" customHeight="1" x14ac:dyDescent="0.3">
      <c r="A2810" s="24">
        <v>2807</v>
      </c>
      <c r="B2810" s="83"/>
      <c r="C2810" s="90"/>
      <c r="D2810" s="91"/>
      <c r="E2810" s="90"/>
      <c r="F2810" s="91"/>
      <c r="G2810" s="91"/>
      <c r="H2810" s="91"/>
    </row>
    <row r="2811" spans="1:8" ht="22.5" customHeight="1" x14ac:dyDescent="0.3">
      <c r="A2811" s="24">
        <v>2808</v>
      </c>
      <c r="B2811" s="83"/>
      <c r="C2811" s="90"/>
      <c r="D2811" s="91"/>
      <c r="E2811" s="90"/>
      <c r="F2811" s="91"/>
      <c r="G2811" s="91"/>
      <c r="H2811" s="91"/>
    </row>
    <row r="2812" spans="1:8" ht="22.5" customHeight="1" x14ac:dyDescent="0.3">
      <c r="A2812" s="24">
        <v>2809</v>
      </c>
      <c r="B2812" s="83"/>
      <c r="C2812" s="90"/>
      <c r="D2812" s="91"/>
      <c r="E2812" s="90"/>
      <c r="F2812" s="91"/>
      <c r="G2812" s="91"/>
      <c r="H2812" s="91"/>
    </row>
    <row r="2813" spans="1:8" ht="22.5" customHeight="1" x14ac:dyDescent="0.3">
      <c r="A2813" s="24">
        <v>2810</v>
      </c>
      <c r="B2813" s="83"/>
      <c r="C2813" s="90"/>
      <c r="D2813" s="91"/>
      <c r="E2813" s="90"/>
      <c r="F2813" s="91"/>
      <c r="G2813" s="91"/>
      <c r="H2813" s="91"/>
    </row>
    <row r="2814" spans="1:8" ht="22.5" customHeight="1" x14ac:dyDescent="0.3">
      <c r="A2814" s="24">
        <v>2811</v>
      </c>
      <c r="B2814" s="83"/>
      <c r="C2814" s="90"/>
      <c r="D2814" s="91"/>
      <c r="E2814" s="90"/>
      <c r="F2814" s="91"/>
      <c r="G2814" s="91"/>
      <c r="H2814" s="91"/>
    </row>
    <row r="2815" spans="1:8" ht="22.5" customHeight="1" x14ac:dyDescent="0.3">
      <c r="A2815" s="24">
        <v>2812</v>
      </c>
      <c r="B2815" s="83"/>
      <c r="C2815" s="90"/>
      <c r="D2815" s="91"/>
      <c r="E2815" s="90"/>
      <c r="F2815" s="91"/>
      <c r="G2815" s="91"/>
      <c r="H2815" s="91"/>
    </row>
    <row r="2816" spans="1:8" ht="22.5" customHeight="1" x14ac:dyDescent="0.3">
      <c r="A2816" s="24">
        <v>2813</v>
      </c>
      <c r="B2816" s="83"/>
      <c r="C2816" s="90"/>
      <c r="D2816" s="91"/>
      <c r="E2816" s="90"/>
      <c r="F2816" s="91"/>
      <c r="G2816" s="91"/>
      <c r="H2816" s="91"/>
    </row>
    <row r="2817" spans="1:8" ht="22.5" customHeight="1" x14ac:dyDescent="0.3">
      <c r="A2817" s="24">
        <v>2814</v>
      </c>
      <c r="B2817" s="83"/>
      <c r="C2817" s="90"/>
      <c r="D2817" s="91"/>
      <c r="E2817" s="90"/>
      <c r="F2817" s="91"/>
      <c r="G2817" s="91"/>
      <c r="H2817" s="91"/>
    </row>
    <row r="2818" spans="1:8" ht="22.5" customHeight="1" x14ac:dyDescent="0.3">
      <c r="A2818" s="24">
        <v>2815</v>
      </c>
      <c r="B2818" s="83"/>
      <c r="C2818" s="90"/>
      <c r="D2818" s="91"/>
      <c r="E2818" s="90"/>
      <c r="F2818" s="91"/>
      <c r="G2818" s="91"/>
      <c r="H2818" s="91"/>
    </row>
    <row r="2819" spans="1:8" ht="22.5" customHeight="1" x14ac:dyDescent="0.3">
      <c r="A2819" s="24">
        <v>2816</v>
      </c>
      <c r="B2819" s="83"/>
      <c r="C2819" s="90"/>
      <c r="D2819" s="91"/>
      <c r="E2819" s="90"/>
      <c r="F2819" s="91"/>
      <c r="G2819" s="91"/>
      <c r="H2819" s="91"/>
    </row>
    <row r="2820" spans="1:8" ht="22.5" customHeight="1" x14ac:dyDescent="0.3">
      <c r="A2820" s="24">
        <v>2817</v>
      </c>
      <c r="B2820" s="83"/>
      <c r="C2820" s="90"/>
      <c r="D2820" s="91"/>
      <c r="E2820" s="90"/>
      <c r="F2820" s="91"/>
      <c r="G2820" s="91"/>
      <c r="H2820" s="91"/>
    </row>
    <row r="2821" spans="1:8" ht="22.5" customHeight="1" x14ac:dyDescent="0.3">
      <c r="A2821" s="24">
        <v>2818</v>
      </c>
      <c r="B2821" s="83"/>
      <c r="C2821" s="90"/>
      <c r="D2821" s="91"/>
      <c r="E2821" s="90"/>
      <c r="F2821" s="91"/>
      <c r="G2821" s="91"/>
      <c r="H2821" s="91"/>
    </row>
    <row r="2822" spans="1:8" ht="22.5" customHeight="1" x14ac:dyDescent="0.3">
      <c r="A2822" s="24">
        <v>2819</v>
      </c>
      <c r="B2822" s="83"/>
      <c r="C2822" s="90"/>
      <c r="D2822" s="91"/>
      <c r="E2822" s="90"/>
      <c r="F2822" s="91"/>
      <c r="G2822" s="91"/>
      <c r="H2822" s="91"/>
    </row>
    <row r="2823" spans="1:8" ht="22.5" customHeight="1" x14ac:dyDescent="0.3">
      <c r="A2823" s="24">
        <v>2820</v>
      </c>
      <c r="B2823" s="83"/>
      <c r="C2823" s="90"/>
      <c r="D2823" s="91"/>
      <c r="E2823" s="90"/>
      <c r="F2823" s="91"/>
      <c r="G2823" s="91"/>
      <c r="H2823" s="91"/>
    </row>
    <row r="2824" spans="1:8" ht="22.5" customHeight="1" x14ac:dyDescent="0.3">
      <c r="A2824" s="24">
        <v>2821</v>
      </c>
      <c r="B2824" s="83"/>
      <c r="C2824" s="90"/>
      <c r="D2824" s="91"/>
      <c r="E2824" s="90"/>
      <c r="F2824" s="91"/>
      <c r="G2824" s="91"/>
      <c r="H2824" s="91"/>
    </row>
    <row r="2825" spans="1:8" ht="22.5" customHeight="1" x14ac:dyDescent="0.3">
      <c r="A2825" s="24">
        <v>2822</v>
      </c>
      <c r="B2825" s="83"/>
      <c r="C2825" s="90"/>
      <c r="D2825" s="91"/>
      <c r="E2825" s="90"/>
      <c r="F2825" s="91"/>
      <c r="G2825" s="91"/>
      <c r="H2825" s="91"/>
    </row>
    <row r="2826" spans="1:8" ht="22.5" customHeight="1" x14ac:dyDescent="0.3">
      <c r="A2826" s="24">
        <v>2823</v>
      </c>
      <c r="B2826" s="83"/>
      <c r="C2826" s="90"/>
      <c r="D2826" s="91"/>
      <c r="E2826" s="90"/>
      <c r="F2826" s="91"/>
      <c r="G2826" s="91"/>
      <c r="H2826" s="91"/>
    </row>
    <row r="2827" spans="1:8" ht="22.5" customHeight="1" x14ac:dyDescent="0.3">
      <c r="A2827" s="24">
        <v>2824</v>
      </c>
      <c r="B2827" s="83"/>
      <c r="C2827" s="90"/>
      <c r="D2827" s="91"/>
      <c r="E2827" s="90"/>
      <c r="F2827" s="91"/>
      <c r="G2827" s="91"/>
      <c r="H2827" s="91"/>
    </row>
    <row r="2828" spans="1:8" ht="22.5" customHeight="1" x14ac:dyDescent="0.3">
      <c r="A2828" s="24">
        <v>2825</v>
      </c>
      <c r="B2828" s="83"/>
      <c r="C2828" s="90"/>
      <c r="D2828" s="91"/>
      <c r="E2828" s="90"/>
      <c r="F2828" s="91"/>
      <c r="G2828" s="91"/>
      <c r="H2828" s="91"/>
    </row>
    <row r="2829" spans="1:8" ht="22.5" customHeight="1" x14ac:dyDescent="0.3">
      <c r="A2829" s="24">
        <v>2826</v>
      </c>
      <c r="B2829" s="83"/>
      <c r="C2829" s="90"/>
      <c r="D2829" s="91"/>
      <c r="E2829" s="90"/>
      <c r="F2829" s="91"/>
      <c r="G2829" s="91"/>
      <c r="H2829" s="91"/>
    </row>
    <row r="2830" spans="1:8" ht="22.5" customHeight="1" x14ac:dyDescent="0.3">
      <c r="A2830" s="24">
        <v>2827</v>
      </c>
      <c r="B2830" s="83"/>
      <c r="C2830" s="90"/>
      <c r="D2830" s="91"/>
      <c r="E2830" s="90"/>
      <c r="F2830" s="91"/>
      <c r="G2830" s="91"/>
      <c r="H2830" s="91"/>
    </row>
    <row r="2831" spans="1:8" ht="22.5" customHeight="1" x14ac:dyDescent="0.3">
      <c r="A2831" s="24">
        <v>2828</v>
      </c>
      <c r="B2831" s="83"/>
      <c r="C2831" s="90"/>
      <c r="D2831" s="91"/>
      <c r="E2831" s="90"/>
      <c r="F2831" s="91"/>
      <c r="G2831" s="91"/>
      <c r="H2831" s="91"/>
    </row>
    <row r="2832" spans="1:8" ht="22.5" customHeight="1" x14ac:dyDescent="0.3">
      <c r="A2832" s="24">
        <v>2829</v>
      </c>
      <c r="B2832" s="83"/>
      <c r="C2832" s="90"/>
      <c r="D2832" s="91"/>
      <c r="E2832" s="90"/>
      <c r="F2832" s="91"/>
      <c r="G2832" s="91"/>
      <c r="H2832" s="91"/>
    </row>
    <row r="2833" spans="1:8" ht="22.5" customHeight="1" x14ac:dyDescent="0.3">
      <c r="A2833" s="24">
        <v>2830</v>
      </c>
      <c r="B2833" s="83"/>
      <c r="C2833" s="90"/>
      <c r="D2833" s="91"/>
      <c r="E2833" s="90"/>
      <c r="F2833" s="91"/>
      <c r="G2833" s="91"/>
      <c r="H2833" s="91"/>
    </row>
    <row r="2834" spans="1:8" ht="22.5" customHeight="1" x14ac:dyDescent="0.3">
      <c r="A2834" s="24">
        <v>2831</v>
      </c>
      <c r="B2834" s="83"/>
      <c r="C2834" s="90"/>
      <c r="D2834" s="91"/>
      <c r="E2834" s="90"/>
      <c r="F2834" s="91"/>
      <c r="G2834" s="91"/>
      <c r="H2834" s="91"/>
    </row>
    <row r="2835" spans="1:8" ht="22.5" customHeight="1" x14ac:dyDescent="0.3">
      <c r="A2835" s="24">
        <v>2832</v>
      </c>
      <c r="B2835" s="83"/>
      <c r="C2835" s="90"/>
      <c r="D2835" s="91"/>
      <c r="E2835" s="90"/>
      <c r="F2835" s="91"/>
      <c r="G2835" s="91"/>
      <c r="H2835" s="91"/>
    </row>
    <row r="2836" spans="1:8" ht="22.5" customHeight="1" x14ac:dyDescent="0.3">
      <c r="A2836" s="24">
        <v>2833</v>
      </c>
      <c r="B2836" s="83"/>
      <c r="C2836" s="90"/>
      <c r="D2836" s="91"/>
      <c r="E2836" s="90"/>
      <c r="F2836" s="91"/>
      <c r="G2836" s="91"/>
      <c r="H2836" s="91"/>
    </row>
    <row r="2837" spans="1:8" ht="22.5" customHeight="1" x14ac:dyDescent="0.3">
      <c r="A2837" s="24">
        <v>2834</v>
      </c>
      <c r="B2837" s="83"/>
      <c r="C2837" s="90"/>
      <c r="D2837" s="91"/>
      <c r="E2837" s="90"/>
      <c r="F2837" s="91"/>
      <c r="G2837" s="91"/>
      <c r="H2837" s="91"/>
    </row>
    <row r="2838" spans="1:8" ht="22.5" customHeight="1" x14ac:dyDescent="0.3">
      <c r="A2838" s="24">
        <v>2835</v>
      </c>
      <c r="B2838" s="83"/>
      <c r="C2838" s="90"/>
      <c r="D2838" s="91"/>
      <c r="E2838" s="90"/>
      <c r="F2838" s="91"/>
      <c r="G2838" s="91"/>
      <c r="H2838" s="91"/>
    </row>
    <row r="2839" spans="1:8" ht="22.5" customHeight="1" x14ac:dyDescent="0.3">
      <c r="A2839" s="24">
        <v>2836</v>
      </c>
      <c r="B2839" s="83"/>
      <c r="C2839" s="90"/>
      <c r="D2839" s="91"/>
      <c r="E2839" s="90"/>
      <c r="F2839" s="91"/>
      <c r="G2839" s="91"/>
      <c r="H2839" s="91"/>
    </row>
    <row r="2840" spans="1:8" ht="22.5" customHeight="1" x14ac:dyDescent="0.3">
      <c r="A2840" s="24">
        <v>2837</v>
      </c>
      <c r="B2840" s="83"/>
      <c r="C2840" s="90"/>
      <c r="D2840" s="91"/>
      <c r="E2840" s="90"/>
      <c r="F2840" s="91"/>
      <c r="G2840" s="91"/>
      <c r="H2840" s="91"/>
    </row>
    <row r="2841" spans="1:8" ht="22.5" customHeight="1" x14ac:dyDescent="0.3">
      <c r="A2841" s="24">
        <v>2838</v>
      </c>
      <c r="B2841" s="83"/>
      <c r="C2841" s="90"/>
      <c r="D2841" s="91"/>
      <c r="E2841" s="90"/>
      <c r="F2841" s="91"/>
      <c r="G2841" s="91"/>
      <c r="H2841" s="91"/>
    </row>
    <row r="2842" spans="1:8" ht="22.5" customHeight="1" x14ac:dyDescent="0.3">
      <c r="A2842" s="24">
        <v>2839</v>
      </c>
      <c r="B2842" s="83"/>
      <c r="C2842" s="90"/>
      <c r="D2842" s="91"/>
      <c r="E2842" s="90"/>
      <c r="F2842" s="91"/>
      <c r="G2842" s="91"/>
      <c r="H2842" s="91"/>
    </row>
    <row r="2843" spans="1:8" ht="22.5" customHeight="1" x14ac:dyDescent="0.3">
      <c r="A2843" s="24">
        <v>2840</v>
      </c>
      <c r="B2843" s="83"/>
      <c r="C2843" s="90"/>
      <c r="D2843" s="91"/>
      <c r="E2843" s="90"/>
      <c r="F2843" s="91"/>
      <c r="G2843" s="91"/>
      <c r="H2843" s="91"/>
    </row>
    <row r="2844" spans="1:8" ht="22.5" customHeight="1" x14ac:dyDescent="0.3">
      <c r="A2844" s="24">
        <v>2841</v>
      </c>
      <c r="B2844" s="83"/>
      <c r="C2844" s="90"/>
      <c r="D2844" s="91"/>
      <c r="E2844" s="90"/>
      <c r="F2844" s="91"/>
      <c r="G2844" s="91"/>
      <c r="H2844" s="91"/>
    </row>
    <row r="2845" spans="1:8" ht="22.5" customHeight="1" x14ac:dyDescent="0.3">
      <c r="A2845" s="24">
        <v>2842</v>
      </c>
      <c r="B2845" s="83"/>
      <c r="C2845" s="90"/>
      <c r="D2845" s="91"/>
      <c r="E2845" s="90"/>
      <c r="F2845" s="91"/>
      <c r="G2845" s="91"/>
      <c r="H2845" s="91"/>
    </row>
    <row r="2846" spans="1:8" ht="22.5" customHeight="1" x14ac:dyDescent="0.3">
      <c r="A2846" s="24">
        <v>2843</v>
      </c>
      <c r="B2846" s="83"/>
      <c r="C2846" s="90"/>
      <c r="D2846" s="91"/>
      <c r="E2846" s="90"/>
      <c r="F2846" s="91"/>
      <c r="G2846" s="91"/>
      <c r="H2846" s="91"/>
    </row>
    <row r="2847" spans="1:8" ht="22.5" customHeight="1" x14ac:dyDescent="0.3">
      <c r="A2847" s="24">
        <v>2844</v>
      </c>
      <c r="B2847" s="83"/>
      <c r="C2847" s="90"/>
      <c r="D2847" s="91"/>
      <c r="E2847" s="90"/>
      <c r="F2847" s="91"/>
      <c r="G2847" s="91"/>
      <c r="H2847" s="91"/>
    </row>
    <row r="2848" spans="1:8" ht="22.5" customHeight="1" x14ac:dyDescent="0.3">
      <c r="A2848" s="24">
        <v>2845</v>
      </c>
      <c r="B2848" s="83"/>
      <c r="C2848" s="90"/>
      <c r="D2848" s="91"/>
      <c r="E2848" s="90"/>
      <c r="F2848" s="91"/>
      <c r="G2848" s="91"/>
      <c r="H2848" s="91"/>
    </row>
    <row r="2849" spans="1:8" ht="22.5" customHeight="1" x14ac:dyDescent="0.3">
      <c r="A2849" s="24">
        <v>2846</v>
      </c>
      <c r="B2849" s="83"/>
      <c r="C2849" s="90"/>
      <c r="D2849" s="91"/>
      <c r="E2849" s="90"/>
      <c r="F2849" s="91"/>
      <c r="G2849" s="91"/>
      <c r="H2849" s="91"/>
    </row>
    <row r="2850" spans="1:8" ht="22.5" customHeight="1" x14ac:dyDescent="0.3">
      <c r="A2850" s="24">
        <v>2847</v>
      </c>
      <c r="B2850" s="83"/>
      <c r="C2850" s="90"/>
      <c r="D2850" s="91"/>
      <c r="E2850" s="90"/>
      <c r="F2850" s="91"/>
      <c r="G2850" s="91"/>
      <c r="H2850" s="91"/>
    </row>
    <row r="2851" spans="1:8" ht="22.5" customHeight="1" x14ac:dyDescent="0.3">
      <c r="A2851" s="24">
        <v>2848</v>
      </c>
      <c r="B2851" s="83"/>
      <c r="C2851" s="90"/>
      <c r="D2851" s="91"/>
      <c r="E2851" s="90"/>
      <c r="F2851" s="91"/>
      <c r="G2851" s="91"/>
      <c r="H2851" s="91"/>
    </row>
    <row r="2852" spans="1:8" ht="22.5" customHeight="1" x14ac:dyDescent="0.3">
      <c r="A2852" s="24">
        <v>2849</v>
      </c>
      <c r="B2852" s="83"/>
      <c r="C2852" s="90"/>
      <c r="D2852" s="91"/>
      <c r="E2852" s="90"/>
      <c r="F2852" s="91"/>
      <c r="G2852" s="91"/>
      <c r="H2852" s="91"/>
    </row>
    <row r="2853" spans="1:8" ht="22.5" customHeight="1" x14ac:dyDescent="0.3">
      <c r="A2853" s="24">
        <v>2850</v>
      </c>
      <c r="B2853" s="83"/>
      <c r="C2853" s="90"/>
      <c r="D2853" s="91"/>
      <c r="E2853" s="90"/>
      <c r="F2853" s="91"/>
      <c r="G2853" s="91"/>
      <c r="H2853" s="91"/>
    </row>
    <row r="2854" spans="1:8" ht="22.5" customHeight="1" x14ac:dyDescent="0.3">
      <c r="A2854" s="24">
        <v>2851</v>
      </c>
      <c r="B2854" s="83"/>
      <c r="C2854" s="90"/>
      <c r="D2854" s="91"/>
      <c r="E2854" s="90"/>
      <c r="F2854" s="91"/>
      <c r="G2854" s="91"/>
      <c r="H2854" s="91"/>
    </row>
    <row r="2855" spans="1:8" ht="22.5" customHeight="1" x14ac:dyDescent="0.3">
      <c r="A2855" s="24">
        <v>2852</v>
      </c>
      <c r="B2855" s="83"/>
      <c r="C2855" s="90"/>
      <c r="D2855" s="91"/>
      <c r="E2855" s="90"/>
      <c r="F2855" s="91"/>
      <c r="G2855" s="91"/>
      <c r="H2855" s="91"/>
    </row>
    <row r="2856" spans="1:8" ht="22.5" customHeight="1" x14ac:dyDescent="0.3">
      <c r="A2856" s="24">
        <v>2853</v>
      </c>
      <c r="B2856" s="83"/>
      <c r="C2856" s="90"/>
      <c r="D2856" s="91"/>
      <c r="E2856" s="90"/>
      <c r="F2856" s="91"/>
      <c r="G2856" s="91"/>
      <c r="H2856" s="91"/>
    </row>
    <row r="2857" spans="1:8" ht="22.5" customHeight="1" x14ac:dyDescent="0.3">
      <c r="A2857" s="24">
        <v>2854</v>
      </c>
      <c r="B2857" s="83"/>
      <c r="C2857" s="90"/>
      <c r="D2857" s="91"/>
      <c r="E2857" s="90"/>
      <c r="F2857" s="91"/>
      <c r="G2857" s="91"/>
      <c r="H2857" s="91"/>
    </row>
    <row r="2858" spans="1:8" ht="22.5" customHeight="1" x14ac:dyDescent="0.3">
      <c r="A2858" s="24">
        <v>2855</v>
      </c>
      <c r="B2858" s="83"/>
      <c r="C2858" s="90"/>
      <c r="D2858" s="91"/>
      <c r="E2858" s="90"/>
      <c r="F2858" s="91"/>
      <c r="G2858" s="91"/>
      <c r="H2858" s="91"/>
    </row>
    <row r="2859" spans="1:8" ht="22.5" customHeight="1" x14ac:dyDescent="0.3">
      <c r="A2859" s="24">
        <v>2856</v>
      </c>
      <c r="B2859" s="83"/>
      <c r="C2859" s="90"/>
      <c r="D2859" s="91"/>
      <c r="E2859" s="90"/>
      <c r="F2859" s="91"/>
      <c r="G2859" s="91"/>
      <c r="H2859" s="91"/>
    </row>
    <row r="2860" spans="1:8" ht="22.5" customHeight="1" x14ac:dyDescent="0.3">
      <c r="A2860" s="24">
        <v>2857</v>
      </c>
      <c r="B2860" s="83"/>
      <c r="C2860" s="90"/>
      <c r="D2860" s="91"/>
      <c r="E2860" s="90"/>
      <c r="F2860" s="91"/>
      <c r="G2860" s="91"/>
      <c r="H2860" s="91"/>
    </row>
    <row r="2861" spans="1:8" ht="22.5" customHeight="1" x14ac:dyDescent="0.3">
      <c r="A2861" s="24">
        <v>2858</v>
      </c>
      <c r="B2861" s="83"/>
      <c r="C2861" s="90"/>
      <c r="D2861" s="91"/>
      <c r="E2861" s="90"/>
      <c r="F2861" s="91"/>
      <c r="G2861" s="91"/>
      <c r="H2861" s="91"/>
    </row>
    <row r="2862" spans="1:8" ht="22.5" customHeight="1" x14ac:dyDescent="0.3">
      <c r="A2862" s="24">
        <v>2859</v>
      </c>
      <c r="B2862" s="83"/>
      <c r="C2862" s="90"/>
      <c r="D2862" s="91"/>
      <c r="E2862" s="90"/>
      <c r="F2862" s="91"/>
      <c r="G2862" s="91"/>
      <c r="H2862" s="91"/>
    </row>
    <row r="2863" spans="1:8" ht="22.5" customHeight="1" x14ac:dyDescent="0.3">
      <c r="A2863" s="24">
        <v>2860</v>
      </c>
      <c r="B2863" s="83"/>
      <c r="C2863" s="90"/>
      <c r="D2863" s="91"/>
      <c r="E2863" s="90"/>
      <c r="F2863" s="91"/>
      <c r="G2863" s="91"/>
      <c r="H2863" s="91"/>
    </row>
    <row r="2864" spans="1:8" ht="22.5" customHeight="1" x14ac:dyDescent="0.3">
      <c r="A2864" s="24">
        <v>2861</v>
      </c>
      <c r="B2864" s="83"/>
      <c r="C2864" s="90"/>
      <c r="D2864" s="91"/>
      <c r="E2864" s="90"/>
      <c r="F2864" s="91"/>
      <c r="G2864" s="91"/>
      <c r="H2864" s="91"/>
    </row>
    <row r="2865" spans="1:8" ht="22.5" customHeight="1" x14ac:dyDescent="0.3">
      <c r="A2865" s="24">
        <v>2862</v>
      </c>
      <c r="B2865" s="83"/>
      <c r="C2865" s="90"/>
      <c r="D2865" s="91"/>
      <c r="E2865" s="90"/>
      <c r="F2865" s="91"/>
      <c r="G2865" s="91"/>
      <c r="H2865" s="91"/>
    </row>
    <row r="2866" spans="1:8" ht="22.5" customHeight="1" x14ac:dyDescent="0.3">
      <c r="A2866" s="24">
        <v>2863</v>
      </c>
      <c r="B2866" s="83"/>
      <c r="C2866" s="90"/>
      <c r="D2866" s="91"/>
      <c r="E2866" s="90"/>
      <c r="F2866" s="91"/>
      <c r="G2866" s="91"/>
      <c r="H2866" s="91"/>
    </row>
    <row r="2867" spans="1:8" ht="22.5" customHeight="1" x14ac:dyDescent="0.3">
      <c r="A2867" s="24">
        <v>2864</v>
      </c>
      <c r="B2867" s="83"/>
      <c r="C2867" s="90"/>
      <c r="D2867" s="91"/>
      <c r="E2867" s="90"/>
      <c r="F2867" s="91"/>
      <c r="G2867" s="91"/>
      <c r="H2867" s="91"/>
    </row>
    <row r="2868" spans="1:8" ht="22.5" customHeight="1" x14ac:dyDescent="0.3">
      <c r="A2868" s="24">
        <v>2865</v>
      </c>
      <c r="B2868" s="83"/>
      <c r="C2868" s="90"/>
      <c r="D2868" s="91"/>
      <c r="E2868" s="90"/>
      <c r="F2868" s="91"/>
      <c r="G2868" s="91"/>
      <c r="H2868" s="91"/>
    </row>
    <row r="2869" spans="1:8" ht="22.5" customHeight="1" x14ac:dyDescent="0.3">
      <c r="A2869" s="24">
        <v>2866</v>
      </c>
      <c r="B2869" s="83"/>
      <c r="C2869" s="90"/>
      <c r="D2869" s="91"/>
      <c r="E2869" s="90"/>
      <c r="F2869" s="91"/>
      <c r="G2869" s="91"/>
      <c r="H2869" s="91"/>
    </row>
    <row r="2870" spans="1:8" ht="22.5" customHeight="1" x14ac:dyDescent="0.3">
      <c r="A2870" s="24">
        <v>2867</v>
      </c>
      <c r="B2870" s="83"/>
      <c r="C2870" s="90"/>
      <c r="D2870" s="91"/>
      <c r="E2870" s="90"/>
      <c r="F2870" s="91"/>
      <c r="G2870" s="91"/>
      <c r="H2870" s="91"/>
    </row>
    <row r="2871" spans="1:8" ht="22.5" customHeight="1" x14ac:dyDescent="0.3">
      <c r="A2871" s="24">
        <v>2868</v>
      </c>
      <c r="B2871" s="83"/>
      <c r="C2871" s="90"/>
      <c r="D2871" s="91"/>
      <c r="E2871" s="90"/>
      <c r="F2871" s="91"/>
      <c r="G2871" s="91"/>
      <c r="H2871" s="91"/>
    </row>
    <row r="2872" spans="1:8" ht="22.5" customHeight="1" x14ac:dyDescent="0.3">
      <c r="A2872" s="24">
        <v>2869</v>
      </c>
      <c r="B2872" s="83"/>
      <c r="C2872" s="90"/>
      <c r="D2872" s="91"/>
      <c r="E2872" s="90"/>
      <c r="F2872" s="91"/>
      <c r="G2872" s="91"/>
      <c r="H2872" s="91"/>
    </row>
    <row r="2873" spans="1:8" ht="22.5" customHeight="1" x14ac:dyDescent="0.3">
      <c r="A2873" s="24">
        <v>2870</v>
      </c>
      <c r="B2873" s="83"/>
      <c r="C2873" s="90"/>
      <c r="D2873" s="91"/>
      <c r="E2873" s="90"/>
      <c r="F2873" s="91"/>
      <c r="G2873" s="91"/>
      <c r="H2873" s="91"/>
    </row>
    <row r="2874" spans="1:8" ht="22.5" customHeight="1" x14ac:dyDescent="0.3">
      <c r="A2874" s="24">
        <v>2871</v>
      </c>
      <c r="B2874" s="83"/>
      <c r="C2874" s="90"/>
      <c r="D2874" s="91"/>
      <c r="E2874" s="90"/>
      <c r="F2874" s="91"/>
      <c r="G2874" s="91"/>
      <c r="H2874" s="91"/>
    </row>
    <row r="2875" spans="1:8" ht="22.5" customHeight="1" x14ac:dyDescent="0.3">
      <c r="A2875" s="24">
        <v>2872</v>
      </c>
      <c r="B2875" s="83"/>
      <c r="C2875" s="90"/>
      <c r="D2875" s="91"/>
      <c r="E2875" s="90"/>
      <c r="F2875" s="91"/>
      <c r="G2875" s="91"/>
      <c r="H2875" s="91"/>
    </row>
    <row r="2876" spans="1:8" ht="22.5" customHeight="1" x14ac:dyDescent="0.3">
      <c r="A2876" s="24">
        <v>2873</v>
      </c>
      <c r="B2876" s="83"/>
      <c r="C2876" s="90"/>
      <c r="D2876" s="91"/>
      <c r="E2876" s="90"/>
      <c r="F2876" s="91"/>
      <c r="G2876" s="91"/>
      <c r="H2876" s="91"/>
    </row>
    <row r="2877" spans="1:8" ht="22.5" customHeight="1" x14ac:dyDescent="0.3">
      <c r="A2877" s="24">
        <v>2874</v>
      </c>
      <c r="B2877" s="83"/>
      <c r="C2877" s="90"/>
      <c r="D2877" s="91"/>
      <c r="E2877" s="90"/>
      <c r="F2877" s="91"/>
      <c r="G2877" s="91"/>
      <c r="H2877" s="91"/>
    </row>
    <row r="2878" spans="1:8" ht="22.5" customHeight="1" x14ac:dyDescent="0.3">
      <c r="A2878" s="24">
        <v>2875</v>
      </c>
      <c r="B2878" s="83"/>
      <c r="C2878" s="90"/>
      <c r="D2878" s="91"/>
      <c r="E2878" s="90"/>
      <c r="F2878" s="91"/>
      <c r="G2878" s="91"/>
      <c r="H2878" s="91"/>
    </row>
    <row r="2879" spans="1:8" ht="22.5" customHeight="1" x14ac:dyDescent="0.3">
      <c r="A2879" s="24">
        <v>2876</v>
      </c>
      <c r="B2879" s="83"/>
      <c r="C2879" s="90"/>
      <c r="D2879" s="91"/>
      <c r="E2879" s="90"/>
      <c r="F2879" s="91"/>
      <c r="G2879" s="91"/>
      <c r="H2879" s="91"/>
    </row>
    <row r="2880" spans="1:8" ht="22.5" customHeight="1" x14ac:dyDescent="0.3">
      <c r="A2880" s="24">
        <v>2877</v>
      </c>
      <c r="B2880" s="83"/>
      <c r="C2880" s="90"/>
      <c r="D2880" s="91"/>
      <c r="E2880" s="90"/>
      <c r="F2880" s="91"/>
      <c r="G2880" s="91"/>
      <c r="H2880" s="91"/>
    </row>
    <row r="2881" spans="1:8" ht="22.5" customHeight="1" x14ac:dyDescent="0.3">
      <c r="A2881" s="24">
        <v>2878</v>
      </c>
      <c r="B2881" s="83"/>
      <c r="C2881" s="90"/>
      <c r="D2881" s="91"/>
      <c r="E2881" s="90"/>
      <c r="F2881" s="91"/>
      <c r="G2881" s="91"/>
      <c r="H2881" s="91"/>
    </row>
    <row r="2882" spans="1:8" ht="22.5" customHeight="1" x14ac:dyDescent="0.3">
      <c r="A2882" s="24">
        <v>2879</v>
      </c>
      <c r="B2882" s="83"/>
      <c r="C2882" s="90"/>
      <c r="D2882" s="91"/>
      <c r="E2882" s="90"/>
      <c r="F2882" s="91"/>
      <c r="G2882" s="91"/>
      <c r="H2882" s="91"/>
    </row>
    <row r="2883" spans="1:8" ht="22.5" customHeight="1" x14ac:dyDescent="0.3">
      <c r="A2883" s="24">
        <v>2880</v>
      </c>
      <c r="B2883" s="83"/>
      <c r="C2883" s="90"/>
      <c r="D2883" s="91"/>
      <c r="E2883" s="90"/>
      <c r="F2883" s="91"/>
      <c r="G2883" s="91"/>
      <c r="H2883" s="91"/>
    </row>
    <row r="2884" spans="1:8" ht="22.5" customHeight="1" x14ac:dyDescent="0.3">
      <c r="A2884" s="24">
        <v>2881</v>
      </c>
      <c r="B2884" s="83"/>
      <c r="C2884" s="90"/>
      <c r="D2884" s="91"/>
      <c r="E2884" s="90"/>
      <c r="F2884" s="91"/>
      <c r="G2884" s="91"/>
      <c r="H2884" s="91"/>
    </row>
    <row r="2885" spans="1:8" ht="22.5" customHeight="1" x14ac:dyDescent="0.3">
      <c r="A2885" s="24">
        <v>2882</v>
      </c>
      <c r="B2885" s="83"/>
      <c r="C2885" s="90"/>
      <c r="D2885" s="91"/>
      <c r="E2885" s="90"/>
      <c r="F2885" s="91"/>
      <c r="G2885" s="91"/>
      <c r="H2885" s="91"/>
    </row>
    <row r="2886" spans="1:8" ht="22.5" customHeight="1" x14ac:dyDescent="0.3">
      <c r="A2886" s="24">
        <v>2883</v>
      </c>
      <c r="B2886" s="83"/>
      <c r="C2886" s="90"/>
      <c r="D2886" s="91"/>
      <c r="E2886" s="90"/>
      <c r="F2886" s="91"/>
      <c r="G2886" s="91"/>
      <c r="H2886" s="91"/>
    </row>
    <row r="2887" spans="1:8" ht="22.5" customHeight="1" x14ac:dyDescent="0.3">
      <c r="A2887" s="24">
        <v>2884</v>
      </c>
      <c r="B2887" s="83"/>
      <c r="C2887" s="90"/>
      <c r="D2887" s="91"/>
      <c r="E2887" s="90"/>
      <c r="F2887" s="91"/>
      <c r="G2887" s="91"/>
      <c r="H2887" s="91"/>
    </row>
    <row r="2888" spans="1:8" ht="22.5" customHeight="1" x14ac:dyDescent="0.3">
      <c r="A2888" s="24">
        <v>2885</v>
      </c>
      <c r="B2888" s="83"/>
      <c r="C2888" s="90"/>
      <c r="D2888" s="91"/>
      <c r="E2888" s="90"/>
      <c r="F2888" s="91"/>
      <c r="G2888" s="91"/>
      <c r="H2888" s="91"/>
    </row>
    <row r="2889" spans="1:8" ht="22.5" customHeight="1" x14ac:dyDescent="0.3">
      <c r="A2889" s="24">
        <v>2886</v>
      </c>
      <c r="B2889" s="83"/>
      <c r="C2889" s="90"/>
      <c r="D2889" s="91"/>
      <c r="E2889" s="90"/>
      <c r="F2889" s="91"/>
      <c r="G2889" s="91"/>
      <c r="H2889" s="91"/>
    </row>
    <row r="2890" spans="1:8" ht="22.5" customHeight="1" x14ac:dyDescent="0.3">
      <c r="A2890" s="24">
        <v>2887</v>
      </c>
      <c r="B2890" s="83"/>
      <c r="C2890" s="90"/>
      <c r="D2890" s="91"/>
      <c r="E2890" s="90"/>
      <c r="F2890" s="91"/>
      <c r="G2890" s="91"/>
      <c r="H2890" s="91"/>
    </row>
    <row r="2891" spans="1:8" ht="22.5" customHeight="1" x14ac:dyDescent="0.3">
      <c r="A2891" s="24">
        <v>2888</v>
      </c>
      <c r="B2891" s="83"/>
      <c r="C2891" s="90"/>
      <c r="D2891" s="91"/>
      <c r="E2891" s="90"/>
      <c r="F2891" s="91"/>
      <c r="G2891" s="91"/>
      <c r="H2891" s="91"/>
    </row>
    <row r="2892" spans="1:8" ht="22.5" customHeight="1" x14ac:dyDescent="0.3">
      <c r="A2892" s="24">
        <v>2889</v>
      </c>
      <c r="B2892" s="83"/>
      <c r="C2892" s="90"/>
      <c r="D2892" s="91"/>
      <c r="E2892" s="90"/>
      <c r="F2892" s="91"/>
      <c r="G2892" s="91"/>
      <c r="H2892" s="91"/>
    </row>
    <row r="2893" spans="1:8" ht="22.5" customHeight="1" x14ac:dyDescent="0.3">
      <c r="A2893" s="24">
        <v>2890</v>
      </c>
      <c r="B2893" s="83"/>
      <c r="C2893" s="90"/>
      <c r="D2893" s="91"/>
      <c r="E2893" s="90"/>
      <c r="F2893" s="91"/>
      <c r="G2893" s="91"/>
      <c r="H2893" s="91"/>
    </row>
    <row r="2894" spans="1:8" ht="22.5" customHeight="1" x14ac:dyDescent="0.3">
      <c r="A2894" s="24">
        <v>2891</v>
      </c>
      <c r="B2894" s="83"/>
      <c r="C2894" s="90"/>
      <c r="D2894" s="91"/>
      <c r="E2894" s="90"/>
      <c r="F2894" s="91"/>
      <c r="G2894" s="91"/>
      <c r="H2894" s="91"/>
    </row>
    <row r="2895" spans="1:8" ht="22.5" customHeight="1" x14ac:dyDescent="0.3">
      <c r="A2895" s="24">
        <v>2892</v>
      </c>
      <c r="B2895" s="83"/>
      <c r="C2895" s="90"/>
      <c r="D2895" s="91"/>
      <c r="E2895" s="90"/>
      <c r="F2895" s="91"/>
      <c r="G2895" s="91"/>
      <c r="H2895" s="91"/>
    </row>
    <row r="2896" spans="1:8" ht="22.5" customHeight="1" x14ac:dyDescent="0.3">
      <c r="A2896" s="24">
        <v>2893</v>
      </c>
      <c r="B2896" s="83"/>
      <c r="C2896" s="90"/>
      <c r="D2896" s="91"/>
      <c r="E2896" s="90"/>
      <c r="F2896" s="91"/>
      <c r="G2896" s="91"/>
      <c r="H2896" s="91"/>
    </row>
    <row r="2897" spans="1:8" ht="22.5" customHeight="1" x14ac:dyDescent="0.3">
      <c r="A2897" s="24">
        <v>2894</v>
      </c>
      <c r="B2897" s="83"/>
      <c r="C2897" s="90"/>
      <c r="D2897" s="91"/>
      <c r="E2897" s="90"/>
      <c r="F2897" s="91"/>
      <c r="G2897" s="91"/>
      <c r="H2897" s="91"/>
    </row>
    <row r="2898" spans="1:8" ht="22.5" customHeight="1" x14ac:dyDescent="0.3">
      <c r="A2898" s="24">
        <v>2895</v>
      </c>
      <c r="B2898" s="83"/>
      <c r="C2898" s="90"/>
      <c r="D2898" s="91"/>
      <c r="E2898" s="90"/>
      <c r="F2898" s="91"/>
      <c r="G2898" s="91"/>
      <c r="H2898" s="91"/>
    </row>
    <row r="2899" spans="1:8" ht="22.5" customHeight="1" x14ac:dyDescent="0.3">
      <c r="A2899" s="24">
        <v>2896</v>
      </c>
      <c r="B2899" s="83"/>
      <c r="C2899" s="90"/>
      <c r="D2899" s="91"/>
      <c r="E2899" s="90"/>
      <c r="F2899" s="91"/>
      <c r="G2899" s="91"/>
      <c r="H2899" s="91"/>
    </row>
    <row r="2900" spans="1:8" ht="22.5" customHeight="1" x14ac:dyDescent="0.3">
      <c r="A2900" s="24">
        <v>2897</v>
      </c>
      <c r="B2900" s="83"/>
      <c r="C2900" s="90"/>
      <c r="D2900" s="91"/>
      <c r="E2900" s="90"/>
      <c r="F2900" s="91"/>
      <c r="G2900" s="91"/>
      <c r="H2900" s="91"/>
    </row>
    <row r="2901" spans="1:8" ht="22.5" customHeight="1" x14ac:dyDescent="0.3">
      <c r="A2901" s="24">
        <v>2898</v>
      </c>
      <c r="B2901" s="83"/>
      <c r="C2901" s="90"/>
      <c r="D2901" s="91"/>
      <c r="E2901" s="90"/>
      <c r="F2901" s="91"/>
      <c r="G2901" s="91"/>
      <c r="H2901" s="91"/>
    </row>
    <row r="2902" spans="1:8" ht="22.5" customHeight="1" x14ac:dyDescent="0.3">
      <c r="A2902" s="24">
        <v>2899</v>
      </c>
      <c r="B2902" s="83"/>
      <c r="C2902" s="90"/>
      <c r="D2902" s="91"/>
      <c r="E2902" s="90"/>
      <c r="F2902" s="91"/>
      <c r="G2902" s="91"/>
      <c r="H2902" s="91"/>
    </row>
    <row r="2903" spans="1:8" ht="22.5" customHeight="1" x14ac:dyDescent="0.3">
      <c r="A2903" s="24">
        <v>2900</v>
      </c>
      <c r="B2903" s="83"/>
      <c r="C2903" s="90"/>
      <c r="D2903" s="91"/>
      <c r="E2903" s="90"/>
      <c r="F2903" s="91"/>
      <c r="G2903" s="91"/>
      <c r="H2903" s="91"/>
    </row>
    <row r="2904" spans="1:8" ht="22.5" customHeight="1" x14ac:dyDescent="0.3">
      <c r="A2904" s="24">
        <v>2901</v>
      </c>
      <c r="B2904" s="83"/>
      <c r="C2904" s="90"/>
      <c r="D2904" s="91"/>
      <c r="E2904" s="90"/>
      <c r="F2904" s="91"/>
      <c r="G2904" s="91"/>
      <c r="H2904" s="91"/>
    </row>
    <row r="2905" spans="1:8" ht="22.5" customHeight="1" x14ac:dyDescent="0.3">
      <c r="A2905" s="24">
        <v>2902</v>
      </c>
      <c r="B2905" s="83"/>
      <c r="C2905" s="90"/>
      <c r="D2905" s="91"/>
      <c r="E2905" s="90"/>
      <c r="F2905" s="91"/>
      <c r="G2905" s="91"/>
      <c r="H2905" s="91"/>
    </row>
    <row r="2906" spans="1:8" ht="22.5" customHeight="1" x14ac:dyDescent="0.3">
      <c r="A2906" s="24">
        <v>2903</v>
      </c>
      <c r="B2906" s="83"/>
      <c r="C2906" s="90"/>
      <c r="D2906" s="91"/>
      <c r="E2906" s="90"/>
      <c r="F2906" s="91"/>
      <c r="G2906" s="91"/>
      <c r="H2906" s="91"/>
    </row>
    <row r="2907" spans="1:8" ht="22.5" customHeight="1" x14ac:dyDescent="0.3">
      <c r="A2907" s="24">
        <v>2904</v>
      </c>
      <c r="B2907" s="83"/>
      <c r="C2907" s="90"/>
      <c r="D2907" s="91"/>
      <c r="E2907" s="90"/>
      <c r="F2907" s="91"/>
      <c r="G2907" s="91"/>
      <c r="H2907" s="91"/>
    </row>
    <row r="2908" spans="1:8" ht="22.5" customHeight="1" x14ac:dyDescent="0.3">
      <c r="A2908" s="24">
        <v>2905</v>
      </c>
      <c r="B2908" s="83"/>
      <c r="C2908" s="90"/>
      <c r="D2908" s="91"/>
      <c r="E2908" s="90"/>
      <c r="F2908" s="91"/>
      <c r="G2908" s="91"/>
      <c r="H2908" s="91"/>
    </row>
    <row r="2909" spans="1:8" ht="22.5" customHeight="1" x14ac:dyDescent="0.3">
      <c r="A2909" s="24">
        <v>2906</v>
      </c>
      <c r="B2909" s="83"/>
      <c r="C2909" s="90"/>
      <c r="D2909" s="91"/>
      <c r="E2909" s="90"/>
      <c r="F2909" s="91"/>
      <c r="G2909" s="91"/>
      <c r="H2909" s="91"/>
    </row>
    <row r="2910" spans="1:8" ht="22.5" customHeight="1" x14ac:dyDescent="0.3">
      <c r="A2910" s="24">
        <v>2907</v>
      </c>
      <c r="B2910" s="83"/>
      <c r="C2910" s="90"/>
      <c r="D2910" s="91"/>
      <c r="E2910" s="90"/>
      <c r="F2910" s="91"/>
      <c r="G2910" s="91"/>
      <c r="H2910" s="91"/>
    </row>
    <row r="2911" spans="1:8" ht="22.5" customHeight="1" x14ac:dyDescent="0.3">
      <c r="A2911" s="24">
        <v>2908</v>
      </c>
      <c r="B2911" s="83"/>
      <c r="C2911" s="90"/>
      <c r="D2911" s="91"/>
      <c r="E2911" s="90"/>
      <c r="F2911" s="91"/>
      <c r="G2911" s="91"/>
      <c r="H2911" s="91"/>
    </row>
    <row r="2912" spans="1:8" ht="22.5" customHeight="1" x14ac:dyDescent="0.3">
      <c r="A2912" s="24">
        <v>2909</v>
      </c>
      <c r="B2912" s="83"/>
      <c r="C2912" s="90"/>
      <c r="D2912" s="91"/>
      <c r="E2912" s="90"/>
      <c r="F2912" s="91"/>
      <c r="G2912" s="91"/>
      <c r="H2912" s="91"/>
    </row>
    <row r="2913" spans="1:8" ht="22.5" customHeight="1" x14ac:dyDescent="0.3">
      <c r="A2913" s="24">
        <v>2910</v>
      </c>
      <c r="B2913" s="83"/>
      <c r="C2913" s="90"/>
      <c r="D2913" s="91"/>
      <c r="E2913" s="90"/>
      <c r="F2913" s="91"/>
      <c r="G2913" s="91"/>
      <c r="H2913" s="91"/>
    </row>
    <row r="2914" spans="1:8" ht="22.5" customHeight="1" x14ac:dyDescent="0.3">
      <c r="A2914" s="24">
        <v>2911</v>
      </c>
      <c r="B2914" s="83"/>
      <c r="C2914" s="90"/>
      <c r="D2914" s="91"/>
      <c r="E2914" s="90"/>
      <c r="F2914" s="91"/>
      <c r="G2914" s="91"/>
      <c r="H2914" s="91"/>
    </row>
    <row r="2915" spans="1:8" ht="22.5" customHeight="1" x14ac:dyDescent="0.3">
      <c r="A2915" s="24">
        <v>2912</v>
      </c>
      <c r="B2915" s="83"/>
      <c r="C2915" s="90"/>
      <c r="D2915" s="91"/>
      <c r="E2915" s="90"/>
      <c r="F2915" s="91"/>
      <c r="G2915" s="91"/>
      <c r="H2915" s="91"/>
    </row>
    <row r="2916" spans="1:8" ht="22.5" customHeight="1" x14ac:dyDescent="0.3">
      <c r="A2916" s="24">
        <v>2913</v>
      </c>
      <c r="B2916" s="83"/>
      <c r="C2916" s="90"/>
      <c r="D2916" s="91"/>
      <c r="E2916" s="90"/>
      <c r="F2916" s="91"/>
      <c r="G2916" s="91"/>
      <c r="H2916" s="91"/>
    </row>
    <row r="2917" spans="1:8" ht="22.5" customHeight="1" x14ac:dyDescent="0.3">
      <c r="A2917" s="24">
        <v>2914</v>
      </c>
      <c r="B2917" s="83"/>
      <c r="C2917" s="90"/>
      <c r="D2917" s="91"/>
      <c r="E2917" s="90"/>
      <c r="F2917" s="91"/>
      <c r="G2917" s="91"/>
      <c r="H2917" s="91"/>
    </row>
    <row r="2918" spans="1:8" ht="22.5" customHeight="1" x14ac:dyDescent="0.3">
      <c r="A2918" s="24">
        <v>2915</v>
      </c>
      <c r="B2918" s="83"/>
      <c r="C2918" s="90"/>
      <c r="D2918" s="91"/>
      <c r="E2918" s="90"/>
      <c r="F2918" s="91"/>
      <c r="G2918" s="91"/>
      <c r="H2918" s="91"/>
    </row>
    <row r="2919" spans="1:8" ht="22.5" customHeight="1" x14ac:dyDescent="0.3">
      <c r="A2919" s="24">
        <v>2916</v>
      </c>
      <c r="B2919" s="83"/>
      <c r="C2919" s="90"/>
      <c r="D2919" s="91"/>
      <c r="E2919" s="90"/>
      <c r="F2919" s="91"/>
      <c r="G2919" s="91"/>
      <c r="H2919" s="91"/>
    </row>
    <row r="2920" spans="1:8" ht="22.5" customHeight="1" x14ac:dyDescent="0.3">
      <c r="A2920" s="24">
        <v>2917</v>
      </c>
      <c r="B2920" s="83"/>
      <c r="C2920" s="90"/>
      <c r="D2920" s="91"/>
      <c r="E2920" s="90"/>
      <c r="F2920" s="91"/>
      <c r="G2920" s="91"/>
      <c r="H2920" s="91"/>
    </row>
    <row r="2921" spans="1:8" ht="22.5" customHeight="1" x14ac:dyDescent="0.3">
      <c r="A2921" s="24">
        <v>2918</v>
      </c>
      <c r="B2921" s="83"/>
      <c r="C2921" s="90"/>
      <c r="D2921" s="91"/>
      <c r="E2921" s="90"/>
      <c r="F2921" s="91"/>
      <c r="G2921" s="91"/>
      <c r="H2921" s="91"/>
    </row>
    <row r="2922" spans="1:8" ht="22.5" customHeight="1" x14ac:dyDescent="0.3">
      <c r="A2922" s="24">
        <v>2919</v>
      </c>
      <c r="B2922" s="83"/>
      <c r="C2922" s="90"/>
      <c r="D2922" s="91"/>
      <c r="E2922" s="90"/>
      <c r="F2922" s="91"/>
      <c r="G2922" s="91"/>
      <c r="H2922" s="91"/>
    </row>
    <row r="2923" spans="1:8" ht="22.5" customHeight="1" x14ac:dyDescent="0.3">
      <c r="A2923" s="24">
        <v>2920</v>
      </c>
      <c r="B2923" s="83"/>
      <c r="C2923" s="90"/>
      <c r="D2923" s="91"/>
      <c r="E2923" s="90"/>
      <c r="F2923" s="91"/>
      <c r="G2923" s="91"/>
      <c r="H2923" s="91"/>
    </row>
    <row r="2924" spans="1:8" ht="22.5" customHeight="1" x14ac:dyDescent="0.3">
      <c r="A2924" s="24">
        <v>2921</v>
      </c>
      <c r="B2924" s="83"/>
      <c r="C2924" s="90"/>
      <c r="D2924" s="91"/>
      <c r="E2924" s="90"/>
      <c r="F2924" s="91"/>
      <c r="G2924" s="91"/>
      <c r="H2924" s="91"/>
    </row>
    <row r="2925" spans="1:8" ht="22.5" customHeight="1" x14ac:dyDescent="0.3">
      <c r="A2925" s="24">
        <v>2922</v>
      </c>
      <c r="B2925" s="83"/>
      <c r="C2925" s="90"/>
      <c r="D2925" s="91"/>
      <c r="E2925" s="90"/>
      <c r="F2925" s="91"/>
      <c r="G2925" s="91"/>
      <c r="H2925" s="91"/>
    </row>
    <row r="2926" spans="1:8" ht="22.5" customHeight="1" x14ac:dyDescent="0.3">
      <c r="A2926" s="24">
        <v>2923</v>
      </c>
      <c r="B2926" s="83"/>
      <c r="C2926" s="90"/>
      <c r="D2926" s="91"/>
      <c r="E2926" s="90"/>
      <c r="F2926" s="91"/>
      <c r="G2926" s="91"/>
      <c r="H2926" s="91"/>
    </row>
    <row r="2927" spans="1:8" ht="22.5" customHeight="1" x14ac:dyDescent="0.3">
      <c r="A2927" s="24">
        <v>2924</v>
      </c>
      <c r="B2927" s="83"/>
      <c r="C2927" s="90"/>
      <c r="D2927" s="91"/>
      <c r="E2927" s="90"/>
      <c r="F2927" s="91"/>
      <c r="G2927" s="91"/>
      <c r="H2927" s="91"/>
    </row>
    <row r="2928" spans="1:8" ht="22.5" customHeight="1" x14ac:dyDescent="0.3">
      <c r="A2928" s="24">
        <v>2925</v>
      </c>
      <c r="B2928" s="83"/>
      <c r="C2928" s="90"/>
      <c r="D2928" s="91"/>
      <c r="E2928" s="90"/>
      <c r="F2928" s="91"/>
      <c r="G2928" s="91"/>
      <c r="H2928" s="91"/>
    </row>
    <row r="2929" spans="1:8" ht="22.5" customHeight="1" x14ac:dyDescent="0.3">
      <c r="A2929" s="24">
        <v>2926</v>
      </c>
      <c r="B2929" s="83"/>
      <c r="C2929" s="90"/>
      <c r="D2929" s="91"/>
      <c r="E2929" s="90"/>
      <c r="F2929" s="91"/>
      <c r="G2929" s="91"/>
      <c r="H2929" s="91"/>
    </row>
    <row r="2930" spans="1:8" ht="22.5" customHeight="1" x14ac:dyDescent="0.3">
      <c r="A2930" s="24">
        <v>2927</v>
      </c>
      <c r="B2930" s="83"/>
      <c r="C2930" s="90"/>
      <c r="D2930" s="91"/>
      <c r="E2930" s="90"/>
      <c r="F2930" s="91"/>
      <c r="G2930" s="91"/>
      <c r="H2930" s="91"/>
    </row>
    <row r="2931" spans="1:8" ht="22.5" customHeight="1" x14ac:dyDescent="0.3">
      <c r="A2931" s="24">
        <v>2928</v>
      </c>
      <c r="B2931" s="83"/>
      <c r="C2931" s="90"/>
      <c r="D2931" s="91"/>
      <c r="E2931" s="90"/>
      <c r="F2931" s="91"/>
      <c r="G2931" s="91"/>
      <c r="H2931" s="91"/>
    </row>
    <row r="2932" spans="1:8" ht="22.5" customHeight="1" x14ac:dyDescent="0.3">
      <c r="A2932" s="24">
        <v>2929</v>
      </c>
      <c r="B2932" s="83"/>
      <c r="C2932" s="90"/>
      <c r="D2932" s="91"/>
      <c r="E2932" s="90"/>
      <c r="F2932" s="91"/>
      <c r="G2932" s="91"/>
      <c r="H2932" s="91"/>
    </row>
    <row r="2933" spans="1:8" ht="22.5" customHeight="1" x14ac:dyDescent="0.3">
      <c r="A2933" s="24">
        <v>2930</v>
      </c>
      <c r="B2933" s="83"/>
      <c r="C2933" s="90"/>
      <c r="D2933" s="91"/>
      <c r="E2933" s="90"/>
      <c r="F2933" s="91"/>
      <c r="G2933" s="91"/>
      <c r="H2933" s="91"/>
    </row>
    <row r="2934" spans="1:8" ht="22.5" customHeight="1" x14ac:dyDescent="0.3">
      <c r="A2934" s="24">
        <v>2931</v>
      </c>
      <c r="B2934" s="83"/>
      <c r="C2934" s="90"/>
      <c r="D2934" s="91"/>
      <c r="E2934" s="90"/>
      <c r="F2934" s="91"/>
      <c r="G2934" s="91"/>
      <c r="H2934" s="91"/>
    </row>
    <row r="2935" spans="1:8" ht="22.5" customHeight="1" x14ac:dyDescent="0.3">
      <c r="A2935" s="24">
        <v>2932</v>
      </c>
      <c r="B2935" s="83"/>
      <c r="C2935" s="90"/>
      <c r="D2935" s="91"/>
      <c r="E2935" s="90"/>
      <c r="F2935" s="91"/>
      <c r="G2935" s="91"/>
      <c r="H2935" s="91"/>
    </row>
    <row r="2936" spans="1:8" ht="22.5" customHeight="1" x14ac:dyDescent="0.3">
      <c r="A2936" s="24">
        <v>2933</v>
      </c>
      <c r="B2936" s="83"/>
      <c r="C2936" s="90"/>
      <c r="D2936" s="91"/>
      <c r="E2936" s="90"/>
      <c r="F2936" s="91"/>
      <c r="G2936" s="91"/>
      <c r="H2936" s="91"/>
    </row>
    <row r="2937" spans="1:8" ht="22.5" customHeight="1" x14ac:dyDescent="0.3">
      <c r="A2937" s="24">
        <v>2934</v>
      </c>
      <c r="B2937" s="83"/>
      <c r="C2937" s="90"/>
      <c r="D2937" s="91"/>
      <c r="E2937" s="90"/>
      <c r="F2937" s="91"/>
      <c r="G2937" s="91"/>
      <c r="H2937" s="91"/>
    </row>
    <row r="2938" spans="1:8" ht="22.5" customHeight="1" x14ac:dyDescent="0.3">
      <c r="A2938" s="24">
        <v>2935</v>
      </c>
      <c r="B2938" s="83"/>
      <c r="C2938" s="90"/>
      <c r="D2938" s="91"/>
      <c r="E2938" s="90"/>
      <c r="F2938" s="91"/>
      <c r="G2938" s="91"/>
      <c r="H2938" s="91"/>
    </row>
    <row r="2939" spans="1:8" ht="22.5" customHeight="1" x14ac:dyDescent="0.3">
      <c r="A2939" s="24">
        <v>2936</v>
      </c>
      <c r="B2939" s="83"/>
      <c r="C2939" s="90"/>
      <c r="D2939" s="91"/>
      <c r="E2939" s="90"/>
      <c r="F2939" s="91"/>
      <c r="G2939" s="91"/>
      <c r="H2939" s="91"/>
    </row>
    <row r="2940" spans="1:8" ht="22.5" customHeight="1" x14ac:dyDescent="0.3">
      <c r="A2940" s="24">
        <v>2937</v>
      </c>
      <c r="B2940" s="83"/>
      <c r="C2940" s="90"/>
      <c r="D2940" s="91"/>
      <c r="E2940" s="90"/>
      <c r="F2940" s="91"/>
      <c r="G2940" s="91"/>
      <c r="H2940" s="91"/>
    </row>
    <row r="2941" spans="1:8" ht="22.5" customHeight="1" x14ac:dyDescent="0.3">
      <c r="A2941" s="24">
        <v>2938</v>
      </c>
      <c r="B2941" s="83"/>
      <c r="C2941" s="90"/>
      <c r="D2941" s="91"/>
      <c r="E2941" s="90"/>
      <c r="F2941" s="91"/>
      <c r="G2941" s="91"/>
      <c r="H2941" s="91"/>
    </row>
    <row r="2942" spans="1:8" ht="22.5" customHeight="1" x14ac:dyDescent="0.3">
      <c r="A2942" s="24">
        <v>2939</v>
      </c>
      <c r="B2942" s="83"/>
      <c r="C2942" s="90"/>
      <c r="D2942" s="91"/>
      <c r="E2942" s="90"/>
      <c r="F2942" s="91"/>
      <c r="G2942" s="91"/>
      <c r="H2942" s="91"/>
    </row>
    <row r="2943" spans="1:8" ht="22.5" customHeight="1" x14ac:dyDescent="0.3">
      <c r="A2943" s="24">
        <v>2940</v>
      </c>
      <c r="B2943" s="83"/>
      <c r="C2943" s="90"/>
      <c r="D2943" s="91"/>
      <c r="E2943" s="90"/>
      <c r="F2943" s="91"/>
      <c r="G2943" s="91"/>
      <c r="H2943" s="91"/>
    </row>
    <row r="2944" spans="1:8" ht="22.5" customHeight="1" x14ac:dyDescent="0.3">
      <c r="A2944" s="24">
        <v>2941</v>
      </c>
      <c r="B2944" s="83"/>
      <c r="C2944" s="90"/>
      <c r="D2944" s="91"/>
      <c r="E2944" s="90"/>
      <c r="F2944" s="91"/>
      <c r="G2944" s="91"/>
      <c r="H2944" s="91"/>
    </row>
    <row r="2945" spans="1:8" ht="22.5" customHeight="1" x14ac:dyDescent="0.3">
      <c r="A2945" s="24">
        <v>2942</v>
      </c>
      <c r="B2945" s="83"/>
      <c r="C2945" s="90"/>
      <c r="D2945" s="91"/>
      <c r="E2945" s="90"/>
      <c r="F2945" s="91"/>
      <c r="G2945" s="91"/>
      <c r="H2945" s="91"/>
    </row>
    <row r="2946" spans="1:8" ht="22.5" customHeight="1" x14ac:dyDescent="0.3">
      <c r="A2946" s="24">
        <v>2943</v>
      </c>
      <c r="B2946" s="83"/>
      <c r="C2946" s="90"/>
      <c r="D2946" s="91"/>
      <c r="E2946" s="90"/>
      <c r="F2946" s="91"/>
      <c r="G2946" s="91"/>
      <c r="H2946" s="91"/>
    </row>
    <row r="2947" spans="1:8" ht="22.5" customHeight="1" x14ac:dyDescent="0.3">
      <c r="A2947" s="24">
        <v>2944</v>
      </c>
      <c r="B2947" s="83"/>
      <c r="C2947" s="90"/>
      <c r="D2947" s="91"/>
      <c r="E2947" s="90"/>
      <c r="F2947" s="91"/>
      <c r="G2947" s="91"/>
      <c r="H2947" s="91"/>
    </row>
    <row r="2948" spans="1:8" ht="22.5" customHeight="1" x14ac:dyDescent="0.3">
      <c r="A2948" s="24">
        <v>2945</v>
      </c>
      <c r="B2948" s="83"/>
      <c r="C2948" s="90"/>
      <c r="D2948" s="91"/>
      <c r="E2948" s="90"/>
      <c r="F2948" s="91"/>
      <c r="G2948" s="91"/>
      <c r="H2948" s="91"/>
    </row>
    <row r="2949" spans="1:8" ht="22.5" customHeight="1" x14ac:dyDescent="0.3">
      <c r="A2949" s="24">
        <v>2946</v>
      </c>
      <c r="B2949" s="83"/>
      <c r="C2949" s="90"/>
      <c r="D2949" s="91"/>
      <c r="E2949" s="90"/>
      <c r="F2949" s="91"/>
      <c r="G2949" s="91"/>
      <c r="H2949" s="91"/>
    </row>
    <row r="2950" spans="1:8" ht="22.5" customHeight="1" x14ac:dyDescent="0.3">
      <c r="A2950" s="24">
        <v>2947</v>
      </c>
      <c r="B2950" s="83"/>
      <c r="C2950" s="90"/>
      <c r="D2950" s="91"/>
      <c r="E2950" s="90"/>
      <c r="F2950" s="91"/>
      <c r="G2950" s="91"/>
      <c r="H2950" s="91"/>
    </row>
    <row r="2951" spans="1:8" ht="22.5" customHeight="1" x14ac:dyDescent="0.3">
      <c r="A2951" s="24">
        <v>2948</v>
      </c>
      <c r="B2951" s="83"/>
      <c r="C2951" s="90"/>
      <c r="D2951" s="91"/>
      <c r="E2951" s="90"/>
      <c r="F2951" s="91"/>
      <c r="G2951" s="91"/>
      <c r="H2951" s="91"/>
    </row>
    <row r="2952" spans="1:8" ht="22.5" customHeight="1" x14ac:dyDescent="0.3">
      <c r="A2952" s="24">
        <v>2949</v>
      </c>
      <c r="B2952" s="83"/>
      <c r="C2952" s="90"/>
      <c r="D2952" s="91"/>
      <c r="E2952" s="90"/>
      <c r="F2952" s="91"/>
      <c r="G2952" s="91"/>
      <c r="H2952" s="91"/>
    </row>
    <row r="2953" spans="1:8" ht="22.5" customHeight="1" x14ac:dyDescent="0.3">
      <c r="A2953" s="24">
        <v>2950</v>
      </c>
      <c r="B2953" s="83"/>
      <c r="C2953" s="90"/>
      <c r="D2953" s="91"/>
      <c r="E2953" s="90"/>
      <c r="F2953" s="91"/>
      <c r="G2953" s="91"/>
      <c r="H2953" s="91"/>
    </row>
    <row r="2954" spans="1:8" ht="22.5" customHeight="1" x14ac:dyDescent="0.3">
      <c r="A2954" s="24">
        <v>2951</v>
      </c>
      <c r="B2954" s="83"/>
      <c r="C2954" s="90"/>
      <c r="D2954" s="91"/>
      <c r="E2954" s="90"/>
      <c r="F2954" s="91"/>
      <c r="G2954" s="91"/>
      <c r="H2954" s="91"/>
    </row>
    <row r="2955" spans="1:8" ht="22.5" customHeight="1" x14ac:dyDescent="0.3">
      <c r="A2955" s="24">
        <v>2952</v>
      </c>
      <c r="B2955" s="83"/>
      <c r="C2955" s="90"/>
      <c r="D2955" s="91"/>
      <c r="E2955" s="90"/>
      <c r="F2955" s="91"/>
      <c r="G2955" s="91"/>
      <c r="H2955" s="91"/>
    </row>
    <row r="2956" spans="1:8" ht="22.5" customHeight="1" x14ac:dyDescent="0.3">
      <c r="A2956" s="24">
        <v>2953</v>
      </c>
      <c r="B2956" s="83"/>
      <c r="C2956" s="90"/>
      <c r="D2956" s="91"/>
      <c r="E2956" s="90"/>
      <c r="F2956" s="91"/>
      <c r="G2956" s="91"/>
      <c r="H2956" s="91"/>
    </row>
    <row r="2957" spans="1:8" ht="22.5" customHeight="1" x14ac:dyDescent="0.3">
      <c r="A2957" s="24">
        <v>2954</v>
      </c>
      <c r="B2957" s="83"/>
      <c r="C2957" s="90"/>
      <c r="D2957" s="91"/>
      <c r="E2957" s="90"/>
      <c r="F2957" s="91"/>
      <c r="G2957" s="91"/>
      <c r="H2957" s="91"/>
    </row>
    <row r="2958" spans="1:8" ht="22.5" customHeight="1" x14ac:dyDescent="0.3">
      <c r="A2958" s="24">
        <v>2955</v>
      </c>
      <c r="B2958" s="83"/>
      <c r="C2958" s="90"/>
      <c r="D2958" s="91"/>
      <c r="E2958" s="90"/>
      <c r="F2958" s="91"/>
      <c r="G2958" s="91"/>
      <c r="H2958" s="91"/>
    </row>
    <row r="2959" spans="1:8" ht="22.5" customHeight="1" x14ac:dyDescent="0.3">
      <c r="A2959" s="24">
        <v>2956</v>
      </c>
      <c r="B2959" s="83"/>
      <c r="C2959" s="90"/>
      <c r="D2959" s="91"/>
      <c r="E2959" s="90"/>
      <c r="F2959" s="91"/>
      <c r="G2959" s="91"/>
      <c r="H2959" s="91"/>
    </row>
    <row r="2960" spans="1:8" ht="22.5" customHeight="1" x14ac:dyDescent="0.3">
      <c r="A2960" s="24">
        <v>2957</v>
      </c>
      <c r="B2960" s="83"/>
      <c r="C2960" s="90"/>
      <c r="D2960" s="91"/>
      <c r="E2960" s="90"/>
      <c r="F2960" s="91"/>
      <c r="G2960" s="91"/>
      <c r="H2960" s="91"/>
    </row>
    <row r="2961" spans="1:8" ht="22.5" customHeight="1" x14ac:dyDescent="0.3">
      <c r="A2961" s="24">
        <v>2958</v>
      </c>
      <c r="B2961" s="83"/>
      <c r="C2961" s="90"/>
      <c r="D2961" s="91"/>
      <c r="E2961" s="90"/>
      <c r="F2961" s="91"/>
      <c r="G2961" s="91"/>
      <c r="H2961" s="91"/>
    </row>
    <row r="2962" spans="1:8" ht="22.5" customHeight="1" x14ac:dyDescent="0.3">
      <c r="A2962" s="24">
        <v>2959</v>
      </c>
      <c r="B2962" s="83"/>
      <c r="C2962" s="90"/>
      <c r="D2962" s="91"/>
      <c r="E2962" s="90"/>
      <c r="F2962" s="91"/>
      <c r="G2962" s="91"/>
      <c r="H2962" s="91"/>
    </row>
    <row r="2963" spans="1:8" ht="22.5" customHeight="1" x14ac:dyDescent="0.3">
      <c r="A2963" s="24">
        <v>2960</v>
      </c>
      <c r="B2963" s="83"/>
      <c r="C2963" s="90"/>
      <c r="D2963" s="91"/>
      <c r="E2963" s="90"/>
      <c r="F2963" s="91"/>
      <c r="G2963" s="91"/>
      <c r="H2963" s="91"/>
    </row>
    <row r="2964" spans="1:8" ht="22.5" customHeight="1" x14ac:dyDescent="0.3">
      <c r="A2964" s="24">
        <v>2961</v>
      </c>
      <c r="B2964" s="83"/>
      <c r="C2964" s="90"/>
      <c r="D2964" s="91"/>
      <c r="E2964" s="90"/>
      <c r="F2964" s="91"/>
      <c r="G2964" s="91"/>
      <c r="H2964" s="91"/>
    </row>
    <row r="2965" spans="1:8" ht="22.5" customHeight="1" x14ac:dyDescent="0.3">
      <c r="A2965" s="24">
        <v>2962</v>
      </c>
      <c r="B2965" s="83"/>
      <c r="C2965" s="90"/>
      <c r="D2965" s="91"/>
      <c r="E2965" s="90"/>
      <c r="F2965" s="91"/>
      <c r="G2965" s="91"/>
      <c r="H2965" s="91"/>
    </row>
    <row r="2966" spans="1:8" ht="22.5" customHeight="1" x14ac:dyDescent="0.3">
      <c r="A2966" s="24">
        <v>2963</v>
      </c>
      <c r="B2966" s="83"/>
      <c r="C2966" s="90"/>
      <c r="D2966" s="91"/>
      <c r="E2966" s="90"/>
      <c r="F2966" s="91"/>
      <c r="G2966" s="91"/>
      <c r="H2966" s="91"/>
    </row>
    <row r="2967" spans="1:8" ht="22.5" customHeight="1" x14ac:dyDescent="0.3">
      <c r="A2967" s="24">
        <v>2964</v>
      </c>
      <c r="B2967" s="83"/>
      <c r="C2967" s="90"/>
      <c r="D2967" s="91"/>
      <c r="E2967" s="90"/>
      <c r="F2967" s="91"/>
      <c r="G2967" s="91"/>
      <c r="H2967" s="91"/>
    </row>
    <row r="2968" spans="1:8" ht="22.5" customHeight="1" x14ac:dyDescent="0.3">
      <c r="A2968" s="24">
        <v>2965</v>
      </c>
      <c r="B2968" s="83"/>
      <c r="C2968" s="90"/>
      <c r="D2968" s="91"/>
      <c r="E2968" s="90"/>
      <c r="F2968" s="91"/>
      <c r="G2968" s="91"/>
      <c r="H2968" s="91"/>
    </row>
    <row r="2969" spans="1:8" ht="22.5" customHeight="1" x14ac:dyDescent="0.3">
      <c r="A2969" s="24">
        <v>2966</v>
      </c>
      <c r="B2969" s="83"/>
      <c r="C2969" s="90"/>
      <c r="D2969" s="91"/>
      <c r="E2969" s="90"/>
      <c r="F2969" s="91"/>
      <c r="G2969" s="91"/>
      <c r="H2969" s="91"/>
    </row>
    <row r="2970" spans="1:8" ht="22.5" customHeight="1" x14ac:dyDescent="0.3">
      <c r="A2970" s="24">
        <v>2967</v>
      </c>
      <c r="B2970" s="83"/>
      <c r="C2970" s="90"/>
      <c r="D2970" s="91"/>
      <c r="E2970" s="90"/>
      <c r="F2970" s="91"/>
      <c r="G2970" s="91"/>
      <c r="H2970" s="91"/>
    </row>
    <row r="2971" spans="1:8" ht="22.5" customHeight="1" x14ac:dyDescent="0.3">
      <c r="A2971" s="24">
        <v>2968</v>
      </c>
      <c r="B2971" s="83"/>
      <c r="C2971" s="90"/>
      <c r="D2971" s="91"/>
      <c r="E2971" s="90"/>
      <c r="F2971" s="91"/>
      <c r="G2971" s="91"/>
      <c r="H2971" s="91"/>
    </row>
    <row r="2972" spans="1:8" ht="22.5" customHeight="1" x14ac:dyDescent="0.3">
      <c r="A2972" s="24">
        <v>2969</v>
      </c>
      <c r="B2972" s="83"/>
      <c r="C2972" s="90"/>
      <c r="D2972" s="91"/>
      <c r="E2972" s="90"/>
      <c r="F2972" s="91"/>
      <c r="G2972" s="91"/>
      <c r="H2972" s="91"/>
    </row>
    <row r="2973" spans="1:8" ht="22.5" customHeight="1" x14ac:dyDescent="0.3">
      <c r="A2973" s="24">
        <v>2970</v>
      </c>
      <c r="B2973" s="83"/>
      <c r="C2973" s="90"/>
      <c r="D2973" s="91"/>
      <c r="E2973" s="90"/>
      <c r="F2973" s="91"/>
      <c r="G2973" s="91"/>
      <c r="H2973" s="91"/>
    </row>
    <row r="2974" spans="1:8" ht="22.5" customHeight="1" x14ac:dyDescent="0.3">
      <c r="A2974" s="24">
        <v>2971</v>
      </c>
      <c r="B2974" s="83"/>
      <c r="C2974" s="90"/>
      <c r="D2974" s="91"/>
      <c r="E2974" s="90"/>
      <c r="F2974" s="91"/>
      <c r="G2974" s="91"/>
      <c r="H2974" s="91"/>
    </row>
    <row r="2975" spans="1:8" ht="22.5" customHeight="1" x14ac:dyDescent="0.3">
      <c r="A2975" s="24">
        <v>2972</v>
      </c>
      <c r="B2975" s="83"/>
      <c r="C2975" s="90"/>
      <c r="D2975" s="91"/>
      <c r="E2975" s="90"/>
      <c r="F2975" s="91"/>
      <c r="G2975" s="91"/>
      <c r="H2975" s="91"/>
    </row>
    <row r="2976" spans="1:8" ht="22.5" customHeight="1" x14ac:dyDescent="0.3">
      <c r="A2976" s="24">
        <v>2973</v>
      </c>
      <c r="B2976" s="83"/>
      <c r="C2976" s="90"/>
      <c r="D2976" s="91"/>
      <c r="E2976" s="90"/>
      <c r="F2976" s="91"/>
      <c r="G2976" s="91"/>
      <c r="H2976" s="91"/>
    </row>
    <row r="2977" spans="1:8" ht="22.5" customHeight="1" x14ac:dyDescent="0.3">
      <c r="A2977" s="24">
        <v>2974</v>
      </c>
      <c r="B2977" s="83"/>
      <c r="C2977" s="90"/>
      <c r="D2977" s="91"/>
      <c r="E2977" s="90"/>
      <c r="F2977" s="91"/>
      <c r="G2977" s="91"/>
      <c r="H2977" s="91"/>
    </row>
    <row r="2978" spans="1:8" ht="22.5" customHeight="1" x14ac:dyDescent="0.3">
      <c r="A2978" s="24">
        <v>2975</v>
      </c>
      <c r="B2978" s="83"/>
      <c r="C2978" s="90"/>
      <c r="D2978" s="91"/>
      <c r="E2978" s="90"/>
      <c r="F2978" s="91"/>
      <c r="G2978" s="91"/>
      <c r="H2978" s="91"/>
    </row>
    <row r="2979" spans="1:8" ht="22.5" customHeight="1" x14ac:dyDescent="0.3">
      <c r="A2979" s="24">
        <v>2976</v>
      </c>
      <c r="B2979" s="83"/>
      <c r="C2979" s="90"/>
      <c r="D2979" s="91"/>
      <c r="E2979" s="90"/>
      <c r="F2979" s="91"/>
      <c r="G2979" s="91"/>
      <c r="H2979" s="91"/>
    </row>
    <row r="2980" spans="1:8" ht="22.5" customHeight="1" x14ac:dyDescent="0.3">
      <c r="A2980" s="24">
        <v>2977</v>
      </c>
      <c r="B2980" s="83"/>
      <c r="C2980" s="90"/>
      <c r="D2980" s="91"/>
      <c r="E2980" s="90"/>
      <c r="F2980" s="91"/>
      <c r="G2980" s="91"/>
      <c r="H2980" s="91"/>
    </row>
    <row r="2981" spans="1:8" ht="22.5" customHeight="1" x14ac:dyDescent="0.3">
      <c r="A2981" s="24">
        <v>2978</v>
      </c>
      <c r="B2981" s="83"/>
      <c r="C2981" s="90"/>
      <c r="D2981" s="91"/>
      <c r="E2981" s="90"/>
      <c r="F2981" s="91"/>
      <c r="G2981" s="91"/>
      <c r="H2981" s="91"/>
    </row>
    <row r="2982" spans="1:8" ht="22.5" customHeight="1" x14ac:dyDescent="0.3">
      <c r="A2982" s="24">
        <v>2979</v>
      </c>
      <c r="B2982" s="83"/>
      <c r="C2982" s="90"/>
      <c r="D2982" s="91"/>
      <c r="E2982" s="90"/>
      <c r="F2982" s="91"/>
      <c r="G2982" s="91"/>
      <c r="H2982" s="91"/>
    </row>
    <row r="2983" spans="1:8" ht="22.5" customHeight="1" x14ac:dyDescent="0.3">
      <c r="A2983" s="24">
        <v>2980</v>
      </c>
      <c r="B2983" s="83"/>
      <c r="C2983" s="90"/>
      <c r="D2983" s="91"/>
      <c r="E2983" s="90"/>
      <c r="F2983" s="91"/>
      <c r="G2983" s="91"/>
      <c r="H2983" s="91"/>
    </row>
    <row r="2984" spans="1:8" ht="22.5" customHeight="1" x14ac:dyDescent="0.3">
      <c r="A2984" s="24">
        <v>2981</v>
      </c>
      <c r="B2984" s="83"/>
      <c r="C2984" s="90"/>
      <c r="D2984" s="91"/>
      <c r="E2984" s="90"/>
      <c r="F2984" s="91"/>
      <c r="G2984" s="91"/>
      <c r="H2984" s="91"/>
    </row>
    <row r="2985" spans="1:8" ht="22.5" customHeight="1" x14ac:dyDescent="0.3">
      <c r="A2985" s="24">
        <v>2982</v>
      </c>
      <c r="B2985" s="83"/>
      <c r="C2985" s="90"/>
      <c r="D2985" s="91"/>
      <c r="E2985" s="90"/>
      <c r="F2985" s="91"/>
      <c r="G2985" s="91"/>
      <c r="H2985" s="91"/>
    </row>
    <row r="2986" spans="1:8" ht="22.5" customHeight="1" x14ac:dyDescent="0.3">
      <c r="A2986" s="24">
        <v>2983</v>
      </c>
      <c r="B2986" s="83"/>
      <c r="C2986" s="90"/>
      <c r="D2986" s="91"/>
      <c r="E2986" s="90"/>
      <c r="F2986" s="91"/>
      <c r="G2986" s="91"/>
      <c r="H2986" s="91"/>
    </row>
    <row r="2987" spans="1:8" ht="22.5" customHeight="1" x14ac:dyDescent="0.3">
      <c r="A2987" s="24">
        <v>2984</v>
      </c>
      <c r="B2987" s="83"/>
      <c r="C2987" s="90"/>
      <c r="D2987" s="91"/>
      <c r="E2987" s="90"/>
      <c r="F2987" s="91"/>
      <c r="G2987" s="91"/>
      <c r="H2987" s="91"/>
    </row>
    <row r="2988" spans="1:8" ht="22.5" customHeight="1" x14ac:dyDescent="0.3">
      <c r="A2988" s="24">
        <v>2985</v>
      </c>
      <c r="B2988" s="83"/>
      <c r="C2988" s="90"/>
      <c r="D2988" s="91"/>
      <c r="E2988" s="90"/>
      <c r="F2988" s="91"/>
      <c r="G2988" s="91"/>
      <c r="H2988" s="91"/>
    </row>
    <row r="2989" spans="1:8" ht="22.5" customHeight="1" x14ac:dyDescent="0.3">
      <c r="A2989" s="24">
        <v>2986</v>
      </c>
      <c r="B2989" s="83"/>
      <c r="C2989" s="90"/>
      <c r="D2989" s="91"/>
      <c r="E2989" s="90"/>
      <c r="F2989" s="91"/>
      <c r="G2989" s="91"/>
      <c r="H2989" s="91"/>
    </row>
    <row r="2990" spans="1:8" ht="22.5" customHeight="1" x14ac:dyDescent="0.3">
      <c r="A2990" s="24">
        <v>2987</v>
      </c>
      <c r="B2990" s="83"/>
      <c r="C2990" s="90"/>
      <c r="D2990" s="91"/>
      <c r="E2990" s="90"/>
      <c r="F2990" s="91"/>
      <c r="G2990" s="91"/>
      <c r="H2990" s="91"/>
    </row>
    <row r="2991" spans="1:8" ht="22.5" customHeight="1" x14ac:dyDescent="0.3">
      <c r="A2991" s="24">
        <v>2988</v>
      </c>
      <c r="B2991" s="83"/>
      <c r="C2991" s="90"/>
      <c r="D2991" s="91"/>
      <c r="E2991" s="90"/>
      <c r="F2991" s="91"/>
      <c r="G2991" s="91"/>
      <c r="H2991" s="91"/>
    </row>
    <row r="2992" spans="1:8" ht="22.5" customHeight="1" x14ac:dyDescent="0.3">
      <c r="A2992" s="24">
        <v>2989</v>
      </c>
      <c r="B2992" s="83"/>
      <c r="C2992" s="90"/>
      <c r="D2992" s="91"/>
      <c r="E2992" s="90"/>
      <c r="F2992" s="91"/>
      <c r="G2992" s="91"/>
      <c r="H2992" s="91"/>
    </row>
    <row r="2993" spans="1:8" ht="22.5" customHeight="1" x14ac:dyDescent="0.3">
      <c r="A2993" s="24">
        <v>2990</v>
      </c>
      <c r="B2993" s="83"/>
      <c r="C2993" s="90"/>
      <c r="D2993" s="91"/>
      <c r="E2993" s="90"/>
      <c r="F2993" s="91"/>
      <c r="G2993" s="91"/>
      <c r="H2993" s="91"/>
    </row>
    <row r="2994" spans="1:8" ht="22.5" customHeight="1" x14ac:dyDescent="0.3">
      <c r="A2994" s="24">
        <v>2991</v>
      </c>
      <c r="B2994" s="83"/>
      <c r="C2994" s="90"/>
      <c r="D2994" s="91"/>
      <c r="E2994" s="90"/>
      <c r="F2994" s="91"/>
      <c r="G2994" s="91"/>
      <c r="H2994" s="91"/>
    </row>
    <row r="2995" spans="1:8" ht="22.5" customHeight="1" x14ac:dyDescent="0.3">
      <c r="A2995" s="24">
        <v>2992</v>
      </c>
      <c r="B2995" s="83"/>
      <c r="C2995" s="90"/>
      <c r="D2995" s="91"/>
      <c r="E2995" s="90"/>
      <c r="F2995" s="91"/>
      <c r="G2995" s="91"/>
      <c r="H2995" s="91"/>
    </row>
    <row r="2996" spans="1:8" ht="22.5" customHeight="1" x14ac:dyDescent="0.3">
      <c r="A2996" s="24">
        <v>2993</v>
      </c>
      <c r="B2996" s="83"/>
      <c r="C2996" s="90"/>
      <c r="D2996" s="91"/>
      <c r="E2996" s="90"/>
      <c r="F2996" s="91"/>
      <c r="G2996" s="91"/>
      <c r="H2996" s="91"/>
    </row>
    <row r="2997" spans="1:8" ht="22.5" customHeight="1" x14ac:dyDescent="0.3">
      <c r="A2997" s="24">
        <v>2994</v>
      </c>
      <c r="B2997" s="83"/>
      <c r="C2997" s="90"/>
      <c r="D2997" s="91"/>
      <c r="E2997" s="90"/>
      <c r="F2997" s="91"/>
      <c r="G2997" s="91"/>
      <c r="H2997" s="91"/>
    </row>
    <row r="2998" spans="1:8" ht="22.5" customHeight="1" x14ac:dyDescent="0.3">
      <c r="A2998" s="24">
        <v>2995</v>
      </c>
      <c r="B2998" s="83"/>
      <c r="C2998" s="90"/>
      <c r="D2998" s="91"/>
      <c r="E2998" s="90"/>
      <c r="F2998" s="91"/>
      <c r="G2998" s="91"/>
      <c r="H2998" s="91"/>
    </row>
    <row r="2999" spans="1:8" ht="22.5" customHeight="1" x14ac:dyDescent="0.3">
      <c r="A2999" s="24">
        <v>2996</v>
      </c>
      <c r="B2999" s="83"/>
      <c r="C2999" s="90"/>
      <c r="D2999" s="91"/>
      <c r="E2999" s="90"/>
      <c r="F2999" s="91"/>
      <c r="G2999" s="91"/>
      <c r="H2999" s="91"/>
    </row>
    <row r="3000" spans="1:8" ht="22.5" customHeight="1" x14ac:dyDescent="0.3">
      <c r="A3000" s="24">
        <v>2997</v>
      </c>
      <c r="B3000" s="83"/>
      <c r="C3000" s="90"/>
      <c r="D3000" s="91"/>
      <c r="E3000" s="90"/>
      <c r="F3000" s="91"/>
      <c r="G3000" s="91"/>
      <c r="H3000" s="91"/>
    </row>
    <row r="3001" spans="1:8" ht="22.5" customHeight="1" x14ac:dyDescent="0.3">
      <c r="A3001" s="24">
        <v>2998</v>
      </c>
      <c r="B3001" s="83"/>
      <c r="C3001" s="90"/>
      <c r="D3001" s="91"/>
      <c r="E3001" s="90"/>
      <c r="F3001" s="91"/>
      <c r="G3001" s="91"/>
      <c r="H3001" s="91"/>
    </row>
    <row r="3002" spans="1:8" ht="22.5" customHeight="1" x14ac:dyDescent="0.3">
      <c r="A3002" s="24">
        <v>2999</v>
      </c>
      <c r="B3002" s="83"/>
      <c r="C3002" s="90"/>
      <c r="D3002" s="91"/>
      <c r="E3002" s="90"/>
      <c r="F3002" s="91"/>
      <c r="G3002" s="91"/>
      <c r="H3002" s="91"/>
    </row>
    <row r="3003" spans="1:8" ht="22.5" customHeight="1" x14ac:dyDescent="0.3">
      <c r="A3003" s="24">
        <v>3000</v>
      </c>
      <c r="B3003" s="83"/>
      <c r="C3003" s="90"/>
      <c r="D3003" s="91"/>
      <c r="E3003" s="90"/>
      <c r="F3003" s="91"/>
      <c r="G3003" s="91"/>
      <c r="H3003" s="91"/>
    </row>
    <row r="3004" spans="1:8" ht="22.5" customHeight="1" x14ac:dyDescent="0.3">
      <c r="A3004" s="24">
        <v>3001</v>
      </c>
      <c r="B3004" s="83"/>
      <c r="C3004" s="90"/>
      <c r="D3004" s="91"/>
      <c r="E3004" s="90"/>
      <c r="F3004" s="91"/>
      <c r="G3004" s="91"/>
      <c r="H3004" s="91"/>
    </row>
    <row r="3005" spans="1:8" ht="22.5" customHeight="1" x14ac:dyDescent="0.3">
      <c r="A3005" s="24">
        <v>3002</v>
      </c>
      <c r="B3005" s="83"/>
      <c r="C3005" s="90"/>
      <c r="D3005" s="91"/>
      <c r="E3005" s="90"/>
      <c r="F3005" s="91"/>
      <c r="G3005" s="91"/>
      <c r="H3005" s="91"/>
    </row>
    <row r="3006" spans="1:8" ht="22.5" customHeight="1" x14ac:dyDescent="0.3">
      <c r="A3006" s="24">
        <v>3003</v>
      </c>
      <c r="B3006" s="83"/>
      <c r="C3006" s="90"/>
      <c r="D3006" s="91"/>
      <c r="E3006" s="90"/>
      <c r="F3006" s="91"/>
      <c r="G3006" s="91"/>
      <c r="H3006" s="91"/>
    </row>
    <row r="3007" spans="1:8" ht="22.5" customHeight="1" x14ac:dyDescent="0.3">
      <c r="A3007" s="24">
        <v>3004</v>
      </c>
      <c r="B3007" s="83"/>
      <c r="C3007" s="90"/>
      <c r="D3007" s="91"/>
      <c r="E3007" s="90"/>
      <c r="F3007" s="91"/>
      <c r="G3007" s="91"/>
      <c r="H3007" s="91"/>
    </row>
    <row r="3008" spans="1:8" ht="22.5" customHeight="1" x14ac:dyDescent="0.3">
      <c r="A3008" s="24">
        <v>3005</v>
      </c>
      <c r="B3008" s="83"/>
      <c r="C3008" s="90"/>
      <c r="D3008" s="91"/>
      <c r="E3008" s="90"/>
      <c r="F3008" s="91"/>
      <c r="G3008" s="91"/>
      <c r="H3008" s="91"/>
    </row>
    <row r="3009" spans="1:8" ht="22.5" customHeight="1" x14ac:dyDescent="0.3">
      <c r="A3009" s="24">
        <v>3006</v>
      </c>
      <c r="B3009" s="83"/>
      <c r="C3009" s="90"/>
      <c r="D3009" s="91"/>
      <c r="E3009" s="90"/>
      <c r="F3009" s="91"/>
      <c r="G3009" s="91"/>
      <c r="H3009" s="91"/>
    </row>
    <row r="3010" spans="1:8" ht="22.5" customHeight="1" x14ac:dyDescent="0.3">
      <c r="A3010" s="24">
        <v>3007</v>
      </c>
      <c r="B3010" s="83"/>
      <c r="C3010" s="90"/>
      <c r="D3010" s="91"/>
      <c r="E3010" s="90"/>
      <c r="F3010" s="91"/>
      <c r="G3010" s="91"/>
      <c r="H3010" s="91"/>
    </row>
  </sheetData>
  <sheetProtection algorithmName="SHA-512" hashValue="1jPvRihxdsSF25Q+Xs/k/nM4aI3v4QkZs0+a7okbAnuSE8s9lBeZMv0AqF0Zn18mMt0S/YnNdCDdhNnjBj2PhQ==" saltValue="lQsG6WsBvZoZe58EsegJ5g==" spinCount="100000" sheet="1" objects="1" scenarios="1" formatCells="0" formatColumns="0" formatRows="0" sort="0" autoFilter="0"/>
  <phoneticPr fontId="5" type="noConversion"/>
  <pageMargins left="0.511811024" right="0.511811024" top="0.78740157499999996" bottom="0.78740157499999996" header="0.31496062000000002" footer="0.31496062000000002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4A32-95A4-4D08-AC8A-D7A23C49EE38}">
  <sheetPr codeName="Planilha16"/>
  <dimension ref="B1:AB5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6.5" x14ac:dyDescent="0.3"/>
  <cols>
    <col min="1" max="1" width="1.44140625" customWidth="1"/>
    <col min="2" max="2" width="14.6640625" customWidth="1"/>
    <col min="3" max="3" width="9" bestFit="1" customWidth="1"/>
    <col min="4" max="26" width="8.109375" customWidth="1"/>
    <col min="27" max="27" width="8.5546875" bestFit="1" customWidth="1"/>
    <col min="28" max="28" width="9.88671875" customWidth="1"/>
  </cols>
  <sheetData>
    <row r="1" spans="2:28" s="120" customFormat="1" ht="69" customHeight="1" x14ac:dyDescent="0.3"/>
    <row r="3" spans="2:28" s="21" customFormat="1" ht="15" x14ac:dyDescent="0.3">
      <c r="C3" s="20" t="s">
        <v>9</v>
      </c>
      <c r="G3" s="71">
        <v>1</v>
      </c>
    </row>
    <row r="4" spans="2:28" s="21" customFormat="1" ht="15" x14ac:dyDescent="0.3">
      <c r="B4" s="21" t="s">
        <v>78</v>
      </c>
      <c r="C4" s="169" t="s">
        <v>77</v>
      </c>
      <c r="D4" s="170"/>
      <c r="E4" s="169" t="s">
        <v>80</v>
      </c>
      <c r="F4" s="170"/>
      <c r="G4" s="169" t="s">
        <v>81</v>
      </c>
      <c r="H4" s="170"/>
      <c r="I4" s="169" t="s">
        <v>82</v>
      </c>
      <c r="J4" s="170"/>
      <c r="K4" s="169" t="s">
        <v>83</v>
      </c>
      <c r="L4" s="170"/>
      <c r="M4" s="169" t="s">
        <v>84</v>
      </c>
      <c r="N4" s="170"/>
      <c r="O4" s="169" t="s">
        <v>85</v>
      </c>
      <c r="P4" s="170"/>
      <c r="Q4" s="169" t="s">
        <v>86</v>
      </c>
      <c r="R4" s="170"/>
      <c r="S4" s="169" t="s">
        <v>87</v>
      </c>
      <c r="T4" s="170"/>
      <c r="U4" s="169" t="s">
        <v>88</v>
      </c>
      <c r="V4" s="170"/>
      <c r="W4" s="169" t="s">
        <v>89</v>
      </c>
      <c r="X4" s="170"/>
      <c r="Y4" s="169" t="s">
        <v>90</v>
      </c>
      <c r="Z4" s="170"/>
      <c r="AA4" s="169" t="s">
        <v>2</v>
      </c>
      <c r="AB4" s="170"/>
    </row>
    <row r="5" spans="2:28" s="21" customFormat="1" ht="15" x14ac:dyDescent="0.3">
      <c r="B5" s="79">
        <v>2026</v>
      </c>
      <c r="C5" s="67" t="s">
        <v>11</v>
      </c>
      <c r="D5" s="68" t="s">
        <v>12</v>
      </c>
      <c r="E5" s="67" t="s">
        <v>11</v>
      </c>
      <c r="F5" s="68" t="s">
        <v>12</v>
      </c>
      <c r="G5" s="67" t="s">
        <v>11</v>
      </c>
      <c r="H5" s="68" t="s">
        <v>12</v>
      </c>
      <c r="I5" s="67" t="s">
        <v>11</v>
      </c>
      <c r="J5" s="68" t="s">
        <v>12</v>
      </c>
      <c r="K5" s="67" t="s">
        <v>11</v>
      </c>
      <c r="L5" s="68" t="s">
        <v>12</v>
      </c>
      <c r="M5" s="67" t="s">
        <v>11</v>
      </c>
      <c r="N5" s="68" t="s">
        <v>12</v>
      </c>
      <c r="O5" s="67" t="s">
        <v>11</v>
      </c>
      <c r="P5" s="68" t="s">
        <v>12</v>
      </c>
      <c r="Q5" s="67" t="s">
        <v>11</v>
      </c>
      <c r="R5" s="68" t="s">
        <v>12</v>
      </c>
      <c r="S5" s="67" t="s">
        <v>11</v>
      </c>
      <c r="T5" s="68" t="s">
        <v>12</v>
      </c>
      <c r="U5" s="67" t="s">
        <v>11</v>
      </c>
      <c r="V5" s="68" t="s">
        <v>12</v>
      </c>
      <c r="W5" s="67" t="s">
        <v>11</v>
      </c>
      <c r="X5" s="68" t="s">
        <v>12</v>
      </c>
      <c r="Y5" s="67" t="s">
        <v>11</v>
      </c>
      <c r="Z5" s="68" t="s">
        <v>12</v>
      </c>
      <c r="AA5" s="67" t="s">
        <v>11</v>
      </c>
      <c r="AB5" s="68" t="s">
        <v>12</v>
      </c>
    </row>
    <row r="6" spans="2:28" x14ac:dyDescent="0.3">
      <c r="B6" s="53" t="s">
        <v>10</v>
      </c>
      <c r="C6" s="59">
        <f>SUM(C7:C26)</f>
        <v>0</v>
      </c>
      <c r="D6" s="60">
        <f>SUM(D7:D26)</f>
        <v>0</v>
      </c>
      <c r="E6" s="59">
        <f t="shared" ref="E6:AB6" si="0">SUM(E7:E26)</f>
        <v>0</v>
      </c>
      <c r="F6" s="60">
        <f t="shared" si="0"/>
        <v>0</v>
      </c>
      <c r="G6" s="59">
        <f t="shared" si="0"/>
        <v>0</v>
      </c>
      <c r="H6" s="60">
        <f t="shared" si="0"/>
        <v>0</v>
      </c>
      <c r="I6" s="59">
        <f t="shared" si="0"/>
        <v>0</v>
      </c>
      <c r="J6" s="60">
        <f t="shared" si="0"/>
        <v>0</v>
      </c>
      <c r="K6" s="59">
        <f t="shared" si="0"/>
        <v>0</v>
      </c>
      <c r="L6" s="60">
        <f t="shared" si="0"/>
        <v>0</v>
      </c>
      <c r="M6" s="59">
        <f t="shared" si="0"/>
        <v>0</v>
      </c>
      <c r="N6" s="60">
        <f t="shared" si="0"/>
        <v>0</v>
      </c>
      <c r="O6" s="59">
        <f t="shared" si="0"/>
        <v>0</v>
      </c>
      <c r="P6" s="60">
        <f t="shared" si="0"/>
        <v>0</v>
      </c>
      <c r="Q6" s="59">
        <f t="shared" si="0"/>
        <v>0</v>
      </c>
      <c r="R6" s="60">
        <f t="shared" si="0"/>
        <v>0</v>
      </c>
      <c r="S6" s="59">
        <f t="shared" si="0"/>
        <v>0</v>
      </c>
      <c r="T6" s="60">
        <f t="shared" si="0"/>
        <v>0</v>
      </c>
      <c r="U6" s="59">
        <f t="shared" si="0"/>
        <v>0</v>
      </c>
      <c r="V6" s="60">
        <f t="shared" si="0"/>
        <v>0</v>
      </c>
      <c r="W6" s="59">
        <f t="shared" si="0"/>
        <v>0</v>
      </c>
      <c r="X6" s="60">
        <f t="shared" si="0"/>
        <v>0</v>
      </c>
      <c r="Y6" s="59">
        <f t="shared" si="0"/>
        <v>0</v>
      </c>
      <c r="Z6" s="60">
        <f t="shared" si="0"/>
        <v>0</v>
      </c>
      <c r="AA6" s="59">
        <f t="shared" si="0"/>
        <v>0</v>
      </c>
      <c r="AB6" s="60">
        <f t="shared" si="0"/>
        <v>0</v>
      </c>
    </row>
    <row r="7" spans="2:28" x14ac:dyDescent="0.3">
      <c r="B7" s="58" t="str">
        <f>IF(METAS!B7="","",METAS!B7)</f>
        <v>Receita 1</v>
      </c>
      <c r="C7" s="55" t="str">
        <f>IF(METAS!C7="","",METAS!C7)</f>
        <v/>
      </c>
      <c r="D7" s="61">
        <f>IF($B7="","",IF($G$3=1,SUMIFS(ENTRADAS[Valor],ENTRADAS[Categoria],$B7,ENTRADAS[Status],"Concluído",ENTRADAS[Mês],C$4,ENTRADAS[Ano],$B$5),SUMIFS(ENTRADAS[Valor],ENTRADAS[Categoria],$B7,ENTRADAS[Mês],C$4,ENTRADAS[Ano],$B$5)))</f>
        <v>0</v>
      </c>
      <c r="E7" s="56" t="str">
        <f>IF(METAS!D7="","",METAS!D7)</f>
        <v/>
      </c>
      <c r="F7" s="65">
        <f>IF($B7="","",IF($G$3=1,SUMIFS(ENTRADAS[Valor],ENTRADAS[Categoria],$B7,ENTRADAS[Status],"Concluído",ENTRADAS[Mês],E$4,ENTRADAS[Ano],$B$5),SUMIFS(ENTRADAS[Valor],ENTRADAS[Categoria],$B7,ENTRADAS[Mês],E$4,ENTRADAS[Ano],$B$5)))</f>
        <v>0</v>
      </c>
      <c r="G7" s="55" t="str">
        <f>IF(METAS!E7="","",METAS!E7)</f>
        <v/>
      </c>
      <c r="H7" s="61">
        <f>IF($B7="","",IF($G$3=1,SUMIFS(ENTRADAS[Valor],ENTRADAS[Categoria],$B7,ENTRADAS[Status],"Concluído",ENTRADAS[Mês],G$4,ENTRADAS[Ano],$B$5),SUMIFS(ENTRADAS[Valor],ENTRADAS[Categoria],$B7,ENTRADAS[Mês],G$4,ENTRADAS[Ano],$B$5)))</f>
        <v>0</v>
      </c>
      <c r="I7" s="56" t="str">
        <f>IF(METAS!F7="","",METAS!F7)</f>
        <v/>
      </c>
      <c r="J7" s="65">
        <f>IF($B7="","",IF($G$3=1,SUMIFS(ENTRADAS[Valor],ENTRADAS[Categoria],$B7,ENTRADAS[Status],"Concluído",ENTRADAS[Mês],I$4,ENTRADAS[Ano],$B$5),SUMIFS(ENTRADAS[Valor],ENTRADAS[Categoria],$B7,ENTRADAS[Mês],I$4,ENTRADAS[Ano],$B$5)))</f>
        <v>0</v>
      </c>
      <c r="K7" s="55" t="str">
        <f>IF(METAS!G7="","",METAS!G7)</f>
        <v/>
      </c>
      <c r="L7" s="61">
        <f>IF($B7="","",IF($G$3=1,SUMIFS(ENTRADAS[Valor],ENTRADAS[Categoria],$B7,ENTRADAS[Status],"Concluído",ENTRADAS[Mês],K$4,ENTRADAS[Ano],$B$5),SUMIFS(ENTRADAS[Valor],ENTRADAS[Categoria],$B7,ENTRADAS[Mês],K$4,ENTRADAS[Ano],$B$5)))</f>
        <v>0</v>
      </c>
      <c r="M7" s="56" t="str">
        <f>IF(METAS!H7="","",METAS!H7)</f>
        <v/>
      </c>
      <c r="N7" s="65">
        <f>IF($B7="","",IF($G$3=1,SUMIFS(ENTRADAS[Valor],ENTRADAS[Categoria],$B7,ENTRADAS[Status],"Concluído",ENTRADAS[Mês],M$4,ENTRADAS[Ano],$B$5),SUMIFS(ENTRADAS[Valor],ENTRADAS[Categoria],$B7,ENTRADAS[Mês],M$4,ENTRADAS[Ano],$B$5)))</f>
        <v>0</v>
      </c>
      <c r="O7" s="55" t="str">
        <f>IF(METAS!I7="","",METAS!I7)</f>
        <v/>
      </c>
      <c r="P7" s="61">
        <f>IF($B7="","",IF($G$3=1,SUMIFS(ENTRADAS[Valor],ENTRADAS[Categoria],$B7,ENTRADAS[Status],"Concluído",ENTRADAS[Mês],O$4,ENTRADAS[Ano],$B$5),SUMIFS(ENTRADAS[Valor],ENTRADAS[Categoria],$B7,ENTRADAS[Mês],O$4,ENTRADAS[Ano],$B$5)))</f>
        <v>0</v>
      </c>
      <c r="Q7" s="56" t="str">
        <f>IF(METAS!J7="","",METAS!J7)</f>
        <v/>
      </c>
      <c r="R7" s="65">
        <f>IF($B7="","",IF($G$3=1,SUMIFS(ENTRADAS[Valor],ENTRADAS[Categoria],$B7,ENTRADAS[Status],"Concluído",ENTRADAS[Mês],Q$4,ENTRADAS[Ano],$B$5),SUMIFS(ENTRADAS[Valor],ENTRADAS[Categoria],$B7,ENTRADAS[Mês],Q$4,ENTRADAS[Ano],$B$5)))</f>
        <v>0</v>
      </c>
      <c r="S7" s="55" t="str">
        <f>IF(METAS!K7="","",METAS!K7)</f>
        <v/>
      </c>
      <c r="T7" s="61">
        <f>IF($B7="","",IF($G$3=1,SUMIFS(ENTRADAS[Valor],ENTRADAS[Categoria],$B7,ENTRADAS[Status],"Concluído",ENTRADAS[Mês],S$4,ENTRADAS[Ano],$B$5),SUMIFS(ENTRADAS[Valor],ENTRADAS[Categoria],$B7,ENTRADAS[Mês],S$4,ENTRADAS[Ano],$B$5)))</f>
        <v>0</v>
      </c>
      <c r="U7" s="56" t="str">
        <f>IF(METAS!L7="","",METAS!L7)</f>
        <v/>
      </c>
      <c r="V7" s="65">
        <f>IF($B7="","",IF($G$3=1,SUMIFS(ENTRADAS[Valor],ENTRADAS[Categoria],$B7,ENTRADAS[Status],"Concluído",ENTRADAS[Mês],U$4,ENTRADAS[Ano],$B$5),SUMIFS(ENTRADAS[Valor],ENTRADAS[Categoria],$B7,ENTRADAS[Mês],U$4,ENTRADAS[Ano],$B$5)))</f>
        <v>0</v>
      </c>
      <c r="W7" s="55" t="str">
        <f>IF(METAS!M7="","",METAS!M7)</f>
        <v/>
      </c>
      <c r="X7" s="61">
        <f>IF($B7="","",IF($G$3=1,SUMIFS(ENTRADAS[Valor],ENTRADAS[Categoria],$B7,ENTRADAS[Status],"Concluído",ENTRADAS[Mês],W$4,ENTRADAS[Ano],$B$5),SUMIFS(ENTRADAS[Valor],ENTRADAS[Categoria],$B7,ENTRADAS[Mês],W$4,ENTRADAS[Ano],$B$5)))</f>
        <v>0</v>
      </c>
      <c r="Y7" s="56" t="str">
        <f>IF(METAS!N7="","",METAS!N7)</f>
        <v/>
      </c>
      <c r="Z7" s="65">
        <f>IF($B7="","",IF($G$3=1,SUMIFS(ENTRADAS[Valor],ENTRADAS[Categoria],$B7,ENTRADAS[Status],"Concluído",ENTRADAS[Mês],Y$4,ENTRADAS[Ano],$B$5),SUMIFS(ENTRADAS[Valor],ENTRADAS[Categoria],$B7,ENTRADAS[Mês],Y$4,ENTRADAS[Ano],$B$5)))</f>
        <v>0</v>
      </c>
      <c r="AA7" s="57" t="str">
        <f>IFERROR(C7+E7+G7+I7+K7+M7+O7+Q7+S7+U7+W7+Y7,"")</f>
        <v/>
      </c>
      <c r="AB7" s="57">
        <f>IFERROR(D7+F7+H7+J7+L7+N7+P7+R7+T7+V7+X7+Z7,"")</f>
        <v>0</v>
      </c>
    </row>
    <row r="8" spans="2:28" x14ac:dyDescent="0.3">
      <c r="B8" s="58" t="str">
        <f>IF(METAS!B8="","",METAS!B8)</f>
        <v>Receita 2</v>
      </c>
      <c r="C8" s="55" t="str">
        <f>IF(METAS!C8="","",METAS!C8)</f>
        <v/>
      </c>
      <c r="D8" s="61">
        <f>IF($B8="","",IF($G$3=1,SUMIFS(ENTRADAS[Valor],ENTRADAS[Categoria],$B8,ENTRADAS[Status],"Concluído",ENTRADAS[Mês],C$4,ENTRADAS[Ano],$B$5),SUMIFS(ENTRADAS[Valor],ENTRADAS[Categoria],$B8,ENTRADAS[Mês],C$4,ENTRADAS[Ano],$B$5)))</f>
        <v>0</v>
      </c>
      <c r="E8" s="56" t="str">
        <f>IF(METAS!D8="","",METAS!D8)</f>
        <v/>
      </c>
      <c r="F8" s="65">
        <f>IF($B8="","",IF($G$3=1,SUMIFS(ENTRADAS[Valor],ENTRADAS[Categoria],$B8,ENTRADAS[Status],"Concluído",ENTRADAS[Mês],E$4,ENTRADAS[Ano],$B$5),SUMIFS(ENTRADAS[Valor],ENTRADAS[Categoria],$B8,ENTRADAS[Mês],E$4,ENTRADAS[Ano],$B$5)))</f>
        <v>0</v>
      </c>
      <c r="G8" s="55" t="str">
        <f>IF(METAS!E8="","",METAS!E8)</f>
        <v/>
      </c>
      <c r="H8" s="61">
        <f>IF($B8="","",IF($G$3=1,SUMIFS(ENTRADAS[Valor],ENTRADAS[Categoria],$B8,ENTRADAS[Status],"Concluído",ENTRADAS[Mês],G$4,ENTRADAS[Ano],$B$5),SUMIFS(ENTRADAS[Valor],ENTRADAS[Categoria],$B8,ENTRADAS[Mês],G$4,ENTRADAS[Ano],$B$5)))</f>
        <v>0</v>
      </c>
      <c r="I8" s="56" t="str">
        <f>IF(METAS!F8="","",METAS!F8)</f>
        <v/>
      </c>
      <c r="J8" s="65">
        <f>IF($B8="","",IF($G$3=1,SUMIFS(ENTRADAS[Valor],ENTRADAS[Categoria],$B8,ENTRADAS[Status],"Concluído",ENTRADAS[Mês],I$4,ENTRADAS[Ano],$B$5),SUMIFS(ENTRADAS[Valor],ENTRADAS[Categoria],$B8,ENTRADAS[Mês],I$4,ENTRADAS[Ano],$B$5)))</f>
        <v>0</v>
      </c>
      <c r="K8" s="55" t="str">
        <f>IF(METAS!G8="","",METAS!G8)</f>
        <v/>
      </c>
      <c r="L8" s="61">
        <f>IF($B8="","",IF($G$3=1,SUMIFS(ENTRADAS[Valor],ENTRADAS[Categoria],$B8,ENTRADAS[Status],"Concluído",ENTRADAS[Mês],K$4,ENTRADAS[Ano],$B$5),SUMIFS(ENTRADAS[Valor],ENTRADAS[Categoria],$B8,ENTRADAS[Mês],K$4,ENTRADAS[Ano],$B$5)))</f>
        <v>0</v>
      </c>
      <c r="M8" s="56" t="str">
        <f>IF(METAS!H8="","",METAS!H8)</f>
        <v/>
      </c>
      <c r="N8" s="65">
        <f>IF($B8="","",IF($G$3=1,SUMIFS(ENTRADAS[Valor],ENTRADAS[Categoria],$B8,ENTRADAS[Status],"Concluído",ENTRADAS[Mês],M$4,ENTRADAS[Ano],$B$5),SUMIFS(ENTRADAS[Valor],ENTRADAS[Categoria],$B8,ENTRADAS[Mês],M$4,ENTRADAS[Ano],$B$5)))</f>
        <v>0</v>
      </c>
      <c r="O8" s="55" t="str">
        <f>IF(METAS!I8="","",METAS!I8)</f>
        <v/>
      </c>
      <c r="P8" s="61">
        <f>IF($B8="","",IF($G$3=1,SUMIFS(ENTRADAS[Valor],ENTRADAS[Categoria],$B8,ENTRADAS[Status],"Concluído",ENTRADAS[Mês],O$4,ENTRADAS[Ano],$B$5),SUMIFS(ENTRADAS[Valor],ENTRADAS[Categoria],$B8,ENTRADAS[Mês],O$4,ENTRADAS[Ano],$B$5)))</f>
        <v>0</v>
      </c>
      <c r="Q8" s="56" t="str">
        <f>IF(METAS!J8="","",METAS!J8)</f>
        <v/>
      </c>
      <c r="R8" s="65">
        <f>IF($B8="","",IF($G$3=1,SUMIFS(ENTRADAS[Valor],ENTRADAS[Categoria],$B8,ENTRADAS[Status],"Concluído",ENTRADAS[Mês],Q$4,ENTRADAS[Ano],$B$5),SUMIFS(ENTRADAS[Valor],ENTRADAS[Categoria],$B8,ENTRADAS[Mês],Q$4,ENTRADAS[Ano],$B$5)))</f>
        <v>0</v>
      </c>
      <c r="S8" s="55" t="str">
        <f>IF(METAS!K8="","",METAS!K8)</f>
        <v/>
      </c>
      <c r="T8" s="61">
        <f>IF($B8="","",IF($G$3=1,SUMIFS(ENTRADAS[Valor],ENTRADAS[Categoria],$B8,ENTRADAS[Status],"Concluído",ENTRADAS[Mês],S$4,ENTRADAS[Ano],$B$5),SUMIFS(ENTRADAS[Valor],ENTRADAS[Categoria],$B8,ENTRADAS[Mês],S$4,ENTRADAS[Ano],$B$5)))</f>
        <v>0</v>
      </c>
      <c r="U8" s="56" t="str">
        <f>IF(METAS!L8="","",METAS!L8)</f>
        <v/>
      </c>
      <c r="V8" s="65">
        <f>IF($B8="","",IF($G$3=1,SUMIFS(ENTRADAS[Valor],ENTRADAS[Categoria],$B8,ENTRADAS[Status],"Concluído",ENTRADAS[Mês],U$4,ENTRADAS[Ano],$B$5),SUMIFS(ENTRADAS[Valor],ENTRADAS[Categoria],$B8,ENTRADAS[Mês],U$4,ENTRADAS[Ano],$B$5)))</f>
        <v>0</v>
      </c>
      <c r="W8" s="55" t="str">
        <f>IF(METAS!M8="","",METAS!M8)</f>
        <v/>
      </c>
      <c r="X8" s="61">
        <f>IF($B8="","",IF($G$3=1,SUMIFS(ENTRADAS[Valor],ENTRADAS[Categoria],$B8,ENTRADAS[Status],"Concluído",ENTRADAS[Mês],W$4,ENTRADAS[Ano],$B$5),SUMIFS(ENTRADAS[Valor],ENTRADAS[Categoria],$B8,ENTRADAS[Mês],W$4,ENTRADAS[Ano],$B$5)))</f>
        <v>0</v>
      </c>
      <c r="Y8" s="56" t="str">
        <f>IF(METAS!N8="","",METAS!N8)</f>
        <v/>
      </c>
      <c r="Z8" s="65">
        <f>IF($B8="","",IF($G$3=1,SUMIFS(ENTRADAS[Valor],ENTRADAS[Categoria],$B8,ENTRADAS[Status],"Concluído",ENTRADAS[Mês],Y$4,ENTRADAS[Ano],$B$5),SUMIFS(ENTRADAS[Valor],ENTRADAS[Categoria],$B8,ENTRADAS[Mês],Y$4,ENTRADAS[Ano],$B$5)))</f>
        <v>0</v>
      </c>
      <c r="AA8" s="57" t="str">
        <f t="shared" ref="AA8:AA16" si="1">IFERROR(C8+E8+G8+I8+K8+M8+O8+Q8+S8+U8+W8+Y8,"")</f>
        <v/>
      </c>
      <c r="AB8" s="57">
        <f t="shared" ref="AB8:AB16" si="2">IFERROR(D8+F8+H8+J8+L8+N8+P8+R8+T8+V8+X8+Z8,"")</f>
        <v>0</v>
      </c>
    </row>
    <row r="9" spans="2:28" x14ac:dyDescent="0.3">
      <c r="B9" s="58" t="str">
        <f>IF(METAS!B9="","",METAS!B9)</f>
        <v>Receita 3</v>
      </c>
      <c r="C9" s="55" t="str">
        <f>IF(METAS!C9="","",METAS!C9)</f>
        <v/>
      </c>
      <c r="D9" s="61">
        <f>IF($B9="","",IF($G$3=1,SUMIFS(ENTRADAS[Valor],ENTRADAS[Categoria],$B9,ENTRADAS[Status],"Concluído",ENTRADAS[Mês],C$4,ENTRADAS[Ano],$B$5),SUMIFS(ENTRADAS[Valor],ENTRADAS[Categoria],$B9,ENTRADAS[Mês],C$4,ENTRADAS[Ano],$B$5)))</f>
        <v>0</v>
      </c>
      <c r="E9" s="56" t="str">
        <f>IF(METAS!D9="","",METAS!D9)</f>
        <v/>
      </c>
      <c r="F9" s="65">
        <f>IF($B9="","",IF($G$3=1,SUMIFS(ENTRADAS[Valor],ENTRADAS[Categoria],$B9,ENTRADAS[Status],"Concluído",ENTRADAS[Mês],E$4,ENTRADAS[Ano],$B$5),SUMIFS(ENTRADAS[Valor],ENTRADAS[Categoria],$B9,ENTRADAS[Mês],E$4,ENTRADAS[Ano],$B$5)))</f>
        <v>0</v>
      </c>
      <c r="G9" s="55" t="str">
        <f>IF(METAS!E9="","",METAS!E9)</f>
        <v/>
      </c>
      <c r="H9" s="61">
        <f>IF($B9="","",IF($G$3=1,SUMIFS(ENTRADAS[Valor],ENTRADAS[Categoria],$B9,ENTRADAS[Status],"Concluído",ENTRADAS[Mês],G$4,ENTRADAS[Ano],$B$5),SUMIFS(ENTRADAS[Valor],ENTRADAS[Categoria],$B9,ENTRADAS[Mês],G$4,ENTRADAS[Ano],$B$5)))</f>
        <v>0</v>
      </c>
      <c r="I9" s="56" t="str">
        <f>IF(METAS!F9="","",METAS!F9)</f>
        <v/>
      </c>
      <c r="J9" s="65">
        <f>IF($B9="","",IF($G$3=1,SUMIFS(ENTRADAS[Valor],ENTRADAS[Categoria],$B9,ENTRADAS[Status],"Concluído",ENTRADAS[Mês],I$4,ENTRADAS[Ano],$B$5),SUMIFS(ENTRADAS[Valor],ENTRADAS[Categoria],$B9,ENTRADAS[Mês],I$4,ENTRADAS[Ano],$B$5)))</f>
        <v>0</v>
      </c>
      <c r="K9" s="55" t="str">
        <f>IF(METAS!G9="","",METAS!G9)</f>
        <v/>
      </c>
      <c r="L9" s="61">
        <f>IF($B9="","",IF($G$3=1,SUMIFS(ENTRADAS[Valor],ENTRADAS[Categoria],$B9,ENTRADAS[Status],"Concluído",ENTRADAS[Mês],K$4,ENTRADAS[Ano],$B$5),SUMIFS(ENTRADAS[Valor],ENTRADAS[Categoria],$B9,ENTRADAS[Mês],K$4,ENTRADAS[Ano],$B$5)))</f>
        <v>0</v>
      </c>
      <c r="M9" s="56" t="str">
        <f>IF(METAS!H9="","",METAS!H9)</f>
        <v/>
      </c>
      <c r="N9" s="65">
        <f>IF($B9="","",IF($G$3=1,SUMIFS(ENTRADAS[Valor],ENTRADAS[Categoria],$B9,ENTRADAS[Status],"Concluído",ENTRADAS[Mês],M$4,ENTRADAS[Ano],$B$5),SUMIFS(ENTRADAS[Valor],ENTRADAS[Categoria],$B9,ENTRADAS[Mês],M$4,ENTRADAS[Ano],$B$5)))</f>
        <v>0</v>
      </c>
      <c r="O9" s="55" t="str">
        <f>IF(METAS!I9="","",METAS!I9)</f>
        <v/>
      </c>
      <c r="P9" s="61">
        <f>IF($B9="","",IF($G$3=1,SUMIFS(ENTRADAS[Valor],ENTRADAS[Categoria],$B9,ENTRADAS[Status],"Concluído",ENTRADAS[Mês],O$4,ENTRADAS[Ano],$B$5),SUMIFS(ENTRADAS[Valor],ENTRADAS[Categoria],$B9,ENTRADAS[Mês],O$4,ENTRADAS[Ano],$B$5)))</f>
        <v>0</v>
      </c>
      <c r="Q9" s="56" t="str">
        <f>IF(METAS!J9="","",METAS!J9)</f>
        <v/>
      </c>
      <c r="R9" s="65">
        <f>IF($B9="","",IF($G$3=1,SUMIFS(ENTRADAS[Valor],ENTRADAS[Categoria],$B9,ENTRADAS[Status],"Concluído",ENTRADAS[Mês],Q$4,ENTRADAS[Ano],$B$5),SUMIFS(ENTRADAS[Valor],ENTRADAS[Categoria],$B9,ENTRADAS[Mês],Q$4,ENTRADAS[Ano],$B$5)))</f>
        <v>0</v>
      </c>
      <c r="S9" s="55" t="str">
        <f>IF(METAS!K9="","",METAS!K9)</f>
        <v/>
      </c>
      <c r="T9" s="61">
        <f>IF($B9="","",IF($G$3=1,SUMIFS(ENTRADAS[Valor],ENTRADAS[Categoria],$B9,ENTRADAS[Status],"Concluído",ENTRADAS[Mês],S$4,ENTRADAS[Ano],$B$5),SUMIFS(ENTRADAS[Valor],ENTRADAS[Categoria],$B9,ENTRADAS[Mês],S$4,ENTRADAS[Ano],$B$5)))</f>
        <v>0</v>
      </c>
      <c r="U9" s="56" t="str">
        <f>IF(METAS!L9="","",METAS!L9)</f>
        <v/>
      </c>
      <c r="V9" s="65">
        <f>IF($B9="","",IF($G$3=1,SUMIFS(ENTRADAS[Valor],ENTRADAS[Categoria],$B9,ENTRADAS[Status],"Concluído",ENTRADAS[Mês],U$4,ENTRADAS[Ano],$B$5),SUMIFS(ENTRADAS[Valor],ENTRADAS[Categoria],$B9,ENTRADAS[Mês],U$4,ENTRADAS[Ano],$B$5)))</f>
        <v>0</v>
      </c>
      <c r="W9" s="55" t="str">
        <f>IF(METAS!M9="","",METAS!M9)</f>
        <v/>
      </c>
      <c r="X9" s="61">
        <f>IF($B9="","",IF($G$3=1,SUMIFS(ENTRADAS[Valor],ENTRADAS[Categoria],$B9,ENTRADAS[Status],"Concluído",ENTRADAS[Mês],W$4,ENTRADAS[Ano],$B$5),SUMIFS(ENTRADAS[Valor],ENTRADAS[Categoria],$B9,ENTRADAS[Mês],W$4,ENTRADAS[Ano],$B$5)))</f>
        <v>0</v>
      </c>
      <c r="Y9" s="56" t="str">
        <f>IF(METAS!N9="","",METAS!N9)</f>
        <v/>
      </c>
      <c r="Z9" s="65">
        <f>IF($B9="","",IF($G$3=1,SUMIFS(ENTRADAS[Valor],ENTRADAS[Categoria],$B9,ENTRADAS[Status],"Concluído",ENTRADAS[Mês],Y$4,ENTRADAS[Ano],$B$5),SUMIFS(ENTRADAS[Valor],ENTRADAS[Categoria],$B9,ENTRADAS[Mês],Y$4,ENTRADAS[Ano],$B$5)))</f>
        <v>0</v>
      </c>
      <c r="AA9" s="57" t="str">
        <f t="shared" si="1"/>
        <v/>
      </c>
      <c r="AB9" s="57">
        <f t="shared" si="2"/>
        <v>0</v>
      </c>
    </row>
    <row r="10" spans="2:28" x14ac:dyDescent="0.3">
      <c r="B10" s="58" t="str">
        <f>IF(METAS!B10="","",METAS!B10)</f>
        <v>Receita 4</v>
      </c>
      <c r="C10" s="55" t="str">
        <f>IF(METAS!C10="","",METAS!C10)</f>
        <v/>
      </c>
      <c r="D10" s="61">
        <f>IF($B10="","",IF($G$3=1,SUMIFS(ENTRADAS[Valor],ENTRADAS[Categoria],$B10,ENTRADAS[Status],"Concluído",ENTRADAS[Mês],C$4,ENTRADAS[Ano],$B$5),SUMIFS(ENTRADAS[Valor],ENTRADAS[Categoria],$B10,ENTRADAS[Mês],C$4,ENTRADAS[Ano],$B$5)))</f>
        <v>0</v>
      </c>
      <c r="E10" s="56" t="str">
        <f>IF(METAS!D10="","",METAS!D10)</f>
        <v/>
      </c>
      <c r="F10" s="65">
        <f>IF($B10="","",IF($G$3=1,SUMIFS(ENTRADAS[Valor],ENTRADAS[Categoria],$B10,ENTRADAS[Status],"Concluído",ENTRADAS[Mês],E$4,ENTRADAS[Ano],$B$5),SUMIFS(ENTRADAS[Valor],ENTRADAS[Categoria],$B10,ENTRADAS[Mês],E$4,ENTRADAS[Ano],$B$5)))</f>
        <v>0</v>
      </c>
      <c r="G10" s="55" t="str">
        <f>IF(METAS!E10="","",METAS!E10)</f>
        <v/>
      </c>
      <c r="H10" s="61">
        <f>IF($B10="","",IF($G$3=1,SUMIFS(ENTRADAS[Valor],ENTRADAS[Categoria],$B10,ENTRADAS[Status],"Concluído",ENTRADAS[Mês],G$4,ENTRADAS[Ano],$B$5),SUMIFS(ENTRADAS[Valor],ENTRADAS[Categoria],$B10,ENTRADAS[Mês],G$4,ENTRADAS[Ano],$B$5)))</f>
        <v>0</v>
      </c>
      <c r="I10" s="56" t="str">
        <f>IF(METAS!F10="","",METAS!F10)</f>
        <v/>
      </c>
      <c r="J10" s="65">
        <f>IF($B10="","",IF($G$3=1,SUMIFS(ENTRADAS[Valor],ENTRADAS[Categoria],$B10,ENTRADAS[Status],"Concluído",ENTRADAS[Mês],I$4,ENTRADAS[Ano],$B$5),SUMIFS(ENTRADAS[Valor],ENTRADAS[Categoria],$B10,ENTRADAS[Mês],I$4,ENTRADAS[Ano],$B$5)))</f>
        <v>0</v>
      </c>
      <c r="K10" s="55" t="str">
        <f>IF(METAS!G10="","",METAS!G10)</f>
        <v/>
      </c>
      <c r="L10" s="61">
        <f>IF($B10="","",IF($G$3=1,SUMIFS(ENTRADAS[Valor],ENTRADAS[Categoria],$B10,ENTRADAS[Status],"Concluído",ENTRADAS[Mês],K$4,ENTRADAS[Ano],$B$5),SUMIFS(ENTRADAS[Valor],ENTRADAS[Categoria],$B10,ENTRADAS[Mês],K$4,ENTRADAS[Ano],$B$5)))</f>
        <v>0</v>
      </c>
      <c r="M10" s="56" t="str">
        <f>IF(METAS!H10="","",METAS!H10)</f>
        <v/>
      </c>
      <c r="N10" s="65">
        <f>IF($B10="","",IF($G$3=1,SUMIFS(ENTRADAS[Valor],ENTRADAS[Categoria],$B10,ENTRADAS[Status],"Concluído",ENTRADAS[Mês],M$4,ENTRADAS[Ano],$B$5),SUMIFS(ENTRADAS[Valor],ENTRADAS[Categoria],$B10,ENTRADAS[Mês],M$4,ENTRADAS[Ano],$B$5)))</f>
        <v>0</v>
      </c>
      <c r="O10" s="55" t="str">
        <f>IF(METAS!I10="","",METAS!I10)</f>
        <v/>
      </c>
      <c r="P10" s="61">
        <f>IF($B10="","",IF($G$3=1,SUMIFS(ENTRADAS[Valor],ENTRADAS[Categoria],$B10,ENTRADAS[Status],"Concluído",ENTRADAS[Mês],O$4,ENTRADAS[Ano],$B$5),SUMIFS(ENTRADAS[Valor],ENTRADAS[Categoria],$B10,ENTRADAS[Mês],O$4,ENTRADAS[Ano],$B$5)))</f>
        <v>0</v>
      </c>
      <c r="Q10" s="56" t="str">
        <f>IF(METAS!J10="","",METAS!J10)</f>
        <v/>
      </c>
      <c r="R10" s="65">
        <f>IF($B10="","",IF($G$3=1,SUMIFS(ENTRADAS[Valor],ENTRADAS[Categoria],$B10,ENTRADAS[Status],"Concluído",ENTRADAS[Mês],Q$4,ENTRADAS[Ano],$B$5),SUMIFS(ENTRADAS[Valor],ENTRADAS[Categoria],$B10,ENTRADAS[Mês],Q$4,ENTRADAS[Ano],$B$5)))</f>
        <v>0</v>
      </c>
      <c r="S10" s="55" t="str">
        <f>IF(METAS!K10="","",METAS!K10)</f>
        <v/>
      </c>
      <c r="T10" s="61">
        <f>IF($B10="","",IF($G$3=1,SUMIFS(ENTRADAS[Valor],ENTRADAS[Categoria],$B10,ENTRADAS[Status],"Concluído",ENTRADAS[Mês],S$4,ENTRADAS[Ano],$B$5),SUMIFS(ENTRADAS[Valor],ENTRADAS[Categoria],$B10,ENTRADAS[Mês],S$4,ENTRADAS[Ano],$B$5)))</f>
        <v>0</v>
      </c>
      <c r="U10" s="56" t="str">
        <f>IF(METAS!L10="","",METAS!L10)</f>
        <v/>
      </c>
      <c r="V10" s="65">
        <f>IF($B10="","",IF($G$3=1,SUMIFS(ENTRADAS[Valor],ENTRADAS[Categoria],$B10,ENTRADAS[Status],"Concluído",ENTRADAS[Mês],U$4,ENTRADAS[Ano],$B$5),SUMIFS(ENTRADAS[Valor],ENTRADAS[Categoria],$B10,ENTRADAS[Mês],U$4,ENTRADAS[Ano],$B$5)))</f>
        <v>0</v>
      </c>
      <c r="W10" s="55" t="str">
        <f>IF(METAS!M10="","",METAS!M10)</f>
        <v/>
      </c>
      <c r="X10" s="61">
        <f>IF($B10="","",IF($G$3=1,SUMIFS(ENTRADAS[Valor],ENTRADAS[Categoria],$B10,ENTRADAS[Status],"Concluído",ENTRADAS[Mês],W$4,ENTRADAS[Ano],$B$5),SUMIFS(ENTRADAS[Valor],ENTRADAS[Categoria],$B10,ENTRADAS[Mês],W$4,ENTRADAS[Ano],$B$5)))</f>
        <v>0</v>
      </c>
      <c r="Y10" s="56" t="str">
        <f>IF(METAS!N10="","",METAS!N10)</f>
        <v/>
      </c>
      <c r="Z10" s="65">
        <f>IF($B10="","",IF($G$3=1,SUMIFS(ENTRADAS[Valor],ENTRADAS[Categoria],$B10,ENTRADAS[Status],"Concluído",ENTRADAS[Mês],Y$4,ENTRADAS[Ano],$B$5),SUMIFS(ENTRADAS[Valor],ENTRADAS[Categoria],$B10,ENTRADAS[Mês],Y$4,ENTRADAS[Ano],$B$5)))</f>
        <v>0</v>
      </c>
      <c r="AA10" s="57" t="str">
        <f t="shared" si="1"/>
        <v/>
      </c>
      <c r="AB10" s="57">
        <f t="shared" si="2"/>
        <v>0</v>
      </c>
    </row>
    <row r="11" spans="2:28" x14ac:dyDescent="0.3">
      <c r="B11" s="58" t="str">
        <f>IF(METAS!B11="","",METAS!B11)</f>
        <v>Receita 5</v>
      </c>
      <c r="C11" s="55" t="str">
        <f>IF(METAS!C11="","",METAS!C11)</f>
        <v/>
      </c>
      <c r="D11" s="61">
        <f>IF($B11="","",IF($G$3=1,SUMIFS(ENTRADAS[Valor],ENTRADAS[Categoria],$B11,ENTRADAS[Status],"Concluído",ENTRADAS[Mês],C$4,ENTRADAS[Ano],$B$5),SUMIFS(ENTRADAS[Valor],ENTRADAS[Categoria],$B11,ENTRADAS[Mês],C$4,ENTRADAS[Ano],$B$5)))</f>
        <v>0</v>
      </c>
      <c r="E11" s="56" t="str">
        <f>IF(METAS!D11="","",METAS!D11)</f>
        <v/>
      </c>
      <c r="F11" s="65">
        <f>IF($B11="","",IF($G$3=1,SUMIFS(ENTRADAS[Valor],ENTRADAS[Categoria],$B11,ENTRADAS[Status],"Concluído",ENTRADAS[Mês],E$4,ENTRADAS[Ano],$B$5),SUMIFS(ENTRADAS[Valor],ENTRADAS[Categoria],$B11,ENTRADAS[Mês],E$4,ENTRADAS[Ano],$B$5)))</f>
        <v>0</v>
      </c>
      <c r="G11" s="55" t="str">
        <f>IF(METAS!E11="","",METAS!E11)</f>
        <v/>
      </c>
      <c r="H11" s="61">
        <f>IF($B11="","",IF($G$3=1,SUMIFS(ENTRADAS[Valor],ENTRADAS[Categoria],$B11,ENTRADAS[Status],"Concluído",ENTRADAS[Mês],G$4,ENTRADAS[Ano],$B$5),SUMIFS(ENTRADAS[Valor],ENTRADAS[Categoria],$B11,ENTRADAS[Mês],G$4,ENTRADAS[Ano],$B$5)))</f>
        <v>0</v>
      </c>
      <c r="I11" s="56" t="str">
        <f>IF(METAS!F11="","",METAS!F11)</f>
        <v/>
      </c>
      <c r="J11" s="65">
        <f>IF($B11="","",IF($G$3=1,SUMIFS(ENTRADAS[Valor],ENTRADAS[Categoria],$B11,ENTRADAS[Status],"Concluído",ENTRADAS[Mês],I$4,ENTRADAS[Ano],$B$5),SUMIFS(ENTRADAS[Valor],ENTRADAS[Categoria],$B11,ENTRADAS[Mês],I$4,ENTRADAS[Ano],$B$5)))</f>
        <v>0</v>
      </c>
      <c r="K11" s="55" t="str">
        <f>IF(METAS!G11="","",METAS!G11)</f>
        <v/>
      </c>
      <c r="L11" s="61">
        <f>IF($B11="","",IF($G$3=1,SUMIFS(ENTRADAS[Valor],ENTRADAS[Categoria],$B11,ENTRADAS[Status],"Concluído",ENTRADAS[Mês],K$4,ENTRADAS[Ano],$B$5),SUMIFS(ENTRADAS[Valor],ENTRADAS[Categoria],$B11,ENTRADAS[Mês],K$4,ENTRADAS[Ano],$B$5)))</f>
        <v>0</v>
      </c>
      <c r="M11" s="56" t="str">
        <f>IF(METAS!H11="","",METAS!H11)</f>
        <v/>
      </c>
      <c r="N11" s="65">
        <f>IF($B11="","",IF($G$3=1,SUMIFS(ENTRADAS[Valor],ENTRADAS[Categoria],$B11,ENTRADAS[Status],"Concluído",ENTRADAS[Mês],M$4,ENTRADAS[Ano],$B$5),SUMIFS(ENTRADAS[Valor],ENTRADAS[Categoria],$B11,ENTRADAS[Mês],M$4,ENTRADAS[Ano],$B$5)))</f>
        <v>0</v>
      </c>
      <c r="O11" s="55" t="str">
        <f>IF(METAS!I11="","",METAS!I11)</f>
        <v/>
      </c>
      <c r="P11" s="61">
        <f>IF($B11="","",IF($G$3=1,SUMIFS(ENTRADAS[Valor],ENTRADAS[Categoria],$B11,ENTRADAS[Status],"Concluído",ENTRADAS[Mês],O$4,ENTRADAS[Ano],$B$5),SUMIFS(ENTRADAS[Valor],ENTRADAS[Categoria],$B11,ENTRADAS[Mês],O$4,ENTRADAS[Ano],$B$5)))</f>
        <v>0</v>
      </c>
      <c r="Q11" s="56" t="str">
        <f>IF(METAS!J11="","",METAS!J11)</f>
        <v/>
      </c>
      <c r="R11" s="65">
        <f>IF($B11="","",IF($G$3=1,SUMIFS(ENTRADAS[Valor],ENTRADAS[Categoria],$B11,ENTRADAS[Status],"Concluído",ENTRADAS[Mês],Q$4,ENTRADAS[Ano],$B$5),SUMIFS(ENTRADAS[Valor],ENTRADAS[Categoria],$B11,ENTRADAS[Mês],Q$4,ENTRADAS[Ano],$B$5)))</f>
        <v>0</v>
      </c>
      <c r="S11" s="55" t="str">
        <f>IF(METAS!K11="","",METAS!K11)</f>
        <v/>
      </c>
      <c r="T11" s="61">
        <f>IF($B11="","",IF($G$3=1,SUMIFS(ENTRADAS[Valor],ENTRADAS[Categoria],$B11,ENTRADAS[Status],"Concluído",ENTRADAS[Mês],S$4,ENTRADAS[Ano],$B$5),SUMIFS(ENTRADAS[Valor],ENTRADAS[Categoria],$B11,ENTRADAS[Mês],S$4,ENTRADAS[Ano],$B$5)))</f>
        <v>0</v>
      </c>
      <c r="U11" s="56" t="str">
        <f>IF(METAS!L11="","",METAS!L11)</f>
        <v/>
      </c>
      <c r="V11" s="65">
        <f>IF($B11="","",IF($G$3=1,SUMIFS(ENTRADAS[Valor],ENTRADAS[Categoria],$B11,ENTRADAS[Status],"Concluído",ENTRADAS[Mês],U$4,ENTRADAS[Ano],$B$5),SUMIFS(ENTRADAS[Valor],ENTRADAS[Categoria],$B11,ENTRADAS[Mês],U$4,ENTRADAS[Ano],$B$5)))</f>
        <v>0</v>
      </c>
      <c r="W11" s="55" t="str">
        <f>IF(METAS!M11="","",METAS!M11)</f>
        <v/>
      </c>
      <c r="X11" s="61">
        <f>IF($B11="","",IF($G$3=1,SUMIFS(ENTRADAS[Valor],ENTRADAS[Categoria],$B11,ENTRADAS[Status],"Concluído",ENTRADAS[Mês],W$4,ENTRADAS[Ano],$B$5),SUMIFS(ENTRADAS[Valor],ENTRADAS[Categoria],$B11,ENTRADAS[Mês],W$4,ENTRADAS[Ano],$B$5)))</f>
        <v>0</v>
      </c>
      <c r="Y11" s="56" t="str">
        <f>IF(METAS!N11="","",METAS!N11)</f>
        <v/>
      </c>
      <c r="Z11" s="65">
        <f>IF($B11="","",IF($G$3=1,SUMIFS(ENTRADAS[Valor],ENTRADAS[Categoria],$B11,ENTRADAS[Status],"Concluído",ENTRADAS[Mês],Y$4,ENTRADAS[Ano],$B$5),SUMIFS(ENTRADAS[Valor],ENTRADAS[Categoria],$B11,ENTRADAS[Mês],Y$4,ENTRADAS[Ano],$B$5)))</f>
        <v>0</v>
      </c>
      <c r="AA11" s="57" t="str">
        <f t="shared" si="1"/>
        <v/>
      </c>
      <c r="AB11" s="57">
        <f t="shared" si="2"/>
        <v>0</v>
      </c>
    </row>
    <row r="12" spans="2:28" x14ac:dyDescent="0.3">
      <c r="B12" s="58" t="str">
        <f>IF(METAS!B12="","",METAS!B12)</f>
        <v>Receita 6</v>
      </c>
      <c r="C12" s="55" t="str">
        <f>IF(METAS!C12="","",METAS!C12)</f>
        <v/>
      </c>
      <c r="D12" s="61">
        <f>IF($B12="","",IF($G$3=1,SUMIFS(ENTRADAS[Valor],ENTRADAS[Categoria],$B12,ENTRADAS[Status],"Concluído",ENTRADAS[Mês],C$4,ENTRADAS[Ano],$B$5),SUMIFS(ENTRADAS[Valor],ENTRADAS[Categoria],$B12,ENTRADAS[Mês],C$4,ENTRADAS[Ano],$B$5)))</f>
        <v>0</v>
      </c>
      <c r="E12" s="56" t="str">
        <f>IF(METAS!D12="","",METAS!D12)</f>
        <v/>
      </c>
      <c r="F12" s="65">
        <f>IF($B12="","",IF($G$3=1,SUMIFS(ENTRADAS[Valor],ENTRADAS[Categoria],$B12,ENTRADAS[Status],"Concluído",ENTRADAS[Mês],E$4,ENTRADAS[Ano],$B$5),SUMIFS(ENTRADAS[Valor],ENTRADAS[Categoria],$B12,ENTRADAS[Mês],E$4,ENTRADAS[Ano],$B$5)))</f>
        <v>0</v>
      </c>
      <c r="G12" s="55" t="str">
        <f>IF(METAS!E12="","",METAS!E12)</f>
        <v/>
      </c>
      <c r="H12" s="61">
        <f>IF($B12="","",IF($G$3=1,SUMIFS(ENTRADAS[Valor],ENTRADAS[Categoria],$B12,ENTRADAS[Status],"Concluído",ENTRADAS[Mês],G$4,ENTRADAS[Ano],$B$5),SUMIFS(ENTRADAS[Valor],ENTRADAS[Categoria],$B12,ENTRADAS[Mês],G$4,ENTRADAS[Ano],$B$5)))</f>
        <v>0</v>
      </c>
      <c r="I12" s="56" t="str">
        <f>IF(METAS!F12="","",METAS!F12)</f>
        <v/>
      </c>
      <c r="J12" s="65">
        <f>IF($B12="","",IF($G$3=1,SUMIFS(ENTRADAS[Valor],ENTRADAS[Categoria],$B12,ENTRADAS[Status],"Concluído",ENTRADAS[Mês],I$4,ENTRADAS[Ano],$B$5),SUMIFS(ENTRADAS[Valor],ENTRADAS[Categoria],$B12,ENTRADAS[Mês],I$4,ENTRADAS[Ano],$B$5)))</f>
        <v>0</v>
      </c>
      <c r="K12" s="55" t="str">
        <f>IF(METAS!G12="","",METAS!G12)</f>
        <v/>
      </c>
      <c r="L12" s="61">
        <f>IF($B12="","",IF($G$3=1,SUMIFS(ENTRADAS[Valor],ENTRADAS[Categoria],$B12,ENTRADAS[Status],"Concluído",ENTRADAS[Mês],K$4,ENTRADAS[Ano],$B$5),SUMIFS(ENTRADAS[Valor],ENTRADAS[Categoria],$B12,ENTRADAS[Mês],K$4,ENTRADAS[Ano],$B$5)))</f>
        <v>0</v>
      </c>
      <c r="M12" s="56" t="str">
        <f>IF(METAS!H12="","",METAS!H12)</f>
        <v/>
      </c>
      <c r="N12" s="65">
        <f>IF($B12="","",IF($G$3=1,SUMIFS(ENTRADAS[Valor],ENTRADAS[Categoria],$B12,ENTRADAS[Status],"Concluído",ENTRADAS[Mês],M$4,ENTRADAS[Ano],$B$5),SUMIFS(ENTRADAS[Valor],ENTRADAS[Categoria],$B12,ENTRADAS[Mês],M$4,ENTRADAS[Ano],$B$5)))</f>
        <v>0</v>
      </c>
      <c r="O12" s="55" t="str">
        <f>IF(METAS!I12="","",METAS!I12)</f>
        <v/>
      </c>
      <c r="P12" s="61">
        <f>IF($B12="","",IF($G$3=1,SUMIFS(ENTRADAS[Valor],ENTRADAS[Categoria],$B12,ENTRADAS[Status],"Concluído",ENTRADAS[Mês],O$4,ENTRADAS[Ano],$B$5),SUMIFS(ENTRADAS[Valor],ENTRADAS[Categoria],$B12,ENTRADAS[Mês],O$4,ENTRADAS[Ano],$B$5)))</f>
        <v>0</v>
      </c>
      <c r="Q12" s="56" t="str">
        <f>IF(METAS!J12="","",METAS!J12)</f>
        <v/>
      </c>
      <c r="R12" s="65">
        <f>IF($B12="","",IF($G$3=1,SUMIFS(ENTRADAS[Valor],ENTRADAS[Categoria],$B12,ENTRADAS[Status],"Concluído",ENTRADAS[Mês],Q$4,ENTRADAS[Ano],$B$5),SUMIFS(ENTRADAS[Valor],ENTRADAS[Categoria],$B12,ENTRADAS[Mês],Q$4,ENTRADAS[Ano],$B$5)))</f>
        <v>0</v>
      </c>
      <c r="S12" s="55" t="str">
        <f>IF(METAS!K12="","",METAS!K12)</f>
        <v/>
      </c>
      <c r="T12" s="61">
        <f>IF($B12="","",IF($G$3=1,SUMIFS(ENTRADAS[Valor],ENTRADAS[Categoria],$B12,ENTRADAS[Status],"Concluído",ENTRADAS[Mês],S$4,ENTRADAS[Ano],$B$5),SUMIFS(ENTRADAS[Valor],ENTRADAS[Categoria],$B12,ENTRADAS[Mês],S$4,ENTRADAS[Ano],$B$5)))</f>
        <v>0</v>
      </c>
      <c r="U12" s="56" t="str">
        <f>IF(METAS!L12="","",METAS!L12)</f>
        <v/>
      </c>
      <c r="V12" s="65">
        <f>IF($B12="","",IF($G$3=1,SUMIFS(ENTRADAS[Valor],ENTRADAS[Categoria],$B12,ENTRADAS[Status],"Concluído",ENTRADAS[Mês],U$4,ENTRADAS[Ano],$B$5),SUMIFS(ENTRADAS[Valor],ENTRADAS[Categoria],$B12,ENTRADAS[Mês],U$4,ENTRADAS[Ano],$B$5)))</f>
        <v>0</v>
      </c>
      <c r="W12" s="55" t="str">
        <f>IF(METAS!M12="","",METAS!M12)</f>
        <v/>
      </c>
      <c r="X12" s="61">
        <f>IF($B12="","",IF($G$3=1,SUMIFS(ENTRADAS[Valor],ENTRADAS[Categoria],$B12,ENTRADAS[Status],"Concluído",ENTRADAS[Mês],W$4,ENTRADAS[Ano],$B$5),SUMIFS(ENTRADAS[Valor],ENTRADAS[Categoria],$B12,ENTRADAS[Mês],W$4,ENTRADAS[Ano],$B$5)))</f>
        <v>0</v>
      </c>
      <c r="Y12" s="56" t="str">
        <f>IF(METAS!N12="","",METAS!N12)</f>
        <v/>
      </c>
      <c r="Z12" s="65">
        <f>IF($B12="","",IF($G$3=1,SUMIFS(ENTRADAS[Valor],ENTRADAS[Categoria],$B12,ENTRADAS[Status],"Concluído",ENTRADAS[Mês],Y$4,ENTRADAS[Ano],$B$5),SUMIFS(ENTRADAS[Valor],ENTRADAS[Categoria],$B12,ENTRADAS[Mês],Y$4,ENTRADAS[Ano],$B$5)))</f>
        <v>0</v>
      </c>
      <c r="AA12" s="57" t="str">
        <f t="shared" si="1"/>
        <v/>
      </c>
      <c r="AB12" s="57">
        <f t="shared" si="2"/>
        <v>0</v>
      </c>
    </row>
    <row r="13" spans="2:28" x14ac:dyDescent="0.3">
      <c r="B13" s="58" t="str">
        <f>IF(METAS!B13="","",METAS!B13)</f>
        <v>Receita 7</v>
      </c>
      <c r="C13" s="55" t="str">
        <f>IF(METAS!C13="","",METAS!C13)</f>
        <v/>
      </c>
      <c r="D13" s="61">
        <f>IF($B13="","",IF($G$3=1,SUMIFS(ENTRADAS[Valor],ENTRADAS[Categoria],$B13,ENTRADAS[Status],"Concluído",ENTRADAS[Mês],C$4,ENTRADAS[Ano],$B$5),SUMIFS(ENTRADAS[Valor],ENTRADAS[Categoria],$B13,ENTRADAS[Mês],C$4,ENTRADAS[Ano],$B$5)))</f>
        <v>0</v>
      </c>
      <c r="E13" s="56" t="str">
        <f>IF(METAS!D13="","",METAS!D13)</f>
        <v/>
      </c>
      <c r="F13" s="65">
        <f>IF($B13="","",IF($G$3=1,SUMIFS(ENTRADAS[Valor],ENTRADAS[Categoria],$B13,ENTRADAS[Status],"Concluído",ENTRADAS[Mês],E$4,ENTRADAS[Ano],$B$5),SUMIFS(ENTRADAS[Valor],ENTRADAS[Categoria],$B13,ENTRADAS[Mês],E$4,ENTRADAS[Ano],$B$5)))</f>
        <v>0</v>
      </c>
      <c r="G13" s="55" t="str">
        <f>IF(METAS!E13="","",METAS!E13)</f>
        <v/>
      </c>
      <c r="H13" s="61">
        <f>IF($B13="","",IF($G$3=1,SUMIFS(ENTRADAS[Valor],ENTRADAS[Categoria],$B13,ENTRADAS[Status],"Concluído",ENTRADAS[Mês],G$4,ENTRADAS[Ano],$B$5),SUMIFS(ENTRADAS[Valor],ENTRADAS[Categoria],$B13,ENTRADAS[Mês],G$4,ENTRADAS[Ano],$B$5)))</f>
        <v>0</v>
      </c>
      <c r="I13" s="56" t="str">
        <f>IF(METAS!F13="","",METAS!F13)</f>
        <v/>
      </c>
      <c r="J13" s="65">
        <f>IF($B13="","",IF($G$3=1,SUMIFS(ENTRADAS[Valor],ENTRADAS[Categoria],$B13,ENTRADAS[Status],"Concluído",ENTRADAS[Mês],I$4,ENTRADAS[Ano],$B$5),SUMIFS(ENTRADAS[Valor],ENTRADAS[Categoria],$B13,ENTRADAS[Mês],I$4,ENTRADAS[Ano],$B$5)))</f>
        <v>0</v>
      </c>
      <c r="K13" s="55" t="str">
        <f>IF(METAS!G13="","",METAS!G13)</f>
        <v/>
      </c>
      <c r="L13" s="61">
        <f>IF($B13="","",IF($G$3=1,SUMIFS(ENTRADAS[Valor],ENTRADAS[Categoria],$B13,ENTRADAS[Status],"Concluído",ENTRADAS[Mês],K$4,ENTRADAS[Ano],$B$5),SUMIFS(ENTRADAS[Valor],ENTRADAS[Categoria],$B13,ENTRADAS[Mês],K$4,ENTRADAS[Ano],$B$5)))</f>
        <v>0</v>
      </c>
      <c r="M13" s="56" t="str">
        <f>IF(METAS!H13="","",METAS!H13)</f>
        <v/>
      </c>
      <c r="N13" s="65">
        <f>IF($B13="","",IF($G$3=1,SUMIFS(ENTRADAS[Valor],ENTRADAS[Categoria],$B13,ENTRADAS[Status],"Concluído",ENTRADAS[Mês],M$4,ENTRADAS[Ano],$B$5),SUMIFS(ENTRADAS[Valor],ENTRADAS[Categoria],$B13,ENTRADAS[Mês],M$4,ENTRADAS[Ano],$B$5)))</f>
        <v>0</v>
      </c>
      <c r="O13" s="55" t="str">
        <f>IF(METAS!I13="","",METAS!I13)</f>
        <v/>
      </c>
      <c r="P13" s="61">
        <f>IF($B13="","",IF($G$3=1,SUMIFS(ENTRADAS[Valor],ENTRADAS[Categoria],$B13,ENTRADAS[Status],"Concluído",ENTRADAS[Mês],O$4,ENTRADAS[Ano],$B$5),SUMIFS(ENTRADAS[Valor],ENTRADAS[Categoria],$B13,ENTRADAS[Mês],O$4,ENTRADAS[Ano],$B$5)))</f>
        <v>0</v>
      </c>
      <c r="Q13" s="56" t="str">
        <f>IF(METAS!J13="","",METAS!J13)</f>
        <v/>
      </c>
      <c r="R13" s="65">
        <f>IF($B13="","",IF($G$3=1,SUMIFS(ENTRADAS[Valor],ENTRADAS[Categoria],$B13,ENTRADAS[Status],"Concluído",ENTRADAS[Mês],Q$4,ENTRADAS[Ano],$B$5),SUMIFS(ENTRADAS[Valor],ENTRADAS[Categoria],$B13,ENTRADAS[Mês],Q$4,ENTRADAS[Ano],$B$5)))</f>
        <v>0</v>
      </c>
      <c r="S13" s="55" t="str">
        <f>IF(METAS!K13="","",METAS!K13)</f>
        <v/>
      </c>
      <c r="T13" s="61">
        <f>IF($B13="","",IF($G$3=1,SUMIFS(ENTRADAS[Valor],ENTRADAS[Categoria],$B13,ENTRADAS[Status],"Concluído",ENTRADAS[Mês],S$4,ENTRADAS[Ano],$B$5),SUMIFS(ENTRADAS[Valor],ENTRADAS[Categoria],$B13,ENTRADAS[Mês],S$4,ENTRADAS[Ano],$B$5)))</f>
        <v>0</v>
      </c>
      <c r="U13" s="56" t="str">
        <f>IF(METAS!L13="","",METAS!L13)</f>
        <v/>
      </c>
      <c r="V13" s="65">
        <f>IF($B13="","",IF($G$3=1,SUMIFS(ENTRADAS[Valor],ENTRADAS[Categoria],$B13,ENTRADAS[Status],"Concluído",ENTRADAS[Mês],U$4,ENTRADAS[Ano],$B$5),SUMIFS(ENTRADAS[Valor],ENTRADAS[Categoria],$B13,ENTRADAS[Mês],U$4,ENTRADAS[Ano],$B$5)))</f>
        <v>0</v>
      </c>
      <c r="W13" s="55" t="str">
        <f>IF(METAS!M13="","",METAS!M13)</f>
        <v/>
      </c>
      <c r="X13" s="61">
        <f>IF($B13="","",IF($G$3=1,SUMIFS(ENTRADAS[Valor],ENTRADAS[Categoria],$B13,ENTRADAS[Status],"Concluído",ENTRADAS[Mês],W$4,ENTRADAS[Ano],$B$5),SUMIFS(ENTRADAS[Valor],ENTRADAS[Categoria],$B13,ENTRADAS[Mês],W$4,ENTRADAS[Ano],$B$5)))</f>
        <v>0</v>
      </c>
      <c r="Y13" s="56" t="str">
        <f>IF(METAS!N13="","",METAS!N13)</f>
        <v/>
      </c>
      <c r="Z13" s="65">
        <f>IF($B13="","",IF($G$3=1,SUMIFS(ENTRADAS[Valor],ENTRADAS[Categoria],$B13,ENTRADAS[Status],"Concluído",ENTRADAS[Mês],Y$4,ENTRADAS[Ano],$B$5),SUMIFS(ENTRADAS[Valor],ENTRADAS[Categoria],$B13,ENTRADAS[Mês],Y$4,ENTRADAS[Ano],$B$5)))</f>
        <v>0</v>
      </c>
      <c r="AA13" s="57" t="str">
        <f t="shared" si="1"/>
        <v/>
      </c>
      <c r="AB13" s="57">
        <f t="shared" si="2"/>
        <v>0</v>
      </c>
    </row>
    <row r="14" spans="2:28" x14ac:dyDescent="0.3">
      <c r="B14" s="58" t="str">
        <f>IF(METAS!B14="","",METAS!B14)</f>
        <v>Receita 8</v>
      </c>
      <c r="C14" s="55" t="str">
        <f>IF(METAS!C14="","",METAS!C14)</f>
        <v/>
      </c>
      <c r="D14" s="61">
        <f>IF($B14="","",IF($G$3=1,SUMIFS(ENTRADAS[Valor],ENTRADAS[Categoria],$B14,ENTRADAS[Status],"Concluído",ENTRADAS[Mês],C$4,ENTRADAS[Ano],$B$5),SUMIFS(ENTRADAS[Valor],ENTRADAS[Categoria],$B14,ENTRADAS[Mês],C$4,ENTRADAS[Ano],$B$5)))</f>
        <v>0</v>
      </c>
      <c r="E14" s="56" t="str">
        <f>IF(METAS!D14="","",METAS!D14)</f>
        <v/>
      </c>
      <c r="F14" s="65">
        <f>IF($B14="","",IF($G$3=1,SUMIFS(ENTRADAS[Valor],ENTRADAS[Categoria],$B14,ENTRADAS[Status],"Concluído",ENTRADAS[Mês],E$4,ENTRADAS[Ano],$B$5),SUMIFS(ENTRADAS[Valor],ENTRADAS[Categoria],$B14,ENTRADAS[Mês],E$4,ENTRADAS[Ano],$B$5)))</f>
        <v>0</v>
      </c>
      <c r="G14" s="55" t="str">
        <f>IF(METAS!E14="","",METAS!E14)</f>
        <v/>
      </c>
      <c r="H14" s="61">
        <f>IF($B14="","",IF($G$3=1,SUMIFS(ENTRADAS[Valor],ENTRADAS[Categoria],$B14,ENTRADAS[Status],"Concluído",ENTRADAS[Mês],G$4,ENTRADAS[Ano],$B$5),SUMIFS(ENTRADAS[Valor],ENTRADAS[Categoria],$B14,ENTRADAS[Mês],G$4,ENTRADAS[Ano],$B$5)))</f>
        <v>0</v>
      </c>
      <c r="I14" s="56" t="str">
        <f>IF(METAS!F14="","",METAS!F14)</f>
        <v/>
      </c>
      <c r="J14" s="65">
        <f>IF($B14="","",IF($G$3=1,SUMIFS(ENTRADAS[Valor],ENTRADAS[Categoria],$B14,ENTRADAS[Status],"Concluído",ENTRADAS[Mês],I$4,ENTRADAS[Ano],$B$5),SUMIFS(ENTRADAS[Valor],ENTRADAS[Categoria],$B14,ENTRADAS[Mês],I$4,ENTRADAS[Ano],$B$5)))</f>
        <v>0</v>
      </c>
      <c r="K14" s="55" t="str">
        <f>IF(METAS!G14="","",METAS!G14)</f>
        <v/>
      </c>
      <c r="L14" s="61">
        <f>IF($B14="","",IF($G$3=1,SUMIFS(ENTRADAS[Valor],ENTRADAS[Categoria],$B14,ENTRADAS[Status],"Concluído",ENTRADAS[Mês],K$4,ENTRADAS[Ano],$B$5),SUMIFS(ENTRADAS[Valor],ENTRADAS[Categoria],$B14,ENTRADAS[Mês],K$4,ENTRADAS[Ano],$B$5)))</f>
        <v>0</v>
      </c>
      <c r="M14" s="56" t="str">
        <f>IF(METAS!H14="","",METAS!H14)</f>
        <v/>
      </c>
      <c r="N14" s="65">
        <f>IF($B14="","",IF($G$3=1,SUMIFS(ENTRADAS[Valor],ENTRADAS[Categoria],$B14,ENTRADAS[Status],"Concluído",ENTRADAS[Mês],M$4,ENTRADAS[Ano],$B$5),SUMIFS(ENTRADAS[Valor],ENTRADAS[Categoria],$B14,ENTRADAS[Mês],M$4,ENTRADAS[Ano],$B$5)))</f>
        <v>0</v>
      </c>
      <c r="O14" s="55" t="str">
        <f>IF(METAS!I14="","",METAS!I14)</f>
        <v/>
      </c>
      <c r="P14" s="61">
        <f>IF($B14="","",IF($G$3=1,SUMIFS(ENTRADAS[Valor],ENTRADAS[Categoria],$B14,ENTRADAS[Status],"Concluído",ENTRADAS[Mês],O$4,ENTRADAS[Ano],$B$5),SUMIFS(ENTRADAS[Valor],ENTRADAS[Categoria],$B14,ENTRADAS[Mês],O$4,ENTRADAS[Ano],$B$5)))</f>
        <v>0</v>
      </c>
      <c r="Q14" s="56" t="str">
        <f>IF(METAS!J14="","",METAS!J14)</f>
        <v/>
      </c>
      <c r="R14" s="65">
        <f>IF($B14="","",IF($G$3=1,SUMIFS(ENTRADAS[Valor],ENTRADAS[Categoria],$B14,ENTRADAS[Status],"Concluído",ENTRADAS[Mês],Q$4,ENTRADAS[Ano],$B$5),SUMIFS(ENTRADAS[Valor],ENTRADAS[Categoria],$B14,ENTRADAS[Mês],Q$4,ENTRADAS[Ano],$B$5)))</f>
        <v>0</v>
      </c>
      <c r="S14" s="55" t="str">
        <f>IF(METAS!K14="","",METAS!K14)</f>
        <v/>
      </c>
      <c r="T14" s="61">
        <f>IF($B14="","",IF($G$3=1,SUMIFS(ENTRADAS[Valor],ENTRADAS[Categoria],$B14,ENTRADAS[Status],"Concluído",ENTRADAS[Mês],S$4,ENTRADAS[Ano],$B$5),SUMIFS(ENTRADAS[Valor],ENTRADAS[Categoria],$B14,ENTRADAS[Mês],S$4,ENTRADAS[Ano],$B$5)))</f>
        <v>0</v>
      </c>
      <c r="U14" s="56" t="str">
        <f>IF(METAS!L14="","",METAS!L14)</f>
        <v/>
      </c>
      <c r="V14" s="65">
        <f>IF($B14="","",IF($G$3=1,SUMIFS(ENTRADAS[Valor],ENTRADAS[Categoria],$B14,ENTRADAS[Status],"Concluído",ENTRADAS[Mês],U$4,ENTRADAS[Ano],$B$5),SUMIFS(ENTRADAS[Valor],ENTRADAS[Categoria],$B14,ENTRADAS[Mês],U$4,ENTRADAS[Ano],$B$5)))</f>
        <v>0</v>
      </c>
      <c r="W14" s="55" t="str">
        <f>IF(METAS!M14="","",METAS!M14)</f>
        <v/>
      </c>
      <c r="X14" s="61">
        <f>IF($B14="","",IF($G$3=1,SUMIFS(ENTRADAS[Valor],ENTRADAS[Categoria],$B14,ENTRADAS[Status],"Concluído",ENTRADAS[Mês],W$4,ENTRADAS[Ano],$B$5),SUMIFS(ENTRADAS[Valor],ENTRADAS[Categoria],$B14,ENTRADAS[Mês],W$4,ENTRADAS[Ano],$B$5)))</f>
        <v>0</v>
      </c>
      <c r="Y14" s="56" t="str">
        <f>IF(METAS!N14="","",METAS!N14)</f>
        <v/>
      </c>
      <c r="Z14" s="65">
        <f>IF($B14="","",IF($G$3=1,SUMIFS(ENTRADAS[Valor],ENTRADAS[Categoria],$B14,ENTRADAS[Status],"Concluído",ENTRADAS[Mês],Y$4,ENTRADAS[Ano],$B$5),SUMIFS(ENTRADAS[Valor],ENTRADAS[Categoria],$B14,ENTRADAS[Mês],Y$4,ENTRADAS[Ano],$B$5)))</f>
        <v>0</v>
      </c>
      <c r="AA14" s="57" t="str">
        <f t="shared" si="1"/>
        <v/>
      </c>
      <c r="AB14" s="57">
        <f t="shared" si="2"/>
        <v>0</v>
      </c>
    </row>
    <row r="15" spans="2:28" x14ac:dyDescent="0.3">
      <c r="B15" s="58" t="str">
        <f>IF(METAS!B15="","",METAS!B15)</f>
        <v>Receita 9</v>
      </c>
      <c r="C15" s="55" t="str">
        <f>IF(METAS!C15="","",METAS!C15)</f>
        <v/>
      </c>
      <c r="D15" s="61">
        <f>IF($B15="","",IF($G$3=1,SUMIFS(ENTRADAS[Valor],ENTRADAS[Categoria],$B15,ENTRADAS[Status],"Concluído",ENTRADAS[Mês],C$4,ENTRADAS[Ano],$B$5),SUMIFS(ENTRADAS[Valor],ENTRADAS[Categoria],$B15,ENTRADAS[Mês],C$4,ENTRADAS[Ano],$B$5)))</f>
        <v>0</v>
      </c>
      <c r="E15" s="56" t="str">
        <f>IF(METAS!D15="","",METAS!D15)</f>
        <v/>
      </c>
      <c r="F15" s="65">
        <f>IF($B15="","",IF($G$3=1,SUMIFS(ENTRADAS[Valor],ENTRADAS[Categoria],$B15,ENTRADAS[Status],"Concluído",ENTRADAS[Mês],E$4,ENTRADAS[Ano],$B$5),SUMIFS(ENTRADAS[Valor],ENTRADAS[Categoria],$B15,ENTRADAS[Mês],E$4,ENTRADAS[Ano],$B$5)))</f>
        <v>0</v>
      </c>
      <c r="G15" s="55" t="str">
        <f>IF(METAS!E15="","",METAS!E15)</f>
        <v/>
      </c>
      <c r="H15" s="61">
        <f>IF($B15="","",IF($G$3=1,SUMIFS(ENTRADAS[Valor],ENTRADAS[Categoria],$B15,ENTRADAS[Status],"Concluído",ENTRADAS[Mês],G$4,ENTRADAS[Ano],$B$5),SUMIFS(ENTRADAS[Valor],ENTRADAS[Categoria],$B15,ENTRADAS[Mês],G$4,ENTRADAS[Ano],$B$5)))</f>
        <v>0</v>
      </c>
      <c r="I15" s="56" t="str">
        <f>IF(METAS!F15="","",METAS!F15)</f>
        <v/>
      </c>
      <c r="J15" s="65">
        <f>IF($B15="","",IF($G$3=1,SUMIFS(ENTRADAS[Valor],ENTRADAS[Categoria],$B15,ENTRADAS[Status],"Concluído",ENTRADAS[Mês],I$4,ENTRADAS[Ano],$B$5),SUMIFS(ENTRADAS[Valor],ENTRADAS[Categoria],$B15,ENTRADAS[Mês],I$4,ENTRADAS[Ano],$B$5)))</f>
        <v>0</v>
      </c>
      <c r="K15" s="55" t="str">
        <f>IF(METAS!G15="","",METAS!G15)</f>
        <v/>
      </c>
      <c r="L15" s="61">
        <f>IF($B15="","",IF($G$3=1,SUMIFS(ENTRADAS[Valor],ENTRADAS[Categoria],$B15,ENTRADAS[Status],"Concluído",ENTRADAS[Mês],K$4,ENTRADAS[Ano],$B$5),SUMIFS(ENTRADAS[Valor],ENTRADAS[Categoria],$B15,ENTRADAS[Mês],K$4,ENTRADAS[Ano],$B$5)))</f>
        <v>0</v>
      </c>
      <c r="M15" s="56" t="str">
        <f>IF(METAS!H15="","",METAS!H15)</f>
        <v/>
      </c>
      <c r="N15" s="65">
        <f>IF($B15="","",IF($G$3=1,SUMIFS(ENTRADAS[Valor],ENTRADAS[Categoria],$B15,ENTRADAS[Status],"Concluído",ENTRADAS[Mês],M$4,ENTRADAS[Ano],$B$5),SUMIFS(ENTRADAS[Valor],ENTRADAS[Categoria],$B15,ENTRADAS[Mês],M$4,ENTRADAS[Ano],$B$5)))</f>
        <v>0</v>
      </c>
      <c r="O15" s="55" t="str">
        <f>IF(METAS!I15="","",METAS!I15)</f>
        <v/>
      </c>
      <c r="P15" s="61">
        <f>IF($B15="","",IF($G$3=1,SUMIFS(ENTRADAS[Valor],ENTRADAS[Categoria],$B15,ENTRADAS[Status],"Concluído",ENTRADAS[Mês],O$4,ENTRADAS[Ano],$B$5),SUMIFS(ENTRADAS[Valor],ENTRADAS[Categoria],$B15,ENTRADAS[Mês],O$4,ENTRADAS[Ano],$B$5)))</f>
        <v>0</v>
      </c>
      <c r="Q15" s="56" t="str">
        <f>IF(METAS!J15="","",METAS!J15)</f>
        <v/>
      </c>
      <c r="R15" s="65">
        <f>IF($B15="","",IF($G$3=1,SUMIFS(ENTRADAS[Valor],ENTRADAS[Categoria],$B15,ENTRADAS[Status],"Concluído",ENTRADAS[Mês],Q$4,ENTRADAS[Ano],$B$5),SUMIFS(ENTRADAS[Valor],ENTRADAS[Categoria],$B15,ENTRADAS[Mês],Q$4,ENTRADAS[Ano],$B$5)))</f>
        <v>0</v>
      </c>
      <c r="S15" s="55" t="str">
        <f>IF(METAS!K15="","",METAS!K15)</f>
        <v/>
      </c>
      <c r="T15" s="61">
        <f>IF($B15="","",IF($G$3=1,SUMIFS(ENTRADAS[Valor],ENTRADAS[Categoria],$B15,ENTRADAS[Status],"Concluído",ENTRADAS[Mês],S$4,ENTRADAS[Ano],$B$5),SUMIFS(ENTRADAS[Valor],ENTRADAS[Categoria],$B15,ENTRADAS[Mês],S$4,ENTRADAS[Ano],$B$5)))</f>
        <v>0</v>
      </c>
      <c r="U15" s="56" t="str">
        <f>IF(METAS!L15="","",METAS!L15)</f>
        <v/>
      </c>
      <c r="V15" s="65">
        <f>IF($B15="","",IF($G$3=1,SUMIFS(ENTRADAS[Valor],ENTRADAS[Categoria],$B15,ENTRADAS[Status],"Concluído",ENTRADAS[Mês],U$4,ENTRADAS[Ano],$B$5),SUMIFS(ENTRADAS[Valor],ENTRADAS[Categoria],$B15,ENTRADAS[Mês],U$4,ENTRADAS[Ano],$B$5)))</f>
        <v>0</v>
      </c>
      <c r="W15" s="55" t="str">
        <f>IF(METAS!M15="","",METAS!M15)</f>
        <v/>
      </c>
      <c r="X15" s="61">
        <f>IF($B15="","",IF($G$3=1,SUMIFS(ENTRADAS[Valor],ENTRADAS[Categoria],$B15,ENTRADAS[Status],"Concluído",ENTRADAS[Mês],W$4,ENTRADAS[Ano],$B$5),SUMIFS(ENTRADAS[Valor],ENTRADAS[Categoria],$B15,ENTRADAS[Mês],W$4,ENTRADAS[Ano],$B$5)))</f>
        <v>0</v>
      </c>
      <c r="Y15" s="56" t="str">
        <f>IF(METAS!N15="","",METAS!N15)</f>
        <v/>
      </c>
      <c r="Z15" s="65">
        <f>IF($B15="","",IF($G$3=1,SUMIFS(ENTRADAS[Valor],ENTRADAS[Categoria],$B15,ENTRADAS[Status],"Concluído",ENTRADAS[Mês],Y$4,ENTRADAS[Ano],$B$5),SUMIFS(ENTRADAS[Valor],ENTRADAS[Categoria],$B15,ENTRADAS[Mês],Y$4,ENTRADAS[Ano],$B$5)))</f>
        <v>0</v>
      </c>
      <c r="AA15" s="57" t="str">
        <f t="shared" si="1"/>
        <v/>
      </c>
      <c r="AB15" s="57">
        <f t="shared" si="2"/>
        <v>0</v>
      </c>
    </row>
    <row r="16" spans="2:28" x14ac:dyDescent="0.3">
      <c r="B16" s="58" t="str">
        <f>IF(METAS!B16="","",METAS!B16)</f>
        <v>Receita 10</v>
      </c>
      <c r="C16" s="55" t="str">
        <f>IF(METAS!C16="","",METAS!C16)</f>
        <v/>
      </c>
      <c r="D16" s="61">
        <f>IF($B16="","",IF($G$3=1,SUMIFS(ENTRADAS[Valor],ENTRADAS[Categoria],$B16,ENTRADAS[Status],"Concluído",ENTRADAS[Mês],C$4,ENTRADAS[Ano],$B$5),SUMIFS(ENTRADAS[Valor],ENTRADAS[Categoria],$B16,ENTRADAS[Mês],C$4,ENTRADAS[Ano],$B$5)))</f>
        <v>0</v>
      </c>
      <c r="E16" s="56" t="str">
        <f>IF(METAS!D16="","",METAS!D16)</f>
        <v/>
      </c>
      <c r="F16" s="65">
        <f>IF($B16="","",IF($G$3=1,SUMIFS(ENTRADAS[Valor],ENTRADAS[Categoria],$B16,ENTRADAS[Status],"Concluído",ENTRADAS[Mês],E$4,ENTRADAS[Ano],$B$5),SUMIFS(ENTRADAS[Valor],ENTRADAS[Categoria],$B16,ENTRADAS[Mês],E$4,ENTRADAS[Ano],$B$5)))</f>
        <v>0</v>
      </c>
      <c r="G16" s="55" t="str">
        <f>IF(METAS!E16="","",METAS!E16)</f>
        <v/>
      </c>
      <c r="H16" s="61">
        <f>IF($B16="","",IF($G$3=1,SUMIFS(ENTRADAS[Valor],ENTRADAS[Categoria],$B16,ENTRADAS[Status],"Concluído",ENTRADAS[Mês],G$4,ENTRADAS[Ano],$B$5),SUMIFS(ENTRADAS[Valor],ENTRADAS[Categoria],$B16,ENTRADAS[Mês],G$4,ENTRADAS[Ano],$B$5)))</f>
        <v>0</v>
      </c>
      <c r="I16" s="56" t="str">
        <f>IF(METAS!F16="","",METAS!F16)</f>
        <v/>
      </c>
      <c r="J16" s="65">
        <f>IF($B16="","",IF($G$3=1,SUMIFS(ENTRADAS[Valor],ENTRADAS[Categoria],$B16,ENTRADAS[Status],"Concluído",ENTRADAS[Mês],I$4,ENTRADAS[Ano],$B$5),SUMIFS(ENTRADAS[Valor],ENTRADAS[Categoria],$B16,ENTRADAS[Mês],I$4,ENTRADAS[Ano],$B$5)))</f>
        <v>0</v>
      </c>
      <c r="K16" s="55" t="str">
        <f>IF(METAS!G16="","",METAS!G16)</f>
        <v/>
      </c>
      <c r="L16" s="61">
        <f>IF($B16="","",IF($G$3=1,SUMIFS(ENTRADAS[Valor],ENTRADAS[Categoria],$B16,ENTRADAS[Status],"Concluído",ENTRADAS[Mês],K$4,ENTRADAS[Ano],$B$5),SUMIFS(ENTRADAS[Valor],ENTRADAS[Categoria],$B16,ENTRADAS[Mês],K$4,ENTRADAS[Ano],$B$5)))</f>
        <v>0</v>
      </c>
      <c r="M16" s="56" t="str">
        <f>IF(METAS!H16="","",METAS!H16)</f>
        <v/>
      </c>
      <c r="N16" s="65">
        <f>IF($B16="","",IF($G$3=1,SUMIFS(ENTRADAS[Valor],ENTRADAS[Categoria],$B16,ENTRADAS[Status],"Concluído",ENTRADAS[Mês],M$4,ENTRADAS[Ano],$B$5),SUMIFS(ENTRADAS[Valor],ENTRADAS[Categoria],$B16,ENTRADAS[Mês],M$4,ENTRADAS[Ano],$B$5)))</f>
        <v>0</v>
      </c>
      <c r="O16" s="55" t="str">
        <f>IF(METAS!I16="","",METAS!I16)</f>
        <v/>
      </c>
      <c r="P16" s="61">
        <f>IF($B16="","",IF($G$3=1,SUMIFS(ENTRADAS[Valor],ENTRADAS[Categoria],$B16,ENTRADAS[Status],"Concluído",ENTRADAS[Mês],O$4,ENTRADAS[Ano],$B$5),SUMIFS(ENTRADAS[Valor],ENTRADAS[Categoria],$B16,ENTRADAS[Mês],O$4,ENTRADAS[Ano],$B$5)))</f>
        <v>0</v>
      </c>
      <c r="Q16" s="56" t="str">
        <f>IF(METAS!J16="","",METAS!J16)</f>
        <v/>
      </c>
      <c r="R16" s="65">
        <f>IF($B16="","",IF($G$3=1,SUMIFS(ENTRADAS[Valor],ENTRADAS[Categoria],$B16,ENTRADAS[Status],"Concluído",ENTRADAS[Mês],Q$4,ENTRADAS[Ano],$B$5),SUMIFS(ENTRADAS[Valor],ENTRADAS[Categoria],$B16,ENTRADAS[Mês],Q$4,ENTRADAS[Ano],$B$5)))</f>
        <v>0</v>
      </c>
      <c r="S16" s="55" t="str">
        <f>IF(METAS!K16="","",METAS!K16)</f>
        <v/>
      </c>
      <c r="T16" s="61">
        <f>IF($B16="","",IF($G$3=1,SUMIFS(ENTRADAS[Valor],ENTRADAS[Categoria],$B16,ENTRADAS[Status],"Concluído",ENTRADAS[Mês],S$4,ENTRADAS[Ano],$B$5),SUMIFS(ENTRADAS[Valor],ENTRADAS[Categoria],$B16,ENTRADAS[Mês],S$4,ENTRADAS[Ano],$B$5)))</f>
        <v>0</v>
      </c>
      <c r="U16" s="56" t="str">
        <f>IF(METAS!L16="","",METAS!L16)</f>
        <v/>
      </c>
      <c r="V16" s="65">
        <f>IF($B16="","",IF($G$3=1,SUMIFS(ENTRADAS[Valor],ENTRADAS[Categoria],$B16,ENTRADAS[Status],"Concluído",ENTRADAS[Mês],U$4,ENTRADAS[Ano],$B$5),SUMIFS(ENTRADAS[Valor],ENTRADAS[Categoria],$B16,ENTRADAS[Mês],U$4,ENTRADAS[Ano],$B$5)))</f>
        <v>0</v>
      </c>
      <c r="W16" s="55" t="str">
        <f>IF(METAS!M16="","",METAS!M16)</f>
        <v/>
      </c>
      <c r="X16" s="61">
        <f>IF($B16="","",IF($G$3=1,SUMIFS(ENTRADAS[Valor],ENTRADAS[Categoria],$B16,ENTRADAS[Status],"Concluído",ENTRADAS[Mês],W$4,ENTRADAS[Ano],$B$5),SUMIFS(ENTRADAS[Valor],ENTRADAS[Categoria],$B16,ENTRADAS[Mês],W$4,ENTRADAS[Ano],$B$5)))</f>
        <v>0</v>
      </c>
      <c r="Y16" s="56" t="str">
        <f>IF(METAS!N16="","",METAS!N16)</f>
        <v/>
      </c>
      <c r="Z16" s="65">
        <f>IF($B16="","",IF($G$3=1,SUMIFS(ENTRADAS[Valor],ENTRADAS[Categoria],$B16,ENTRADAS[Status],"Concluído",ENTRADAS[Mês],Y$4,ENTRADAS[Ano],$B$5),SUMIFS(ENTRADAS[Valor],ENTRADAS[Categoria],$B16,ENTRADAS[Mês],Y$4,ENTRADAS[Ano],$B$5)))</f>
        <v>0</v>
      </c>
      <c r="AA16" s="57" t="str">
        <f t="shared" si="1"/>
        <v/>
      </c>
      <c r="AB16" s="57">
        <f t="shared" si="2"/>
        <v>0</v>
      </c>
    </row>
    <row r="17" spans="2:28" x14ac:dyDescent="0.3">
      <c r="B17" s="58" t="str">
        <f>IF(METAS!B17="","",METAS!B17)</f>
        <v/>
      </c>
      <c r="C17" s="55" t="str">
        <f>IF(METAS!C17="","",METAS!C17)</f>
        <v/>
      </c>
      <c r="D17" s="61" t="str">
        <f>IF($B17="","",IF($G$3=1,SUMIFS(ENTRADAS[Valor],ENTRADAS[Categoria],$B17,ENTRADAS[Status],"Concluído",ENTRADAS[Mês],C$4,ENTRADAS[Ano],$B$5),SUMIFS(ENTRADAS[Valor],ENTRADAS[Categoria],$B17,ENTRADAS[Mês],C$4,ENTRADAS[Ano],$B$5)))</f>
        <v/>
      </c>
      <c r="E17" s="56" t="str">
        <f>IF(METAS!D17="","",METAS!D17)</f>
        <v/>
      </c>
      <c r="F17" s="65" t="str">
        <f>IF($B17="","",IF($G$3=1,SUMIFS(ENTRADAS[Valor],ENTRADAS[Categoria],$B17,ENTRADAS[Status],"Concluído",ENTRADAS[Mês],E$4,ENTRADAS[Ano],$B$5),SUMIFS(ENTRADAS[Valor],ENTRADAS[Categoria],$B17,ENTRADAS[Mês],E$4,ENTRADAS[Ano],$B$5)))</f>
        <v/>
      </c>
      <c r="G17" s="55" t="str">
        <f>IF(METAS!E17="","",METAS!E17)</f>
        <v/>
      </c>
      <c r="H17" s="61" t="str">
        <f>IF($B17="","",IF($G$3=1,SUMIFS(ENTRADAS[Valor],ENTRADAS[Categoria],$B17,ENTRADAS[Status],"Concluído",ENTRADAS[Mês],G$4,ENTRADAS[Ano],$B$5),SUMIFS(ENTRADAS[Valor],ENTRADAS[Categoria],$B17,ENTRADAS[Mês],G$4,ENTRADAS[Ano],$B$5)))</f>
        <v/>
      </c>
      <c r="I17" s="56" t="str">
        <f>IF(METAS!F17="","",METAS!F17)</f>
        <v/>
      </c>
      <c r="J17" s="65" t="str">
        <f>IF($B17="","",IF($G$3=1,SUMIFS(ENTRADAS[Valor],ENTRADAS[Categoria],$B17,ENTRADAS[Status],"Concluído",ENTRADAS[Mês],I$4,ENTRADAS[Ano],$B$5),SUMIFS(ENTRADAS[Valor],ENTRADAS[Categoria],$B17,ENTRADAS[Mês],I$4,ENTRADAS[Ano],$B$5)))</f>
        <v/>
      </c>
      <c r="K17" s="55" t="str">
        <f>IF(METAS!G17="","",METAS!G17)</f>
        <v/>
      </c>
      <c r="L17" s="61" t="str">
        <f>IF($B17="","",IF($G$3=1,SUMIFS(ENTRADAS[Valor],ENTRADAS[Categoria],$B17,ENTRADAS[Status],"Concluído",ENTRADAS[Mês],K$4,ENTRADAS[Ano],$B$5),SUMIFS(ENTRADAS[Valor],ENTRADAS[Categoria],$B17,ENTRADAS[Mês],K$4,ENTRADAS[Ano],$B$5)))</f>
        <v/>
      </c>
      <c r="M17" s="56" t="str">
        <f>IF(METAS!H17="","",METAS!H17)</f>
        <v/>
      </c>
      <c r="N17" s="65" t="str">
        <f>IF($B17="","",IF($G$3=1,SUMIFS(ENTRADAS[Valor],ENTRADAS[Categoria],$B17,ENTRADAS[Status],"Concluído",ENTRADAS[Mês],M$4,ENTRADAS[Ano],$B$5),SUMIFS(ENTRADAS[Valor],ENTRADAS[Categoria],$B17,ENTRADAS[Mês],M$4,ENTRADAS[Ano],$B$5)))</f>
        <v/>
      </c>
      <c r="O17" s="55" t="str">
        <f>IF(METAS!I17="","",METAS!I17)</f>
        <v/>
      </c>
      <c r="P17" s="61" t="str">
        <f>IF($B17="","",IF($G$3=1,SUMIFS(ENTRADAS[Valor],ENTRADAS[Categoria],$B17,ENTRADAS[Status],"Concluído",ENTRADAS[Mês],O$4,ENTRADAS[Ano],$B$5),SUMIFS(ENTRADAS[Valor],ENTRADAS[Categoria],$B17,ENTRADAS[Mês],O$4,ENTRADAS[Ano],$B$5)))</f>
        <v/>
      </c>
      <c r="Q17" s="56" t="str">
        <f>IF(METAS!J17="","",METAS!J17)</f>
        <v/>
      </c>
      <c r="R17" s="65" t="str">
        <f>IF($B17="","",IF($G$3=1,SUMIFS(ENTRADAS[Valor],ENTRADAS[Categoria],$B17,ENTRADAS[Status],"Concluído",ENTRADAS[Mês],Q$4,ENTRADAS[Ano],$B$5),SUMIFS(ENTRADAS[Valor],ENTRADAS[Categoria],$B17,ENTRADAS[Mês],Q$4,ENTRADAS[Ano],$B$5)))</f>
        <v/>
      </c>
      <c r="S17" s="55" t="str">
        <f>IF(METAS!K17="","",METAS!K17)</f>
        <v/>
      </c>
      <c r="T17" s="61" t="str">
        <f>IF($B17="","",IF($G$3=1,SUMIFS(ENTRADAS[Valor],ENTRADAS[Categoria],$B17,ENTRADAS[Status],"Concluído",ENTRADAS[Mês],S$4,ENTRADAS[Ano],$B$5),SUMIFS(ENTRADAS[Valor],ENTRADAS[Categoria],$B17,ENTRADAS[Mês],S$4,ENTRADAS[Ano],$B$5)))</f>
        <v/>
      </c>
      <c r="U17" s="56" t="str">
        <f>IF(METAS!L17="","",METAS!L17)</f>
        <v/>
      </c>
      <c r="V17" s="65" t="str">
        <f>IF($B17="","",IF($G$3=1,SUMIFS(ENTRADAS[Valor],ENTRADAS[Categoria],$B17,ENTRADAS[Status],"Concluído",ENTRADAS[Mês],U$4,ENTRADAS[Ano],$B$5),SUMIFS(ENTRADAS[Valor],ENTRADAS[Categoria],$B17,ENTRADAS[Mês],U$4,ENTRADAS[Ano],$B$5)))</f>
        <v/>
      </c>
      <c r="W17" s="55" t="str">
        <f>IF(METAS!M17="","",METAS!M17)</f>
        <v/>
      </c>
      <c r="X17" s="61" t="str">
        <f>IF($B17="","",IF($G$3=1,SUMIFS(ENTRADAS[Valor],ENTRADAS[Categoria],$B17,ENTRADAS[Status],"Concluído",ENTRADAS[Mês],W$4,ENTRADAS[Ano],$B$5),SUMIFS(ENTRADAS[Valor],ENTRADAS[Categoria],$B17,ENTRADAS[Mês],W$4,ENTRADAS[Ano],$B$5)))</f>
        <v/>
      </c>
      <c r="Y17" s="56" t="str">
        <f>IF(METAS!N17="","",METAS!N17)</f>
        <v/>
      </c>
      <c r="Z17" s="65" t="str">
        <f>IF($B17="","",IF($G$3=1,SUMIFS(ENTRADAS[Valor],ENTRADAS[Categoria],$B17,ENTRADAS[Status],"Concluído",ENTRADAS[Mês],Y$4,ENTRADAS[Ano],$B$5),SUMIFS(ENTRADAS[Valor],ENTRADAS[Categoria],$B17,ENTRADAS[Mês],Y$4,ENTRADAS[Ano],$B$5)))</f>
        <v/>
      </c>
      <c r="AA17" s="57" t="str">
        <f t="shared" ref="AA17:AA26" si="3">IFERROR(C17+E17+G17+I17+K17+M17+O17+Q17+S17+U17+W17+Y17,"")</f>
        <v/>
      </c>
      <c r="AB17" s="57" t="str">
        <f t="shared" ref="AB17:AB26" si="4">IFERROR(D17+F17+H17+J17+L17+N17+P17+R17+T17+V17+X17+Z17,"")</f>
        <v/>
      </c>
    </row>
    <row r="18" spans="2:28" x14ac:dyDescent="0.3">
      <c r="B18" s="58" t="str">
        <f>IF(METAS!B18="","",METAS!B18)</f>
        <v/>
      </c>
      <c r="C18" s="55" t="str">
        <f>IF(METAS!C18="","",METAS!C18)</f>
        <v/>
      </c>
      <c r="D18" s="61" t="str">
        <f>IF($B18="","",IF($G$3=1,SUMIFS(ENTRADAS[Valor],ENTRADAS[Categoria],$B18,ENTRADAS[Status],"Concluído",ENTRADAS[Mês],C$4,ENTRADAS[Ano],$B$5),SUMIFS(ENTRADAS[Valor],ENTRADAS[Categoria],$B18,ENTRADAS[Mês],C$4,ENTRADAS[Ano],$B$5)))</f>
        <v/>
      </c>
      <c r="E18" s="56" t="str">
        <f>IF(METAS!D18="","",METAS!D18)</f>
        <v/>
      </c>
      <c r="F18" s="65" t="str">
        <f>IF($B18="","",IF($G$3=1,SUMIFS(ENTRADAS[Valor],ENTRADAS[Categoria],$B18,ENTRADAS[Status],"Concluído",ENTRADAS[Mês],E$4,ENTRADAS[Ano],$B$5),SUMIFS(ENTRADAS[Valor],ENTRADAS[Categoria],$B18,ENTRADAS[Mês],E$4,ENTRADAS[Ano],$B$5)))</f>
        <v/>
      </c>
      <c r="G18" s="55" t="str">
        <f>IF(METAS!E18="","",METAS!E18)</f>
        <v/>
      </c>
      <c r="H18" s="61" t="str">
        <f>IF($B18="","",IF($G$3=1,SUMIFS(ENTRADAS[Valor],ENTRADAS[Categoria],$B18,ENTRADAS[Status],"Concluído",ENTRADAS[Mês],G$4,ENTRADAS[Ano],$B$5),SUMIFS(ENTRADAS[Valor],ENTRADAS[Categoria],$B18,ENTRADAS[Mês],G$4,ENTRADAS[Ano],$B$5)))</f>
        <v/>
      </c>
      <c r="I18" s="56" t="str">
        <f>IF(METAS!F18="","",METAS!F18)</f>
        <v/>
      </c>
      <c r="J18" s="65" t="str">
        <f>IF($B18="","",IF($G$3=1,SUMIFS(ENTRADAS[Valor],ENTRADAS[Categoria],$B18,ENTRADAS[Status],"Concluído",ENTRADAS[Mês],I$4,ENTRADAS[Ano],$B$5),SUMIFS(ENTRADAS[Valor],ENTRADAS[Categoria],$B18,ENTRADAS[Mês],I$4,ENTRADAS[Ano],$B$5)))</f>
        <v/>
      </c>
      <c r="K18" s="55" t="str">
        <f>IF(METAS!G18="","",METAS!G18)</f>
        <v/>
      </c>
      <c r="L18" s="61" t="str">
        <f>IF($B18="","",IF($G$3=1,SUMIFS(ENTRADAS[Valor],ENTRADAS[Categoria],$B18,ENTRADAS[Status],"Concluído",ENTRADAS[Mês],K$4,ENTRADAS[Ano],$B$5),SUMIFS(ENTRADAS[Valor],ENTRADAS[Categoria],$B18,ENTRADAS[Mês],K$4,ENTRADAS[Ano],$B$5)))</f>
        <v/>
      </c>
      <c r="M18" s="56" t="str">
        <f>IF(METAS!H18="","",METAS!H18)</f>
        <v/>
      </c>
      <c r="N18" s="65" t="str">
        <f>IF($B18="","",IF($G$3=1,SUMIFS(ENTRADAS[Valor],ENTRADAS[Categoria],$B18,ENTRADAS[Status],"Concluído",ENTRADAS[Mês],M$4,ENTRADAS[Ano],$B$5),SUMIFS(ENTRADAS[Valor],ENTRADAS[Categoria],$B18,ENTRADAS[Mês],M$4,ENTRADAS[Ano],$B$5)))</f>
        <v/>
      </c>
      <c r="O18" s="55" t="str">
        <f>IF(METAS!I18="","",METAS!I18)</f>
        <v/>
      </c>
      <c r="P18" s="61" t="str">
        <f>IF($B18="","",IF($G$3=1,SUMIFS(ENTRADAS[Valor],ENTRADAS[Categoria],$B18,ENTRADAS[Status],"Concluído",ENTRADAS[Mês],O$4,ENTRADAS[Ano],$B$5),SUMIFS(ENTRADAS[Valor],ENTRADAS[Categoria],$B18,ENTRADAS[Mês],O$4,ENTRADAS[Ano],$B$5)))</f>
        <v/>
      </c>
      <c r="Q18" s="56" t="str">
        <f>IF(METAS!J18="","",METAS!J18)</f>
        <v/>
      </c>
      <c r="R18" s="65" t="str">
        <f>IF($B18="","",IF($G$3=1,SUMIFS(ENTRADAS[Valor],ENTRADAS[Categoria],$B18,ENTRADAS[Status],"Concluído",ENTRADAS[Mês],Q$4,ENTRADAS[Ano],$B$5),SUMIFS(ENTRADAS[Valor],ENTRADAS[Categoria],$B18,ENTRADAS[Mês],Q$4,ENTRADAS[Ano],$B$5)))</f>
        <v/>
      </c>
      <c r="S18" s="55" t="str">
        <f>IF(METAS!K18="","",METAS!K18)</f>
        <v/>
      </c>
      <c r="T18" s="61" t="str">
        <f>IF($B18="","",IF($G$3=1,SUMIFS(ENTRADAS[Valor],ENTRADAS[Categoria],$B18,ENTRADAS[Status],"Concluído",ENTRADAS[Mês],S$4,ENTRADAS[Ano],$B$5),SUMIFS(ENTRADAS[Valor],ENTRADAS[Categoria],$B18,ENTRADAS[Mês],S$4,ENTRADAS[Ano],$B$5)))</f>
        <v/>
      </c>
      <c r="U18" s="56" t="str">
        <f>IF(METAS!L18="","",METAS!L18)</f>
        <v/>
      </c>
      <c r="V18" s="65" t="str">
        <f>IF($B18="","",IF($G$3=1,SUMIFS(ENTRADAS[Valor],ENTRADAS[Categoria],$B18,ENTRADAS[Status],"Concluído",ENTRADAS[Mês],U$4,ENTRADAS[Ano],$B$5),SUMIFS(ENTRADAS[Valor],ENTRADAS[Categoria],$B18,ENTRADAS[Mês],U$4,ENTRADAS[Ano],$B$5)))</f>
        <v/>
      </c>
      <c r="W18" s="55" t="str">
        <f>IF(METAS!M18="","",METAS!M18)</f>
        <v/>
      </c>
      <c r="X18" s="61" t="str">
        <f>IF($B18="","",IF($G$3=1,SUMIFS(ENTRADAS[Valor],ENTRADAS[Categoria],$B18,ENTRADAS[Status],"Concluído",ENTRADAS[Mês],W$4,ENTRADAS[Ano],$B$5),SUMIFS(ENTRADAS[Valor],ENTRADAS[Categoria],$B18,ENTRADAS[Mês],W$4,ENTRADAS[Ano],$B$5)))</f>
        <v/>
      </c>
      <c r="Y18" s="56" t="str">
        <f>IF(METAS!N18="","",METAS!N18)</f>
        <v/>
      </c>
      <c r="Z18" s="65" t="str">
        <f>IF($B18="","",IF($G$3=1,SUMIFS(ENTRADAS[Valor],ENTRADAS[Categoria],$B18,ENTRADAS[Status],"Concluído",ENTRADAS[Mês],Y$4,ENTRADAS[Ano],$B$5),SUMIFS(ENTRADAS[Valor],ENTRADAS[Categoria],$B18,ENTRADAS[Mês],Y$4,ENTRADAS[Ano],$B$5)))</f>
        <v/>
      </c>
      <c r="AA18" s="57" t="str">
        <f t="shared" si="3"/>
        <v/>
      </c>
      <c r="AB18" s="57" t="str">
        <f t="shared" si="4"/>
        <v/>
      </c>
    </row>
    <row r="19" spans="2:28" x14ac:dyDescent="0.3">
      <c r="B19" s="58" t="str">
        <f>IF(METAS!B19="","",METAS!B19)</f>
        <v/>
      </c>
      <c r="C19" s="55" t="str">
        <f>IF(METAS!C19="","",METAS!C19)</f>
        <v/>
      </c>
      <c r="D19" s="61" t="str">
        <f>IF($B19="","",IF($G$3=1,SUMIFS(ENTRADAS[Valor],ENTRADAS[Categoria],$B19,ENTRADAS[Status],"Concluído",ENTRADAS[Mês],C$4,ENTRADAS[Ano],$B$5),SUMIFS(ENTRADAS[Valor],ENTRADAS[Categoria],$B19,ENTRADAS[Mês],C$4,ENTRADAS[Ano],$B$5)))</f>
        <v/>
      </c>
      <c r="E19" s="56" t="str">
        <f>IF(METAS!D19="","",METAS!D19)</f>
        <v/>
      </c>
      <c r="F19" s="65" t="str">
        <f>IF($B19="","",IF($G$3=1,SUMIFS(ENTRADAS[Valor],ENTRADAS[Categoria],$B19,ENTRADAS[Status],"Concluído",ENTRADAS[Mês],E$4,ENTRADAS[Ano],$B$5),SUMIFS(ENTRADAS[Valor],ENTRADAS[Categoria],$B19,ENTRADAS[Mês],E$4,ENTRADAS[Ano],$B$5)))</f>
        <v/>
      </c>
      <c r="G19" s="55" t="str">
        <f>IF(METAS!E19="","",METAS!E19)</f>
        <v/>
      </c>
      <c r="H19" s="61" t="str">
        <f>IF($B19="","",IF($G$3=1,SUMIFS(ENTRADAS[Valor],ENTRADAS[Categoria],$B19,ENTRADAS[Status],"Concluído",ENTRADAS[Mês],G$4,ENTRADAS[Ano],$B$5),SUMIFS(ENTRADAS[Valor],ENTRADAS[Categoria],$B19,ENTRADAS[Mês],G$4,ENTRADAS[Ano],$B$5)))</f>
        <v/>
      </c>
      <c r="I19" s="56" t="str">
        <f>IF(METAS!F19="","",METAS!F19)</f>
        <v/>
      </c>
      <c r="J19" s="65" t="str">
        <f>IF($B19="","",IF($G$3=1,SUMIFS(ENTRADAS[Valor],ENTRADAS[Categoria],$B19,ENTRADAS[Status],"Concluído",ENTRADAS[Mês],I$4,ENTRADAS[Ano],$B$5),SUMIFS(ENTRADAS[Valor],ENTRADAS[Categoria],$B19,ENTRADAS[Mês],I$4,ENTRADAS[Ano],$B$5)))</f>
        <v/>
      </c>
      <c r="K19" s="55" t="str">
        <f>IF(METAS!G19="","",METAS!G19)</f>
        <v/>
      </c>
      <c r="L19" s="61" t="str">
        <f>IF($B19="","",IF($G$3=1,SUMIFS(ENTRADAS[Valor],ENTRADAS[Categoria],$B19,ENTRADAS[Status],"Concluído",ENTRADAS[Mês],K$4,ENTRADAS[Ano],$B$5),SUMIFS(ENTRADAS[Valor],ENTRADAS[Categoria],$B19,ENTRADAS[Mês],K$4,ENTRADAS[Ano],$B$5)))</f>
        <v/>
      </c>
      <c r="M19" s="56" t="str">
        <f>IF(METAS!H19="","",METAS!H19)</f>
        <v/>
      </c>
      <c r="N19" s="65" t="str">
        <f>IF($B19="","",IF($G$3=1,SUMIFS(ENTRADAS[Valor],ENTRADAS[Categoria],$B19,ENTRADAS[Status],"Concluído",ENTRADAS[Mês],M$4,ENTRADAS[Ano],$B$5),SUMIFS(ENTRADAS[Valor],ENTRADAS[Categoria],$B19,ENTRADAS[Mês],M$4,ENTRADAS[Ano],$B$5)))</f>
        <v/>
      </c>
      <c r="O19" s="55" t="str">
        <f>IF(METAS!I19="","",METAS!I19)</f>
        <v/>
      </c>
      <c r="P19" s="61" t="str">
        <f>IF($B19="","",IF($G$3=1,SUMIFS(ENTRADAS[Valor],ENTRADAS[Categoria],$B19,ENTRADAS[Status],"Concluído",ENTRADAS[Mês],O$4,ENTRADAS[Ano],$B$5),SUMIFS(ENTRADAS[Valor],ENTRADAS[Categoria],$B19,ENTRADAS[Mês],O$4,ENTRADAS[Ano],$B$5)))</f>
        <v/>
      </c>
      <c r="Q19" s="56" t="str">
        <f>IF(METAS!J19="","",METAS!J19)</f>
        <v/>
      </c>
      <c r="R19" s="65" t="str">
        <f>IF($B19="","",IF($G$3=1,SUMIFS(ENTRADAS[Valor],ENTRADAS[Categoria],$B19,ENTRADAS[Status],"Concluído",ENTRADAS[Mês],Q$4,ENTRADAS[Ano],$B$5),SUMIFS(ENTRADAS[Valor],ENTRADAS[Categoria],$B19,ENTRADAS[Mês],Q$4,ENTRADAS[Ano],$B$5)))</f>
        <v/>
      </c>
      <c r="S19" s="55" t="str">
        <f>IF(METAS!K19="","",METAS!K19)</f>
        <v/>
      </c>
      <c r="T19" s="61" t="str">
        <f>IF($B19="","",IF($G$3=1,SUMIFS(ENTRADAS[Valor],ENTRADAS[Categoria],$B19,ENTRADAS[Status],"Concluído",ENTRADAS[Mês],S$4,ENTRADAS[Ano],$B$5),SUMIFS(ENTRADAS[Valor],ENTRADAS[Categoria],$B19,ENTRADAS[Mês],S$4,ENTRADAS[Ano],$B$5)))</f>
        <v/>
      </c>
      <c r="U19" s="56" t="str">
        <f>IF(METAS!L19="","",METAS!L19)</f>
        <v/>
      </c>
      <c r="V19" s="65" t="str">
        <f>IF($B19="","",IF($G$3=1,SUMIFS(ENTRADAS[Valor],ENTRADAS[Categoria],$B19,ENTRADAS[Status],"Concluído",ENTRADAS[Mês],U$4,ENTRADAS[Ano],$B$5),SUMIFS(ENTRADAS[Valor],ENTRADAS[Categoria],$B19,ENTRADAS[Mês],U$4,ENTRADAS[Ano],$B$5)))</f>
        <v/>
      </c>
      <c r="W19" s="55" t="str">
        <f>IF(METAS!M19="","",METAS!M19)</f>
        <v/>
      </c>
      <c r="X19" s="61" t="str">
        <f>IF($B19="","",IF($G$3=1,SUMIFS(ENTRADAS[Valor],ENTRADAS[Categoria],$B19,ENTRADAS[Status],"Concluído",ENTRADAS[Mês],W$4,ENTRADAS[Ano],$B$5),SUMIFS(ENTRADAS[Valor],ENTRADAS[Categoria],$B19,ENTRADAS[Mês],W$4,ENTRADAS[Ano],$B$5)))</f>
        <v/>
      </c>
      <c r="Y19" s="56" t="str">
        <f>IF(METAS!N19="","",METAS!N19)</f>
        <v/>
      </c>
      <c r="Z19" s="65" t="str">
        <f>IF($B19="","",IF($G$3=1,SUMIFS(ENTRADAS[Valor],ENTRADAS[Categoria],$B19,ENTRADAS[Status],"Concluído",ENTRADAS[Mês],Y$4,ENTRADAS[Ano],$B$5),SUMIFS(ENTRADAS[Valor],ENTRADAS[Categoria],$B19,ENTRADAS[Mês],Y$4,ENTRADAS[Ano],$B$5)))</f>
        <v/>
      </c>
      <c r="AA19" s="57" t="str">
        <f t="shared" si="3"/>
        <v/>
      </c>
      <c r="AB19" s="57" t="str">
        <f t="shared" si="4"/>
        <v/>
      </c>
    </row>
    <row r="20" spans="2:28" x14ac:dyDescent="0.3">
      <c r="B20" s="58" t="str">
        <f>IF(METAS!B20="","",METAS!B20)</f>
        <v/>
      </c>
      <c r="C20" s="55" t="str">
        <f>IF(METAS!C20="","",METAS!C20)</f>
        <v/>
      </c>
      <c r="D20" s="61" t="str">
        <f>IF($B20="","",IF($G$3=1,SUMIFS(ENTRADAS[Valor],ENTRADAS[Categoria],$B20,ENTRADAS[Status],"Concluído",ENTRADAS[Mês],C$4,ENTRADAS[Ano],$B$5),SUMIFS(ENTRADAS[Valor],ENTRADAS[Categoria],$B20,ENTRADAS[Mês],C$4,ENTRADAS[Ano],$B$5)))</f>
        <v/>
      </c>
      <c r="E20" s="56" t="str">
        <f>IF(METAS!D20="","",METAS!D20)</f>
        <v/>
      </c>
      <c r="F20" s="65" t="str">
        <f>IF($B20="","",IF($G$3=1,SUMIFS(ENTRADAS[Valor],ENTRADAS[Categoria],$B20,ENTRADAS[Status],"Concluído",ENTRADAS[Mês],E$4,ENTRADAS[Ano],$B$5),SUMIFS(ENTRADAS[Valor],ENTRADAS[Categoria],$B20,ENTRADAS[Mês],E$4,ENTRADAS[Ano],$B$5)))</f>
        <v/>
      </c>
      <c r="G20" s="55" t="str">
        <f>IF(METAS!E20="","",METAS!E20)</f>
        <v/>
      </c>
      <c r="H20" s="61" t="str">
        <f>IF($B20="","",IF($G$3=1,SUMIFS(ENTRADAS[Valor],ENTRADAS[Categoria],$B20,ENTRADAS[Status],"Concluído",ENTRADAS[Mês],G$4,ENTRADAS[Ano],$B$5),SUMIFS(ENTRADAS[Valor],ENTRADAS[Categoria],$B20,ENTRADAS[Mês],G$4,ENTRADAS[Ano],$B$5)))</f>
        <v/>
      </c>
      <c r="I20" s="56" t="str">
        <f>IF(METAS!F20="","",METAS!F20)</f>
        <v/>
      </c>
      <c r="J20" s="65" t="str">
        <f>IF($B20="","",IF($G$3=1,SUMIFS(ENTRADAS[Valor],ENTRADAS[Categoria],$B20,ENTRADAS[Status],"Concluído",ENTRADAS[Mês],I$4,ENTRADAS[Ano],$B$5),SUMIFS(ENTRADAS[Valor],ENTRADAS[Categoria],$B20,ENTRADAS[Mês],I$4,ENTRADAS[Ano],$B$5)))</f>
        <v/>
      </c>
      <c r="K20" s="55" t="str">
        <f>IF(METAS!G20="","",METAS!G20)</f>
        <v/>
      </c>
      <c r="L20" s="61" t="str">
        <f>IF($B20="","",IF($G$3=1,SUMIFS(ENTRADAS[Valor],ENTRADAS[Categoria],$B20,ENTRADAS[Status],"Concluído",ENTRADAS[Mês],K$4,ENTRADAS[Ano],$B$5),SUMIFS(ENTRADAS[Valor],ENTRADAS[Categoria],$B20,ENTRADAS[Mês],K$4,ENTRADAS[Ano],$B$5)))</f>
        <v/>
      </c>
      <c r="M20" s="56" t="str">
        <f>IF(METAS!H20="","",METAS!H20)</f>
        <v/>
      </c>
      <c r="N20" s="65" t="str">
        <f>IF($B20="","",IF($G$3=1,SUMIFS(ENTRADAS[Valor],ENTRADAS[Categoria],$B20,ENTRADAS[Status],"Concluído",ENTRADAS[Mês],M$4,ENTRADAS[Ano],$B$5),SUMIFS(ENTRADAS[Valor],ENTRADAS[Categoria],$B20,ENTRADAS[Mês],M$4,ENTRADAS[Ano],$B$5)))</f>
        <v/>
      </c>
      <c r="O20" s="55" t="str">
        <f>IF(METAS!I20="","",METAS!I20)</f>
        <v/>
      </c>
      <c r="P20" s="61" t="str">
        <f>IF($B20="","",IF($G$3=1,SUMIFS(ENTRADAS[Valor],ENTRADAS[Categoria],$B20,ENTRADAS[Status],"Concluído",ENTRADAS[Mês],O$4,ENTRADAS[Ano],$B$5),SUMIFS(ENTRADAS[Valor],ENTRADAS[Categoria],$B20,ENTRADAS[Mês],O$4,ENTRADAS[Ano],$B$5)))</f>
        <v/>
      </c>
      <c r="Q20" s="56" t="str">
        <f>IF(METAS!J20="","",METAS!J20)</f>
        <v/>
      </c>
      <c r="R20" s="65" t="str">
        <f>IF($B20="","",IF($G$3=1,SUMIFS(ENTRADAS[Valor],ENTRADAS[Categoria],$B20,ENTRADAS[Status],"Concluído",ENTRADAS[Mês],Q$4,ENTRADAS[Ano],$B$5),SUMIFS(ENTRADAS[Valor],ENTRADAS[Categoria],$B20,ENTRADAS[Mês],Q$4,ENTRADAS[Ano],$B$5)))</f>
        <v/>
      </c>
      <c r="S20" s="55" t="str">
        <f>IF(METAS!K20="","",METAS!K20)</f>
        <v/>
      </c>
      <c r="T20" s="61" t="str">
        <f>IF($B20="","",IF($G$3=1,SUMIFS(ENTRADAS[Valor],ENTRADAS[Categoria],$B20,ENTRADAS[Status],"Concluído",ENTRADAS[Mês],S$4,ENTRADAS[Ano],$B$5),SUMIFS(ENTRADAS[Valor],ENTRADAS[Categoria],$B20,ENTRADAS[Mês],S$4,ENTRADAS[Ano],$B$5)))</f>
        <v/>
      </c>
      <c r="U20" s="56" t="str">
        <f>IF(METAS!L20="","",METAS!L20)</f>
        <v/>
      </c>
      <c r="V20" s="65" t="str">
        <f>IF($B20="","",IF($G$3=1,SUMIFS(ENTRADAS[Valor],ENTRADAS[Categoria],$B20,ENTRADAS[Status],"Concluído",ENTRADAS[Mês],U$4,ENTRADAS[Ano],$B$5),SUMIFS(ENTRADAS[Valor],ENTRADAS[Categoria],$B20,ENTRADAS[Mês],U$4,ENTRADAS[Ano],$B$5)))</f>
        <v/>
      </c>
      <c r="W20" s="55" t="str">
        <f>IF(METAS!M20="","",METAS!M20)</f>
        <v/>
      </c>
      <c r="X20" s="61" t="str">
        <f>IF($B20="","",IF($G$3=1,SUMIFS(ENTRADAS[Valor],ENTRADAS[Categoria],$B20,ENTRADAS[Status],"Concluído",ENTRADAS[Mês],W$4,ENTRADAS[Ano],$B$5),SUMIFS(ENTRADAS[Valor],ENTRADAS[Categoria],$B20,ENTRADAS[Mês],W$4,ENTRADAS[Ano],$B$5)))</f>
        <v/>
      </c>
      <c r="Y20" s="56" t="str">
        <f>IF(METAS!N20="","",METAS!N20)</f>
        <v/>
      </c>
      <c r="Z20" s="65" t="str">
        <f>IF($B20="","",IF($G$3=1,SUMIFS(ENTRADAS[Valor],ENTRADAS[Categoria],$B20,ENTRADAS[Status],"Concluído",ENTRADAS[Mês],Y$4,ENTRADAS[Ano],$B$5),SUMIFS(ENTRADAS[Valor],ENTRADAS[Categoria],$B20,ENTRADAS[Mês],Y$4,ENTRADAS[Ano],$B$5)))</f>
        <v/>
      </c>
      <c r="AA20" s="57" t="str">
        <f t="shared" si="3"/>
        <v/>
      </c>
      <c r="AB20" s="57" t="str">
        <f t="shared" si="4"/>
        <v/>
      </c>
    </row>
    <row r="21" spans="2:28" x14ac:dyDescent="0.3">
      <c r="B21" s="58" t="str">
        <f>IF(METAS!B21="","",METAS!B21)</f>
        <v/>
      </c>
      <c r="C21" s="55" t="str">
        <f>IF(METAS!C21="","",METAS!C21)</f>
        <v/>
      </c>
      <c r="D21" s="61" t="str">
        <f>IF($B21="","",IF($G$3=1,SUMIFS(ENTRADAS[Valor],ENTRADAS[Categoria],$B21,ENTRADAS[Status],"Concluído",ENTRADAS[Mês],C$4,ENTRADAS[Ano],$B$5),SUMIFS(ENTRADAS[Valor],ENTRADAS[Categoria],$B21,ENTRADAS[Mês],C$4,ENTRADAS[Ano],$B$5)))</f>
        <v/>
      </c>
      <c r="E21" s="56" t="str">
        <f>IF(METAS!D21="","",METAS!D21)</f>
        <v/>
      </c>
      <c r="F21" s="65" t="str">
        <f>IF($B21="","",IF($G$3=1,SUMIFS(ENTRADAS[Valor],ENTRADAS[Categoria],$B21,ENTRADAS[Status],"Concluído",ENTRADAS[Mês],E$4,ENTRADAS[Ano],$B$5),SUMIFS(ENTRADAS[Valor],ENTRADAS[Categoria],$B21,ENTRADAS[Mês],E$4,ENTRADAS[Ano],$B$5)))</f>
        <v/>
      </c>
      <c r="G21" s="55" t="str">
        <f>IF(METAS!E21="","",METAS!E21)</f>
        <v/>
      </c>
      <c r="H21" s="61" t="str">
        <f>IF($B21="","",IF($G$3=1,SUMIFS(ENTRADAS[Valor],ENTRADAS[Categoria],$B21,ENTRADAS[Status],"Concluído",ENTRADAS[Mês],G$4,ENTRADAS[Ano],$B$5),SUMIFS(ENTRADAS[Valor],ENTRADAS[Categoria],$B21,ENTRADAS[Mês],G$4,ENTRADAS[Ano],$B$5)))</f>
        <v/>
      </c>
      <c r="I21" s="56" t="str">
        <f>IF(METAS!F21="","",METAS!F21)</f>
        <v/>
      </c>
      <c r="J21" s="65" t="str">
        <f>IF($B21="","",IF($G$3=1,SUMIFS(ENTRADAS[Valor],ENTRADAS[Categoria],$B21,ENTRADAS[Status],"Concluído",ENTRADAS[Mês],I$4,ENTRADAS[Ano],$B$5),SUMIFS(ENTRADAS[Valor],ENTRADAS[Categoria],$B21,ENTRADAS[Mês],I$4,ENTRADAS[Ano],$B$5)))</f>
        <v/>
      </c>
      <c r="K21" s="55" t="str">
        <f>IF(METAS!G21="","",METAS!G21)</f>
        <v/>
      </c>
      <c r="L21" s="61" t="str">
        <f>IF($B21="","",IF($G$3=1,SUMIFS(ENTRADAS[Valor],ENTRADAS[Categoria],$B21,ENTRADAS[Status],"Concluído",ENTRADAS[Mês],K$4,ENTRADAS[Ano],$B$5),SUMIFS(ENTRADAS[Valor],ENTRADAS[Categoria],$B21,ENTRADAS[Mês],K$4,ENTRADAS[Ano],$B$5)))</f>
        <v/>
      </c>
      <c r="M21" s="56" t="str">
        <f>IF(METAS!H21="","",METAS!H21)</f>
        <v/>
      </c>
      <c r="N21" s="65" t="str">
        <f>IF($B21="","",IF($G$3=1,SUMIFS(ENTRADAS[Valor],ENTRADAS[Categoria],$B21,ENTRADAS[Status],"Concluído",ENTRADAS[Mês],M$4,ENTRADAS[Ano],$B$5),SUMIFS(ENTRADAS[Valor],ENTRADAS[Categoria],$B21,ENTRADAS[Mês],M$4,ENTRADAS[Ano],$B$5)))</f>
        <v/>
      </c>
      <c r="O21" s="55" t="str">
        <f>IF(METAS!I21="","",METAS!I21)</f>
        <v/>
      </c>
      <c r="P21" s="61" t="str">
        <f>IF($B21="","",IF($G$3=1,SUMIFS(ENTRADAS[Valor],ENTRADAS[Categoria],$B21,ENTRADAS[Status],"Concluído",ENTRADAS[Mês],O$4,ENTRADAS[Ano],$B$5),SUMIFS(ENTRADAS[Valor],ENTRADAS[Categoria],$B21,ENTRADAS[Mês],O$4,ENTRADAS[Ano],$B$5)))</f>
        <v/>
      </c>
      <c r="Q21" s="56" t="str">
        <f>IF(METAS!J21="","",METAS!J21)</f>
        <v/>
      </c>
      <c r="R21" s="65" t="str">
        <f>IF($B21="","",IF($G$3=1,SUMIFS(ENTRADAS[Valor],ENTRADAS[Categoria],$B21,ENTRADAS[Status],"Concluído",ENTRADAS[Mês],Q$4,ENTRADAS[Ano],$B$5),SUMIFS(ENTRADAS[Valor],ENTRADAS[Categoria],$B21,ENTRADAS[Mês],Q$4,ENTRADAS[Ano],$B$5)))</f>
        <v/>
      </c>
      <c r="S21" s="55" t="str">
        <f>IF(METAS!K21="","",METAS!K21)</f>
        <v/>
      </c>
      <c r="T21" s="61" t="str">
        <f>IF($B21="","",IF($G$3=1,SUMIFS(ENTRADAS[Valor],ENTRADAS[Categoria],$B21,ENTRADAS[Status],"Concluído",ENTRADAS[Mês],S$4,ENTRADAS[Ano],$B$5),SUMIFS(ENTRADAS[Valor],ENTRADAS[Categoria],$B21,ENTRADAS[Mês],S$4,ENTRADAS[Ano],$B$5)))</f>
        <v/>
      </c>
      <c r="U21" s="56" t="str">
        <f>IF(METAS!L21="","",METAS!L21)</f>
        <v/>
      </c>
      <c r="V21" s="65" t="str">
        <f>IF($B21="","",IF($G$3=1,SUMIFS(ENTRADAS[Valor],ENTRADAS[Categoria],$B21,ENTRADAS[Status],"Concluído",ENTRADAS[Mês],U$4,ENTRADAS[Ano],$B$5),SUMIFS(ENTRADAS[Valor],ENTRADAS[Categoria],$B21,ENTRADAS[Mês],U$4,ENTRADAS[Ano],$B$5)))</f>
        <v/>
      </c>
      <c r="W21" s="55" t="str">
        <f>IF(METAS!M21="","",METAS!M21)</f>
        <v/>
      </c>
      <c r="X21" s="61" t="str">
        <f>IF($B21="","",IF($G$3=1,SUMIFS(ENTRADAS[Valor],ENTRADAS[Categoria],$B21,ENTRADAS[Status],"Concluído",ENTRADAS[Mês],W$4,ENTRADAS[Ano],$B$5),SUMIFS(ENTRADAS[Valor],ENTRADAS[Categoria],$B21,ENTRADAS[Mês],W$4,ENTRADAS[Ano],$B$5)))</f>
        <v/>
      </c>
      <c r="Y21" s="56" t="str">
        <f>IF(METAS!N21="","",METAS!N21)</f>
        <v/>
      </c>
      <c r="Z21" s="65" t="str">
        <f>IF($B21="","",IF($G$3=1,SUMIFS(ENTRADAS[Valor],ENTRADAS[Categoria],$B21,ENTRADAS[Status],"Concluído",ENTRADAS[Mês],Y$4,ENTRADAS[Ano],$B$5),SUMIFS(ENTRADAS[Valor],ENTRADAS[Categoria],$B21,ENTRADAS[Mês],Y$4,ENTRADAS[Ano],$B$5)))</f>
        <v/>
      </c>
      <c r="AA21" s="57" t="str">
        <f t="shared" si="3"/>
        <v/>
      </c>
      <c r="AB21" s="57" t="str">
        <f t="shared" si="4"/>
        <v/>
      </c>
    </row>
    <row r="22" spans="2:28" x14ac:dyDescent="0.3">
      <c r="B22" s="58" t="str">
        <f>IF(METAS!B22="","",METAS!B22)</f>
        <v/>
      </c>
      <c r="C22" s="55" t="str">
        <f>IF(METAS!C22="","",METAS!C22)</f>
        <v/>
      </c>
      <c r="D22" s="61" t="str">
        <f>IF($B22="","",IF($G$3=1,SUMIFS(ENTRADAS[Valor],ENTRADAS[Categoria],$B22,ENTRADAS[Status],"Concluído",ENTRADAS[Mês],C$4,ENTRADAS[Ano],$B$5),SUMIFS(ENTRADAS[Valor],ENTRADAS[Categoria],$B22,ENTRADAS[Mês],C$4,ENTRADAS[Ano],$B$5)))</f>
        <v/>
      </c>
      <c r="E22" s="56" t="str">
        <f>IF(METAS!D22="","",METAS!D22)</f>
        <v/>
      </c>
      <c r="F22" s="65" t="str">
        <f>IF($B22="","",IF($G$3=1,SUMIFS(ENTRADAS[Valor],ENTRADAS[Categoria],$B22,ENTRADAS[Status],"Concluído",ENTRADAS[Mês],E$4,ENTRADAS[Ano],$B$5),SUMIFS(ENTRADAS[Valor],ENTRADAS[Categoria],$B22,ENTRADAS[Mês],E$4,ENTRADAS[Ano],$B$5)))</f>
        <v/>
      </c>
      <c r="G22" s="55" t="str">
        <f>IF(METAS!E22="","",METAS!E22)</f>
        <v/>
      </c>
      <c r="H22" s="61" t="str">
        <f>IF($B22="","",IF($G$3=1,SUMIFS(ENTRADAS[Valor],ENTRADAS[Categoria],$B22,ENTRADAS[Status],"Concluído",ENTRADAS[Mês],G$4,ENTRADAS[Ano],$B$5),SUMIFS(ENTRADAS[Valor],ENTRADAS[Categoria],$B22,ENTRADAS[Mês],G$4,ENTRADAS[Ano],$B$5)))</f>
        <v/>
      </c>
      <c r="I22" s="56" t="str">
        <f>IF(METAS!F22="","",METAS!F22)</f>
        <v/>
      </c>
      <c r="J22" s="65" t="str">
        <f>IF($B22="","",IF($G$3=1,SUMIFS(ENTRADAS[Valor],ENTRADAS[Categoria],$B22,ENTRADAS[Status],"Concluído",ENTRADAS[Mês],I$4,ENTRADAS[Ano],$B$5),SUMIFS(ENTRADAS[Valor],ENTRADAS[Categoria],$B22,ENTRADAS[Mês],I$4,ENTRADAS[Ano],$B$5)))</f>
        <v/>
      </c>
      <c r="K22" s="55" t="str">
        <f>IF(METAS!G22="","",METAS!G22)</f>
        <v/>
      </c>
      <c r="L22" s="61" t="str">
        <f>IF($B22="","",IF($G$3=1,SUMIFS(ENTRADAS[Valor],ENTRADAS[Categoria],$B22,ENTRADAS[Status],"Concluído",ENTRADAS[Mês],K$4,ENTRADAS[Ano],$B$5),SUMIFS(ENTRADAS[Valor],ENTRADAS[Categoria],$B22,ENTRADAS[Mês],K$4,ENTRADAS[Ano],$B$5)))</f>
        <v/>
      </c>
      <c r="M22" s="56" t="str">
        <f>IF(METAS!H22="","",METAS!H22)</f>
        <v/>
      </c>
      <c r="N22" s="65" t="str">
        <f>IF($B22="","",IF($G$3=1,SUMIFS(ENTRADAS[Valor],ENTRADAS[Categoria],$B22,ENTRADAS[Status],"Concluído",ENTRADAS[Mês],M$4,ENTRADAS[Ano],$B$5),SUMIFS(ENTRADAS[Valor],ENTRADAS[Categoria],$B22,ENTRADAS[Mês],M$4,ENTRADAS[Ano],$B$5)))</f>
        <v/>
      </c>
      <c r="O22" s="55" t="str">
        <f>IF(METAS!I22="","",METAS!I22)</f>
        <v/>
      </c>
      <c r="P22" s="61" t="str">
        <f>IF($B22="","",IF($G$3=1,SUMIFS(ENTRADAS[Valor],ENTRADAS[Categoria],$B22,ENTRADAS[Status],"Concluído",ENTRADAS[Mês],O$4,ENTRADAS[Ano],$B$5),SUMIFS(ENTRADAS[Valor],ENTRADAS[Categoria],$B22,ENTRADAS[Mês],O$4,ENTRADAS[Ano],$B$5)))</f>
        <v/>
      </c>
      <c r="Q22" s="56" t="str">
        <f>IF(METAS!J22="","",METAS!J22)</f>
        <v/>
      </c>
      <c r="R22" s="65" t="str">
        <f>IF($B22="","",IF($G$3=1,SUMIFS(ENTRADAS[Valor],ENTRADAS[Categoria],$B22,ENTRADAS[Status],"Concluído",ENTRADAS[Mês],Q$4,ENTRADAS[Ano],$B$5),SUMIFS(ENTRADAS[Valor],ENTRADAS[Categoria],$B22,ENTRADAS[Mês],Q$4,ENTRADAS[Ano],$B$5)))</f>
        <v/>
      </c>
      <c r="S22" s="55" t="str">
        <f>IF(METAS!K22="","",METAS!K22)</f>
        <v/>
      </c>
      <c r="T22" s="61" t="str">
        <f>IF($B22="","",IF($G$3=1,SUMIFS(ENTRADAS[Valor],ENTRADAS[Categoria],$B22,ENTRADAS[Status],"Concluído",ENTRADAS[Mês],S$4,ENTRADAS[Ano],$B$5),SUMIFS(ENTRADAS[Valor],ENTRADAS[Categoria],$B22,ENTRADAS[Mês],S$4,ENTRADAS[Ano],$B$5)))</f>
        <v/>
      </c>
      <c r="U22" s="56" t="str">
        <f>IF(METAS!L22="","",METAS!L22)</f>
        <v/>
      </c>
      <c r="V22" s="65" t="str">
        <f>IF($B22="","",IF($G$3=1,SUMIFS(ENTRADAS[Valor],ENTRADAS[Categoria],$B22,ENTRADAS[Status],"Concluído",ENTRADAS[Mês],U$4,ENTRADAS[Ano],$B$5),SUMIFS(ENTRADAS[Valor],ENTRADAS[Categoria],$B22,ENTRADAS[Mês],U$4,ENTRADAS[Ano],$B$5)))</f>
        <v/>
      </c>
      <c r="W22" s="55" t="str">
        <f>IF(METAS!M22="","",METAS!M22)</f>
        <v/>
      </c>
      <c r="X22" s="61" t="str">
        <f>IF($B22="","",IF($G$3=1,SUMIFS(ENTRADAS[Valor],ENTRADAS[Categoria],$B22,ENTRADAS[Status],"Concluído",ENTRADAS[Mês],W$4,ENTRADAS[Ano],$B$5),SUMIFS(ENTRADAS[Valor],ENTRADAS[Categoria],$B22,ENTRADAS[Mês],W$4,ENTRADAS[Ano],$B$5)))</f>
        <v/>
      </c>
      <c r="Y22" s="56" t="str">
        <f>IF(METAS!N22="","",METAS!N22)</f>
        <v/>
      </c>
      <c r="Z22" s="65" t="str">
        <f>IF($B22="","",IF($G$3=1,SUMIFS(ENTRADAS[Valor],ENTRADAS[Categoria],$B22,ENTRADAS[Status],"Concluído",ENTRADAS[Mês],Y$4,ENTRADAS[Ano],$B$5),SUMIFS(ENTRADAS[Valor],ENTRADAS[Categoria],$B22,ENTRADAS[Mês],Y$4,ENTRADAS[Ano],$B$5)))</f>
        <v/>
      </c>
      <c r="AA22" s="57" t="str">
        <f t="shared" si="3"/>
        <v/>
      </c>
      <c r="AB22" s="57" t="str">
        <f t="shared" si="4"/>
        <v/>
      </c>
    </row>
    <row r="23" spans="2:28" x14ac:dyDescent="0.3">
      <c r="B23" s="58" t="str">
        <f>IF(METAS!B23="","",METAS!B23)</f>
        <v/>
      </c>
      <c r="C23" s="55" t="str">
        <f>IF(METAS!C23="","",METAS!C23)</f>
        <v/>
      </c>
      <c r="D23" s="61" t="str">
        <f>IF($B23="","",IF($G$3=1,SUMIFS(ENTRADAS[Valor],ENTRADAS[Categoria],$B23,ENTRADAS[Status],"Concluído",ENTRADAS[Mês],C$4,ENTRADAS[Ano],$B$5),SUMIFS(ENTRADAS[Valor],ENTRADAS[Categoria],$B23,ENTRADAS[Mês],C$4,ENTRADAS[Ano],$B$5)))</f>
        <v/>
      </c>
      <c r="E23" s="56" t="str">
        <f>IF(METAS!D23="","",METAS!D23)</f>
        <v/>
      </c>
      <c r="F23" s="65" t="str">
        <f>IF($B23="","",IF($G$3=1,SUMIFS(ENTRADAS[Valor],ENTRADAS[Categoria],$B23,ENTRADAS[Status],"Concluído",ENTRADAS[Mês],E$4,ENTRADAS[Ano],$B$5),SUMIFS(ENTRADAS[Valor],ENTRADAS[Categoria],$B23,ENTRADAS[Mês],E$4,ENTRADAS[Ano],$B$5)))</f>
        <v/>
      </c>
      <c r="G23" s="55" t="str">
        <f>IF(METAS!E23="","",METAS!E23)</f>
        <v/>
      </c>
      <c r="H23" s="61" t="str">
        <f>IF($B23="","",IF($G$3=1,SUMIFS(ENTRADAS[Valor],ENTRADAS[Categoria],$B23,ENTRADAS[Status],"Concluído",ENTRADAS[Mês],G$4,ENTRADAS[Ano],$B$5),SUMIFS(ENTRADAS[Valor],ENTRADAS[Categoria],$B23,ENTRADAS[Mês],G$4,ENTRADAS[Ano],$B$5)))</f>
        <v/>
      </c>
      <c r="I23" s="56" t="str">
        <f>IF(METAS!F23="","",METAS!F23)</f>
        <v/>
      </c>
      <c r="J23" s="65" t="str">
        <f>IF($B23="","",IF($G$3=1,SUMIFS(ENTRADAS[Valor],ENTRADAS[Categoria],$B23,ENTRADAS[Status],"Concluído",ENTRADAS[Mês],I$4,ENTRADAS[Ano],$B$5),SUMIFS(ENTRADAS[Valor],ENTRADAS[Categoria],$B23,ENTRADAS[Mês],I$4,ENTRADAS[Ano],$B$5)))</f>
        <v/>
      </c>
      <c r="K23" s="55" t="str">
        <f>IF(METAS!G23="","",METAS!G23)</f>
        <v/>
      </c>
      <c r="L23" s="61" t="str">
        <f>IF($B23="","",IF($G$3=1,SUMIFS(ENTRADAS[Valor],ENTRADAS[Categoria],$B23,ENTRADAS[Status],"Concluído",ENTRADAS[Mês],K$4,ENTRADAS[Ano],$B$5),SUMIFS(ENTRADAS[Valor],ENTRADAS[Categoria],$B23,ENTRADAS[Mês],K$4,ENTRADAS[Ano],$B$5)))</f>
        <v/>
      </c>
      <c r="M23" s="56" t="str">
        <f>IF(METAS!H23="","",METAS!H23)</f>
        <v/>
      </c>
      <c r="N23" s="65" t="str">
        <f>IF($B23="","",IF($G$3=1,SUMIFS(ENTRADAS[Valor],ENTRADAS[Categoria],$B23,ENTRADAS[Status],"Concluído",ENTRADAS[Mês],M$4,ENTRADAS[Ano],$B$5),SUMIFS(ENTRADAS[Valor],ENTRADAS[Categoria],$B23,ENTRADAS[Mês],M$4,ENTRADAS[Ano],$B$5)))</f>
        <v/>
      </c>
      <c r="O23" s="55" t="str">
        <f>IF(METAS!I23="","",METAS!I23)</f>
        <v/>
      </c>
      <c r="P23" s="61" t="str">
        <f>IF($B23="","",IF($G$3=1,SUMIFS(ENTRADAS[Valor],ENTRADAS[Categoria],$B23,ENTRADAS[Status],"Concluído",ENTRADAS[Mês],O$4,ENTRADAS[Ano],$B$5),SUMIFS(ENTRADAS[Valor],ENTRADAS[Categoria],$B23,ENTRADAS[Mês],O$4,ENTRADAS[Ano],$B$5)))</f>
        <v/>
      </c>
      <c r="Q23" s="56" t="str">
        <f>IF(METAS!J23="","",METAS!J23)</f>
        <v/>
      </c>
      <c r="R23" s="65" t="str">
        <f>IF($B23="","",IF($G$3=1,SUMIFS(ENTRADAS[Valor],ENTRADAS[Categoria],$B23,ENTRADAS[Status],"Concluído",ENTRADAS[Mês],Q$4,ENTRADAS[Ano],$B$5),SUMIFS(ENTRADAS[Valor],ENTRADAS[Categoria],$B23,ENTRADAS[Mês],Q$4,ENTRADAS[Ano],$B$5)))</f>
        <v/>
      </c>
      <c r="S23" s="55" t="str">
        <f>IF(METAS!K23="","",METAS!K23)</f>
        <v/>
      </c>
      <c r="T23" s="61" t="str">
        <f>IF($B23="","",IF($G$3=1,SUMIFS(ENTRADAS[Valor],ENTRADAS[Categoria],$B23,ENTRADAS[Status],"Concluído",ENTRADAS[Mês],S$4,ENTRADAS[Ano],$B$5),SUMIFS(ENTRADAS[Valor],ENTRADAS[Categoria],$B23,ENTRADAS[Mês],S$4,ENTRADAS[Ano],$B$5)))</f>
        <v/>
      </c>
      <c r="U23" s="56" t="str">
        <f>IF(METAS!L23="","",METAS!L23)</f>
        <v/>
      </c>
      <c r="V23" s="65" t="str">
        <f>IF($B23="","",IF($G$3=1,SUMIFS(ENTRADAS[Valor],ENTRADAS[Categoria],$B23,ENTRADAS[Status],"Concluído",ENTRADAS[Mês],U$4,ENTRADAS[Ano],$B$5),SUMIFS(ENTRADAS[Valor],ENTRADAS[Categoria],$B23,ENTRADAS[Mês],U$4,ENTRADAS[Ano],$B$5)))</f>
        <v/>
      </c>
      <c r="W23" s="55" t="str">
        <f>IF(METAS!M23="","",METAS!M23)</f>
        <v/>
      </c>
      <c r="X23" s="61" t="str">
        <f>IF($B23="","",IF($G$3=1,SUMIFS(ENTRADAS[Valor],ENTRADAS[Categoria],$B23,ENTRADAS[Status],"Concluído",ENTRADAS[Mês],W$4,ENTRADAS[Ano],$B$5),SUMIFS(ENTRADAS[Valor],ENTRADAS[Categoria],$B23,ENTRADAS[Mês],W$4,ENTRADAS[Ano],$B$5)))</f>
        <v/>
      </c>
      <c r="Y23" s="56" t="str">
        <f>IF(METAS!N23="","",METAS!N23)</f>
        <v/>
      </c>
      <c r="Z23" s="65" t="str">
        <f>IF($B23="","",IF($G$3=1,SUMIFS(ENTRADAS[Valor],ENTRADAS[Categoria],$B23,ENTRADAS[Status],"Concluído",ENTRADAS[Mês],Y$4,ENTRADAS[Ano],$B$5),SUMIFS(ENTRADAS[Valor],ENTRADAS[Categoria],$B23,ENTRADAS[Mês],Y$4,ENTRADAS[Ano],$B$5)))</f>
        <v/>
      </c>
      <c r="AA23" s="57" t="str">
        <f t="shared" si="3"/>
        <v/>
      </c>
      <c r="AB23" s="57" t="str">
        <f t="shared" si="4"/>
        <v/>
      </c>
    </row>
    <row r="24" spans="2:28" x14ac:dyDescent="0.3">
      <c r="B24" s="58" t="str">
        <f>IF(METAS!B24="","",METAS!B24)</f>
        <v/>
      </c>
      <c r="C24" s="55" t="str">
        <f>IF(METAS!C24="","",METAS!C24)</f>
        <v/>
      </c>
      <c r="D24" s="61" t="str">
        <f>IF($B24="","",IF($G$3=1,SUMIFS(ENTRADAS[Valor],ENTRADAS[Categoria],$B24,ENTRADAS[Status],"Concluído",ENTRADAS[Mês],C$4,ENTRADAS[Ano],$B$5),SUMIFS(ENTRADAS[Valor],ENTRADAS[Categoria],$B24,ENTRADAS[Mês],C$4,ENTRADAS[Ano],$B$5)))</f>
        <v/>
      </c>
      <c r="E24" s="56" t="str">
        <f>IF(METAS!D24="","",METAS!D24)</f>
        <v/>
      </c>
      <c r="F24" s="65" t="str">
        <f>IF($B24="","",IF($G$3=1,SUMIFS(ENTRADAS[Valor],ENTRADAS[Categoria],$B24,ENTRADAS[Status],"Concluído",ENTRADAS[Mês],E$4,ENTRADAS[Ano],$B$5),SUMIFS(ENTRADAS[Valor],ENTRADAS[Categoria],$B24,ENTRADAS[Mês],E$4,ENTRADAS[Ano],$B$5)))</f>
        <v/>
      </c>
      <c r="G24" s="55" t="str">
        <f>IF(METAS!E24="","",METAS!E24)</f>
        <v/>
      </c>
      <c r="H24" s="61" t="str">
        <f>IF($B24="","",IF($G$3=1,SUMIFS(ENTRADAS[Valor],ENTRADAS[Categoria],$B24,ENTRADAS[Status],"Concluído",ENTRADAS[Mês],G$4,ENTRADAS[Ano],$B$5),SUMIFS(ENTRADAS[Valor],ENTRADAS[Categoria],$B24,ENTRADAS[Mês],G$4,ENTRADAS[Ano],$B$5)))</f>
        <v/>
      </c>
      <c r="I24" s="56" t="str">
        <f>IF(METAS!F24="","",METAS!F24)</f>
        <v/>
      </c>
      <c r="J24" s="65" t="str">
        <f>IF($B24="","",IF($G$3=1,SUMIFS(ENTRADAS[Valor],ENTRADAS[Categoria],$B24,ENTRADAS[Status],"Concluído",ENTRADAS[Mês],I$4,ENTRADAS[Ano],$B$5),SUMIFS(ENTRADAS[Valor],ENTRADAS[Categoria],$B24,ENTRADAS[Mês],I$4,ENTRADAS[Ano],$B$5)))</f>
        <v/>
      </c>
      <c r="K24" s="55" t="str">
        <f>IF(METAS!G24="","",METAS!G24)</f>
        <v/>
      </c>
      <c r="L24" s="61" t="str">
        <f>IF($B24="","",IF($G$3=1,SUMIFS(ENTRADAS[Valor],ENTRADAS[Categoria],$B24,ENTRADAS[Status],"Concluído",ENTRADAS[Mês],K$4,ENTRADAS[Ano],$B$5),SUMIFS(ENTRADAS[Valor],ENTRADAS[Categoria],$B24,ENTRADAS[Mês],K$4,ENTRADAS[Ano],$B$5)))</f>
        <v/>
      </c>
      <c r="M24" s="56" t="str">
        <f>IF(METAS!H24="","",METAS!H24)</f>
        <v/>
      </c>
      <c r="N24" s="65" t="str">
        <f>IF($B24="","",IF($G$3=1,SUMIFS(ENTRADAS[Valor],ENTRADAS[Categoria],$B24,ENTRADAS[Status],"Concluído",ENTRADAS[Mês],M$4,ENTRADAS[Ano],$B$5),SUMIFS(ENTRADAS[Valor],ENTRADAS[Categoria],$B24,ENTRADAS[Mês],M$4,ENTRADAS[Ano],$B$5)))</f>
        <v/>
      </c>
      <c r="O24" s="55" t="str">
        <f>IF(METAS!I24="","",METAS!I24)</f>
        <v/>
      </c>
      <c r="P24" s="61" t="str">
        <f>IF($B24="","",IF($G$3=1,SUMIFS(ENTRADAS[Valor],ENTRADAS[Categoria],$B24,ENTRADAS[Status],"Concluído",ENTRADAS[Mês],O$4,ENTRADAS[Ano],$B$5),SUMIFS(ENTRADAS[Valor],ENTRADAS[Categoria],$B24,ENTRADAS[Mês],O$4,ENTRADAS[Ano],$B$5)))</f>
        <v/>
      </c>
      <c r="Q24" s="56" t="str">
        <f>IF(METAS!J24="","",METAS!J24)</f>
        <v/>
      </c>
      <c r="R24" s="65" t="str">
        <f>IF($B24="","",IF($G$3=1,SUMIFS(ENTRADAS[Valor],ENTRADAS[Categoria],$B24,ENTRADAS[Status],"Concluído",ENTRADAS[Mês],Q$4,ENTRADAS[Ano],$B$5),SUMIFS(ENTRADAS[Valor],ENTRADAS[Categoria],$B24,ENTRADAS[Mês],Q$4,ENTRADAS[Ano],$B$5)))</f>
        <v/>
      </c>
      <c r="S24" s="55" t="str">
        <f>IF(METAS!K24="","",METAS!K24)</f>
        <v/>
      </c>
      <c r="T24" s="61" t="str">
        <f>IF($B24="","",IF($G$3=1,SUMIFS(ENTRADAS[Valor],ENTRADAS[Categoria],$B24,ENTRADAS[Status],"Concluído",ENTRADAS[Mês],S$4,ENTRADAS[Ano],$B$5),SUMIFS(ENTRADAS[Valor],ENTRADAS[Categoria],$B24,ENTRADAS[Mês],S$4,ENTRADAS[Ano],$B$5)))</f>
        <v/>
      </c>
      <c r="U24" s="56" t="str">
        <f>IF(METAS!L24="","",METAS!L24)</f>
        <v/>
      </c>
      <c r="V24" s="65" t="str">
        <f>IF($B24="","",IF($G$3=1,SUMIFS(ENTRADAS[Valor],ENTRADAS[Categoria],$B24,ENTRADAS[Status],"Concluído",ENTRADAS[Mês],U$4,ENTRADAS[Ano],$B$5),SUMIFS(ENTRADAS[Valor],ENTRADAS[Categoria],$B24,ENTRADAS[Mês],U$4,ENTRADAS[Ano],$B$5)))</f>
        <v/>
      </c>
      <c r="W24" s="55" t="str">
        <f>IF(METAS!M24="","",METAS!M24)</f>
        <v/>
      </c>
      <c r="X24" s="61" t="str">
        <f>IF($B24="","",IF($G$3=1,SUMIFS(ENTRADAS[Valor],ENTRADAS[Categoria],$B24,ENTRADAS[Status],"Concluído",ENTRADAS[Mês],W$4,ENTRADAS[Ano],$B$5),SUMIFS(ENTRADAS[Valor],ENTRADAS[Categoria],$B24,ENTRADAS[Mês],W$4,ENTRADAS[Ano],$B$5)))</f>
        <v/>
      </c>
      <c r="Y24" s="56" t="str">
        <f>IF(METAS!N24="","",METAS!N24)</f>
        <v/>
      </c>
      <c r="Z24" s="65" t="str">
        <f>IF($B24="","",IF($G$3=1,SUMIFS(ENTRADAS[Valor],ENTRADAS[Categoria],$B24,ENTRADAS[Status],"Concluído",ENTRADAS[Mês],Y$4,ENTRADAS[Ano],$B$5),SUMIFS(ENTRADAS[Valor],ENTRADAS[Categoria],$B24,ENTRADAS[Mês],Y$4,ENTRADAS[Ano],$B$5)))</f>
        <v/>
      </c>
      <c r="AA24" s="57" t="str">
        <f t="shared" si="3"/>
        <v/>
      </c>
      <c r="AB24" s="57" t="str">
        <f t="shared" si="4"/>
        <v/>
      </c>
    </row>
    <row r="25" spans="2:28" x14ac:dyDescent="0.3">
      <c r="B25" s="58" t="str">
        <f>IF(METAS!B25="","",METAS!B25)</f>
        <v/>
      </c>
      <c r="C25" s="55" t="str">
        <f>IF(METAS!C25="","",METAS!C25)</f>
        <v/>
      </c>
      <c r="D25" s="61" t="str">
        <f>IF($B25="","",IF($G$3=1,SUMIFS(ENTRADAS[Valor],ENTRADAS[Categoria],$B25,ENTRADAS[Status],"Concluído",ENTRADAS[Mês],C$4,ENTRADAS[Ano],$B$5),SUMIFS(ENTRADAS[Valor],ENTRADAS[Categoria],$B25,ENTRADAS[Mês],C$4,ENTRADAS[Ano],$B$5)))</f>
        <v/>
      </c>
      <c r="E25" s="56" t="str">
        <f>IF(METAS!D25="","",METAS!D25)</f>
        <v/>
      </c>
      <c r="F25" s="65" t="str">
        <f>IF($B25="","",IF($G$3=1,SUMIFS(ENTRADAS[Valor],ENTRADAS[Categoria],$B25,ENTRADAS[Status],"Concluído",ENTRADAS[Mês],E$4,ENTRADAS[Ano],$B$5),SUMIFS(ENTRADAS[Valor],ENTRADAS[Categoria],$B25,ENTRADAS[Mês],E$4,ENTRADAS[Ano],$B$5)))</f>
        <v/>
      </c>
      <c r="G25" s="55" t="str">
        <f>IF(METAS!E25="","",METAS!E25)</f>
        <v/>
      </c>
      <c r="H25" s="61" t="str">
        <f>IF($B25="","",IF($G$3=1,SUMIFS(ENTRADAS[Valor],ENTRADAS[Categoria],$B25,ENTRADAS[Status],"Concluído",ENTRADAS[Mês],G$4,ENTRADAS[Ano],$B$5),SUMIFS(ENTRADAS[Valor],ENTRADAS[Categoria],$B25,ENTRADAS[Mês],G$4,ENTRADAS[Ano],$B$5)))</f>
        <v/>
      </c>
      <c r="I25" s="56" t="str">
        <f>IF(METAS!F25="","",METAS!F25)</f>
        <v/>
      </c>
      <c r="J25" s="65" t="str">
        <f>IF($B25="","",IF($G$3=1,SUMIFS(ENTRADAS[Valor],ENTRADAS[Categoria],$B25,ENTRADAS[Status],"Concluído",ENTRADAS[Mês],I$4,ENTRADAS[Ano],$B$5),SUMIFS(ENTRADAS[Valor],ENTRADAS[Categoria],$B25,ENTRADAS[Mês],I$4,ENTRADAS[Ano],$B$5)))</f>
        <v/>
      </c>
      <c r="K25" s="55" t="str">
        <f>IF(METAS!G25="","",METAS!G25)</f>
        <v/>
      </c>
      <c r="L25" s="61" t="str">
        <f>IF($B25="","",IF($G$3=1,SUMIFS(ENTRADAS[Valor],ENTRADAS[Categoria],$B25,ENTRADAS[Status],"Concluído",ENTRADAS[Mês],K$4,ENTRADAS[Ano],$B$5),SUMIFS(ENTRADAS[Valor],ENTRADAS[Categoria],$B25,ENTRADAS[Mês],K$4,ENTRADAS[Ano],$B$5)))</f>
        <v/>
      </c>
      <c r="M25" s="56" t="str">
        <f>IF(METAS!H25="","",METAS!H25)</f>
        <v/>
      </c>
      <c r="N25" s="65" t="str">
        <f>IF($B25="","",IF($G$3=1,SUMIFS(ENTRADAS[Valor],ENTRADAS[Categoria],$B25,ENTRADAS[Status],"Concluído",ENTRADAS[Mês],M$4,ENTRADAS[Ano],$B$5),SUMIFS(ENTRADAS[Valor],ENTRADAS[Categoria],$B25,ENTRADAS[Mês],M$4,ENTRADAS[Ano],$B$5)))</f>
        <v/>
      </c>
      <c r="O25" s="55" t="str">
        <f>IF(METAS!I25="","",METAS!I25)</f>
        <v/>
      </c>
      <c r="P25" s="61" t="str">
        <f>IF($B25="","",IF($G$3=1,SUMIFS(ENTRADAS[Valor],ENTRADAS[Categoria],$B25,ENTRADAS[Status],"Concluído",ENTRADAS[Mês],O$4,ENTRADAS[Ano],$B$5),SUMIFS(ENTRADAS[Valor],ENTRADAS[Categoria],$B25,ENTRADAS[Mês],O$4,ENTRADAS[Ano],$B$5)))</f>
        <v/>
      </c>
      <c r="Q25" s="56" t="str">
        <f>IF(METAS!J25="","",METAS!J25)</f>
        <v/>
      </c>
      <c r="R25" s="65" t="str">
        <f>IF($B25="","",IF($G$3=1,SUMIFS(ENTRADAS[Valor],ENTRADAS[Categoria],$B25,ENTRADAS[Status],"Concluído",ENTRADAS[Mês],Q$4,ENTRADAS[Ano],$B$5),SUMIFS(ENTRADAS[Valor],ENTRADAS[Categoria],$B25,ENTRADAS[Mês],Q$4,ENTRADAS[Ano],$B$5)))</f>
        <v/>
      </c>
      <c r="S25" s="55" t="str">
        <f>IF(METAS!K25="","",METAS!K25)</f>
        <v/>
      </c>
      <c r="T25" s="61" t="str">
        <f>IF($B25="","",IF($G$3=1,SUMIFS(ENTRADAS[Valor],ENTRADAS[Categoria],$B25,ENTRADAS[Status],"Concluído",ENTRADAS[Mês],S$4,ENTRADAS[Ano],$B$5),SUMIFS(ENTRADAS[Valor],ENTRADAS[Categoria],$B25,ENTRADAS[Mês],S$4,ENTRADAS[Ano],$B$5)))</f>
        <v/>
      </c>
      <c r="U25" s="56" t="str">
        <f>IF(METAS!L25="","",METAS!L25)</f>
        <v/>
      </c>
      <c r="V25" s="65" t="str">
        <f>IF($B25="","",IF($G$3=1,SUMIFS(ENTRADAS[Valor],ENTRADAS[Categoria],$B25,ENTRADAS[Status],"Concluído",ENTRADAS[Mês],U$4,ENTRADAS[Ano],$B$5),SUMIFS(ENTRADAS[Valor],ENTRADAS[Categoria],$B25,ENTRADAS[Mês],U$4,ENTRADAS[Ano],$B$5)))</f>
        <v/>
      </c>
      <c r="W25" s="55" t="str">
        <f>IF(METAS!M25="","",METAS!M25)</f>
        <v/>
      </c>
      <c r="X25" s="61" t="str">
        <f>IF($B25="","",IF($G$3=1,SUMIFS(ENTRADAS[Valor],ENTRADAS[Categoria],$B25,ENTRADAS[Status],"Concluído",ENTRADAS[Mês],W$4,ENTRADAS[Ano],$B$5),SUMIFS(ENTRADAS[Valor],ENTRADAS[Categoria],$B25,ENTRADAS[Mês],W$4,ENTRADAS[Ano],$B$5)))</f>
        <v/>
      </c>
      <c r="Y25" s="56" t="str">
        <f>IF(METAS!N25="","",METAS!N25)</f>
        <v/>
      </c>
      <c r="Z25" s="65" t="str">
        <f>IF($B25="","",IF($G$3=1,SUMIFS(ENTRADAS[Valor],ENTRADAS[Categoria],$B25,ENTRADAS[Status],"Concluído",ENTRADAS[Mês],Y$4,ENTRADAS[Ano],$B$5),SUMIFS(ENTRADAS[Valor],ENTRADAS[Categoria],$B25,ENTRADAS[Mês],Y$4,ENTRADAS[Ano],$B$5)))</f>
        <v/>
      </c>
      <c r="AA25" s="57" t="str">
        <f t="shared" si="3"/>
        <v/>
      </c>
      <c r="AB25" s="57" t="str">
        <f t="shared" si="4"/>
        <v/>
      </c>
    </row>
    <row r="26" spans="2:28" x14ac:dyDescent="0.3">
      <c r="B26" s="58" t="str">
        <f>IF(METAS!B26="","",METAS!B26)</f>
        <v/>
      </c>
      <c r="C26" s="55" t="str">
        <f>IF(METAS!C26="","",METAS!C26)</f>
        <v/>
      </c>
      <c r="D26" s="61" t="str">
        <f>IF($B26="","",IF($G$3=1,SUMIFS(ENTRADAS[Valor],ENTRADAS[Categoria],$B26,ENTRADAS[Status],"Concluído",ENTRADAS[Mês],C$4,ENTRADAS[Ano],$B$5),SUMIFS(ENTRADAS[Valor],ENTRADAS[Categoria],$B26,ENTRADAS[Mês],C$4,ENTRADAS[Ano],$B$5)))</f>
        <v/>
      </c>
      <c r="E26" s="56" t="str">
        <f>IF(METAS!D26="","",METAS!D26)</f>
        <v/>
      </c>
      <c r="F26" s="65" t="str">
        <f>IF($B26="","",IF($G$3=1,SUMIFS(ENTRADAS[Valor],ENTRADAS[Categoria],$B26,ENTRADAS[Status],"Concluído",ENTRADAS[Mês],E$4,ENTRADAS[Ano],$B$5),SUMIFS(ENTRADAS[Valor],ENTRADAS[Categoria],$B26,ENTRADAS[Mês],E$4,ENTRADAS[Ano],$B$5)))</f>
        <v/>
      </c>
      <c r="G26" s="55" t="str">
        <f>IF(METAS!E26="","",METAS!E26)</f>
        <v/>
      </c>
      <c r="H26" s="61" t="str">
        <f>IF($B26="","",IF($G$3=1,SUMIFS(ENTRADAS[Valor],ENTRADAS[Categoria],$B26,ENTRADAS[Status],"Concluído",ENTRADAS[Mês],G$4,ENTRADAS[Ano],$B$5),SUMIFS(ENTRADAS[Valor],ENTRADAS[Categoria],$B26,ENTRADAS[Mês],G$4,ENTRADAS[Ano],$B$5)))</f>
        <v/>
      </c>
      <c r="I26" s="56" t="str">
        <f>IF(METAS!F26="","",METAS!F26)</f>
        <v/>
      </c>
      <c r="J26" s="65" t="str">
        <f>IF($B26="","",IF($G$3=1,SUMIFS(ENTRADAS[Valor],ENTRADAS[Categoria],$B26,ENTRADAS[Status],"Concluído",ENTRADAS[Mês],I$4,ENTRADAS[Ano],$B$5),SUMIFS(ENTRADAS[Valor],ENTRADAS[Categoria],$B26,ENTRADAS[Mês],I$4,ENTRADAS[Ano],$B$5)))</f>
        <v/>
      </c>
      <c r="K26" s="55" t="str">
        <f>IF(METAS!G26="","",METAS!G26)</f>
        <v/>
      </c>
      <c r="L26" s="61" t="str">
        <f>IF($B26="","",IF($G$3=1,SUMIFS(ENTRADAS[Valor],ENTRADAS[Categoria],$B26,ENTRADAS[Status],"Concluído",ENTRADAS[Mês],K$4,ENTRADAS[Ano],$B$5),SUMIFS(ENTRADAS[Valor],ENTRADAS[Categoria],$B26,ENTRADAS[Mês],K$4,ENTRADAS[Ano],$B$5)))</f>
        <v/>
      </c>
      <c r="M26" s="56" t="str">
        <f>IF(METAS!H26="","",METAS!H26)</f>
        <v/>
      </c>
      <c r="N26" s="65" t="str">
        <f>IF($B26="","",IF($G$3=1,SUMIFS(ENTRADAS[Valor],ENTRADAS[Categoria],$B26,ENTRADAS[Status],"Concluído",ENTRADAS[Mês],M$4,ENTRADAS[Ano],$B$5),SUMIFS(ENTRADAS[Valor],ENTRADAS[Categoria],$B26,ENTRADAS[Mês],M$4,ENTRADAS[Ano],$B$5)))</f>
        <v/>
      </c>
      <c r="O26" s="55" t="str">
        <f>IF(METAS!I26="","",METAS!I26)</f>
        <v/>
      </c>
      <c r="P26" s="61" t="str">
        <f>IF($B26="","",IF($G$3=1,SUMIFS(ENTRADAS[Valor],ENTRADAS[Categoria],$B26,ENTRADAS[Status],"Concluído",ENTRADAS[Mês],O$4,ENTRADAS[Ano],$B$5),SUMIFS(ENTRADAS[Valor],ENTRADAS[Categoria],$B26,ENTRADAS[Mês],O$4,ENTRADAS[Ano],$B$5)))</f>
        <v/>
      </c>
      <c r="Q26" s="56" t="str">
        <f>IF(METAS!J26="","",METAS!J26)</f>
        <v/>
      </c>
      <c r="R26" s="65" t="str">
        <f>IF($B26="","",IF($G$3=1,SUMIFS(ENTRADAS[Valor],ENTRADAS[Categoria],$B26,ENTRADAS[Status],"Concluído",ENTRADAS[Mês],Q$4,ENTRADAS[Ano],$B$5),SUMIFS(ENTRADAS[Valor],ENTRADAS[Categoria],$B26,ENTRADAS[Mês],Q$4,ENTRADAS[Ano],$B$5)))</f>
        <v/>
      </c>
      <c r="S26" s="55" t="str">
        <f>IF(METAS!K26="","",METAS!K26)</f>
        <v/>
      </c>
      <c r="T26" s="61" t="str">
        <f>IF($B26="","",IF($G$3=1,SUMIFS(ENTRADAS[Valor],ENTRADAS[Categoria],$B26,ENTRADAS[Status],"Concluído",ENTRADAS[Mês],S$4,ENTRADAS[Ano],$B$5),SUMIFS(ENTRADAS[Valor],ENTRADAS[Categoria],$B26,ENTRADAS[Mês],S$4,ENTRADAS[Ano],$B$5)))</f>
        <v/>
      </c>
      <c r="U26" s="56" t="str">
        <f>IF(METAS!L26="","",METAS!L26)</f>
        <v/>
      </c>
      <c r="V26" s="65" t="str">
        <f>IF($B26="","",IF($G$3=1,SUMIFS(ENTRADAS[Valor],ENTRADAS[Categoria],$B26,ENTRADAS[Status],"Concluído",ENTRADAS[Mês],U$4,ENTRADAS[Ano],$B$5),SUMIFS(ENTRADAS[Valor],ENTRADAS[Categoria],$B26,ENTRADAS[Mês],U$4,ENTRADAS[Ano],$B$5)))</f>
        <v/>
      </c>
      <c r="W26" s="55" t="str">
        <f>IF(METAS!M26="","",METAS!M26)</f>
        <v/>
      </c>
      <c r="X26" s="61" t="str">
        <f>IF($B26="","",IF($G$3=1,SUMIFS(ENTRADAS[Valor],ENTRADAS[Categoria],$B26,ENTRADAS[Status],"Concluído",ENTRADAS[Mês],W$4,ENTRADAS[Ano],$B$5),SUMIFS(ENTRADAS[Valor],ENTRADAS[Categoria],$B26,ENTRADAS[Mês],W$4,ENTRADAS[Ano],$B$5)))</f>
        <v/>
      </c>
      <c r="Y26" s="56" t="str">
        <f>IF(METAS!N26="","",METAS!N26)</f>
        <v/>
      </c>
      <c r="Z26" s="65" t="str">
        <f>IF($B26="","",IF($G$3=1,SUMIFS(ENTRADAS[Valor],ENTRADAS[Categoria],$B26,ENTRADAS[Status],"Concluído",ENTRADAS[Mês],Y$4,ENTRADAS[Ano],$B$5),SUMIFS(ENTRADAS[Valor],ENTRADAS[Categoria],$B26,ENTRADAS[Mês],Y$4,ENTRADAS[Ano],$B$5)))</f>
        <v/>
      </c>
      <c r="AA26" s="57" t="str">
        <f t="shared" si="3"/>
        <v/>
      </c>
      <c r="AB26" s="57" t="str">
        <f t="shared" si="4"/>
        <v/>
      </c>
    </row>
    <row r="27" spans="2:28" ht="12" customHeight="1" x14ac:dyDescent="0.3">
      <c r="D27" s="62"/>
      <c r="F27" s="62"/>
      <c r="H27" s="62"/>
      <c r="J27" s="62"/>
      <c r="L27" s="62"/>
      <c r="N27" s="62"/>
      <c r="P27" s="62"/>
      <c r="R27" s="62"/>
      <c r="T27" s="62"/>
      <c r="V27" s="62"/>
      <c r="X27" s="62"/>
      <c r="Z27" s="62"/>
    </row>
    <row r="28" spans="2:28" x14ac:dyDescent="0.3">
      <c r="B28" s="54" t="str">
        <f>IF(METAS!B28="","",METAS!B28)</f>
        <v>Gastos</v>
      </c>
      <c r="C28" s="63">
        <f>SUM(C29:C48)</f>
        <v>0</v>
      </c>
      <c r="D28" s="64">
        <f>SUM(D29:D48)</f>
        <v>0</v>
      </c>
      <c r="E28" s="63">
        <f t="shared" ref="E28:AB28" si="5">SUM(E29:E48)</f>
        <v>0</v>
      </c>
      <c r="F28" s="64">
        <f t="shared" si="5"/>
        <v>0</v>
      </c>
      <c r="G28" s="63">
        <f t="shared" si="5"/>
        <v>0</v>
      </c>
      <c r="H28" s="64">
        <f t="shared" si="5"/>
        <v>0</v>
      </c>
      <c r="I28" s="63">
        <f t="shared" si="5"/>
        <v>0</v>
      </c>
      <c r="J28" s="64">
        <f t="shared" si="5"/>
        <v>0</v>
      </c>
      <c r="K28" s="63">
        <f t="shared" si="5"/>
        <v>0</v>
      </c>
      <c r="L28" s="64">
        <f t="shared" si="5"/>
        <v>0</v>
      </c>
      <c r="M28" s="63">
        <f t="shared" si="5"/>
        <v>0</v>
      </c>
      <c r="N28" s="64">
        <f t="shared" si="5"/>
        <v>0</v>
      </c>
      <c r="O28" s="63">
        <f t="shared" si="5"/>
        <v>0</v>
      </c>
      <c r="P28" s="64">
        <f t="shared" si="5"/>
        <v>0</v>
      </c>
      <c r="Q28" s="63">
        <f t="shared" si="5"/>
        <v>0</v>
      </c>
      <c r="R28" s="64">
        <f t="shared" si="5"/>
        <v>0</v>
      </c>
      <c r="S28" s="63">
        <f t="shared" si="5"/>
        <v>0</v>
      </c>
      <c r="T28" s="64">
        <f t="shared" si="5"/>
        <v>0</v>
      </c>
      <c r="U28" s="63">
        <f t="shared" si="5"/>
        <v>0</v>
      </c>
      <c r="V28" s="64">
        <f t="shared" si="5"/>
        <v>0</v>
      </c>
      <c r="W28" s="63">
        <f t="shared" si="5"/>
        <v>0</v>
      </c>
      <c r="X28" s="64">
        <f t="shared" si="5"/>
        <v>0</v>
      </c>
      <c r="Y28" s="63">
        <f t="shared" si="5"/>
        <v>0</v>
      </c>
      <c r="Z28" s="64">
        <f t="shared" si="5"/>
        <v>0</v>
      </c>
      <c r="AA28" s="63">
        <f t="shared" si="5"/>
        <v>0</v>
      </c>
      <c r="AB28" s="64">
        <f t="shared" si="5"/>
        <v>0</v>
      </c>
    </row>
    <row r="29" spans="2:28" x14ac:dyDescent="0.3">
      <c r="B29" s="92" t="str">
        <f>IF(METAS!B29="","",METAS!B29)</f>
        <v>Despesa 1</v>
      </c>
      <c r="C29" s="55" t="str">
        <f>IF(METAS!C29="","",METAS!C29)</f>
        <v/>
      </c>
      <c r="D29" s="61">
        <f>IF($B29="","",IF($G$3=1,SUMIFS(SAÍDAS[Valor],SAÍDAS[Categoria],$B29,SAÍDAS[Status],"Concluído",SAÍDAS[Mês],C$4,SAÍDAS[Ano],$B$5),SUMIFS(SAÍDAS[Valor],SAÍDAS[Categoria],$B29,SAÍDAS[Mês],C$4,SAÍDAS[Ano],$B$5)))</f>
        <v>0</v>
      </c>
      <c r="E29" s="56" t="str">
        <f>IF(METAS!D29="","",METAS!D29)</f>
        <v/>
      </c>
      <c r="F29" s="65">
        <f>IF($B29="","",IF($G$3=1,SUMIFS(SAÍDAS[Valor],SAÍDAS[Categoria],$B29,SAÍDAS[Status],"Concluído",SAÍDAS[Mês],E$4,SAÍDAS[Ano],$B$5),SUMIFS(SAÍDAS[Valor],SAÍDAS[Categoria],$B29,SAÍDAS[Mês],E$4,SAÍDAS[Ano],$B$5)))</f>
        <v>0</v>
      </c>
      <c r="G29" s="55" t="str">
        <f>IF(METAS!E29="","",METAS!E29)</f>
        <v/>
      </c>
      <c r="H29" s="61">
        <f>IF($B29="","",IF($G$3=1,SUMIFS(SAÍDAS[Valor],SAÍDAS[Categoria],$B29,SAÍDAS[Status],"Concluído",SAÍDAS[Mês],G$4,SAÍDAS[Ano],$B$5),SUMIFS(SAÍDAS[Valor],SAÍDAS[Categoria],$B29,SAÍDAS[Mês],G$4,SAÍDAS[Ano],$B$5)))</f>
        <v>0</v>
      </c>
      <c r="I29" s="56" t="str">
        <f>IF(METAS!F29="","",METAS!F29)</f>
        <v/>
      </c>
      <c r="J29" s="65">
        <f>IF($B29="","",IF($G$3=1,SUMIFS(SAÍDAS[Valor],SAÍDAS[Categoria],$B29,SAÍDAS[Status],"Concluído",SAÍDAS[Mês],I$4,SAÍDAS[Ano],$B$5),SUMIFS(SAÍDAS[Valor],SAÍDAS[Categoria],$B29,SAÍDAS[Mês],I$4,SAÍDAS[Ano],$B$5)))</f>
        <v>0</v>
      </c>
      <c r="K29" s="55" t="str">
        <f>IF(METAS!G29="","",METAS!G29)</f>
        <v/>
      </c>
      <c r="L29" s="61">
        <f>IF($B29="","",IF($G$3=1,SUMIFS(SAÍDAS[Valor],SAÍDAS[Categoria],$B29,SAÍDAS[Status],"Concluído",SAÍDAS[Mês],K$4,SAÍDAS[Ano],$B$5),SUMIFS(SAÍDAS[Valor],SAÍDAS[Categoria],$B29,SAÍDAS[Mês],K$4,SAÍDAS[Ano],$B$5)))</f>
        <v>0</v>
      </c>
      <c r="M29" s="56" t="str">
        <f>IF(METAS!H29="","",METAS!H29)</f>
        <v/>
      </c>
      <c r="N29" s="65">
        <f>IF($B29="","",IF($G$3=1,SUMIFS(SAÍDAS[Valor],SAÍDAS[Categoria],$B29,SAÍDAS[Status],"Concluído",SAÍDAS[Mês],M$4,SAÍDAS[Ano],$B$5),SUMIFS(SAÍDAS[Valor],SAÍDAS[Categoria],$B29,SAÍDAS[Mês],M$4,SAÍDAS[Ano],$B$5)))</f>
        <v>0</v>
      </c>
      <c r="O29" s="55" t="str">
        <f>IF(METAS!I29="","",METAS!I29)</f>
        <v/>
      </c>
      <c r="P29" s="61">
        <f>IF($B29="","",IF($G$3=1,SUMIFS(SAÍDAS[Valor],SAÍDAS[Categoria],$B29,SAÍDAS[Status],"Concluído",SAÍDAS[Mês],O$4,SAÍDAS[Ano],$B$5),SUMIFS(SAÍDAS[Valor],SAÍDAS[Categoria],$B29,SAÍDAS[Mês],O$4,SAÍDAS[Ano],$B$5)))</f>
        <v>0</v>
      </c>
      <c r="Q29" s="56" t="str">
        <f>IF(METAS!J29="","",METAS!J29)</f>
        <v/>
      </c>
      <c r="R29" s="65">
        <f>IF($B29="","",IF($G$3=1,SUMIFS(SAÍDAS[Valor],SAÍDAS[Categoria],$B29,SAÍDAS[Status],"Concluído",SAÍDAS[Mês],Q$4,SAÍDAS[Ano],$B$5),SUMIFS(SAÍDAS[Valor],SAÍDAS[Categoria],$B29,SAÍDAS[Mês],Q$4,SAÍDAS[Ano],$B$5)))</f>
        <v>0</v>
      </c>
      <c r="S29" s="55" t="str">
        <f>IF(METAS!K29="","",METAS!K29)</f>
        <v/>
      </c>
      <c r="T29" s="61">
        <f>IF($B29="","",IF($G$3=1,SUMIFS(SAÍDAS[Valor],SAÍDAS[Categoria],$B29,SAÍDAS[Status],"Concluído",SAÍDAS[Mês],S$4,SAÍDAS[Ano],$B$5),SUMIFS(SAÍDAS[Valor],SAÍDAS[Categoria],$B29,SAÍDAS[Mês],S$4,SAÍDAS[Ano],$B$5)))</f>
        <v>0</v>
      </c>
      <c r="U29" s="56" t="str">
        <f>IF(METAS!L29="","",METAS!L29)</f>
        <v/>
      </c>
      <c r="V29" s="65">
        <f>IF($B29="","",IF($G$3=1,SUMIFS(SAÍDAS[Valor],SAÍDAS[Categoria],$B29,SAÍDAS[Status],"Concluído",SAÍDAS[Mês],U$4,SAÍDAS[Ano],$B$5),SUMIFS(SAÍDAS[Valor],SAÍDAS[Categoria],$B29,SAÍDAS[Mês],U$4,SAÍDAS[Ano],$B$5)))</f>
        <v>0</v>
      </c>
      <c r="W29" s="55" t="str">
        <f>IF(METAS!M29="","",METAS!M29)</f>
        <v/>
      </c>
      <c r="X29" s="61">
        <f>IF($B29="","",IF($G$3=1,SUMIFS(SAÍDAS[Valor],SAÍDAS[Categoria],$B29,SAÍDAS[Status],"Concluído",SAÍDAS[Mês],W$4,SAÍDAS[Ano],$B$5),SUMIFS(SAÍDAS[Valor],SAÍDAS[Categoria],$B29,SAÍDAS[Mês],W$4,SAÍDAS[Ano],$B$5)))</f>
        <v>0</v>
      </c>
      <c r="Y29" s="56" t="str">
        <f>IF(METAS!N29="","",METAS!N29)</f>
        <v/>
      </c>
      <c r="Z29" s="65">
        <f>IF($B29="","",IF($G$3=1,SUMIFS(SAÍDAS[Valor],SAÍDAS[Categoria],$B29,SAÍDAS[Status],"Concluído",SAÍDAS[Mês],Y$4,SAÍDAS[Ano],$B$5),SUMIFS(SAÍDAS[Valor],SAÍDAS[Categoria],$B29,SAÍDAS[Mês],Y$4,SAÍDAS[Ano],$B$5)))</f>
        <v>0</v>
      </c>
      <c r="AA29" s="57" t="str">
        <f>IFERROR(C29+E29+G29+I29+K29+M29+O29+Q29+S29+U29+W29+Y29,"")</f>
        <v/>
      </c>
      <c r="AB29" s="57">
        <f>IFERROR(D29+F29+H29+J29+L29+N29+P29+R29+T29+V29+X29+Z29,"")</f>
        <v>0</v>
      </c>
    </row>
    <row r="30" spans="2:28" x14ac:dyDescent="0.3">
      <c r="B30" s="92" t="str">
        <f>IF(METAS!B30="","",METAS!B30)</f>
        <v>Despesa 2</v>
      </c>
      <c r="C30" s="55" t="str">
        <f>IF(METAS!C30="","",METAS!C30)</f>
        <v/>
      </c>
      <c r="D30" s="61">
        <f>IF($B30="","",IF($G$3=1,SUMIFS(SAÍDAS[Valor],SAÍDAS[Categoria],$B30,SAÍDAS[Status],"Concluído",SAÍDAS[Mês],C$4,SAÍDAS[Ano],$B$5),SUMIFS(SAÍDAS[Valor],SAÍDAS[Categoria],$B30,SAÍDAS[Mês],C$4,SAÍDAS[Ano],$B$5)))</f>
        <v>0</v>
      </c>
      <c r="E30" s="56" t="str">
        <f>IF(METAS!D30="","",METAS!D30)</f>
        <v/>
      </c>
      <c r="F30" s="65">
        <f>IF($B30="","",IF($G$3=1,SUMIFS(SAÍDAS[Valor],SAÍDAS[Categoria],$B30,SAÍDAS[Status],"Concluído",SAÍDAS[Mês],E$4,SAÍDAS[Ano],$B$5),SUMIFS(SAÍDAS[Valor],SAÍDAS[Categoria],$B30,SAÍDAS[Mês],E$4,SAÍDAS[Ano],$B$5)))</f>
        <v>0</v>
      </c>
      <c r="G30" s="55" t="str">
        <f>IF(METAS!E30="","",METAS!E30)</f>
        <v/>
      </c>
      <c r="H30" s="61">
        <f>IF($B30="","",IF($G$3=1,SUMIFS(SAÍDAS[Valor],SAÍDAS[Categoria],$B30,SAÍDAS[Status],"Concluído",SAÍDAS[Mês],G$4,SAÍDAS[Ano],$B$5),SUMIFS(SAÍDAS[Valor],SAÍDAS[Categoria],$B30,SAÍDAS[Mês],G$4,SAÍDAS[Ano],$B$5)))</f>
        <v>0</v>
      </c>
      <c r="I30" s="56" t="str">
        <f>IF(METAS!F30="","",METAS!F30)</f>
        <v/>
      </c>
      <c r="J30" s="65">
        <f>IF($B30="","",IF($G$3=1,SUMIFS(SAÍDAS[Valor],SAÍDAS[Categoria],$B30,SAÍDAS[Status],"Concluído",SAÍDAS[Mês],I$4,SAÍDAS[Ano],$B$5),SUMIFS(SAÍDAS[Valor],SAÍDAS[Categoria],$B30,SAÍDAS[Mês],I$4,SAÍDAS[Ano],$B$5)))</f>
        <v>0</v>
      </c>
      <c r="K30" s="55" t="str">
        <f>IF(METAS!G30="","",METAS!G30)</f>
        <v/>
      </c>
      <c r="L30" s="61">
        <f>IF($B30="","",IF($G$3=1,SUMIFS(SAÍDAS[Valor],SAÍDAS[Categoria],$B30,SAÍDAS[Status],"Concluído",SAÍDAS[Mês],K$4,SAÍDAS[Ano],$B$5),SUMIFS(SAÍDAS[Valor],SAÍDAS[Categoria],$B30,SAÍDAS[Mês],K$4,SAÍDAS[Ano],$B$5)))</f>
        <v>0</v>
      </c>
      <c r="M30" s="56" t="str">
        <f>IF(METAS!H30="","",METAS!H30)</f>
        <v/>
      </c>
      <c r="N30" s="65">
        <f>IF($B30="","",IF($G$3=1,SUMIFS(SAÍDAS[Valor],SAÍDAS[Categoria],$B30,SAÍDAS[Status],"Concluído",SAÍDAS[Mês],M$4,SAÍDAS[Ano],$B$5),SUMIFS(SAÍDAS[Valor],SAÍDAS[Categoria],$B30,SAÍDAS[Mês],M$4,SAÍDAS[Ano],$B$5)))</f>
        <v>0</v>
      </c>
      <c r="O30" s="55" t="str">
        <f>IF(METAS!I30="","",METAS!I30)</f>
        <v/>
      </c>
      <c r="P30" s="61">
        <f>IF($B30="","",IF($G$3=1,SUMIFS(SAÍDAS[Valor],SAÍDAS[Categoria],$B30,SAÍDAS[Status],"Concluído",SAÍDAS[Mês],O$4,SAÍDAS[Ano],$B$5),SUMIFS(SAÍDAS[Valor],SAÍDAS[Categoria],$B30,SAÍDAS[Mês],O$4,SAÍDAS[Ano],$B$5)))</f>
        <v>0</v>
      </c>
      <c r="Q30" s="56" t="str">
        <f>IF(METAS!J30="","",METAS!J30)</f>
        <v/>
      </c>
      <c r="R30" s="65">
        <f>IF($B30="","",IF($G$3=1,SUMIFS(SAÍDAS[Valor],SAÍDAS[Categoria],$B30,SAÍDAS[Status],"Concluído",SAÍDAS[Mês],Q$4,SAÍDAS[Ano],$B$5),SUMIFS(SAÍDAS[Valor],SAÍDAS[Categoria],$B30,SAÍDAS[Mês],Q$4,SAÍDAS[Ano],$B$5)))</f>
        <v>0</v>
      </c>
      <c r="S30" s="55" t="str">
        <f>IF(METAS!K30="","",METAS!K30)</f>
        <v/>
      </c>
      <c r="T30" s="61">
        <f>IF($B30="","",IF($G$3=1,SUMIFS(SAÍDAS[Valor],SAÍDAS[Categoria],$B30,SAÍDAS[Status],"Concluído",SAÍDAS[Mês],S$4,SAÍDAS[Ano],$B$5),SUMIFS(SAÍDAS[Valor],SAÍDAS[Categoria],$B30,SAÍDAS[Mês],S$4,SAÍDAS[Ano],$B$5)))</f>
        <v>0</v>
      </c>
      <c r="U30" s="56" t="str">
        <f>IF(METAS!L30="","",METAS!L30)</f>
        <v/>
      </c>
      <c r="V30" s="65">
        <f>IF($B30="","",IF($G$3=1,SUMIFS(SAÍDAS[Valor],SAÍDAS[Categoria],$B30,SAÍDAS[Status],"Concluído",SAÍDAS[Mês],U$4,SAÍDAS[Ano],$B$5),SUMIFS(SAÍDAS[Valor],SAÍDAS[Categoria],$B30,SAÍDAS[Mês],U$4,SAÍDAS[Ano],$B$5)))</f>
        <v>0</v>
      </c>
      <c r="W30" s="55" t="str">
        <f>IF(METAS!M30="","",METAS!M30)</f>
        <v/>
      </c>
      <c r="X30" s="61">
        <f>IF($B30="","",IF($G$3=1,SUMIFS(SAÍDAS[Valor],SAÍDAS[Categoria],$B30,SAÍDAS[Status],"Concluído",SAÍDAS[Mês],W$4,SAÍDAS[Ano],$B$5),SUMIFS(SAÍDAS[Valor],SAÍDAS[Categoria],$B30,SAÍDAS[Mês],W$4,SAÍDAS[Ano],$B$5)))</f>
        <v>0</v>
      </c>
      <c r="Y30" s="56" t="str">
        <f>IF(METAS!N30="","",METAS!N30)</f>
        <v/>
      </c>
      <c r="Z30" s="65">
        <f>IF($B30="","",IF($G$3=1,SUMIFS(SAÍDAS[Valor],SAÍDAS[Categoria],$B30,SAÍDAS[Status],"Concluído",SAÍDAS[Mês],Y$4,SAÍDAS[Ano],$B$5),SUMIFS(SAÍDAS[Valor],SAÍDAS[Categoria],$B30,SAÍDAS[Mês],Y$4,SAÍDAS[Ano],$B$5)))</f>
        <v>0</v>
      </c>
      <c r="AA30" s="57" t="str">
        <f t="shared" ref="AA30:AB38" si="6">IFERROR(C30+E30+G30+I30+K30+M30+O30+Q30+S30+U30+W30+Y30,"")</f>
        <v/>
      </c>
      <c r="AB30" s="57">
        <f t="shared" si="6"/>
        <v>0</v>
      </c>
    </row>
    <row r="31" spans="2:28" x14ac:dyDescent="0.3">
      <c r="B31" s="92" t="str">
        <f>IF(METAS!B31="","",METAS!B31)</f>
        <v>Despesa 3</v>
      </c>
      <c r="C31" s="55" t="str">
        <f>IF(METAS!C31="","",METAS!C31)</f>
        <v/>
      </c>
      <c r="D31" s="61">
        <f>IF($B31="","",IF($G$3=1,SUMIFS(SAÍDAS[Valor],SAÍDAS[Categoria],$B31,SAÍDAS[Status],"Concluído",SAÍDAS[Mês],C$4,SAÍDAS[Ano],$B$5),SUMIFS(SAÍDAS[Valor],SAÍDAS[Categoria],$B31,SAÍDAS[Mês],C$4,SAÍDAS[Ano],$B$5)))</f>
        <v>0</v>
      </c>
      <c r="E31" s="56" t="str">
        <f>IF(METAS!D31="","",METAS!D31)</f>
        <v/>
      </c>
      <c r="F31" s="65">
        <f>IF($B31="","",IF($G$3=1,SUMIFS(SAÍDAS[Valor],SAÍDAS[Categoria],$B31,SAÍDAS[Status],"Concluído",SAÍDAS[Mês],E$4,SAÍDAS[Ano],$B$5),SUMIFS(SAÍDAS[Valor],SAÍDAS[Categoria],$B31,SAÍDAS[Mês],E$4,SAÍDAS[Ano],$B$5)))</f>
        <v>0</v>
      </c>
      <c r="G31" s="55" t="str">
        <f>IF(METAS!E31="","",METAS!E31)</f>
        <v/>
      </c>
      <c r="H31" s="61">
        <f>IF($B31="","",IF($G$3=1,SUMIFS(SAÍDAS[Valor],SAÍDAS[Categoria],$B31,SAÍDAS[Status],"Concluído",SAÍDAS[Mês],G$4,SAÍDAS[Ano],$B$5),SUMIFS(SAÍDAS[Valor],SAÍDAS[Categoria],$B31,SAÍDAS[Mês],G$4,SAÍDAS[Ano],$B$5)))</f>
        <v>0</v>
      </c>
      <c r="I31" s="56" t="str">
        <f>IF(METAS!F31="","",METAS!F31)</f>
        <v/>
      </c>
      <c r="J31" s="65">
        <f>IF($B31="","",IF($G$3=1,SUMIFS(SAÍDAS[Valor],SAÍDAS[Categoria],$B31,SAÍDAS[Status],"Concluído",SAÍDAS[Mês],I$4,SAÍDAS[Ano],$B$5),SUMIFS(SAÍDAS[Valor],SAÍDAS[Categoria],$B31,SAÍDAS[Mês],I$4,SAÍDAS[Ano],$B$5)))</f>
        <v>0</v>
      </c>
      <c r="K31" s="55" t="str">
        <f>IF(METAS!G31="","",METAS!G31)</f>
        <v/>
      </c>
      <c r="L31" s="61">
        <f>IF($B31="","",IF($G$3=1,SUMIFS(SAÍDAS[Valor],SAÍDAS[Categoria],$B31,SAÍDAS[Status],"Concluído",SAÍDAS[Mês],K$4,SAÍDAS[Ano],$B$5),SUMIFS(SAÍDAS[Valor],SAÍDAS[Categoria],$B31,SAÍDAS[Mês],K$4,SAÍDAS[Ano],$B$5)))</f>
        <v>0</v>
      </c>
      <c r="M31" s="56" t="str">
        <f>IF(METAS!H31="","",METAS!H31)</f>
        <v/>
      </c>
      <c r="N31" s="65">
        <f>IF($B31="","",IF($G$3=1,SUMIFS(SAÍDAS[Valor],SAÍDAS[Categoria],$B31,SAÍDAS[Status],"Concluído",SAÍDAS[Mês],M$4,SAÍDAS[Ano],$B$5),SUMIFS(SAÍDAS[Valor],SAÍDAS[Categoria],$B31,SAÍDAS[Mês],M$4,SAÍDAS[Ano],$B$5)))</f>
        <v>0</v>
      </c>
      <c r="O31" s="55" t="str">
        <f>IF(METAS!I31="","",METAS!I31)</f>
        <v/>
      </c>
      <c r="P31" s="61">
        <f>IF($B31="","",IF($G$3=1,SUMIFS(SAÍDAS[Valor],SAÍDAS[Categoria],$B31,SAÍDAS[Status],"Concluído",SAÍDAS[Mês],O$4,SAÍDAS[Ano],$B$5),SUMIFS(SAÍDAS[Valor],SAÍDAS[Categoria],$B31,SAÍDAS[Mês],O$4,SAÍDAS[Ano],$B$5)))</f>
        <v>0</v>
      </c>
      <c r="Q31" s="56" t="str">
        <f>IF(METAS!J31="","",METAS!J31)</f>
        <v/>
      </c>
      <c r="R31" s="65">
        <f>IF($B31="","",IF($G$3=1,SUMIFS(SAÍDAS[Valor],SAÍDAS[Categoria],$B31,SAÍDAS[Status],"Concluído",SAÍDAS[Mês],Q$4,SAÍDAS[Ano],$B$5),SUMIFS(SAÍDAS[Valor],SAÍDAS[Categoria],$B31,SAÍDAS[Mês],Q$4,SAÍDAS[Ano],$B$5)))</f>
        <v>0</v>
      </c>
      <c r="S31" s="55" t="str">
        <f>IF(METAS!K31="","",METAS!K31)</f>
        <v/>
      </c>
      <c r="T31" s="61">
        <f>IF($B31="","",IF($G$3=1,SUMIFS(SAÍDAS[Valor],SAÍDAS[Categoria],$B31,SAÍDAS[Status],"Concluído",SAÍDAS[Mês],S$4,SAÍDAS[Ano],$B$5),SUMIFS(SAÍDAS[Valor],SAÍDAS[Categoria],$B31,SAÍDAS[Mês],S$4,SAÍDAS[Ano],$B$5)))</f>
        <v>0</v>
      </c>
      <c r="U31" s="56" t="str">
        <f>IF(METAS!L31="","",METAS!L31)</f>
        <v/>
      </c>
      <c r="V31" s="65">
        <f>IF($B31="","",IF($G$3=1,SUMIFS(SAÍDAS[Valor],SAÍDAS[Categoria],$B31,SAÍDAS[Status],"Concluído",SAÍDAS[Mês],U$4,SAÍDAS[Ano],$B$5),SUMIFS(SAÍDAS[Valor],SAÍDAS[Categoria],$B31,SAÍDAS[Mês],U$4,SAÍDAS[Ano],$B$5)))</f>
        <v>0</v>
      </c>
      <c r="W31" s="55" t="str">
        <f>IF(METAS!M31="","",METAS!M31)</f>
        <v/>
      </c>
      <c r="X31" s="61">
        <f>IF($B31="","",IF($G$3=1,SUMIFS(SAÍDAS[Valor],SAÍDAS[Categoria],$B31,SAÍDAS[Status],"Concluído",SAÍDAS[Mês],W$4,SAÍDAS[Ano],$B$5),SUMIFS(SAÍDAS[Valor],SAÍDAS[Categoria],$B31,SAÍDAS[Mês],W$4,SAÍDAS[Ano],$B$5)))</f>
        <v>0</v>
      </c>
      <c r="Y31" s="56" t="str">
        <f>IF(METAS!N31="","",METAS!N31)</f>
        <v/>
      </c>
      <c r="Z31" s="65">
        <f>IF($B31="","",IF($G$3=1,SUMIFS(SAÍDAS[Valor],SAÍDAS[Categoria],$B31,SAÍDAS[Status],"Concluído",SAÍDAS[Mês],Y$4,SAÍDAS[Ano],$B$5),SUMIFS(SAÍDAS[Valor],SAÍDAS[Categoria],$B31,SAÍDAS[Mês],Y$4,SAÍDAS[Ano],$B$5)))</f>
        <v>0</v>
      </c>
      <c r="AA31" s="57" t="str">
        <f t="shared" si="6"/>
        <v/>
      </c>
      <c r="AB31" s="57">
        <f t="shared" si="6"/>
        <v>0</v>
      </c>
    </row>
    <row r="32" spans="2:28" x14ac:dyDescent="0.3">
      <c r="B32" s="92" t="str">
        <f>IF(METAS!B32="","",METAS!B32)</f>
        <v>Despesa 4</v>
      </c>
      <c r="C32" s="55" t="str">
        <f>IF(METAS!C32="","",METAS!C32)</f>
        <v/>
      </c>
      <c r="D32" s="61">
        <f>IF($B32="","",IF($G$3=1,SUMIFS(SAÍDAS[Valor],SAÍDAS[Categoria],$B32,SAÍDAS[Status],"Concluído",SAÍDAS[Mês],C$4,SAÍDAS[Ano],$B$5),SUMIFS(SAÍDAS[Valor],SAÍDAS[Categoria],$B32,SAÍDAS[Mês],C$4,SAÍDAS[Ano],$B$5)))</f>
        <v>0</v>
      </c>
      <c r="E32" s="56" t="str">
        <f>IF(METAS!D32="","",METAS!D32)</f>
        <v/>
      </c>
      <c r="F32" s="65">
        <f>IF($B32="","",IF($G$3=1,SUMIFS(SAÍDAS[Valor],SAÍDAS[Categoria],$B32,SAÍDAS[Status],"Concluído",SAÍDAS[Mês],E$4,SAÍDAS[Ano],$B$5),SUMIFS(SAÍDAS[Valor],SAÍDAS[Categoria],$B32,SAÍDAS[Mês],E$4,SAÍDAS[Ano],$B$5)))</f>
        <v>0</v>
      </c>
      <c r="G32" s="55" t="str">
        <f>IF(METAS!E32="","",METAS!E32)</f>
        <v/>
      </c>
      <c r="H32" s="61">
        <f>IF($B32="","",IF($G$3=1,SUMIFS(SAÍDAS[Valor],SAÍDAS[Categoria],$B32,SAÍDAS[Status],"Concluído",SAÍDAS[Mês],G$4,SAÍDAS[Ano],$B$5),SUMIFS(SAÍDAS[Valor],SAÍDAS[Categoria],$B32,SAÍDAS[Mês],G$4,SAÍDAS[Ano],$B$5)))</f>
        <v>0</v>
      </c>
      <c r="I32" s="56" t="str">
        <f>IF(METAS!F32="","",METAS!F32)</f>
        <v/>
      </c>
      <c r="J32" s="65">
        <f>IF($B32="","",IF($G$3=1,SUMIFS(SAÍDAS[Valor],SAÍDAS[Categoria],$B32,SAÍDAS[Status],"Concluído",SAÍDAS[Mês],I$4,SAÍDAS[Ano],$B$5),SUMIFS(SAÍDAS[Valor],SAÍDAS[Categoria],$B32,SAÍDAS[Mês],I$4,SAÍDAS[Ano],$B$5)))</f>
        <v>0</v>
      </c>
      <c r="K32" s="55" t="str">
        <f>IF(METAS!G32="","",METAS!G32)</f>
        <v/>
      </c>
      <c r="L32" s="61">
        <f>IF($B32="","",IF($G$3=1,SUMIFS(SAÍDAS[Valor],SAÍDAS[Categoria],$B32,SAÍDAS[Status],"Concluído",SAÍDAS[Mês],K$4,SAÍDAS[Ano],$B$5),SUMIFS(SAÍDAS[Valor],SAÍDAS[Categoria],$B32,SAÍDAS[Mês],K$4,SAÍDAS[Ano],$B$5)))</f>
        <v>0</v>
      </c>
      <c r="M32" s="56" t="str">
        <f>IF(METAS!H32="","",METAS!H32)</f>
        <v/>
      </c>
      <c r="N32" s="65">
        <f>IF($B32="","",IF($G$3=1,SUMIFS(SAÍDAS[Valor],SAÍDAS[Categoria],$B32,SAÍDAS[Status],"Concluído",SAÍDAS[Mês],M$4,SAÍDAS[Ano],$B$5),SUMIFS(SAÍDAS[Valor],SAÍDAS[Categoria],$B32,SAÍDAS[Mês],M$4,SAÍDAS[Ano],$B$5)))</f>
        <v>0</v>
      </c>
      <c r="O32" s="55" t="str">
        <f>IF(METAS!I32="","",METAS!I32)</f>
        <v/>
      </c>
      <c r="P32" s="61">
        <f>IF($B32="","",IF($G$3=1,SUMIFS(SAÍDAS[Valor],SAÍDAS[Categoria],$B32,SAÍDAS[Status],"Concluído",SAÍDAS[Mês],O$4,SAÍDAS[Ano],$B$5),SUMIFS(SAÍDAS[Valor],SAÍDAS[Categoria],$B32,SAÍDAS[Mês],O$4,SAÍDAS[Ano],$B$5)))</f>
        <v>0</v>
      </c>
      <c r="Q32" s="56" t="str">
        <f>IF(METAS!J32="","",METAS!J32)</f>
        <v/>
      </c>
      <c r="R32" s="65">
        <f>IF($B32="","",IF($G$3=1,SUMIFS(SAÍDAS[Valor],SAÍDAS[Categoria],$B32,SAÍDAS[Status],"Concluído",SAÍDAS[Mês],Q$4,SAÍDAS[Ano],$B$5),SUMIFS(SAÍDAS[Valor],SAÍDAS[Categoria],$B32,SAÍDAS[Mês],Q$4,SAÍDAS[Ano],$B$5)))</f>
        <v>0</v>
      </c>
      <c r="S32" s="55" t="str">
        <f>IF(METAS!K32="","",METAS!K32)</f>
        <v/>
      </c>
      <c r="T32" s="61">
        <f>IF($B32="","",IF($G$3=1,SUMIFS(SAÍDAS[Valor],SAÍDAS[Categoria],$B32,SAÍDAS[Status],"Concluído",SAÍDAS[Mês],S$4,SAÍDAS[Ano],$B$5),SUMIFS(SAÍDAS[Valor],SAÍDAS[Categoria],$B32,SAÍDAS[Mês],S$4,SAÍDAS[Ano],$B$5)))</f>
        <v>0</v>
      </c>
      <c r="U32" s="56" t="str">
        <f>IF(METAS!L32="","",METAS!L32)</f>
        <v/>
      </c>
      <c r="V32" s="65">
        <f>IF($B32="","",IF($G$3=1,SUMIFS(SAÍDAS[Valor],SAÍDAS[Categoria],$B32,SAÍDAS[Status],"Concluído",SAÍDAS[Mês],U$4,SAÍDAS[Ano],$B$5),SUMIFS(SAÍDAS[Valor],SAÍDAS[Categoria],$B32,SAÍDAS[Mês],U$4,SAÍDAS[Ano],$B$5)))</f>
        <v>0</v>
      </c>
      <c r="W32" s="55" t="str">
        <f>IF(METAS!M32="","",METAS!M32)</f>
        <v/>
      </c>
      <c r="X32" s="61">
        <f>IF($B32="","",IF($G$3=1,SUMIFS(SAÍDAS[Valor],SAÍDAS[Categoria],$B32,SAÍDAS[Status],"Concluído",SAÍDAS[Mês],W$4,SAÍDAS[Ano],$B$5),SUMIFS(SAÍDAS[Valor],SAÍDAS[Categoria],$B32,SAÍDAS[Mês],W$4,SAÍDAS[Ano],$B$5)))</f>
        <v>0</v>
      </c>
      <c r="Y32" s="56" t="str">
        <f>IF(METAS!N32="","",METAS!N32)</f>
        <v/>
      </c>
      <c r="Z32" s="65">
        <f>IF($B32="","",IF($G$3=1,SUMIFS(SAÍDAS[Valor],SAÍDAS[Categoria],$B32,SAÍDAS[Status],"Concluído",SAÍDAS[Mês],Y$4,SAÍDAS[Ano],$B$5),SUMIFS(SAÍDAS[Valor],SAÍDAS[Categoria],$B32,SAÍDAS[Mês],Y$4,SAÍDAS[Ano],$B$5)))</f>
        <v>0</v>
      </c>
      <c r="AA32" s="57" t="str">
        <f t="shared" si="6"/>
        <v/>
      </c>
      <c r="AB32" s="57">
        <f t="shared" si="6"/>
        <v>0</v>
      </c>
    </row>
    <row r="33" spans="2:28" x14ac:dyDescent="0.3">
      <c r="B33" s="92" t="str">
        <f>IF(METAS!B33="","",METAS!B33)</f>
        <v>Despesa 5</v>
      </c>
      <c r="C33" s="55" t="str">
        <f>IF(METAS!C33="","",METAS!C33)</f>
        <v/>
      </c>
      <c r="D33" s="61">
        <f>IF($B33="","",IF($G$3=1,SUMIFS(SAÍDAS[Valor],SAÍDAS[Categoria],$B33,SAÍDAS[Status],"Concluído",SAÍDAS[Mês],C$4,SAÍDAS[Ano],$B$5),SUMIFS(SAÍDAS[Valor],SAÍDAS[Categoria],$B33,SAÍDAS[Mês],C$4,SAÍDAS[Ano],$B$5)))</f>
        <v>0</v>
      </c>
      <c r="E33" s="56" t="str">
        <f>IF(METAS!D33="","",METAS!D33)</f>
        <v/>
      </c>
      <c r="F33" s="65">
        <f>IF($B33="","",IF($G$3=1,SUMIFS(SAÍDAS[Valor],SAÍDAS[Categoria],$B33,SAÍDAS[Status],"Concluído",SAÍDAS[Mês],E$4,SAÍDAS[Ano],$B$5),SUMIFS(SAÍDAS[Valor],SAÍDAS[Categoria],$B33,SAÍDAS[Mês],E$4,SAÍDAS[Ano],$B$5)))</f>
        <v>0</v>
      </c>
      <c r="G33" s="55" t="str">
        <f>IF(METAS!E33="","",METAS!E33)</f>
        <v/>
      </c>
      <c r="H33" s="61">
        <f>IF($B33="","",IF($G$3=1,SUMIFS(SAÍDAS[Valor],SAÍDAS[Categoria],$B33,SAÍDAS[Status],"Concluído",SAÍDAS[Mês],G$4,SAÍDAS[Ano],$B$5),SUMIFS(SAÍDAS[Valor],SAÍDAS[Categoria],$B33,SAÍDAS[Mês],G$4,SAÍDAS[Ano],$B$5)))</f>
        <v>0</v>
      </c>
      <c r="I33" s="56" t="str">
        <f>IF(METAS!F33="","",METAS!F33)</f>
        <v/>
      </c>
      <c r="J33" s="65">
        <f>IF($B33="","",IF($G$3=1,SUMIFS(SAÍDAS[Valor],SAÍDAS[Categoria],$B33,SAÍDAS[Status],"Concluído",SAÍDAS[Mês],I$4,SAÍDAS[Ano],$B$5),SUMIFS(SAÍDAS[Valor],SAÍDAS[Categoria],$B33,SAÍDAS[Mês],I$4,SAÍDAS[Ano],$B$5)))</f>
        <v>0</v>
      </c>
      <c r="K33" s="55" t="str">
        <f>IF(METAS!G33="","",METAS!G33)</f>
        <v/>
      </c>
      <c r="L33" s="61">
        <f>IF($B33="","",IF($G$3=1,SUMIFS(SAÍDAS[Valor],SAÍDAS[Categoria],$B33,SAÍDAS[Status],"Concluído",SAÍDAS[Mês],K$4,SAÍDAS[Ano],$B$5),SUMIFS(SAÍDAS[Valor],SAÍDAS[Categoria],$B33,SAÍDAS[Mês],K$4,SAÍDAS[Ano],$B$5)))</f>
        <v>0</v>
      </c>
      <c r="M33" s="56" t="str">
        <f>IF(METAS!H33="","",METAS!H33)</f>
        <v/>
      </c>
      <c r="N33" s="65">
        <f>IF($B33="","",IF($G$3=1,SUMIFS(SAÍDAS[Valor],SAÍDAS[Categoria],$B33,SAÍDAS[Status],"Concluído",SAÍDAS[Mês],M$4,SAÍDAS[Ano],$B$5),SUMIFS(SAÍDAS[Valor],SAÍDAS[Categoria],$B33,SAÍDAS[Mês],M$4,SAÍDAS[Ano],$B$5)))</f>
        <v>0</v>
      </c>
      <c r="O33" s="55" t="str">
        <f>IF(METAS!I33="","",METAS!I33)</f>
        <v/>
      </c>
      <c r="P33" s="61">
        <f>IF($B33="","",IF($G$3=1,SUMIFS(SAÍDAS[Valor],SAÍDAS[Categoria],$B33,SAÍDAS[Status],"Concluído",SAÍDAS[Mês],O$4,SAÍDAS[Ano],$B$5),SUMIFS(SAÍDAS[Valor],SAÍDAS[Categoria],$B33,SAÍDAS[Mês],O$4,SAÍDAS[Ano],$B$5)))</f>
        <v>0</v>
      </c>
      <c r="Q33" s="56" t="str">
        <f>IF(METAS!J33="","",METAS!J33)</f>
        <v/>
      </c>
      <c r="R33" s="65">
        <f>IF($B33="","",IF($G$3=1,SUMIFS(SAÍDAS[Valor],SAÍDAS[Categoria],$B33,SAÍDAS[Status],"Concluído",SAÍDAS[Mês],Q$4,SAÍDAS[Ano],$B$5),SUMIFS(SAÍDAS[Valor],SAÍDAS[Categoria],$B33,SAÍDAS[Mês],Q$4,SAÍDAS[Ano],$B$5)))</f>
        <v>0</v>
      </c>
      <c r="S33" s="55" t="str">
        <f>IF(METAS!K33="","",METAS!K33)</f>
        <v/>
      </c>
      <c r="T33" s="61">
        <f>IF($B33="","",IF($G$3=1,SUMIFS(SAÍDAS[Valor],SAÍDAS[Categoria],$B33,SAÍDAS[Status],"Concluído",SAÍDAS[Mês],S$4,SAÍDAS[Ano],$B$5),SUMIFS(SAÍDAS[Valor],SAÍDAS[Categoria],$B33,SAÍDAS[Mês],S$4,SAÍDAS[Ano],$B$5)))</f>
        <v>0</v>
      </c>
      <c r="U33" s="56" t="str">
        <f>IF(METAS!L33="","",METAS!L33)</f>
        <v/>
      </c>
      <c r="V33" s="65">
        <f>IF($B33="","",IF($G$3=1,SUMIFS(SAÍDAS[Valor],SAÍDAS[Categoria],$B33,SAÍDAS[Status],"Concluído",SAÍDAS[Mês],U$4,SAÍDAS[Ano],$B$5),SUMIFS(SAÍDAS[Valor],SAÍDAS[Categoria],$B33,SAÍDAS[Mês],U$4,SAÍDAS[Ano],$B$5)))</f>
        <v>0</v>
      </c>
      <c r="W33" s="55" t="str">
        <f>IF(METAS!M33="","",METAS!M33)</f>
        <v/>
      </c>
      <c r="X33" s="61">
        <f>IF($B33="","",IF($G$3=1,SUMIFS(SAÍDAS[Valor],SAÍDAS[Categoria],$B33,SAÍDAS[Status],"Concluído",SAÍDAS[Mês],W$4,SAÍDAS[Ano],$B$5),SUMIFS(SAÍDAS[Valor],SAÍDAS[Categoria],$B33,SAÍDAS[Mês],W$4,SAÍDAS[Ano],$B$5)))</f>
        <v>0</v>
      </c>
      <c r="Y33" s="56" t="str">
        <f>IF(METAS!N33="","",METAS!N33)</f>
        <v/>
      </c>
      <c r="Z33" s="65">
        <f>IF($B33="","",IF($G$3=1,SUMIFS(SAÍDAS[Valor],SAÍDAS[Categoria],$B33,SAÍDAS[Status],"Concluído",SAÍDAS[Mês],Y$4,SAÍDAS[Ano],$B$5),SUMIFS(SAÍDAS[Valor],SAÍDAS[Categoria],$B33,SAÍDAS[Mês],Y$4,SAÍDAS[Ano],$B$5)))</f>
        <v>0</v>
      </c>
      <c r="AA33" s="57" t="str">
        <f t="shared" si="6"/>
        <v/>
      </c>
      <c r="AB33" s="57">
        <f t="shared" si="6"/>
        <v>0</v>
      </c>
    </row>
    <row r="34" spans="2:28" x14ac:dyDescent="0.3">
      <c r="B34" s="92" t="str">
        <f>IF(METAS!B34="","",METAS!B34)</f>
        <v>Despesa 6</v>
      </c>
      <c r="C34" s="55" t="str">
        <f>IF(METAS!C34="","",METAS!C34)</f>
        <v/>
      </c>
      <c r="D34" s="61">
        <f>IF($B34="","",IF($G$3=1,SUMIFS(SAÍDAS[Valor],SAÍDAS[Categoria],$B34,SAÍDAS[Status],"Concluído",SAÍDAS[Mês],C$4,SAÍDAS[Ano],$B$5),SUMIFS(SAÍDAS[Valor],SAÍDAS[Categoria],$B34,SAÍDAS[Mês],C$4,SAÍDAS[Ano],$B$5)))</f>
        <v>0</v>
      </c>
      <c r="E34" s="56" t="str">
        <f>IF(METAS!D34="","",METAS!D34)</f>
        <v/>
      </c>
      <c r="F34" s="65">
        <f>IF($B34="","",IF($G$3=1,SUMIFS(SAÍDAS[Valor],SAÍDAS[Categoria],$B34,SAÍDAS[Status],"Concluído",SAÍDAS[Mês],E$4,SAÍDAS[Ano],$B$5),SUMIFS(SAÍDAS[Valor],SAÍDAS[Categoria],$B34,SAÍDAS[Mês],E$4,SAÍDAS[Ano],$B$5)))</f>
        <v>0</v>
      </c>
      <c r="G34" s="55" t="str">
        <f>IF(METAS!E34="","",METAS!E34)</f>
        <v/>
      </c>
      <c r="H34" s="61">
        <f>IF($B34="","",IF($G$3=1,SUMIFS(SAÍDAS[Valor],SAÍDAS[Categoria],$B34,SAÍDAS[Status],"Concluído",SAÍDAS[Mês],G$4,SAÍDAS[Ano],$B$5),SUMIFS(SAÍDAS[Valor],SAÍDAS[Categoria],$B34,SAÍDAS[Mês],G$4,SAÍDAS[Ano],$B$5)))</f>
        <v>0</v>
      </c>
      <c r="I34" s="56" t="str">
        <f>IF(METAS!F34="","",METAS!F34)</f>
        <v/>
      </c>
      <c r="J34" s="65">
        <f>IF($B34="","",IF($G$3=1,SUMIFS(SAÍDAS[Valor],SAÍDAS[Categoria],$B34,SAÍDAS[Status],"Concluído",SAÍDAS[Mês],I$4,SAÍDAS[Ano],$B$5),SUMIFS(SAÍDAS[Valor],SAÍDAS[Categoria],$B34,SAÍDAS[Mês],I$4,SAÍDAS[Ano],$B$5)))</f>
        <v>0</v>
      </c>
      <c r="K34" s="55" t="str">
        <f>IF(METAS!G34="","",METAS!G34)</f>
        <v/>
      </c>
      <c r="L34" s="61">
        <f>IF($B34="","",IF($G$3=1,SUMIFS(SAÍDAS[Valor],SAÍDAS[Categoria],$B34,SAÍDAS[Status],"Concluído",SAÍDAS[Mês],K$4,SAÍDAS[Ano],$B$5),SUMIFS(SAÍDAS[Valor],SAÍDAS[Categoria],$B34,SAÍDAS[Mês],K$4,SAÍDAS[Ano],$B$5)))</f>
        <v>0</v>
      </c>
      <c r="M34" s="56" t="str">
        <f>IF(METAS!H34="","",METAS!H34)</f>
        <v/>
      </c>
      <c r="N34" s="65">
        <f>IF($B34="","",IF($G$3=1,SUMIFS(SAÍDAS[Valor],SAÍDAS[Categoria],$B34,SAÍDAS[Status],"Concluído",SAÍDAS[Mês],M$4,SAÍDAS[Ano],$B$5),SUMIFS(SAÍDAS[Valor],SAÍDAS[Categoria],$B34,SAÍDAS[Mês],M$4,SAÍDAS[Ano],$B$5)))</f>
        <v>0</v>
      </c>
      <c r="O34" s="55" t="str">
        <f>IF(METAS!I34="","",METAS!I34)</f>
        <v/>
      </c>
      <c r="P34" s="61">
        <f>IF($B34="","",IF($G$3=1,SUMIFS(SAÍDAS[Valor],SAÍDAS[Categoria],$B34,SAÍDAS[Status],"Concluído",SAÍDAS[Mês],O$4,SAÍDAS[Ano],$B$5),SUMIFS(SAÍDAS[Valor],SAÍDAS[Categoria],$B34,SAÍDAS[Mês],O$4,SAÍDAS[Ano],$B$5)))</f>
        <v>0</v>
      </c>
      <c r="Q34" s="56" t="str">
        <f>IF(METAS!J34="","",METAS!J34)</f>
        <v/>
      </c>
      <c r="R34" s="65">
        <f>IF($B34="","",IF($G$3=1,SUMIFS(SAÍDAS[Valor],SAÍDAS[Categoria],$B34,SAÍDAS[Status],"Concluído",SAÍDAS[Mês],Q$4,SAÍDAS[Ano],$B$5),SUMIFS(SAÍDAS[Valor],SAÍDAS[Categoria],$B34,SAÍDAS[Mês],Q$4,SAÍDAS[Ano],$B$5)))</f>
        <v>0</v>
      </c>
      <c r="S34" s="55" t="str">
        <f>IF(METAS!K34="","",METAS!K34)</f>
        <v/>
      </c>
      <c r="T34" s="61">
        <f>IF($B34="","",IF($G$3=1,SUMIFS(SAÍDAS[Valor],SAÍDAS[Categoria],$B34,SAÍDAS[Status],"Concluído",SAÍDAS[Mês],S$4,SAÍDAS[Ano],$B$5),SUMIFS(SAÍDAS[Valor],SAÍDAS[Categoria],$B34,SAÍDAS[Mês],S$4,SAÍDAS[Ano],$B$5)))</f>
        <v>0</v>
      </c>
      <c r="U34" s="56" t="str">
        <f>IF(METAS!L34="","",METAS!L34)</f>
        <v/>
      </c>
      <c r="V34" s="65">
        <f>IF($B34="","",IF($G$3=1,SUMIFS(SAÍDAS[Valor],SAÍDAS[Categoria],$B34,SAÍDAS[Status],"Concluído",SAÍDAS[Mês],U$4,SAÍDAS[Ano],$B$5),SUMIFS(SAÍDAS[Valor],SAÍDAS[Categoria],$B34,SAÍDAS[Mês],U$4,SAÍDAS[Ano],$B$5)))</f>
        <v>0</v>
      </c>
      <c r="W34" s="55" t="str">
        <f>IF(METAS!M34="","",METAS!M34)</f>
        <v/>
      </c>
      <c r="X34" s="61">
        <f>IF($B34="","",IF($G$3=1,SUMIFS(SAÍDAS[Valor],SAÍDAS[Categoria],$B34,SAÍDAS[Status],"Concluído",SAÍDAS[Mês],W$4,SAÍDAS[Ano],$B$5),SUMIFS(SAÍDAS[Valor],SAÍDAS[Categoria],$B34,SAÍDAS[Mês],W$4,SAÍDAS[Ano],$B$5)))</f>
        <v>0</v>
      </c>
      <c r="Y34" s="56" t="str">
        <f>IF(METAS!N34="","",METAS!N34)</f>
        <v/>
      </c>
      <c r="Z34" s="65">
        <f>IF($B34="","",IF($G$3=1,SUMIFS(SAÍDAS[Valor],SAÍDAS[Categoria],$B34,SAÍDAS[Status],"Concluído",SAÍDAS[Mês],Y$4,SAÍDAS[Ano],$B$5),SUMIFS(SAÍDAS[Valor],SAÍDAS[Categoria],$B34,SAÍDAS[Mês],Y$4,SAÍDAS[Ano],$B$5)))</f>
        <v>0</v>
      </c>
      <c r="AA34" s="57" t="str">
        <f t="shared" si="6"/>
        <v/>
      </c>
      <c r="AB34" s="57">
        <f t="shared" si="6"/>
        <v>0</v>
      </c>
    </row>
    <row r="35" spans="2:28" x14ac:dyDescent="0.3">
      <c r="B35" s="92" t="str">
        <f>IF(METAS!B35="","",METAS!B35)</f>
        <v>Despesa 7</v>
      </c>
      <c r="C35" s="55" t="str">
        <f>IF(METAS!C35="","",METAS!C35)</f>
        <v/>
      </c>
      <c r="D35" s="61">
        <f>IF($B35="","",IF($G$3=1,SUMIFS(SAÍDAS[Valor],SAÍDAS[Categoria],$B35,SAÍDAS[Status],"Concluído",SAÍDAS[Mês],C$4,SAÍDAS[Ano],$B$5),SUMIFS(SAÍDAS[Valor],SAÍDAS[Categoria],$B35,SAÍDAS[Mês],C$4,SAÍDAS[Ano],$B$5)))</f>
        <v>0</v>
      </c>
      <c r="E35" s="56" t="str">
        <f>IF(METAS!D35="","",METAS!D35)</f>
        <v/>
      </c>
      <c r="F35" s="65">
        <f>IF($B35="","",IF($G$3=1,SUMIFS(SAÍDAS[Valor],SAÍDAS[Categoria],$B35,SAÍDAS[Status],"Concluído",SAÍDAS[Mês],E$4,SAÍDAS[Ano],$B$5),SUMIFS(SAÍDAS[Valor],SAÍDAS[Categoria],$B35,SAÍDAS[Mês],E$4,SAÍDAS[Ano],$B$5)))</f>
        <v>0</v>
      </c>
      <c r="G35" s="55" t="str">
        <f>IF(METAS!E35="","",METAS!E35)</f>
        <v/>
      </c>
      <c r="H35" s="61">
        <f>IF($B35="","",IF($G$3=1,SUMIFS(SAÍDAS[Valor],SAÍDAS[Categoria],$B35,SAÍDAS[Status],"Concluído",SAÍDAS[Mês],G$4,SAÍDAS[Ano],$B$5),SUMIFS(SAÍDAS[Valor],SAÍDAS[Categoria],$B35,SAÍDAS[Mês],G$4,SAÍDAS[Ano],$B$5)))</f>
        <v>0</v>
      </c>
      <c r="I35" s="56" t="str">
        <f>IF(METAS!F35="","",METAS!F35)</f>
        <v/>
      </c>
      <c r="J35" s="65">
        <f>IF($B35="","",IF($G$3=1,SUMIFS(SAÍDAS[Valor],SAÍDAS[Categoria],$B35,SAÍDAS[Status],"Concluído",SAÍDAS[Mês],I$4,SAÍDAS[Ano],$B$5),SUMIFS(SAÍDAS[Valor],SAÍDAS[Categoria],$B35,SAÍDAS[Mês],I$4,SAÍDAS[Ano],$B$5)))</f>
        <v>0</v>
      </c>
      <c r="K35" s="55" t="str">
        <f>IF(METAS!G35="","",METAS!G35)</f>
        <v/>
      </c>
      <c r="L35" s="61">
        <f>IF($B35="","",IF($G$3=1,SUMIFS(SAÍDAS[Valor],SAÍDAS[Categoria],$B35,SAÍDAS[Status],"Concluído",SAÍDAS[Mês],K$4,SAÍDAS[Ano],$B$5),SUMIFS(SAÍDAS[Valor],SAÍDAS[Categoria],$B35,SAÍDAS[Mês],K$4,SAÍDAS[Ano],$B$5)))</f>
        <v>0</v>
      </c>
      <c r="M35" s="56" t="str">
        <f>IF(METAS!H35="","",METAS!H35)</f>
        <v/>
      </c>
      <c r="N35" s="65">
        <f>IF($B35="","",IF($G$3=1,SUMIFS(SAÍDAS[Valor],SAÍDAS[Categoria],$B35,SAÍDAS[Status],"Concluído",SAÍDAS[Mês],M$4,SAÍDAS[Ano],$B$5),SUMIFS(SAÍDAS[Valor],SAÍDAS[Categoria],$B35,SAÍDAS[Mês],M$4,SAÍDAS[Ano],$B$5)))</f>
        <v>0</v>
      </c>
      <c r="O35" s="55" t="str">
        <f>IF(METAS!I35="","",METAS!I35)</f>
        <v/>
      </c>
      <c r="P35" s="61">
        <f>IF($B35="","",IF($G$3=1,SUMIFS(SAÍDAS[Valor],SAÍDAS[Categoria],$B35,SAÍDAS[Status],"Concluído",SAÍDAS[Mês],O$4,SAÍDAS[Ano],$B$5),SUMIFS(SAÍDAS[Valor],SAÍDAS[Categoria],$B35,SAÍDAS[Mês],O$4,SAÍDAS[Ano],$B$5)))</f>
        <v>0</v>
      </c>
      <c r="Q35" s="56" t="str">
        <f>IF(METAS!J35="","",METAS!J35)</f>
        <v/>
      </c>
      <c r="R35" s="65">
        <f>IF($B35="","",IF($G$3=1,SUMIFS(SAÍDAS[Valor],SAÍDAS[Categoria],$B35,SAÍDAS[Status],"Concluído",SAÍDAS[Mês],Q$4,SAÍDAS[Ano],$B$5),SUMIFS(SAÍDAS[Valor],SAÍDAS[Categoria],$B35,SAÍDAS[Mês],Q$4,SAÍDAS[Ano],$B$5)))</f>
        <v>0</v>
      </c>
      <c r="S35" s="55" t="str">
        <f>IF(METAS!K35="","",METAS!K35)</f>
        <v/>
      </c>
      <c r="T35" s="61">
        <f>IF($B35="","",IF($G$3=1,SUMIFS(SAÍDAS[Valor],SAÍDAS[Categoria],$B35,SAÍDAS[Status],"Concluído",SAÍDAS[Mês],S$4,SAÍDAS[Ano],$B$5),SUMIFS(SAÍDAS[Valor],SAÍDAS[Categoria],$B35,SAÍDAS[Mês],S$4,SAÍDAS[Ano],$B$5)))</f>
        <v>0</v>
      </c>
      <c r="U35" s="56" t="str">
        <f>IF(METAS!L35="","",METAS!L35)</f>
        <v/>
      </c>
      <c r="V35" s="65">
        <f>IF($B35="","",IF($G$3=1,SUMIFS(SAÍDAS[Valor],SAÍDAS[Categoria],$B35,SAÍDAS[Status],"Concluído",SAÍDAS[Mês],U$4,SAÍDAS[Ano],$B$5),SUMIFS(SAÍDAS[Valor],SAÍDAS[Categoria],$B35,SAÍDAS[Mês],U$4,SAÍDAS[Ano],$B$5)))</f>
        <v>0</v>
      </c>
      <c r="W35" s="55" t="str">
        <f>IF(METAS!M35="","",METAS!M35)</f>
        <v/>
      </c>
      <c r="X35" s="61">
        <f>IF($B35="","",IF($G$3=1,SUMIFS(SAÍDAS[Valor],SAÍDAS[Categoria],$B35,SAÍDAS[Status],"Concluído",SAÍDAS[Mês],W$4,SAÍDAS[Ano],$B$5),SUMIFS(SAÍDAS[Valor],SAÍDAS[Categoria],$B35,SAÍDAS[Mês],W$4,SAÍDAS[Ano],$B$5)))</f>
        <v>0</v>
      </c>
      <c r="Y35" s="56" t="str">
        <f>IF(METAS!N35="","",METAS!N35)</f>
        <v/>
      </c>
      <c r="Z35" s="65">
        <f>IF($B35="","",IF($G$3=1,SUMIFS(SAÍDAS[Valor],SAÍDAS[Categoria],$B35,SAÍDAS[Status],"Concluído",SAÍDAS[Mês],Y$4,SAÍDAS[Ano],$B$5),SUMIFS(SAÍDAS[Valor],SAÍDAS[Categoria],$B35,SAÍDAS[Mês],Y$4,SAÍDAS[Ano],$B$5)))</f>
        <v>0</v>
      </c>
      <c r="AA35" s="57" t="str">
        <f t="shared" si="6"/>
        <v/>
      </c>
      <c r="AB35" s="57">
        <f t="shared" si="6"/>
        <v>0</v>
      </c>
    </row>
    <row r="36" spans="2:28" x14ac:dyDescent="0.3">
      <c r="B36" s="92" t="str">
        <f>IF(METAS!B36="","",METAS!B36)</f>
        <v>Despesa 8</v>
      </c>
      <c r="C36" s="55" t="str">
        <f>IF(METAS!C36="","",METAS!C36)</f>
        <v/>
      </c>
      <c r="D36" s="61">
        <f>IF($B36="","",IF($G$3=1,SUMIFS(SAÍDAS[Valor],SAÍDAS[Categoria],$B36,SAÍDAS[Status],"Concluído",SAÍDAS[Mês],C$4,SAÍDAS[Ano],$B$5),SUMIFS(SAÍDAS[Valor],SAÍDAS[Categoria],$B36,SAÍDAS[Mês],C$4,SAÍDAS[Ano],$B$5)))</f>
        <v>0</v>
      </c>
      <c r="E36" s="56" t="str">
        <f>IF(METAS!D36="","",METAS!D36)</f>
        <v/>
      </c>
      <c r="F36" s="65">
        <f>IF($B36="","",IF($G$3=1,SUMIFS(SAÍDAS[Valor],SAÍDAS[Categoria],$B36,SAÍDAS[Status],"Concluído",SAÍDAS[Mês],E$4,SAÍDAS[Ano],$B$5),SUMIFS(SAÍDAS[Valor],SAÍDAS[Categoria],$B36,SAÍDAS[Mês],E$4,SAÍDAS[Ano],$B$5)))</f>
        <v>0</v>
      </c>
      <c r="G36" s="55" t="str">
        <f>IF(METAS!E36="","",METAS!E36)</f>
        <v/>
      </c>
      <c r="H36" s="61">
        <f>IF($B36="","",IF($G$3=1,SUMIFS(SAÍDAS[Valor],SAÍDAS[Categoria],$B36,SAÍDAS[Status],"Concluído",SAÍDAS[Mês],G$4,SAÍDAS[Ano],$B$5),SUMIFS(SAÍDAS[Valor],SAÍDAS[Categoria],$B36,SAÍDAS[Mês],G$4,SAÍDAS[Ano],$B$5)))</f>
        <v>0</v>
      </c>
      <c r="I36" s="56" t="str">
        <f>IF(METAS!F36="","",METAS!F36)</f>
        <v/>
      </c>
      <c r="J36" s="65">
        <f>IF($B36="","",IF($G$3=1,SUMIFS(SAÍDAS[Valor],SAÍDAS[Categoria],$B36,SAÍDAS[Status],"Concluído",SAÍDAS[Mês],I$4,SAÍDAS[Ano],$B$5),SUMIFS(SAÍDAS[Valor],SAÍDAS[Categoria],$B36,SAÍDAS[Mês],I$4,SAÍDAS[Ano],$B$5)))</f>
        <v>0</v>
      </c>
      <c r="K36" s="55" t="str">
        <f>IF(METAS!G36="","",METAS!G36)</f>
        <v/>
      </c>
      <c r="L36" s="61">
        <f>IF($B36="","",IF($G$3=1,SUMIFS(SAÍDAS[Valor],SAÍDAS[Categoria],$B36,SAÍDAS[Status],"Concluído",SAÍDAS[Mês],K$4,SAÍDAS[Ano],$B$5),SUMIFS(SAÍDAS[Valor],SAÍDAS[Categoria],$B36,SAÍDAS[Mês],K$4,SAÍDAS[Ano],$B$5)))</f>
        <v>0</v>
      </c>
      <c r="M36" s="56" t="str">
        <f>IF(METAS!H36="","",METAS!H36)</f>
        <v/>
      </c>
      <c r="N36" s="65">
        <f>IF($B36="","",IF($G$3=1,SUMIFS(SAÍDAS[Valor],SAÍDAS[Categoria],$B36,SAÍDAS[Status],"Concluído",SAÍDAS[Mês],M$4,SAÍDAS[Ano],$B$5),SUMIFS(SAÍDAS[Valor],SAÍDAS[Categoria],$B36,SAÍDAS[Mês],M$4,SAÍDAS[Ano],$B$5)))</f>
        <v>0</v>
      </c>
      <c r="O36" s="55" t="str">
        <f>IF(METAS!I36="","",METAS!I36)</f>
        <v/>
      </c>
      <c r="P36" s="61">
        <f>IF($B36="","",IF($G$3=1,SUMIFS(SAÍDAS[Valor],SAÍDAS[Categoria],$B36,SAÍDAS[Status],"Concluído",SAÍDAS[Mês],O$4,SAÍDAS[Ano],$B$5),SUMIFS(SAÍDAS[Valor],SAÍDAS[Categoria],$B36,SAÍDAS[Mês],O$4,SAÍDAS[Ano],$B$5)))</f>
        <v>0</v>
      </c>
      <c r="Q36" s="56" t="str">
        <f>IF(METAS!J36="","",METAS!J36)</f>
        <v/>
      </c>
      <c r="R36" s="65">
        <f>IF($B36="","",IF($G$3=1,SUMIFS(SAÍDAS[Valor],SAÍDAS[Categoria],$B36,SAÍDAS[Status],"Concluído",SAÍDAS[Mês],Q$4,SAÍDAS[Ano],$B$5),SUMIFS(SAÍDAS[Valor],SAÍDAS[Categoria],$B36,SAÍDAS[Mês],Q$4,SAÍDAS[Ano],$B$5)))</f>
        <v>0</v>
      </c>
      <c r="S36" s="55" t="str">
        <f>IF(METAS!K36="","",METAS!K36)</f>
        <v/>
      </c>
      <c r="T36" s="61">
        <f>IF($B36="","",IF($G$3=1,SUMIFS(SAÍDAS[Valor],SAÍDAS[Categoria],$B36,SAÍDAS[Status],"Concluído",SAÍDAS[Mês],S$4,SAÍDAS[Ano],$B$5),SUMIFS(SAÍDAS[Valor],SAÍDAS[Categoria],$B36,SAÍDAS[Mês],S$4,SAÍDAS[Ano],$B$5)))</f>
        <v>0</v>
      </c>
      <c r="U36" s="56" t="str">
        <f>IF(METAS!L36="","",METAS!L36)</f>
        <v/>
      </c>
      <c r="V36" s="65">
        <f>IF($B36="","",IF($G$3=1,SUMIFS(SAÍDAS[Valor],SAÍDAS[Categoria],$B36,SAÍDAS[Status],"Concluído",SAÍDAS[Mês],U$4,SAÍDAS[Ano],$B$5),SUMIFS(SAÍDAS[Valor],SAÍDAS[Categoria],$B36,SAÍDAS[Mês],U$4,SAÍDAS[Ano],$B$5)))</f>
        <v>0</v>
      </c>
      <c r="W36" s="55" t="str">
        <f>IF(METAS!M36="","",METAS!M36)</f>
        <v/>
      </c>
      <c r="X36" s="61">
        <f>IF($B36="","",IF($G$3=1,SUMIFS(SAÍDAS[Valor],SAÍDAS[Categoria],$B36,SAÍDAS[Status],"Concluído",SAÍDAS[Mês],W$4,SAÍDAS[Ano],$B$5),SUMIFS(SAÍDAS[Valor],SAÍDAS[Categoria],$B36,SAÍDAS[Mês],W$4,SAÍDAS[Ano],$B$5)))</f>
        <v>0</v>
      </c>
      <c r="Y36" s="56" t="str">
        <f>IF(METAS!N36="","",METAS!N36)</f>
        <v/>
      </c>
      <c r="Z36" s="65">
        <f>IF($B36="","",IF($G$3=1,SUMIFS(SAÍDAS[Valor],SAÍDAS[Categoria],$B36,SAÍDAS[Status],"Concluído",SAÍDAS[Mês],Y$4,SAÍDAS[Ano],$B$5),SUMIFS(SAÍDAS[Valor],SAÍDAS[Categoria],$B36,SAÍDAS[Mês],Y$4,SAÍDAS[Ano],$B$5)))</f>
        <v>0</v>
      </c>
      <c r="AA36" s="57" t="str">
        <f t="shared" si="6"/>
        <v/>
      </c>
      <c r="AB36" s="57">
        <f t="shared" si="6"/>
        <v>0</v>
      </c>
    </row>
    <row r="37" spans="2:28" x14ac:dyDescent="0.3">
      <c r="B37" s="92" t="str">
        <f>IF(METAS!B37="","",METAS!B37)</f>
        <v>Despesa 9</v>
      </c>
      <c r="C37" s="55" t="str">
        <f>IF(METAS!C37="","",METAS!C37)</f>
        <v/>
      </c>
      <c r="D37" s="61">
        <f>IF($B37="","",IF($G$3=1,SUMIFS(SAÍDAS[Valor],SAÍDAS[Categoria],$B37,SAÍDAS[Status],"Concluído",SAÍDAS[Mês],C$4,SAÍDAS[Ano],$B$5),SUMIFS(SAÍDAS[Valor],SAÍDAS[Categoria],$B37,SAÍDAS[Mês],C$4,SAÍDAS[Ano],$B$5)))</f>
        <v>0</v>
      </c>
      <c r="E37" s="56" t="str">
        <f>IF(METAS!D37="","",METAS!D37)</f>
        <v/>
      </c>
      <c r="F37" s="65">
        <f>IF($B37="","",IF($G$3=1,SUMIFS(SAÍDAS[Valor],SAÍDAS[Categoria],$B37,SAÍDAS[Status],"Concluído",SAÍDAS[Mês],E$4,SAÍDAS[Ano],$B$5),SUMIFS(SAÍDAS[Valor],SAÍDAS[Categoria],$B37,SAÍDAS[Mês],E$4,SAÍDAS[Ano],$B$5)))</f>
        <v>0</v>
      </c>
      <c r="G37" s="55" t="str">
        <f>IF(METAS!E37="","",METAS!E37)</f>
        <v/>
      </c>
      <c r="H37" s="61">
        <f>IF($B37="","",IF($G$3=1,SUMIFS(SAÍDAS[Valor],SAÍDAS[Categoria],$B37,SAÍDAS[Status],"Concluído",SAÍDAS[Mês],G$4,SAÍDAS[Ano],$B$5),SUMIFS(SAÍDAS[Valor],SAÍDAS[Categoria],$B37,SAÍDAS[Mês],G$4,SAÍDAS[Ano],$B$5)))</f>
        <v>0</v>
      </c>
      <c r="I37" s="56" t="str">
        <f>IF(METAS!F37="","",METAS!F37)</f>
        <v/>
      </c>
      <c r="J37" s="65">
        <f>IF($B37="","",IF($G$3=1,SUMIFS(SAÍDAS[Valor],SAÍDAS[Categoria],$B37,SAÍDAS[Status],"Concluído",SAÍDAS[Mês],I$4,SAÍDAS[Ano],$B$5),SUMIFS(SAÍDAS[Valor],SAÍDAS[Categoria],$B37,SAÍDAS[Mês],I$4,SAÍDAS[Ano],$B$5)))</f>
        <v>0</v>
      </c>
      <c r="K37" s="55" t="str">
        <f>IF(METAS!G37="","",METAS!G37)</f>
        <v/>
      </c>
      <c r="L37" s="61">
        <f>IF($B37="","",IF($G$3=1,SUMIFS(SAÍDAS[Valor],SAÍDAS[Categoria],$B37,SAÍDAS[Status],"Concluído",SAÍDAS[Mês],K$4,SAÍDAS[Ano],$B$5),SUMIFS(SAÍDAS[Valor],SAÍDAS[Categoria],$B37,SAÍDAS[Mês],K$4,SAÍDAS[Ano],$B$5)))</f>
        <v>0</v>
      </c>
      <c r="M37" s="56" t="str">
        <f>IF(METAS!H37="","",METAS!H37)</f>
        <v/>
      </c>
      <c r="N37" s="65">
        <f>IF($B37="","",IF($G$3=1,SUMIFS(SAÍDAS[Valor],SAÍDAS[Categoria],$B37,SAÍDAS[Status],"Concluído",SAÍDAS[Mês],M$4,SAÍDAS[Ano],$B$5),SUMIFS(SAÍDAS[Valor],SAÍDAS[Categoria],$B37,SAÍDAS[Mês],M$4,SAÍDAS[Ano],$B$5)))</f>
        <v>0</v>
      </c>
      <c r="O37" s="55" t="str">
        <f>IF(METAS!I37="","",METAS!I37)</f>
        <v/>
      </c>
      <c r="P37" s="61">
        <f>IF($B37="","",IF($G$3=1,SUMIFS(SAÍDAS[Valor],SAÍDAS[Categoria],$B37,SAÍDAS[Status],"Concluído",SAÍDAS[Mês],O$4,SAÍDAS[Ano],$B$5),SUMIFS(SAÍDAS[Valor],SAÍDAS[Categoria],$B37,SAÍDAS[Mês],O$4,SAÍDAS[Ano],$B$5)))</f>
        <v>0</v>
      </c>
      <c r="Q37" s="56" t="str">
        <f>IF(METAS!J37="","",METAS!J37)</f>
        <v/>
      </c>
      <c r="R37" s="65">
        <f>IF($B37="","",IF($G$3=1,SUMIFS(SAÍDAS[Valor],SAÍDAS[Categoria],$B37,SAÍDAS[Status],"Concluído",SAÍDAS[Mês],Q$4,SAÍDAS[Ano],$B$5),SUMIFS(SAÍDAS[Valor],SAÍDAS[Categoria],$B37,SAÍDAS[Mês],Q$4,SAÍDAS[Ano],$B$5)))</f>
        <v>0</v>
      </c>
      <c r="S37" s="55" t="str">
        <f>IF(METAS!K37="","",METAS!K37)</f>
        <v/>
      </c>
      <c r="T37" s="61">
        <f>IF($B37="","",IF($G$3=1,SUMIFS(SAÍDAS[Valor],SAÍDAS[Categoria],$B37,SAÍDAS[Status],"Concluído",SAÍDAS[Mês],S$4,SAÍDAS[Ano],$B$5),SUMIFS(SAÍDAS[Valor],SAÍDAS[Categoria],$B37,SAÍDAS[Mês],S$4,SAÍDAS[Ano],$B$5)))</f>
        <v>0</v>
      </c>
      <c r="U37" s="56" t="str">
        <f>IF(METAS!L37="","",METAS!L37)</f>
        <v/>
      </c>
      <c r="V37" s="65">
        <f>IF($B37="","",IF($G$3=1,SUMIFS(SAÍDAS[Valor],SAÍDAS[Categoria],$B37,SAÍDAS[Status],"Concluído",SAÍDAS[Mês],U$4,SAÍDAS[Ano],$B$5),SUMIFS(SAÍDAS[Valor],SAÍDAS[Categoria],$B37,SAÍDAS[Mês],U$4,SAÍDAS[Ano],$B$5)))</f>
        <v>0</v>
      </c>
      <c r="W37" s="55" t="str">
        <f>IF(METAS!M37="","",METAS!M37)</f>
        <v/>
      </c>
      <c r="X37" s="61">
        <f>IF($B37="","",IF($G$3=1,SUMIFS(SAÍDAS[Valor],SAÍDAS[Categoria],$B37,SAÍDAS[Status],"Concluído",SAÍDAS[Mês],W$4,SAÍDAS[Ano],$B$5),SUMIFS(SAÍDAS[Valor],SAÍDAS[Categoria],$B37,SAÍDAS[Mês],W$4,SAÍDAS[Ano],$B$5)))</f>
        <v>0</v>
      </c>
      <c r="Y37" s="56" t="str">
        <f>IF(METAS!N37="","",METAS!N37)</f>
        <v/>
      </c>
      <c r="Z37" s="65">
        <f>IF($B37="","",IF($G$3=1,SUMIFS(SAÍDAS[Valor],SAÍDAS[Categoria],$B37,SAÍDAS[Status],"Concluído",SAÍDAS[Mês],Y$4,SAÍDAS[Ano],$B$5),SUMIFS(SAÍDAS[Valor],SAÍDAS[Categoria],$B37,SAÍDAS[Mês],Y$4,SAÍDAS[Ano],$B$5)))</f>
        <v>0</v>
      </c>
      <c r="AA37" s="57" t="str">
        <f t="shared" si="6"/>
        <v/>
      </c>
      <c r="AB37" s="57">
        <f t="shared" si="6"/>
        <v>0</v>
      </c>
    </row>
    <row r="38" spans="2:28" x14ac:dyDescent="0.3">
      <c r="B38" s="92" t="str">
        <f>IF(METAS!B38="","",METAS!B38)</f>
        <v>Despesa 10</v>
      </c>
      <c r="C38" s="55" t="str">
        <f>IF(METAS!C38="","",METAS!C38)</f>
        <v/>
      </c>
      <c r="D38" s="61">
        <f>IF($B38="","",IF($G$3=1,SUMIFS(SAÍDAS[Valor],SAÍDAS[Categoria],$B38,SAÍDAS[Status],"Concluído",SAÍDAS[Mês],C$4,SAÍDAS[Ano],$B$5),SUMIFS(SAÍDAS[Valor],SAÍDAS[Categoria],$B38,SAÍDAS[Mês],C$4,SAÍDAS[Ano],$B$5)))</f>
        <v>0</v>
      </c>
      <c r="E38" s="56" t="str">
        <f>IF(METAS!D38="","",METAS!D38)</f>
        <v/>
      </c>
      <c r="F38" s="65">
        <f>IF($B38="","",IF($G$3=1,SUMIFS(SAÍDAS[Valor],SAÍDAS[Categoria],$B38,SAÍDAS[Status],"Concluído",SAÍDAS[Mês],E$4,SAÍDAS[Ano],$B$5),SUMIFS(SAÍDAS[Valor],SAÍDAS[Categoria],$B38,SAÍDAS[Mês],E$4,SAÍDAS[Ano],$B$5)))</f>
        <v>0</v>
      </c>
      <c r="G38" s="55" t="str">
        <f>IF(METAS!E38="","",METAS!E38)</f>
        <v/>
      </c>
      <c r="H38" s="61">
        <f>IF($B38="","",IF($G$3=1,SUMIFS(SAÍDAS[Valor],SAÍDAS[Categoria],$B38,SAÍDAS[Status],"Concluído",SAÍDAS[Mês],G$4,SAÍDAS[Ano],$B$5),SUMIFS(SAÍDAS[Valor],SAÍDAS[Categoria],$B38,SAÍDAS[Mês],G$4,SAÍDAS[Ano],$B$5)))</f>
        <v>0</v>
      </c>
      <c r="I38" s="56" t="str">
        <f>IF(METAS!F38="","",METAS!F38)</f>
        <v/>
      </c>
      <c r="J38" s="65">
        <f>IF($B38="","",IF($G$3=1,SUMIFS(SAÍDAS[Valor],SAÍDAS[Categoria],$B38,SAÍDAS[Status],"Concluído",SAÍDAS[Mês],I$4,SAÍDAS[Ano],$B$5),SUMIFS(SAÍDAS[Valor],SAÍDAS[Categoria],$B38,SAÍDAS[Mês],I$4,SAÍDAS[Ano],$B$5)))</f>
        <v>0</v>
      </c>
      <c r="K38" s="55" t="str">
        <f>IF(METAS!G38="","",METAS!G38)</f>
        <v/>
      </c>
      <c r="L38" s="61">
        <f>IF($B38="","",IF($G$3=1,SUMIFS(SAÍDAS[Valor],SAÍDAS[Categoria],$B38,SAÍDAS[Status],"Concluído",SAÍDAS[Mês],K$4,SAÍDAS[Ano],$B$5),SUMIFS(SAÍDAS[Valor],SAÍDAS[Categoria],$B38,SAÍDAS[Mês],K$4,SAÍDAS[Ano],$B$5)))</f>
        <v>0</v>
      </c>
      <c r="M38" s="56" t="str">
        <f>IF(METAS!H38="","",METAS!H38)</f>
        <v/>
      </c>
      <c r="N38" s="65">
        <f>IF($B38="","",IF($G$3=1,SUMIFS(SAÍDAS[Valor],SAÍDAS[Categoria],$B38,SAÍDAS[Status],"Concluído",SAÍDAS[Mês],M$4,SAÍDAS[Ano],$B$5),SUMIFS(SAÍDAS[Valor],SAÍDAS[Categoria],$B38,SAÍDAS[Mês],M$4,SAÍDAS[Ano],$B$5)))</f>
        <v>0</v>
      </c>
      <c r="O38" s="55" t="str">
        <f>IF(METAS!I38="","",METAS!I38)</f>
        <v/>
      </c>
      <c r="P38" s="61">
        <f>IF($B38="","",IF($G$3=1,SUMIFS(SAÍDAS[Valor],SAÍDAS[Categoria],$B38,SAÍDAS[Status],"Concluído",SAÍDAS[Mês],O$4,SAÍDAS[Ano],$B$5),SUMIFS(SAÍDAS[Valor],SAÍDAS[Categoria],$B38,SAÍDAS[Mês],O$4,SAÍDAS[Ano],$B$5)))</f>
        <v>0</v>
      </c>
      <c r="Q38" s="56" t="str">
        <f>IF(METAS!J38="","",METAS!J38)</f>
        <v/>
      </c>
      <c r="R38" s="65">
        <f>IF($B38="","",IF($G$3=1,SUMIFS(SAÍDAS[Valor],SAÍDAS[Categoria],$B38,SAÍDAS[Status],"Concluído",SAÍDAS[Mês],Q$4,SAÍDAS[Ano],$B$5),SUMIFS(SAÍDAS[Valor],SAÍDAS[Categoria],$B38,SAÍDAS[Mês],Q$4,SAÍDAS[Ano],$B$5)))</f>
        <v>0</v>
      </c>
      <c r="S38" s="55" t="str">
        <f>IF(METAS!K38="","",METAS!K38)</f>
        <v/>
      </c>
      <c r="T38" s="61">
        <f>IF($B38="","",IF($G$3=1,SUMIFS(SAÍDAS[Valor],SAÍDAS[Categoria],$B38,SAÍDAS[Status],"Concluído",SAÍDAS[Mês],S$4,SAÍDAS[Ano],$B$5),SUMIFS(SAÍDAS[Valor],SAÍDAS[Categoria],$B38,SAÍDAS[Mês],S$4,SAÍDAS[Ano],$B$5)))</f>
        <v>0</v>
      </c>
      <c r="U38" s="56" t="str">
        <f>IF(METAS!L38="","",METAS!L38)</f>
        <v/>
      </c>
      <c r="V38" s="65">
        <f>IF($B38="","",IF($G$3=1,SUMIFS(SAÍDAS[Valor],SAÍDAS[Categoria],$B38,SAÍDAS[Status],"Concluído",SAÍDAS[Mês],U$4,SAÍDAS[Ano],$B$5),SUMIFS(SAÍDAS[Valor],SAÍDAS[Categoria],$B38,SAÍDAS[Mês],U$4,SAÍDAS[Ano],$B$5)))</f>
        <v>0</v>
      </c>
      <c r="W38" s="55" t="str">
        <f>IF(METAS!M38="","",METAS!M38)</f>
        <v/>
      </c>
      <c r="X38" s="61">
        <f>IF($B38="","",IF($G$3=1,SUMIFS(SAÍDAS[Valor],SAÍDAS[Categoria],$B38,SAÍDAS[Status],"Concluído",SAÍDAS[Mês],W$4,SAÍDAS[Ano],$B$5),SUMIFS(SAÍDAS[Valor],SAÍDAS[Categoria],$B38,SAÍDAS[Mês],W$4,SAÍDAS[Ano],$B$5)))</f>
        <v>0</v>
      </c>
      <c r="Y38" s="56" t="str">
        <f>IF(METAS!N38="","",METAS!N38)</f>
        <v/>
      </c>
      <c r="Z38" s="65">
        <f>IF($B38="","",IF($G$3=1,SUMIFS(SAÍDAS[Valor],SAÍDAS[Categoria],$B38,SAÍDAS[Status],"Concluído",SAÍDAS[Mês],Y$4,SAÍDAS[Ano],$B$5),SUMIFS(SAÍDAS[Valor],SAÍDAS[Categoria],$B38,SAÍDAS[Mês],Y$4,SAÍDAS[Ano],$B$5)))</f>
        <v>0</v>
      </c>
      <c r="AA38" s="57" t="str">
        <f t="shared" si="6"/>
        <v/>
      </c>
      <c r="AB38" s="57">
        <f t="shared" si="6"/>
        <v>0</v>
      </c>
    </row>
    <row r="39" spans="2:28" x14ac:dyDescent="0.3">
      <c r="B39" s="92" t="str">
        <f>IF(METAS!B39="","",METAS!B39)</f>
        <v/>
      </c>
      <c r="C39" s="55" t="str">
        <f>IF(METAS!C39="","",METAS!C39)</f>
        <v/>
      </c>
      <c r="D39" s="61" t="str">
        <f>IF($B39="","",IF($G$3=1,SUMIFS(SAÍDAS[Valor],SAÍDAS[Categoria],$B39,SAÍDAS[Status],"Concluído",SAÍDAS[Mês],C$4,SAÍDAS[Ano],$B$5),SUMIFS(SAÍDAS[Valor],SAÍDAS[Categoria],$B39,SAÍDAS[Mês],C$4,SAÍDAS[Ano],$B$5)))</f>
        <v/>
      </c>
      <c r="E39" s="56" t="str">
        <f>IF(METAS!D39="","",METAS!D39)</f>
        <v/>
      </c>
      <c r="F39" s="65" t="str">
        <f>IF($B39="","",IF($G$3=1,SUMIFS(SAÍDAS[Valor],SAÍDAS[Categoria],$B39,SAÍDAS[Status],"Concluído",SAÍDAS[Mês],E$4,SAÍDAS[Ano],$B$5),SUMIFS(SAÍDAS[Valor],SAÍDAS[Categoria],$B39,SAÍDAS[Mês],E$4,SAÍDAS[Ano],$B$5)))</f>
        <v/>
      </c>
      <c r="G39" s="55" t="str">
        <f>IF(METAS!E39="","",METAS!E39)</f>
        <v/>
      </c>
      <c r="H39" s="61" t="str">
        <f>IF($B39="","",IF($G$3=1,SUMIFS(SAÍDAS[Valor],SAÍDAS[Categoria],$B39,SAÍDAS[Status],"Concluído",SAÍDAS[Mês],G$4,SAÍDAS[Ano],$B$5),SUMIFS(SAÍDAS[Valor],SAÍDAS[Categoria],$B39,SAÍDAS[Mês],G$4,SAÍDAS[Ano],$B$5)))</f>
        <v/>
      </c>
      <c r="I39" s="56" t="str">
        <f>IF(METAS!F39="","",METAS!F39)</f>
        <v/>
      </c>
      <c r="J39" s="65" t="str">
        <f>IF($B39="","",IF($G$3=1,SUMIFS(SAÍDAS[Valor],SAÍDAS[Categoria],$B39,SAÍDAS[Status],"Concluído",SAÍDAS[Mês],I$4,SAÍDAS[Ano],$B$5),SUMIFS(SAÍDAS[Valor],SAÍDAS[Categoria],$B39,SAÍDAS[Mês],I$4,SAÍDAS[Ano],$B$5)))</f>
        <v/>
      </c>
      <c r="K39" s="55" t="str">
        <f>IF(METAS!G39="","",METAS!G39)</f>
        <v/>
      </c>
      <c r="L39" s="61" t="str">
        <f>IF($B39="","",IF($G$3=1,SUMIFS(SAÍDAS[Valor],SAÍDAS[Categoria],$B39,SAÍDAS[Status],"Concluído",SAÍDAS[Mês],K$4,SAÍDAS[Ano],$B$5),SUMIFS(SAÍDAS[Valor],SAÍDAS[Categoria],$B39,SAÍDAS[Mês],K$4,SAÍDAS[Ano],$B$5)))</f>
        <v/>
      </c>
      <c r="M39" s="56" t="str">
        <f>IF(METAS!H39="","",METAS!H39)</f>
        <v/>
      </c>
      <c r="N39" s="65" t="str">
        <f>IF($B39="","",IF($G$3=1,SUMIFS(SAÍDAS[Valor],SAÍDAS[Categoria],$B39,SAÍDAS[Status],"Concluído",SAÍDAS[Mês],M$4,SAÍDAS[Ano],$B$5),SUMIFS(SAÍDAS[Valor],SAÍDAS[Categoria],$B39,SAÍDAS[Mês],M$4,SAÍDAS[Ano],$B$5)))</f>
        <v/>
      </c>
      <c r="O39" s="55" t="str">
        <f>IF(METAS!I39="","",METAS!I39)</f>
        <v/>
      </c>
      <c r="P39" s="61" t="str">
        <f>IF($B39="","",IF($G$3=1,SUMIFS(SAÍDAS[Valor],SAÍDAS[Categoria],$B39,SAÍDAS[Status],"Concluído",SAÍDAS[Mês],O$4,SAÍDAS[Ano],$B$5),SUMIFS(SAÍDAS[Valor],SAÍDAS[Categoria],$B39,SAÍDAS[Mês],O$4,SAÍDAS[Ano],$B$5)))</f>
        <v/>
      </c>
      <c r="Q39" s="56" t="str">
        <f>IF(METAS!J39="","",METAS!J39)</f>
        <v/>
      </c>
      <c r="R39" s="65" t="str">
        <f>IF($B39="","",IF($G$3=1,SUMIFS(SAÍDAS[Valor],SAÍDAS[Categoria],$B39,SAÍDAS[Status],"Concluído",SAÍDAS[Mês],Q$4,SAÍDAS[Ano],$B$5),SUMIFS(SAÍDAS[Valor],SAÍDAS[Categoria],$B39,SAÍDAS[Mês],Q$4,SAÍDAS[Ano],$B$5)))</f>
        <v/>
      </c>
      <c r="S39" s="55" t="str">
        <f>IF(METAS!K39="","",METAS!K39)</f>
        <v/>
      </c>
      <c r="T39" s="61" t="str">
        <f>IF($B39="","",IF($G$3=1,SUMIFS(SAÍDAS[Valor],SAÍDAS[Categoria],$B39,SAÍDAS[Status],"Concluído",SAÍDAS[Mês],S$4,SAÍDAS[Ano],$B$5),SUMIFS(SAÍDAS[Valor],SAÍDAS[Categoria],$B39,SAÍDAS[Mês],S$4,SAÍDAS[Ano],$B$5)))</f>
        <v/>
      </c>
      <c r="U39" s="56" t="str">
        <f>IF(METAS!L39="","",METAS!L39)</f>
        <v/>
      </c>
      <c r="V39" s="65" t="str">
        <f>IF($B39="","",IF($G$3=1,SUMIFS(SAÍDAS[Valor],SAÍDAS[Categoria],$B39,SAÍDAS[Status],"Concluído",SAÍDAS[Mês],U$4,SAÍDAS[Ano],$B$5),SUMIFS(SAÍDAS[Valor],SAÍDAS[Categoria],$B39,SAÍDAS[Mês],U$4,SAÍDAS[Ano],$B$5)))</f>
        <v/>
      </c>
      <c r="W39" s="55" t="str">
        <f>IF(METAS!M39="","",METAS!M39)</f>
        <v/>
      </c>
      <c r="X39" s="61" t="str">
        <f>IF($B39="","",IF($G$3=1,SUMIFS(SAÍDAS[Valor],SAÍDAS[Categoria],$B39,SAÍDAS[Status],"Concluído",SAÍDAS[Mês],W$4,SAÍDAS[Ano],$B$5),SUMIFS(SAÍDAS[Valor],SAÍDAS[Categoria],$B39,SAÍDAS[Mês],W$4,SAÍDAS[Ano],$B$5)))</f>
        <v/>
      </c>
      <c r="Y39" s="56" t="str">
        <f>IF(METAS!N39="","",METAS!N39)</f>
        <v/>
      </c>
      <c r="Z39" s="65" t="str">
        <f>IF($B39="","",IF($G$3=1,SUMIFS(SAÍDAS[Valor],SAÍDAS[Categoria],$B39,SAÍDAS[Status],"Concluído",SAÍDAS[Mês],Y$4,SAÍDAS[Ano],$B$5),SUMIFS(SAÍDAS[Valor],SAÍDAS[Categoria],$B39,SAÍDAS[Mês],Y$4,SAÍDAS[Ano],$B$5)))</f>
        <v/>
      </c>
      <c r="AA39" s="57" t="str">
        <f t="shared" ref="AA39:AA48" si="7">IFERROR(C39+E39+G39+I39+K39+M39+O39+Q39+S39+U39+W39+Y39,"")</f>
        <v/>
      </c>
      <c r="AB39" s="57" t="str">
        <f t="shared" ref="AB39:AB48" si="8">IFERROR(D39+F39+H39+J39+L39+N39+P39+R39+T39+V39+X39+Z39,"")</f>
        <v/>
      </c>
    </row>
    <row r="40" spans="2:28" x14ac:dyDescent="0.3">
      <c r="B40" s="92" t="str">
        <f>IF(METAS!B40="","",METAS!B40)</f>
        <v/>
      </c>
      <c r="C40" s="55" t="str">
        <f>IF(METAS!C40="","",METAS!C40)</f>
        <v/>
      </c>
      <c r="D40" s="61" t="str">
        <f>IF($B40="","",IF($G$3=1,SUMIFS(SAÍDAS[Valor],SAÍDAS[Categoria],$B40,SAÍDAS[Status],"Concluído",SAÍDAS[Mês],C$4,SAÍDAS[Ano],$B$5),SUMIFS(SAÍDAS[Valor],SAÍDAS[Categoria],$B40,SAÍDAS[Mês],C$4,SAÍDAS[Ano],$B$5)))</f>
        <v/>
      </c>
      <c r="E40" s="56" t="str">
        <f>IF(METAS!D40="","",METAS!D40)</f>
        <v/>
      </c>
      <c r="F40" s="65" t="str">
        <f>IF($B40="","",IF($G$3=1,SUMIFS(SAÍDAS[Valor],SAÍDAS[Categoria],$B40,SAÍDAS[Status],"Concluído",SAÍDAS[Mês],E$4,SAÍDAS[Ano],$B$5),SUMIFS(SAÍDAS[Valor],SAÍDAS[Categoria],$B40,SAÍDAS[Mês],E$4,SAÍDAS[Ano],$B$5)))</f>
        <v/>
      </c>
      <c r="G40" s="55" t="str">
        <f>IF(METAS!E40="","",METAS!E40)</f>
        <v/>
      </c>
      <c r="H40" s="61" t="str">
        <f>IF($B40="","",IF($G$3=1,SUMIFS(SAÍDAS[Valor],SAÍDAS[Categoria],$B40,SAÍDAS[Status],"Concluído",SAÍDAS[Mês],G$4,SAÍDAS[Ano],$B$5),SUMIFS(SAÍDAS[Valor],SAÍDAS[Categoria],$B40,SAÍDAS[Mês],G$4,SAÍDAS[Ano],$B$5)))</f>
        <v/>
      </c>
      <c r="I40" s="56" t="str">
        <f>IF(METAS!F40="","",METAS!F40)</f>
        <v/>
      </c>
      <c r="J40" s="65" t="str">
        <f>IF($B40="","",IF($G$3=1,SUMIFS(SAÍDAS[Valor],SAÍDAS[Categoria],$B40,SAÍDAS[Status],"Concluído",SAÍDAS[Mês],I$4,SAÍDAS[Ano],$B$5),SUMIFS(SAÍDAS[Valor],SAÍDAS[Categoria],$B40,SAÍDAS[Mês],I$4,SAÍDAS[Ano],$B$5)))</f>
        <v/>
      </c>
      <c r="K40" s="55" t="str">
        <f>IF(METAS!G40="","",METAS!G40)</f>
        <v/>
      </c>
      <c r="L40" s="61" t="str">
        <f>IF($B40="","",IF($G$3=1,SUMIFS(SAÍDAS[Valor],SAÍDAS[Categoria],$B40,SAÍDAS[Status],"Concluído",SAÍDAS[Mês],K$4,SAÍDAS[Ano],$B$5),SUMIFS(SAÍDAS[Valor],SAÍDAS[Categoria],$B40,SAÍDAS[Mês],K$4,SAÍDAS[Ano],$B$5)))</f>
        <v/>
      </c>
      <c r="M40" s="56" t="str">
        <f>IF(METAS!H40="","",METAS!H40)</f>
        <v/>
      </c>
      <c r="N40" s="65" t="str">
        <f>IF($B40="","",IF($G$3=1,SUMIFS(SAÍDAS[Valor],SAÍDAS[Categoria],$B40,SAÍDAS[Status],"Concluído",SAÍDAS[Mês],M$4,SAÍDAS[Ano],$B$5),SUMIFS(SAÍDAS[Valor],SAÍDAS[Categoria],$B40,SAÍDAS[Mês],M$4,SAÍDAS[Ano],$B$5)))</f>
        <v/>
      </c>
      <c r="O40" s="55" t="str">
        <f>IF(METAS!I40="","",METAS!I40)</f>
        <v/>
      </c>
      <c r="P40" s="61" t="str">
        <f>IF($B40="","",IF($G$3=1,SUMIFS(SAÍDAS[Valor],SAÍDAS[Categoria],$B40,SAÍDAS[Status],"Concluído",SAÍDAS[Mês],O$4,SAÍDAS[Ano],$B$5),SUMIFS(SAÍDAS[Valor],SAÍDAS[Categoria],$B40,SAÍDAS[Mês],O$4,SAÍDAS[Ano],$B$5)))</f>
        <v/>
      </c>
      <c r="Q40" s="56" t="str">
        <f>IF(METAS!J40="","",METAS!J40)</f>
        <v/>
      </c>
      <c r="R40" s="65" t="str">
        <f>IF($B40="","",IF($G$3=1,SUMIFS(SAÍDAS[Valor],SAÍDAS[Categoria],$B40,SAÍDAS[Status],"Concluído",SAÍDAS[Mês],Q$4,SAÍDAS[Ano],$B$5),SUMIFS(SAÍDAS[Valor],SAÍDAS[Categoria],$B40,SAÍDAS[Mês],Q$4,SAÍDAS[Ano],$B$5)))</f>
        <v/>
      </c>
      <c r="S40" s="55" t="str">
        <f>IF(METAS!K40="","",METAS!K40)</f>
        <v/>
      </c>
      <c r="T40" s="61" t="str">
        <f>IF($B40="","",IF($G$3=1,SUMIFS(SAÍDAS[Valor],SAÍDAS[Categoria],$B40,SAÍDAS[Status],"Concluído",SAÍDAS[Mês],S$4,SAÍDAS[Ano],$B$5),SUMIFS(SAÍDAS[Valor],SAÍDAS[Categoria],$B40,SAÍDAS[Mês],S$4,SAÍDAS[Ano],$B$5)))</f>
        <v/>
      </c>
      <c r="U40" s="56" t="str">
        <f>IF(METAS!L40="","",METAS!L40)</f>
        <v/>
      </c>
      <c r="V40" s="65" t="str">
        <f>IF($B40="","",IF($G$3=1,SUMIFS(SAÍDAS[Valor],SAÍDAS[Categoria],$B40,SAÍDAS[Status],"Concluído",SAÍDAS[Mês],U$4,SAÍDAS[Ano],$B$5),SUMIFS(SAÍDAS[Valor],SAÍDAS[Categoria],$B40,SAÍDAS[Mês],U$4,SAÍDAS[Ano],$B$5)))</f>
        <v/>
      </c>
      <c r="W40" s="55" t="str">
        <f>IF(METAS!M40="","",METAS!M40)</f>
        <v/>
      </c>
      <c r="X40" s="61" t="str">
        <f>IF($B40="","",IF($G$3=1,SUMIFS(SAÍDAS[Valor],SAÍDAS[Categoria],$B40,SAÍDAS[Status],"Concluído",SAÍDAS[Mês],W$4,SAÍDAS[Ano],$B$5),SUMIFS(SAÍDAS[Valor],SAÍDAS[Categoria],$B40,SAÍDAS[Mês],W$4,SAÍDAS[Ano],$B$5)))</f>
        <v/>
      </c>
      <c r="Y40" s="56" t="str">
        <f>IF(METAS!N40="","",METAS!N40)</f>
        <v/>
      </c>
      <c r="Z40" s="65" t="str">
        <f>IF($B40="","",IF($G$3=1,SUMIFS(SAÍDAS[Valor],SAÍDAS[Categoria],$B40,SAÍDAS[Status],"Concluído",SAÍDAS[Mês],Y$4,SAÍDAS[Ano],$B$5),SUMIFS(SAÍDAS[Valor],SAÍDAS[Categoria],$B40,SAÍDAS[Mês],Y$4,SAÍDAS[Ano],$B$5)))</f>
        <v/>
      </c>
      <c r="AA40" s="57" t="str">
        <f t="shared" si="7"/>
        <v/>
      </c>
      <c r="AB40" s="57" t="str">
        <f t="shared" si="8"/>
        <v/>
      </c>
    </row>
    <row r="41" spans="2:28" x14ac:dyDescent="0.3">
      <c r="B41" s="92" t="str">
        <f>IF(METAS!B41="","",METAS!B41)</f>
        <v/>
      </c>
      <c r="C41" s="55" t="str">
        <f>IF(METAS!C41="","",METAS!C41)</f>
        <v/>
      </c>
      <c r="D41" s="61" t="str">
        <f>IF($B41="","",IF($G$3=1,SUMIFS(SAÍDAS[Valor],SAÍDAS[Categoria],$B41,SAÍDAS[Status],"Concluído",SAÍDAS[Mês],C$4,SAÍDAS[Ano],$B$5),SUMIFS(SAÍDAS[Valor],SAÍDAS[Categoria],$B41,SAÍDAS[Mês],C$4,SAÍDAS[Ano],$B$5)))</f>
        <v/>
      </c>
      <c r="E41" s="56" t="str">
        <f>IF(METAS!D41="","",METAS!D41)</f>
        <v/>
      </c>
      <c r="F41" s="65" t="str">
        <f>IF($B41="","",IF($G$3=1,SUMIFS(SAÍDAS[Valor],SAÍDAS[Categoria],$B41,SAÍDAS[Status],"Concluído",SAÍDAS[Mês],E$4,SAÍDAS[Ano],$B$5),SUMIFS(SAÍDAS[Valor],SAÍDAS[Categoria],$B41,SAÍDAS[Mês],E$4,SAÍDAS[Ano],$B$5)))</f>
        <v/>
      </c>
      <c r="G41" s="55" t="str">
        <f>IF(METAS!E41="","",METAS!E41)</f>
        <v/>
      </c>
      <c r="H41" s="61" t="str">
        <f>IF($B41="","",IF($G$3=1,SUMIFS(SAÍDAS[Valor],SAÍDAS[Categoria],$B41,SAÍDAS[Status],"Concluído",SAÍDAS[Mês],G$4,SAÍDAS[Ano],$B$5),SUMIFS(SAÍDAS[Valor],SAÍDAS[Categoria],$B41,SAÍDAS[Mês],G$4,SAÍDAS[Ano],$B$5)))</f>
        <v/>
      </c>
      <c r="I41" s="56" t="str">
        <f>IF(METAS!F41="","",METAS!F41)</f>
        <v/>
      </c>
      <c r="J41" s="65" t="str">
        <f>IF($B41="","",IF($G$3=1,SUMIFS(SAÍDAS[Valor],SAÍDAS[Categoria],$B41,SAÍDAS[Status],"Concluído",SAÍDAS[Mês],I$4,SAÍDAS[Ano],$B$5),SUMIFS(SAÍDAS[Valor],SAÍDAS[Categoria],$B41,SAÍDAS[Mês],I$4,SAÍDAS[Ano],$B$5)))</f>
        <v/>
      </c>
      <c r="K41" s="55" t="str">
        <f>IF(METAS!G41="","",METAS!G41)</f>
        <v/>
      </c>
      <c r="L41" s="61" t="str">
        <f>IF($B41="","",IF($G$3=1,SUMIFS(SAÍDAS[Valor],SAÍDAS[Categoria],$B41,SAÍDAS[Status],"Concluído",SAÍDAS[Mês],K$4,SAÍDAS[Ano],$B$5),SUMIFS(SAÍDAS[Valor],SAÍDAS[Categoria],$B41,SAÍDAS[Mês],K$4,SAÍDAS[Ano],$B$5)))</f>
        <v/>
      </c>
      <c r="M41" s="56" t="str">
        <f>IF(METAS!H41="","",METAS!H41)</f>
        <v/>
      </c>
      <c r="N41" s="65" t="str">
        <f>IF($B41="","",IF($G$3=1,SUMIFS(SAÍDAS[Valor],SAÍDAS[Categoria],$B41,SAÍDAS[Status],"Concluído",SAÍDAS[Mês],M$4,SAÍDAS[Ano],$B$5),SUMIFS(SAÍDAS[Valor],SAÍDAS[Categoria],$B41,SAÍDAS[Mês],M$4,SAÍDAS[Ano],$B$5)))</f>
        <v/>
      </c>
      <c r="O41" s="55" t="str">
        <f>IF(METAS!I41="","",METAS!I41)</f>
        <v/>
      </c>
      <c r="P41" s="61" t="str">
        <f>IF($B41="","",IF($G$3=1,SUMIFS(SAÍDAS[Valor],SAÍDAS[Categoria],$B41,SAÍDAS[Status],"Concluído",SAÍDAS[Mês],O$4,SAÍDAS[Ano],$B$5),SUMIFS(SAÍDAS[Valor],SAÍDAS[Categoria],$B41,SAÍDAS[Mês],O$4,SAÍDAS[Ano],$B$5)))</f>
        <v/>
      </c>
      <c r="Q41" s="56" t="str">
        <f>IF(METAS!J41="","",METAS!J41)</f>
        <v/>
      </c>
      <c r="R41" s="65" t="str">
        <f>IF($B41="","",IF($G$3=1,SUMIFS(SAÍDAS[Valor],SAÍDAS[Categoria],$B41,SAÍDAS[Status],"Concluído",SAÍDAS[Mês],Q$4,SAÍDAS[Ano],$B$5),SUMIFS(SAÍDAS[Valor],SAÍDAS[Categoria],$B41,SAÍDAS[Mês],Q$4,SAÍDAS[Ano],$B$5)))</f>
        <v/>
      </c>
      <c r="S41" s="55" t="str">
        <f>IF(METAS!K41="","",METAS!K41)</f>
        <v/>
      </c>
      <c r="T41" s="61" t="str">
        <f>IF($B41="","",IF($G$3=1,SUMIFS(SAÍDAS[Valor],SAÍDAS[Categoria],$B41,SAÍDAS[Status],"Concluído",SAÍDAS[Mês],S$4,SAÍDAS[Ano],$B$5),SUMIFS(SAÍDAS[Valor],SAÍDAS[Categoria],$B41,SAÍDAS[Mês],S$4,SAÍDAS[Ano],$B$5)))</f>
        <v/>
      </c>
      <c r="U41" s="56" t="str">
        <f>IF(METAS!L41="","",METAS!L41)</f>
        <v/>
      </c>
      <c r="V41" s="65" t="str">
        <f>IF($B41="","",IF($G$3=1,SUMIFS(SAÍDAS[Valor],SAÍDAS[Categoria],$B41,SAÍDAS[Status],"Concluído",SAÍDAS[Mês],U$4,SAÍDAS[Ano],$B$5),SUMIFS(SAÍDAS[Valor],SAÍDAS[Categoria],$B41,SAÍDAS[Mês],U$4,SAÍDAS[Ano],$B$5)))</f>
        <v/>
      </c>
      <c r="W41" s="55" t="str">
        <f>IF(METAS!M41="","",METAS!M41)</f>
        <v/>
      </c>
      <c r="X41" s="61" t="str">
        <f>IF($B41="","",IF($G$3=1,SUMIFS(SAÍDAS[Valor],SAÍDAS[Categoria],$B41,SAÍDAS[Status],"Concluído",SAÍDAS[Mês],W$4,SAÍDAS[Ano],$B$5),SUMIFS(SAÍDAS[Valor],SAÍDAS[Categoria],$B41,SAÍDAS[Mês],W$4,SAÍDAS[Ano],$B$5)))</f>
        <v/>
      </c>
      <c r="Y41" s="56" t="str">
        <f>IF(METAS!N41="","",METAS!N41)</f>
        <v/>
      </c>
      <c r="Z41" s="65" t="str">
        <f>IF($B41="","",IF($G$3=1,SUMIFS(SAÍDAS[Valor],SAÍDAS[Categoria],$B41,SAÍDAS[Status],"Concluído",SAÍDAS[Mês],Y$4,SAÍDAS[Ano],$B$5),SUMIFS(SAÍDAS[Valor],SAÍDAS[Categoria],$B41,SAÍDAS[Mês],Y$4,SAÍDAS[Ano],$B$5)))</f>
        <v/>
      </c>
      <c r="AA41" s="57" t="str">
        <f t="shared" si="7"/>
        <v/>
      </c>
      <c r="AB41" s="57" t="str">
        <f t="shared" si="8"/>
        <v/>
      </c>
    </row>
    <row r="42" spans="2:28" x14ac:dyDescent="0.3">
      <c r="B42" s="92" t="str">
        <f>IF(METAS!B42="","",METAS!B42)</f>
        <v/>
      </c>
      <c r="C42" s="55" t="str">
        <f>IF(METAS!C42="","",METAS!C42)</f>
        <v/>
      </c>
      <c r="D42" s="61" t="str">
        <f>IF($B42="","",IF($G$3=1,SUMIFS(SAÍDAS[Valor],SAÍDAS[Categoria],$B42,SAÍDAS[Status],"Concluído",SAÍDAS[Mês],C$4,SAÍDAS[Ano],$B$5),SUMIFS(SAÍDAS[Valor],SAÍDAS[Categoria],$B42,SAÍDAS[Mês],C$4,SAÍDAS[Ano],$B$5)))</f>
        <v/>
      </c>
      <c r="E42" s="56" t="str">
        <f>IF(METAS!D42="","",METAS!D42)</f>
        <v/>
      </c>
      <c r="F42" s="65" t="str">
        <f>IF($B42="","",IF($G$3=1,SUMIFS(SAÍDAS[Valor],SAÍDAS[Categoria],$B42,SAÍDAS[Status],"Concluído",SAÍDAS[Mês],E$4,SAÍDAS[Ano],$B$5),SUMIFS(SAÍDAS[Valor],SAÍDAS[Categoria],$B42,SAÍDAS[Mês],E$4,SAÍDAS[Ano],$B$5)))</f>
        <v/>
      </c>
      <c r="G42" s="55" t="str">
        <f>IF(METAS!E42="","",METAS!E42)</f>
        <v/>
      </c>
      <c r="H42" s="61" t="str">
        <f>IF($B42="","",IF($G$3=1,SUMIFS(SAÍDAS[Valor],SAÍDAS[Categoria],$B42,SAÍDAS[Status],"Concluído",SAÍDAS[Mês],G$4,SAÍDAS[Ano],$B$5),SUMIFS(SAÍDAS[Valor],SAÍDAS[Categoria],$B42,SAÍDAS[Mês],G$4,SAÍDAS[Ano],$B$5)))</f>
        <v/>
      </c>
      <c r="I42" s="56" t="str">
        <f>IF(METAS!F42="","",METAS!F42)</f>
        <v/>
      </c>
      <c r="J42" s="65" t="str">
        <f>IF($B42="","",IF($G$3=1,SUMIFS(SAÍDAS[Valor],SAÍDAS[Categoria],$B42,SAÍDAS[Status],"Concluído",SAÍDAS[Mês],I$4,SAÍDAS[Ano],$B$5),SUMIFS(SAÍDAS[Valor],SAÍDAS[Categoria],$B42,SAÍDAS[Mês],I$4,SAÍDAS[Ano],$B$5)))</f>
        <v/>
      </c>
      <c r="K42" s="55" t="str">
        <f>IF(METAS!G42="","",METAS!G42)</f>
        <v/>
      </c>
      <c r="L42" s="61" t="str">
        <f>IF($B42="","",IF($G$3=1,SUMIFS(SAÍDAS[Valor],SAÍDAS[Categoria],$B42,SAÍDAS[Status],"Concluído",SAÍDAS[Mês],K$4,SAÍDAS[Ano],$B$5),SUMIFS(SAÍDAS[Valor],SAÍDAS[Categoria],$B42,SAÍDAS[Mês],K$4,SAÍDAS[Ano],$B$5)))</f>
        <v/>
      </c>
      <c r="M42" s="56" t="str">
        <f>IF(METAS!H42="","",METAS!H42)</f>
        <v/>
      </c>
      <c r="N42" s="65" t="str">
        <f>IF($B42="","",IF($G$3=1,SUMIFS(SAÍDAS[Valor],SAÍDAS[Categoria],$B42,SAÍDAS[Status],"Concluído",SAÍDAS[Mês],M$4,SAÍDAS[Ano],$B$5),SUMIFS(SAÍDAS[Valor],SAÍDAS[Categoria],$B42,SAÍDAS[Mês],M$4,SAÍDAS[Ano],$B$5)))</f>
        <v/>
      </c>
      <c r="O42" s="55" t="str">
        <f>IF(METAS!I42="","",METAS!I42)</f>
        <v/>
      </c>
      <c r="P42" s="61" t="str">
        <f>IF($B42="","",IF($G$3=1,SUMIFS(SAÍDAS[Valor],SAÍDAS[Categoria],$B42,SAÍDAS[Status],"Concluído",SAÍDAS[Mês],O$4,SAÍDAS[Ano],$B$5),SUMIFS(SAÍDAS[Valor],SAÍDAS[Categoria],$B42,SAÍDAS[Mês],O$4,SAÍDAS[Ano],$B$5)))</f>
        <v/>
      </c>
      <c r="Q42" s="56" t="str">
        <f>IF(METAS!J42="","",METAS!J42)</f>
        <v/>
      </c>
      <c r="R42" s="65" t="str">
        <f>IF($B42="","",IF($G$3=1,SUMIFS(SAÍDAS[Valor],SAÍDAS[Categoria],$B42,SAÍDAS[Status],"Concluído",SAÍDAS[Mês],Q$4,SAÍDAS[Ano],$B$5),SUMIFS(SAÍDAS[Valor],SAÍDAS[Categoria],$B42,SAÍDAS[Mês],Q$4,SAÍDAS[Ano],$B$5)))</f>
        <v/>
      </c>
      <c r="S42" s="55" t="str">
        <f>IF(METAS!K42="","",METAS!K42)</f>
        <v/>
      </c>
      <c r="T42" s="61" t="str">
        <f>IF($B42="","",IF($G$3=1,SUMIFS(SAÍDAS[Valor],SAÍDAS[Categoria],$B42,SAÍDAS[Status],"Concluído",SAÍDAS[Mês],S$4,SAÍDAS[Ano],$B$5),SUMIFS(SAÍDAS[Valor],SAÍDAS[Categoria],$B42,SAÍDAS[Mês],S$4,SAÍDAS[Ano],$B$5)))</f>
        <v/>
      </c>
      <c r="U42" s="56" t="str">
        <f>IF(METAS!L42="","",METAS!L42)</f>
        <v/>
      </c>
      <c r="V42" s="65" t="str">
        <f>IF($B42="","",IF($G$3=1,SUMIFS(SAÍDAS[Valor],SAÍDAS[Categoria],$B42,SAÍDAS[Status],"Concluído",SAÍDAS[Mês],U$4,SAÍDAS[Ano],$B$5),SUMIFS(SAÍDAS[Valor],SAÍDAS[Categoria],$B42,SAÍDAS[Mês],U$4,SAÍDAS[Ano],$B$5)))</f>
        <v/>
      </c>
      <c r="W42" s="55" t="str">
        <f>IF(METAS!M42="","",METAS!M42)</f>
        <v/>
      </c>
      <c r="X42" s="61" t="str">
        <f>IF($B42="","",IF($G$3=1,SUMIFS(SAÍDAS[Valor],SAÍDAS[Categoria],$B42,SAÍDAS[Status],"Concluído",SAÍDAS[Mês],W$4,SAÍDAS[Ano],$B$5),SUMIFS(SAÍDAS[Valor],SAÍDAS[Categoria],$B42,SAÍDAS[Mês],W$4,SAÍDAS[Ano],$B$5)))</f>
        <v/>
      </c>
      <c r="Y42" s="56" t="str">
        <f>IF(METAS!N42="","",METAS!N42)</f>
        <v/>
      </c>
      <c r="Z42" s="65" t="str">
        <f>IF($B42="","",IF($G$3=1,SUMIFS(SAÍDAS[Valor],SAÍDAS[Categoria],$B42,SAÍDAS[Status],"Concluído",SAÍDAS[Mês],Y$4,SAÍDAS[Ano],$B$5),SUMIFS(SAÍDAS[Valor],SAÍDAS[Categoria],$B42,SAÍDAS[Mês],Y$4,SAÍDAS[Ano],$B$5)))</f>
        <v/>
      </c>
      <c r="AA42" s="57" t="str">
        <f t="shared" si="7"/>
        <v/>
      </c>
      <c r="AB42" s="57" t="str">
        <f t="shared" si="8"/>
        <v/>
      </c>
    </row>
    <row r="43" spans="2:28" x14ac:dyDescent="0.3">
      <c r="B43" s="92" t="str">
        <f>IF(METAS!B43="","",METAS!B43)</f>
        <v/>
      </c>
      <c r="C43" s="55" t="str">
        <f>IF(METAS!C43="","",METAS!C43)</f>
        <v/>
      </c>
      <c r="D43" s="61" t="str">
        <f>IF($B43="","",IF($G$3=1,SUMIFS(SAÍDAS[Valor],SAÍDAS[Categoria],$B43,SAÍDAS[Status],"Concluído",SAÍDAS[Mês],C$4,SAÍDAS[Ano],$B$5),SUMIFS(SAÍDAS[Valor],SAÍDAS[Categoria],$B43,SAÍDAS[Mês],C$4,SAÍDAS[Ano],$B$5)))</f>
        <v/>
      </c>
      <c r="E43" s="56" t="str">
        <f>IF(METAS!D43="","",METAS!D43)</f>
        <v/>
      </c>
      <c r="F43" s="65" t="str">
        <f>IF($B43="","",IF($G$3=1,SUMIFS(SAÍDAS[Valor],SAÍDAS[Categoria],$B43,SAÍDAS[Status],"Concluído",SAÍDAS[Mês],E$4,SAÍDAS[Ano],$B$5),SUMIFS(SAÍDAS[Valor],SAÍDAS[Categoria],$B43,SAÍDAS[Mês],E$4,SAÍDAS[Ano],$B$5)))</f>
        <v/>
      </c>
      <c r="G43" s="55" t="str">
        <f>IF(METAS!E43="","",METAS!E43)</f>
        <v/>
      </c>
      <c r="H43" s="61" t="str">
        <f>IF($B43="","",IF($G$3=1,SUMIFS(SAÍDAS[Valor],SAÍDAS[Categoria],$B43,SAÍDAS[Status],"Concluído",SAÍDAS[Mês],G$4,SAÍDAS[Ano],$B$5),SUMIFS(SAÍDAS[Valor],SAÍDAS[Categoria],$B43,SAÍDAS[Mês],G$4,SAÍDAS[Ano],$B$5)))</f>
        <v/>
      </c>
      <c r="I43" s="56" t="str">
        <f>IF(METAS!F43="","",METAS!F43)</f>
        <v/>
      </c>
      <c r="J43" s="65" t="str">
        <f>IF($B43="","",IF($G$3=1,SUMIFS(SAÍDAS[Valor],SAÍDAS[Categoria],$B43,SAÍDAS[Status],"Concluído",SAÍDAS[Mês],I$4,SAÍDAS[Ano],$B$5),SUMIFS(SAÍDAS[Valor],SAÍDAS[Categoria],$B43,SAÍDAS[Mês],I$4,SAÍDAS[Ano],$B$5)))</f>
        <v/>
      </c>
      <c r="K43" s="55" t="str">
        <f>IF(METAS!G43="","",METAS!G43)</f>
        <v/>
      </c>
      <c r="L43" s="61" t="str">
        <f>IF($B43="","",IF($G$3=1,SUMIFS(SAÍDAS[Valor],SAÍDAS[Categoria],$B43,SAÍDAS[Status],"Concluído",SAÍDAS[Mês],K$4,SAÍDAS[Ano],$B$5),SUMIFS(SAÍDAS[Valor],SAÍDAS[Categoria],$B43,SAÍDAS[Mês],K$4,SAÍDAS[Ano],$B$5)))</f>
        <v/>
      </c>
      <c r="M43" s="56" t="str">
        <f>IF(METAS!H43="","",METAS!H43)</f>
        <v/>
      </c>
      <c r="N43" s="65" t="str">
        <f>IF($B43="","",IF($G$3=1,SUMIFS(SAÍDAS[Valor],SAÍDAS[Categoria],$B43,SAÍDAS[Status],"Concluído",SAÍDAS[Mês],M$4,SAÍDAS[Ano],$B$5),SUMIFS(SAÍDAS[Valor],SAÍDAS[Categoria],$B43,SAÍDAS[Mês],M$4,SAÍDAS[Ano],$B$5)))</f>
        <v/>
      </c>
      <c r="O43" s="55" t="str">
        <f>IF(METAS!I43="","",METAS!I43)</f>
        <v/>
      </c>
      <c r="P43" s="61" t="str">
        <f>IF($B43="","",IF($G$3=1,SUMIFS(SAÍDAS[Valor],SAÍDAS[Categoria],$B43,SAÍDAS[Status],"Concluído",SAÍDAS[Mês],O$4,SAÍDAS[Ano],$B$5),SUMIFS(SAÍDAS[Valor],SAÍDAS[Categoria],$B43,SAÍDAS[Mês],O$4,SAÍDAS[Ano],$B$5)))</f>
        <v/>
      </c>
      <c r="Q43" s="56" t="str">
        <f>IF(METAS!J43="","",METAS!J43)</f>
        <v/>
      </c>
      <c r="R43" s="65" t="str">
        <f>IF($B43="","",IF($G$3=1,SUMIFS(SAÍDAS[Valor],SAÍDAS[Categoria],$B43,SAÍDAS[Status],"Concluído",SAÍDAS[Mês],Q$4,SAÍDAS[Ano],$B$5),SUMIFS(SAÍDAS[Valor],SAÍDAS[Categoria],$B43,SAÍDAS[Mês],Q$4,SAÍDAS[Ano],$B$5)))</f>
        <v/>
      </c>
      <c r="S43" s="55" t="str">
        <f>IF(METAS!K43="","",METAS!K43)</f>
        <v/>
      </c>
      <c r="T43" s="61" t="str">
        <f>IF($B43="","",IF($G$3=1,SUMIFS(SAÍDAS[Valor],SAÍDAS[Categoria],$B43,SAÍDAS[Status],"Concluído",SAÍDAS[Mês],S$4,SAÍDAS[Ano],$B$5),SUMIFS(SAÍDAS[Valor],SAÍDAS[Categoria],$B43,SAÍDAS[Mês],S$4,SAÍDAS[Ano],$B$5)))</f>
        <v/>
      </c>
      <c r="U43" s="56" t="str">
        <f>IF(METAS!L43="","",METAS!L43)</f>
        <v/>
      </c>
      <c r="V43" s="65" t="str">
        <f>IF($B43="","",IF($G$3=1,SUMIFS(SAÍDAS[Valor],SAÍDAS[Categoria],$B43,SAÍDAS[Status],"Concluído",SAÍDAS[Mês],U$4,SAÍDAS[Ano],$B$5),SUMIFS(SAÍDAS[Valor],SAÍDAS[Categoria],$B43,SAÍDAS[Mês],U$4,SAÍDAS[Ano],$B$5)))</f>
        <v/>
      </c>
      <c r="W43" s="55" t="str">
        <f>IF(METAS!M43="","",METAS!M43)</f>
        <v/>
      </c>
      <c r="X43" s="61" t="str">
        <f>IF($B43="","",IF($G$3=1,SUMIFS(SAÍDAS[Valor],SAÍDAS[Categoria],$B43,SAÍDAS[Status],"Concluído",SAÍDAS[Mês],W$4,SAÍDAS[Ano],$B$5),SUMIFS(SAÍDAS[Valor],SAÍDAS[Categoria],$B43,SAÍDAS[Mês],W$4,SAÍDAS[Ano],$B$5)))</f>
        <v/>
      </c>
      <c r="Y43" s="56" t="str">
        <f>IF(METAS!N43="","",METAS!N43)</f>
        <v/>
      </c>
      <c r="Z43" s="65" t="str">
        <f>IF($B43="","",IF($G$3=1,SUMIFS(SAÍDAS[Valor],SAÍDAS[Categoria],$B43,SAÍDAS[Status],"Concluído",SAÍDAS[Mês],Y$4,SAÍDAS[Ano],$B$5),SUMIFS(SAÍDAS[Valor],SAÍDAS[Categoria],$B43,SAÍDAS[Mês],Y$4,SAÍDAS[Ano],$B$5)))</f>
        <v/>
      </c>
      <c r="AA43" s="57" t="str">
        <f t="shared" si="7"/>
        <v/>
      </c>
      <c r="AB43" s="57" t="str">
        <f t="shared" si="8"/>
        <v/>
      </c>
    </row>
    <row r="44" spans="2:28" x14ac:dyDescent="0.3">
      <c r="B44" s="92" t="str">
        <f>IF(METAS!B44="","",METAS!B44)</f>
        <v/>
      </c>
      <c r="C44" s="55" t="str">
        <f>IF(METAS!C44="","",METAS!C44)</f>
        <v/>
      </c>
      <c r="D44" s="61" t="str">
        <f>IF($B44="","",IF($G$3=1,SUMIFS(SAÍDAS[Valor],SAÍDAS[Categoria],$B44,SAÍDAS[Status],"Concluído",SAÍDAS[Mês],C$4,SAÍDAS[Ano],$B$5),SUMIFS(SAÍDAS[Valor],SAÍDAS[Categoria],$B44,SAÍDAS[Mês],C$4,SAÍDAS[Ano],$B$5)))</f>
        <v/>
      </c>
      <c r="E44" s="56" t="str">
        <f>IF(METAS!D44="","",METAS!D44)</f>
        <v/>
      </c>
      <c r="F44" s="65" t="str">
        <f>IF($B44="","",IF($G$3=1,SUMIFS(SAÍDAS[Valor],SAÍDAS[Categoria],$B44,SAÍDAS[Status],"Concluído",SAÍDAS[Mês],E$4,SAÍDAS[Ano],$B$5),SUMIFS(SAÍDAS[Valor],SAÍDAS[Categoria],$B44,SAÍDAS[Mês],E$4,SAÍDAS[Ano],$B$5)))</f>
        <v/>
      </c>
      <c r="G44" s="55" t="str">
        <f>IF(METAS!E44="","",METAS!E44)</f>
        <v/>
      </c>
      <c r="H44" s="61" t="str">
        <f>IF($B44="","",IF($G$3=1,SUMIFS(SAÍDAS[Valor],SAÍDAS[Categoria],$B44,SAÍDAS[Status],"Concluído",SAÍDAS[Mês],G$4,SAÍDAS[Ano],$B$5),SUMIFS(SAÍDAS[Valor],SAÍDAS[Categoria],$B44,SAÍDAS[Mês],G$4,SAÍDAS[Ano],$B$5)))</f>
        <v/>
      </c>
      <c r="I44" s="56" t="str">
        <f>IF(METAS!F44="","",METAS!F44)</f>
        <v/>
      </c>
      <c r="J44" s="65" t="str">
        <f>IF($B44="","",IF($G$3=1,SUMIFS(SAÍDAS[Valor],SAÍDAS[Categoria],$B44,SAÍDAS[Status],"Concluído",SAÍDAS[Mês],I$4,SAÍDAS[Ano],$B$5),SUMIFS(SAÍDAS[Valor],SAÍDAS[Categoria],$B44,SAÍDAS[Mês],I$4,SAÍDAS[Ano],$B$5)))</f>
        <v/>
      </c>
      <c r="K44" s="55" t="str">
        <f>IF(METAS!G44="","",METAS!G44)</f>
        <v/>
      </c>
      <c r="L44" s="61" t="str">
        <f>IF($B44="","",IF($G$3=1,SUMIFS(SAÍDAS[Valor],SAÍDAS[Categoria],$B44,SAÍDAS[Status],"Concluído",SAÍDAS[Mês],K$4,SAÍDAS[Ano],$B$5),SUMIFS(SAÍDAS[Valor],SAÍDAS[Categoria],$B44,SAÍDAS[Mês],K$4,SAÍDAS[Ano],$B$5)))</f>
        <v/>
      </c>
      <c r="M44" s="56" t="str">
        <f>IF(METAS!H44="","",METAS!H44)</f>
        <v/>
      </c>
      <c r="N44" s="65" t="str">
        <f>IF($B44="","",IF($G$3=1,SUMIFS(SAÍDAS[Valor],SAÍDAS[Categoria],$B44,SAÍDAS[Status],"Concluído",SAÍDAS[Mês],M$4,SAÍDAS[Ano],$B$5),SUMIFS(SAÍDAS[Valor],SAÍDAS[Categoria],$B44,SAÍDAS[Mês],M$4,SAÍDAS[Ano],$B$5)))</f>
        <v/>
      </c>
      <c r="O44" s="55" t="str">
        <f>IF(METAS!I44="","",METAS!I44)</f>
        <v/>
      </c>
      <c r="P44" s="61" t="str">
        <f>IF($B44="","",IF($G$3=1,SUMIFS(SAÍDAS[Valor],SAÍDAS[Categoria],$B44,SAÍDAS[Status],"Concluído",SAÍDAS[Mês],O$4,SAÍDAS[Ano],$B$5),SUMIFS(SAÍDAS[Valor],SAÍDAS[Categoria],$B44,SAÍDAS[Mês],O$4,SAÍDAS[Ano],$B$5)))</f>
        <v/>
      </c>
      <c r="Q44" s="56" t="str">
        <f>IF(METAS!J44="","",METAS!J44)</f>
        <v/>
      </c>
      <c r="R44" s="65" t="str">
        <f>IF($B44="","",IF($G$3=1,SUMIFS(SAÍDAS[Valor],SAÍDAS[Categoria],$B44,SAÍDAS[Status],"Concluído",SAÍDAS[Mês],Q$4,SAÍDAS[Ano],$B$5),SUMIFS(SAÍDAS[Valor],SAÍDAS[Categoria],$B44,SAÍDAS[Mês],Q$4,SAÍDAS[Ano],$B$5)))</f>
        <v/>
      </c>
      <c r="S44" s="55" t="str">
        <f>IF(METAS!K44="","",METAS!K44)</f>
        <v/>
      </c>
      <c r="T44" s="61" t="str">
        <f>IF($B44="","",IF($G$3=1,SUMIFS(SAÍDAS[Valor],SAÍDAS[Categoria],$B44,SAÍDAS[Status],"Concluído",SAÍDAS[Mês],S$4,SAÍDAS[Ano],$B$5),SUMIFS(SAÍDAS[Valor],SAÍDAS[Categoria],$B44,SAÍDAS[Mês],S$4,SAÍDAS[Ano],$B$5)))</f>
        <v/>
      </c>
      <c r="U44" s="56" t="str">
        <f>IF(METAS!L44="","",METAS!L44)</f>
        <v/>
      </c>
      <c r="V44" s="65" t="str">
        <f>IF($B44="","",IF($G$3=1,SUMIFS(SAÍDAS[Valor],SAÍDAS[Categoria],$B44,SAÍDAS[Status],"Concluído",SAÍDAS[Mês],U$4,SAÍDAS[Ano],$B$5),SUMIFS(SAÍDAS[Valor],SAÍDAS[Categoria],$B44,SAÍDAS[Mês],U$4,SAÍDAS[Ano],$B$5)))</f>
        <v/>
      </c>
      <c r="W44" s="55" t="str">
        <f>IF(METAS!M44="","",METAS!M44)</f>
        <v/>
      </c>
      <c r="X44" s="61" t="str">
        <f>IF($B44="","",IF($G$3=1,SUMIFS(SAÍDAS[Valor],SAÍDAS[Categoria],$B44,SAÍDAS[Status],"Concluído",SAÍDAS[Mês],W$4,SAÍDAS[Ano],$B$5),SUMIFS(SAÍDAS[Valor],SAÍDAS[Categoria],$B44,SAÍDAS[Mês],W$4,SAÍDAS[Ano],$B$5)))</f>
        <v/>
      </c>
      <c r="Y44" s="56" t="str">
        <f>IF(METAS!N44="","",METAS!N44)</f>
        <v/>
      </c>
      <c r="Z44" s="65" t="str">
        <f>IF($B44="","",IF($G$3=1,SUMIFS(SAÍDAS[Valor],SAÍDAS[Categoria],$B44,SAÍDAS[Status],"Concluído",SAÍDAS[Mês],Y$4,SAÍDAS[Ano],$B$5),SUMIFS(SAÍDAS[Valor],SAÍDAS[Categoria],$B44,SAÍDAS[Mês],Y$4,SAÍDAS[Ano],$B$5)))</f>
        <v/>
      </c>
      <c r="AA44" s="57" t="str">
        <f t="shared" si="7"/>
        <v/>
      </c>
      <c r="AB44" s="57" t="str">
        <f t="shared" si="8"/>
        <v/>
      </c>
    </row>
    <row r="45" spans="2:28" x14ac:dyDescent="0.3">
      <c r="B45" s="92" t="str">
        <f>IF(METAS!B45="","",METAS!B45)</f>
        <v/>
      </c>
      <c r="C45" s="55" t="str">
        <f>IF(METAS!C45="","",METAS!C45)</f>
        <v/>
      </c>
      <c r="D45" s="61" t="str">
        <f>IF($B45="","",IF($G$3=1,SUMIFS(SAÍDAS[Valor],SAÍDAS[Categoria],$B45,SAÍDAS[Status],"Concluído",SAÍDAS[Mês],C$4,SAÍDAS[Ano],$B$5),SUMIFS(SAÍDAS[Valor],SAÍDAS[Categoria],$B45,SAÍDAS[Mês],C$4,SAÍDAS[Ano],$B$5)))</f>
        <v/>
      </c>
      <c r="E45" s="56" t="str">
        <f>IF(METAS!D45="","",METAS!D45)</f>
        <v/>
      </c>
      <c r="F45" s="65" t="str">
        <f>IF($B45="","",IF($G$3=1,SUMIFS(SAÍDAS[Valor],SAÍDAS[Categoria],$B45,SAÍDAS[Status],"Concluído",SAÍDAS[Mês],E$4,SAÍDAS[Ano],$B$5),SUMIFS(SAÍDAS[Valor],SAÍDAS[Categoria],$B45,SAÍDAS[Mês],E$4,SAÍDAS[Ano],$B$5)))</f>
        <v/>
      </c>
      <c r="G45" s="55" t="str">
        <f>IF(METAS!E45="","",METAS!E45)</f>
        <v/>
      </c>
      <c r="H45" s="61" t="str">
        <f>IF($B45="","",IF($G$3=1,SUMIFS(SAÍDAS[Valor],SAÍDAS[Categoria],$B45,SAÍDAS[Status],"Concluído",SAÍDAS[Mês],G$4,SAÍDAS[Ano],$B$5),SUMIFS(SAÍDAS[Valor],SAÍDAS[Categoria],$B45,SAÍDAS[Mês],G$4,SAÍDAS[Ano],$B$5)))</f>
        <v/>
      </c>
      <c r="I45" s="56" t="str">
        <f>IF(METAS!F45="","",METAS!F45)</f>
        <v/>
      </c>
      <c r="J45" s="65" t="str">
        <f>IF($B45="","",IF($G$3=1,SUMIFS(SAÍDAS[Valor],SAÍDAS[Categoria],$B45,SAÍDAS[Status],"Concluído",SAÍDAS[Mês],I$4,SAÍDAS[Ano],$B$5),SUMIFS(SAÍDAS[Valor],SAÍDAS[Categoria],$B45,SAÍDAS[Mês],I$4,SAÍDAS[Ano],$B$5)))</f>
        <v/>
      </c>
      <c r="K45" s="55" t="str">
        <f>IF(METAS!G45="","",METAS!G45)</f>
        <v/>
      </c>
      <c r="L45" s="61" t="str">
        <f>IF($B45="","",IF($G$3=1,SUMIFS(SAÍDAS[Valor],SAÍDAS[Categoria],$B45,SAÍDAS[Status],"Concluído",SAÍDAS[Mês],K$4,SAÍDAS[Ano],$B$5),SUMIFS(SAÍDAS[Valor],SAÍDAS[Categoria],$B45,SAÍDAS[Mês],K$4,SAÍDAS[Ano],$B$5)))</f>
        <v/>
      </c>
      <c r="M45" s="56" t="str">
        <f>IF(METAS!H45="","",METAS!H45)</f>
        <v/>
      </c>
      <c r="N45" s="65" t="str">
        <f>IF($B45="","",IF($G$3=1,SUMIFS(SAÍDAS[Valor],SAÍDAS[Categoria],$B45,SAÍDAS[Status],"Concluído",SAÍDAS[Mês],M$4,SAÍDAS[Ano],$B$5),SUMIFS(SAÍDAS[Valor],SAÍDAS[Categoria],$B45,SAÍDAS[Mês],M$4,SAÍDAS[Ano],$B$5)))</f>
        <v/>
      </c>
      <c r="O45" s="55" t="str">
        <f>IF(METAS!I45="","",METAS!I45)</f>
        <v/>
      </c>
      <c r="P45" s="61" t="str">
        <f>IF($B45="","",IF($G$3=1,SUMIFS(SAÍDAS[Valor],SAÍDAS[Categoria],$B45,SAÍDAS[Status],"Concluído",SAÍDAS[Mês],O$4,SAÍDAS[Ano],$B$5),SUMIFS(SAÍDAS[Valor],SAÍDAS[Categoria],$B45,SAÍDAS[Mês],O$4,SAÍDAS[Ano],$B$5)))</f>
        <v/>
      </c>
      <c r="Q45" s="56" t="str">
        <f>IF(METAS!J45="","",METAS!J45)</f>
        <v/>
      </c>
      <c r="R45" s="65" t="str">
        <f>IF($B45="","",IF($G$3=1,SUMIFS(SAÍDAS[Valor],SAÍDAS[Categoria],$B45,SAÍDAS[Status],"Concluído",SAÍDAS[Mês],Q$4,SAÍDAS[Ano],$B$5),SUMIFS(SAÍDAS[Valor],SAÍDAS[Categoria],$B45,SAÍDAS[Mês],Q$4,SAÍDAS[Ano],$B$5)))</f>
        <v/>
      </c>
      <c r="S45" s="55" t="str">
        <f>IF(METAS!K45="","",METAS!K45)</f>
        <v/>
      </c>
      <c r="T45" s="61" t="str">
        <f>IF($B45="","",IF($G$3=1,SUMIFS(SAÍDAS[Valor],SAÍDAS[Categoria],$B45,SAÍDAS[Status],"Concluído",SAÍDAS[Mês],S$4,SAÍDAS[Ano],$B$5),SUMIFS(SAÍDAS[Valor],SAÍDAS[Categoria],$B45,SAÍDAS[Mês],S$4,SAÍDAS[Ano],$B$5)))</f>
        <v/>
      </c>
      <c r="U45" s="56" t="str">
        <f>IF(METAS!L45="","",METAS!L45)</f>
        <v/>
      </c>
      <c r="V45" s="65" t="str">
        <f>IF($B45="","",IF($G$3=1,SUMIFS(SAÍDAS[Valor],SAÍDAS[Categoria],$B45,SAÍDAS[Status],"Concluído",SAÍDAS[Mês],U$4,SAÍDAS[Ano],$B$5),SUMIFS(SAÍDAS[Valor],SAÍDAS[Categoria],$B45,SAÍDAS[Mês],U$4,SAÍDAS[Ano],$B$5)))</f>
        <v/>
      </c>
      <c r="W45" s="55" t="str">
        <f>IF(METAS!M45="","",METAS!M45)</f>
        <v/>
      </c>
      <c r="X45" s="61" t="str">
        <f>IF($B45="","",IF($G$3=1,SUMIFS(SAÍDAS[Valor],SAÍDAS[Categoria],$B45,SAÍDAS[Status],"Concluído",SAÍDAS[Mês],W$4,SAÍDAS[Ano],$B$5),SUMIFS(SAÍDAS[Valor],SAÍDAS[Categoria],$B45,SAÍDAS[Mês],W$4,SAÍDAS[Ano],$B$5)))</f>
        <v/>
      </c>
      <c r="Y45" s="56" t="str">
        <f>IF(METAS!N45="","",METAS!N45)</f>
        <v/>
      </c>
      <c r="Z45" s="65" t="str">
        <f>IF($B45="","",IF($G$3=1,SUMIFS(SAÍDAS[Valor],SAÍDAS[Categoria],$B45,SAÍDAS[Status],"Concluído",SAÍDAS[Mês],Y$4,SAÍDAS[Ano],$B$5),SUMIFS(SAÍDAS[Valor],SAÍDAS[Categoria],$B45,SAÍDAS[Mês],Y$4,SAÍDAS[Ano],$B$5)))</f>
        <v/>
      </c>
      <c r="AA45" s="57" t="str">
        <f t="shared" si="7"/>
        <v/>
      </c>
      <c r="AB45" s="57" t="str">
        <f t="shared" si="8"/>
        <v/>
      </c>
    </row>
    <row r="46" spans="2:28" x14ac:dyDescent="0.3">
      <c r="B46" s="92" t="str">
        <f>IF(METAS!B46="","",METAS!B46)</f>
        <v/>
      </c>
      <c r="C46" s="55" t="str">
        <f>IF(METAS!C46="","",METAS!C46)</f>
        <v/>
      </c>
      <c r="D46" s="61" t="str">
        <f>IF($B46="","",IF($G$3=1,SUMIFS(SAÍDAS[Valor],SAÍDAS[Categoria],$B46,SAÍDAS[Status],"Concluído",SAÍDAS[Mês],C$4,SAÍDAS[Ano],$B$5),SUMIFS(SAÍDAS[Valor],SAÍDAS[Categoria],$B46,SAÍDAS[Mês],C$4,SAÍDAS[Ano],$B$5)))</f>
        <v/>
      </c>
      <c r="E46" s="56" t="str">
        <f>IF(METAS!D46="","",METAS!D46)</f>
        <v/>
      </c>
      <c r="F46" s="65" t="str">
        <f>IF($B46="","",IF($G$3=1,SUMIFS(SAÍDAS[Valor],SAÍDAS[Categoria],$B46,SAÍDAS[Status],"Concluído",SAÍDAS[Mês],E$4,SAÍDAS[Ano],$B$5),SUMIFS(SAÍDAS[Valor],SAÍDAS[Categoria],$B46,SAÍDAS[Mês],E$4,SAÍDAS[Ano],$B$5)))</f>
        <v/>
      </c>
      <c r="G46" s="55" t="str">
        <f>IF(METAS!E46="","",METAS!E46)</f>
        <v/>
      </c>
      <c r="H46" s="61" t="str">
        <f>IF($B46="","",IF($G$3=1,SUMIFS(SAÍDAS[Valor],SAÍDAS[Categoria],$B46,SAÍDAS[Status],"Concluído",SAÍDAS[Mês],G$4,SAÍDAS[Ano],$B$5),SUMIFS(SAÍDAS[Valor],SAÍDAS[Categoria],$B46,SAÍDAS[Mês],G$4,SAÍDAS[Ano],$B$5)))</f>
        <v/>
      </c>
      <c r="I46" s="56" t="str">
        <f>IF(METAS!F46="","",METAS!F46)</f>
        <v/>
      </c>
      <c r="J46" s="65" t="str">
        <f>IF($B46="","",IF($G$3=1,SUMIFS(SAÍDAS[Valor],SAÍDAS[Categoria],$B46,SAÍDAS[Status],"Concluído",SAÍDAS[Mês],I$4,SAÍDAS[Ano],$B$5),SUMIFS(SAÍDAS[Valor],SAÍDAS[Categoria],$B46,SAÍDAS[Mês],I$4,SAÍDAS[Ano],$B$5)))</f>
        <v/>
      </c>
      <c r="K46" s="55" t="str">
        <f>IF(METAS!G46="","",METAS!G46)</f>
        <v/>
      </c>
      <c r="L46" s="61" t="str">
        <f>IF($B46="","",IF($G$3=1,SUMIFS(SAÍDAS[Valor],SAÍDAS[Categoria],$B46,SAÍDAS[Status],"Concluído",SAÍDAS[Mês],K$4,SAÍDAS[Ano],$B$5),SUMIFS(SAÍDAS[Valor],SAÍDAS[Categoria],$B46,SAÍDAS[Mês],K$4,SAÍDAS[Ano],$B$5)))</f>
        <v/>
      </c>
      <c r="M46" s="56" t="str">
        <f>IF(METAS!H46="","",METAS!H46)</f>
        <v/>
      </c>
      <c r="N46" s="65" t="str">
        <f>IF($B46="","",IF($G$3=1,SUMIFS(SAÍDAS[Valor],SAÍDAS[Categoria],$B46,SAÍDAS[Status],"Concluído",SAÍDAS[Mês],M$4,SAÍDAS[Ano],$B$5),SUMIFS(SAÍDAS[Valor],SAÍDAS[Categoria],$B46,SAÍDAS[Mês],M$4,SAÍDAS[Ano],$B$5)))</f>
        <v/>
      </c>
      <c r="O46" s="55" t="str">
        <f>IF(METAS!I46="","",METAS!I46)</f>
        <v/>
      </c>
      <c r="P46" s="61" t="str">
        <f>IF($B46="","",IF($G$3=1,SUMIFS(SAÍDAS[Valor],SAÍDAS[Categoria],$B46,SAÍDAS[Status],"Concluído",SAÍDAS[Mês],O$4,SAÍDAS[Ano],$B$5),SUMIFS(SAÍDAS[Valor],SAÍDAS[Categoria],$B46,SAÍDAS[Mês],O$4,SAÍDAS[Ano],$B$5)))</f>
        <v/>
      </c>
      <c r="Q46" s="56" t="str">
        <f>IF(METAS!J46="","",METAS!J46)</f>
        <v/>
      </c>
      <c r="R46" s="65" t="str">
        <f>IF($B46="","",IF($G$3=1,SUMIFS(SAÍDAS[Valor],SAÍDAS[Categoria],$B46,SAÍDAS[Status],"Concluído",SAÍDAS[Mês],Q$4,SAÍDAS[Ano],$B$5),SUMIFS(SAÍDAS[Valor],SAÍDAS[Categoria],$B46,SAÍDAS[Mês],Q$4,SAÍDAS[Ano],$B$5)))</f>
        <v/>
      </c>
      <c r="S46" s="55" t="str">
        <f>IF(METAS!K46="","",METAS!K46)</f>
        <v/>
      </c>
      <c r="T46" s="61" t="str">
        <f>IF($B46="","",IF($G$3=1,SUMIFS(SAÍDAS[Valor],SAÍDAS[Categoria],$B46,SAÍDAS[Status],"Concluído",SAÍDAS[Mês],S$4,SAÍDAS[Ano],$B$5),SUMIFS(SAÍDAS[Valor],SAÍDAS[Categoria],$B46,SAÍDAS[Mês],S$4,SAÍDAS[Ano],$B$5)))</f>
        <v/>
      </c>
      <c r="U46" s="56" t="str">
        <f>IF(METAS!L46="","",METAS!L46)</f>
        <v/>
      </c>
      <c r="V46" s="65" t="str">
        <f>IF($B46="","",IF($G$3=1,SUMIFS(SAÍDAS[Valor],SAÍDAS[Categoria],$B46,SAÍDAS[Status],"Concluído",SAÍDAS[Mês],U$4,SAÍDAS[Ano],$B$5),SUMIFS(SAÍDAS[Valor],SAÍDAS[Categoria],$B46,SAÍDAS[Mês],U$4,SAÍDAS[Ano],$B$5)))</f>
        <v/>
      </c>
      <c r="W46" s="55" t="str">
        <f>IF(METAS!M46="","",METAS!M46)</f>
        <v/>
      </c>
      <c r="X46" s="61" t="str">
        <f>IF($B46="","",IF($G$3=1,SUMIFS(SAÍDAS[Valor],SAÍDAS[Categoria],$B46,SAÍDAS[Status],"Concluído",SAÍDAS[Mês],W$4,SAÍDAS[Ano],$B$5),SUMIFS(SAÍDAS[Valor],SAÍDAS[Categoria],$B46,SAÍDAS[Mês],W$4,SAÍDAS[Ano],$B$5)))</f>
        <v/>
      </c>
      <c r="Y46" s="56" t="str">
        <f>IF(METAS!N46="","",METAS!N46)</f>
        <v/>
      </c>
      <c r="Z46" s="65" t="str">
        <f>IF($B46="","",IF($G$3=1,SUMIFS(SAÍDAS[Valor],SAÍDAS[Categoria],$B46,SAÍDAS[Status],"Concluído",SAÍDAS[Mês],Y$4,SAÍDAS[Ano],$B$5),SUMIFS(SAÍDAS[Valor],SAÍDAS[Categoria],$B46,SAÍDAS[Mês],Y$4,SAÍDAS[Ano],$B$5)))</f>
        <v/>
      </c>
      <c r="AA46" s="57" t="str">
        <f t="shared" si="7"/>
        <v/>
      </c>
      <c r="AB46" s="57" t="str">
        <f t="shared" si="8"/>
        <v/>
      </c>
    </row>
    <row r="47" spans="2:28" x14ac:dyDescent="0.3">
      <c r="B47" s="92" t="str">
        <f>IF(METAS!B47="","",METAS!B47)</f>
        <v/>
      </c>
      <c r="C47" s="55" t="str">
        <f>IF(METAS!C47="","",METAS!C47)</f>
        <v/>
      </c>
      <c r="D47" s="61" t="str">
        <f>IF($B47="","",IF($G$3=1,SUMIFS(SAÍDAS[Valor],SAÍDAS[Categoria],$B47,SAÍDAS[Status],"Concluído",SAÍDAS[Mês],C$4,SAÍDAS[Ano],$B$5),SUMIFS(SAÍDAS[Valor],SAÍDAS[Categoria],$B47,SAÍDAS[Mês],C$4,SAÍDAS[Ano],$B$5)))</f>
        <v/>
      </c>
      <c r="E47" s="56" t="str">
        <f>IF(METAS!D47="","",METAS!D47)</f>
        <v/>
      </c>
      <c r="F47" s="65" t="str">
        <f>IF($B47="","",IF($G$3=1,SUMIFS(SAÍDAS[Valor],SAÍDAS[Categoria],$B47,SAÍDAS[Status],"Concluído",SAÍDAS[Mês],E$4,SAÍDAS[Ano],$B$5),SUMIFS(SAÍDAS[Valor],SAÍDAS[Categoria],$B47,SAÍDAS[Mês],E$4,SAÍDAS[Ano],$B$5)))</f>
        <v/>
      </c>
      <c r="G47" s="55" t="str">
        <f>IF(METAS!E47="","",METAS!E47)</f>
        <v/>
      </c>
      <c r="H47" s="61" t="str">
        <f>IF($B47="","",IF($G$3=1,SUMIFS(SAÍDAS[Valor],SAÍDAS[Categoria],$B47,SAÍDAS[Status],"Concluído",SAÍDAS[Mês],G$4,SAÍDAS[Ano],$B$5),SUMIFS(SAÍDAS[Valor],SAÍDAS[Categoria],$B47,SAÍDAS[Mês],G$4,SAÍDAS[Ano],$B$5)))</f>
        <v/>
      </c>
      <c r="I47" s="56" t="str">
        <f>IF(METAS!F47="","",METAS!F47)</f>
        <v/>
      </c>
      <c r="J47" s="65" t="str">
        <f>IF($B47="","",IF($G$3=1,SUMIFS(SAÍDAS[Valor],SAÍDAS[Categoria],$B47,SAÍDAS[Status],"Concluído",SAÍDAS[Mês],I$4,SAÍDAS[Ano],$B$5),SUMIFS(SAÍDAS[Valor],SAÍDAS[Categoria],$B47,SAÍDAS[Mês],I$4,SAÍDAS[Ano],$B$5)))</f>
        <v/>
      </c>
      <c r="K47" s="55" t="str">
        <f>IF(METAS!G47="","",METAS!G47)</f>
        <v/>
      </c>
      <c r="L47" s="61" t="str">
        <f>IF($B47="","",IF($G$3=1,SUMIFS(SAÍDAS[Valor],SAÍDAS[Categoria],$B47,SAÍDAS[Status],"Concluído",SAÍDAS[Mês],K$4,SAÍDAS[Ano],$B$5),SUMIFS(SAÍDAS[Valor],SAÍDAS[Categoria],$B47,SAÍDAS[Mês],K$4,SAÍDAS[Ano],$B$5)))</f>
        <v/>
      </c>
      <c r="M47" s="56" t="str">
        <f>IF(METAS!H47="","",METAS!H47)</f>
        <v/>
      </c>
      <c r="N47" s="65" t="str">
        <f>IF($B47="","",IF($G$3=1,SUMIFS(SAÍDAS[Valor],SAÍDAS[Categoria],$B47,SAÍDAS[Status],"Concluído",SAÍDAS[Mês],M$4,SAÍDAS[Ano],$B$5),SUMIFS(SAÍDAS[Valor],SAÍDAS[Categoria],$B47,SAÍDAS[Mês],M$4,SAÍDAS[Ano],$B$5)))</f>
        <v/>
      </c>
      <c r="O47" s="55" t="str">
        <f>IF(METAS!I47="","",METAS!I47)</f>
        <v/>
      </c>
      <c r="P47" s="61" t="str">
        <f>IF($B47="","",IF($G$3=1,SUMIFS(SAÍDAS[Valor],SAÍDAS[Categoria],$B47,SAÍDAS[Status],"Concluído",SAÍDAS[Mês],O$4,SAÍDAS[Ano],$B$5),SUMIFS(SAÍDAS[Valor],SAÍDAS[Categoria],$B47,SAÍDAS[Mês],O$4,SAÍDAS[Ano],$B$5)))</f>
        <v/>
      </c>
      <c r="Q47" s="56" t="str">
        <f>IF(METAS!J47="","",METAS!J47)</f>
        <v/>
      </c>
      <c r="R47" s="65" t="str">
        <f>IF($B47="","",IF($G$3=1,SUMIFS(SAÍDAS[Valor],SAÍDAS[Categoria],$B47,SAÍDAS[Status],"Concluído",SAÍDAS[Mês],Q$4,SAÍDAS[Ano],$B$5),SUMIFS(SAÍDAS[Valor],SAÍDAS[Categoria],$B47,SAÍDAS[Mês],Q$4,SAÍDAS[Ano],$B$5)))</f>
        <v/>
      </c>
      <c r="S47" s="55" t="str">
        <f>IF(METAS!K47="","",METAS!K47)</f>
        <v/>
      </c>
      <c r="T47" s="61" t="str">
        <f>IF($B47="","",IF($G$3=1,SUMIFS(SAÍDAS[Valor],SAÍDAS[Categoria],$B47,SAÍDAS[Status],"Concluído",SAÍDAS[Mês],S$4,SAÍDAS[Ano],$B$5),SUMIFS(SAÍDAS[Valor],SAÍDAS[Categoria],$B47,SAÍDAS[Mês],S$4,SAÍDAS[Ano],$B$5)))</f>
        <v/>
      </c>
      <c r="U47" s="56" t="str">
        <f>IF(METAS!L47="","",METAS!L47)</f>
        <v/>
      </c>
      <c r="V47" s="65" t="str">
        <f>IF($B47="","",IF($G$3=1,SUMIFS(SAÍDAS[Valor],SAÍDAS[Categoria],$B47,SAÍDAS[Status],"Concluído",SAÍDAS[Mês],U$4,SAÍDAS[Ano],$B$5),SUMIFS(SAÍDAS[Valor],SAÍDAS[Categoria],$B47,SAÍDAS[Mês],U$4,SAÍDAS[Ano],$B$5)))</f>
        <v/>
      </c>
      <c r="W47" s="55" t="str">
        <f>IF(METAS!M47="","",METAS!M47)</f>
        <v/>
      </c>
      <c r="X47" s="61" t="str">
        <f>IF($B47="","",IF($G$3=1,SUMIFS(SAÍDAS[Valor],SAÍDAS[Categoria],$B47,SAÍDAS[Status],"Concluído",SAÍDAS[Mês],W$4,SAÍDAS[Ano],$B$5),SUMIFS(SAÍDAS[Valor],SAÍDAS[Categoria],$B47,SAÍDAS[Mês],W$4,SAÍDAS[Ano],$B$5)))</f>
        <v/>
      </c>
      <c r="Y47" s="56" t="str">
        <f>IF(METAS!N47="","",METAS!N47)</f>
        <v/>
      </c>
      <c r="Z47" s="65" t="str">
        <f>IF($B47="","",IF($G$3=1,SUMIFS(SAÍDAS[Valor],SAÍDAS[Categoria],$B47,SAÍDAS[Status],"Concluído",SAÍDAS[Mês],Y$4,SAÍDAS[Ano],$B$5),SUMIFS(SAÍDAS[Valor],SAÍDAS[Categoria],$B47,SAÍDAS[Mês],Y$4,SAÍDAS[Ano],$B$5)))</f>
        <v/>
      </c>
      <c r="AA47" s="57" t="str">
        <f t="shared" si="7"/>
        <v/>
      </c>
      <c r="AB47" s="57" t="str">
        <f t="shared" si="8"/>
        <v/>
      </c>
    </row>
    <row r="48" spans="2:28" x14ac:dyDescent="0.3">
      <c r="B48" s="92" t="str">
        <f>IF(METAS!B48="","",METAS!B48)</f>
        <v/>
      </c>
      <c r="C48" s="55" t="str">
        <f>IF(METAS!C48="","",METAS!C48)</f>
        <v/>
      </c>
      <c r="D48" s="61" t="str">
        <f>IF($B48="","",IF($G$3=1,SUMIFS(SAÍDAS[Valor],SAÍDAS[Categoria],$B48,SAÍDAS[Status],"Concluído",SAÍDAS[Mês],C$4,SAÍDAS[Ano],$B$5),SUMIFS(SAÍDAS[Valor],SAÍDAS[Categoria],$B48,SAÍDAS[Mês],C$4,SAÍDAS[Ano],$B$5)))</f>
        <v/>
      </c>
      <c r="E48" s="56" t="str">
        <f>IF(METAS!D48="","",METAS!D48)</f>
        <v/>
      </c>
      <c r="F48" s="65" t="str">
        <f>IF($B48="","",IF($G$3=1,SUMIFS(SAÍDAS[Valor],SAÍDAS[Categoria],$B48,SAÍDAS[Status],"Concluído",SAÍDAS[Mês],E$4,SAÍDAS[Ano],$B$5),SUMIFS(SAÍDAS[Valor],SAÍDAS[Categoria],$B48,SAÍDAS[Mês],E$4,SAÍDAS[Ano],$B$5)))</f>
        <v/>
      </c>
      <c r="G48" s="55" t="str">
        <f>IF(METAS!E48="","",METAS!E48)</f>
        <v/>
      </c>
      <c r="H48" s="61" t="str">
        <f>IF($B48="","",IF($G$3=1,SUMIFS(SAÍDAS[Valor],SAÍDAS[Categoria],$B48,SAÍDAS[Status],"Concluído",SAÍDAS[Mês],G$4,SAÍDAS[Ano],$B$5),SUMIFS(SAÍDAS[Valor],SAÍDAS[Categoria],$B48,SAÍDAS[Mês],G$4,SAÍDAS[Ano],$B$5)))</f>
        <v/>
      </c>
      <c r="I48" s="56" t="str">
        <f>IF(METAS!F48="","",METAS!F48)</f>
        <v/>
      </c>
      <c r="J48" s="65" t="str">
        <f>IF($B48="","",IF($G$3=1,SUMIFS(SAÍDAS[Valor],SAÍDAS[Categoria],$B48,SAÍDAS[Status],"Concluído",SAÍDAS[Mês],I$4,SAÍDAS[Ano],$B$5),SUMIFS(SAÍDAS[Valor],SAÍDAS[Categoria],$B48,SAÍDAS[Mês],I$4,SAÍDAS[Ano],$B$5)))</f>
        <v/>
      </c>
      <c r="K48" s="55" t="str">
        <f>IF(METAS!G48="","",METAS!G48)</f>
        <v/>
      </c>
      <c r="L48" s="61" t="str">
        <f>IF($B48="","",IF($G$3=1,SUMIFS(SAÍDAS[Valor],SAÍDAS[Categoria],$B48,SAÍDAS[Status],"Concluído",SAÍDAS[Mês],K$4,SAÍDAS[Ano],$B$5),SUMIFS(SAÍDAS[Valor],SAÍDAS[Categoria],$B48,SAÍDAS[Mês],K$4,SAÍDAS[Ano],$B$5)))</f>
        <v/>
      </c>
      <c r="M48" s="56" t="str">
        <f>IF(METAS!H48="","",METAS!H48)</f>
        <v/>
      </c>
      <c r="N48" s="65" t="str">
        <f>IF($B48="","",IF($G$3=1,SUMIFS(SAÍDAS[Valor],SAÍDAS[Categoria],$B48,SAÍDAS[Status],"Concluído",SAÍDAS[Mês],M$4,SAÍDAS[Ano],$B$5),SUMIFS(SAÍDAS[Valor],SAÍDAS[Categoria],$B48,SAÍDAS[Mês],M$4,SAÍDAS[Ano],$B$5)))</f>
        <v/>
      </c>
      <c r="O48" s="55" t="str">
        <f>IF(METAS!I48="","",METAS!I48)</f>
        <v/>
      </c>
      <c r="P48" s="61" t="str">
        <f>IF($B48="","",IF($G$3=1,SUMIFS(SAÍDAS[Valor],SAÍDAS[Categoria],$B48,SAÍDAS[Status],"Concluído",SAÍDAS[Mês],O$4,SAÍDAS[Ano],$B$5),SUMIFS(SAÍDAS[Valor],SAÍDAS[Categoria],$B48,SAÍDAS[Mês],O$4,SAÍDAS[Ano],$B$5)))</f>
        <v/>
      </c>
      <c r="Q48" s="56" t="str">
        <f>IF(METAS!J48="","",METAS!J48)</f>
        <v/>
      </c>
      <c r="R48" s="65" t="str">
        <f>IF($B48="","",IF($G$3=1,SUMIFS(SAÍDAS[Valor],SAÍDAS[Categoria],$B48,SAÍDAS[Status],"Concluído",SAÍDAS[Mês],Q$4,SAÍDAS[Ano],$B$5),SUMIFS(SAÍDAS[Valor],SAÍDAS[Categoria],$B48,SAÍDAS[Mês],Q$4,SAÍDAS[Ano],$B$5)))</f>
        <v/>
      </c>
      <c r="S48" s="55" t="str">
        <f>IF(METAS!K48="","",METAS!K48)</f>
        <v/>
      </c>
      <c r="T48" s="61" t="str">
        <f>IF($B48="","",IF($G$3=1,SUMIFS(SAÍDAS[Valor],SAÍDAS[Categoria],$B48,SAÍDAS[Status],"Concluído",SAÍDAS[Mês],S$4,SAÍDAS[Ano],$B$5),SUMIFS(SAÍDAS[Valor],SAÍDAS[Categoria],$B48,SAÍDAS[Mês],S$4,SAÍDAS[Ano],$B$5)))</f>
        <v/>
      </c>
      <c r="U48" s="56" t="str">
        <f>IF(METAS!L48="","",METAS!L48)</f>
        <v/>
      </c>
      <c r="V48" s="65" t="str">
        <f>IF($B48="","",IF($G$3=1,SUMIFS(SAÍDAS[Valor],SAÍDAS[Categoria],$B48,SAÍDAS[Status],"Concluído",SAÍDAS[Mês],U$4,SAÍDAS[Ano],$B$5),SUMIFS(SAÍDAS[Valor],SAÍDAS[Categoria],$B48,SAÍDAS[Mês],U$4,SAÍDAS[Ano],$B$5)))</f>
        <v/>
      </c>
      <c r="W48" s="55" t="str">
        <f>IF(METAS!M48="","",METAS!M48)</f>
        <v/>
      </c>
      <c r="X48" s="61" t="str">
        <f>IF($B48="","",IF($G$3=1,SUMIFS(SAÍDAS[Valor],SAÍDAS[Categoria],$B48,SAÍDAS[Status],"Concluído",SAÍDAS[Mês],W$4,SAÍDAS[Ano],$B$5),SUMIFS(SAÍDAS[Valor],SAÍDAS[Categoria],$B48,SAÍDAS[Mês],W$4,SAÍDAS[Ano],$B$5)))</f>
        <v/>
      </c>
      <c r="Y48" s="56" t="str">
        <f>IF(METAS!N48="","",METAS!N48)</f>
        <v/>
      </c>
      <c r="Z48" s="65" t="str">
        <f>IF($B48="","",IF($G$3=1,SUMIFS(SAÍDAS[Valor],SAÍDAS[Categoria],$B48,SAÍDAS[Status],"Concluído",SAÍDAS[Mês],Y$4,SAÍDAS[Ano],$B$5),SUMIFS(SAÍDAS[Valor],SAÍDAS[Categoria],$B48,SAÍDAS[Mês],Y$4,SAÍDAS[Ano],$B$5)))</f>
        <v/>
      </c>
      <c r="AA48" s="57" t="str">
        <f t="shared" si="7"/>
        <v/>
      </c>
      <c r="AB48" s="57" t="str">
        <f t="shared" si="8"/>
        <v/>
      </c>
    </row>
    <row r="49" spans="2:28" ht="6" customHeight="1" x14ac:dyDescent="0.3"/>
    <row r="50" spans="2:28" x14ac:dyDescent="0.3">
      <c r="B50" s="53" t="s">
        <v>37</v>
      </c>
      <c r="C50" s="66">
        <f>C6-C28</f>
        <v>0</v>
      </c>
      <c r="D50" s="69">
        <f>D6-D28</f>
        <v>0</v>
      </c>
      <c r="E50" s="66">
        <f t="shared" ref="E50:AB50" si="9">E6-E28</f>
        <v>0</v>
      </c>
      <c r="F50" s="69">
        <f t="shared" si="9"/>
        <v>0</v>
      </c>
      <c r="G50" s="66">
        <f t="shared" si="9"/>
        <v>0</v>
      </c>
      <c r="H50" s="69">
        <f t="shared" si="9"/>
        <v>0</v>
      </c>
      <c r="I50" s="66">
        <f t="shared" si="9"/>
        <v>0</v>
      </c>
      <c r="J50" s="69">
        <f t="shared" si="9"/>
        <v>0</v>
      </c>
      <c r="K50" s="66">
        <f t="shared" si="9"/>
        <v>0</v>
      </c>
      <c r="L50" s="69">
        <f t="shared" si="9"/>
        <v>0</v>
      </c>
      <c r="M50" s="66">
        <f t="shared" si="9"/>
        <v>0</v>
      </c>
      <c r="N50" s="69">
        <f t="shared" si="9"/>
        <v>0</v>
      </c>
      <c r="O50" s="66">
        <f t="shared" si="9"/>
        <v>0</v>
      </c>
      <c r="P50" s="69">
        <f t="shared" si="9"/>
        <v>0</v>
      </c>
      <c r="Q50" s="66">
        <f t="shared" si="9"/>
        <v>0</v>
      </c>
      <c r="R50" s="69">
        <f t="shared" si="9"/>
        <v>0</v>
      </c>
      <c r="S50" s="66">
        <f t="shared" si="9"/>
        <v>0</v>
      </c>
      <c r="T50" s="69">
        <f t="shared" si="9"/>
        <v>0</v>
      </c>
      <c r="U50" s="66">
        <f t="shared" si="9"/>
        <v>0</v>
      </c>
      <c r="V50" s="69">
        <f t="shared" si="9"/>
        <v>0</v>
      </c>
      <c r="W50" s="66">
        <f t="shared" si="9"/>
        <v>0</v>
      </c>
      <c r="X50" s="69">
        <f t="shared" si="9"/>
        <v>0</v>
      </c>
      <c r="Y50" s="66">
        <f t="shared" si="9"/>
        <v>0</v>
      </c>
      <c r="Z50" s="69">
        <f t="shared" si="9"/>
        <v>0</v>
      </c>
      <c r="AA50" s="66">
        <f t="shared" si="9"/>
        <v>0</v>
      </c>
      <c r="AB50" s="69">
        <f t="shared" si="9"/>
        <v>0</v>
      </c>
    </row>
  </sheetData>
  <sheetProtection algorithmName="SHA-512" hashValue="N6vflOSeqTHyzX+562knE3SUjieJQp4OIa2tJBXogYm0AKLjEODBNmm6HE/nC7mLzqtaFHuny5v6Le/7Dquimg==" saltValue="kgBdSaZ1Kg1JjnSkHCPZIg==" spinCount="100000" sheet="1" objects="1" formatCells="0" formatColumns="0" formatRows="0" sort="0" autoFilter="0"/>
  <mergeCells count="13">
    <mergeCell ref="AA4:AB4"/>
    <mergeCell ref="O4:P4"/>
    <mergeCell ref="Q4:R4"/>
    <mergeCell ref="S4:T4"/>
    <mergeCell ref="U4:V4"/>
    <mergeCell ref="W4:X4"/>
    <mergeCell ref="Y4:Z4"/>
    <mergeCell ref="M4:N4"/>
    <mergeCell ref="C4:D4"/>
    <mergeCell ref="E4:F4"/>
    <mergeCell ref="G4:H4"/>
    <mergeCell ref="I4:J4"/>
    <mergeCell ref="K4:L4"/>
  </mergeCells>
  <phoneticPr fontId="5" type="noConversion"/>
  <conditionalFormatting sqref="C50:AB50">
    <cfRule type="cellIs" dxfId="51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defaultSize="0" autoFill="0" autoLine="0" autoPict="0">
                <anchor moveWithCells="1">
                  <from>
                    <xdr:col>2</xdr:col>
                    <xdr:colOff>723900</xdr:colOff>
                    <xdr:row>1</xdr:row>
                    <xdr:rowOff>228600</xdr:rowOff>
                  </from>
                  <to>
                    <xdr:col>4</xdr:col>
                    <xdr:colOff>476250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 moveWithCells="1">
                  <from>
                    <xdr:col>4</xdr:col>
                    <xdr:colOff>295275</xdr:colOff>
                    <xdr:row>1</xdr:row>
                    <xdr:rowOff>228600</xdr:rowOff>
                  </from>
                  <to>
                    <xdr:col>6</xdr:col>
                    <xdr:colOff>123825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70A3-08AF-4898-AE40-CB0B96AFE59D}">
  <sheetPr codeName="Planilha17"/>
  <dimension ref="B1:R63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88671875" defaultRowHeight="18.75" customHeight="1" x14ac:dyDescent="0.3"/>
  <cols>
    <col min="1" max="1" width="8.88671875" style="1" customWidth="1"/>
    <col min="2" max="2" width="2.109375" style="1" customWidth="1"/>
    <col min="3" max="3" width="24.109375" style="3" customWidth="1"/>
    <col min="4" max="5" width="15.88671875" style="1" customWidth="1"/>
    <col min="6" max="6" width="13.6640625" style="1" customWidth="1"/>
    <col min="7" max="15" width="8.88671875" style="1"/>
    <col min="16" max="16" width="18.109375" style="1" customWidth="1"/>
    <col min="17" max="17" width="8.88671875" style="1"/>
    <col min="18" max="18" width="13.44140625" style="1" customWidth="1"/>
    <col min="19" max="16384" width="8.88671875" style="1"/>
  </cols>
  <sheetData>
    <row r="1" spans="2:18" s="120" customFormat="1" ht="69" customHeight="1" x14ac:dyDescent="0.3"/>
    <row r="2" spans="2:18" ht="4.5" customHeight="1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8" ht="8.25" customHeigh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8" ht="24.75" customHeight="1" x14ac:dyDescent="0.3">
      <c r="C4" s="34" t="s">
        <v>79</v>
      </c>
      <c r="D4" s="72" t="s">
        <v>211</v>
      </c>
      <c r="E4" s="72">
        <v>2026</v>
      </c>
      <c r="F4" s="2"/>
    </row>
    <row r="5" spans="2:18" ht="18.75" hidden="1" customHeight="1" x14ac:dyDescent="0.3"/>
    <row r="6" spans="2:18" ht="12.75" customHeight="1" x14ac:dyDescent="0.3"/>
    <row r="7" spans="2:18" ht="9" customHeight="1" x14ac:dyDescent="0.3">
      <c r="B7" s="4"/>
      <c r="C7" s="5"/>
      <c r="D7" s="4"/>
      <c r="E7" s="4"/>
      <c r="F7" s="4"/>
      <c r="G7" s="4"/>
      <c r="H7" s="4"/>
      <c r="I7" s="4"/>
      <c r="J7" s="4"/>
      <c r="K7" s="4"/>
    </row>
    <row r="8" spans="2:18" ht="27" customHeight="1" x14ac:dyDescent="0.3">
      <c r="B8" s="4"/>
      <c r="C8" s="6" t="s">
        <v>10</v>
      </c>
      <c r="D8" s="4"/>
      <c r="E8" s="4"/>
      <c r="F8" s="4"/>
      <c r="G8" s="4"/>
      <c r="H8" s="4"/>
      <c r="I8" s="4"/>
      <c r="J8" s="4"/>
      <c r="K8" s="4"/>
      <c r="R8" s="7"/>
    </row>
    <row r="9" spans="2:18" ht="10.5" customHeight="1" x14ac:dyDescent="0.3">
      <c r="B9" s="4"/>
      <c r="C9" s="5"/>
      <c r="D9" s="4"/>
      <c r="E9" s="4"/>
      <c r="F9" s="4"/>
      <c r="G9" s="4"/>
      <c r="H9" s="4"/>
      <c r="I9" s="4"/>
      <c r="J9" s="4"/>
      <c r="K9" s="4"/>
    </row>
    <row r="10" spans="2:18" ht="27" customHeight="1" x14ac:dyDescent="0.3">
      <c r="B10" s="4"/>
      <c r="C10" s="35" t="s">
        <v>13</v>
      </c>
      <c r="D10" s="38">
        <f>SUM($D$14:$D$33)</f>
        <v>0</v>
      </c>
      <c r="E10" s="36" t="s">
        <v>14</v>
      </c>
      <c r="F10" s="38">
        <f ca="1">SUM($E$14:$E$23)</f>
        <v>0</v>
      </c>
      <c r="G10" s="8" t="str">
        <f ca="1">IFERROR(F10/D10,"-")</f>
        <v>-</v>
      </c>
      <c r="H10" s="9"/>
      <c r="I10" s="4"/>
      <c r="J10" s="4"/>
      <c r="K10" s="4"/>
      <c r="P10" s="7"/>
    </row>
    <row r="11" spans="2:18" ht="18.75" customHeight="1" x14ac:dyDescent="0.3">
      <c r="B11" s="4"/>
      <c r="C11" s="5"/>
      <c r="D11" s="4"/>
      <c r="E11" s="4"/>
      <c r="F11" s="10">
        <f ca="1">IF(F10&gt;D10,0,D10-F10)</f>
        <v>0</v>
      </c>
      <c r="G11" s="4"/>
      <c r="H11" s="4"/>
      <c r="I11" s="4"/>
      <c r="J11" s="4"/>
      <c r="K11" s="4"/>
    </row>
    <row r="12" spans="2:18" ht="22.5" customHeight="1" x14ac:dyDescent="0.3">
      <c r="B12" s="4"/>
      <c r="C12" s="11" t="s">
        <v>15</v>
      </c>
      <c r="D12" s="4"/>
      <c r="E12" s="4"/>
      <c r="F12" s="4"/>
      <c r="G12" s="4"/>
      <c r="H12" s="4"/>
      <c r="I12" s="4"/>
      <c r="J12" s="4"/>
      <c r="K12" s="4"/>
      <c r="P12" s="7"/>
      <c r="R12" s="7"/>
    </row>
    <row r="13" spans="2:18" ht="18.75" customHeight="1" x14ac:dyDescent="0.3">
      <c r="B13" s="4"/>
      <c r="C13" s="37" t="s">
        <v>3</v>
      </c>
      <c r="D13" s="37" t="s">
        <v>16</v>
      </c>
      <c r="E13" s="37" t="s">
        <v>17</v>
      </c>
      <c r="F13" s="37" t="s">
        <v>18</v>
      </c>
      <c r="G13" s="4"/>
      <c r="H13" s="4"/>
      <c r="I13" s="4"/>
      <c r="J13" s="4"/>
      <c r="K13" s="4"/>
    </row>
    <row r="14" spans="2:18" ht="18.75" customHeight="1" x14ac:dyDescent="0.3">
      <c r="B14" s="4"/>
      <c r="C14" s="12" t="str">
        <f>IF(METAS!B7="","",METAS!B7)</f>
        <v>Receita 1</v>
      </c>
      <c r="D14" s="13">
        <f>IF(C14="","",VLOOKUP($C14,METAS!$B$5:$N$28,MATCH('RESULTADO MÊS'!$D$4,METAS!$B$5:$N$5,0),0))</f>
        <v>0</v>
      </c>
      <c r="E14" s="14">
        <f ca="1">SUMIFS(ENTRADAS[Valor],ENTRADAS[Status],"Concluído",ENTRADAS[Categoria],'RESULTADO MÊS'!C14,ENTRADAS[Mês],'RESULTADO MÊS'!$D$4,ENTRADAS[Ano],'RESULTADO MÊS'!$E$4)</f>
        <v>0</v>
      </c>
      <c r="F14" s="15">
        <f t="shared" ref="F14:F23" ca="1" si="0">IFERROR(E14/D14,0)</f>
        <v>0</v>
      </c>
      <c r="G14" s="4"/>
      <c r="H14" s="4"/>
      <c r="I14" s="4"/>
      <c r="J14" s="4"/>
      <c r="K14" s="4"/>
      <c r="P14" s="7"/>
      <c r="R14" s="7"/>
    </row>
    <row r="15" spans="2:18" ht="18.75" customHeight="1" x14ac:dyDescent="0.3">
      <c r="B15" s="4"/>
      <c r="C15" s="12" t="str">
        <f>IF(METAS!B8="","",METAS!B8)</f>
        <v>Receita 2</v>
      </c>
      <c r="D15" s="13">
        <f>IF(C15="","",VLOOKUP($C15,METAS!$B$5:$N$28,MATCH('RESULTADO MÊS'!$D$4,METAS!$B$5:$N$5,0),0))</f>
        <v>0</v>
      </c>
      <c r="E15" s="14">
        <f ca="1">SUMIFS(ENTRADAS[Valor],ENTRADAS[Status],"Concluído",ENTRADAS[Categoria],'RESULTADO MÊS'!C15,ENTRADAS[Mês],'RESULTADO MÊS'!$D$4,ENTRADAS[Ano],'RESULTADO MÊS'!$E$4)</f>
        <v>0</v>
      </c>
      <c r="F15" s="15">
        <f t="shared" ca="1" si="0"/>
        <v>0</v>
      </c>
      <c r="G15" s="4"/>
      <c r="H15" s="4"/>
      <c r="I15" s="4"/>
      <c r="J15" s="4"/>
      <c r="K15" s="4"/>
      <c r="P15" s="7"/>
    </row>
    <row r="16" spans="2:18" ht="18.75" customHeight="1" x14ac:dyDescent="0.3">
      <c r="B16" s="4"/>
      <c r="C16" s="12" t="str">
        <f>IF(METAS!B9="","",METAS!B9)</f>
        <v>Receita 3</v>
      </c>
      <c r="D16" s="13">
        <f>IF(C16="","",VLOOKUP($C16,METAS!$B$5:$N$28,MATCH('RESULTADO MÊS'!$D$4,METAS!$B$5:$N$5,0),0))</f>
        <v>0</v>
      </c>
      <c r="E16" s="14">
        <f ca="1">SUMIFS(ENTRADAS[Valor],ENTRADAS[Status],"Concluído",ENTRADAS[Categoria],'RESULTADO MÊS'!C16,ENTRADAS[Mês],'RESULTADO MÊS'!$D$4,ENTRADAS[Ano],'RESULTADO MÊS'!$E$4)</f>
        <v>0</v>
      </c>
      <c r="F16" s="15">
        <f t="shared" ca="1" si="0"/>
        <v>0</v>
      </c>
      <c r="G16" s="4"/>
      <c r="H16" s="4"/>
      <c r="I16" s="4"/>
      <c r="J16" s="4"/>
      <c r="K16" s="4"/>
      <c r="P16" s="7"/>
    </row>
    <row r="17" spans="2:16" ht="18.75" customHeight="1" x14ac:dyDescent="0.3">
      <c r="B17" s="4"/>
      <c r="C17" s="12" t="str">
        <f>IF(METAS!B10="","",METAS!B10)</f>
        <v>Receita 4</v>
      </c>
      <c r="D17" s="13">
        <f>IF(C17="","",VLOOKUP($C17,METAS!$B$5:$N$28,MATCH('RESULTADO MÊS'!$D$4,METAS!$B$5:$N$5,0),0))</f>
        <v>0</v>
      </c>
      <c r="E17" s="14">
        <f ca="1">SUMIFS(ENTRADAS[Valor],ENTRADAS[Status],"Concluído",ENTRADAS[Categoria],'RESULTADO MÊS'!C17,ENTRADAS[Mês],'RESULTADO MÊS'!$D$4,ENTRADAS[Ano],'RESULTADO MÊS'!$E$4)</f>
        <v>0</v>
      </c>
      <c r="F17" s="15">
        <f t="shared" ca="1" si="0"/>
        <v>0</v>
      </c>
      <c r="G17" s="4"/>
      <c r="H17" s="4"/>
      <c r="I17" s="4"/>
      <c r="J17" s="4"/>
      <c r="K17" s="4"/>
      <c r="P17" s="7"/>
    </row>
    <row r="18" spans="2:16" ht="18.75" customHeight="1" x14ac:dyDescent="0.3">
      <c r="B18" s="4"/>
      <c r="C18" s="12" t="str">
        <f>IF(METAS!B11="","",METAS!B11)</f>
        <v>Receita 5</v>
      </c>
      <c r="D18" s="13">
        <f>IF(C18="","",VLOOKUP($C18,METAS!$B$5:$N$28,MATCH('RESULTADO MÊS'!$D$4,METAS!$B$5:$N$5,0),0))</f>
        <v>0</v>
      </c>
      <c r="E18" s="14">
        <f ca="1">SUMIFS(ENTRADAS[Valor],ENTRADAS[Status],"Concluído",ENTRADAS[Categoria],'RESULTADO MÊS'!C18,ENTRADAS[Mês],'RESULTADO MÊS'!$D$4,ENTRADAS[Ano],'RESULTADO MÊS'!$E$4)</f>
        <v>0</v>
      </c>
      <c r="F18" s="15">
        <f t="shared" ca="1" si="0"/>
        <v>0</v>
      </c>
      <c r="G18" s="4"/>
      <c r="H18" s="4"/>
      <c r="I18" s="4"/>
      <c r="J18" s="4"/>
      <c r="K18" s="4"/>
    </row>
    <row r="19" spans="2:16" ht="18.75" customHeight="1" x14ac:dyDescent="0.3">
      <c r="B19" s="4"/>
      <c r="C19" s="12" t="str">
        <f>IF(METAS!B12="","",METAS!B12)</f>
        <v>Receita 6</v>
      </c>
      <c r="D19" s="13">
        <f>IF(C19="","",VLOOKUP($C19,METAS!$B$5:$N$28,MATCH('RESULTADO MÊS'!$D$4,METAS!$B$5:$N$5,0),0))</f>
        <v>0</v>
      </c>
      <c r="E19" s="14">
        <f ca="1">SUMIFS(ENTRADAS[Valor],ENTRADAS[Status],"Concluído",ENTRADAS[Categoria],'RESULTADO MÊS'!C19,ENTRADAS[Mês],'RESULTADO MÊS'!$D$4,ENTRADAS[Ano],'RESULTADO MÊS'!$E$4)</f>
        <v>0</v>
      </c>
      <c r="F19" s="15">
        <f t="shared" ca="1" si="0"/>
        <v>0</v>
      </c>
      <c r="G19" s="4"/>
      <c r="H19" s="4"/>
      <c r="I19" s="4"/>
      <c r="J19" s="4"/>
      <c r="K19" s="4"/>
    </row>
    <row r="20" spans="2:16" ht="18.75" customHeight="1" x14ac:dyDescent="0.3">
      <c r="B20" s="4"/>
      <c r="C20" s="12" t="str">
        <f>IF(METAS!B13="","",METAS!B13)</f>
        <v>Receita 7</v>
      </c>
      <c r="D20" s="13">
        <f>IF(C20="","",VLOOKUP($C20,METAS!$B$5:$N$28,MATCH('RESULTADO MÊS'!$D$4,METAS!$B$5:$N$5,0),0))</f>
        <v>0</v>
      </c>
      <c r="E20" s="14">
        <f ca="1">SUMIFS(ENTRADAS[Valor],ENTRADAS[Status],"Concluído",ENTRADAS[Categoria],'RESULTADO MÊS'!C20,ENTRADAS[Mês],'RESULTADO MÊS'!$D$4,ENTRADAS[Ano],'RESULTADO MÊS'!$E$4)</f>
        <v>0</v>
      </c>
      <c r="F20" s="15">
        <f t="shared" ca="1" si="0"/>
        <v>0</v>
      </c>
      <c r="G20" s="4"/>
      <c r="H20" s="4"/>
      <c r="I20" s="4"/>
      <c r="J20" s="4"/>
      <c r="K20" s="4"/>
    </row>
    <row r="21" spans="2:16" ht="18.75" customHeight="1" x14ac:dyDescent="0.3">
      <c r="B21" s="4"/>
      <c r="C21" s="12" t="str">
        <f>IF(METAS!B14="","",METAS!B14)</f>
        <v>Receita 8</v>
      </c>
      <c r="D21" s="13">
        <f>IF(C21="","",VLOOKUP($C21,METAS!$B$5:$N$28,MATCH('RESULTADO MÊS'!$D$4,METAS!$B$5:$N$5,0),0))</f>
        <v>0</v>
      </c>
      <c r="E21" s="14">
        <f ca="1">SUMIFS(ENTRADAS[Valor],ENTRADAS[Status],"Concluído",ENTRADAS[Categoria],'RESULTADO MÊS'!C21,ENTRADAS[Mês],'RESULTADO MÊS'!$D$4,ENTRADAS[Ano],'RESULTADO MÊS'!$E$4)</f>
        <v>0</v>
      </c>
      <c r="F21" s="15">
        <f t="shared" ca="1" si="0"/>
        <v>0</v>
      </c>
      <c r="G21" s="4"/>
      <c r="H21" s="4"/>
      <c r="I21" s="4"/>
      <c r="J21" s="4"/>
      <c r="K21" s="4"/>
    </row>
    <row r="22" spans="2:16" ht="18.75" customHeight="1" x14ac:dyDescent="0.3">
      <c r="B22" s="4"/>
      <c r="C22" s="12" t="str">
        <f>IF(METAS!B15="","",METAS!B15)</f>
        <v>Receita 9</v>
      </c>
      <c r="D22" s="13">
        <f>IF(C22="","",VLOOKUP($C22,METAS!$B$5:$N$28,MATCH('RESULTADO MÊS'!$D$4,METAS!$B$5:$N$5,0),0))</f>
        <v>0</v>
      </c>
      <c r="E22" s="14">
        <f ca="1">SUMIFS(ENTRADAS[Valor],ENTRADAS[Status],"Concluído",ENTRADAS[Categoria],'RESULTADO MÊS'!C22,ENTRADAS[Mês],'RESULTADO MÊS'!$D$4,ENTRADAS[Ano],'RESULTADO MÊS'!$E$4)</f>
        <v>0</v>
      </c>
      <c r="F22" s="15">
        <f t="shared" ca="1" si="0"/>
        <v>0</v>
      </c>
      <c r="G22" s="4"/>
      <c r="H22" s="4"/>
      <c r="I22" s="4"/>
      <c r="J22" s="4"/>
      <c r="K22" s="4"/>
    </row>
    <row r="23" spans="2:16" ht="18.75" customHeight="1" x14ac:dyDescent="0.3">
      <c r="B23" s="4"/>
      <c r="C23" s="12" t="str">
        <f>IF(METAS!B16="","",METAS!B16)</f>
        <v>Receita 10</v>
      </c>
      <c r="D23" s="13">
        <f>IF(C23="","",VLOOKUP($C23,METAS!$B$5:$N$28,MATCH('RESULTADO MÊS'!$D$4,METAS!$B$5:$N$5,0),0))</f>
        <v>0</v>
      </c>
      <c r="E23" s="14">
        <f ca="1">SUMIFS(ENTRADAS[Valor],ENTRADAS[Status],"Concluído",ENTRADAS[Categoria],'RESULTADO MÊS'!C23,ENTRADAS[Mês],'RESULTADO MÊS'!$D$4,ENTRADAS[Ano],'RESULTADO MÊS'!$E$4)</f>
        <v>0</v>
      </c>
      <c r="F23" s="15">
        <f t="shared" ca="1" si="0"/>
        <v>0</v>
      </c>
      <c r="G23" s="4"/>
      <c r="H23" s="4"/>
      <c r="I23" s="4"/>
      <c r="J23" s="4"/>
      <c r="K23" s="4"/>
    </row>
    <row r="24" spans="2:16" ht="18.75" customHeight="1" x14ac:dyDescent="0.3">
      <c r="B24" s="4"/>
      <c r="C24" s="12" t="str">
        <f>IF(METAS!B17="","",METAS!B17)</f>
        <v/>
      </c>
      <c r="D24" s="13" t="str">
        <f>IF(C24="","",VLOOKUP($C24,METAS!$B$5:$N$28,MATCH('RESULTADO MÊS'!$D$4,METAS!$B$5:$N$5,0),0))</f>
        <v/>
      </c>
      <c r="E24" s="14">
        <f ca="1">SUMIFS(ENTRADAS[Valor],ENTRADAS[Status],"Concluído",ENTRADAS[Categoria],'RESULTADO MÊS'!C24,ENTRADAS[Mês],'RESULTADO MÊS'!$D$4,ENTRADAS[Ano],'RESULTADO MÊS'!$E$4)</f>
        <v>0</v>
      </c>
      <c r="F24" s="15">
        <f t="shared" ref="F24:F33" ca="1" si="1">IFERROR(E24/D24,0)</f>
        <v>0</v>
      </c>
      <c r="G24" s="4"/>
      <c r="H24" s="4"/>
      <c r="I24" s="4"/>
      <c r="J24" s="4"/>
      <c r="K24" s="4"/>
    </row>
    <row r="25" spans="2:16" ht="18.75" customHeight="1" x14ac:dyDescent="0.3">
      <c r="B25" s="4"/>
      <c r="C25" s="12" t="str">
        <f>IF(METAS!B18="","",METAS!B18)</f>
        <v/>
      </c>
      <c r="D25" s="13" t="str">
        <f>IF(C25="","",VLOOKUP($C25,METAS!$B$5:$N$28,MATCH('RESULTADO MÊS'!$D$4,METAS!$B$5:$N$5,0),0))</f>
        <v/>
      </c>
      <c r="E25" s="14">
        <f ca="1">SUMIFS(ENTRADAS[Valor],ENTRADAS[Status],"Concluído",ENTRADAS[Categoria],'RESULTADO MÊS'!C25,ENTRADAS[Mês],'RESULTADO MÊS'!$D$4,ENTRADAS[Ano],'RESULTADO MÊS'!$E$4)</f>
        <v>0</v>
      </c>
      <c r="F25" s="15">
        <f t="shared" ca="1" si="1"/>
        <v>0</v>
      </c>
      <c r="G25" s="4"/>
      <c r="H25" s="4"/>
      <c r="I25" s="4"/>
      <c r="J25" s="4"/>
      <c r="K25" s="4"/>
    </row>
    <row r="26" spans="2:16" ht="18.75" customHeight="1" x14ac:dyDescent="0.3">
      <c r="B26" s="4"/>
      <c r="C26" s="12" t="str">
        <f>IF(METAS!B19="","",METAS!B19)</f>
        <v/>
      </c>
      <c r="D26" s="13" t="str">
        <f>IF(C26="","",VLOOKUP($C26,METAS!$B$5:$N$28,MATCH('RESULTADO MÊS'!$D$4,METAS!$B$5:$N$5,0),0))</f>
        <v/>
      </c>
      <c r="E26" s="14">
        <f ca="1">SUMIFS(ENTRADAS[Valor],ENTRADAS[Status],"Concluído",ENTRADAS[Categoria],'RESULTADO MÊS'!C26,ENTRADAS[Mês],'RESULTADO MÊS'!$D$4,ENTRADAS[Ano],'RESULTADO MÊS'!$E$4)</f>
        <v>0</v>
      </c>
      <c r="F26" s="15">
        <f t="shared" ca="1" si="1"/>
        <v>0</v>
      </c>
      <c r="G26" s="4"/>
      <c r="H26" s="4"/>
      <c r="I26" s="4"/>
      <c r="J26" s="4"/>
      <c r="K26" s="4"/>
    </row>
    <row r="27" spans="2:16" ht="18.75" customHeight="1" x14ac:dyDescent="0.3">
      <c r="B27" s="4"/>
      <c r="C27" s="12" t="str">
        <f>IF(METAS!B20="","",METAS!B20)</f>
        <v/>
      </c>
      <c r="D27" s="13" t="str">
        <f>IF(C27="","",VLOOKUP($C27,METAS!$B$5:$N$28,MATCH('RESULTADO MÊS'!$D$4,METAS!$B$5:$N$5,0),0))</f>
        <v/>
      </c>
      <c r="E27" s="14">
        <f ca="1">SUMIFS(ENTRADAS[Valor],ENTRADAS[Status],"Concluído",ENTRADAS[Categoria],'RESULTADO MÊS'!C27,ENTRADAS[Mês],'RESULTADO MÊS'!$D$4,ENTRADAS[Ano],'RESULTADO MÊS'!$E$4)</f>
        <v>0</v>
      </c>
      <c r="F27" s="15">
        <f t="shared" ca="1" si="1"/>
        <v>0</v>
      </c>
      <c r="G27" s="4"/>
      <c r="H27" s="4"/>
      <c r="I27" s="4"/>
      <c r="J27" s="4"/>
      <c r="K27" s="4"/>
    </row>
    <row r="28" spans="2:16" ht="18.75" customHeight="1" x14ac:dyDescent="0.3">
      <c r="B28" s="4"/>
      <c r="C28" s="12" t="str">
        <f>IF(METAS!B21="","",METAS!B21)</f>
        <v/>
      </c>
      <c r="D28" s="13" t="str">
        <f>IF(C28="","",VLOOKUP($C28,METAS!$B$5:$N$28,MATCH('RESULTADO MÊS'!$D$4,METAS!$B$5:$N$5,0),0))</f>
        <v/>
      </c>
      <c r="E28" s="14">
        <f ca="1">SUMIFS(ENTRADAS[Valor],ENTRADAS[Status],"Concluído",ENTRADAS[Categoria],'RESULTADO MÊS'!C28,ENTRADAS[Mês],'RESULTADO MÊS'!$D$4,ENTRADAS[Ano],'RESULTADO MÊS'!$E$4)</f>
        <v>0</v>
      </c>
      <c r="F28" s="15">
        <f t="shared" ca="1" si="1"/>
        <v>0</v>
      </c>
      <c r="G28" s="4"/>
      <c r="H28" s="4"/>
      <c r="I28" s="4"/>
      <c r="J28" s="4"/>
      <c r="K28" s="4"/>
    </row>
    <row r="29" spans="2:16" ht="18.75" customHeight="1" x14ac:dyDescent="0.3">
      <c r="B29" s="4"/>
      <c r="C29" s="12" t="str">
        <f>IF(METAS!B22="","",METAS!B22)</f>
        <v/>
      </c>
      <c r="D29" s="13" t="str">
        <f>IF(C29="","",VLOOKUP($C29,METAS!$B$5:$N$28,MATCH('RESULTADO MÊS'!$D$4,METAS!$B$5:$N$5,0),0))</f>
        <v/>
      </c>
      <c r="E29" s="14">
        <f ca="1">SUMIFS(ENTRADAS[Valor],ENTRADAS[Status],"Concluído",ENTRADAS[Categoria],'RESULTADO MÊS'!C29,ENTRADAS[Mês],'RESULTADO MÊS'!$D$4,ENTRADAS[Ano],'RESULTADO MÊS'!$E$4)</f>
        <v>0</v>
      </c>
      <c r="F29" s="15">
        <f t="shared" ca="1" si="1"/>
        <v>0</v>
      </c>
      <c r="G29" s="4"/>
      <c r="H29" s="4"/>
      <c r="I29" s="4"/>
      <c r="J29" s="4"/>
      <c r="K29" s="4"/>
    </row>
    <row r="30" spans="2:16" ht="18.75" customHeight="1" x14ac:dyDescent="0.3">
      <c r="B30" s="4"/>
      <c r="C30" s="12" t="str">
        <f>IF(METAS!B23="","",METAS!B23)</f>
        <v/>
      </c>
      <c r="D30" s="13" t="str">
        <f>IF(C30="","",VLOOKUP($C30,METAS!$B$5:$N$28,MATCH('RESULTADO MÊS'!$D$4,METAS!$B$5:$N$5,0),0))</f>
        <v/>
      </c>
      <c r="E30" s="14">
        <f ca="1">SUMIFS(ENTRADAS[Valor],ENTRADAS[Status],"Concluído",ENTRADAS[Categoria],'RESULTADO MÊS'!C30,ENTRADAS[Mês],'RESULTADO MÊS'!$D$4,ENTRADAS[Ano],'RESULTADO MÊS'!$E$4)</f>
        <v>0</v>
      </c>
      <c r="F30" s="15">
        <f t="shared" ca="1" si="1"/>
        <v>0</v>
      </c>
      <c r="G30" s="4"/>
      <c r="H30" s="4"/>
      <c r="I30" s="4"/>
      <c r="J30" s="4"/>
      <c r="K30" s="4"/>
    </row>
    <row r="31" spans="2:16" ht="18.75" customHeight="1" x14ac:dyDescent="0.3">
      <c r="B31" s="4"/>
      <c r="C31" s="12" t="str">
        <f>IF(METAS!B24="","",METAS!B24)</f>
        <v/>
      </c>
      <c r="D31" s="13" t="str">
        <f>IF(C31="","",VLOOKUP($C31,METAS!$B$5:$N$28,MATCH('RESULTADO MÊS'!$D$4,METAS!$B$5:$N$5,0),0))</f>
        <v/>
      </c>
      <c r="E31" s="14">
        <f ca="1">SUMIFS(ENTRADAS[Valor],ENTRADAS[Status],"Concluído",ENTRADAS[Categoria],'RESULTADO MÊS'!C31,ENTRADAS[Mês],'RESULTADO MÊS'!$D$4,ENTRADAS[Ano],'RESULTADO MÊS'!$E$4)</f>
        <v>0</v>
      </c>
      <c r="F31" s="15">
        <f t="shared" ca="1" si="1"/>
        <v>0</v>
      </c>
      <c r="G31" s="4"/>
      <c r="H31" s="4"/>
      <c r="I31" s="4"/>
      <c r="J31" s="4"/>
      <c r="K31" s="4"/>
    </row>
    <row r="32" spans="2:16" ht="18.75" customHeight="1" x14ac:dyDescent="0.3">
      <c r="B32" s="4"/>
      <c r="C32" s="12" t="str">
        <f>IF(METAS!B25="","",METAS!B25)</f>
        <v/>
      </c>
      <c r="D32" s="13" t="str">
        <f>IF(C32="","",VLOOKUP($C32,METAS!$B$5:$N$28,MATCH('RESULTADO MÊS'!$D$4,METAS!$B$5:$N$5,0),0))</f>
        <v/>
      </c>
      <c r="E32" s="14">
        <f ca="1">SUMIFS(ENTRADAS[Valor],ENTRADAS[Status],"Concluído",ENTRADAS[Categoria],'RESULTADO MÊS'!C32,ENTRADAS[Mês],'RESULTADO MÊS'!$D$4,ENTRADAS[Ano],'RESULTADO MÊS'!$E$4)</f>
        <v>0</v>
      </c>
      <c r="F32" s="15">
        <f t="shared" ca="1" si="1"/>
        <v>0</v>
      </c>
      <c r="G32" s="4"/>
      <c r="H32" s="4"/>
      <c r="I32" s="4"/>
      <c r="J32" s="4"/>
      <c r="K32" s="4"/>
    </row>
    <row r="33" spans="2:16" ht="18.75" customHeight="1" x14ac:dyDescent="0.3">
      <c r="B33" s="4"/>
      <c r="C33" s="12" t="str">
        <f>IF(METAS!B26="","",METAS!B26)</f>
        <v/>
      </c>
      <c r="D33" s="13" t="str">
        <f>IF(C33="","",VLOOKUP($C33,METAS!$B$5:$N$28,MATCH('RESULTADO MÊS'!$D$4,METAS!$B$5:$N$5,0),0))</f>
        <v/>
      </c>
      <c r="E33" s="14">
        <f ca="1">SUMIFS(ENTRADAS[Valor],ENTRADAS[Status],"Concluído",ENTRADAS[Categoria],'RESULTADO MÊS'!C33,ENTRADAS[Mês],'RESULTADO MÊS'!$D$4,ENTRADAS[Ano],'RESULTADO MÊS'!$E$4)</f>
        <v>0</v>
      </c>
      <c r="F33" s="15">
        <f t="shared" ca="1" si="1"/>
        <v>0</v>
      </c>
      <c r="G33" s="4"/>
      <c r="H33" s="4"/>
      <c r="I33" s="4"/>
      <c r="J33" s="4"/>
      <c r="K33" s="4"/>
    </row>
    <row r="34" spans="2:16" ht="18.75" customHeight="1" x14ac:dyDescent="0.3">
      <c r="B34" s="4"/>
      <c r="C34" s="5"/>
      <c r="D34" s="4"/>
      <c r="E34" s="4"/>
      <c r="F34" s="4"/>
      <c r="G34" s="4"/>
      <c r="H34" s="4"/>
      <c r="I34" s="4"/>
      <c r="J34" s="4"/>
      <c r="K34" s="4"/>
      <c r="P34" s="16"/>
    </row>
    <row r="36" spans="2:16" ht="9" customHeight="1" x14ac:dyDescent="0.3">
      <c r="B36" s="39"/>
      <c r="C36" s="40"/>
      <c r="D36" s="39"/>
      <c r="E36" s="39"/>
      <c r="F36" s="39"/>
      <c r="G36" s="39"/>
      <c r="H36" s="39"/>
      <c r="I36" s="39"/>
      <c r="J36" s="39"/>
      <c r="K36" s="39"/>
    </row>
    <row r="37" spans="2:16" ht="27" customHeight="1" x14ac:dyDescent="0.3">
      <c r="B37" s="39"/>
      <c r="C37" s="45" t="s">
        <v>19</v>
      </c>
      <c r="D37" s="39"/>
      <c r="E37" s="39"/>
      <c r="F37" s="39"/>
      <c r="G37" s="39"/>
      <c r="H37" s="39"/>
      <c r="I37" s="39"/>
      <c r="J37" s="39"/>
      <c r="K37" s="39"/>
    </row>
    <row r="38" spans="2:16" ht="10.5" customHeight="1" x14ac:dyDescent="0.3">
      <c r="B38" s="39"/>
      <c r="C38" s="40"/>
      <c r="D38" s="39"/>
      <c r="E38" s="39"/>
      <c r="F38" s="39"/>
      <c r="G38" s="39"/>
      <c r="H38" s="39"/>
      <c r="I38" s="39"/>
      <c r="J38" s="39"/>
      <c r="K38" s="39"/>
    </row>
    <row r="39" spans="2:16" ht="27" customHeight="1" x14ac:dyDescent="0.3">
      <c r="B39" s="39"/>
      <c r="C39" s="46" t="s">
        <v>20</v>
      </c>
      <c r="D39" s="50">
        <f>SUM(D43:D52)</f>
        <v>0</v>
      </c>
      <c r="E39" s="47" t="s">
        <v>21</v>
      </c>
      <c r="F39" s="50">
        <f ca="1">SUM(E43:E52)</f>
        <v>0</v>
      </c>
      <c r="G39" s="43" t="str">
        <f ca="1">IFERROR(F39/D39,"-")</f>
        <v>-</v>
      </c>
      <c r="H39" s="44"/>
      <c r="I39" s="39"/>
      <c r="J39" s="39"/>
      <c r="K39" s="39"/>
    </row>
    <row r="40" spans="2:16" ht="18.75" customHeight="1" x14ac:dyDescent="0.3">
      <c r="B40" s="39"/>
      <c r="C40" s="40"/>
      <c r="D40" s="39"/>
      <c r="E40" s="39"/>
      <c r="F40" s="41">
        <f ca="1">IF(F39&gt;D39,0,D39-F39)</f>
        <v>0</v>
      </c>
      <c r="G40" s="39"/>
      <c r="H40" s="39"/>
      <c r="I40" s="39"/>
      <c r="J40" s="39"/>
      <c r="K40" s="39"/>
    </row>
    <row r="41" spans="2:16" ht="22.5" customHeight="1" x14ac:dyDescent="0.3">
      <c r="B41" s="39"/>
      <c r="C41" s="42" t="s">
        <v>15</v>
      </c>
      <c r="D41" s="39"/>
      <c r="E41" s="39"/>
      <c r="F41" s="39"/>
      <c r="G41" s="39"/>
      <c r="H41" s="39"/>
      <c r="I41" s="39"/>
      <c r="J41" s="39"/>
      <c r="K41" s="39"/>
    </row>
    <row r="42" spans="2:16" ht="18.75" customHeight="1" x14ac:dyDescent="0.3">
      <c r="B42" s="39"/>
      <c r="C42" s="48" t="s">
        <v>3</v>
      </c>
      <c r="D42" s="49" t="s">
        <v>16</v>
      </c>
      <c r="E42" s="49" t="s">
        <v>22</v>
      </c>
      <c r="F42" s="49" t="s">
        <v>18</v>
      </c>
      <c r="G42" s="39"/>
      <c r="H42" s="39"/>
      <c r="I42" s="39"/>
      <c r="J42" s="39"/>
      <c r="K42" s="39"/>
    </row>
    <row r="43" spans="2:16" ht="18.75" customHeight="1" x14ac:dyDescent="0.3">
      <c r="B43" s="39"/>
      <c r="C43" s="17" t="str">
        <f>IF(METAS!B29="","",METAS!B29)</f>
        <v>Despesa 1</v>
      </c>
      <c r="D43" s="18">
        <f>IF(C43="","",VLOOKUP($C43,METAS!$B$29:$N$54,MATCH('RESULTADO MÊS'!$D$4,METAS!$B$5:$N$5,0),0))</f>
        <v>0</v>
      </c>
      <c r="E43" s="51">
        <f ca="1">SUMIFS(SAÍDAS[Valor],SAÍDAS[Status],"Concluído",SAÍDAS[Categoria],'RESULTADO MÊS'!C43,SAÍDAS[Mês],'RESULTADO MÊS'!$D$4,SAÍDAS[Ano],'RESULTADO MÊS'!$E$4)</f>
        <v>0</v>
      </c>
      <c r="F43" s="52">
        <f ca="1">IFERROR(E43/D43,0)</f>
        <v>0</v>
      </c>
      <c r="G43" s="39"/>
      <c r="H43" s="39"/>
      <c r="I43" s="39"/>
      <c r="J43" s="39"/>
      <c r="K43" s="39"/>
    </row>
    <row r="44" spans="2:16" ht="18.75" customHeight="1" x14ac:dyDescent="0.3">
      <c r="B44" s="39"/>
      <c r="C44" s="17" t="str">
        <f>IF(METAS!B30="","",METAS!B30)</f>
        <v>Despesa 2</v>
      </c>
      <c r="D44" s="18">
        <f>IF(C44="","",VLOOKUP($C44,METAS!$B$29:$N$54,MATCH('RESULTADO MÊS'!$D$4,METAS!$B$5:$N$5,0),0))</f>
        <v>0</v>
      </c>
      <c r="E44" s="51">
        <f ca="1">SUMIFS(SAÍDAS[Valor],SAÍDAS[Status],"Concluído",SAÍDAS[Categoria],'RESULTADO MÊS'!C44,SAÍDAS[Mês],'RESULTADO MÊS'!$D$4,SAÍDAS[Ano],'RESULTADO MÊS'!$E$4)</f>
        <v>0</v>
      </c>
      <c r="F44" s="52">
        <f t="shared" ref="F44:F51" ca="1" si="2">IFERROR(E44/D44,0)</f>
        <v>0</v>
      </c>
      <c r="G44" s="39"/>
      <c r="H44" s="39"/>
      <c r="I44" s="39"/>
      <c r="J44" s="39"/>
      <c r="K44" s="39"/>
    </row>
    <row r="45" spans="2:16" ht="18.75" customHeight="1" x14ac:dyDescent="0.3">
      <c r="B45" s="39"/>
      <c r="C45" s="17" t="str">
        <f>IF(METAS!B31="","",METAS!B31)</f>
        <v>Despesa 3</v>
      </c>
      <c r="D45" s="18">
        <f>IF(C45="","",VLOOKUP($C45,METAS!$B$29:$N$54,MATCH('RESULTADO MÊS'!$D$4,METAS!$B$5:$N$5,0),0))</f>
        <v>0</v>
      </c>
      <c r="E45" s="51">
        <f ca="1">SUMIFS(SAÍDAS[Valor],SAÍDAS[Status],"Concluído",SAÍDAS[Categoria],'RESULTADO MÊS'!C45,SAÍDAS[Mês],'RESULTADO MÊS'!$D$4,SAÍDAS[Ano],'RESULTADO MÊS'!$E$4)</f>
        <v>0</v>
      </c>
      <c r="F45" s="52">
        <f t="shared" ca="1" si="2"/>
        <v>0</v>
      </c>
      <c r="G45" s="39"/>
      <c r="H45" s="39"/>
      <c r="I45" s="39"/>
      <c r="J45" s="39"/>
      <c r="K45" s="39"/>
    </row>
    <row r="46" spans="2:16" ht="18.75" customHeight="1" x14ac:dyDescent="0.3">
      <c r="B46" s="39"/>
      <c r="C46" s="17" t="str">
        <f>IF(METAS!B32="","",METAS!B32)</f>
        <v>Despesa 4</v>
      </c>
      <c r="D46" s="18">
        <f>IF(C46="","",VLOOKUP($C46,METAS!$B$29:$N$54,MATCH('RESULTADO MÊS'!$D$4,METAS!$B$5:$N$5,0),0))</f>
        <v>0</v>
      </c>
      <c r="E46" s="51">
        <f ca="1">SUMIFS(SAÍDAS[Valor],SAÍDAS[Status],"Concluído",SAÍDAS[Categoria],'RESULTADO MÊS'!C46,SAÍDAS[Mês],'RESULTADO MÊS'!$D$4,SAÍDAS[Ano],'RESULTADO MÊS'!$E$4)</f>
        <v>0</v>
      </c>
      <c r="F46" s="52">
        <f t="shared" ca="1" si="2"/>
        <v>0</v>
      </c>
      <c r="G46" s="39"/>
      <c r="H46" s="39"/>
      <c r="I46" s="39"/>
      <c r="J46" s="39"/>
      <c r="K46" s="39"/>
    </row>
    <row r="47" spans="2:16" ht="18.75" customHeight="1" x14ac:dyDescent="0.3">
      <c r="B47" s="39"/>
      <c r="C47" s="17" t="str">
        <f>IF(METAS!B33="","",METAS!B33)</f>
        <v>Despesa 5</v>
      </c>
      <c r="D47" s="18">
        <f>IF(C47="","",VLOOKUP($C47,METAS!$B$29:$N$54,MATCH('RESULTADO MÊS'!$D$4,METAS!$B$5:$N$5,0),0))</f>
        <v>0</v>
      </c>
      <c r="E47" s="51">
        <f ca="1">SUMIFS(SAÍDAS[Valor],SAÍDAS[Status],"Concluído",SAÍDAS[Categoria],'RESULTADO MÊS'!C47,SAÍDAS[Mês],'RESULTADO MÊS'!$D$4,SAÍDAS[Ano],'RESULTADO MÊS'!$E$4)</f>
        <v>0</v>
      </c>
      <c r="F47" s="52">
        <f t="shared" ca="1" si="2"/>
        <v>0</v>
      </c>
      <c r="G47" s="39"/>
      <c r="H47" s="39"/>
      <c r="I47" s="39"/>
      <c r="J47" s="39"/>
      <c r="K47" s="39"/>
    </row>
    <row r="48" spans="2:16" ht="18.75" customHeight="1" x14ac:dyDescent="0.3">
      <c r="B48" s="39"/>
      <c r="C48" s="17" t="str">
        <f>IF(METAS!B34="","",METAS!B34)</f>
        <v>Despesa 6</v>
      </c>
      <c r="D48" s="18">
        <f>IF(C48="","",VLOOKUP($C48,METAS!$B$29:$N$54,MATCH('RESULTADO MÊS'!$D$4,METAS!$B$5:$N$5,0),0))</f>
        <v>0</v>
      </c>
      <c r="E48" s="51">
        <f ca="1">SUMIFS(SAÍDAS[Valor],SAÍDAS[Status],"Concluído",SAÍDAS[Categoria],'RESULTADO MÊS'!C48,SAÍDAS[Mês],'RESULTADO MÊS'!$D$4,SAÍDAS[Ano],'RESULTADO MÊS'!$E$4)</f>
        <v>0</v>
      </c>
      <c r="F48" s="52">
        <f t="shared" ca="1" si="2"/>
        <v>0</v>
      </c>
      <c r="G48" s="39"/>
      <c r="H48" s="39"/>
      <c r="I48" s="39"/>
      <c r="J48" s="39"/>
      <c r="K48" s="39"/>
    </row>
    <row r="49" spans="2:11" ht="18.75" customHeight="1" x14ac:dyDescent="0.3">
      <c r="B49" s="39"/>
      <c r="C49" s="17" t="str">
        <f>IF(METAS!B35="","",METAS!B35)</f>
        <v>Despesa 7</v>
      </c>
      <c r="D49" s="18">
        <f>IF(C49="","",VLOOKUP($C49,METAS!$B$29:$N$54,MATCH('RESULTADO MÊS'!$D$4,METAS!$B$5:$N$5,0),0))</f>
        <v>0</v>
      </c>
      <c r="E49" s="51">
        <f ca="1">SUMIFS(SAÍDAS[Valor],SAÍDAS[Status],"Concluído",SAÍDAS[Categoria],'RESULTADO MÊS'!C49,SAÍDAS[Mês],'RESULTADO MÊS'!$D$4,SAÍDAS[Ano],'RESULTADO MÊS'!$E$4)</f>
        <v>0</v>
      </c>
      <c r="F49" s="52">
        <f t="shared" ca="1" si="2"/>
        <v>0</v>
      </c>
      <c r="G49" s="39"/>
      <c r="H49" s="39"/>
      <c r="I49" s="39"/>
      <c r="J49" s="39"/>
      <c r="K49" s="39"/>
    </row>
    <row r="50" spans="2:11" ht="18.75" customHeight="1" x14ac:dyDescent="0.3">
      <c r="B50" s="39"/>
      <c r="C50" s="17" t="str">
        <f>IF(METAS!B36="","",METAS!B36)</f>
        <v>Despesa 8</v>
      </c>
      <c r="D50" s="18">
        <f>IF(C50="","",VLOOKUP($C50,METAS!$B$29:$N$54,MATCH('RESULTADO MÊS'!$D$4,METAS!$B$5:$N$5,0),0))</f>
        <v>0</v>
      </c>
      <c r="E50" s="51">
        <f ca="1">SUMIFS(SAÍDAS[Valor],SAÍDAS[Status],"Concluído",SAÍDAS[Categoria],'RESULTADO MÊS'!C50,SAÍDAS[Mês],'RESULTADO MÊS'!$D$4,SAÍDAS[Ano],'RESULTADO MÊS'!$E$4)</f>
        <v>0</v>
      </c>
      <c r="F50" s="52">
        <f t="shared" ca="1" si="2"/>
        <v>0</v>
      </c>
      <c r="G50" s="39"/>
      <c r="H50" s="39"/>
      <c r="I50" s="39"/>
      <c r="J50" s="39"/>
      <c r="K50" s="39"/>
    </row>
    <row r="51" spans="2:11" ht="18.75" customHeight="1" x14ac:dyDescent="0.3">
      <c r="B51" s="39"/>
      <c r="C51" s="17" t="str">
        <f>IF(METAS!B37="","",METAS!B37)</f>
        <v>Despesa 9</v>
      </c>
      <c r="D51" s="18">
        <f>IF(C51="","",VLOOKUP($C51,METAS!$B$29:$N$54,MATCH('RESULTADO MÊS'!$D$4,METAS!$B$5:$N$5,0),0))</f>
        <v>0</v>
      </c>
      <c r="E51" s="51">
        <f ca="1">SUMIFS(SAÍDAS[Valor],SAÍDAS[Status],"Concluído",SAÍDAS[Categoria],'RESULTADO MÊS'!C51,SAÍDAS[Mês],'RESULTADO MÊS'!$D$4,SAÍDAS[Ano],'RESULTADO MÊS'!$E$4)</f>
        <v>0</v>
      </c>
      <c r="F51" s="52">
        <f t="shared" ca="1" si="2"/>
        <v>0</v>
      </c>
      <c r="G51" s="39"/>
      <c r="H51" s="39"/>
      <c r="I51" s="39"/>
      <c r="J51" s="39"/>
      <c r="K51" s="39"/>
    </row>
    <row r="52" spans="2:11" ht="18.75" customHeight="1" x14ac:dyDescent="0.3">
      <c r="B52" s="39"/>
      <c r="C52" s="17" t="str">
        <f>IF(METAS!B38="","",METAS!B38)</f>
        <v>Despesa 10</v>
      </c>
      <c r="D52" s="18">
        <f>IF(C52="","",VLOOKUP($C52,METAS!$B$29:$N$54,MATCH('RESULTADO MÊS'!$D$4,METAS!$B$5:$N$5,0),0))</f>
        <v>0</v>
      </c>
      <c r="E52" s="51">
        <f ca="1">SUMIFS(SAÍDAS[Valor],SAÍDAS[Status],"Concluído",SAÍDAS[Categoria],'RESULTADO MÊS'!C52,SAÍDAS[Mês],'RESULTADO MÊS'!$D$4,SAÍDAS[Ano],'RESULTADO MÊS'!$E$4)</f>
        <v>0</v>
      </c>
      <c r="F52" s="52">
        <f ca="1">IFERROR(E52/D52,0)</f>
        <v>0</v>
      </c>
      <c r="G52" s="39"/>
      <c r="H52" s="39"/>
      <c r="I52" s="39"/>
      <c r="J52" s="39"/>
      <c r="K52" s="39"/>
    </row>
    <row r="53" spans="2:11" ht="18.75" customHeight="1" x14ac:dyDescent="0.3">
      <c r="B53" s="39"/>
      <c r="C53" s="17" t="str">
        <f>IF(METAS!B39="","",METAS!B39)</f>
        <v/>
      </c>
      <c r="D53" s="18" t="str">
        <f>IF(C53="","",VLOOKUP($C53,METAS!$B$29:$N$54,MATCH('RESULTADO MÊS'!$D$4,METAS!$B$5:$N$5,0),0))</f>
        <v/>
      </c>
      <c r="E53" s="51">
        <f ca="1">SUMIFS(SAÍDAS[Valor],SAÍDAS[Status],"Concluído",SAÍDAS[Categoria],'RESULTADO MÊS'!C53,SAÍDAS[Mês],'RESULTADO MÊS'!$D$4,SAÍDAS[Ano],'RESULTADO MÊS'!$E$4)</f>
        <v>0</v>
      </c>
      <c r="F53" s="52">
        <f t="shared" ref="F53:F62" ca="1" si="3">IFERROR(E53/D53,0)</f>
        <v>0</v>
      </c>
      <c r="G53" s="39"/>
      <c r="H53" s="39"/>
      <c r="I53" s="39"/>
      <c r="J53" s="39"/>
      <c r="K53" s="39"/>
    </row>
    <row r="54" spans="2:11" ht="18.75" customHeight="1" x14ac:dyDescent="0.3">
      <c r="B54" s="39"/>
      <c r="C54" s="17" t="str">
        <f>IF(METAS!B40="","",METAS!B40)</f>
        <v/>
      </c>
      <c r="D54" s="18" t="str">
        <f>IF(C54="","",VLOOKUP($C54,METAS!$B$29:$N$54,MATCH('RESULTADO MÊS'!$D$4,METAS!$B$5:$N$5,0),0))</f>
        <v/>
      </c>
      <c r="E54" s="51">
        <f ca="1">SUMIFS(SAÍDAS[Valor],SAÍDAS[Status],"Concluído",SAÍDAS[Categoria],'RESULTADO MÊS'!C54,SAÍDAS[Mês],'RESULTADO MÊS'!$D$4,SAÍDAS[Ano],'RESULTADO MÊS'!$E$4)</f>
        <v>0</v>
      </c>
      <c r="F54" s="52">
        <f t="shared" ca="1" si="3"/>
        <v>0</v>
      </c>
      <c r="G54" s="39"/>
      <c r="H54" s="39"/>
      <c r="I54" s="39"/>
      <c r="J54" s="39"/>
      <c r="K54" s="39"/>
    </row>
    <row r="55" spans="2:11" ht="18.75" customHeight="1" x14ac:dyDescent="0.3">
      <c r="B55" s="39"/>
      <c r="C55" s="17" t="str">
        <f>IF(METAS!B41="","",METAS!B41)</f>
        <v/>
      </c>
      <c r="D55" s="18" t="str">
        <f>IF(C55="","",VLOOKUP($C55,METAS!$B$29:$N$54,MATCH('RESULTADO MÊS'!$D$4,METAS!$B$5:$N$5,0),0))</f>
        <v/>
      </c>
      <c r="E55" s="51">
        <f ca="1">SUMIFS(SAÍDAS[Valor],SAÍDAS[Status],"Concluído",SAÍDAS[Categoria],'RESULTADO MÊS'!C55,SAÍDAS[Mês],'RESULTADO MÊS'!$D$4,SAÍDAS[Ano],'RESULTADO MÊS'!$E$4)</f>
        <v>0</v>
      </c>
      <c r="F55" s="52">
        <f t="shared" ca="1" si="3"/>
        <v>0</v>
      </c>
      <c r="G55" s="39"/>
      <c r="H55" s="39"/>
      <c r="I55" s="39"/>
      <c r="J55" s="39"/>
      <c r="K55" s="39"/>
    </row>
    <row r="56" spans="2:11" ht="18.75" customHeight="1" x14ac:dyDescent="0.3">
      <c r="B56" s="39"/>
      <c r="C56" s="17" t="str">
        <f>IF(METAS!B42="","",METAS!B42)</f>
        <v/>
      </c>
      <c r="D56" s="18" t="str">
        <f>IF(C56="","",VLOOKUP($C56,METAS!$B$29:$N$54,MATCH('RESULTADO MÊS'!$D$4,METAS!$B$5:$N$5,0),0))</f>
        <v/>
      </c>
      <c r="E56" s="51">
        <f ca="1">SUMIFS(SAÍDAS[Valor],SAÍDAS[Status],"Concluído",SAÍDAS[Categoria],'RESULTADO MÊS'!C56,SAÍDAS[Mês],'RESULTADO MÊS'!$D$4,SAÍDAS[Ano],'RESULTADO MÊS'!$E$4)</f>
        <v>0</v>
      </c>
      <c r="F56" s="52">
        <f t="shared" ca="1" si="3"/>
        <v>0</v>
      </c>
      <c r="G56" s="39"/>
      <c r="H56" s="39"/>
      <c r="I56" s="39"/>
      <c r="J56" s="39"/>
      <c r="K56" s="39"/>
    </row>
    <row r="57" spans="2:11" ht="18.75" customHeight="1" x14ac:dyDescent="0.3">
      <c r="B57" s="39"/>
      <c r="C57" s="17" t="str">
        <f>IF(METAS!B43="","",METAS!B43)</f>
        <v/>
      </c>
      <c r="D57" s="18" t="str">
        <f>IF(C57="","",VLOOKUP($C57,METAS!$B$29:$N$54,MATCH('RESULTADO MÊS'!$D$4,METAS!$B$5:$N$5,0),0))</f>
        <v/>
      </c>
      <c r="E57" s="51">
        <f ca="1">SUMIFS(SAÍDAS[Valor],SAÍDAS[Status],"Concluído",SAÍDAS[Categoria],'RESULTADO MÊS'!C57,SAÍDAS[Mês],'RESULTADO MÊS'!$D$4,SAÍDAS[Ano],'RESULTADO MÊS'!$E$4)</f>
        <v>0</v>
      </c>
      <c r="F57" s="52">
        <f t="shared" ca="1" si="3"/>
        <v>0</v>
      </c>
      <c r="G57" s="39"/>
      <c r="H57" s="39"/>
      <c r="I57" s="39"/>
      <c r="J57" s="39"/>
      <c r="K57" s="39"/>
    </row>
    <row r="58" spans="2:11" ht="18.75" customHeight="1" x14ac:dyDescent="0.3">
      <c r="B58" s="39"/>
      <c r="C58" s="17" t="str">
        <f>IF(METAS!B44="","",METAS!B44)</f>
        <v/>
      </c>
      <c r="D58" s="18" t="str">
        <f>IF(C58="","",VLOOKUP($C58,METAS!$B$29:$N$54,MATCH('RESULTADO MÊS'!$D$4,METAS!$B$5:$N$5,0),0))</f>
        <v/>
      </c>
      <c r="E58" s="51">
        <f ca="1">SUMIFS(SAÍDAS[Valor],SAÍDAS[Status],"Concluído",SAÍDAS[Categoria],'RESULTADO MÊS'!C58,SAÍDAS[Mês],'RESULTADO MÊS'!$D$4,SAÍDAS[Ano],'RESULTADO MÊS'!$E$4)</f>
        <v>0</v>
      </c>
      <c r="F58" s="52">
        <f t="shared" ca="1" si="3"/>
        <v>0</v>
      </c>
      <c r="G58" s="39"/>
      <c r="H58" s="39"/>
      <c r="I58" s="39"/>
      <c r="J58" s="39"/>
      <c r="K58" s="39"/>
    </row>
    <row r="59" spans="2:11" ht="18.75" customHeight="1" x14ac:dyDescent="0.3">
      <c r="B59" s="39"/>
      <c r="C59" s="17" t="str">
        <f>IF(METAS!B45="","",METAS!B45)</f>
        <v/>
      </c>
      <c r="D59" s="18" t="str">
        <f>IF(C59="","",VLOOKUP($C59,METAS!$B$29:$N$54,MATCH('RESULTADO MÊS'!$D$4,METAS!$B$5:$N$5,0),0))</f>
        <v/>
      </c>
      <c r="E59" s="51">
        <f ca="1">SUMIFS(SAÍDAS[Valor],SAÍDAS[Status],"Concluído",SAÍDAS[Categoria],'RESULTADO MÊS'!C59,SAÍDAS[Mês],'RESULTADO MÊS'!$D$4,SAÍDAS[Ano],'RESULTADO MÊS'!$E$4)</f>
        <v>0</v>
      </c>
      <c r="F59" s="52">
        <f t="shared" ca="1" si="3"/>
        <v>0</v>
      </c>
      <c r="G59" s="39"/>
      <c r="H59" s="39"/>
      <c r="I59" s="39"/>
      <c r="J59" s="39"/>
      <c r="K59" s="39"/>
    </row>
    <row r="60" spans="2:11" ht="18.75" customHeight="1" x14ac:dyDescent="0.3">
      <c r="B60" s="39"/>
      <c r="C60" s="17" t="str">
        <f>IF(METAS!B46="","",METAS!B46)</f>
        <v/>
      </c>
      <c r="D60" s="18" t="str">
        <f>IF(C60="","",VLOOKUP($C60,METAS!$B$29:$N$54,MATCH('RESULTADO MÊS'!$D$4,METAS!$B$5:$N$5,0),0))</f>
        <v/>
      </c>
      <c r="E60" s="51">
        <f ca="1">SUMIFS(SAÍDAS[Valor],SAÍDAS[Status],"Concluído",SAÍDAS[Categoria],'RESULTADO MÊS'!C60,SAÍDAS[Mês],'RESULTADO MÊS'!$D$4,SAÍDAS[Ano],'RESULTADO MÊS'!$E$4)</f>
        <v>0</v>
      </c>
      <c r="F60" s="52">
        <f t="shared" ca="1" si="3"/>
        <v>0</v>
      </c>
      <c r="G60" s="39"/>
      <c r="H60" s="39"/>
      <c r="I60" s="39"/>
      <c r="J60" s="39"/>
      <c r="K60" s="39"/>
    </row>
    <row r="61" spans="2:11" ht="18.75" customHeight="1" x14ac:dyDescent="0.3">
      <c r="B61" s="39"/>
      <c r="C61" s="17" t="str">
        <f>IF(METAS!B47="","",METAS!B47)</f>
        <v/>
      </c>
      <c r="D61" s="18" t="str">
        <f>IF(C61="","",VLOOKUP($C61,METAS!$B$29:$N$54,MATCH('RESULTADO MÊS'!$D$4,METAS!$B$5:$N$5,0),0))</f>
        <v/>
      </c>
      <c r="E61" s="51">
        <f ca="1">SUMIFS(SAÍDAS[Valor],SAÍDAS[Status],"Concluído",SAÍDAS[Categoria],'RESULTADO MÊS'!C61,SAÍDAS[Mês],'RESULTADO MÊS'!$D$4,SAÍDAS[Ano],'RESULTADO MÊS'!$E$4)</f>
        <v>0</v>
      </c>
      <c r="F61" s="52">
        <f t="shared" ca="1" si="3"/>
        <v>0</v>
      </c>
      <c r="G61" s="39"/>
      <c r="H61" s="39"/>
      <c r="I61" s="39"/>
      <c r="J61" s="39"/>
      <c r="K61" s="39"/>
    </row>
    <row r="62" spans="2:11" ht="18.75" customHeight="1" x14ac:dyDescent="0.3">
      <c r="B62" s="39"/>
      <c r="C62" s="17" t="str">
        <f>IF(METAS!B48="","",METAS!B48)</f>
        <v/>
      </c>
      <c r="D62" s="18" t="str">
        <f>IF(C62="","",VLOOKUP($C62,METAS!$B$29:$N$54,MATCH('RESULTADO MÊS'!$D$4,METAS!$B$5:$N$5,0),0))</f>
        <v/>
      </c>
      <c r="E62" s="51">
        <f ca="1">SUMIFS(SAÍDAS[Valor],SAÍDAS[Status],"Concluído",SAÍDAS[Categoria],'RESULTADO MÊS'!C62,SAÍDAS[Mês],'RESULTADO MÊS'!$D$4,SAÍDAS[Ano],'RESULTADO MÊS'!$E$4)</f>
        <v>0</v>
      </c>
      <c r="F62" s="52">
        <f t="shared" ca="1" si="3"/>
        <v>0</v>
      </c>
      <c r="G62" s="39"/>
      <c r="H62" s="39"/>
      <c r="I62" s="39"/>
      <c r="J62" s="39"/>
      <c r="K62" s="39"/>
    </row>
    <row r="63" spans="2:11" ht="18.75" customHeight="1" x14ac:dyDescent="0.3">
      <c r="B63" s="39"/>
      <c r="C63" s="39"/>
      <c r="D63" s="39"/>
      <c r="E63" s="39"/>
      <c r="F63" s="39"/>
      <c r="G63" s="39"/>
      <c r="H63" s="39"/>
      <c r="I63" s="39"/>
      <c r="J63" s="39"/>
      <c r="K63" s="39"/>
    </row>
  </sheetData>
  <sheetProtection algorithmName="SHA-512" hashValue="YAAla68IibxITyEOW4T+MxReU2GzKIzTXxch+ZtB6WpIhWlkN+8Tp6sSox+xaTMmLIcnzTCL55uEOXrjS/Za2w==" saltValue="Ny/5TzstxDfccRNg4ouYcA==" spinCount="100000" sheet="1" objects="1" formatCells="0" formatColumns="0" formatRows="0" sort="0" autoFilter="0"/>
  <conditionalFormatting sqref="F14:F33">
    <cfRule type="dataBar" priority="3">
      <dataBar>
        <cfvo type="num" val="0"/>
        <cfvo type="num" val="1"/>
        <color rgb="FF63C384"/>
      </dataBar>
      <extLst>
        <ext xmlns:x14="http://schemas.microsoft.com/office/spreadsheetml/2009/9/main" uri="{B025F937-C7B1-47D3-B67F-A62EFF666E3E}">
          <x14:id>{ED6E49AA-653F-4F96-B3AA-9174403B603E}</x14:id>
        </ext>
      </extLst>
    </cfRule>
  </conditionalFormatting>
  <conditionalFormatting sqref="F43:F62">
    <cfRule type="dataBar" priority="2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{BF158E6C-28AC-4F6C-B769-C02D115A357C}</x14:id>
        </ext>
      </extLst>
    </cfRule>
  </conditionalFormatting>
  <dataValidations count="2">
    <dataValidation type="list" allowBlank="1" showInputMessage="1" showErrorMessage="1" errorTitle="Erro" error="Selecione um mês válido" sqref="D4" xr:uid="{5C7B4D08-FE69-41A1-B461-F137DBDBE52B}">
      <formula1>"JAN,FEV,MAR,ABR,MAI,JUN,JUL,AGO,SET,OUT,NOV,DEZ"</formula1>
    </dataValidation>
    <dataValidation allowBlank="1" showInputMessage="1" showErrorMessage="1" errorTitle="Erro" error="Selecione um mês válido" sqref="E4" xr:uid="{52AEF2C9-4121-47B9-A79C-F950D83A6B9C}"/>
  </dataValidations>
  <pageMargins left="0.511811024" right="0.511811024" top="0.78740157499999996" bottom="0.78740157499999996" header="0.31496062000000002" footer="0.31496062000000002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D6E49AA-653F-4F96-B3AA-9174403B603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F14:F33</xm:sqref>
        </x14:conditionalFormatting>
        <x14:conditionalFormatting xmlns:xm="http://schemas.microsoft.com/office/excel/2006/main">
          <x14:cfRule type="dataBar" id="{BF158E6C-28AC-4F6C-B769-C02D115A357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F43:F62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C450-2AB3-4D51-AF45-611E2B5E2F4F}">
  <dimension ref="B1:O85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730" sqref="D730"/>
    </sheetView>
  </sheetViews>
  <sheetFormatPr defaultRowHeight="16.5" x14ac:dyDescent="0.3"/>
  <cols>
    <col min="1" max="1" width="1.44140625" customWidth="1"/>
    <col min="2" max="2" width="18.33203125" customWidth="1"/>
    <col min="3" max="15" width="11.109375" customWidth="1"/>
  </cols>
  <sheetData>
    <row r="1" spans="2:15" s="120" customFormat="1" ht="69" customHeight="1" x14ac:dyDescent="0.3"/>
    <row r="3" spans="2:15" s="21" customFormat="1" ht="15" x14ac:dyDescent="0.3"/>
    <row r="4" spans="2:15" s="21" customFormat="1" ht="15" x14ac:dyDescent="0.3">
      <c r="B4" s="21" t="s">
        <v>78</v>
      </c>
      <c r="C4" s="20" t="s">
        <v>9</v>
      </c>
      <c r="F4" s="71">
        <v>1</v>
      </c>
    </row>
    <row r="5" spans="2:15" s="21" customFormat="1" ht="15" x14ac:dyDescent="0.3">
      <c r="B5" s="79">
        <v>2026</v>
      </c>
      <c r="C5" s="89" t="s">
        <v>77</v>
      </c>
      <c r="D5" s="89" t="s">
        <v>80</v>
      </c>
      <c r="E5" s="89" t="s">
        <v>81</v>
      </c>
      <c r="F5" s="89" t="s">
        <v>82</v>
      </c>
      <c r="G5" s="89" t="s">
        <v>83</v>
      </c>
      <c r="H5" s="89" t="s">
        <v>84</v>
      </c>
      <c r="I5" s="89" t="s">
        <v>85</v>
      </c>
      <c r="J5" s="89" t="s">
        <v>86</v>
      </c>
      <c r="K5" s="89" t="s">
        <v>87</v>
      </c>
      <c r="L5" s="89" t="s">
        <v>88</v>
      </c>
      <c r="M5" s="89" t="s">
        <v>89</v>
      </c>
      <c r="N5" s="89" t="s">
        <v>90</v>
      </c>
      <c r="O5" s="89" t="s">
        <v>2</v>
      </c>
    </row>
    <row r="6" spans="2:15" x14ac:dyDescent="0.3">
      <c r="B6" s="53" t="s">
        <v>10</v>
      </c>
      <c r="C6" s="60">
        <f>SUBTOTAL(9,C7,C28,C49,C70,C91,C112,C133,C154,C175,C196,C217,C238,C259,C280,C301,C322,C343,C364,C385,C406)</f>
        <v>0</v>
      </c>
      <c r="D6" s="60">
        <f t="shared" ref="D6:N6" si="0">SUBTOTAL(9,D7,D28,D49,D70,D91,D112,D133,D154,D175,D196,D217,D238,D259,D280,D301,D322,D343,D364,D385,D406)</f>
        <v>0</v>
      </c>
      <c r="E6" s="60">
        <f t="shared" si="0"/>
        <v>0</v>
      </c>
      <c r="F6" s="60">
        <f t="shared" si="0"/>
        <v>0</v>
      </c>
      <c r="G6" s="60">
        <f t="shared" si="0"/>
        <v>0</v>
      </c>
      <c r="H6" s="60">
        <f t="shared" si="0"/>
        <v>0</v>
      </c>
      <c r="I6" s="60">
        <f t="shared" si="0"/>
        <v>0</v>
      </c>
      <c r="J6" s="60">
        <f t="shared" si="0"/>
        <v>0</v>
      </c>
      <c r="K6" s="60">
        <f t="shared" si="0"/>
        <v>0</v>
      </c>
      <c r="L6" s="60">
        <f t="shared" si="0"/>
        <v>0</v>
      </c>
      <c r="M6" s="60">
        <f t="shared" si="0"/>
        <v>0</v>
      </c>
      <c r="N6" s="60">
        <f t="shared" si="0"/>
        <v>0</v>
      </c>
      <c r="O6" s="60">
        <f>SUM(C6:N6)</f>
        <v>0</v>
      </c>
    </row>
    <row r="7" spans="2:15" x14ac:dyDescent="0.3">
      <c r="B7" s="58" t="str">
        <f>IF('PLANO DE CONTAS'!D6="","",'PLANO DE CONTAS'!D6)</f>
        <v>Receita 1</v>
      </c>
      <c r="C7" s="94">
        <f>IF($B7="","",IF($F$4=1,SUMIFS(ENTRADAS[Valor],ENTRADAS[Categoria],$B7,ENTRADAS[Status],"Concluído",ENTRADAS[Mês],C$5,ENTRADAS[Ano],$B$5),SUMIFS(ENTRADAS[Valor],ENTRADAS[Categoria],$B7,ENTRADAS[Mês],C$5,ENTRADAS[Ano],$B$5)))</f>
        <v>0</v>
      </c>
      <c r="D7" s="94">
        <f>IF($B7="","",IF($F$4=1,SUMIFS(ENTRADAS[Valor],ENTRADAS[Categoria],$B7,ENTRADAS[Status],"Concluído",ENTRADAS[Mês],D$5,ENTRADAS[Ano],$B$5),SUMIFS(ENTRADAS[Valor],ENTRADAS[Categoria],$B7,ENTRADAS[Mês],D$5,ENTRADAS[Ano],$B$5)))</f>
        <v>0</v>
      </c>
      <c r="E7" s="94">
        <f>IF($B7="","",IF($F$4=1,SUMIFS(ENTRADAS[Valor],ENTRADAS[Categoria],$B7,ENTRADAS[Status],"Concluído",ENTRADAS[Mês],E$5,ENTRADAS[Ano],$B$5),SUMIFS(ENTRADAS[Valor],ENTRADAS[Categoria],$B7,ENTRADAS[Mês],E$5,ENTRADAS[Ano],$B$5)))</f>
        <v>0</v>
      </c>
      <c r="F7" s="94">
        <f>IF($B7="","",IF($F$4=1,SUMIFS(ENTRADAS[Valor],ENTRADAS[Categoria],$B7,ENTRADAS[Status],"Concluído",ENTRADAS[Mês],F$5,ENTRADAS[Ano],$B$5),SUMIFS(ENTRADAS[Valor],ENTRADAS[Categoria],$B7,ENTRADAS[Mês],F$5,ENTRADAS[Ano],$B$5)))</f>
        <v>0</v>
      </c>
      <c r="G7" s="94">
        <f>IF($B7="","",IF($F$4=1,SUMIFS(ENTRADAS[Valor],ENTRADAS[Categoria],$B7,ENTRADAS[Status],"Concluído",ENTRADAS[Mês],G$5,ENTRADAS[Ano],$B$5),SUMIFS(ENTRADAS[Valor],ENTRADAS[Categoria],$B7,ENTRADAS[Mês],G$5,ENTRADAS[Ano],$B$5)))</f>
        <v>0</v>
      </c>
      <c r="H7" s="94">
        <f>IF($B7="","",IF($F$4=1,SUMIFS(ENTRADAS[Valor],ENTRADAS[Categoria],$B7,ENTRADAS[Status],"Concluído",ENTRADAS[Mês],H$5,ENTRADAS[Ano],$B$5),SUMIFS(ENTRADAS[Valor],ENTRADAS[Categoria],$B7,ENTRADAS[Mês],H$5,ENTRADAS[Ano],$B$5)))</f>
        <v>0</v>
      </c>
      <c r="I7" s="94">
        <f>IF($B7="","",IF($F$4=1,SUMIFS(ENTRADAS[Valor],ENTRADAS[Categoria],$B7,ENTRADAS[Status],"Concluído",ENTRADAS[Mês],I$5,ENTRADAS[Ano],$B$5),SUMIFS(ENTRADAS[Valor],ENTRADAS[Categoria],$B7,ENTRADAS[Mês],I$5,ENTRADAS[Ano],$B$5)))</f>
        <v>0</v>
      </c>
      <c r="J7" s="94">
        <f>IF($B7="","",IF($F$4=1,SUMIFS(ENTRADAS[Valor],ENTRADAS[Categoria],$B7,ENTRADAS[Status],"Concluído",ENTRADAS[Mês],J$5,ENTRADAS[Ano],$B$5),SUMIFS(ENTRADAS[Valor],ENTRADAS[Categoria],$B7,ENTRADAS[Mês],J$5,ENTRADAS[Ano],$B$5)))</f>
        <v>0</v>
      </c>
      <c r="K7" s="94">
        <f>IF($B7="","",IF($F$4=1,SUMIFS(ENTRADAS[Valor],ENTRADAS[Categoria],$B7,ENTRADAS[Status],"Concluído",ENTRADAS[Mês],K$5,ENTRADAS[Ano],$B$5),SUMIFS(ENTRADAS[Valor],ENTRADAS[Categoria],$B7,ENTRADAS[Mês],K$5,ENTRADAS[Ano],$B$5)))</f>
        <v>0</v>
      </c>
      <c r="L7" s="94">
        <f>IF($B7="","",IF($F$4=1,SUMIFS(ENTRADAS[Valor],ENTRADAS[Categoria],$B7,ENTRADAS[Status],"Concluído",ENTRADAS[Mês],L$5,ENTRADAS[Ano],$B$5),SUMIFS(ENTRADAS[Valor],ENTRADAS[Categoria],$B7,ENTRADAS[Mês],L$5,ENTRADAS[Ano],$B$5)))</f>
        <v>0</v>
      </c>
      <c r="M7" s="94">
        <f>IF($B7="","",IF($F$4=1,SUMIFS(ENTRADAS[Valor],ENTRADAS[Categoria],$B7,ENTRADAS[Status],"Concluído",ENTRADAS[Mês],M$5,ENTRADAS[Ano],$B$5),SUMIFS(ENTRADAS[Valor],ENTRADAS[Categoria],$B7,ENTRADAS[Mês],M$5,ENTRADAS[Ano],$B$5)))</f>
        <v>0</v>
      </c>
      <c r="N7" s="94">
        <f>IF($B7="","",IF($F$4=1,SUMIFS(ENTRADAS[Valor],ENTRADAS[Categoria],$B7,ENTRADAS[Status],"Concluído",ENTRADAS[Mês],N$5,ENTRADAS[Ano],$B$5),SUMIFS(ENTRADAS[Valor],ENTRADAS[Categoria],$B7,ENTRADAS[Mês],N$5,ENTRADAS[Ano],$B$5)))</f>
        <v>0</v>
      </c>
      <c r="O7" s="57">
        <f>SUBTOTAL(9,C7,D7,E7,F7,G7,H7,I7,J7,K7,L7,M7,N7)</f>
        <v>0</v>
      </c>
    </row>
    <row r="8" spans="2:15" x14ac:dyDescent="0.3">
      <c r="B8" s="93" t="str">
        <f>IF('PLANO DE CONTAS'!D7="","",'PLANO DE CONTAS'!D7)</f>
        <v>Subcategoria 1</v>
      </c>
      <c r="C8" s="61">
        <f>IF($B8="","",IF($B$7="","",IF($F$4=1,
SUMIFS(ENTRADAS[Valor],ENTRADAS[Categoria],$B$7,ENTRADAS[Status],"Concluído",ENTRADAS[Mês],C$5,ENTRADAS[Ano],$B$5,ENTRADAS[Subcategoria],$B8),
SUMIFS(ENTRADAS[Valor],ENTRADAS[Categoria],$B$7,ENTRADAS[Mês],C$5,ENTRADAS[Ano],$B$5,ENTRADAS[Subcategoria],$B8))))</f>
        <v>0</v>
      </c>
      <c r="D8" s="61">
        <f>IF($B8="","",IF($B$7="","",IF($F$4=1,
SUMIFS(ENTRADAS[Valor],ENTRADAS[Categoria],$B$7,ENTRADAS[Status],"Concluído",ENTRADAS[Mês],D$5,ENTRADAS[Ano],$B$5,ENTRADAS[Subcategoria],$B8),
SUMIFS(ENTRADAS[Valor],ENTRADAS[Categoria],$B$7,ENTRADAS[Mês],D$5,ENTRADAS[Ano],$B$5,ENTRADAS[Subcategoria],$B8))))</f>
        <v>0</v>
      </c>
      <c r="E8" s="61">
        <f>IF($B8="","",IF($B$7="","",IF($F$4=1,
SUMIFS(ENTRADAS[Valor],ENTRADAS[Categoria],$B$7,ENTRADAS[Status],"Concluído",ENTRADAS[Mês],E$5,ENTRADAS[Ano],$B$5,ENTRADAS[Subcategoria],$B8),
SUMIFS(ENTRADAS[Valor],ENTRADAS[Categoria],$B$7,ENTRADAS[Mês],E$5,ENTRADAS[Ano],$B$5,ENTRADAS[Subcategoria],$B8))))</f>
        <v>0</v>
      </c>
      <c r="F8" s="61">
        <f>IF($B8="","",IF($B$7="","",IF($F$4=1,
SUMIFS(ENTRADAS[Valor],ENTRADAS[Categoria],$B$7,ENTRADAS[Status],"Concluído",ENTRADAS[Mês],F$5,ENTRADAS[Ano],$B$5,ENTRADAS[Subcategoria],$B8),
SUMIFS(ENTRADAS[Valor],ENTRADAS[Categoria],$B$7,ENTRADAS[Mês],F$5,ENTRADAS[Ano],$B$5,ENTRADAS[Subcategoria],$B8))))</f>
        <v>0</v>
      </c>
      <c r="G8" s="61">
        <f>IF($B8="","",IF($B$7="","",IF($F$4=1,
SUMIFS(ENTRADAS[Valor],ENTRADAS[Categoria],$B$7,ENTRADAS[Status],"Concluído",ENTRADAS[Mês],G$5,ENTRADAS[Ano],$B$5,ENTRADAS[Subcategoria],$B8),
SUMIFS(ENTRADAS[Valor],ENTRADAS[Categoria],$B$7,ENTRADAS[Mês],G$5,ENTRADAS[Ano],$B$5,ENTRADAS[Subcategoria],$B8))))</f>
        <v>0</v>
      </c>
      <c r="H8" s="61">
        <f>IF($B8="","",IF($B$7="","",IF($F$4=1,
SUMIFS(ENTRADAS[Valor],ENTRADAS[Categoria],$B$7,ENTRADAS[Status],"Concluído",ENTRADAS[Mês],H$5,ENTRADAS[Ano],$B$5,ENTRADAS[Subcategoria],$B8),
SUMIFS(ENTRADAS[Valor],ENTRADAS[Categoria],$B$7,ENTRADAS[Mês],H$5,ENTRADAS[Ano],$B$5,ENTRADAS[Subcategoria],$B8))))</f>
        <v>0</v>
      </c>
      <c r="I8" s="61">
        <f>IF($B8="","",IF($B$7="","",IF($F$4=1,
SUMIFS(ENTRADAS[Valor],ENTRADAS[Categoria],$B$7,ENTRADAS[Status],"Concluído",ENTRADAS[Mês],I$5,ENTRADAS[Ano],$B$5,ENTRADAS[Subcategoria],$B8),
SUMIFS(ENTRADAS[Valor],ENTRADAS[Categoria],$B$7,ENTRADAS[Mês],I$5,ENTRADAS[Ano],$B$5,ENTRADAS[Subcategoria],$B8))))</f>
        <v>0</v>
      </c>
      <c r="J8" s="61">
        <f>IF($B8="","",IF($B$7="","",IF($F$4=1,
SUMIFS(ENTRADAS[Valor],ENTRADAS[Categoria],$B$7,ENTRADAS[Status],"Concluído",ENTRADAS[Mês],J$5,ENTRADAS[Ano],$B$5,ENTRADAS[Subcategoria],$B8),
SUMIFS(ENTRADAS[Valor],ENTRADAS[Categoria],$B$7,ENTRADAS[Mês],J$5,ENTRADAS[Ano],$B$5,ENTRADAS[Subcategoria],$B8))))</f>
        <v>0</v>
      </c>
      <c r="K8" s="61">
        <f>IF($B8="","",IF($B$7="","",IF($F$4=1,
SUMIFS(ENTRADAS[Valor],ENTRADAS[Categoria],$B$7,ENTRADAS[Status],"Concluído",ENTRADAS[Mês],K$5,ENTRADAS[Ano],$B$5,ENTRADAS[Subcategoria],$B8),
SUMIFS(ENTRADAS[Valor],ENTRADAS[Categoria],$B$7,ENTRADAS[Mês],K$5,ENTRADAS[Ano],$B$5,ENTRADAS[Subcategoria],$B8))))</f>
        <v>0</v>
      </c>
      <c r="L8" s="61">
        <f>IF($B8="","",IF($B$7="","",IF($F$4=1,
SUMIFS(ENTRADAS[Valor],ENTRADAS[Categoria],$B$7,ENTRADAS[Status],"Concluído",ENTRADAS[Mês],L$5,ENTRADAS[Ano],$B$5,ENTRADAS[Subcategoria],$B8),
SUMIFS(ENTRADAS[Valor],ENTRADAS[Categoria],$B$7,ENTRADAS[Mês],L$5,ENTRADAS[Ano],$B$5,ENTRADAS[Subcategoria],$B8))))</f>
        <v>0</v>
      </c>
      <c r="M8" s="61">
        <f>IF($B8="","",IF($B$7="","",IF($F$4=1,
SUMIFS(ENTRADAS[Valor],ENTRADAS[Categoria],$B$7,ENTRADAS[Status],"Concluído",ENTRADAS[Mês],M$5,ENTRADAS[Ano],$B$5,ENTRADAS[Subcategoria],$B8),
SUMIFS(ENTRADAS[Valor],ENTRADAS[Categoria],$B$7,ENTRADAS[Mês],M$5,ENTRADAS[Ano],$B$5,ENTRADAS[Subcategoria],$B8))))</f>
        <v>0</v>
      </c>
      <c r="N8" s="61">
        <f>IF($B8="","",IF($B$7="","",IF($F$4=1,
SUMIFS(ENTRADAS[Valor],ENTRADAS[Categoria],$B$7,ENTRADAS[Status],"Concluído",ENTRADAS[Mês],N$5,ENTRADAS[Ano],$B$5,ENTRADAS[Subcategoria],$B8),
SUMIFS(ENTRADAS[Valor],ENTRADAS[Categoria],$B$7,ENTRADAS[Mês],N$5,ENTRADAS[Ano],$B$5,ENTRADAS[Subcategoria],$B8))))</f>
        <v>0</v>
      </c>
      <c r="O8" s="57">
        <f>SUBTOTAL(9,C8,D8,E8,F8,G8,H8,I8,J8,K8,L8,M8,N8)</f>
        <v>0</v>
      </c>
    </row>
    <row r="9" spans="2:15" x14ac:dyDescent="0.3">
      <c r="B9" s="93" t="str">
        <f>IF('PLANO DE CONTAS'!D8="","",'PLANO DE CONTAS'!D8)</f>
        <v>Subcategoria 2</v>
      </c>
      <c r="C9" s="61">
        <f>IF($B9="","",IF($B$7="","",IF($F$4=1,
SUMIFS(ENTRADAS[Valor],ENTRADAS[Categoria],$B$7,ENTRADAS[Status],"Concluído",ENTRADAS[Mês],C$5,ENTRADAS[Ano],$B$5,ENTRADAS[Subcategoria],$B9),
SUMIFS(ENTRADAS[Valor],ENTRADAS[Categoria],$B$7,ENTRADAS[Mês],C$5,ENTRADAS[Ano],$B$5,ENTRADAS[Subcategoria],$B9))))</f>
        <v>0</v>
      </c>
      <c r="D9" s="61">
        <f>IF($B9="","",IF($B$7="","",IF($F$4=1,
SUMIFS(ENTRADAS[Valor],ENTRADAS[Categoria],$B$7,ENTRADAS[Status],"Concluído",ENTRADAS[Mês],D$5,ENTRADAS[Ano],$B$5,ENTRADAS[Subcategoria],$B9),
SUMIFS(ENTRADAS[Valor],ENTRADAS[Categoria],$B$7,ENTRADAS[Mês],D$5,ENTRADAS[Ano],$B$5,ENTRADAS[Subcategoria],$B9))))</f>
        <v>0</v>
      </c>
      <c r="E9" s="61">
        <f>IF($B9="","",IF($B$7="","",IF($F$4=1,
SUMIFS(ENTRADAS[Valor],ENTRADAS[Categoria],$B$7,ENTRADAS[Status],"Concluído",ENTRADAS[Mês],E$5,ENTRADAS[Ano],$B$5,ENTRADAS[Subcategoria],$B9),
SUMIFS(ENTRADAS[Valor],ENTRADAS[Categoria],$B$7,ENTRADAS[Mês],E$5,ENTRADAS[Ano],$B$5,ENTRADAS[Subcategoria],$B9))))</f>
        <v>0</v>
      </c>
      <c r="F9" s="61">
        <f>IF($B9="","",IF($B$7="","",IF($F$4=1,
SUMIFS(ENTRADAS[Valor],ENTRADAS[Categoria],$B$7,ENTRADAS[Status],"Concluído",ENTRADAS[Mês],F$5,ENTRADAS[Ano],$B$5,ENTRADAS[Subcategoria],$B9),
SUMIFS(ENTRADAS[Valor],ENTRADAS[Categoria],$B$7,ENTRADAS[Mês],F$5,ENTRADAS[Ano],$B$5,ENTRADAS[Subcategoria],$B9))))</f>
        <v>0</v>
      </c>
      <c r="G9" s="61">
        <f>IF($B9="","",IF($B$7="","",IF($F$4=1,
SUMIFS(ENTRADAS[Valor],ENTRADAS[Categoria],$B$7,ENTRADAS[Status],"Concluído",ENTRADAS[Mês],G$5,ENTRADAS[Ano],$B$5,ENTRADAS[Subcategoria],$B9),
SUMIFS(ENTRADAS[Valor],ENTRADAS[Categoria],$B$7,ENTRADAS[Mês],G$5,ENTRADAS[Ano],$B$5,ENTRADAS[Subcategoria],$B9))))</f>
        <v>0</v>
      </c>
      <c r="H9" s="61">
        <f>IF($B9="","",IF($B$7="","",IF($F$4=1,
SUMIFS(ENTRADAS[Valor],ENTRADAS[Categoria],$B$7,ENTRADAS[Status],"Concluído",ENTRADAS[Mês],H$5,ENTRADAS[Ano],$B$5,ENTRADAS[Subcategoria],$B9),
SUMIFS(ENTRADAS[Valor],ENTRADAS[Categoria],$B$7,ENTRADAS[Mês],H$5,ENTRADAS[Ano],$B$5,ENTRADAS[Subcategoria],$B9))))</f>
        <v>0</v>
      </c>
      <c r="I9" s="61">
        <f>IF($B9="","",IF($B$7="","",IF($F$4=1,
SUMIFS(ENTRADAS[Valor],ENTRADAS[Categoria],$B$7,ENTRADAS[Status],"Concluído",ENTRADAS[Mês],I$5,ENTRADAS[Ano],$B$5,ENTRADAS[Subcategoria],$B9),
SUMIFS(ENTRADAS[Valor],ENTRADAS[Categoria],$B$7,ENTRADAS[Mês],I$5,ENTRADAS[Ano],$B$5,ENTRADAS[Subcategoria],$B9))))</f>
        <v>0</v>
      </c>
      <c r="J9" s="61">
        <f>IF($B9="","",IF($B$7="","",IF($F$4=1,
SUMIFS(ENTRADAS[Valor],ENTRADAS[Categoria],$B$7,ENTRADAS[Status],"Concluído",ENTRADAS[Mês],J$5,ENTRADAS[Ano],$B$5,ENTRADAS[Subcategoria],$B9),
SUMIFS(ENTRADAS[Valor],ENTRADAS[Categoria],$B$7,ENTRADAS[Mês],J$5,ENTRADAS[Ano],$B$5,ENTRADAS[Subcategoria],$B9))))</f>
        <v>0</v>
      </c>
      <c r="K9" s="61">
        <f>IF($B9="","",IF($B$7="","",IF($F$4=1,
SUMIFS(ENTRADAS[Valor],ENTRADAS[Categoria],$B$7,ENTRADAS[Status],"Concluído",ENTRADAS[Mês],K$5,ENTRADAS[Ano],$B$5,ENTRADAS[Subcategoria],$B9),
SUMIFS(ENTRADAS[Valor],ENTRADAS[Categoria],$B$7,ENTRADAS[Mês],K$5,ENTRADAS[Ano],$B$5,ENTRADAS[Subcategoria],$B9))))</f>
        <v>0</v>
      </c>
      <c r="L9" s="61">
        <f>IF($B9="","",IF($B$7="","",IF($F$4=1,
SUMIFS(ENTRADAS[Valor],ENTRADAS[Categoria],$B$7,ENTRADAS[Status],"Concluído",ENTRADAS[Mês],L$5,ENTRADAS[Ano],$B$5,ENTRADAS[Subcategoria],$B9),
SUMIFS(ENTRADAS[Valor],ENTRADAS[Categoria],$B$7,ENTRADAS[Mês],L$5,ENTRADAS[Ano],$B$5,ENTRADAS[Subcategoria],$B9))))</f>
        <v>0</v>
      </c>
      <c r="M9" s="61">
        <f>IF($B9="","",IF($B$7="","",IF($F$4=1,
SUMIFS(ENTRADAS[Valor],ENTRADAS[Categoria],$B$7,ENTRADAS[Status],"Concluído",ENTRADAS[Mês],M$5,ENTRADAS[Ano],$B$5,ENTRADAS[Subcategoria],$B9),
SUMIFS(ENTRADAS[Valor],ENTRADAS[Categoria],$B$7,ENTRADAS[Mês],M$5,ENTRADAS[Ano],$B$5,ENTRADAS[Subcategoria],$B9))))</f>
        <v>0</v>
      </c>
      <c r="N9" s="61">
        <f>IF($B9="","",IF($B$7="","",IF($F$4=1,
SUMIFS(ENTRADAS[Valor],ENTRADAS[Categoria],$B$7,ENTRADAS[Status],"Concluído",ENTRADAS[Mês],N$5,ENTRADAS[Ano],$B$5,ENTRADAS[Subcategoria],$B9),
SUMIFS(ENTRADAS[Valor],ENTRADAS[Categoria],$B$7,ENTRADAS[Mês],N$5,ENTRADAS[Ano],$B$5,ENTRADAS[Subcategoria],$B9))))</f>
        <v>0</v>
      </c>
      <c r="O9" s="57">
        <f t="shared" ref="O9:O27" si="1">SUBTOTAL(9,C9,D9,E9,F9,G9,H9,I9,J9,K9,L9,M9,N9)</f>
        <v>0</v>
      </c>
    </row>
    <row r="10" spans="2:15" x14ac:dyDescent="0.3">
      <c r="B10" s="93" t="str">
        <f>IF('PLANO DE CONTAS'!D9="","",'PLANO DE CONTAS'!D9)</f>
        <v>Subcategoria 3</v>
      </c>
      <c r="C10" s="61">
        <f>IF($B10="","",IF($B$7="","",IF($F$4=1,
SUMIFS(ENTRADAS[Valor],ENTRADAS[Categoria],$B$7,ENTRADAS[Status],"Concluído",ENTRADAS[Mês],C$5,ENTRADAS[Ano],$B$5,ENTRADAS[Subcategoria],$B10),
SUMIFS(ENTRADAS[Valor],ENTRADAS[Categoria],$B$7,ENTRADAS[Mês],C$5,ENTRADAS[Ano],$B$5,ENTRADAS[Subcategoria],$B10))))</f>
        <v>0</v>
      </c>
      <c r="D10" s="61">
        <f>IF($B10="","",IF($B$7="","",IF($F$4=1,
SUMIFS(ENTRADAS[Valor],ENTRADAS[Categoria],$B$7,ENTRADAS[Status],"Concluído",ENTRADAS[Mês],D$5,ENTRADAS[Ano],$B$5,ENTRADAS[Subcategoria],$B10),
SUMIFS(ENTRADAS[Valor],ENTRADAS[Categoria],$B$7,ENTRADAS[Mês],D$5,ENTRADAS[Ano],$B$5,ENTRADAS[Subcategoria],$B10))))</f>
        <v>0</v>
      </c>
      <c r="E10" s="61">
        <f>IF($B10="","",IF($B$7="","",IF($F$4=1,
SUMIFS(ENTRADAS[Valor],ENTRADAS[Categoria],$B$7,ENTRADAS[Status],"Concluído",ENTRADAS[Mês],E$5,ENTRADAS[Ano],$B$5,ENTRADAS[Subcategoria],$B10),
SUMIFS(ENTRADAS[Valor],ENTRADAS[Categoria],$B$7,ENTRADAS[Mês],E$5,ENTRADAS[Ano],$B$5,ENTRADAS[Subcategoria],$B10))))</f>
        <v>0</v>
      </c>
      <c r="F10" s="61">
        <f>IF($B10="","",IF($B$7="","",IF($F$4=1,
SUMIFS(ENTRADAS[Valor],ENTRADAS[Categoria],$B$7,ENTRADAS[Status],"Concluído",ENTRADAS[Mês],F$5,ENTRADAS[Ano],$B$5,ENTRADAS[Subcategoria],$B10),
SUMIFS(ENTRADAS[Valor],ENTRADAS[Categoria],$B$7,ENTRADAS[Mês],F$5,ENTRADAS[Ano],$B$5,ENTRADAS[Subcategoria],$B10))))</f>
        <v>0</v>
      </c>
      <c r="G10" s="61">
        <f>IF($B10="","",IF($B$7="","",IF($F$4=1,
SUMIFS(ENTRADAS[Valor],ENTRADAS[Categoria],$B$7,ENTRADAS[Status],"Concluído",ENTRADAS[Mês],G$5,ENTRADAS[Ano],$B$5,ENTRADAS[Subcategoria],$B10),
SUMIFS(ENTRADAS[Valor],ENTRADAS[Categoria],$B$7,ENTRADAS[Mês],G$5,ENTRADAS[Ano],$B$5,ENTRADAS[Subcategoria],$B10))))</f>
        <v>0</v>
      </c>
      <c r="H10" s="61">
        <f>IF($B10="","",IF($B$7="","",IF($F$4=1,
SUMIFS(ENTRADAS[Valor],ENTRADAS[Categoria],$B$7,ENTRADAS[Status],"Concluído",ENTRADAS[Mês],H$5,ENTRADAS[Ano],$B$5,ENTRADAS[Subcategoria],$B10),
SUMIFS(ENTRADAS[Valor],ENTRADAS[Categoria],$B$7,ENTRADAS[Mês],H$5,ENTRADAS[Ano],$B$5,ENTRADAS[Subcategoria],$B10))))</f>
        <v>0</v>
      </c>
      <c r="I10" s="61">
        <f>IF($B10="","",IF($B$7="","",IF($F$4=1,
SUMIFS(ENTRADAS[Valor],ENTRADAS[Categoria],$B$7,ENTRADAS[Status],"Concluído",ENTRADAS[Mês],I$5,ENTRADAS[Ano],$B$5,ENTRADAS[Subcategoria],$B10),
SUMIFS(ENTRADAS[Valor],ENTRADAS[Categoria],$B$7,ENTRADAS[Mês],I$5,ENTRADAS[Ano],$B$5,ENTRADAS[Subcategoria],$B10))))</f>
        <v>0</v>
      </c>
      <c r="J10" s="61">
        <f>IF($B10="","",IF($B$7="","",IF($F$4=1,
SUMIFS(ENTRADAS[Valor],ENTRADAS[Categoria],$B$7,ENTRADAS[Status],"Concluído",ENTRADAS[Mês],J$5,ENTRADAS[Ano],$B$5,ENTRADAS[Subcategoria],$B10),
SUMIFS(ENTRADAS[Valor],ENTRADAS[Categoria],$B$7,ENTRADAS[Mês],J$5,ENTRADAS[Ano],$B$5,ENTRADAS[Subcategoria],$B10))))</f>
        <v>0</v>
      </c>
      <c r="K10" s="61">
        <f>IF($B10="","",IF($B$7="","",IF($F$4=1,
SUMIFS(ENTRADAS[Valor],ENTRADAS[Categoria],$B$7,ENTRADAS[Status],"Concluído",ENTRADAS[Mês],K$5,ENTRADAS[Ano],$B$5,ENTRADAS[Subcategoria],$B10),
SUMIFS(ENTRADAS[Valor],ENTRADAS[Categoria],$B$7,ENTRADAS[Mês],K$5,ENTRADAS[Ano],$B$5,ENTRADAS[Subcategoria],$B10))))</f>
        <v>0</v>
      </c>
      <c r="L10" s="61">
        <f>IF($B10="","",IF($B$7="","",IF($F$4=1,
SUMIFS(ENTRADAS[Valor],ENTRADAS[Categoria],$B$7,ENTRADAS[Status],"Concluído",ENTRADAS[Mês],L$5,ENTRADAS[Ano],$B$5,ENTRADAS[Subcategoria],$B10),
SUMIFS(ENTRADAS[Valor],ENTRADAS[Categoria],$B$7,ENTRADAS[Mês],L$5,ENTRADAS[Ano],$B$5,ENTRADAS[Subcategoria],$B10))))</f>
        <v>0</v>
      </c>
      <c r="M10" s="61">
        <f>IF($B10="","",IF($B$7="","",IF($F$4=1,
SUMIFS(ENTRADAS[Valor],ENTRADAS[Categoria],$B$7,ENTRADAS[Status],"Concluído",ENTRADAS[Mês],M$5,ENTRADAS[Ano],$B$5,ENTRADAS[Subcategoria],$B10),
SUMIFS(ENTRADAS[Valor],ENTRADAS[Categoria],$B$7,ENTRADAS[Mês],M$5,ENTRADAS[Ano],$B$5,ENTRADAS[Subcategoria],$B10))))</f>
        <v>0</v>
      </c>
      <c r="N10" s="61">
        <f>IF($B10="","",IF($B$7="","",IF($F$4=1,
SUMIFS(ENTRADAS[Valor],ENTRADAS[Categoria],$B$7,ENTRADAS[Status],"Concluído",ENTRADAS[Mês],N$5,ENTRADAS[Ano],$B$5,ENTRADAS[Subcategoria],$B10),
SUMIFS(ENTRADAS[Valor],ENTRADAS[Categoria],$B$7,ENTRADAS[Mês],N$5,ENTRADAS[Ano],$B$5,ENTRADAS[Subcategoria],$B10))))</f>
        <v>0</v>
      </c>
      <c r="O10" s="57">
        <f t="shared" si="1"/>
        <v>0</v>
      </c>
    </row>
    <row r="11" spans="2:15" x14ac:dyDescent="0.3">
      <c r="B11" s="93" t="str">
        <f>IF('PLANO DE CONTAS'!D10="","",'PLANO DE CONTAS'!D10)</f>
        <v/>
      </c>
      <c r="C11" s="61" t="str">
        <f>IF($B11="","",IF($B$7="","",IF($F$4=1,
SUMIFS(ENTRADAS[Valor],ENTRADAS[Categoria],$B$7,ENTRADAS[Status],"Concluído",ENTRADAS[Mês],C$5,ENTRADAS[Ano],$B$5,ENTRADAS[Subcategoria],$B11),
SUMIFS(ENTRADAS[Valor],ENTRADAS[Categoria],$B$7,ENTRADAS[Mês],C$5,ENTRADAS[Ano],$B$5,ENTRADAS[Subcategoria],$B11))))</f>
        <v/>
      </c>
      <c r="D11" s="61" t="str">
        <f>IF($B11="","",IF($B$7="","",IF($F$4=1,
SUMIFS(ENTRADAS[Valor],ENTRADAS[Categoria],$B$7,ENTRADAS[Status],"Concluído",ENTRADAS[Mês],D$5,ENTRADAS[Ano],$B$5,ENTRADAS[Subcategoria],$B11),
SUMIFS(ENTRADAS[Valor],ENTRADAS[Categoria],$B$7,ENTRADAS[Mês],D$5,ENTRADAS[Ano],$B$5,ENTRADAS[Subcategoria],$B11))))</f>
        <v/>
      </c>
      <c r="E11" s="61" t="str">
        <f>IF($B11="","",IF($B$7="","",IF($F$4=1,
SUMIFS(ENTRADAS[Valor],ENTRADAS[Categoria],$B$7,ENTRADAS[Status],"Concluído",ENTRADAS[Mês],E$5,ENTRADAS[Ano],$B$5,ENTRADAS[Subcategoria],$B11),
SUMIFS(ENTRADAS[Valor],ENTRADAS[Categoria],$B$7,ENTRADAS[Mês],E$5,ENTRADAS[Ano],$B$5,ENTRADAS[Subcategoria],$B11))))</f>
        <v/>
      </c>
      <c r="F11" s="61" t="str">
        <f>IF($B11="","",IF($B$7="","",IF($F$4=1,
SUMIFS(ENTRADAS[Valor],ENTRADAS[Categoria],$B$7,ENTRADAS[Status],"Concluído",ENTRADAS[Mês],F$5,ENTRADAS[Ano],$B$5,ENTRADAS[Subcategoria],$B11),
SUMIFS(ENTRADAS[Valor],ENTRADAS[Categoria],$B$7,ENTRADAS[Mês],F$5,ENTRADAS[Ano],$B$5,ENTRADAS[Subcategoria],$B11))))</f>
        <v/>
      </c>
      <c r="G11" s="61" t="str">
        <f>IF($B11="","",IF($B$7="","",IF($F$4=1,
SUMIFS(ENTRADAS[Valor],ENTRADAS[Categoria],$B$7,ENTRADAS[Status],"Concluído",ENTRADAS[Mês],G$5,ENTRADAS[Ano],$B$5,ENTRADAS[Subcategoria],$B11),
SUMIFS(ENTRADAS[Valor],ENTRADAS[Categoria],$B$7,ENTRADAS[Mês],G$5,ENTRADAS[Ano],$B$5,ENTRADAS[Subcategoria],$B11))))</f>
        <v/>
      </c>
      <c r="H11" s="61" t="str">
        <f>IF($B11="","",IF($B$7="","",IF($F$4=1,
SUMIFS(ENTRADAS[Valor],ENTRADAS[Categoria],$B$7,ENTRADAS[Status],"Concluído",ENTRADAS[Mês],H$5,ENTRADAS[Ano],$B$5,ENTRADAS[Subcategoria],$B11),
SUMIFS(ENTRADAS[Valor],ENTRADAS[Categoria],$B$7,ENTRADAS[Mês],H$5,ENTRADAS[Ano],$B$5,ENTRADAS[Subcategoria],$B11))))</f>
        <v/>
      </c>
      <c r="I11" s="61" t="str">
        <f>IF($B11="","",IF($B$7="","",IF($F$4=1,
SUMIFS(ENTRADAS[Valor],ENTRADAS[Categoria],$B$7,ENTRADAS[Status],"Concluído",ENTRADAS[Mês],I$5,ENTRADAS[Ano],$B$5,ENTRADAS[Subcategoria],$B11),
SUMIFS(ENTRADAS[Valor],ENTRADAS[Categoria],$B$7,ENTRADAS[Mês],I$5,ENTRADAS[Ano],$B$5,ENTRADAS[Subcategoria],$B11))))</f>
        <v/>
      </c>
      <c r="J11" s="61" t="str">
        <f>IF($B11="","",IF($B$7="","",IF($F$4=1,
SUMIFS(ENTRADAS[Valor],ENTRADAS[Categoria],$B$7,ENTRADAS[Status],"Concluído",ENTRADAS[Mês],J$5,ENTRADAS[Ano],$B$5,ENTRADAS[Subcategoria],$B11),
SUMIFS(ENTRADAS[Valor],ENTRADAS[Categoria],$B$7,ENTRADAS[Mês],J$5,ENTRADAS[Ano],$B$5,ENTRADAS[Subcategoria],$B11))))</f>
        <v/>
      </c>
      <c r="K11" s="61" t="str">
        <f>IF($B11="","",IF($B$7="","",IF($F$4=1,
SUMIFS(ENTRADAS[Valor],ENTRADAS[Categoria],$B$7,ENTRADAS[Status],"Concluído",ENTRADAS[Mês],K$5,ENTRADAS[Ano],$B$5,ENTRADAS[Subcategoria],$B11),
SUMIFS(ENTRADAS[Valor],ENTRADAS[Categoria],$B$7,ENTRADAS[Mês],K$5,ENTRADAS[Ano],$B$5,ENTRADAS[Subcategoria],$B11))))</f>
        <v/>
      </c>
      <c r="L11" s="61" t="str">
        <f>IF($B11="","",IF($B$7="","",IF($F$4=1,
SUMIFS(ENTRADAS[Valor],ENTRADAS[Categoria],$B$7,ENTRADAS[Status],"Concluído",ENTRADAS[Mês],L$5,ENTRADAS[Ano],$B$5,ENTRADAS[Subcategoria],$B11),
SUMIFS(ENTRADAS[Valor],ENTRADAS[Categoria],$B$7,ENTRADAS[Mês],L$5,ENTRADAS[Ano],$B$5,ENTRADAS[Subcategoria],$B11))))</f>
        <v/>
      </c>
      <c r="M11" s="61" t="str">
        <f>IF($B11="","",IF($B$7="","",IF($F$4=1,
SUMIFS(ENTRADAS[Valor],ENTRADAS[Categoria],$B$7,ENTRADAS[Status],"Concluído",ENTRADAS[Mês],M$5,ENTRADAS[Ano],$B$5,ENTRADAS[Subcategoria],$B11),
SUMIFS(ENTRADAS[Valor],ENTRADAS[Categoria],$B$7,ENTRADAS[Mês],M$5,ENTRADAS[Ano],$B$5,ENTRADAS[Subcategoria],$B11))))</f>
        <v/>
      </c>
      <c r="N11" s="61" t="str">
        <f>IF($B11="","",IF($B$7="","",IF($F$4=1,
SUMIFS(ENTRADAS[Valor],ENTRADAS[Categoria],$B$7,ENTRADAS[Status],"Concluído",ENTRADAS[Mês],N$5,ENTRADAS[Ano],$B$5,ENTRADAS[Subcategoria],$B11),
SUMIFS(ENTRADAS[Valor],ENTRADAS[Categoria],$B$7,ENTRADAS[Mês],N$5,ENTRADAS[Ano],$B$5,ENTRADAS[Subcategoria],$B11))))</f>
        <v/>
      </c>
      <c r="O11" s="57">
        <f t="shared" si="1"/>
        <v>0</v>
      </c>
    </row>
    <row r="12" spans="2:15" x14ac:dyDescent="0.3">
      <c r="B12" s="93" t="str">
        <f>IF('PLANO DE CONTAS'!D11="","",'PLANO DE CONTAS'!D11)</f>
        <v/>
      </c>
      <c r="C12" s="61" t="str">
        <f>IF($B12="","",IF($B$7="","",IF($F$4=1,
SUMIFS(ENTRADAS[Valor],ENTRADAS[Categoria],$B$7,ENTRADAS[Status],"Concluído",ENTRADAS[Mês],C$5,ENTRADAS[Ano],$B$5,ENTRADAS[Subcategoria],$B12),
SUMIFS(ENTRADAS[Valor],ENTRADAS[Categoria],$B$7,ENTRADAS[Mês],C$5,ENTRADAS[Ano],$B$5,ENTRADAS[Subcategoria],$B12))))</f>
        <v/>
      </c>
      <c r="D12" s="61" t="str">
        <f>IF($B12="","",IF($B$7="","",IF($F$4=1,
SUMIFS(ENTRADAS[Valor],ENTRADAS[Categoria],$B$7,ENTRADAS[Status],"Concluído",ENTRADAS[Mês],D$5,ENTRADAS[Ano],$B$5,ENTRADAS[Subcategoria],$B12),
SUMIFS(ENTRADAS[Valor],ENTRADAS[Categoria],$B$7,ENTRADAS[Mês],D$5,ENTRADAS[Ano],$B$5,ENTRADAS[Subcategoria],$B12))))</f>
        <v/>
      </c>
      <c r="E12" s="61" t="str">
        <f>IF($B12="","",IF($B$7="","",IF($F$4=1,
SUMIFS(ENTRADAS[Valor],ENTRADAS[Categoria],$B$7,ENTRADAS[Status],"Concluído",ENTRADAS[Mês],E$5,ENTRADAS[Ano],$B$5,ENTRADAS[Subcategoria],$B12),
SUMIFS(ENTRADAS[Valor],ENTRADAS[Categoria],$B$7,ENTRADAS[Mês],E$5,ENTRADAS[Ano],$B$5,ENTRADAS[Subcategoria],$B12))))</f>
        <v/>
      </c>
      <c r="F12" s="61" t="str">
        <f>IF($B12="","",IF($B$7="","",IF($F$4=1,
SUMIFS(ENTRADAS[Valor],ENTRADAS[Categoria],$B$7,ENTRADAS[Status],"Concluído",ENTRADAS[Mês],F$5,ENTRADAS[Ano],$B$5,ENTRADAS[Subcategoria],$B12),
SUMIFS(ENTRADAS[Valor],ENTRADAS[Categoria],$B$7,ENTRADAS[Mês],F$5,ENTRADAS[Ano],$B$5,ENTRADAS[Subcategoria],$B12))))</f>
        <v/>
      </c>
      <c r="G12" s="61" t="str">
        <f>IF($B12="","",IF($B$7="","",IF($F$4=1,
SUMIFS(ENTRADAS[Valor],ENTRADAS[Categoria],$B$7,ENTRADAS[Status],"Concluído",ENTRADAS[Mês],G$5,ENTRADAS[Ano],$B$5,ENTRADAS[Subcategoria],$B12),
SUMIFS(ENTRADAS[Valor],ENTRADAS[Categoria],$B$7,ENTRADAS[Mês],G$5,ENTRADAS[Ano],$B$5,ENTRADAS[Subcategoria],$B12))))</f>
        <v/>
      </c>
      <c r="H12" s="61" t="str">
        <f>IF($B12="","",IF($B$7="","",IF($F$4=1,
SUMIFS(ENTRADAS[Valor],ENTRADAS[Categoria],$B$7,ENTRADAS[Status],"Concluído",ENTRADAS[Mês],H$5,ENTRADAS[Ano],$B$5,ENTRADAS[Subcategoria],$B12),
SUMIFS(ENTRADAS[Valor],ENTRADAS[Categoria],$B$7,ENTRADAS[Mês],H$5,ENTRADAS[Ano],$B$5,ENTRADAS[Subcategoria],$B12))))</f>
        <v/>
      </c>
      <c r="I12" s="61" t="str">
        <f>IF($B12="","",IF($B$7="","",IF($F$4=1,
SUMIFS(ENTRADAS[Valor],ENTRADAS[Categoria],$B$7,ENTRADAS[Status],"Concluído",ENTRADAS[Mês],I$5,ENTRADAS[Ano],$B$5,ENTRADAS[Subcategoria],$B12),
SUMIFS(ENTRADAS[Valor],ENTRADAS[Categoria],$B$7,ENTRADAS[Mês],I$5,ENTRADAS[Ano],$B$5,ENTRADAS[Subcategoria],$B12))))</f>
        <v/>
      </c>
      <c r="J12" s="61" t="str">
        <f>IF($B12="","",IF($B$7="","",IF($F$4=1,
SUMIFS(ENTRADAS[Valor],ENTRADAS[Categoria],$B$7,ENTRADAS[Status],"Concluído",ENTRADAS[Mês],J$5,ENTRADAS[Ano],$B$5,ENTRADAS[Subcategoria],$B12),
SUMIFS(ENTRADAS[Valor],ENTRADAS[Categoria],$B$7,ENTRADAS[Mês],J$5,ENTRADAS[Ano],$B$5,ENTRADAS[Subcategoria],$B12))))</f>
        <v/>
      </c>
      <c r="K12" s="61" t="str">
        <f>IF($B12="","",IF($B$7="","",IF($F$4=1,
SUMIFS(ENTRADAS[Valor],ENTRADAS[Categoria],$B$7,ENTRADAS[Status],"Concluído",ENTRADAS[Mês],K$5,ENTRADAS[Ano],$B$5,ENTRADAS[Subcategoria],$B12),
SUMIFS(ENTRADAS[Valor],ENTRADAS[Categoria],$B$7,ENTRADAS[Mês],K$5,ENTRADAS[Ano],$B$5,ENTRADAS[Subcategoria],$B12))))</f>
        <v/>
      </c>
      <c r="L12" s="61" t="str">
        <f>IF($B12="","",IF($B$7="","",IF($F$4=1,
SUMIFS(ENTRADAS[Valor],ENTRADAS[Categoria],$B$7,ENTRADAS[Status],"Concluído",ENTRADAS[Mês],L$5,ENTRADAS[Ano],$B$5,ENTRADAS[Subcategoria],$B12),
SUMIFS(ENTRADAS[Valor],ENTRADAS[Categoria],$B$7,ENTRADAS[Mês],L$5,ENTRADAS[Ano],$B$5,ENTRADAS[Subcategoria],$B12))))</f>
        <v/>
      </c>
      <c r="M12" s="61" t="str">
        <f>IF($B12="","",IF($B$7="","",IF($F$4=1,
SUMIFS(ENTRADAS[Valor],ENTRADAS[Categoria],$B$7,ENTRADAS[Status],"Concluído",ENTRADAS[Mês],M$5,ENTRADAS[Ano],$B$5,ENTRADAS[Subcategoria],$B12),
SUMIFS(ENTRADAS[Valor],ENTRADAS[Categoria],$B$7,ENTRADAS[Mês],M$5,ENTRADAS[Ano],$B$5,ENTRADAS[Subcategoria],$B12))))</f>
        <v/>
      </c>
      <c r="N12" s="61" t="str">
        <f>IF($B12="","",IF($B$7="","",IF($F$4=1,
SUMIFS(ENTRADAS[Valor],ENTRADAS[Categoria],$B$7,ENTRADAS[Status],"Concluído",ENTRADAS[Mês],N$5,ENTRADAS[Ano],$B$5,ENTRADAS[Subcategoria],$B12),
SUMIFS(ENTRADAS[Valor],ENTRADAS[Categoria],$B$7,ENTRADAS[Mês],N$5,ENTRADAS[Ano],$B$5,ENTRADAS[Subcategoria],$B12))))</f>
        <v/>
      </c>
      <c r="O12" s="57">
        <f t="shared" si="1"/>
        <v>0</v>
      </c>
    </row>
    <row r="13" spans="2:15" x14ac:dyDescent="0.3">
      <c r="B13" s="93" t="str">
        <f>IF('PLANO DE CONTAS'!D12="","",'PLANO DE CONTAS'!D12)</f>
        <v/>
      </c>
      <c r="C13" s="61" t="str">
        <f>IF($B13="","",IF($B$7="","",IF($F$4=1,
SUMIFS(ENTRADAS[Valor],ENTRADAS[Categoria],$B$7,ENTRADAS[Status],"Concluído",ENTRADAS[Mês],C$5,ENTRADAS[Ano],$B$5,ENTRADAS[Subcategoria],$B13),
SUMIFS(ENTRADAS[Valor],ENTRADAS[Categoria],$B$7,ENTRADAS[Mês],C$5,ENTRADAS[Ano],$B$5,ENTRADAS[Subcategoria],$B13))))</f>
        <v/>
      </c>
      <c r="D13" s="61" t="str">
        <f>IF($B13="","",IF($B$7="","",IF($F$4=1,
SUMIFS(ENTRADAS[Valor],ENTRADAS[Categoria],$B$7,ENTRADAS[Status],"Concluído",ENTRADAS[Mês],D$5,ENTRADAS[Ano],$B$5,ENTRADAS[Subcategoria],$B13),
SUMIFS(ENTRADAS[Valor],ENTRADAS[Categoria],$B$7,ENTRADAS[Mês],D$5,ENTRADAS[Ano],$B$5,ENTRADAS[Subcategoria],$B13))))</f>
        <v/>
      </c>
      <c r="E13" s="61" t="str">
        <f>IF($B13="","",IF($B$7="","",IF($F$4=1,
SUMIFS(ENTRADAS[Valor],ENTRADAS[Categoria],$B$7,ENTRADAS[Status],"Concluído",ENTRADAS[Mês],E$5,ENTRADAS[Ano],$B$5,ENTRADAS[Subcategoria],$B13),
SUMIFS(ENTRADAS[Valor],ENTRADAS[Categoria],$B$7,ENTRADAS[Mês],E$5,ENTRADAS[Ano],$B$5,ENTRADAS[Subcategoria],$B13))))</f>
        <v/>
      </c>
      <c r="F13" s="61" t="str">
        <f>IF($B13="","",IF($B$7="","",IF($F$4=1,
SUMIFS(ENTRADAS[Valor],ENTRADAS[Categoria],$B$7,ENTRADAS[Status],"Concluído",ENTRADAS[Mês],F$5,ENTRADAS[Ano],$B$5,ENTRADAS[Subcategoria],$B13),
SUMIFS(ENTRADAS[Valor],ENTRADAS[Categoria],$B$7,ENTRADAS[Mês],F$5,ENTRADAS[Ano],$B$5,ENTRADAS[Subcategoria],$B13))))</f>
        <v/>
      </c>
      <c r="G13" s="61" t="str">
        <f>IF($B13="","",IF($B$7="","",IF($F$4=1,
SUMIFS(ENTRADAS[Valor],ENTRADAS[Categoria],$B$7,ENTRADAS[Status],"Concluído",ENTRADAS[Mês],G$5,ENTRADAS[Ano],$B$5,ENTRADAS[Subcategoria],$B13),
SUMIFS(ENTRADAS[Valor],ENTRADAS[Categoria],$B$7,ENTRADAS[Mês],G$5,ENTRADAS[Ano],$B$5,ENTRADAS[Subcategoria],$B13))))</f>
        <v/>
      </c>
      <c r="H13" s="61" t="str">
        <f>IF($B13="","",IF($B$7="","",IF($F$4=1,
SUMIFS(ENTRADAS[Valor],ENTRADAS[Categoria],$B$7,ENTRADAS[Status],"Concluído",ENTRADAS[Mês],H$5,ENTRADAS[Ano],$B$5,ENTRADAS[Subcategoria],$B13),
SUMIFS(ENTRADAS[Valor],ENTRADAS[Categoria],$B$7,ENTRADAS[Mês],H$5,ENTRADAS[Ano],$B$5,ENTRADAS[Subcategoria],$B13))))</f>
        <v/>
      </c>
      <c r="I13" s="61" t="str">
        <f>IF($B13="","",IF($B$7="","",IF($F$4=1,
SUMIFS(ENTRADAS[Valor],ENTRADAS[Categoria],$B$7,ENTRADAS[Status],"Concluído",ENTRADAS[Mês],I$5,ENTRADAS[Ano],$B$5,ENTRADAS[Subcategoria],$B13),
SUMIFS(ENTRADAS[Valor],ENTRADAS[Categoria],$B$7,ENTRADAS[Mês],I$5,ENTRADAS[Ano],$B$5,ENTRADAS[Subcategoria],$B13))))</f>
        <v/>
      </c>
      <c r="J13" s="61" t="str">
        <f>IF($B13="","",IF($B$7="","",IF($F$4=1,
SUMIFS(ENTRADAS[Valor],ENTRADAS[Categoria],$B$7,ENTRADAS[Status],"Concluído",ENTRADAS[Mês],J$5,ENTRADAS[Ano],$B$5,ENTRADAS[Subcategoria],$B13),
SUMIFS(ENTRADAS[Valor],ENTRADAS[Categoria],$B$7,ENTRADAS[Mês],J$5,ENTRADAS[Ano],$B$5,ENTRADAS[Subcategoria],$B13))))</f>
        <v/>
      </c>
      <c r="K13" s="61" t="str">
        <f>IF($B13="","",IF($B$7="","",IF($F$4=1,
SUMIFS(ENTRADAS[Valor],ENTRADAS[Categoria],$B$7,ENTRADAS[Status],"Concluído",ENTRADAS[Mês],K$5,ENTRADAS[Ano],$B$5,ENTRADAS[Subcategoria],$B13),
SUMIFS(ENTRADAS[Valor],ENTRADAS[Categoria],$B$7,ENTRADAS[Mês],K$5,ENTRADAS[Ano],$B$5,ENTRADAS[Subcategoria],$B13))))</f>
        <v/>
      </c>
      <c r="L13" s="61" t="str">
        <f>IF($B13="","",IF($B$7="","",IF($F$4=1,
SUMIFS(ENTRADAS[Valor],ENTRADAS[Categoria],$B$7,ENTRADAS[Status],"Concluído",ENTRADAS[Mês],L$5,ENTRADAS[Ano],$B$5,ENTRADAS[Subcategoria],$B13),
SUMIFS(ENTRADAS[Valor],ENTRADAS[Categoria],$B$7,ENTRADAS[Mês],L$5,ENTRADAS[Ano],$B$5,ENTRADAS[Subcategoria],$B13))))</f>
        <v/>
      </c>
      <c r="M13" s="61" t="str">
        <f>IF($B13="","",IF($B$7="","",IF($F$4=1,
SUMIFS(ENTRADAS[Valor],ENTRADAS[Categoria],$B$7,ENTRADAS[Status],"Concluído",ENTRADAS[Mês],M$5,ENTRADAS[Ano],$B$5,ENTRADAS[Subcategoria],$B13),
SUMIFS(ENTRADAS[Valor],ENTRADAS[Categoria],$B$7,ENTRADAS[Mês],M$5,ENTRADAS[Ano],$B$5,ENTRADAS[Subcategoria],$B13))))</f>
        <v/>
      </c>
      <c r="N13" s="61" t="str">
        <f>IF($B13="","",IF($B$7="","",IF($F$4=1,
SUMIFS(ENTRADAS[Valor],ENTRADAS[Categoria],$B$7,ENTRADAS[Status],"Concluído",ENTRADAS[Mês],N$5,ENTRADAS[Ano],$B$5,ENTRADAS[Subcategoria],$B13),
SUMIFS(ENTRADAS[Valor],ENTRADAS[Categoria],$B$7,ENTRADAS[Mês],N$5,ENTRADAS[Ano],$B$5,ENTRADAS[Subcategoria],$B13))))</f>
        <v/>
      </c>
      <c r="O13" s="57">
        <f t="shared" si="1"/>
        <v>0</v>
      </c>
    </row>
    <row r="14" spans="2:15" x14ac:dyDescent="0.3">
      <c r="B14" s="93" t="str">
        <f>IF('PLANO DE CONTAS'!D13="","",'PLANO DE CONTAS'!D13)</f>
        <v/>
      </c>
      <c r="C14" s="61" t="str">
        <f>IF($B14="","",IF($B$7="","",IF($F$4=1,
SUMIFS(ENTRADAS[Valor],ENTRADAS[Categoria],$B$7,ENTRADAS[Status],"Concluído",ENTRADAS[Mês],C$5,ENTRADAS[Ano],$B$5,ENTRADAS[Subcategoria],$B14),
SUMIFS(ENTRADAS[Valor],ENTRADAS[Categoria],$B$7,ENTRADAS[Mês],C$5,ENTRADAS[Ano],$B$5,ENTRADAS[Subcategoria],$B14))))</f>
        <v/>
      </c>
      <c r="D14" s="61" t="str">
        <f>IF($B14="","",IF($B$7="","",IF($F$4=1,
SUMIFS(ENTRADAS[Valor],ENTRADAS[Categoria],$B$7,ENTRADAS[Status],"Concluído",ENTRADAS[Mês],D$5,ENTRADAS[Ano],$B$5,ENTRADAS[Subcategoria],$B14),
SUMIFS(ENTRADAS[Valor],ENTRADAS[Categoria],$B$7,ENTRADAS[Mês],D$5,ENTRADAS[Ano],$B$5,ENTRADAS[Subcategoria],$B14))))</f>
        <v/>
      </c>
      <c r="E14" s="61" t="str">
        <f>IF($B14="","",IF($B$7="","",IF($F$4=1,
SUMIFS(ENTRADAS[Valor],ENTRADAS[Categoria],$B$7,ENTRADAS[Status],"Concluído",ENTRADAS[Mês],E$5,ENTRADAS[Ano],$B$5,ENTRADAS[Subcategoria],$B14),
SUMIFS(ENTRADAS[Valor],ENTRADAS[Categoria],$B$7,ENTRADAS[Mês],E$5,ENTRADAS[Ano],$B$5,ENTRADAS[Subcategoria],$B14))))</f>
        <v/>
      </c>
      <c r="F14" s="61" t="str">
        <f>IF($B14="","",IF($B$7="","",IF($F$4=1,
SUMIFS(ENTRADAS[Valor],ENTRADAS[Categoria],$B$7,ENTRADAS[Status],"Concluído",ENTRADAS[Mês],F$5,ENTRADAS[Ano],$B$5,ENTRADAS[Subcategoria],$B14),
SUMIFS(ENTRADAS[Valor],ENTRADAS[Categoria],$B$7,ENTRADAS[Mês],F$5,ENTRADAS[Ano],$B$5,ENTRADAS[Subcategoria],$B14))))</f>
        <v/>
      </c>
      <c r="G14" s="61" t="str">
        <f>IF($B14="","",IF($B$7="","",IF($F$4=1,
SUMIFS(ENTRADAS[Valor],ENTRADAS[Categoria],$B$7,ENTRADAS[Status],"Concluído",ENTRADAS[Mês],G$5,ENTRADAS[Ano],$B$5,ENTRADAS[Subcategoria],$B14),
SUMIFS(ENTRADAS[Valor],ENTRADAS[Categoria],$B$7,ENTRADAS[Mês],G$5,ENTRADAS[Ano],$B$5,ENTRADAS[Subcategoria],$B14))))</f>
        <v/>
      </c>
      <c r="H14" s="61" t="str">
        <f>IF($B14="","",IF($B$7="","",IF($F$4=1,
SUMIFS(ENTRADAS[Valor],ENTRADAS[Categoria],$B$7,ENTRADAS[Status],"Concluído",ENTRADAS[Mês],H$5,ENTRADAS[Ano],$B$5,ENTRADAS[Subcategoria],$B14),
SUMIFS(ENTRADAS[Valor],ENTRADAS[Categoria],$B$7,ENTRADAS[Mês],H$5,ENTRADAS[Ano],$B$5,ENTRADAS[Subcategoria],$B14))))</f>
        <v/>
      </c>
      <c r="I14" s="61" t="str">
        <f>IF($B14="","",IF($B$7="","",IF($F$4=1,
SUMIFS(ENTRADAS[Valor],ENTRADAS[Categoria],$B$7,ENTRADAS[Status],"Concluído",ENTRADAS[Mês],I$5,ENTRADAS[Ano],$B$5,ENTRADAS[Subcategoria],$B14),
SUMIFS(ENTRADAS[Valor],ENTRADAS[Categoria],$B$7,ENTRADAS[Mês],I$5,ENTRADAS[Ano],$B$5,ENTRADAS[Subcategoria],$B14))))</f>
        <v/>
      </c>
      <c r="J14" s="61" t="str">
        <f>IF($B14="","",IF($B$7="","",IF($F$4=1,
SUMIFS(ENTRADAS[Valor],ENTRADAS[Categoria],$B$7,ENTRADAS[Status],"Concluído",ENTRADAS[Mês],J$5,ENTRADAS[Ano],$B$5,ENTRADAS[Subcategoria],$B14),
SUMIFS(ENTRADAS[Valor],ENTRADAS[Categoria],$B$7,ENTRADAS[Mês],J$5,ENTRADAS[Ano],$B$5,ENTRADAS[Subcategoria],$B14))))</f>
        <v/>
      </c>
      <c r="K14" s="61" t="str">
        <f>IF($B14="","",IF($B$7="","",IF($F$4=1,
SUMIFS(ENTRADAS[Valor],ENTRADAS[Categoria],$B$7,ENTRADAS[Status],"Concluído",ENTRADAS[Mês],K$5,ENTRADAS[Ano],$B$5,ENTRADAS[Subcategoria],$B14),
SUMIFS(ENTRADAS[Valor],ENTRADAS[Categoria],$B$7,ENTRADAS[Mês],K$5,ENTRADAS[Ano],$B$5,ENTRADAS[Subcategoria],$B14))))</f>
        <v/>
      </c>
      <c r="L14" s="61" t="str">
        <f>IF($B14="","",IF($B$7="","",IF($F$4=1,
SUMIFS(ENTRADAS[Valor],ENTRADAS[Categoria],$B$7,ENTRADAS[Status],"Concluído",ENTRADAS[Mês],L$5,ENTRADAS[Ano],$B$5,ENTRADAS[Subcategoria],$B14),
SUMIFS(ENTRADAS[Valor],ENTRADAS[Categoria],$B$7,ENTRADAS[Mês],L$5,ENTRADAS[Ano],$B$5,ENTRADAS[Subcategoria],$B14))))</f>
        <v/>
      </c>
      <c r="M14" s="61" t="str">
        <f>IF($B14="","",IF($B$7="","",IF($F$4=1,
SUMIFS(ENTRADAS[Valor],ENTRADAS[Categoria],$B$7,ENTRADAS[Status],"Concluído",ENTRADAS[Mês],M$5,ENTRADAS[Ano],$B$5,ENTRADAS[Subcategoria],$B14),
SUMIFS(ENTRADAS[Valor],ENTRADAS[Categoria],$B$7,ENTRADAS[Mês],M$5,ENTRADAS[Ano],$B$5,ENTRADAS[Subcategoria],$B14))))</f>
        <v/>
      </c>
      <c r="N14" s="61" t="str">
        <f>IF($B14="","",IF($B$7="","",IF($F$4=1,
SUMIFS(ENTRADAS[Valor],ENTRADAS[Categoria],$B$7,ENTRADAS[Status],"Concluído",ENTRADAS[Mês],N$5,ENTRADAS[Ano],$B$5,ENTRADAS[Subcategoria],$B14),
SUMIFS(ENTRADAS[Valor],ENTRADAS[Categoria],$B$7,ENTRADAS[Mês],N$5,ENTRADAS[Ano],$B$5,ENTRADAS[Subcategoria],$B14))))</f>
        <v/>
      </c>
      <c r="O14" s="57">
        <f t="shared" si="1"/>
        <v>0</v>
      </c>
    </row>
    <row r="15" spans="2:15" x14ac:dyDescent="0.3">
      <c r="B15" s="93" t="str">
        <f>IF('PLANO DE CONTAS'!D14="","",'PLANO DE CONTAS'!D14)</f>
        <v/>
      </c>
      <c r="C15" s="61" t="str">
        <f>IF($B15="","",IF($B$7="","",IF($F$4=1,
SUMIFS(ENTRADAS[Valor],ENTRADAS[Categoria],$B$7,ENTRADAS[Status],"Concluído",ENTRADAS[Mês],C$5,ENTRADAS[Ano],$B$5,ENTRADAS[Subcategoria],$B15),
SUMIFS(ENTRADAS[Valor],ENTRADAS[Categoria],$B$7,ENTRADAS[Mês],C$5,ENTRADAS[Ano],$B$5,ENTRADAS[Subcategoria],$B15))))</f>
        <v/>
      </c>
      <c r="D15" s="61" t="str">
        <f>IF($B15="","",IF($B$7="","",IF($F$4=1,
SUMIFS(ENTRADAS[Valor],ENTRADAS[Categoria],$B$7,ENTRADAS[Status],"Concluído",ENTRADAS[Mês],D$5,ENTRADAS[Ano],$B$5,ENTRADAS[Subcategoria],$B15),
SUMIFS(ENTRADAS[Valor],ENTRADAS[Categoria],$B$7,ENTRADAS[Mês],D$5,ENTRADAS[Ano],$B$5,ENTRADAS[Subcategoria],$B15))))</f>
        <v/>
      </c>
      <c r="E15" s="61" t="str">
        <f>IF($B15="","",IF($B$7="","",IF($F$4=1,
SUMIFS(ENTRADAS[Valor],ENTRADAS[Categoria],$B$7,ENTRADAS[Status],"Concluído",ENTRADAS[Mês],E$5,ENTRADAS[Ano],$B$5,ENTRADAS[Subcategoria],$B15),
SUMIFS(ENTRADAS[Valor],ENTRADAS[Categoria],$B$7,ENTRADAS[Mês],E$5,ENTRADAS[Ano],$B$5,ENTRADAS[Subcategoria],$B15))))</f>
        <v/>
      </c>
      <c r="F15" s="61" t="str">
        <f>IF($B15="","",IF($B$7="","",IF($F$4=1,
SUMIFS(ENTRADAS[Valor],ENTRADAS[Categoria],$B$7,ENTRADAS[Status],"Concluído",ENTRADAS[Mês],F$5,ENTRADAS[Ano],$B$5,ENTRADAS[Subcategoria],$B15),
SUMIFS(ENTRADAS[Valor],ENTRADAS[Categoria],$B$7,ENTRADAS[Mês],F$5,ENTRADAS[Ano],$B$5,ENTRADAS[Subcategoria],$B15))))</f>
        <v/>
      </c>
      <c r="G15" s="61" t="str">
        <f>IF($B15="","",IF($B$7="","",IF($F$4=1,
SUMIFS(ENTRADAS[Valor],ENTRADAS[Categoria],$B$7,ENTRADAS[Status],"Concluído",ENTRADAS[Mês],G$5,ENTRADAS[Ano],$B$5,ENTRADAS[Subcategoria],$B15),
SUMIFS(ENTRADAS[Valor],ENTRADAS[Categoria],$B$7,ENTRADAS[Mês],G$5,ENTRADAS[Ano],$B$5,ENTRADAS[Subcategoria],$B15))))</f>
        <v/>
      </c>
      <c r="H15" s="61" t="str">
        <f>IF($B15="","",IF($B$7="","",IF($F$4=1,
SUMIFS(ENTRADAS[Valor],ENTRADAS[Categoria],$B$7,ENTRADAS[Status],"Concluído",ENTRADAS[Mês],H$5,ENTRADAS[Ano],$B$5,ENTRADAS[Subcategoria],$B15),
SUMIFS(ENTRADAS[Valor],ENTRADAS[Categoria],$B$7,ENTRADAS[Mês],H$5,ENTRADAS[Ano],$B$5,ENTRADAS[Subcategoria],$B15))))</f>
        <v/>
      </c>
      <c r="I15" s="61" t="str">
        <f>IF($B15="","",IF($B$7="","",IF($F$4=1,
SUMIFS(ENTRADAS[Valor],ENTRADAS[Categoria],$B$7,ENTRADAS[Status],"Concluído",ENTRADAS[Mês],I$5,ENTRADAS[Ano],$B$5,ENTRADAS[Subcategoria],$B15),
SUMIFS(ENTRADAS[Valor],ENTRADAS[Categoria],$B$7,ENTRADAS[Mês],I$5,ENTRADAS[Ano],$B$5,ENTRADAS[Subcategoria],$B15))))</f>
        <v/>
      </c>
      <c r="J15" s="61" t="str">
        <f>IF($B15="","",IF($B$7="","",IF($F$4=1,
SUMIFS(ENTRADAS[Valor],ENTRADAS[Categoria],$B$7,ENTRADAS[Status],"Concluído",ENTRADAS[Mês],J$5,ENTRADAS[Ano],$B$5,ENTRADAS[Subcategoria],$B15),
SUMIFS(ENTRADAS[Valor],ENTRADAS[Categoria],$B$7,ENTRADAS[Mês],J$5,ENTRADAS[Ano],$B$5,ENTRADAS[Subcategoria],$B15))))</f>
        <v/>
      </c>
      <c r="K15" s="61" t="str">
        <f>IF($B15="","",IF($B$7="","",IF($F$4=1,
SUMIFS(ENTRADAS[Valor],ENTRADAS[Categoria],$B$7,ENTRADAS[Status],"Concluído",ENTRADAS[Mês],K$5,ENTRADAS[Ano],$B$5,ENTRADAS[Subcategoria],$B15),
SUMIFS(ENTRADAS[Valor],ENTRADAS[Categoria],$B$7,ENTRADAS[Mês],K$5,ENTRADAS[Ano],$B$5,ENTRADAS[Subcategoria],$B15))))</f>
        <v/>
      </c>
      <c r="L15" s="61" t="str">
        <f>IF($B15="","",IF($B$7="","",IF($F$4=1,
SUMIFS(ENTRADAS[Valor],ENTRADAS[Categoria],$B$7,ENTRADAS[Status],"Concluído",ENTRADAS[Mês],L$5,ENTRADAS[Ano],$B$5,ENTRADAS[Subcategoria],$B15),
SUMIFS(ENTRADAS[Valor],ENTRADAS[Categoria],$B$7,ENTRADAS[Mês],L$5,ENTRADAS[Ano],$B$5,ENTRADAS[Subcategoria],$B15))))</f>
        <v/>
      </c>
      <c r="M15" s="61" t="str">
        <f>IF($B15="","",IF($B$7="","",IF($F$4=1,
SUMIFS(ENTRADAS[Valor],ENTRADAS[Categoria],$B$7,ENTRADAS[Status],"Concluído",ENTRADAS[Mês],M$5,ENTRADAS[Ano],$B$5,ENTRADAS[Subcategoria],$B15),
SUMIFS(ENTRADAS[Valor],ENTRADAS[Categoria],$B$7,ENTRADAS[Mês],M$5,ENTRADAS[Ano],$B$5,ENTRADAS[Subcategoria],$B15))))</f>
        <v/>
      </c>
      <c r="N15" s="61" t="str">
        <f>IF($B15="","",IF($B$7="","",IF($F$4=1,
SUMIFS(ENTRADAS[Valor],ENTRADAS[Categoria],$B$7,ENTRADAS[Status],"Concluído",ENTRADAS[Mês],N$5,ENTRADAS[Ano],$B$5,ENTRADAS[Subcategoria],$B15),
SUMIFS(ENTRADAS[Valor],ENTRADAS[Categoria],$B$7,ENTRADAS[Mês],N$5,ENTRADAS[Ano],$B$5,ENTRADAS[Subcategoria],$B15))))</f>
        <v/>
      </c>
      <c r="O15" s="57">
        <f t="shared" si="1"/>
        <v>0</v>
      </c>
    </row>
    <row r="16" spans="2:15" x14ac:dyDescent="0.3">
      <c r="B16" s="93" t="str">
        <f>IF('PLANO DE CONTAS'!D15="","",'PLANO DE CONTAS'!D15)</f>
        <v/>
      </c>
      <c r="C16" s="61" t="str">
        <f>IF($B16="","",IF($B$7="","",IF($F$4=1,
SUMIFS(ENTRADAS[Valor],ENTRADAS[Categoria],$B$7,ENTRADAS[Status],"Concluído",ENTRADAS[Mês],C$5,ENTRADAS[Ano],$B$5,ENTRADAS[Subcategoria],$B16),
SUMIFS(ENTRADAS[Valor],ENTRADAS[Categoria],$B$7,ENTRADAS[Mês],C$5,ENTRADAS[Ano],$B$5,ENTRADAS[Subcategoria],$B16))))</f>
        <v/>
      </c>
      <c r="D16" s="61" t="str">
        <f>IF($B16="","",IF($B$7="","",IF($F$4=1,
SUMIFS(ENTRADAS[Valor],ENTRADAS[Categoria],$B$7,ENTRADAS[Status],"Concluído",ENTRADAS[Mês],D$5,ENTRADAS[Ano],$B$5,ENTRADAS[Subcategoria],$B16),
SUMIFS(ENTRADAS[Valor],ENTRADAS[Categoria],$B$7,ENTRADAS[Mês],D$5,ENTRADAS[Ano],$B$5,ENTRADAS[Subcategoria],$B16))))</f>
        <v/>
      </c>
      <c r="E16" s="61" t="str">
        <f>IF($B16="","",IF($B$7="","",IF($F$4=1,
SUMIFS(ENTRADAS[Valor],ENTRADAS[Categoria],$B$7,ENTRADAS[Status],"Concluído",ENTRADAS[Mês],E$5,ENTRADAS[Ano],$B$5,ENTRADAS[Subcategoria],$B16),
SUMIFS(ENTRADAS[Valor],ENTRADAS[Categoria],$B$7,ENTRADAS[Mês],E$5,ENTRADAS[Ano],$B$5,ENTRADAS[Subcategoria],$B16))))</f>
        <v/>
      </c>
      <c r="F16" s="61" t="str">
        <f>IF($B16="","",IF($B$7="","",IF($F$4=1,
SUMIFS(ENTRADAS[Valor],ENTRADAS[Categoria],$B$7,ENTRADAS[Status],"Concluído",ENTRADAS[Mês],F$5,ENTRADAS[Ano],$B$5,ENTRADAS[Subcategoria],$B16),
SUMIFS(ENTRADAS[Valor],ENTRADAS[Categoria],$B$7,ENTRADAS[Mês],F$5,ENTRADAS[Ano],$B$5,ENTRADAS[Subcategoria],$B16))))</f>
        <v/>
      </c>
      <c r="G16" s="61" t="str">
        <f>IF($B16="","",IF($B$7="","",IF($F$4=1,
SUMIFS(ENTRADAS[Valor],ENTRADAS[Categoria],$B$7,ENTRADAS[Status],"Concluído",ENTRADAS[Mês],G$5,ENTRADAS[Ano],$B$5,ENTRADAS[Subcategoria],$B16),
SUMIFS(ENTRADAS[Valor],ENTRADAS[Categoria],$B$7,ENTRADAS[Mês],G$5,ENTRADAS[Ano],$B$5,ENTRADAS[Subcategoria],$B16))))</f>
        <v/>
      </c>
      <c r="H16" s="61" t="str">
        <f>IF($B16="","",IF($B$7="","",IF($F$4=1,
SUMIFS(ENTRADAS[Valor],ENTRADAS[Categoria],$B$7,ENTRADAS[Status],"Concluído",ENTRADAS[Mês],H$5,ENTRADAS[Ano],$B$5,ENTRADAS[Subcategoria],$B16),
SUMIFS(ENTRADAS[Valor],ENTRADAS[Categoria],$B$7,ENTRADAS[Mês],H$5,ENTRADAS[Ano],$B$5,ENTRADAS[Subcategoria],$B16))))</f>
        <v/>
      </c>
      <c r="I16" s="61" t="str">
        <f>IF($B16="","",IF($B$7="","",IF($F$4=1,
SUMIFS(ENTRADAS[Valor],ENTRADAS[Categoria],$B$7,ENTRADAS[Status],"Concluído",ENTRADAS[Mês],I$5,ENTRADAS[Ano],$B$5,ENTRADAS[Subcategoria],$B16),
SUMIFS(ENTRADAS[Valor],ENTRADAS[Categoria],$B$7,ENTRADAS[Mês],I$5,ENTRADAS[Ano],$B$5,ENTRADAS[Subcategoria],$B16))))</f>
        <v/>
      </c>
      <c r="J16" s="61" t="str">
        <f>IF($B16="","",IF($B$7="","",IF($F$4=1,
SUMIFS(ENTRADAS[Valor],ENTRADAS[Categoria],$B$7,ENTRADAS[Status],"Concluído",ENTRADAS[Mês],J$5,ENTRADAS[Ano],$B$5,ENTRADAS[Subcategoria],$B16),
SUMIFS(ENTRADAS[Valor],ENTRADAS[Categoria],$B$7,ENTRADAS[Mês],J$5,ENTRADAS[Ano],$B$5,ENTRADAS[Subcategoria],$B16))))</f>
        <v/>
      </c>
      <c r="K16" s="61" t="str">
        <f>IF($B16="","",IF($B$7="","",IF($F$4=1,
SUMIFS(ENTRADAS[Valor],ENTRADAS[Categoria],$B$7,ENTRADAS[Status],"Concluído",ENTRADAS[Mês],K$5,ENTRADAS[Ano],$B$5,ENTRADAS[Subcategoria],$B16),
SUMIFS(ENTRADAS[Valor],ENTRADAS[Categoria],$B$7,ENTRADAS[Mês],K$5,ENTRADAS[Ano],$B$5,ENTRADAS[Subcategoria],$B16))))</f>
        <v/>
      </c>
      <c r="L16" s="61" t="str">
        <f>IF($B16="","",IF($B$7="","",IF($F$4=1,
SUMIFS(ENTRADAS[Valor],ENTRADAS[Categoria],$B$7,ENTRADAS[Status],"Concluído",ENTRADAS[Mês],L$5,ENTRADAS[Ano],$B$5,ENTRADAS[Subcategoria],$B16),
SUMIFS(ENTRADAS[Valor],ENTRADAS[Categoria],$B$7,ENTRADAS[Mês],L$5,ENTRADAS[Ano],$B$5,ENTRADAS[Subcategoria],$B16))))</f>
        <v/>
      </c>
      <c r="M16" s="61" t="str">
        <f>IF($B16="","",IF($B$7="","",IF($F$4=1,
SUMIFS(ENTRADAS[Valor],ENTRADAS[Categoria],$B$7,ENTRADAS[Status],"Concluído",ENTRADAS[Mês],M$5,ENTRADAS[Ano],$B$5,ENTRADAS[Subcategoria],$B16),
SUMIFS(ENTRADAS[Valor],ENTRADAS[Categoria],$B$7,ENTRADAS[Mês],M$5,ENTRADAS[Ano],$B$5,ENTRADAS[Subcategoria],$B16))))</f>
        <v/>
      </c>
      <c r="N16" s="61" t="str">
        <f>IF($B16="","",IF($B$7="","",IF($F$4=1,
SUMIFS(ENTRADAS[Valor],ENTRADAS[Categoria],$B$7,ENTRADAS[Status],"Concluído",ENTRADAS[Mês],N$5,ENTRADAS[Ano],$B$5,ENTRADAS[Subcategoria],$B16),
SUMIFS(ENTRADAS[Valor],ENTRADAS[Categoria],$B$7,ENTRADAS[Mês],N$5,ENTRADAS[Ano],$B$5,ENTRADAS[Subcategoria],$B16))))</f>
        <v/>
      </c>
      <c r="O16" s="57">
        <f t="shared" si="1"/>
        <v>0</v>
      </c>
    </row>
    <row r="17" spans="2:15" x14ac:dyDescent="0.3">
      <c r="B17" s="93" t="str">
        <f>IF('PLANO DE CONTAS'!D16="","",'PLANO DE CONTAS'!D16)</f>
        <v/>
      </c>
      <c r="C17" s="61" t="str">
        <f>IF($B17="","",IF($B$7="","",IF($F$4=1,
SUMIFS(ENTRADAS[Valor],ENTRADAS[Categoria],$B$7,ENTRADAS[Status],"Concluído",ENTRADAS[Mês],C$5,ENTRADAS[Ano],$B$5,ENTRADAS[Subcategoria],$B17),
SUMIFS(ENTRADAS[Valor],ENTRADAS[Categoria],$B$7,ENTRADAS[Mês],C$5,ENTRADAS[Ano],$B$5,ENTRADAS[Subcategoria],$B17))))</f>
        <v/>
      </c>
      <c r="D17" s="61" t="str">
        <f>IF($B17="","",IF($B$7="","",IF($F$4=1,
SUMIFS(ENTRADAS[Valor],ENTRADAS[Categoria],$B$7,ENTRADAS[Status],"Concluído",ENTRADAS[Mês],D$5,ENTRADAS[Ano],$B$5,ENTRADAS[Subcategoria],$B17),
SUMIFS(ENTRADAS[Valor],ENTRADAS[Categoria],$B$7,ENTRADAS[Mês],D$5,ENTRADAS[Ano],$B$5,ENTRADAS[Subcategoria],$B17))))</f>
        <v/>
      </c>
      <c r="E17" s="61" t="str">
        <f>IF($B17="","",IF($B$7="","",IF($F$4=1,
SUMIFS(ENTRADAS[Valor],ENTRADAS[Categoria],$B$7,ENTRADAS[Status],"Concluído",ENTRADAS[Mês],E$5,ENTRADAS[Ano],$B$5,ENTRADAS[Subcategoria],$B17),
SUMIFS(ENTRADAS[Valor],ENTRADAS[Categoria],$B$7,ENTRADAS[Mês],E$5,ENTRADAS[Ano],$B$5,ENTRADAS[Subcategoria],$B17))))</f>
        <v/>
      </c>
      <c r="F17" s="61" t="str">
        <f>IF($B17="","",IF($B$7="","",IF($F$4=1,
SUMIFS(ENTRADAS[Valor],ENTRADAS[Categoria],$B$7,ENTRADAS[Status],"Concluído",ENTRADAS[Mês],F$5,ENTRADAS[Ano],$B$5,ENTRADAS[Subcategoria],$B17),
SUMIFS(ENTRADAS[Valor],ENTRADAS[Categoria],$B$7,ENTRADAS[Mês],F$5,ENTRADAS[Ano],$B$5,ENTRADAS[Subcategoria],$B17))))</f>
        <v/>
      </c>
      <c r="G17" s="61" t="str">
        <f>IF($B17="","",IF($B$7="","",IF($F$4=1,
SUMIFS(ENTRADAS[Valor],ENTRADAS[Categoria],$B$7,ENTRADAS[Status],"Concluído",ENTRADAS[Mês],G$5,ENTRADAS[Ano],$B$5,ENTRADAS[Subcategoria],$B17),
SUMIFS(ENTRADAS[Valor],ENTRADAS[Categoria],$B$7,ENTRADAS[Mês],G$5,ENTRADAS[Ano],$B$5,ENTRADAS[Subcategoria],$B17))))</f>
        <v/>
      </c>
      <c r="H17" s="61" t="str">
        <f>IF($B17="","",IF($B$7="","",IF($F$4=1,
SUMIFS(ENTRADAS[Valor],ENTRADAS[Categoria],$B$7,ENTRADAS[Status],"Concluído",ENTRADAS[Mês],H$5,ENTRADAS[Ano],$B$5,ENTRADAS[Subcategoria],$B17),
SUMIFS(ENTRADAS[Valor],ENTRADAS[Categoria],$B$7,ENTRADAS[Mês],H$5,ENTRADAS[Ano],$B$5,ENTRADAS[Subcategoria],$B17))))</f>
        <v/>
      </c>
      <c r="I17" s="61" t="str">
        <f>IF($B17="","",IF($B$7="","",IF($F$4=1,
SUMIFS(ENTRADAS[Valor],ENTRADAS[Categoria],$B$7,ENTRADAS[Status],"Concluído",ENTRADAS[Mês],I$5,ENTRADAS[Ano],$B$5,ENTRADAS[Subcategoria],$B17),
SUMIFS(ENTRADAS[Valor],ENTRADAS[Categoria],$B$7,ENTRADAS[Mês],I$5,ENTRADAS[Ano],$B$5,ENTRADAS[Subcategoria],$B17))))</f>
        <v/>
      </c>
      <c r="J17" s="61" t="str">
        <f>IF($B17="","",IF($B$7="","",IF($F$4=1,
SUMIFS(ENTRADAS[Valor],ENTRADAS[Categoria],$B$7,ENTRADAS[Status],"Concluído",ENTRADAS[Mês],J$5,ENTRADAS[Ano],$B$5,ENTRADAS[Subcategoria],$B17),
SUMIFS(ENTRADAS[Valor],ENTRADAS[Categoria],$B$7,ENTRADAS[Mês],J$5,ENTRADAS[Ano],$B$5,ENTRADAS[Subcategoria],$B17))))</f>
        <v/>
      </c>
      <c r="K17" s="61" t="str">
        <f>IF($B17="","",IF($B$7="","",IF($F$4=1,
SUMIFS(ENTRADAS[Valor],ENTRADAS[Categoria],$B$7,ENTRADAS[Status],"Concluído",ENTRADAS[Mês],K$5,ENTRADAS[Ano],$B$5,ENTRADAS[Subcategoria],$B17),
SUMIFS(ENTRADAS[Valor],ENTRADAS[Categoria],$B$7,ENTRADAS[Mês],K$5,ENTRADAS[Ano],$B$5,ENTRADAS[Subcategoria],$B17))))</f>
        <v/>
      </c>
      <c r="L17" s="61" t="str">
        <f>IF($B17="","",IF($B$7="","",IF($F$4=1,
SUMIFS(ENTRADAS[Valor],ENTRADAS[Categoria],$B$7,ENTRADAS[Status],"Concluído",ENTRADAS[Mês],L$5,ENTRADAS[Ano],$B$5,ENTRADAS[Subcategoria],$B17),
SUMIFS(ENTRADAS[Valor],ENTRADAS[Categoria],$B$7,ENTRADAS[Mês],L$5,ENTRADAS[Ano],$B$5,ENTRADAS[Subcategoria],$B17))))</f>
        <v/>
      </c>
      <c r="M17" s="61" t="str">
        <f>IF($B17="","",IF($B$7="","",IF($F$4=1,
SUMIFS(ENTRADAS[Valor],ENTRADAS[Categoria],$B$7,ENTRADAS[Status],"Concluído",ENTRADAS[Mês],M$5,ENTRADAS[Ano],$B$5,ENTRADAS[Subcategoria],$B17),
SUMIFS(ENTRADAS[Valor],ENTRADAS[Categoria],$B$7,ENTRADAS[Mês],M$5,ENTRADAS[Ano],$B$5,ENTRADAS[Subcategoria],$B17))))</f>
        <v/>
      </c>
      <c r="N17" s="61" t="str">
        <f>IF($B17="","",IF($B$7="","",IF($F$4=1,
SUMIFS(ENTRADAS[Valor],ENTRADAS[Categoria],$B$7,ENTRADAS[Status],"Concluído",ENTRADAS[Mês],N$5,ENTRADAS[Ano],$B$5,ENTRADAS[Subcategoria],$B17),
SUMIFS(ENTRADAS[Valor],ENTRADAS[Categoria],$B$7,ENTRADAS[Mês],N$5,ENTRADAS[Ano],$B$5,ENTRADAS[Subcategoria],$B17))))</f>
        <v/>
      </c>
      <c r="O17" s="57">
        <f t="shared" si="1"/>
        <v>0</v>
      </c>
    </row>
    <row r="18" spans="2:15" x14ac:dyDescent="0.3">
      <c r="B18" s="93" t="str">
        <f>IF('PLANO DE CONTAS'!D17="","",'PLANO DE CONTAS'!D17)</f>
        <v/>
      </c>
      <c r="C18" s="61" t="str">
        <f>IF($B18="","",IF($B$7="","",IF($F$4=1,
SUMIFS(ENTRADAS[Valor],ENTRADAS[Categoria],$B$7,ENTRADAS[Status],"Concluído",ENTRADAS[Mês],C$5,ENTRADAS[Ano],$B$5,ENTRADAS[Subcategoria],$B18),
SUMIFS(ENTRADAS[Valor],ENTRADAS[Categoria],$B$7,ENTRADAS[Mês],C$5,ENTRADAS[Ano],$B$5,ENTRADAS[Subcategoria],$B18))))</f>
        <v/>
      </c>
      <c r="D18" s="61" t="str">
        <f>IF($B18="","",IF($B$7="","",IF($F$4=1,
SUMIFS(ENTRADAS[Valor],ENTRADAS[Categoria],$B$7,ENTRADAS[Status],"Concluído",ENTRADAS[Mês],D$5,ENTRADAS[Ano],$B$5,ENTRADAS[Subcategoria],$B18),
SUMIFS(ENTRADAS[Valor],ENTRADAS[Categoria],$B$7,ENTRADAS[Mês],D$5,ENTRADAS[Ano],$B$5,ENTRADAS[Subcategoria],$B18))))</f>
        <v/>
      </c>
      <c r="E18" s="61" t="str">
        <f>IF($B18="","",IF($B$7="","",IF($F$4=1,
SUMIFS(ENTRADAS[Valor],ENTRADAS[Categoria],$B$7,ENTRADAS[Status],"Concluído",ENTRADAS[Mês],E$5,ENTRADAS[Ano],$B$5,ENTRADAS[Subcategoria],$B18),
SUMIFS(ENTRADAS[Valor],ENTRADAS[Categoria],$B$7,ENTRADAS[Mês],E$5,ENTRADAS[Ano],$B$5,ENTRADAS[Subcategoria],$B18))))</f>
        <v/>
      </c>
      <c r="F18" s="61" t="str">
        <f>IF($B18="","",IF($B$7="","",IF($F$4=1,
SUMIFS(ENTRADAS[Valor],ENTRADAS[Categoria],$B$7,ENTRADAS[Status],"Concluído",ENTRADAS[Mês],F$5,ENTRADAS[Ano],$B$5,ENTRADAS[Subcategoria],$B18),
SUMIFS(ENTRADAS[Valor],ENTRADAS[Categoria],$B$7,ENTRADAS[Mês],F$5,ENTRADAS[Ano],$B$5,ENTRADAS[Subcategoria],$B18))))</f>
        <v/>
      </c>
      <c r="G18" s="61" t="str">
        <f>IF($B18="","",IF($B$7="","",IF($F$4=1,
SUMIFS(ENTRADAS[Valor],ENTRADAS[Categoria],$B$7,ENTRADAS[Status],"Concluído",ENTRADAS[Mês],G$5,ENTRADAS[Ano],$B$5,ENTRADAS[Subcategoria],$B18),
SUMIFS(ENTRADAS[Valor],ENTRADAS[Categoria],$B$7,ENTRADAS[Mês],G$5,ENTRADAS[Ano],$B$5,ENTRADAS[Subcategoria],$B18))))</f>
        <v/>
      </c>
      <c r="H18" s="61" t="str">
        <f>IF($B18="","",IF($B$7="","",IF($F$4=1,
SUMIFS(ENTRADAS[Valor],ENTRADAS[Categoria],$B$7,ENTRADAS[Status],"Concluído",ENTRADAS[Mês],H$5,ENTRADAS[Ano],$B$5,ENTRADAS[Subcategoria],$B18),
SUMIFS(ENTRADAS[Valor],ENTRADAS[Categoria],$B$7,ENTRADAS[Mês],H$5,ENTRADAS[Ano],$B$5,ENTRADAS[Subcategoria],$B18))))</f>
        <v/>
      </c>
      <c r="I18" s="61" t="str">
        <f>IF($B18="","",IF($B$7="","",IF($F$4=1,
SUMIFS(ENTRADAS[Valor],ENTRADAS[Categoria],$B$7,ENTRADAS[Status],"Concluído",ENTRADAS[Mês],I$5,ENTRADAS[Ano],$B$5,ENTRADAS[Subcategoria],$B18),
SUMIFS(ENTRADAS[Valor],ENTRADAS[Categoria],$B$7,ENTRADAS[Mês],I$5,ENTRADAS[Ano],$B$5,ENTRADAS[Subcategoria],$B18))))</f>
        <v/>
      </c>
      <c r="J18" s="61" t="str">
        <f>IF($B18="","",IF($B$7="","",IF($F$4=1,
SUMIFS(ENTRADAS[Valor],ENTRADAS[Categoria],$B$7,ENTRADAS[Status],"Concluído",ENTRADAS[Mês],J$5,ENTRADAS[Ano],$B$5,ENTRADAS[Subcategoria],$B18),
SUMIFS(ENTRADAS[Valor],ENTRADAS[Categoria],$B$7,ENTRADAS[Mês],J$5,ENTRADAS[Ano],$B$5,ENTRADAS[Subcategoria],$B18))))</f>
        <v/>
      </c>
      <c r="K18" s="61" t="str">
        <f>IF($B18="","",IF($B$7="","",IF($F$4=1,
SUMIFS(ENTRADAS[Valor],ENTRADAS[Categoria],$B$7,ENTRADAS[Status],"Concluído",ENTRADAS[Mês],K$5,ENTRADAS[Ano],$B$5,ENTRADAS[Subcategoria],$B18),
SUMIFS(ENTRADAS[Valor],ENTRADAS[Categoria],$B$7,ENTRADAS[Mês],K$5,ENTRADAS[Ano],$B$5,ENTRADAS[Subcategoria],$B18))))</f>
        <v/>
      </c>
      <c r="L18" s="61" t="str">
        <f>IF($B18="","",IF($B$7="","",IF($F$4=1,
SUMIFS(ENTRADAS[Valor],ENTRADAS[Categoria],$B$7,ENTRADAS[Status],"Concluído",ENTRADAS[Mês],L$5,ENTRADAS[Ano],$B$5,ENTRADAS[Subcategoria],$B18),
SUMIFS(ENTRADAS[Valor],ENTRADAS[Categoria],$B$7,ENTRADAS[Mês],L$5,ENTRADAS[Ano],$B$5,ENTRADAS[Subcategoria],$B18))))</f>
        <v/>
      </c>
      <c r="M18" s="61" t="str">
        <f>IF($B18="","",IF($B$7="","",IF($F$4=1,
SUMIFS(ENTRADAS[Valor],ENTRADAS[Categoria],$B$7,ENTRADAS[Status],"Concluído",ENTRADAS[Mês],M$5,ENTRADAS[Ano],$B$5,ENTRADAS[Subcategoria],$B18),
SUMIFS(ENTRADAS[Valor],ENTRADAS[Categoria],$B$7,ENTRADAS[Mês],M$5,ENTRADAS[Ano],$B$5,ENTRADAS[Subcategoria],$B18))))</f>
        <v/>
      </c>
      <c r="N18" s="61" t="str">
        <f>IF($B18="","",IF($B$7="","",IF($F$4=1,
SUMIFS(ENTRADAS[Valor],ENTRADAS[Categoria],$B$7,ENTRADAS[Status],"Concluído",ENTRADAS[Mês],N$5,ENTRADAS[Ano],$B$5,ENTRADAS[Subcategoria],$B18),
SUMIFS(ENTRADAS[Valor],ENTRADAS[Categoria],$B$7,ENTRADAS[Mês],N$5,ENTRADAS[Ano],$B$5,ENTRADAS[Subcategoria],$B18))))</f>
        <v/>
      </c>
      <c r="O18" s="57">
        <f t="shared" si="1"/>
        <v>0</v>
      </c>
    </row>
    <row r="19" spans="2:15" x14ac:dyDescent="0.3">
      <c r="B19" s="93" t="str">
        <f>IF('PLANO DE CONTAS'!D18="","",'PLANO DE CONTAS'!D18)</f>
        <v/>
      </c>
      <c r="C19" s="61" t="str">
        <f>IF($B19="","",IF($B$7="","",IF($F$4=1,
SUMIFS(ENTRADAS[Valor],ENTRADAS[Categoria],$B$7,ENTRADAS[Status],"Concluído",ENTRADAS[Mês],C$5,ENTRADAS[Ano],$B$5,ENTRADAS[Subcategoria],$B19),
SUMIFS(ENTRADAS[Valor],ENTRADAS[Categoria],$B$7,ENTRADAS[Mês],C$5,ENTRADAS[Ano],$B$5,ENTRADAS[Subcategoria],$B19))))</f>
        <v/>
      </c>
      <c r="D19" s="61" t="str">
        <f>IF($B19="","",IF($B$7="","",IF($F$4=1,
SUMIFS(ENTRADAS[Valor],ENTRADAS[Categoria],$B$7,ENTRADAS[Status],"Concluído",ENTRADAS[Mês],D$5,ENTRADAS[Ano],$B$5,ENTRADAS[Subcategoria],$B19),
SUMIFS(ENTRADAS[Valor],ENTRADAS[Categoria],$B$7,ENTRADAS[Mês],D$5,ENTRADAS[Ano],$B$5,ENTRADAS[Subcategoria],$B19))))</f>
        <v/>
      </c>
      <c r="E19" s="61" t="str">
        <f>IF($B19="","",IF($B$7="","",IF($F$4=1,
SUMIFS(ENTRADAS[Valor],ENTRADAS[Categoria],$B$7,ENTRADAS[Status],"Concluído",ENTRADAS[Mês],E$5,ENTRADAS[Ano],$B$5,ENTRADAS[Subcategoria],$B19),
SUMIFS(ENTRADAS[Valor],ENTRADAS[Categoria],$B$7,ENTRADAS[Mês],E$5,ENTRADAS[Ano],$B$5,ENTRADAS[Subcategoria],$B19))))</f>
        <v/>
      </c>
      <c r="F19" s="61" t="str">
        <f>IF($B19="","",IF($B$7="","",IF($F$4=1,
SUMIFS(ENTRADAS[Valor],ENTRADAS[Categoria],$B$7,ENTRADAS[Status],"Concluído",ENTRADAS[Mês],F$5,ENTRADAS[Ano],$B$5,ENTRADAS[Subcategoria],$B19),
SUMIFS(ENTRADAS[Valor],ENTRADAS[Categoria],$B$7,ENTRADAS[Mês],F$5,ENTRADAS[Ano],$B$5,ENTRADAS[Subcategoria],$B19))))</f>
        <v/>
      </c>
      <c r="G19" s="61" t="str">
        <f>IF($B19="","",IF($B$7="","",IF($F$4=1,
SUMIFS(ENTRADAS[Valor],ENTRADAS[Categoria],$B$7,ENTRADAS[Status],"Concluído",ENTRADAS[Mês],G$5,ENTRADAS[Ano],$B$5,ENTRADAS[Subcategoria],$B19),
SUMIFS(ENTRADAS[Valor],ENTRADAS[Categoria],$B$7,ENTRADAS[Mês],G$5,ENTRADAS[Ano],$B$5,ENTRADAS[Subcategoria],$B19))))</f>
        <v/>
      </c>
      <c r="H19" s="61" t="str">
        <f>IF($B19="","",IF($B$7="","",IF($F$4=1,
SUMIFS(ENTRADAS[Valor],ENTRADAS[Categoria],$B$7,ENTRADAS[Status],"Concluído",ENTRADAS[Mês],H$5,ENTRADAS[Ano],$B$5,ENTRADAS[Subcategoria],$B19),
SUMIFS(ENTRADAS[Valor],ENTRADAS[Categoria],$B$7,ENTRADAS[Mês],H$5,ENTRADAS[Ano],$B$5,ENTRADAS[Subcategoria],$B19))))</f>
        <v/>
      </c>
      <c r="I19" s="61" t="str">
        <f>IF($B19="","",IF($B$7="","",IF($F$4=1,
SUMIFS(ENTRADAS[Valor],ENTRADAS[Categoria],$B$7,ENTRADAS[Status],"Concluído",ENTRADAS[Mês],I$5,ENTRADAS[Ano],$B$5,ENTRADAS[Subcategoria],$B19),
SUMIFS(ENTRADAS[Valor],ENTRADAS[Categoria],$B$7,ENTRADAS[Mês],I$5,ENTRADAS[Ano],$B$5,ENTRADAS[Subcategoria],$B19))))</f>
        <v/>
      </c>
      <c r="J19" s="61" t="str">
        <f>IF($B19="","",IF($B$7="","",IF($F$4=1,
SUMIFS(ENTRADAS[Valor],ENTRADAS[Categoria],$B$7,ENTRADAS[Status],"Concluído",ENTRADAS[Mês],J$5,ENTRADAS[Ano],$B$5,ENTRADAS[Subcategoria],$B19),
SUMIFS(ENTRADAS[Valor],ENTRADAS[Categoria],$B$7,ENTRADAS[Mês],J$5,ENTRADAS[Ano],$B$5,ENTRADAS[Subcategoria],$B19))))</f>
        <v/>
      </c>
      <c r="K19" s="61" t="str">
        <f>IF($B19="","",IF($B$7="","",IF($F$4=1,
SUMIFS(ENTRADAS[Valor],ENTRADAS[Categoria],$B$7,ENTRADAS[Status],"Concluído",ENTRADAS[Mês],K$5,ENTRADAS[Ano],$B$5,ENTRADAS[Subcategoria],$B19),
SUMIFS(ENTRADAS[Valor],ENTRADAS[Categoria],$B$7,ENTRADAS[Mês],K$5,ENTRADAS[Ano],$B$5,ENTRADAS[Subcategoria],$B19))))</f>
        <v/>
      </c>
      <c r="L19" s="61" t="str">
        <f>IF($B19="","",IF($B$7="","",IF($F$4=1,
SUMIFS(ENTRADAS[Valor],ENTRADAS[Categoria],$B$7,ENTRADAS[Status],"Concluído",ENTRADAS[Mês],L$5,ENTRADAS[Ano],$B$5,ENTRADAS[Subcategoria],$B19),
SUMIFS(ENTRADAS[Valor],ENTRADAS[Categoria],$B$7,ENTRADAS[Mês],L$5,ENTRADAS[Ano],$B$5,ENTRADAS[Subcategoria],$B19))))</f>
        <v/>
      </c>
      <c r="M19" s="61" t="str">
        <f>IF($B19="","",IF($B$7="","",IF($F$4=1,
SUMIFS(ENTRADAS[Valor],ENTRADAS[Categoria],$B$7,ENTRADAS[Status],"Concluído",ENTRADAS[Mês],M$5,ENTRADAS[Ano],$B$5,ENTRADAS[Subcategoria],$B19),
SUMIFS(ENTRADAS[Valor],ENTRADAS[Categoria],$B$7,ENTRADAS[Mês],M$5,ENTRADAS[Ano],$B$5,ENTRADAS[Subcategoria],$B19))))</f>
        <v/>
      </c>
      <c r="N19" s="61" t="str">
        <f>IF($B19="","",IF($B$7="","",IF($F$4=1,
SUMIFS(ENTRADAS[Valor],ENTRADAS[Categoria],$B$7,ENTRADAS[Status],"Concluído",ENTRADAS[Mês],N$5,ENTRADAS[Ano],$B$5,ENTRADAS[Subcategoria],$B19),
SUMIFS(ENTRADAS[Valor],ENTRADAS[Categoria],$B$7,ENTRADAS[Mês],N$5,ENTRADAS[Ano],$B$5,ENTRADAS[Subcategoria],$B19))))</f>
        <v/>
      </c>
      <c r="O19" s="57">
        <f t="shared" si="1"/>
        <v>0</v>
      </c>
    </row>
    <row r="20" spans="2:15" x14ac:dyDescent="0.3">
      <c r="B20" s="93" t="str">
        <f>IF('PLANO DE CONTAS'!D19="","",'PLANO DE CONTAS'!D19)</f>
        <v/>
      </c>
      <c r="C20" s="61" t="str">
        <f>IF($B20="","",IF($B$7="","",IF($F$4=1,
SUMIFS(ENTRADAS[Valor],ENTRADAS[Categoria],$B$7,ENTRADAS[Status],"Concluído",ENTRADAS[Mês],C$5,ENTRADAS[Ano],$B$5,ENTRADAS[Subcategoria],$B20),
SUMIFS(ENTRADAS[Valor],ENTRADAS[Categoria],$B$7,ENTRADAS[Mês],C$5,ENTRADAS[Ano],$B$5,ENTRADAS[Subcategoria],$B20))))</f>
        <v/>
      </c>
      <c r="D20" s="61" t="str">
        <f>IF($B20="","",IF($B$7="","",IF($F$4=1,
SUMIFS(ENTRADAS[Valor],ENTRADAS[Categoria],$B$7,ENTRADAS[Status],"Concluído",ENTRADAS[Mês],D$5,ENTRADAS[Ano],$B$5,ENTRADAS[Subcategoria],$B20),
SUMIFS(ENTRADAS[Valor],ENTRADAS[Categoria],$B$7,ENTRADAS[Mês],D$5,ENTRADAS[Ano],$B$5,ENTRADAS[Subcategoria],$B20))))</f>
        <v/>
      </c>
      <c r="E20" s="61" t="str">
        <f>IF($B20="","",IF($B$7="","",IF($F$4=1,
SUMIFS(ENTRADAS[Valor],ENTRADAS[Categoria],$B$7,ENTRADAS[Status],"Concluído",ENTRADAS[Mês],E$5,ENTRADAS[Ano],$B$5,ENTRADAS[Subcategoria],$B20),
SUMIFS(ENTRADAS[Valor],ENTRADAS[Categoria],$B$7,ENTRADAS[Mês],E$5,ENTRADAS[Ano],$B$5,ENTRADAS[Subcategoria],$B20))))</f>
        <v/>
      </c>
      <c r="F20" s="61" t="str">
        <f>IF($B20="","",IF($B$7="","",IF($F$4=1,
SUMIFS(ENTRADAS[Valor],ENTRADAS[Categoria],$B$7,ENTRADAS[Status],"Concluído",ENTRADAS[Mês],F$5,ENTRADAS[Ano],$B$5,ENTRADAS[Subcategoria],$B20),
SUMIFS(ENTRADAS[Valor],ENTRADAS[Categoria],$B$7,ENTRADAS[Mês],F$5,ENTRADAS[Ano],$B$5,ENTRADAS[Subcategoria],$B20))))</f>
        <v/>
      </c>
      <c r="G20" s="61" t="str">
        <f>IF($B20="","",IF($B$7="","",IF($F$4=1,
SUMIFS(ENTRADAS[Valor],ENTRADAS[Categoria],$B$7,ENTRADAS[Status],"Concluído",ENTRADAS[Mês],G$5,ENTRADAS[Ano],$B$5,ENTRADAS[Subcategoria],$B20),
SUMIFS(ENTRADAS[Valor],ENTRADAS[Categoria],$B$7,ENTRADAS[Mês],G$5,ENTRADAS[Ano],$B$5,ENTRADAS[Subcategoria],$B20))))</f>
        <v/>
      </c>
      <c r="H20" s="61" t="str">
        <f>IF($B20="","",IF($B$7="","",IF($F$4=1,
SUMIFS(ENTRADAS[Valor],ENTRADAS[Categoria],$B$7,ENTRADAS[Status],"Concluído",ENTRADAS[Mês],H$5,ENTRADAS[Ano],$B$5,ENTRADAS[Subcategoria],$B20),
SUMIFS(ENTRADAS[Valor],ENTRADAS[Categoria],$B$7,ENTRADAS[Mês],H$5,ENTRADAS[Ano],$B$5,ENTRADAS[Subcategoria],$B20))))</f>
        <v/>
      </c>
      <c r="I20" s="61" t="str">
        <f>IF($B20="","",IF($B$7="","",IF($F$4=1,
SUMIFS(ENTRADAS[Valor],ENTRADAS[Categoria],$B$7,ENTRADAS[Status],"Concluído",ENTRADAS[Mês],I$5,ENTRADAS[Ano],$B$5,ENTRADAS[Subcategoria],$B20),
SUMIFS(ENTRADAS[Valor],ENTRADAS[Categoria],$B$7,ENTRADAS[Mês],I$5,ENTRADAS[Ano],$B$5,ENTRADAS[Subcategoria],$B20))))</f>
        <v/>
      </c>
      <c r="J20" s="61" t="str">
        <f>IF($B20="","",IF($B$7="","",IF($F$4=1,
SUMIFS(ENTRADAS[Valor],ENTRADAS[Categoria],$B$7,ENTRADAS[Status],"Concluído",ENTRADAS[Mês],J$5,ENTRADAS[Ano],$B$5,ENTRADAS[Subcategoria],$B20),
SUMIFS(ENTRADAS[Valor],ENTRADAS[Categoria],$B$7,ENTRADAS[Mês],J$5,ENTRADAS[Ano],$B$5,ENTRADAS[Subcategoria],$B20))))</f>
        <v/>
      </c>
      <c r="K20" s="61" t="str">
        <f>IF($B20="","",IF($B$7="","",IF($F$4=1,
SUMIFS(ENTRADAS[Valor],ENTRADAS[Categoria],$B$7,ENTRADAS[Status],"Concluído",ENTRADAS[Mês],K$5,ENTRADAS[Ano],$B$5,ENTRADAS[Subcategoria],$B20),
SUMIFS(ENTRADAS[Valor],ENTRADAS[Categoria],$B$7,ENTRADAS[Mês],K$5,ENTRADAS[Ano],$B$5,ENTRADAS[Subcategoria],$B20))))</f>
        <v/>
      </c>
      <c r="L20" s="61" t="str">
        <f>IF($B20="","",IF($B$7="","",IF($F$4=1,
SUMIFS(ENTRADAS[Valor],ENTRADAS[Categoria],$B$7,ENTRADAS[Status],"Concluído",ENTRADAS[Mês],L$5,ENTRADAS[Ano],$B$5,ENTRADAS[Subcategoria],$B20),
SUMIFS(ENTRADAS[Valor],ENTRADAS[Categoria],$B$7,ENTRADAS[Mês],L$5,ENTRADAS[Ano],$B$5,ENTRADAS[Subcategoria],$B20))))</f>
        <v/>
      </c>
      <c r="M20" s="61" t="str">
        <f>IF($B20="","",IF($B$7="","",IF($F$4=1,
SUMIFS(ENTRADAS[Valor],ENTRADAS[Categoria],$B$7,ENTRADAS[Status],"Concluído",ENTRADAS[Mês],M$5,ENTRADAS[Ano],$B$5,ENTRADAS[Subcategoria],$B20),
SUMIFS(ENTRADAS[Valor],ENTRADAS[Categoria],$B$7,ENTRADAS[Mês],M$5,ENTRADAS[Ano],$B$5,ENTRADAS[Subcategoria],$B20))))</f>
        <v/>
      </c>
      <c r="N20" s="61" t="str">
        <f>IF($B20="","",IF($B$7="","",IF($F$4=1,
SUMIFS(ENTRADAS[Valor],ENTRADAS[Categoria],$B$7,ENTRADAS[Status],"Concluído",ENTRADAS[Mês],N$5,ENTRADAS[Ano],$B$5,ENTRADAS[Subcategoria],$B20),
SUMIFS(ENTRADAS[Valor],ENTRADAS[Categoria],$B$7,ENTRADAS[Mês],N$5,ENTRADAS[Ano],$B$5,ENTRADAS[Subcategoria],$B20))))</f>
        <v/>
      </c>
      <c r="O20" s="57">
        <f t="shared" si="1"/>
        <v>0</v>
      </c>
    </row>
    <row r="21" spans="2:15" x14ac:dyDescent="0.3">
      <c r="B21" s="93" t="str">
        <f>IF('PLANO DE CONTAS'!D20="","",'PLANO DE CONTAS'!D20)</f>
        <v/>
      </c>
      <c r="C21" s="61" t="str">
        <f>IF($B21="","",IF($B$7="","",IF($F$4=1,
SUMIFS(ENTRADAS[Valor],ENTRADAS[Categoria],$B$7,ENTRADAS[Status],"Concluído",ENTRADAS[Mês],C$5,ENTRADAS[Ano],$B$5,ENTRADAS[Subcategoria],$B21),
SUMIFS(ENTRADAS[Valor],ENTRADAS[Categoria],$B$7,ENTRADAS[Mês],C$5,ENTRADAS[Ano],$B$5,ENTRADAS[Subcategoria],$B21))))</f>
        <v/>
      </c>
      <c r="D21" s="61" t="str">
        <f>IF($B21="","",IF($B$7="","",IF($F$4=1,
SUMIFS(ENTRADAS[Valor],ENTRADAS[Categoria],$B$7,ENTRADAS[Status],"Concluído",ENTRADAS[Mês],D$5,ENTRADAS[Ano],$B$5,ENTRADAS[Subcategoria],$B21),
SUMIFS(ENTRADAS[Valor],ENTRADAS[Categoria],$B$7,ENTRADAS[Mês],D$5,ENTRADAS[Ano],$B$5,ENTRADAS[Subcategoria],$B21))))</f>
        <v/>
      </c>
      <c r="E21" s="61" t="str">
        <f>IF($B21="","",IF($B$7="","",IF($F$4=1,
SUMIFS(ENTRADAS[Valor],ENTRADAS[Categoria],$B$7,ENTRADAS[Status],"Concluído",ENTRADAS[Mês],E$5,ENTRADAS[Ano],$B$5,ENTRADAS[Subcategoria],$B21),
SUMIFS(ENTRADAS[Valor],ENTRADAS[Categoria],$B$7,ENTRADAS[Mês],E$5,ENTRADAS[Ano],$B$5,ENTRADAS[Subcategoria],$B21))))</f>
        <v/>
      </c>
      <c r="F21" s="61" t="str">
        <f>IF($B21="","",IF($B$7="","",IF($F$4=1,
SUMIFS(ENTRADAS[Valor],ENTRADAS[Categoria],$B$7,ENTRADAS[Status],"Concluído",ENTRADAS[Mês],F$5,ENTRADAS[Ano],$B$5,ENTRADAS[Subcategoria],$B21),
SUMIFS(ENTRADAS[Valor],ENTRADAS[Categoria],$B$7,ENTRADAS[Mês],F$5,ENTRADAS[Ano],$B$5,ENTRADAS[Subcategoria],$B21))))</f>
        <v/>
      </c>
      <c r="G21" s="61" t="str">
        <f>IF($B21="","",IF($B$7="","",IF($F$4=1,
SUMIFS(ENTRADAS[Valor],ENTRADAS[Categoria],$B$7,ENTRADAS[Status],"Concluído",ENTRADAS[Mês],G$5,ENTRADAS[Ano],$B$5,ENTRADAS[Subcategoria],$B21),
SUMIFS(ENTRADAS[Valor],ENTRADAS[Categoria],$B$7,ENTRADAS[Mês],G$5,ENTRADAS[Ano],$B$5,ENTRADAS[Subcategoria],$B21))))</f>
        <v/>
      </c>
      <c r="H21" s="61" t="str">
        <f>IF($B21="","",IF($B$7="","",IF($F$4=1,
SUMIFS(ENTRADAS[Valor],ENTRADAS[Categoria],$B$7,ENTRADAS[Status],"Concluído",ENTRADAS[Mês],H$5,ENTRADAS[Ano],$B$5,ENTRADAS[Subcategoria],$B21),
SUMIFS(ENTRADAS[Valor],ENTRADAS[Categoria],$B$7,ENTRADAS[Mês],H$5,ENTRADAS[Ano],$B$5,ENTRADAS[Subcategoria],$B21))))</f>
        <v/>
      </c>
      <c r="I21" s="61" t="str">
        <f>IF($B21="","",IF($B$7="","",IF($F$4=1,
SUMIFS(ENTRADAS[Valor],ENTRADAS[Categoria],$B$7,ENTRADAS[Status],"Concluído",ENTRADAS[Mês],I$5,ENTRADAS[Ano],$B$5,ENTRADAS[Subcategoria],$B21),
SUMIFS(ENTRADAS[Valor],ENTRADAS[Categoria],$B$7,ENTRADAS[Mês],I$5,ENTRADAS[Ano],$B$5,ENTRADAS[Subcategoria],$B21))))</f>
        <v/>
      </c>
      <c r="J21" s="61" t="str">
        <f>IF($B21="","",IF($B$7="","",IF($F$4=1,
SUMIFS(ENTRADAS[Valor],ENTRADAS[Categoria],$B$7,ENTRADAS[Status],"Concluído",ENTRADAS[Mês],J$5,ENTRADAS[Ano],$B$5,ENTRADAS[Subcategoria],$B21),
SUMIFS(ENTRADAS[Valor],ENTRADAS[Categoria],$B$7,ENTRADAS[Mês],J$5,ENTRADAS[Ano],$B$5,ENTRADAS[Subcategoria],$B21))))</f>
        <v/>
      </c>
      <c r="K21" s="61" t="str">
        <f>IF($B21="","",IF($B$7="","",IF($F$4=1,
SUMIFS(ENTRADAS[Valor],ENTRADAS[Categoria],$B$7,ENTRADAS[Status],"Concluído",ENTRADAS[Mês],K$5,ENTRADAS[Ano],$B$5,ENTRADAS[Subcategoria],$B21),
SUMIFS(ENTRADAS[Valor],ENTRADAS[Categoria],$B$7,ENTRADAS[Mês],K$5,ENTRADAS[Ano],$B$5,ENTRADAS[Subcategoria],$B21))))</f>
        <v/>
      </c>
      <c r="L21" s="61" t="str">
        <f>IF($B21="","",IF($B$7="","",IF($F$4=1,
SUMIFS(ENTRADAS[Valor],ENTRADAS[Categoria],$B$7,ENTRADAS[Status],"Concluído",ENTRADAS[Mês],L$5,ENTRADAS[Ano],$B$5,ENTRADAS[Subcategoria],$B21),
SUMIFS(ENTRADAS[Valor],ENTRADAS[Categoria],$B$7,ENTRADAS[Mês],L$5,ENTRADAS[Ano],$B$5,ENTRADAS[Subcategoria],$B21))))</f>
        <v/>
      </c>
      <c r="M21" s="61" t="str">
        <f>IF($B21="","",IF($B$7="","",IF($F$4=1,
SUMIFS(ENTRADAS[Valor],ENTRADAS[Categoria],$B$7,ENTRADAS[Status],"Concluído",ENTRADAS[Mês],M$5,ENTRADAS[Ano],$B$5,ENTRADAS[Subcategoria],$B21),
SUMIFS(ENTRADAS[Valor],ENTRADAS[Categoria],$B$7,ENTRADAS[Mês],M$5,ENTRADAS[Ano],$B$5,ENTRADAS[Subcategoria],$B21))))</f>
        <v/>
      </c>
      <c r="N21" s="61" t="str">
        <f>IF($B21="","",IF($B$7="","",IF($F$4=1,
SUMIFS(ENTRADAS[Valor],ENTRADAS[Categoria],$B$7,ENTRADAS[Status],"Concluído",ENTRADAS[Mês],N$5,ENTRADAS[Ano],$B$5,ENTRADAS[Subcategoria],$B21),
SUMIFS(ENTRADAS[Valor],ENTRADAS[Categoria],$B$7,ENTRADAS[Mês],N$5,ENTRADAS[Ano],$B$5,ENTRADAS[Subcategoria],$B21))))</f>
        <v/>
      </c>
      <c r="O21" s="57">
        <f t="shared" si="1"/>
        <v>0</v>
      </c>
    </row>
    <row r="22" spans="2:15" x14ac:dyDescent="0.3">
      <c r="B22" s="93" t="str">
        <f>IF('PLANO DE CONTAS'!D21="","",'PLANO DE CONTAS'!D21)</f>
        <v/>
      </c>
      <c r="C22" s="61" t="str">
        <f>IF($B22="","",IF($B$7="","",IF($F$4=1,
SUMIFS(ENTRADAS[Valor],ENTRADAS[Categoria],$B$7,ENTRADAS[Status],"Concluído",ENTRADAS[Mês],C$5,ENTRADAS[Ano],$B$5,ENTRADAS[Subcategoria],$B22),
SUMIFS(ENTRADAS[Valor],ENTRADAS[Categoria],$B$7,ENTRADAS[Mês],C$5,ENTRADAS[Ano],$B$5,ENTRADAS[Subcategoria],$B22))))</f>
        <v/>
      </c>
      <c r="D22" s="61" t="str">
        <f>IF($B22="","",IF($B$7="","",IF($F$4=1,
SUMIFS(ENTRADAS[Valor],ENTRADAS[Categoria],$B$7,ENTRADAS[Status],"Concluído",ENTRADAS[Mês],D$5,ENTRADAS[Ano],$B$5,ENTRADAS[Subcategoria],$B22),
SUMIFS(ENTRADAS[Valor],ENTRADAS[Categoria],$B$7,ENTRADAS[Mês],D$5,ENTRADAS[Ano],$B$5,ENTRADAS[Subcategoria],$B22))))</f>
        <v/>
      </c>
      <c r="E22" s="61" t="str">
        <f>IF($B22="","",IF($B$7="","",IF($F$4=1,
SUMIFS(ENTRADAS[Valor],ENTRADAS[Categoria],$B$7,ENTRADAS[Status],"Concluído",ENTRADAS[Mês],E$5,ENTRADAS[Ano],$B$5,ENTRADAS[Subcategoria],$B22),
SUMIFS(ENTRADAS[Valor],ENTRADAS[Categoria],$B$7,ENTRADAS[Mês],E$5,ENTRADAS[Ano],$B$5,ENTRADAS[Subcategoria],$B22))))</f>
        <v/>
      </c>
      <c r="F22" s="61" t="str">
        <f>IF($B22="","",IF($B$7="","",IF($F$4=1,
SUMIFS(ENTRADAS[Valor],ENTRADAS[Categoria],$B$7,ENTRADAS[Status],"Concluído",ENTRADAS[Mês],F$5,ENTRADAS[Ano],$B$5,ENTRADAS[Subcategoria],$B22),
SUMIFS(ENTRADAS[Valor],ENTRADAS[Categoria],$B$7,ENTRADAS[Mês],F$5,ENTRADAS[Ano],$B$5,ENTRADAS[Subcategoria],$B22))))</f>
        <v/>
      </c>
      <c r="G22" s="61" t="str">
        <f>IF($B22="","",IF($B$7="","",IF($F$4=1,
SUMIFS(ENTRADAS[Valor],ENTRADAS[Categoria],$B$7,ENTRADAS[Status],"Concluído",ENTRADAS[Mês],G$5,ENTRADAS[Ano],$B$5,ENTRADAS[Subcategoria],$B22),
SUMIFS(ENTRADAS[Valor],ENTRADAS[Categoria],$B$7,ENTRADAS[Mês],G$5,ENTRADAS[Ano],$B$5,ENTRADAS[Subcategoria],$B22))))</f>
        <v/>
      </c>
      <c r="H22" s="61" t="str">
        <f>IF($B22="","",IF($B$7="","",IF($F$4=1,
SUMIFS(ENTRADAS[Valor],ENTRADAS[Categoria],$B$7,ENTRADAS[Status],"Concluído",ENTRADAS[Mês],H$5,ENTRADAS[Ano],$B$5,ENTRADAS[Subcategoria],$B22),
SUMIFS(ENTRADAS[Valor],ENTRADAS[Categoria],$B$7,ENTRADAS[Mês],H$5,ENTRADAS[Ano],$B$5,ENTRADAS[Subcategoria],$B22))))</f>
        <v/>
      </c>
      <c r="I22" s="61" t="str">
        <f>IF($B22="","",IF($B$7="","",IF($F$4=1,
SUMIFS(ENTRADAS[Valor],ENTRADAS[Categoria],$B$7,ENTRADAS[Status],"Concluído",ENTRADAS[Mês],I$5,ENTRADAS[Ano],$B$5,ENTRADAS[Subcategoria],$B22),
SUMIFS(ENTRADAS[Valor],ENTRADAS[Categoria],$B$7,ENTRADAS[Mês],I$5,ENTRADAS[Ano],$B$5,ENTRADAS[Subcategoria],$B22))))</f>
        <v/>
      </c>
      <c r="J22" s="61" t="str">
        <f>IF($B22="","",IF($B$7="","",IF($F$4=1,
SUMIFS(ENTRADAS[Valor],ENTRADAS[Categoria],$B$7,ENTRADAS[Status],"Concluído",ENTRADAS[Mês],J$5,ENTRADAS[Ano],$B$5,ENTRADAS[Subcategoria],$B22),
SUMIFS(ENTRADAS[Valor],ENTRADAS[Categoria],$B$7,ENTRADAS[Mês],J$5,ENTRADAS[Ano],$B$5,ENTRADAS[Subcategoria],$B22))))</f>
        <v/>
      </c>
      <c r="K22" s="61" t="str">
        <f>IF($B22="","",IF($B$7="","",IF($F$4=1,
SUMIFS(ENTRADAS[Valor],ENTRADAS[Categoria],$B$7,ENTRADAS[Status],"Concluído",ENTRADAS[Mês],K$5,ENTRADAS[Ano],$B$5,ENTRADAS[Subcategoria],$B22),
SUMIFS(ENTRADAS[Valor],ENTRADAS[Categoria],$B$7,ENTRADAS[Mês],K$5,ENTRADAS[Ano],$B$5,ENTRADAS[Subcategoria],$B22))))</f>
        <v/>
      </c>
      <c r="L22" s="61" t="str">
        <f>IF($B22="","",IF($B$7="","",IF($F$4=1,
SUMIFS(ENTRADAS[Valor],ENTRADAS[Categoria],$B$7,ENTRADAS[Status],"Concluído",ENTRADAS[Mês],L$5,ENTRADAS[Ano],$B$5,ENTRADAS[Subcategoria],$B22),
SUMIFS(ENTRADAS[Valor],ENTRADAS[Categoria],$B$7,ENTRADAS[Mês],L$5,ENTRADAS[Ano],$B$5,ENTRADAS[Subcategoria],$B22))))</f>
        <v/>
      </c>
      <c r="M22" s="61" t="str">
        <f>IF($B22="","",IF($B$7="","",IF($F$4=1,
SUMIFS(ENTRADAS[Valor],ENTRADAS[Categoria],$B$7,ENTRADAS[Status],"Concluído",ENTRADAS[Mês],M$5,ENTRADAS[Ano],$B$5,ENTRADAS[Subcategoria],$B22),
SUMIFS(ENTRADAS[Valor],ENTRADAS[Categoria],$B$7,ENTRADAS[Mês],M$5,ENTRADAS[Ano],$B$5,ENTRADAS[Subcategoria],$B22))))</f>
        <v/>
      </c>
      <c r="N22" s="61" t="str">
        <f>IF($B22="","",IF($B$7="","",IF($F$4=1,
SUMIFS(ENTRADAS[Valor],ENTRADAS[Categoria],$B$7,ENTRADAS[Status],"Concluído",ENTRADAS[Mês],N$5,ENTRADAS[Ano],$B$5,ENTRADAS[Subcategoria],$B22),
SUMIFS(ENTRADAS[Valor],ENTRADAS[Categoria],$B$7,ENTRADAS[Mês],N$5,ENTRADAS[Ano],$B$5,ENTRADAS[Subcategoria],$B22))))</f>
        <v/>
      </c>
      <c r="O22" s="57">
        <f t="shared" si="1"/>
        <v>0</v>
      </c>
    </row>
    <row r="23" spans="2:15" x14ac:dyDescent="0.3">
      <c r="B23" s="93" t="str">
        <f>IF('PLANO DE CONTAS'!D22="","",'PLANO DE CONTAS'!D22)</f>
        <v/>
      </c>
      <c r="C23" s="61" t="str">
        <f>IF($B23="","",IF($B$7="","",IF($F$4=1,
SUMIFS(ENTRADAS[Valor],ENTRADAS[Categoria],$B$7,ENTRADAS[Status],"Concluído",ENTRADAS[Mês],C$5,ENTRADAS[Ano],$B$5,ENTRADAS[Subcategoria],$B23),
SUMIFS(ENTRADAS[Valor],ENTRADAS[Categoria],$B$7,ENTRADAS[Mês],C$5,ENTRADAS[Ano],$B$5,ENTRADAS[Subcategoria],$B23))))</f>
        <v/>
      </c>
      <c r="D23" s="61" t="str">
        <f>IF($B23="","",IF($B$7="","",IF($F$4=1,
SUMIFS(ENTRADAS[Valor],ENTRADAS[Categoria],$B$7,ENTRADAS[Status],"Concluído",ENTRADAS[Mês],D$5,ENTRADAS[Ano],$B$5,ENTRADAS[Subcategoria],$B23),
SUMIFS(ENTRADAS[Valor],ENTRADAS[Categoria],$B$7,ENTRADAS[Mês],D$5,ENTRADAS[Ano],$B$5,ENTRADAS[Subcategoria],$B23))))</f>
        <v/>
      </c>
      <c r="E23" s="61" t="str">
        <f>IF($B23="","",IF($B$7="","",IF($F$4=1,
SUMIFS(ENTRADAS[Valor],ENTRADAS[Categoria],$B$7,ENTRADAS[Status],"Concluído",ENTRADAS[Mês],E$5,ENTRADAS[Ano],$B$5,ENTRADAS[Subcategoria],$B23),
SUMIFS(ENTRADAS[Valor],ENTRADAS[Categoria],$B$7,ENTRADAS[Mês],E$5,ENTRADAS[Ano],$B$5,ENTRADAS[Subcategoria],$B23))))</f>
        <v/>
      </c>
      <c r="F23" s="61" t="str">
        <f>IF($B23="","",IF($B$7="","",IF($F$4=1,
SUMIFS(ENTRADAS[Valor],ENTRADAS[Categoria],$B$7,ENTRADAS[Status],"Concluído",ENTRADAS[Mês],F$5,ENTRADAS[Ano],$B$5,ENTRADAS[Subcategoria],$B23),
SUMIFS(ENTRADAS[Valor],ENTRADAS[Categoria],$B$7,ENTRADAS[Mês],F$5,ENTRADAS[Ano],$B$5,ENTRADAS[Subcategoria],$B23))))</f>
        <v/>
      </c>
      <c r="G23" s="61" t="str">
        <f>IF($B23="","",IF($B$7="","",IF($F$4=1,
SUMIFS(ENTRADAS[Valor],ENTRADAS[Categoria],$B$7,ENTRADAS[Status],"Concluído",ENTRADAS[Mês],G$5,ENTRADAS[Ano],$B$5,ENTRADAS[Subcategoria],$B23),
SUMIFS(ENTRADAS[Valor],ENTRADAS[Categoria],$B$7,ENTRADAS[Mês],G$5,ENTRADAS[Ano],$B$5,ENTRADAS[Subcategoria],$B23))))</f>
        <v/>
      </c>
      <c r="H23" s="61" t="str">
        <f>IF($B23="","",IF($B$7="","",IF($F$4=1,
SUMIFS(ENTRADAS[Valor],ENTRADAS[Categoria],$B$7,ENTRADAS[Status],"Concluído",ENTRADAS[Mês],H$5,ENTRADAS[Ano],$B$5,ENTRADAS[Subcategoria],$B23),
SUMIFS(ENTRADAS[Valor],ENTRADAS[Categoria],$B$7,ENTRADAS[Mês],H$5,ENTRADAS[Ano],$B$5,ENTRADAS[Subcategoria],$B23))))</f>
        <v/>
      </c>
      <c r="I23" s="61" t="str">
        <f>IF($B23="","",IF($B$7="","",IF($F$4=1,
SUMIFS(ENTRADAS[Valor],ENTRADAS[Categoria],$B$7,ENTRADAS[Status],"Concluído",ENTRADAS[Mês],I$5,ENTRADAS[Ano],$B$5,ENTRADAS[Subcategoria],$B23),
SUMIFS(ENTRADAS[Valor],ENTRADAS[Categoria],$B$7,ENTRADAS[Mês],I$5,ENTRADAS[Ano],$B$5,ENTRADAS[Subcategoria],$B23))))</f>
        <v/>
      </c>
      <c r="J23" s="61" t="str">
        <f>IF($B23="","",IF($B$7="","",IF($F$4=1,
SUMIFS(ENTRADAS[Valor],ENTRADAS[Categoria],$B$7,ENTRADAS[Status],"Concluído",ENTRADAS[Mês],J$5,ENTRADAS[Ano],$B$5,ENTRADAS[Subcategoria],$B23),
SUMIFS(ENTRADAS[Valor],ENTRADAS[Categoria],$B$7,ENTRADAS[Mês],J$5,ENTRADAS[Ano],$B$5,ENTRADAS[Subcategoria],$B23))))</f>
        <v/>
      </c>
      <c r="K23" s="61" t="str">
        <f>IF($B23="","",IF($B$7="","",IF($F$4=1,
SUMIFS(ENTRADAS[Valor],ENTRADAS[Categoria],$B$7,ENTRADAS[Status],"Concluído",ENTRADAS[Mês],K$5,ENTRADAS[Ano],$B$5,ENTRADAS[Subcategoria],$B23),
SUMIFS(ENTRADAS[Valor],ENTRADAS[Categoria],$B$7,ENTRADAS[Mês],K$5,ENTRADAS[Ano],$B$5,ENTRADAS[Subcategoria],$B23))))</f>
        <v/>
      </c>
      <c r="L23" s="61" t="str">
        <f>IF($B23="","",IF($B$7="","",IF($F$4=1,
SUMIFS(ENTRADAS[Valor],ENTRADAS[Categoria],$B$7,ENTRADAS[Status],"Concluído",ENTRADAS[Mês],L$5,ENTRADAS[Ano],$B$5,ENTRADAS[Subcategoria],$B23),
SUMIFS(ENTRADAS[Valor],ENTRADAS[Categoria],$B$7,ENTRADAS[Mês],L$5,ENTRADAS[Ano],$B$5,ENTRADAS[Subcategoria],$B23))))</f>
        <v/>
      </c>
      <c r="M23" s="61" t="str">
        <f>IF($B23="","",IF($B$7="","",IF($F$4=1,
SUMIFS(ENTRADAS[Valor],ENTRADAS[Categoria],$B$7,ENTRADAS[Status],"Concluído",ENTRADAS[Mês],M$5,ENTRADAS[Ano],$B$5,ENTRADAS[Subcategoria],$B23),
SUMIFS(ENTRADAS[Valor],ENTRADAS[Categoria],$B$7,ENTRADAS[Mês],M$5,ENTRADAS[Ano],$B$5,ENTRADAS[Subcategoria],$B23))))</f>
        <v/>
      </c>
      <c r="N23" s="61" t="str">
        <f>IF($B23="","",IF($B$7="","",IF($F$4=1,
SUMIFS(ENTRADAS[Valor],ENTRADAS[Categoria],$B$7,ENTRADAS[Status],"Concluído",ENTRADAS[Mês],N$5,ENTRADAS[Ano],$B$5,ENTRADAS[Subcategoria],$B23),
SUMIFS(ENTRADAS[Valor],ENTRADAS[Categoria],$B$7,ENTRADAS[Mês],N$5,ENTRADAS[Ano],$B$5,ENTRADAS[Subcategoria],$B23))))</f>
        <v/>
      </c>
      <c r="O23" s="57">
        <f t="shared" si="1"/>
        <v>0</v>
      </c>
    </row>
    <row r="24" spans="2:15" x14ac:dyDescent="0.3">
      <c r="B24" s="93" t="str">
        <f>IF('PLANO DE CONTAS'!D23="","",'PLANO DE CONTAS'!D23)</f>
        <v/>
      </c>
      <c r="C24" s="61" t="str">
        <f>IF($B24="","",IF($B$7="","",IF($F$4=1,
SUMIFS(ENTRADAS[Valor],ENTRADAS[Categoria],$B$7,ENTRADAS[Status],"Concluído",ENTRADAS[Mês],C$5,ENTRADAS[Ano],$B$5,ENTRADAS[Subcategoria],$B24),
SUMIFS(ENTRADAS[Valor],ENTRADAS[Categoria],$B$7,ENTRADAS[Mês],C$5,ENTRADAS[Ano],$B$5,ENTRADAS[Subcategoria],$B24))))</f>
        <v/>
      </c>
      <c r="D24" s="61" t="str">
        <f>IF($B24="","",IF($B$7="","",IF($F$4=1,
SUMIFS(ENTRADAS[Valor],ENTRADAS[Categoria],$B$7,ENTRADAS[Status],"Concluído",ENTRADAS[Mês],D$5,ENTRADAS[Ano],$B$5,ENTRADAS[Subcategoria],$B24),
SUMIFS(ENTRADAS[Valor],ENTRADAS[Categoria],$B$7,ENTRADAS[Mês],D$5,ENTRADAS[Ano],$B$5,ENTRADAS[Subcategoria],$B24))))</f>
        <v/>
      </c>
      <c r="E24" s="61" t="str">
        <f>IF($B24="","",IF($B$7="","",IF($F$4=1,
SUMIFS(ENTRADAS[Valor],ENTRADAS[Categoria],$B$7,ENTRADAS[Status],"Concluído",ENTRADAS[Mês],E$5,ENTRADAS[Ano],$B$5,ENTRADAS[Subcategoria],$B24),
SUMIFS(ENTRADAS[Valor],ENTRADAS[Categoria],$B$7,ENTRADAS[Mês],E$5,ENTRADAS[Ano],$B$5,ENTRADAS[Subcategoria],$B24))))</f>
        <v/>
      </c>
      <c r="F24" s="61" t="str">
        <f>IF($B24="","",IF($B$7="","",IF($F$4=1,
SUMIFS(ENTRADAS[Valor],ENTRADAS[Categoria],$B$7,ENTRADAS[Status],"Concluído",ENTRADAS[Mês],F$5,ENTRADAS[Ano],$B$5,ENTRADAS[Subcategoria],$B24),
SUMIFS(ENTRADAS[Valor],ENTRADAS[Categoria],$B$7,ENTRADAS[Mês],F$5,ENTRADAS[Ano],$B$5,ENTRADAS[Subcategoria],$B24))))</f>
        <v/>
      </c>
      <c r="G24" s="61" t="str">
        <f>IF($B24="","",IF($B$7="","",IF($F$4=1,
SUMIFS(ENTRADAS[Valor],ENTRADAS[Categoria],$B$7,ENTRADAS[Status],"Concluído",ENTRADAS[Mês],G$5,ENTRADAS[Ano],$B$5,ENTRADAS[Subcategoria],$B24),
SUMIFS(ENTRADAS[Valor],ENTRADAS[Categoria],$B$7,ENTRADAS[Mês],G$5,ENTRADAS[Ano],$B$5,ENTRADAS[Subcategoria],$B24))))</f>
        <v/>
      </c>
      <c r="H24" s="61" t="str">
        <f>IF($B24="","",IF($B$7="","",IF($F$4=1,
SUMIFS(ENTRADAS[Valor],ENTRADAS[Categoria],$B$7,ENTRADAS[Status],"Concluído",ENTRADAS[Mês],H$5,ENTRADAS[Ano],$B$5,ENTRADAS[Subcategoria],$B24),
SUMIFS(ENTRADAS[Valor],ENTRADAS[Categoria],$B$7,ENTRADAS[Mês],H$5,ENTRADAS[Ano],$B$5,ENTRADAS[Subcategoria],$B24))))</f>
        <v/>
      </c>
      <c r="I24" s="61" t="str">
        <f>IF($B24="","",IF($B$7="","",IF($F$4=1,
SUMIFS(ENTRADAS[Valor],ENTRADAS[Categoria],$B$7,ENTRADAS[Status],"Concluído",ENTRADAS[Mês],I$5,ENTRADAS[Ano],$B$5,ENTRADAS[Subcategoria],$B24),
SUMIFS(ENTRADAS[Valor],ENTRADAS[Categoria],$B$7,ENTRADAS[Mês],I$5,ENTRADAS[Ano],$B$5,ENTRADAS[Subcategoria],$B24))))</f>
        <v/>
      </c>
      <c r="J24" s="61" t="str">
        <f>IF($B24="","",IF($B$7="","",IF($F$4=1,
SUMIFS(ENTRADAS[Valor],ENTRADAS[Categoria],$B$7,ENTRADAS[Status],"Concluído",ENTRADAS[Mês],J$5,ENTRADAS[Ano],$B$5,ENTRADAS[Subcategoria],$B24),
SUMIFS(ENTRADAS[Valor],ENTRADAS[Categoria],$B$7,ENTRADAS[Mês],J$5,ENTRADAS[Ano],$B$5,ENTRADAS[Subcategoria],$B24))))</f>
        <v/>
      </c>
      <c r="K24" s="61" t="str">
        <f>IF($B24="","",IF($B$7="","",IF($F$4=1,
SUMIFS(ENTRADAS[Valor],ENTRADAS[Categoria],$B$7,ENTRADAS[Status],"Concluído",ENTRADAS[Mês],K$5,ENTRADAS[Ano],$B$5,ENTRADAS[Subcategoria],$B24),
SUMIFS(ENTRADAS[Valor],ENTRADAS[Categoria],$B$7,ENTRADAS[Mês],K$5,ENTRADAS[Ano],$B$5,ENTRADAS[Subcategoria],$B24))))</f>
        <v/>
      </c>
      <c r="L24" s="61" t="str">
        <f>IF($B24="","",IF($B$7="","",IF($F$4=1,
SUMIFS(ENTRADAS[Valor],ENTRADAS[Categoria],$B$7,ENTRADAS[Status],"Concluído",ENTRADAS[Mês],L$5,ENTRADAS[Ano],$B$5,ENTRADAS[Subcategoria],$B24),
SUMIFS(ENTRADAS[Valor],ENTRADAS[Categoria],$B$7,ENTRADAS[Mês],L$5,ENTRADAS[Ano],$B$5,ENTRADAS[Subcategoria],$B24))))</f>
        <v/>
      </c>
      <c r="M24" s="61" t="str">
        <f>IF($B24="","",IF($B$7="","",IF($F$4=1,
SUMIFS(ENTRADAS[Valor],ENTRADAS[Categoria],$B$7,ENTRADAS[Status],"Concluído",ENTRADAS[Mês],M$5,ENTRADAS[Ano],$B$5,ENTRADAS[Subcategoria],$B24),
SUMIFS(ENTRADAS[Valor],ENTRADAS[Categoria],$B$7,ENTRADAS[Mês],M$5,ENTRADAS[Ano],$B$5,ENTRADAS[Subcategoria],$B24))))</f>
        <v/>
      </c>
      <c r="N24" s="61" t="str">
        <f>IF($B24="","",IF($B$7="","",IF($F$4=1,
SUMIFS(ENTRADAS[Valor],ENTRADAS[Categoria],$B$7,ENTRADAS[Status],"Concluído",ENTRADAS[Mês],N$5,ENTRADAS[Ano],$B$5,ENTRADAS[Subcategoria],$B24),
SUMIFS(ENTRADAS[Valor],ENTRADAS[Categoria],$B$7,ENTRADAS[Mês],N$5,ENTRADAS[Ano],$B$5,ENTRADAS[Subcategoria],$B24))))</f>
        <v/>
      </c>
      <c r="O24" s="57">
        <f t="shared" si="1"/>
        <v>0</v>
      </c>
    </row>
    <row r="25" spans="2:15" x14ac:dyDescent="0.3">
      <c r="B25" s="93" t="str">
        <f>IF('PLANO DE CONTAS'!D24="","",'PLANO DE CONTAS'!D24)</f>
        <v/>
      </c>
      <c r="C25" s="61" t="str">
        <f>IF($B25="","",IF($B$7="","",IF($F$4=1,
SUMIFS(ENTRADAS[Valor],ENTRADAS[Categoria],$B$7,ENTRADAS[Status],"Concluído",ENTRADAS[Mês],C$5,ENTRADAS[Ano],$B$5,ENTRADAS[Subcategoria],$B25),
SUMIFS(ENTRADAS[Valor],ENTRADAS[Categoria],$B$7,ENTRADAS[Mês],C$5,ENTRADAS[Ano],$B$5,ENTRADAS[Subcategoria],$B25))))</f>
        <v/>
      </c>
      <c r="D25" s="61" t="str">
        <f>IF($B25="","",IF($B$7="","",IF($F$4=1,
SUMIFS(ENTRADAS[Valor],ENTRADAS[Categoria],$B$7,ENTRADAS[Status],"Concluído",ENTRADAS[Mês],D$5,ENTRADAS[Ano],$B$5,ENTRADAS[Subcategoria],$B25),
SUMIFS(ENTRADAS[Valor],ENTRADAS[Categoria],$B$7,ENTRADAS[Mês],D$5,ENTRADAS[Ano],$B$5,ENTRADAS[Subcategoria],$B25))))</f>
        <v/>
      </c>
      <c r="E25" s="61" t="str">
        <f>IF($B25="","",IF($B$7="","",IF($F$4=1,
SUMIFS(ENTRADAS[Valor],ENTRADAS[Categoria],$B$7,ENTRADAS[Status],"Concluído",ENTRADAS[Mês],E$5,ENTRADAS[Ano],$B$5,ENTRADAS[Subcategoria],$B25),
SUMIFS(ENTRADAS[Valor],ENTRADAS[Categoria],$B$7,ENTRADAS[Mês],E$5,ENTRADAS[Ano],$B$5,ENTRADAS[Subcategoria],$B25))))</f>
        <v/>
      </c>
      <c r="F25" s="61" t="str">
        <f>IF($B25="","",IF($B$7="","",IF($F$4=1,
SUMIFS(ENTRADAS[Valor],ENTRADAS[Categoria],$B$7,ENTRADAS[Status],"Concluído",ENTRADAS[Mês],F$5,ENTRADAS[Ano],$B$5,ENTRADAS[Subcategoria],$B25),
SUMIFS(ENTRADAS[Valor],ENTRADAS[Categoria],$B$7,ENTRADAS[Mês],F$5,ENTRADAS[Ano],$B$5,ENTRADAS[Subcategoria],$B25))))</f>
        <v/>
      </c>
      <c r="G25" s="61" t="str">
        <f>IF($B25="","",IF($B$7="","",IF($F$4=1,
SUMIFS(ENTRADAS[Valor],ENTRADAS[Categoria],$B$7,ENTRADAS[Status],"Concluído",ENTRADAS[Mês],G$5,ENTRADAS[Ano],$B$5,ENTRADAS[Subcategoria],$B25),
SUMIFS(ENTRADAS[Valor],ENTRADAS[Categoria],$B$7,ENTRADAS[Mês],G$5,ENTRADAS[Ano],$B$5,ENTRADAS[Subcategoria],$B25))))</f>
        <v/>
      </c>
      <c r="H25" s="61" t="str">
        <f>IF($B25="","",IF($B$7="","",IF($F$4=1,
SUMIFS(ENTRADAS[Valor],ENTRADAS[Categoria],$B$7,ENTRADAS[Status],"Concluído",ENTRADAS[Mês],H$5,ENTRADAS[Ano],$B$5,ENTRADAS[Subcategoria],$B25),
SUMIFS(ENTRADAS[Valor],ENTRADAS[Categoria],$B$7,ENTRADAS[Mês],H$5,ENTRADAS[Ano],$B$5,ENTRADAS[Subcategoria],$B25))))</f>
        <v/>
      </c>
      <c r="I25" s="61" t="str">
        <f>IF($B25="","",IF($B$7="","",IF($F$4=1,
SUMIFS(ENTRADAS[Valor],ENTRADAS[Categoria],$B$7,ENTRADAS[Status],"Concluído",ENTRADAS[Mês],I$5,ENTRADAS[Ano],$B$5,ENTRADAS[Subcategoria],$B25),
SUMIFS(ENTRADAS[Valor],ENTRADAS[Categoria],$B$7,ENTRADAS[Mês],I$5,ENTRADAS[Ano],$B$5,ENTRADAS[Subcategoria],$B25))))</f>
        <v/>
      </c>
      <c r="J25" s="61" t="str">
        <f>IF($B25="","",IF($B$7="","",IF($F$4=1,
SUMIFS(ENTRADAS[Valor],ENTRADAS[Categoria],$B$7,ENTRADAS[Status],"Concluído",ENTRADAS[Mês],J$5,ENTRADAS[Ano],$B$5,ENTRADAS[Subcategoria],$B25),
SUMIFS(ENTRADAS[Valor],ENTRADAS[Categoria],$B$7,ENTRADAS[Mês],J$5,ENTRADAS[Ano],$B$5,ENTRADAS[Subcategoria],$B25))))</f>
        <v/>
      </c>
      <c r="K25" s="61" t="str">
        <f>IF($B25="","",IF($B$7="","",IF($F$4=1,
SUMIFS(ENTRADAS[Valor],ENTRADAS[Categoria],$B$7,ENTRADAS[Status],"Concluído",ENTRADAS[Mês],K$5,ENTRADAS[Ano],$B$5,ENTRADAS[Subcategoria],$B25),
SUMIFS(ENTRADAS[Valor],ENTRADAS[Categoria],$B$7,ENTRADAS[Mês],K$5,ENTRADAS[Ano],$B$5,ENTRADAS[Subcategoria],$B25))))</f>
        <v/>
      </c>
      <c r="L25" s="61" t="str">
        <f>IF($B25="","",IF($B$7="","",IF($F$4=1,
SUMIFS(ENTRADAS[Valor],ENTRADAS[Categoria],$B$7,ENTRADAS[Status],"Concluído",ENTRADAS[Mês],L$5,ENTRADAS[Ano],$B$5,ENTRADAS[Subcategoria],$B25),
SUMIFS(ENTRADAS[Valor],ENTRADAS[Categoria],$B$7,ENTRADAS[Mês],L$5,ENTRADAS[Ano],$B$5,ENTRADAS[Subcategoria],$B25))))</f>
        <v/>
      </c>
      <c r="M25" s="61" t="str">
        <f>IF($B25="","",IF($B$7="","",IF($F$4=1,
SUMIFS(ENTRADAS[Valor],ENTRADAS[Categoria],$B$7,ENTRADAS[Status],"Concluído",ENTRADAS[Mês],M$5,ENTRADAS[Ano],$B$5,ENTRADAS[Subcategoria],$B25),
SUMIFS(ENTRADAS[Valor],ENTRADAS[Categoria],$B$7,ENTRADAS[Mês],M$5,ENTRADAS[Ano],$B$5,ENTRADAS[Subcategoria],$B25))))</f>
        <v/>
      </c>
      <c r="N25" s="61" t="str">
        <f>IF($B25="","",IF($B$7="","",IF($F$4=1,
SUMIFS(ENTRADAS[Valor],ENTRADAS[Categoria],$B$7,ENTRADAS[Status],"Concluído",ENTRADAS[Mês],N$5,ENTRADAS[Ano],$B$5,ENTRADAS[Subcategoria],$B25),
SUMIFS(ENTRADAS[Valor],ENTRADAS[Categoria],$B$7,ENTRADAS[Mês],N$5,ENTRADAS[Ano],$B$5,ENTRADAS[Subcategoria],$B25))))</f>
        <v/>
      </c>
      <c r="O25" s="57">
        <f t="shared" si="1"/>
        <v>0</v>
      </c>
    </row>
    <row r="26" spans="2:15" x14ac:dyDescent="0.3">
      <c r="B26" s="93" t="str">
        <f>IF('PLANO DE CONTAS'!D25="","",'PLANO DE CONTAS'!D25)</f>
        <v/>
      </c>
      <c r="C26" s="61" t="str">
        <f>IF($B26="","",IF($B$7="","",IF($F$4=1,
SUMIFS(ENTRADAS[Valor],ENTRADAS[Categoria],$B$7,ENTRADAS[Status],"Concluído",ENTRADAS[Mês],C$5,ENTRADAS[Ano],$B$5,ENTRADAS[Subcategoria],$B26),
SUMIFS(ENTRADAS[Valor],ENTRADAS[Categoria],$B$7,ENTRADAS[Mês],C$5,ENTRADAS[Ano],$B$5,ENTRADAS[Subcategoria],$B26))))</f>
        <v/>
      </c>
      <c r="D26" s="61" t="str">
        <f>IF($B26="","",IF($B$7="","",IF($F$4=1,
SUMIFS(ENTRADAS[Valor],ENTRADAS[Categoria],$B$7,ENTRADAS[Status],"Concluído",ENTRADAS[Mês],D$5,ENTRADAS[Ano],$B$5,ENTRADAS[Subcategoria],$B26),
SUMIFS(ENTRADAS[Valor],ENTRADAS[Categoria],$B$7,ENTRADAS[Mês],D$5,ENTRADAS[Ano],$B$5,ENTRADAS[Subcategoria],$B26))))</f>
        <v/>
      </c>
      <c r="E26" s="61" t="str">
        <f>IF($B26="","",IF($B$7="","",IF($F$4=1,
SUMIFS(ENTRADAS[Valor],ENTRADAS[Categoria],$B$7,ENTRADAS[Status],"Concluído",ENTRADAS[Mês],E$5,ENTRADAS[Ano],$B$5,ENTRADAS[Subcategoria],$B26),
SUMIFS(ENTRADAS[Valor],ENTRADAS[Categoria],$B$7,ENTRADAS[Mês],E$5,ENTRADAS[Ano],$B$5,ENTRADAS[Subcategoria],$B26))))</f>
        <v/>
      </c>
      <c r="F26" s="61" t="str">
        <f>IF($B26="","",IF($B$7="","",IF($F$4=1,
SUMIFS(ENTRADAS[Valor],ENTRADAS[Categoria],$B$7,ENTRADAS[Status],"Concluído",ENTRADAS[Mês],F$5,ENTRADAS[Ano],$B$5,ENTRADAS[Subcategoria],$B26),
SUMIFS(ENTRADAS[Valor],ENTRADAS[Categoria],$B$7,ENTRADAS[Mês],F$5,ENTRADAS[Ano],$B$5,ENTRADAS[Subcategoria],$B26))))</f>
        <v/>
      </c>
      <c r="G26" s="61" t="str">
        <f>IF($B26="","",IF($B$7="","",IF($F$4=1,
SUMIFS(ENTRADAS[Valor],ENTRADAS[Categoria],$B$7,ENTRADAS[Status],"Concluído",ENTRADAS[Mês],G$5,ENTRADAS[Ano],$B$5,ENTRADAS[Subcategoria],$B26),
SUMIFS(ENTRADAS[Valor],ENTRADAS[Categoria],$B$7,ENTRADAS[Mês],G$5,ENTRADAS[Ano],$B$5,ENTRADAS[Subcategoria],$B26))))</f>
        <v/>
      </c>
      <c r="H26" s="61" t="str">
        <f>IF($B26="","",IF($B$7="","",IF($F$4=1,
SUMIFS(ENTRADAS[Valor],ENTRADAS[Categoria],$B$7,ENTRADAS[Status],"Concluído",ENTRADAS[Mês],H$5,ENTRADAS[Ano],$B$5,ENTRADAS[Subcategoria],$B26),
SUMIFS(ENTRADAS[Valor],ENTRADAS[Categoria],$B$7,ENTRADAS[Mês],H$5,ENTRADAS[Ano],$B$5,ENTRADAS[Subcategoria],$B26))))</f>
        <v/>
      </c>
      <c r="I26" s="61" t="str">
        <f>IF($B26="","",IF($B$7="","",IF($F$4=1,
SUMIFS(ENTRADAS[Valor],ENTRADAS[Categoria],$B$7,ENTRADAS[Status],"Concluído",ENTRADAS[Mês],I$5,ENTRADAS[Ano],$B$5,ENTRADAS[Subcategoria],$B26),
SUMIFS(ENTRADAS[Valor],ENTRADAS[Categoria],$B$7,ENTRADAS[Mês],I$5,ENTRADAS[Ano],$B$5,ENTRADAS[Subcategoria],$B26))))</f>
        <v/>
      </c>
      <c r="J26" s="61" t="str">
        <f>IF($B26="","",IF($B$7="","",IF($F$4=1,
SUMIFS(ENTRADAS[Valor],ENTRADAS[Categoria],$B$7,ENTRADAS[Status],"Concluído",ENTRADAS[Mês],J$5,ENTRADAS[Ano],$B$5,ENTRADAS[Subcategoria],$B26),
SUMIFS(ENTRADAS[Valor],ENTRADAS[Categoria],$B$7,ENTRADAS[Mês],J$5,ENTRADAS[Ano],$B$5,ENTRADAS[Subcategoria],$B26))))</f>
        <v/>
      </c>
      <c r="K26" s="61" t="str">
        <f>IF($B26="","",IF($B$7="","",IF($F$4=1,
SUMIFS(ENTRADAS[Valor],ENTRADAS[Categoria],$B$7,ENTRADAS[Status],"Concluído",ENTRADAS[Mês],K$5,ENTRADAS[Ano],$B$5,ENTRADAS[Subcategoria],$B26),
SUMIFS(ENTRADAS[Valor],ENTRADAS[Categoria],$B$7,ENTRADAS[Mês],K$5,ENTRADAS[Ano],$B$5,ENTRADAS[Subcategoria],$B26))))</f>
        <v/>
      </c>
      <c r="L26" s="61" t="str">
        <f>IF($B26="","",IF($B$7="","",IF($F$4=1,
SUMIFS(ENTRADAS[Valor],ENTRADAS[Categoria],$B$7,ENTRADAS[Status],"Concluído",ENTRADAS[Mês],L$5,ENTRADAS[Ano],$B$5,ENTRADAS[Subcategoria],$B26),
SUMIFS(ENTRADAS[Valor],ENTRADAS[Categoria],$B$7,ENTRADAS[Mês],L$5,ENTRADAS[Ano],$B$5,ENTRADAS[Subcategoria],$B26))))</f>
        <v/>
      </c>
      <c r="M26" s="61" t="str">
        <f>IF($B26="","",IF($B$7="","",IF($F$4=1,
SUMIFS(ENTRADAS[Valor],ENTRADAS[Categoria],$B$7,ENTRADAS[Status],"Concluído",ENTRADAS[Mês],M$5,ENTRADAS[Ano],$B$5,ENTRADAS[Subcategoria],$B26),
SUMIFS(ENTRADAS[Valor],ENTRADAS[Categoria],$B$7,ENTRADAS[Mês],M$5,ENTRADAS[Ano],$B$5,ENTRADAS[Subcategoria],$B26))))</f>
        <v/>
      </c>
      <c r="N26" s="61" t="str">
        <f>IF($B26="","",IF($B$7="","",IF($F$4=1,
SUMIFS(ENTRADAS[Valor],ENTRADAS[Categoria],$B$7,ENTRADAS[Status],"Concluído",ENTRADAS[Mês],N$5,ENTRADAS[Ano],$B$5,ENTRADAS[Subcategoria],$B26),
SUMIFS(ENTRADAS[Valor],ENTRADAS[Categoria],$B$7,ENTRADAS[Mês],N$5,ENTRADAS[Ano],$B$5,ENTRADAS[Subcategoria],$B26))))</f>
        <v/>
      </c>
      <c r="O26" s="57">
        <f t="shared" si="1"/>
        <v>0</v>
      </c>
    </row>
    <row r="27" spans="2:15" x14ac:dyDescent="0.3">
      <c r="B27" s="93" t="str">
        <f>IF('PLANO DE CONTAS'!D26="","",'PLANO DE CONTAS'!D26)</f>
        <v/>
      </c>
      <c r="C27" s="61" t="str">
        <f>IF($B27="","",IF($B$7="","",IF($F$4=1,
SUMIFS(ENTRADAS[Valor],ENTRADAS[Categoria],$B$7,ENTRADAS[Status],"Concluído",ENTRADAS[Mês],C$5,ENTRADAS[Ano],$B$5,ENTRADAS[Subcategoria],$B27),
SUMIFS(ENTRADAS[Valor],ENTRADAS[Categoria],$B$7,ENTRADAS[Mês],C$5,ENTRADAS[Ano],$B$5,ENTRADAS[Subcategoria],$B27))))</f>
        <v/>
      </c>
      <c r="D27" s="61" t="str">
        <f>IF($B27="","",IF($B$7="","",IF($F$4=1,
SUMIFS(ENTRADAS[Valor],ENTRADAS[Categoria],$B$7,ENTRADAS[Status],"Concluído",ENTRADAS[Mês],D$5,ENTRADAS[Ano],$B$5,ENTRADAS[Subcategoria],$B27),
SUMIFS(ENTRADAS[Valor],ENTRADAS[Categoria],$B$7,ENTRADAS[Mês],D$5,ENTRADAS[Ano],$B$5,ENTRADAS[Subcategoria],$B27))))</f>
        <v/>
      </c>
      <c r="E27" s="61" t="str">
        <f>IF($B27="","",IF($B$7="","",IF($F$4=1,
SUMIFS(ENTRADAS[Valor],ENTRADAS[Categoria],$B$7,ENTRADAS[Status],"Concluído",ENTRADAS[Mês],E$5,ENTRADAS[Ano],$B$5,ENTRADAS[Subcategoria],$B27),
SUMIFS(ENTRADAS[Valor],ENTRADAS[Categoria],$B$7,ENTRADAS[Mês],E$5,ENTRADAS[Ano],$B$5,ENTRADAS[Subcategoria],$B27))))</f>
        <v/>
      </c>
      <c r="F27" s="61" t="str">
        <f>IF($B27="","",IF($B$7="","",IF($F$4=1,
SUMIFS(ENTRADAS[Valor],ENTRADAS[Categoria],$B$7,ENTRADAS[Status],"Concluído",ENTRADAS[Mês],F$5,ENTRADAS[Ano],$B$5,ENTRADAS[Subcategoria],$B27),
SUMIFS(ENTRADAS[Valor],ENTRADAS[Categoria],$B$7,ENTRADAS[Mês],F$5,ENTRADAS[Ano],$B$5,ENTRADAS[Subcategoria],$B27))))</f>
        <v/>
      </c>
      <c r="G27" s="61" t="str">
        <f>IF($B27="","",IF($B$7="","",IF($F$4=1,
SUMIFS(ENTRADAS[Valor],ENTRADAS[Categoria],$B$7,ENTRADAS[Status],"Concluído",ENTRADAS[Mês],G$5,ENTRADAS[Ano],$B$5,ENTRADAS[Subcategoria],$B27),
SUMIFS(ENTRADAS[Valor],ENTRADAS[Categoria],$B$7,ENTRADAS[Mês],G$5,ENTRADAS[Ano],$B$5,ENTRADAS[Subcategoria],$B27))))</f>
        <v/>
      </c>
      <c r="H27" s="61" t="str">
        <f>IF($B27="","",IF($B$7="","",IF($F$4=1,
SUMIFS(ENTRADAS[Valor],ENTRADAS[Categoria],$B$7,ENTRADAS[Status],"Concluído",ENTRADAS[Mês],H$5,ENTRADAS[Ano],$B$5,ENTRADAS[Subcategoria],$B27),
SUMIFS(ENTRADAS[Valor],ENTRADAS[Categoria],$B$7,ENTRADAS[Mês],H$5,ENTRADAS[Ano],$B$5,ENTRADAS[Subcategoria],$B27))))</f>
        <v/>
      </c>
      <c r="I27" s="61" t="str">
        <f>IF($B27="","",IF($B$7="","",IF($F$4=1,
SUMIFS(ENTRADAS[Valor],ENTRADAS[Categoria],$B$7,ENTRADAS[Status],"Concluído",ENTRADAS[Mês],I$5,ENTRADAS[Ano],$B$5,ENTRADAS[Subcategoria],$B27),
SUMIFS(ENTRADAS[Valor],ENTRADAS[Categoria],$B$7,ENTRADAS[Mês],I$5,ENTRADAS[Ano],$B$5,ENTRADAS[Subcategoria],$B27))))</f>
        <v/>
      </c>
      <c r="J27" s="61" t="str">
        <f>IF($B27="","",IF($B$7="","",IF($F$4=1,
SUMIFS(ENTRADAS[Valor],ENTRADAS[Categoria],$B$7,ENTRADAS[Status],"Concluído",ENTRADAS[Mês],J$5,ENTRADAS[Ano],$B$5,ENTRADAS[Subcategoria],$B27),
SUMIFS(ENTRADAS[Valor],ENTRADAS[Categoria],$B$7,ENTRADAS[Mês],J$5,ENTRADAS[Ano],$B$5,ENTRADAS[Subcategoria],$B27))))</f>
        <v/>
      </c>
      <c r="K27" s="61" t="str">
        <f>IF($B27="","",IF($B$7="","",IF($F$4=1,
SUMIFS(ENTRADAS[Valor],ENTRADAS[Categoria],$B$7,ENTRADAS[Status],"Concluído",ENTRADAS[Mês],K$5,ENTRADAS[Ano],$B$5,ENTRADAS[Subcategoria],$B27),
SUMIFS(ENTRADAS[Valor],ENTRADAS[Categoria],$B$7,ENTRADAS[Mês],K$5,ENTRADAS[Ano],$B$5,ENTRADAS[Subcategoria],$B27))))</f>
        <v/>
      </c>
      <c r="L27" s="61" t="str">
        <f>IF($B27="","",IF($B$7="","",IF($F$4=1,
SUMIFS(ENTRADAS[Valor],ENTRADAS[Categoria],$B$7,ENTRADAS[Status],"Concluído",ENTRADAS[Mês],L$5,ENTRADAS[Ano],$B$5,ENTRADAS[Subcategoria],$B27),
SUMIFS(ENTRADAS[Valor],ENTRADAS[Categoria],$B$7,ENTRADAS[Mês],L$5,ENTRADAS[Ano],$B$5,ENTRADAS[Subcategoria],$B27))))</f>
        <v/>
      </c>
      <c r="M27" s="61" t="str">
        <f>IF($B27="","",IF($B$7="","",IF($F$4=1,
SUMIFS(ENTRADAS[Valor],ENTRADAS[Categoria],$B$7,ENTRADAS[Status],"Concluído",ENTRADAS[Mês],M$5,ENTRADAS[Ano],$B$5,ENTRADAS[Subcategoria],$B27),
SUMIFS(ENTRADAS[Valor],ENTRADAS[Categoria],$B$7,ENTRADAS[Mês],M$5,ENTRADAS[Ano],$B$5,ENTRADAS[Subcategoria],$B27))))</f>
        <v/>
      </c>
      <c r="N27" s="61" t="str">
        <f>IF($B27="","",IF($B$7="","",IF($F$4=1,
SUMIFS(ENTRADAS[Valor],ENTRADAS[Categoria],$B$7,ENTRADAS[Status],"Concluído",ENTRADAS[Mês],N$5,ENTRADAS[Ano],$B$5,ENTRADAS[Subcategoria],$B27),
SUMIFS(ENTRADAS[Valor],ENTRADAS[Categoria],$B$7,ENTRADAS[Mês],N$5,ENTRADAS[Ano],$B$5,ENTRADAS[Subcategoria],$B27))))</f>
        <v/>
      </c>
      <c r="O27" s="57">
        <f t="shared" si="1"/>
        <v>0</v>
      </c>
    </row>
    <row r="28" spans="2:15" x14ac:dyDescent="0.3">
      <c r="B28" s="58" t="str">
        <f>IF('PLANO DE CONTAS'!F6="","",'PLANO DE CONTAS'!F6)</f>
        <v>Receita 2</v>
      </c>
      <c r="C28" s="94">
        <f>IF($B28="","",IF($F$4=1,SUMIFS(ENTRADAS[Valor],ENTRADAS[Categoria],$B28,ENTRADAS[Status],"Concluído",ENTRADAS[Mês],C$5,ENTRADAS[Ano],$B$5),SUMIFS(ENTRADAS[Valor],ENTRADAS[Categoria],$B28,ENTRADAS[Mês],C$5,ENTRADAS[Ano],$B$5)))</f>
        <v>0</v>
      </c>
      <c r="D28" s="94">
        <f>IF($B28="","",IF($F$4=1,SUMIFS(ENTRADAS[Valor],ENTRADAS[Categoria],$B28,ENTRADAS[Status],"Concluído",ENTRADAS[Mês],D$5,ENTRADAS[Ano],$B$5),SUMIFS(ENTRADAS[Valor],ENTRADAS[Categoria],$B28,ENTRADAS[Mês],D$5,ENTRADAS[Ano],$B$5)))</f>
        <v>0</v>
      </c>
      <c r="E28" s="94">
        <f>IF($B28="","",IF($F$4=1,SUMIFS(ENTRADAS[Valor],ENTRADAS[Categoria],$B28,ENTRADAS[Status],"Concluído",ENTRADAS[Mês],E$5,ENTRADAS[Ano],$B$5),SUMIFS(ENTRADAS[Valor],ENTRADAS[Categoria],$B28,ENTRADAS[Mês],E$5,ENTRADAS[Ano],$B$5)))</f>
        <v>0</v>
      </c>
      <c r="F28" s="94">
        <f>IF($B28="","",IF($F$4=1,SUMIFS(ENTRADAS[Valor],ENTRADAS[Categoria],$B28,ENTRADAS[Status],"Concluído",ENTRADAS[Mês],F$5,ENTRADAS[Ano],$B$5),SUMIFS(ENTRADAS[Valor],ENTRADAS[Categoria],$B28,ENTRADAS[Mês],F$5,ENTRADAS[Ano],$B$5)))</f>
        <v>0</v>
      </c>
      <c r="G28" s="94">
        <f>IF($B28="","",IF($F$4=1,SUMIFS(ENTRADAS[Valor],ENTRADAS[Categoria],$B28,ENTRADAS[Status],"Concluído",ENTRADAS[Mês],G$5,ENTRADAS[Ano],$B$5),SUMIFS(ENTRADAS[Valor],ENTRADAS[Categoria],$B28,ENTRADAS[Mês],G$5,ENTRADAS[Ano],$B$5)))</f>
        <v>0</v>
      </c>
      <c r="H28" s="94">
        <f>IF($B28="","",IF($F$4=1,SUMIFS(ENTRADAS[Valor],ENTRADAS[Categoria],$B28,ENTRADAS[Status],"Concluído",ENTRADAS[Mês],H$5,ENTRADAS[Ano],$B$5),SUMIFS(ENTRADAS[Valor],ENTRADAS[Categoria],$B28,ENTRADAS[Mês],H$5,ENTRADAS[Ano],$B$5)))</f>
        <v>0</v>
      </c>
      <c r="I28" s="94">
        <f>IF($B28="","",IF($F$4=1,SUMIFS(ENTRADAS[Valor],ENTRADAS[Categoria],$B28,ENTRADAS[Status],"Concluído",ENTRADAS[Mês],I$5,ENTRADAS[Ano],$B$5),SUMIFS(ENTRADAS[Valor],ENTRADAS[Categoria],$B28,ENTRADAS[Mês],I$5,ENTRADAS[Ano],$B$5)))</f>
        <v>0</v>
      </c>
      <c r="J28" s="94">
        <f>IF($B28="","",IF($F$4=1,SUMIFS(ENTRADAS[Valor],ENTRADAS[Categoria],$B28,ENTRADAS[Status],"Concluído",ENTRADAS[Mês],J$5,ENTRADAS[Ano],$B$5),SUMIFS(ENTRADAS[Valor],ENTRADAS[Categoria],$B28,ENTRADAS[Mês],J$5,ENTRADAS[Ano],$B$5)))</f>
        <v>0</v>
      </c>
      <c r="K28" s="94">
        <f>IF($B28="","",IF($F$4=1,SUMIFS(ENTRADAS[Valor],ENTRADAS[Categoria],$B28,ENTRADAS[Status],"Concluído",ENTRADAS[Mês],K$5,ENTRADAS[Ano],$B$5),SUMIFS(ENTRADAS[Valor],ENTRADAS[Categoria],$B28,ENTRADAS[Mês],K$5,ENTRADAS[Ano],$B$5)))</f>
        <v>0</v>
      </c>
      <c r="L28" s="94">
        <f>IF($B28="","",IF($F$4=1,SUMIFS(ENTRADAS[Valor],ENTRADAS[Categoria],$B28,ENTRADAS[Status],"Concluído",ENTRADAS[Mês],L$5,ENTRADAS[Ano],$B$5),SUMIFS(ENTRADAS[Valor],ENTRADAS[Categoria],$B28,ENTRADAS[Mês],L$5,ENTRADAS[Ano],$B$5)))</f>
        <v>0</v>
      </c>
      <c r="M28" s="94">
        <f>IF($B28="","",IF($F$4=1,SUMIFS(ENTRADAS[Valor],ENTRADAS[Categoria],$B28,ENTRADAS[Status],"Concluído",ENTRADAS[Mês],M$5,ENTRADAS[Ano],$B$5),SUMIFS(ENTRADAS[Valor],ENTRADAS[Categoria],$B28,ENTRADAS[Mês],M$5,ENTRADAS[Ano],$B$5)))</f>
        <v>0</v>
      </c>
      <c r="N28" s="94">
        <f>IF($B28="","",IF($F$4=1,SUMIFS(ENTRADAS[Valor],ENTRADAS[Categoria],$B28,ENTRADAS[Status],"Concluído",ENTRADAS[Mês],N$5,ENTRADAS[Ano],$B$5),SUMIFS(ENTRADAS[Valor],ENTRADAS[Categoria],$B28,ENTRADAS[Mês],N$5,ENTRADAS[Ano],$B$5)))</f>
        <v>0</v>
      </c>
      <c r="O28" s="57">
        <f>SUBTOTAL(9,C28,D28,E28,F28,G28,H28,I28,J28,K28,L28,M28,N28)</f>
        <v>0</v>
      </c>
    </row>
    <row r="29" spans="2:15" x14ac:dyDescent="0.3">
      <c r="B29" s="93" t="str">
        <f>IF('PLANO DE CONTAS'!F7="","",'PLANO DE CONTAS'!F7)</f>
        <v/>
      </c>
      <c r="C29" s="61" t="str">
        <f>IF($B29="","",IF($B$28="","",IF($F$4=1,
SUMIFS(ENTRADAS[Valor],ENTRADAS[Categoria],$B$28,ENTRADAS[Status],"Concluído",ENTRADAS[Mês],C$5,ENTRADAS[Ano],$B$5,ENTRADAS[Subcategoria],$B29),
SUMIFS(ENTRADAS[Valor],ENTRADAS[Categoria],$B$28,ENTRADAS[Mês],C$5,ENTRADAS[Ano],$B$5,ENTRADAS[Subcategoria],$B29))))</f>
        <v/>
      </c>
      <c r="D29" s="61" t="str">
        <f>IF($B29="","",IF($B$28="","",IF($F$4=1,
SUMIFS(ENTRADAS[Valor],ENTRADAS[Categoria],$B$28,ENTRADAS[Status],"Concluído",ENTRADAS[Mês],D$5,ENTRADAS[Ano],$B$5,ENTRADAS[Subcategoria],$B29),
SUMIFS(ENTRADAS[Valor],ENTRADAS[Categoria],$B$28,ENTRADAS[Mês],D$5,ENTRADAS[Ano],$B$5,ENTRADAS[Subcategoria],$B29))))</f>
        <v/>
      </c>
      <c r="E29" s="61" t="str">
        <f>IF($B29="","",IF($B$28="","",IF($F$4=1,
SUMIFS(ENTRADAS[Valor],ENTRADAS[Categoria],$B$28,ENTRADAS[Status],"Concluído",ENTRADAS[Mês],E$5,ENTRADAS[Ano],$B$5,ENTRADAS[Subcategoria],$B29),
SUMIFS(ENTRADAS[Valor],ENTRADAS[Categoria],$B$28,ENTRADAS[Mês],E$5,ENTRADAS[Ano],$B$5,ENTRADAS[Subcategoria],$B29))))</f>
        <v/>
      </c>
      <c r="F29" s="61" t="str">
        <f>IF($B29="","",IF($B$28="","",IF($F$4=1,
SUMIFS(ENTRADAS[Valor],ENTRADAS[Categoria],$B$28,ENTRADAS[Status],"Concluído",ENTRADAS[Mês],F$5,ENTRADAS[Ano],$B$5,ENTRADAS[Subcategoria],$B29),
SUMIFS(ENTRADAS[Valor],ENTRADAS[Categoria],$B$28,ENTRADAS[Mês],F$5,ENTRADAS[Ano],$B$5,ENTRADAS[Subcategoria],$B29))))</f>
        <v/>
      </c>
      <c r="G29" s="61" t="str">
        <f>IF($B29="","",IF($B$28="","",IF($F$4=1,
SUMIFS(ENTRADAS[Valor],ENTRADAS[Categoria],$B$28,ENTRADAS[Status],"Concluído",ENTRADAS[Mês],G$5,ENTRADAS[Ano],$B$5,ENTRADAS[Subcategoria],$B29),
SUMIFS(ENTRADAS[Valor],ENTRADAS[Categoria],$B$28,ENTRADAS[Mês],G$5,ENTRADAS[Ano],$B$5,ENTRADAS[Subcategoria],$B29))))</f>
        <v/>
      </c>
      <c r="H29" s="61" t="str">
        <f>IF($B29="","",IF($B$28="","",IF($F$4=1,
SUMIFS(ENTRADAS[Valor],ENTRADAS[Categoria],$B$28,ENTRADAS[Status],"Concluído",ENTRADAS[Mês],H$5,ENTRADAS[Ano],$B$5,ENTRADAS[Subcategoria],$B29),
SUMIFS(ENTRADAS[Valor],ENTRADAS[Categoria],$B$28,ENTRADAS[Mês],H$5,ENTRADAS[Ano],$B$5,ENTRADAS[Subcategoria],$B29))))</f>
        <v/>
      </c>
      <c r="I29" s="61" t="str">
        <f>IF($B29="","",IF($B$28="","",IF($F$4=1,
SUMIFS(ENTRADAS[Valor],ENTRADAS[Categoria],$B$28,ENTRADAS[Status],"Concluído",ENTRADAS[Mês],I$5,ENTRADAS[Ano],$B$5,ENTRADAS[Subcategoria],$B29),
SUMIFS(ENTRADAS[Valor],ENTRADAS[Categoria],$B$28,ENTRADAS[Mês],I$5,ENTRADAS[Ano],$B$5,ENTRADAS[Subcategoria],$B29))))</f>
        <v/>
      </c>
      <c r="J29" s="61" t="str">
        <f>IF($B29="","",IF($B$28="","",IF($F$4=1,
SUMIFS(ENTRADAS[Valor],ENTRADAS[Categoria],$B$28,ENTRADAS[Status],"Concluído",ENTRADAS[Mês],J$5,ENTRADAS[Ano],$B$5,ENTRADAS[Subcategoria],$B29),
SUMIFS(ENTRADAS[Valor],ENTRADAS[Categoria],$B$28,ENTRADAS[Mês],J$5,ENTRADAS[Ano],$B$5,ENTRADAS[Subcategoria],$B29))))</f>
        <v/>
      </c>
      <c r="K29" s="61" t="str">
        <f>IF($B29="","",IF($B$28="","",IF($F$4=1,
SUMIFS(ENTRADAS[Valor],ENTRADAS[Categoria],$B$28,ENTRADAS[Status],"Concluído",ENTRADAS[Mês],K$5,ENTRADAS[Ano],$B$5,ENTRADAS[Subcategoria],$B29),
SUMIFS(ENTRADAS[Valor],ENTRADAS[Categoria],$B$28,ENTRADAS[Mês],K$5,ENTRADAS[Ano],$B$5,ENTRADAS[Subcategoria],$B29))))</f>
        <v/>
      </c>
      <c r="L29" s="61" t="str">
        <f>IF($B29="","",IF($B$28="","",IF($F$4=1,
SUMIFS(ENTRADAS[Valor],ENTRADAS[Categoria],$B$28,ENTRADAS[Status],"Concluído",ENTRADAS[Mês],L$5,ENTRADAS[Ano],$B$5,ENTRADAS[Subcategoria],$B29),
SUMIFS(ENTRADAS[Valor],ENTRADAS[Categoria],$B$28,ENTRADAS[Mês],L$5,ENTRADAS[Ano],$B$5,ENTRADAS[Subcategoria],$B29))))</f>
        <v/>
      </c>
      <c r="M29" s="61" t="str">
        <f>IF($B29="","",IF($B$28="","",IF($F$4=1,
SUMIFS(ENTRADAS[Valor],ENTRADAS[Categoria],$B$28,ENTRADAS[Status],"Concluído",ENTRADAS[Mês],M$5,ENTRADAS[Ano],$B$5,ENTRADAS[Subcategoria],$B29),
SUMIFS(ENTRADAS[Valor],ENTRADAS[Categoria],$B$28,ENTRADAS[Mês],M$5,ENTRADAS[Ano],$B$5,ENTRADAS[Subcategoria],$B29))))</f>
        <v/>
      </c>
      <c r="N29" s="61" t="str">
        <f>IF($B29="","",IF($B$28="","",IF($F$4=1,
SUMIFS(ENTRADAS[Valor],ENTRADAS[Categoria],$B$28,ENTRADAS[Status],"Concluído",ENTRADAS[Mês],N$5,ENTRADAS[Ano],$B$5,ENTRADAS[Subcategoria],$B29),
SUMIFS(ENTRADAS[Valor],ENTRADAS[Categoria],$B$28,ENTRADAS[Mês],N$5,ENTRADAS[Ano],$B$5,ENTRADAS[Subcategoria],$B29))))</f>
        <v/>
      </c>
      <c r="O29" s="57">
        <f>SUBTOTAL(9,C29,D29,E29,F29,G29,H29,I29,J29,K29,L29,M29,N29)</f>
        <v>0</v>
      </c>
    </row>
    <row r="30" spans="2:15" x14ac:dyDescent="0.3">
      <c r="B30" s="93" t="str">
        <f>IF('PLANO DE CONTAS'!F8="","",'PLANO DE CONTAS'!F8)</f>
        <v/>
      </c>
      <c r="C30" s="61" t="str">
        <f>IF($B30="","",IF($B$28="","",IF($F$4=1,
SUMIFS(ENTRADAS[Valor],ENTRADAS[Categoria],$B$28,ENTRADAS[Status],"Concluído",ENTRADAS[Mês],C$5,ENTRADAS[Ano],$B$5,ENTRADAS[Subcategoria],$B30),
SUMIFS(ENTRADAS[Valor],ENTRADAS[Categoria],$B$28,ENTRADAS[Mês],C$5,ENTRADAS[Ano],$B$5,ENTRADAS[Subcategoria],$B30))))</f>
        <v/>
      </c>
      <c r="D30" s="61" t="str">
        <f>IF($B30="","",IF($B$28="","",IF($F$4=1,
SUMIFS(ENTRADAS[Valor],ENTRADAS[Categoria],$B$28,ENTRADAS[Status],"Concluído",ENTRADAS[Mês],D$5,ENTRADAS[Ano],$B$5,ENTRADAS[Subcategoria],$B30),
SUMIFS(ENTRADAS[Valor],ENTRADAS[Categoria],$B$28,ENTRADAS[Mês],D$5,ENTRADAS[Ano],$B$5,ENTRADAS[Subcategoria],$B30))))</f>
        <v/>
      </c>
      <c r="E30" s="61" t="str">
        <f>IF($B30="","",IF($B$28="","",IF($F$4=1,
SUMIFS(ENTRADAS[Valor],ENTRADAS[Categoria],$B$28,ENTRADAS[Status],"Concluído",ENTRADAS[Mês],E$5,ENTRADAS[Ano],$B$5,ENTRADAS[Subcategoria],$B30),
SUMIFS(ENTRADAS[Valor],ENTRADAS[Categoria],$B$28,ENTRADAS[Mês],E$5,ENTRADAS[Ano],$B$5,ENTRADAS[Subcategoria],$B30))))</f>
        <v/>
      </c>
      <c r="F30" s="61" t="str">
        <f>IF($B30="","",IF($B$28="","",IF($F$4=1,
SUMIFS(ENTRADAS[Valor],ENTRADAS[Categoria],$B$28,ENTRADAS[Status],"Concluído",ENTRADAS[Mês],F$5,ENTRADAS[Ano],$B$5,ENTRADAS[Subcategoria],$B30),
SUMIFS(ENTRADAS[Valor],ENTRADAS[Categoria],$B$28,ENTRADAS[Mês],F$5,ENTRADAS[Ano],$B$5,ENTRADAS[Subcategoria],$B30))))</f>
        <v/>
      </c>
      <c r="G30" s="61" t="str">
        <f>IF($B30="","",IF($B$28="","",IF($F$4=1,
SUMIFS(ENTRADAS[Valor],ENTRADAS[Categoria],$B$28,ENTRADAS[Status],"Concluído",ENTRADAS[Mês],G$5,ENTRADAS[Ano],$B$5,ENTRADAS[Subcategoria],$B30),
SUMIFS(ENTRADAS[Valor],ENTRADAS[Categoria],$B$28,ENTRADAS[Mês],G$5,ENTRADAS[Ano],$B$5,ENTRADAS[Subcategoria],$B30))))</f>
        <v/>
      </c>
      <c r="H30" s="61" t="str">
        <f>IF($B30="","",IF($B$28="","",IF($F$4=1,
SUMIFS(ENTRADAS[Valor],ENTRADAS[Categoria],$B$28,ENTRADAS[Status],"Concluído",ENTRADAS[Mês],H$5,ENTRADAS[Ano],$B$5,ENTRADAS[Subcategoria],$B30),
SUMIFS(ENTRADAS[Valor],ENTRADAS[Categoria],$B$28,ENTRADAS[Mês],H$5,ENTRADAS[Ano],$B$5,ENTRADAS[Subcategoria],$B30))))</f>
        <v/>
      </c>
      <c r="I30" s="61" t="str">
        <f>IF($B30="","",IF($B$28="","",IF($F$4=1,
SUMIFS(ENTRADAS[Valor],ENTRADAS[Categoria],$B$28,ENTRADAS[Status],"Concluído",ENTRADAS[Mês],I$5,ENTRADAS[Ano],$B$5,ENTRADAS[Subcategoria],$B30),
SUMIFS(ENTRADAS[Valor],ENTRADAS[Categoria],$B$28,ENTRADAS[Mês],I$5,ENTRADAS[Ano],$B$5,ENTRADAS[Subcategoria],$B30))))</f>
        <v/>
      </c>
      <c r="J30" s="61" t="str">
        <f>IF($B30="","",IF($B$28="","",IF($F$4=1,
SUMIFS(ENTRADAS[Valor],ENTRADAS[Categoria],$B$28,ENTRADAS[Status],"Concluído",ENTRADAS[Mês],J$5,ENTRADAS[Ano],$B$5,ENTRADAS[Subcategoria],$B30),
SUMIFS(ENTRADAS[Valor],ENTRADAS[Categoria],$B$28,ENTRADAS[Mês],J$5,ENTRADAS[Ano],$B$5,ENTRADAS[Subcategoria],$B30))))</f>
        <v/>
      </c>
      <c r="K30" s="61" t="str">
        <f>IF($B30="","",IF($B$28="","",IF($F$4=1,
SUMIFS(ENTRADAS[Valor],ENTRADAS[Categoria],$B$28,ENTRADAS[Status],"Concluído",ENTRADAS[Mês],K$5,ENTRADAS[Ano],$B$5,ENTRADAS[Subcategoria],$B30),
SUMIFS(ENTRADAS[Valor],ENTRADAS[Categoria],$B$28,ENTRADAS[Mês],K$5,ENTRADAS[Ano],$B$5,ENTRADAS[Subcategoria],$B30))))</f>
        <v/>
      </c>
      <c r="L30" s="61" t="str">
        <f>IF($B30="","",IF($B$28="","",IF($F$4=1,
SUMIFS(ENTRADAS[Valor],ENTRADAS[Categoria],$B$28,ENTRADAS[Status],"Concluído",ENTRADAS[Mês],L$5,ENTRADAS[Ano],$B$5,ENTRADAS[Subcategoria],$B30),
SUMIFS(ENTRADAS[Valor],ENTRADAS[Categoria],$B$28,ENTRADAS[Mês],L$5,ENTRADAS[Ano],$B$5,ENTRADAS[Subcategoria],$B30))))</f>
        <v/>
      </c>
      <c r="M30" s="61" t="str">
        <f>IF($B30="","",IF($B$28="","",IF($F$4=1,
SUMIFS(ENTRADAS[Valor],ENTRADAS[Categoria],$B$28,ENTRADAS[Status],"Concluído",ENTRADAS[Mês],M$5,ENTRADAS[Ano],$B$5,ENTRADAS[Subcategoria],$B30),
SUMIFS(ENTRADAS[Valor],ENTRADAS[Categoria],$B$28,ENTRADAS[Mês],M$5,ENTRADAS[Ano],$B$5,ENTRADAS[Subcategoria],$B30))))</f>
        <v/>
      </c>
      <c r="N30" s="61" t="str">
        <f>IF($B30="","",IF($B$28="","",IF($F$4=1,
SUMIFS(ENTRADAS[Valor],ENTRADAS[Categoria],$B$28,ENTRADAS[Status],"Concluído",ENTRADAS[Mês],N$5,ENTRADAS[Ano],$B$5,ENTRADAS[Subcategoria],$B30),
SUMIFS(ENTRADAS[Valor],ENTRADAS[Categoria],$B$28,ENTRADAS[Mês],N$5,ENTRADAS[Ano],$B$5,ENTRADAS[Subcategoria],$B30))))</f>
        <v/>
      </c>
      <c r="O30" s="57">
        <f t="shared" ref="O30:O48" si="2">SUBTOTAL(9,C30,D30,E30,F30,G30,H30,I30,J30,K30,L30,M30,N30)</f>
        <v>0</v>
      </c>
    </row>
    <row r="31" spans="2:15" x14ac:dyDescent="0.3">
      <c r="B31" s="93" t="str">
        <f>IF('PLANO DE CONTAS'!F9="","",'PLANO DE CONTAS'!F9)</f>
        <v/>
      </c>
      <c r="C31" s="61" t="str">
        <f>IF($B31="","",IF($B$28="","",IF($F$4=1,
SUMIFS(ENTRADAS[Valor],ENTRADAS[Categoria],$B$28,ENTRADAS[Status],"Concluído",ENTRADAS[Mês],C$5,ENTRADAS[Ano],$B$5,ENTRADAS[Subcategoria],$B31),
SUMIFS(ENTRADAS[Valor],ENTRADAS[Categoria],$B$28,ENTRADAS[Mês],C$5,ENTRADAS[Ano],$B$5,ENTRADAS[Subcategoria],$B31))))</f>
        <v/>
      </c>
      <c r="D31" s="61" t="str">
        <f>IF($B31="","",IF($B$28="","",IF($F$4=1,
SUMIFS(ENTRADAS[Valor],ENTRADAS[Categoria],$B$28,ENTRADAS[Status],"Concluído",ENTRADAS[Mês],D$5,ENTRADAS[Ano],$B$5,ENTRADAS[Subcategoria],$B31),
SUMIFS(ENTRADAS[Valor],ENTRADAS[Categoria],$B$28,ENTRADAS[Mês],D$5,ENTRADAS[Ano],$B$5,ENTRADAS[Subcategoria],$B31))))</f>
        <v/>
      </c>
      <c r="E31" s="61" t="str">
        <f>IF($B31="","",IF($B$28="","",IF($F$4=1,
SUMIFS(ENTRADAS[Valor],ENTRADAS[Categoria],$B$28,ENTRADAS[Status],"Concluído",ENTRADAS[Mês],E$5,ENTRADAS[Ano],$B$5,ENTRADAS[Subcategoria],$B31),
SUMIFS(ENTRADAS[Valor],ENTRADAS[Categoria],$B$28,ENTRADAS[Mês],E$5,ENTRADAS[Ano],$B$5,ENTRADAS[Subcategoria],$B31))))</f>
        <v/>
      </c>
      <c r="F31" s="61" t="str">
        <f>IF($B31="","",IF($B$28="","",IF($F$4=1,
SUMIFS(ENTRADAS[Valor],ENTRADAS[Categoria],$B$28,ENTRADAS[Status],"Concluído",ENTRADAS[Mês],F$5,ENTRADAS[Ano],$B$5,ENTRADAS[Subcategoria],$B31),
SUMIFS(ENTRADAS[Valor],ENTRADAS[Categoria],$B$28,ENTRADAS[Mês],F$5,ENTRADAS[Ano],$B$5,ENTRADAS[Subcategoria],$B31))))</f>
        <v/>
      </c>
      <c r="G31" s="61" t="str">
        <f>IF($B31="","",IF($B$28="","",IF($F$4=1,
SUMIFS(ENTRADAS[Valor],ENTRADAS[Categoria],$B$28,ENTRADAS[Status],"Concluído",ENTRADAS[Mês],G$5,ENTRADAS[Ano],$B$5,ENTRADAS[Subcategoria],$B31),
SUMIFS(ENTRADAS[Valor],ENTRADAS[Categoria],$B$28,ENTRADAS[Mês],G$5,ENTRADAS[Ano],$B$5,ENTRADAS[Subcategoria],$B31))))</f>
        <v/>
      </c>
      <c r="H31" s="61" t="str">
        <f>IF($B31="","",IF($B$28="","",IF($F$4=1,
SUMIFS(ENTRADAS[Valor],ENTRADAS[Categoria],$B$28,ENTRADAS[Status],"Concluído",ENTRADAS[Mês],H$5,ENTRADAS[Ano],$B$5,ENTRADAS[Subcategoria],$B31),
SUMIFS(ENTRADAS[Valor],ENTRADAS[Categoria],$B$28,ENTRADAS[Mês],H$5,ENTRADAS[Ano],$B$5,ENTRADAS[Subcategoria],$B31))))</f>
        <v/>
      </c>
      <c r="I31" s="61" t="str">
        <f>IF($B31="","",IF($B$28="","",IF($F$4=1,
SUMIFS(ENTRADAS[Valor],ENTRADAS[Categoria],$B$28,ENTRADAS[Status],"Concluído",ENTRADAS[Mês],I$5,ENTRADAS[Ano],$B$5,ENTRADAS[Subcategoria],$B31),
SUMIFS(ENTRADAS[Valor],ENTRADAS[Categoria],$B$28,ENTRADAS[Mês],I$5,ENTRADAS[Ano],$B$5,ENTRADAS[Subcategoria],$B31))))</f>
        <v/>
      </c>
      <c r="J31" s="61" t="str">
        <f>IF($B31="","",IF($B$28="","",IF($F$4=1,
SUMIFS(ENTRADAS[Valor],ENTRADAS[Categoria],$B$28,ENTRADAS[Status],"Concluído",ENTRADAS[Mês],J$5,ENTRADAS[Ano],$B$5,ENTRADAS[Subcategoria],$B31),
SUMIFS(ENTRADAS[Valor],ENTRADAS[Categoria],$B$28,ENTRADAS[Mês],J$5,ENTRADAS[Ano],$B$5,ENTRADAS[Subcategoria],$B31))))</f>
        <v/>
      </c>
      <c r="K31" s="61" t="str">
        <f>IF($B31="","",IF($B$28="","",IF($F$4=1,
SUMIFS(ENTRADAS[Valor],ENTRADAS[Categoria],$B$28,ENTRADAS[Status],"Concluído",ENTRADAS[Mês],K$5,ENTRADAS[Ano],$B$5,ENTRADAS[Subcategoria],$B31),
SUMIFS(ENTRADAS[Valor],ENTRADAS[Categoria],$B$28,ENTRADAS[Mês],K$5,ENTRADAS[Ano],$B$5,ENTRADAS[Subcategoria],$B31))))</f>
        <v/>
      </c>
      <c r="L31" s="61" t="str">
        <f>IF($B31="","",IF($B$28="","",IF($F$4=1,
SUMIFS(ENTRADAS[Valor],ENTRADAS[Categoria],$B$28,ENTRADAS[Status],"Concluído",ENTRADAS[Mês],L$5,ENTRADAS[Ano],$B$5,ENTRADAS[Subcategoria],$B31),
SUMIFS(ENTRADAS[Valor],ENTRADAS[Categoria],$B$28,ENTRADAS[Mês],L$5,ENTRADAS[Ano],$B$5,ENTRADAS[Subcategoria],$B31))))</f>
        <v/>
      </c>
      <c r="M31" s="61" t="str">
        <f>IF($B31="","",IF($B$28="","",IF($F$4=1,
SUMIFS(ENTRADAS[Valor],ENTRADAS[Categoria],$B$28,ENTRADAS[Status],"Concluído",ENTRADAS[Mês],M$5,ENTRADAS[Ano],$B$5,ENTRADAS[Subcategoria],$B31),
SUMIFS(ENTRADAS[Valor],ENTRADAS[Categoria],$B$28,ENTRADAS[Mês],M$5,ENTRADAS[Ano],$B$5,ENTRADAS[Subcategoria],$B31))))</f>
        <v/>
      </c>
      <c r="N31" s="61" t="str">
        <f>IF($B31="","",IF($B$28="","",IF($F$4=1,
SUMIFS(ENTRADAS[Valor],ENTRADAS[Categoria],$B$28,ENTRADAS[Status],"Concluído",ENTRADAS[Mês],N$5,ENTRADAS[Ano],$B$5,ENTRADAS[Subcategoria],$B31),
SUMIFS(ENTRADAS[Valor],ENTRADAS[Categoria],$B$28,ENTRADAS[Mês],N$5,ENTRADAS[Ano],$B$5,ENTRADAS[Subcategoria],$B31))))</f>
        <v/>
      </c>
      <c r="O31" s="57">
        <f t="shared" si="2"/>
        <v>0</v>
      </c>
    </row>
    <row r="32" spans="2:15" x14ac:dyDescent="0.3">
      <c r="B32" s="93" t="str">
        <f>IF('PLANO DE CONTAS'!F10="","",'PLANO DE CONTAS'!F10)</f>
        <v/>
      </c>
      <c r="C32" s="61" t="str">
        <f>IF($B32="","",IF($B$28="","",IF($F$4=1,
SUMIFS(ENTRADAS[Valor],ENTRADAS[Categoria],$B$28,ENTRADAS[Status],"Concluído",ENTRADAS[Mês],C$5,ENTRADAS[Ano],$B$5,ENTRADAS[Subcategoria],$B32),
SUMIFS(ENTRADAS[Valor],ENTRADAS[Categoria],$B$28,ENTRADAS[Mês],C$5,ENTRADAS[Ano],$B$5,ENTRADAS[Subcategoria],$B32))))</f>
        <v/>
      </c>
      <c r="D32" s="61" t="str">
        <f>IF($B32="","",IF($B$28="","",IF($F$4=1,
SUMIFS(ENTRADAS[Valor],ENTRADAS[Categoria],$B$28,ENTRADAS[Status],"Concluído",ENTRADAS[Mês],D$5,ENTRADAS[Ano],$B$5,ENTRADAS[Subcategoria],$B32),
SUMIFS(ENTRADAS[Valor],ENTRADAS[Categoria],$B$28,ENTRADAS[Mês],D$5,ENTRADAS[Ano],$B$5,ENTRADAS[Subcategoria],$B32))))</f>
        <v/>
      </c>
      <c r="E32" s="61" t="str">
        <f>IF($B32="","",IF($B$28="","",IF($F$4=1,
SUMIFS(ENTRADAS[Valor],ENTRADAS[Categoria],$B$28,ENTRADAS[Status],"Concluído",ENTRADAS[Mês],E$5,ENTRADAS[Ano],$B$5,ENTRADAS[Subcategoria],$B32),
SUMIFS(ENTRADAS[Valor],ENTRADAS[Categoria],$B$28,ENTRADAS[Mês],E$5,ENTRADAS[Ano],$B$5,ENTRADAS[Subcategoria],$B32))))</f>
        <v/>
      </c>
      <c r="F32" s="61" t="str">
        <f>IF($B32="","",IF($B$28="","",IF($F$4=1,
SUMIFS(ENTRADAS[Valor],ENTRADAS[Categoria],$B$28,ENTRADAS[Status],"Concluído",ENTRADAS[Mês],F$5,ENTRADAS[Ano],$B$5,ENTRADAS[Subcategoria],$B32),
SUMIFS(ENTRADAS[Valor],ENTRADAS[Categoria],$B$28,ENTRADAS[Mês],F$5,ENTRADAS[Ano],$B$5,ENTRADAS[Subcategoria],$B32))))</f>
        <v/>
      </c>
      <c r="G32" s="61" t="str">
        <f>IF($B32="","",IF($B$28="","",IF($F$4=1,
SUMIFS(ENTRADAS[Valor],ENTRADAS[Categoria],$B$28,ENTRADAS[Status],"Concluído",ENTRADAS[Mês],G$5,ENTRADAS[Ano],$B$5,ENTRADAS[Subcategoria],$B32),
SUMIFS(ENTRADAS[Valor],ENTRADAS[Categoria],$B$28,ENTRADAS[Mês],G$5,ENTRADAS[Ano],$B$5,ENTRADAS[Subcategoria],$B32))))</f>
        <v/>
      </c>
      <c r="H32" s="61" t="str">
        <f>IF($B32="","",IF($B$28="","",IF($F$4=1,
SUMIFS(ENTRADAS[Valor],ENTRADAS[Categoria],$B$28,ENTRADAS[Status],"Concluído",ENTRADAS[Mês],H$5,ENTRADAS[Ano],$B$5,ENTRADAS[Subcategoria],$B32),
SUMIFS(ENTRADAS[Valor],ENTRADAS[Categoria],$B$28,ENTRADAS[Mês],H$5,ENTRADAS[Ano],$B$5,ENTRADAS[Subcategoria],$B32))))</f>
        <v/>
      </c>
      <c r="I32" s="61" t="str">
        <f>IF($B32="","",IF($B$28="","",IF($F$4=1,
SUMIFS(ENTRADAS[Valor],ENTRADAS[Categoria],$B$28,ENTRADAS[Status],"Concluído",ENTRADAS[Mês],I$5,ENTRADAS[Ano],$B$5,ENTRADAS[Subcategoria],$B32),
SUMIFS(ENTRADAS[Valor],ENTRADAS[Categoria],$B$28,ENTRADAS[Mês],I$5,ENTRADAS[Ano],$B$5,ENTRADAS[Subcategoria],$B32))))</f>
        <v/>
      </c>
      <c r="J32" s="61" t="str">
        <f>IF($B32="","",IF($B$28="","",IF($F$4=1,
SUMIFS(ENTRADAS[Valor],ENTRADAS[Categoria],$B$28,ENTRADAS[Status],"Concluído",ENTRADAS[Mês],J$5,ENTRADAS[Ano],$B$5,ENTRADAS[Subcategoria],$B32),
SUMIFS(ENTRADAS[Valor],ENTRADAS[Categoria],$B$28,ENTRADAS[Mês],J$5,ENTRADAS[Ano],$B$5,ENTRADAS[Subcategoria],$B32))))</f>
        <v/>
      </c>
      <c r="K32" s="61" t="str">
        <f>IF($B32="","",IF($B$28="","",IF($F$4=1,
SUMIFS(ENTRADAS[Valor],ENTRADAS[Categoria],$B$28,ENTRADAS[Status],"Concluído",ENTRADAS[Mês],K$5,ENTRADAS[Ano],$B$5,ENTRADAS[Subcategoria],$B32),
SUMIFS(ENTRADAS[Valor],ENTRADAS[Categoria],$B$28,ENTRADAS[Mês],K$5,ENTRADAS[Ano],$B$5,ENTRADAS[Subcategoria],$B32))))</f>
        <v/>
      </c>
      <c r="L32" s="61" t="str">
        <f>IF($B32="","",IF($B$28="","",IF($F$4=1,
SUMIFS(ENTRADAS[Valor],ENTRADAS[Categoria],$B$28,ENTRADAS[Status],"Concluído",ENTRADAS[Mês],L$5,ENTRADAS[Ano],$B$5,ENTRADAS[Subcategoria],$B32),
SUMIFS(ENTRADAS[Valor],ENTRADAS[Categoria],$B$28,ENTRADAS[Mês],L$5,ENTRADAS[Ano],$B$5,ENTRADAS[Subcategoria],$B32))))</f>
        <v/>
      </c>
      <c r="M32" s="61" t="str">
        <f>IF($B32="","",IF($B$28="","",IF($F$4=1,
SUMIFS(ENTRADAS[Valor],ENTRADAS[Categoria],$B$28,ENTRADAS[Status],"Concluído",ENTRADAS[Mês],M$5,ENTRADAS[Ano],$B$5,ENTRADAS[Subcategoria],$B32),
SUMIFS(ENTRADAS[Valor],ENTRADAS[Categoria],$B$28,ENTRADAS[Mês],M$5,ENTRADAS[Ano],$B$5,ENTRADAS[Subcategoria],$B32))))</f>
        <v/>
      </c>
      <c r="N32" s="61" t="str">
        <f>IF($B32="","",IF($B$28="","",IF($F$4=1,
SUMIFS(ENTRADAS[Valor],ENTRADAS[Categoria],$B$28,ENTRADAS[Status],"Concluído",ENTRADAS[Mês],N$5,ENTRADAS[Ano],$B$5,ENTRADAS[Subcategoria],$B32),
SUMIFS(ENTRADAS[Valor],ENTRADAS[Categoria],$B$28,ENTRADAS[Mês],N$5,ENTRADAS[Ano],$B$5,ENTRADAS[Subcategoria],$B32))))</f>
        <v/>
      </c>
      <c r="O32" s="57">
        <f t="shared" si="2"/>
        <v>0</v>
      </c>
    </row>
    <row r="33" spans="2:15" x14ac:dyDescent="0.3">
      <c r="B33" s="93" t="str">
        <f>IF('PLANO DE CONTAS'!F11="","",'PLANO DE CONTAS'!F11)</f>
        <v/>
      </c>
      <c r="C33" s="61" t="str">
        <f>IF($B33="","",IF($B$28="","",IF($F$4=1,
SUMIFS(ENTRADAS[Valor],ENTRADAS[Categoria],$B$28,ENTRADAS[Status],"Concluído",ENTRADAS[Mês],C$5,ENTRADAS[Ano],$B$5,ENTRADAS[Subcategoria],$B33),
SUMIFS(ENTRADAS[Valor],ENTRADAS[Categoria],$B$28,ENTRADAS[Mês],C$5,ENTRADAS[Ano],$B$5,ENTRADAS[Subcategoria],$B33))))</f>
        <v/>
      </c>
      <c r="D33" s="61" t="str">
        <f>IF($B33="","",IF($B$28="","",IF($F$4=1,
SUMIFS(ENTRADAS[Valor],ENTRADAS[Categoria],$B$28,ENTRADAS[Status],"Concluído",ENTRADAS[Mês],D$5,ENTRADAS[Ano],$B$5,ENTRADAS[Subcategoria],$B33),
SUMIFS(ENTRADAS[Valor],ENTRADAS[Categoria],$B$28,ENTRADAS[Mês],D$5,ENTRADAS[Ano],$B$5,ENTRADAS[Subcategoria],$B33))))</f>
        <v/>
      </c>
      <c r="E33" s="61" t="str">
        <f>IF($B33="","",IF($B$28="","",IF($F$4=1,
SUMIFS(ENTRADAS[Valor],ENTRADAS[Categoria],$B$28,ENTRADAS[Status],"Concluído",ENTRADAS[Mês],E$5,ENTRADAS[Ano],$B$5,ENTRADAS[Subcategoria],$B33),
SUMIFS(ENTRADAS[Valor],ENTRADAS[Categoria],$B$28,ENTRADAS[Mês],E$5,ENTRADAS[Ano],$B$5,ENTRADAS[Subcategoria],$B33))))</f>
        <v/>
      </c>
      <c r="F33" s="61" t="str">
        <f>IF($B33="","",IF($B$28="","",IF($F$4=1,
SUMIFS(ENTRADAS[Valor],ENTRADAS[Categoria],$B$28,ENTRADAS[Status],"Concluído",ENTRADAS[Mês],F$5,ENTRADAS[Ano],$B$5,ENTRADAS[Subcategoria],$B33),
SUMIFS(ENTRADAS[Valor],ENTRADAS[Categoria],$B$28,ENTRADAS[Mês],F$5,ENTRADAS[Ano],$B$5,ENTRADAS[Subcategoria],$B33))))</f>
        <v/>
      </c>
      <c r="G33" s="61" t="str">
        <f>IF($B33="","",IF($B$28="","",IF($F$4=1,
SUMIFS(ENTRADAS[Valor],ENTRADAS[Categoria],$B$28,ENTRADAS[Status],"Concluído",ENTRADAS[Mês],G$5,ENTRADAS[Ano],$B$5,ENTRADAS[Subcategoria],$B33),
SUMIFS(ENTRADAS[Valor],ENTRADAS[Categoria],$B$28,ENTRADAS[Mês],G$5,ENTRADAS[Ano],$B$5,ENTRADAS[Subcategoria],$B33))))</f>
        <v/>
      </c>
      <c r="H33" s="61" t="str">
        <f>IF($B33="","",IF($B$28="","",IF($F$4=1,
SUMIFS(ENTRADAS[Valor],ENTRADAS[Categoria],$B$28,ENTRADAS[Status],"Concluído",ENTRADAS[Mês],H$5,ENTRADAS[Ano],$B$5,ENTRADAS[Subcategoria],$B33),
SUMIFS(ENTRADAS[Valor],ENTRADAS[Categoria],$B$28,ENTRADAS[Mês],H$5,ENTRADAS[Ano],$B$5,ENTRADAS[Subcategoria],$B33))))</f>
        <v/>
      </c>
      <c r="I33" s="61" t="str">
        <f>IF($B33="","",IF($B$28="","",IF($F$4=1,
SUMIFS(ENTRADAS[Valor],ENTRADAS[Categoria],$B$28,ENTRADAS[Status],"Concluído",ENTRADAS[Mês],I$5,ENTRADAS[Ano],$B$5,ENTRADAS[Subcategoria],$B33),
SUMIFS(ENTRADAS[Valor],ENTRADAS[Categoria],$B$28,ENTRADAS[Mês],I$5,ENTRADAS[Ano],$B$5,ENTRADAS[Subcategoria],$B33))))</f>
        <v/>
      </c>
      <c r="J33" s="61" t="str">
        <f>IF($B33="","",IF($B$28="","",IF($F$4=1,
SUMIFS(ENTRADAS[Valor],ENTRADAS[Categoria],$B$28,ENTRADAS[Status],"Concluído",ENTRADAS[Mês],J$5,ENTRADAS[Ano],$B$5,ENTRADAS[Subcategoria],$B33),
SUMIFS(ENTRADAS[Valor],ENTRADAS[Categoria],$B$28,ENTRADAS[Mês],J$5,ENTRADAS[Ano],$B$5,ENTRADAS[Subcategoria],$B33))))</f>
        <v/>
      </c>
      <c r="K33" s="61" t="str">
        <f>IF($B33="","",IF($B$28="","",IF($F$4=1,
SUMIFS(ENTRADAS[Valor],ENTRADAS[Categoria],$B$28,ENTRADAS[Status],"Concluído",ENTRADAS[Mês],K$5,ENTRADAS[Ano],$B$5,ENTRADAS[Subcategoria],$B33),
SUMIFS(ENTRADAS[Valor],ENTRADAS[Categoria],$B$28,ENTRADAS[Mês],K$5,ENTRADAS[Ano],$B$5,ENTRADAS[Subcategoria],$B33))))</f>
        <v/>
      </c>
      <c r="L33" s="61" t="str">
        <f>IF($B33="","",IF($B$28="","",IF($F$4=1,
SUMIFS(ENTRADAS[Valor],ENTRADAS[Categoria],$B$28,ENTRADAS[Status],"Concluído",ENTRADAS[Mês],L$5,ENTRADAS[Ano],$B$5,ENTRADAS[Subcategoria],$B33),
SUMIFS(ENTRADAS[Valor],ENTRADAS[Categoria],$B$28,ENTRADAS[Mês],L$5,ENTRADAS[Ano],$B$5,ENTRADAS[Subcategoria],$B33))))</f>
        <v/>
      </c>
      <c r="M33" s="61" t="str">
        <f>IF($B33="","",IF($B$28="","",IF($F$4=1,
SUMIFS(ENTRADAS[Valor],ENTRADAS[Categoria],$B$28,ENTRADAS[Status],"Concluído",ENTRADAS[Mês],M$5,ENTRADAS[Ano],$B$5,ENTRADAS[Subcategoria],$B33),
SUMIFS(ENTRADAS[Valor],ENTRADAS[Categoria],$B$28,ENTRADAS[Mês],M$5,ENTRADAS[Ano],$B$5,ENTRADAS[Subcategoria],$B33))))</f>
        <v/>
      </c>
      <c r="N33" s="61" t="str">
        <f>IF($B33="","",IF($B$28="","",IF($F$4=1,
SUMIFS(ENTRADAS[Valor],ENTRADAS[Categoria],$B$28,ENTRADAS[Status],"Concluído",ENTRADAS[Mês],N$5,ENTRADAS[Ano],$B$5,ENTRADAS[Subcategoria],$B33),
SUMIFS(ENTRADAS[Valor],ENTRADAS[Categoria],$B$28,ENTRADAS[Mês],N$5,ENTRADAS[Ano],$B$5,ENTRADAS[Subcategoria],$B33))))</f>
        <v/>
      </c>
      <c r="O33" s="57">
        <f t="shared" si="2"/>
        <v>0</v>
      </c>
    </row>
    <row r="34" spans="2:15" x14ac:dyDescent="0.3">
      <c r="B34" s="93" t="str">
        <f>IF('PLANO DE CONTAS'!F12="","",'PLANO DE CONTAS'!F12)</f>
        <v/>
      </c>
      <c r="C34" s="61" t="str">
        <f>IF($B34="","",IF($B$28="","",IF($F$4=1,
SUMIFS(ENTRADAS[Valor],ENTRADAS[Categoria],$B$28,ENTRADAS[Status],"Concluído",ENTRADAS[Mês],C$5,ENTRADAS[Ano],$B$5,ENTRADAS[Subcategoria],$B34),
SUMIFS(ENTRADAS[Valor],ENTRADAS[Categoria],$B$28,ENTRADAS[Mês],C$5,ENTRADAS[Ano],$B$5,ENTRADAS[Subcategoria],$B34))))</f>
        <v/>
      </c>
      <c r="D34" s="61" t="str">
        <f>IF($B34="","",IF($B$28="","",IF($F$4=1,
SUMIFS(ENTRADAS[Valor],ENTRADAS[Categoria],$B$28,ENTRADAS[Status],"Concluído",ENTRADAS[Mês],D$5,ENTRADAS[Ano],$B$5,ENTRADAS[Subcategoria],$B34),
SUMIFS(ENTRADAS[Valor],ENTRADAS[Categoria],$B$28,ENTRADAS[Mês],D$5,ENTRADAS[Ano],$B$5,ENTRADAS[Subcategoria],$B34))))</f>
        <v/>
      </c>
      <c r="E34" s="61" t="str">
        <f>IF($B34="","",IF($B$28="","",IF($F$4=1,
SUMIFS(ENTRADAS[Valor],ENTRADAS[Categoria],$B$28,ENTRADAS[Status],"Concluído",ENTRADAS[Mês],E$5,ENTRADAS[Ano],$B$5,ENTRADAS[Subcategoria],$B34),
SUMIFS(ENTRADAS[Valor],ENTRADAS[Categoria],$B$28,ENTRADAS[Mês],E$5,ENTRADAS[Ano],$B$5,ENTRADAS[Subcategoria],$B34))))</f>
        <v/>
      </c>
      <c r="F34" s="61" t="str">
        <f>IF($B34="","",IF($B$28="","",IF($F$4=1,
SUMIFS(ENTRADAS[Valor],ENTRADAS[Categoria],$B$28,ENTRADAS[Status],"Concluído",ENTRADAS[Mês],F$5,ENTRADAS[Ano],$B$5,ENTRADAS[Subcategoria],$B34),
SUMIFS(ENTRADAS[Valor],ENTRADAS[Categoria],$B$28,ENTRADAS[Mês],F$5,ENTRADAS[Ano],$B$5,ENTRADAS[Subcategoria],$B34))))</f>
        <v/>
      </c>
      <c r="G34" s="61" t="str">
        <f>IF($B34="","",IF($B$28="","",IF($F$4=1,
SUMIFS(ENTRADAS[Valor],ENTRADAS[Categoria],$B$28,ENTRADAS[Status],"Concluído",ENTRADAS[Mês],G$5,ENTRADAS[Ano],$B$5,ENTRADAS[Subcategoria],$B34),
SUMIFS(ENTRADAS[Valor],ENTRADAS[Categoria],$B$28,ENTRADAS[Mês],G$5,ENTRADAS[Ano],$B$5,ENTRADAS[Subcategoria],$B34))))</f>
        <v/>
      </c>
      <c r="H34" s="61" t="str">
        <f>IF($B34="","",IF($B$28="","",IF($F$4=1,
SUMIFS(ENTRADAS[Valor],ENTRADAS[Categoria],$B$28,ENTRADAS[Status],"Concluído",ENTRADAS[Mês],H$5,ENTRADAS[Ano],$B$5,ENTRADAS[Subcategoria],$B34),
SUMIFS(ENTRADAS[Valor],ENTRADAS[Categoria],$B$28,ENTRADAS[Mês],H$5,ENTRADAS[Ano],$B$5,ENTRADAS[Subcategoria],$B34))))</f>
        <v/>
      </c>
      <c r="I34" s="61" t="str">
        <f>IF($B34="","",IF($B$28="","",IF($F$4=1,
SUMIFS(ENTRADAS[Valor],ENTRADAS[Categoria],$B$28,ENTRADAS[Status],"Concluído",ENTRADAS[Mês],I$5,ENTRADAS[Ano],$B$5,ENTRADAS[Subcategoria],$B34),
SUMIFS(ENTRADAS[Valor],ENTRADAS[Categoria],$B$28,ENTRADAS[Mês],I$5,ENTRADAS[Ano],$B$5,ENTRADAS[Subcategoria],$B34))))</f>
        <v/>
      </c>
      <c r="J34" s="61" t="str">
        <f>IF($B34="","",IF($B$28="","",IF($F$4=1,
SUMIFS(ENTRADAS[Valor],ENTRADAS[Categoria],$B$28,ENTRADAS[Status],"Concluído",ENTRADAS[Mês],J$5,ENTRADAS[Ano],$B$5,ENTRADAS[Subcategoria],$B34),
SUMIFS(ENTRADAS[Valor],ENTRADAS[Categoria],$B$28,ENTRADAS[Mês],J$5,ENTRADAS[Ano],$B$5,ENTRADAS[Subcategoria],$B34))))</f>
        <v/>
      </c>
      <c r="K34" s="61" t="str">
        <f>IF($B34="","",IF($B$28="","",IF($F$4=1,
SUMIFS(ENTRADAS[Valor],ENTRADAS[Categoria],$B$28,ENTRADAS[Status],"Concluído",ENTRADAS[Mês],K$5,ENTRADAS[Ano],$B$5,ENTRADAS[Subcategoria],$B34),
SUMIFS(ENTRADAS[Valor],ENTRADAS[Categoria],$B$28,ENTRADAS[Mês],K$5,ENTRADAS[Ano],$B$5,ENTRADAS[Subcategoria],$B34))))</f>
        <v/>
      </c>
      <c r="L34" s="61" t="str">
        <f>IF($B34="","",IF($B$28="","",IF($F$4=1,
SUMIFS(ENTRADAS[Valor],ENTRADAS[Categoria],$B$28,ENTRADAS[Status],"Concluído",ENTRADAS[Mês],L$5,ENTRADAS[Ano],$B$5,ENTRADAS[Subcategoria],$B34),
SUMIFS(ENTRADAS[Valor],ENTRADAS[Categoria],$B$28,ENTRADAS[Mês],L$5,ENTRADAS[Ano],$B$5,ENTRADAS[Subcategoria],$B34))))</f>
        <v/>
      </c>
      <c r="M34" s="61" t="str">
        <f>IF($B34="","",IF($B$28="","",IF($F$4=1,
SUMIFS(ENTRADAS[Valor],ENTRADAS[Categoria],$B$28,ENTRADAS[Status],"Concluído",ENTRADAS[Mês],M$5,ENTRADAS[Ano],$B$5,ENTRADAS[Subcategoria],$B34),
SUMIFS(ENTRADAS[Valor],ENTRADAS[Categoria],$B$28,ENTRADAS[Mês],M$5,ENTRADAS[Ano],$B$5,ENTRADAS[Subcategoria],$B34))))</f>
        <v/>
      </c>
      <c r="N34" s="61" t="str">
        <f>IF($B34="","",IF($B$28="","",IF($F$4=1,
SUMIFS(ENTRADAS[Valor],ENTRADAS[Categoria],$B$28,ENTRADAS[Status],"Concluído",ENTRADAS[Mês],N$5,ENTRADAS[Ano],$B$5,ENTRADAS[Subcategoria],$B34),
SUMIFS(ENTRADAS[Valor],ENTRADAS[Categoria],$B$28,ENTRADAS[Mês],N$5,ENTRADAS[Ano],$B$5,ENTRADAS[Subcategoria],$B34))))</f>
        <v/>
      </c>
      <c r="O34" s="57">
        <f t="shared" si="2"/>
        <v>0</v>
      </c>
    </row>
    <row r="35" spans="2:15" x14ac:dyDescent="0.3">
      <c r="B35" s="93" t="str">
        <f>IF('PLANO DE CONTAS'!F13="","",'PLANO DE CONTAS'!F13)</f>
        <v/>
      </c>
      <c r="C35" s="61" t="str">
        <f>IF($B35="","",IF($B$28="","",IF($F$4=1,
SUMIFS(ENTRADAS[Valor],ENTRADAS[Categoria],$B$28,ENTRADAS[Status],"Concluído",ENTRADAS[Mês],C$5,ENTRADAS[Ano],$B$5,ENTRADAS[Subcategoria],$B35),
SUMIFS(ENTRADAS[Valor],ENTRADAS[Categoria],$B$28,ENTRADAS[Mês],C$5,ENTRADAS[Ano],$B$5,ENTRADAS[Subcategoria],$B35))))</f>
        <v/>
      </c>
      <c r="D35" s="61" t="str">
        <f>IF($B35="","",IF($B$28="","",IF($F$4=1,
SUMIFS(ENTRADAS[Valor],ENTRADAS[Categoria],$B$28,ENTRADAS[Status],"Concluído",ENTRADAS[Mês],D$5,ENTRADAS[Ano],$B$5,ENTRADAS[Subcategoria],$B35),
SUMIFS(ENTRADAS[Valor],ENTRADAS[Categoria],$B$28,ENTRADAS[Mês],D$5,ENTRADAS[Ano],$B$5,ENTRADAS[Subcategoria],$B35))))</f>
        <v/>
      </c>
      <c r="E35" s="61" t="str">
        <f>IF($B35="","",IF($B$28="","",IF($F$4=1,
SUMIFS(ENTRADAS[Valor],ENTRADAS[Categoria],$B$28,ENTRADAS[Status],"Concluído",ENTRADAS[Mês],E$5,ENTRADAS[Ano],$B$5,ENTRADAS[Subcategoria],$B35),
SUMIFS(ENTRADAS[Valor],ENTRADAS[Categoria],$B$28,ENTRADAS[Mês],E$5,ENTRADAS[Ano],$B$5,ENTRADAS[Subcategoria],$B35))))</f>
        <v/>
      </c>
      <c r="F35" s="61" t="str">
        <f>IF($B35="","",IF($B$28="","",IF($F$4=1,
SUMIFS(ENTRADAS[Valor],ENTRADAS[Categoria],$B$28,ENTRADAS[Status],"Concluído",ENTRADAS[Mês],F$5,ENTRADAS[Ano],$B$5,ENTRADAS[Subcategoria],$B35),
SUMIFS(ENTRADAS[Valor],ENTRADAS[Categoria],$B$28,ENTRADAS[Mês],F$5,ENTRADAS[Ano],$B$5,ENTRADAS[Subcategoria],$B35))))</f>
        <v/>
      </c>
      <c r="G35" s="61" t="str">
        <f>IF($B35="","",IF($B$28="","",IF($F$4=1,
SUMIFS(ENTRADAS[Valor],ENTRADAS[Categoria],$B$28,ENTRADAS[Status],"Concluído",ENTRADAS[Mês],G$5,ENTRADAS[Ano],$B$5,ENTRADAS[Subcategoria],$B35),
SUMIFS(ENTRADAS[Valor],ENTRADAS[Categoria],$B$28,ENTRADAS[Mês],G$5,ENTRADAS[Ano],$B$5,ENTRADAS[Subcategoria],$B35))))</f>
        <v/>
      </c>
      <c r="H35" s="61" t="str">
        <f>IF($B35="","",IF($B$28="","",IF($F$4=1,
SUMIFS(ENTRADAS[Valor],ENTRADAS[Categoria],$B$28,ENTRADAS[Status],"Concluído",ENTRADAS[Mês],H$5,ENTRADAS[Ano],$B$5,ENTRADAS[Subcategoria],$B35),
SUMIFS(ENTRADAS[Valor],ENTRADAS[Categoria],$B$28,ENTRADAS[Mês],H$5,ENTRADAS[Ano],$B$5,ENTRADAS[Subcategoria],$B35))))</f>
        <v/>
      </c>
      <c r="I35" s="61" t="str">
        <f>IF($B35="","",IF($B$28="","",IF($F$4=1,
SUMIFS(ENTRADAS[Valor],ENTRADAS[Categoria],$B$28,ENTRADAS[Status],"Concluído",ENTRADAS[Mês],I$5,ENTRADAS[Ano],$B$5,ENTRADAS[Subcategoria],$B35),
SUMIFS(ENTRADAS[Valor],ENTRADAS[Categoria],$B$28,ENTRADAS[Mês],I$5,ENTRADAS[Ano],$B$5,ENTRADAS[Subcategoria],$B35))))</f>
        <v/>
      </c>
      <c r="J35" s="61" t="str">
        <f>IF($B35="","",IF($B$28="","",IF($F$4=1,
SUMIFS(ENTRADAS[Valor],ENTRADAS[Categoria],$B$28,ENTRADAS[Status],"Concluído",ENTRADAS[Mês],J$5,ENTRADAS[Ano],$B$5,ENTRADAS[Subcategoria],$B35),
SUMIFS(ENTRADAS[Valor],ENTRADAS[Categoria],$B$28,ENTRADAS[Mês],J$5,ENTRADAS[Ano],$B$5,ENTRADAS[Subcategoria],$B35))))</f>
        <v/>
      </c>
      <c r="K35" s="61" t="str">
        <f>IF($B35="","",IF($B$28="","",IF($F$4=1,
SUMIFS(ENTRADAS[Valor],ENTRADAS[Categoria],$B$28,ENTRADAS[Status],"Concluído",ENTRADAS[Mês],K$5,ENTRADAS[Ano],$B$5,ENTRADAS[Subcategoria],$B35),
SUMIFS(ENTRADAS[Valor],ENTRADAS[Categoria],$B$28,ENTRADAS[Mês],K$5,ENTRADAS[Ano],$B$5,ENTRADAS[Subcategoria],$B35))))</f>
        <v/>
      </c>
      <c r="L35" s="61" t="str">
        <f>IF($B35="","",IF($B$28="","",IF($F$4=1,
SUMIFS(ENTRADAS[Valor],ENTRADAS[Categoria],$B$28,ENTRADAS[Status],"Concluído",ENTRADAS[Mês],L$5,ENTRADAS[Ano],$B$5,ENTRADAS[Subcategoria],$B35),
SUMIFS(ENTRADAS[Valor],ENTRADAS[Categoria],$B$28,ENTRADAS[Mês],L$5,ENTRADAS[Ano],$B$5,ENTRADAS[Subcategoria],$B35))))</f>
        <v/>
      </c>
      <c r="M35" s="61" t="str">
        <f>IF($B35="","",IF($B$28="","",IF($F$4=1,
SUMIFS(ENTRADAS[Valor],ENTRADAS[Categoria],$B$28,ENTRADAS[Status],"Concluído",ENTRADAS[Mês],M$5,ENTRADAS[Ano],$B$5,ENTRADAS[Subcategoria],$B35),
SUMIFS(ENTRADAS[Valor],ENTRADAS[Categoria],$B$28,ENTRADAS[Mês],M$5,ENTRADAS[Ano],$B$5,ENTRADAS[Subcategoria],$B35))))</f>
        <v/>
      </c>
      <c r="N35" s="61" t="str">
        <f>IF($B35="","",IF($B$28="","",IF($F$4=1,
SUMIFS(ENTRADAS[Valor],ENTRADAS[Categoria],$B$28,ENTRADAS[Status],"Concluído",ENTRADAS[Mês],N$5,ENTRADAS[Ano],$B$5,ENTRADAS[Subcategoria],$B35),
SUMIFS(ENTRADAS[Valor],ENTRADAS[Categoria],$B$28,ENTRADAS[Mês],N$5,ENTRADAS[Ano],$B$5,ENTRADAS[Subcategoria],$B35))))</f>
        <v/>
      </c>
      <c r="O35" s="57">
        <f t="shared" si="2"/>
        <v>0</v>
      </c>
    </row>
    <row r="36" spans="2:15" x14ac:dyDescent="0.3">
      <c r="B36" s="93" t="str">
        <f>IF('PLANO DE CONTAS'!F14="","",'PLANO DE CONTAS'!F14)</f>
        <v/>
      </c>
      <c r="C36" s="61" t="str">
        <f>IF($B36="","",IF($B$28="","",IF($F$4=1,
SUMIFS(ENTRADAS[Valor],ENTRADAS[Categoria],$B$28,ENTRADAS[Status],"Concluído",ENTRADAS[Mês],C$5,ENTRADAS[Ano],$B$5,ENTRADAS[Subcategoria],$B36),
SUMIFS(ENTRADAS[Valor],ENTRADAS[Categoria],$B$28,ENTRADAS[Mês],C$5,ENTRADAS[Ano],$B$5,ENTRADAS[Subcategoria],$B36))))</f>
        <v/>
      </c>
      <c r="D36" s="61" t="str">
        <f>IF($B36="","",IF($B$28="","",IF($F$4=1,
SUMIFS(ENTRADAS[Valor],ENTRADAS[Categoria],$B$28,ENTRADAS[Status],"Concluído",ENTRADAS[Mês],D$5,ENTRADAS[Ano],$B$5,ENTRADAS[Subcategoria],$B36),
SUMIFS(ENTRADAS[Valor],ENTRADAS[Categoria],$B$28,ENTRADAS[Mês],D$5,ENTRADAS[Ano],$B$5,ENTRADAS[Subcategoria],$B36))))</f>
        <v/>
      </c>
      <c r="E36" s="61" t="str">
        <f>IF($B36="","",IF($B$28="","",IF($F$4=1,
SUMIFS(ENTRADAS[Valor],ENTRADAS[Categoria],$B$28,ENTRADAS[Status],"Concluído",ENTRADAS[Mês],E$5,ENTRADAS[Ano],$B$5,ENTRADAS[Subcategoria],$B36),
SUMIFS(ENTRADAS[Valor],ENTRADAS[Categoria],$B$28,ENTRADAS[Mês],E$5,ENTRADAS[Ano],$B$5,ENTRADAS[Subcategoria],$B36))))</f>
        <v/>
      </c>
      <c r="F36" s="61" t="str">
        <f>IF($B36="","",IF($B$28="","",IF($F$4=1,
SUMIFS(ENTRADAS[Valor],ENTRADAS[Categoria],$B$28,ENTRADAS[Status],"Concluído",ENTRADAS[Mês],F$5,ENTRADAS[Ano],$B$5,ENTRADAS[Subcategoria],$B36),
SUMIFS(ENTRADAS[Valor],ENTRADAS[Categoria],$B$28,ENTRADAS[Mês],F$5,ENTRADAS[Ano],$B$5,ENTRADAS[Subcategoria],$B36))))</f>
        <v/>
      </c>
      <c r="G36" s="61" t="str">
        <f>IF($B36="","",IF($B$28="","",IF($F$4=1,
SUMIFS(ENTRADAS[Valor],ENTRADAS[Categoria],$B$28,ENTRADAS[Status],"Concluído",ENTRADAS[Mês],G$5,ENTRADAS[Ano],$B$5,ENTRADAS[Subcategoria],$B36),
SUMIFS(ENTRADAS[Valor],ENTRADAS[Categoria],$B$28,ENTRADAS[Mês],G$5,ENTRADAS[Ano],$B$5,ENTRADAS[Subcategoria],$B36))))</f>
        <v/>
      </c>
      <c r="H36" s="61" t="str">
        <f>IF($B36="","",IF($B$28="","",IF($F$4=1,
SUMIFS(ENTRADAS[Valor],ENTRADAS[Categoria],$B$28,ENTRADAS[Status],"Concluído",ENTRADAS[Mês],H$5,ENTRADAS[Ano],$B$5,ENTRADAS[Subcategoria],$B36),
SUMIFS(ENTRADAS[Valor],ENTRADAS[Categoria],$B$28,ENTRADAS[Mês],H$5,ENTRADAS[Ano],$B$5,ENTRADAS[Subcategoria],$B36))))</f>
        <v/>
      </c>
      <c r="I36" s="61" t="str">
        <f>IF($B36="","",IF($B$28="","",IF($F$4=1,
SUMIFS(ENTRADAS[Valor],ENTRADAS[Categoria],$B$28,ENTRADAS[Status],"Concluído",ENTRADAS[Mês],I$5,ENTRADAS[Ano],$B$5,ENTRADAS[Subcategoria],$B36),
SUMIFS(ENTRADAS[Valor],ENTRADAS[Categoria],$B$28,ENTRADAS[Mês],I$5,ENTRADAS[Ano],$B$5,ENTRADAS[Subcategoria],$B36))))</f>
        <v/>
      </c>
      <c r="J36" s="61" t="str">
        <f>IF($B36="","",IF($B$28="","",IF($F$4=1,
SUMIFS(ENTRADAS[Valor],ENTRADAS[Categoria],$B$28,ENTRADAS[Status],"Concluído",ENTRADAS[Mês],J$5,ENTRADAS[Ano],$B$5,ENTRADAS[Subcategoria],$B36),
SUMIFS(ENTRADAS[Valor],ENTRADAS[Categoria],$B$28,ENTRADAS[Mês],J$5,ENTRADAS[Ano],$B$5,ENTRADAS[Subcategoria],$B36))))</f>
        <v/>
      </c>
      <c r="K36" s="61" t="str">
        <f>IF($B36="","",IF($B$28="","",IF($F$4=1,
SUMIFS(ENTRADAS[Valor],ENTRADAS[Categoria],$B$28,ENTRADAS[Status],"Concluído",ENTRADAS[Mês],K$5,ENTRADAS[Ano],$B$5,ENTRADAS[Subcategoria],$B36),
SUMIFS(ENTRADAS[Valor],ENTRADAS[Categoria],$B$28,ENTRADAS[Mês],K$5,ENTRADAS[Ano],$B$5,ENTRADAS[Subcategoria],$B36))))</f>
        <v/>
      </c>
      <c r="L36" s="61" t="str">
        <f>IF($B36="","",IF($B$28="","",IF($F$4=1,
SUMIFS(ENTRADAS[Valor],ENTRADAS[Categoria],$B$28,ENTRADAS[Status],"Concluído",ENTRADAS[Mês],L$5,ENTRADAS[Ano],$B$5,ENTRADAS[Subcategoria],$B36),
SUMIFS(ENTRADAS[Valor],ENTRADAS[Categoria],$B$28,ENTRADAS[Mês],L$5,ENTRADAS[Ano],$B$5,ENTRADAS[Subcategoria],$B36))))</f>
        <v/>
      </c>
      <c r="M36" s="61" t="str">
        <f>IF($B36="","",IF($B$28="","",IF($F$4=1,
SUMIFS(ENTRADAS[Valor],ENTRADAS[Categoria],$B$28,ENTRADAS[Status],"Concluído",ENTRADAS[Mês],M$5,ENTRADAS[Ano],$B$5,ENTRADAS[Subcategoria],$B36),
SUMIFS(ENTRADAS[Valor],ENTRADAS[Categoria],$B$28,ENTRADAS[Mês],M$5,ENTRADAS[Ano],$B$5,ENTRADAS[Subcategoria],$B36))))</f>
        <v/>
      </c>
      <c r="N36" s="61" t="str">
        <f>IF($B36="","",IF($B$28="","",IF($F$4=1,
SUMIFS(ENTRADAS[Valor],ENTRADAS[Categoria],$B$28,ENTRADAS[Status],"Concluído",ENTRADAS[Mês],N$5,ENTRADAS[Ano],$B$5,ENTRADAS[Subcategoria],$B36),
SUMIFS(ENTRADAS[Valor],ENTRADAS[Categoria],$B$28,ENTRADAS[Mês],N$5,ENTRADAS[Ano],$B$5,ENTRADAS[Subcategoria],$B36))))</f>
        <v/>
      </c>
      <c r="O36" s="57">
        <f t="shared" si="2"/>
        <v>0</v>
      </c>
    </row>
    <row r="37" spans="2:15" x14ac:dyDescent="0.3">
      <c r="B37" s="93" t="str">
        <f>IF('PLANO DE CONTAS'!F15="","",'PLANO DE CONTAS'!F15)</f>
        <v/>
      </c>
      <c r="C37" s="61" t="str">
        <f>IF($B37="","",IF($B$28="","",IF($F$4=1,
SUMIFS(ENTRADAS[Valor],ENTRADAS[Categoria],$B$28,ENTRADAS[Status],"Concluído",ENTRADAS[Mês],C$5,ENTRADAS[Ano],$B$5,ENTRADAS[Subcategoria],$B37),
SUMIFS(ENTRADAS[Valor],ENTRADAS[Categoria],$B$28,ENTRADAS[Mês],C$5,ENTRADAS[Ano],$B$5,ENTRADAS[Subcategoria],$B37))))</f>
        <v/>
      </c>
      <c r="D37" s="61" t="str">
        <f>IF($B37="","",IF($B$28="","",IF($F$4=1,
SUMIFS(ENTRADAS[Valor],ENTRADAS[Categoria],$B$28,ENTRADAS[Status],"Concluído",ENTRADAS[Mês],D$5,ENTRADAS[Ano],$B$5,ENTRADAS[Subcategoria],$B37),
SUMIFS(ENTRADAS[Valor],ENTRADAS[Categoria],$B$28,ENTRADAS[Mês],D$5,ENTRADAS[Ano],$B$5,ENTRADAS[Subcategoria],$B37))))</f>
        <v/>
      </c>
      <c r="E37" s="61" t="str">
        <f>IF($B37="","",IF($B$28="","",IF($F$4=1,
SUMIFS(ENTRADAS[Valor],ENTRADAS[Categoria],$B$28,ENTRADAS[Status],"Concluído",ENTRADAS[Mês],E$5,ENTRADAS[Ano],$B$5,ENTRADAS[Subcategoria],$B37),
SUMIFS(ENTRADAS[Valor],ENTRADAS[Categoria],$B$28,ENTRADAS[Mês],E$5,ENTRADAS[Ano],$B$5,ENTRADAS[Subcategoria],$B37))))</f>
        <v/>
      </c>
      <c r="F37" s="61" t="str">
        <f>IF($B37="","",IF($B$28="","",IF($F$4=1,
SUMIFS(ENTRADAS[Valor],ENTRADAS[Categoria],$B$28,ENTRADAS[Status],"Concluído",ENTRADAS[Mês],F$5,ENTRADAS[Ano],$B$5,ENTRADAS[Subcategoria],$B37),
SUMIFS(ENTRADAS[Valor],ENTRADAS[Categoria],$B$28,ENTRADAS[Mês],F$5,ENTRADAS[Ano],$B$5,ENTRADAS[Subcategoria],$B37))))</f>
        <v/>
      </c>
      <c r="G37" s="61" t="str">
        <f>IF($B37="","",IF($B$28="","",IF($F$4=1,
SUMIFS(ENTRADAS[Valor],ENTRADAS[Categoria],$B$28,ENTRADAS[Status],"Concluído",ENTRADAS[Mês],G$5,ENTRADAS[Ano],$B$5,ENTRADAS[Subcategoria],$B37),
SUMIFS(ENTRADAS[Valor],ENTRADAS[Categoria],$B$28,ENTRADAS[Mês],G$5,ENTRADAS[Ano],$B$5,ENTRADAS[Subcategoria],$B37))))</f>
        <v/>
      </c>
      <c r="H37" s="61" t="str">
        <f>IF($B37="","",IF($B$28="","",IF($F$4=1,
SUMIFS(ENTRADAS[Valor],ENTRADAS[Categoria],$B$28,ENTRADAS[Status],"Concluído",ENTRADAS[Mês],H$5,ENTRADAS[Ano],$B$5,ENTRADAS[Subcategoria],$B37),
SUMIFS(ENTRADAS[Valor],ENTRADAS[Categoria],$B$28,ENTRADAS[Mês],H$5,ENTRADAS[Ano],$B$5,ENTRADAS[Subcategoria],$B37))))</f>
        <v/>
      </c>
      <c r="I37" s="61" t="str">
        <f>IF($B37="","",IF($B$28="","",IF($F$4=1,
SUMIFS(ENTRADAS[Valor],ENTRADAS[Categoria],$B$28,ENTRADAS[Status],"Concluído",ENTRADAS[Mês],I$5,ENTRADAS[Ano],$B$5,ENTRADAS[Subcategoria],$B37),
SUMIFS(ENTRADAS[Valor],ENTRADAS[Categoria],$B$28,ENTRADAS[Mês],I$5,ENTRADAS[Ano],$B$5,ENTRADAS[Subcategoria],$B37))))</f>
        <v/>
      </c>
      <c r="J37" s="61" t="str">
        <f>IF($B37="","",IF($B$28="","",IF($F$4=1,
SUMIFS(ENTRADAS[Valor],ENTRADAS[Categoria],$B$28,ENTRADAS[Status],"Concluído",ENTRADAS[Mês],J$5,ENTRADAS[Ano],$B$5,ENTRADAS[Subcategoria],$B37),
SUMIFS(ENTRADAS[Valor],ENTRADAS[Categoria],$B$28,ENTRADAS[Mês],J$5,ENTRADAS[Ano],$B$5,ENTRADAS[Subcategoria],$B37))))</f>
        <v/>
      </c>
      <c r="K37" s="61" t="str">
        <f>IF($B37="","",IF($B$28="","",IF($F$4=1,
SUMIFS(ENTRADAS[Valor],ENTRADAS[Categoria],$B$28,ENTRADAS[Status],"Concluído",ENTRADAS[Mês],K$5,ENTRADAS[Ano],$B$5,ENTRADAS[Subcategoria],$B37),
SUMIFS(ENTRADAS[Valor],ENTRADAS[Categoria],$B$28,ENTRADAS[Mês],K$5,ENTRADAS[Ano],$B$5,ENTRADAS[Subcategoria],$B37))))</f>
        <v/>
      </c>
      <c r="L37" s="61" t="str">
        <f>IF($B37="","",IF($B$28="","",IF($F$4=1,
SUMIFS(ENTRADAS[Valor],ENTRADAS[Categoria],$B$28,ENTRADAS[Status],"Concluído",ENTRADAS[Mês],L$5,ENTRADAS[Ano],$B$5,ENTRADAS[Subcategoria],$B37),
SUMIFS(ENTRADAS[Valor],ENTRADAS[Categoria],$B$28,ENTRADAS[Mês],L$5,ENTRADAS[Ano],$B$5,ENTRADAS[Subcategoria],$B37))))</f>
        <v/>
      </c>
      <c r="M37" s="61" t="str">
        <f>IF($B37="","",IF($B$28="","",IF($F$4=1,
SUMIFS(ENTRADAS[Valor],ENTRADAS[Categoria],$B$28,ENTRADAS[Status],"Concluído",ENTRADAS[Mês],M$5,ENTRADAS[Ano],$B$5,ENTRADAS[Subcategoria],$B37),
SUMIFS(ENTRADAS[Valor],ENTRADAS[Categoria],$B$28,ENTRADAS[Mês],M$5,ENTRADAS[Ano],$B$5,ENTRADAS[Subcategoria],$B37))))</f>
        <v/>
      </c>
      <c r="N37" s="61" t="str">
        <f>IF($B37="","",IF($B$28="","",IF($F$4=1,
SUMIFS(ENTRADAS[Valor],ENTRADAS[Categoria],$B$28,ENTRADAS[Status],"Concluído",ENTRADAS[Mês],N$5,ENTRADAS[Ano],$B$5,ENTRADAS[Subcategoria],$B37),
SUMIFS(ENTRADAS[Valor],ENTRADAS[Categoria],$B$28,ENTRADAS[Mês],N$5,ENTRADAS[Ano],$B$5,ENTRADAS[Subcategoria],$B37))))</f>
        <v/>
      </c>
      <c r="O37" s="57">
        <f t="shared" si="2"/>
        <v>0</v>
      </c>
    </row>
    <row r="38" spans="2:15" x14ac:dyDescent="0.3">
      <c r="B38" s="93" t="str">
        <f>IF('PLANO DE CONTAS'!F16="","",'PLANO DE CONTAS'!F16)</f>
        <v/>
      </c>
      <c r="C38" s="61" t="str">
        <f>IF($B38="","",IF($B$28="","",IF($F$4=1,
SUMIFS(ENTRADAS[Valor],ENTRADAS[Categoria],$B$28,ENTRADAS[Status],"Concluído",ENTRADAS[Mês],C$5,ENTRADAS[Ano],$B$5,ENTRADAS[Subcategoria],$B38),
SUMIFS(ENTRADAS[Valor],ENTRADAS[Categoria],$B$28,ENTRADAS[Mês],C$5,ENTRADAS[Ano],$B$5,ENTRADAS[Subcategoria],$B38))))</f>
        <v/>
      </c>
      <c r="D38" s="61" t="str">
        <f>IF($B38="","",IF($B$28="","",IF($F$4=1,
SUMIFS(ENTRADAS[Valor],ENTRADAS[Categoria],$B$28,ENTRADAS[Status],"Concluído",ENTRADAS[Mês],D$5,ENTRADAS[Ano],$B$5,ENTRADAS[Subcategoria],$B38),
SUMIFS(ENTRADAS[Valor],ENTRADAS[Categoria],$B$28,ENTRADAS[Mês],D$5,ENTRADAS[Ano],$B$5,ENTRADAS[Subcategoria],$B38))))</f>
        <v/>
      </c>
      <c r="E38" s="61" t="str">
        <f>IF($B38="","",IF($B$28="","",IF($F$4=1,
SUMIFS(ENTRADAS[Valor],ENTRADAS[Categoria],$B$28,ENTRADAS[Status],"Concluído",ENTRADAS[Mês],E$5,ENTRADAS[Ano],$B$5,ENTRADAS[Subcategoria],$B38),
SUMIFS(ENTRADAS[Valor],ENTRADAS[Categoria],$B$28,ENTRADAS[Mês],E$5,ENTRADAS[Ano],$B$5,ENTRADAS[Subcategoria],$B38))))</f>
        <v/>
      </c>
      <c r="F38" s="61" t="str">
        <f>IF($B38="","",IF($B$28="","",IF($F$4=1,
SUMIFS(ENTRADAS[Valor],ENTRADAS[Categoria],$B$28,ENTRADAS[Status],"Concluído",ENTRADAS[Mês],F$5,ENTRADAS[Ano],$B$5,ENTRADAS[Subcategoria],$B38),
SUMIFS(ENTRADAS[Valor],ENTRADAS[Categoria],$B$28,ENTRADAS[Mês],F$5,ENTRADAS[Ano],$B$5,ENTRADAS[Subcategoria],$B38))))</f>
        <v/>
      </c>
      <c r="G38" s="61" t="str">
        <f>IF($B38="","",IF($B$28="","",IF($F$4=1,
SUMIFS(ENTRADAS[Valor],ENTRADAS[Categoria],$B$28,ENTRADAS[Status],"Concluído",ENTRADAS[Mês],G$5,ENTRADAS[Ano],$B$5,ENTRADAS[Subcategoria],$B38),
SUMIFS(ENTRADAS[Valor],ENTRADAS[Categoria],$B$28,ENTRADAS[Mês],G$5,ENTRADAS[Ano],$B$5,ENTRADAS[Subcategoria],$B38))))</f>
        <v/>
      </c>
      <c r="H38" s="61" t="str">
        <f>IF($B38="","",IF($B$28="","",IF($F$4=1,
SUMIFS(ENTRADAS[Valor],ENTRADAS[Categoria],$B$28,ENTRADAS[Status],"Concluído",ENTRADAS[Mês],H$5,ENTRADAS[Ano],$B$5,ENTRADAS[Subcategoria],$B38),
SUMIFS(ENTRADAS[Valor],ENTRADAS[Categoria],$B$28,ENTRADAS[Mês],H$5,ENTRADAS[Ano],$B$5,ENTRADAS[Subcategoria],$B38))))</f>
        <v/>
      </c>
      <c r="I38" s="61" t="str">
        <f>IF($B38="","",IF($B$28="","",IF($F$4=1,
SUMIFS(ENTRADAS[Valor],ENTRADAS[Categoria],$B$28,ENTRADAS[Status],"Concluído",ENTRADAS[Mês],I$5,ENTRADAS[Ano],$B$5,ENTRADAS[Subcategoria],$B38),
SUMIFS(ENTRADAS[Valor],ENTRADAS[Categoria],$B$28,ENTRADAS[Mês],I$5,ENTRADAS[Ano],$B$5,ENTRADAS[Subcategoria],$B38))))</f>
        <v/>
      </c>
      <c r="J38" s="61" t="str">
        <f>IF($B38="","",IF($B$28="","",IF($F$4=1,
SUMIFS(ENTRADAS[Valor],ENTRADAS[Categoria],$B$28,ENTRADAS[Status],"Concluído",ENTRADAS[Mês],J$5,ENTRADAS[Ano],$B$5,ENTRADAS[Subcategoria],$B38),
SUMIFS(ENTRADAS[Valor],ENTRADAS[Categoria],$B$28,ENTRADAS[Mês],J$5,ENTRADAS[Ano],$B$5,ENTRADAS[Subcategoria],$B38))))</f>
        <v/>
      </c>
      <c r="K38" s="61" t="str">
        <f>IF($B38="","",IF($B$28="","",IF($F$4=1,
SUMIFS(ENTRADAS[Valor],ENTRADAS[Categoria],$B$28,ENTRADAS[Status],"Concluído",ENTRADAS[Mês],K$5,ENTRADAS[Ano],$B$5,ENTRADAS[Subcategoria],$B38),
SUMIFS(ENTRADAS[Valor],ENTRADAS[Categoria],$B$28,ENTRADAS[Mês],K$5,ENTRADAS[Ano],$B$5,ENTRADAS[Subcategoria],$B38))))</f>
        <v/>
      </c>
      <c r="L38" s="61" t="str">
        <f>IF($B38="","",IF($B$28="","",IF($F$4=1,
SUMIFS(ENTRADAS[Valor],ENTRADAS[Categoria],$B$28,ENTRADAS[Status],"Concluído",ENTRADAS[Mês],L$5,ENTRADAS[Ano],$B$5,ENTRADAS[Subcategoria],$B38),
SUMIFS(ENTRADAS[Valor],ENTRADAS[Categoria],$B$28,ENTRADAS[Mês],L$5,ENTRADAS[Ano],$B$5,ENTRADAS[Subcategoria],$B38))))</f>
        <v/>
      </c>
      <c r="M38" s="61" t="str">
        <f>IF($B38="","",IF($B$28="","",IF($F$4=1,
SUMIFS(ENTRADAS[Valor],ENTRADAS[Categoria],$B$28,ENTRADAS[Status],"Concluído",ENTRADAS[Mês],M$5,ENTRADAS[Ano],$B$5,ENTRADAS[Subcategoria],$B38),
SUMIFS(ENTRADAS[Valor],ENTRADAS[Categoria],$B$28,ENTRADAS[Mês],M$5,ENTRADAS[Ano],$B$5,ENTRADAS[Subcategoria],$B38))))</f>
        <v/>
      </c>
      <c r="N38" s="61" t="str">
        <f>IF($B38="","",IF($B$28="","",IF($F$4=1,
SUMIFS(ENTRADAS[Valor],ENTRADAS[Categoria],$B$28,ENTRADAS[Status],"Concluído",ENTRADAS[Mês],N$5,ENTRADAS[Ano],$B$5,ENTRADAS[Subcategoria],$B38),
SUMIFS(ENTRADAS[Valor],ENTRADAS[Categoria],$B$28,ENTRADAS[Mês],N$5,ENTRADAS[Ano],$B$5,ENTRADAS[Subcategoria],$B38))))</f>
        <v/>
      </c>
      <c r="O38" s="57">
        <f t="shared" si="2"/>
        <v>0</v>
      </c>
    </row>
    <row r="39" spans="2:15" x14ac:dyDescent="0.3">
      <c r="B39" s="93" t="str">
        <f>IF('PLANO DE CONTAS'!F17="","",'PLANO DE CONTAS'!F17)</f>
        <v/>
      </c>
      <c r="C39" s="61" t="str">
        <f>IF($B39="","",IF($B$28="","",IF($F$4=1,
SUMIFS(ENTRADAS[Valor],ENTRADAS[Categoria],$B$28,ENTRADAS[Status],"Concluído",ENTRADAS[Mês],C$5,ENTRADAS[Ano],$B$5,ENTRADAS[Subcategoria],$B39),
SUMIFS(ENTRADAS[Valor],ENTRADAS[Categoria],$B$28,ENTRADAS[Mês],C$5,ENTRADAS[Ano],$B$5,ENTRADAS[Subcategoria],$B39))))</f>
        <v/>
      </c>
      <c r="D39" s="61" t="str">
        <f>IF($B39="","",IF($B$28="","",IF($F$4=1,
SUMIFS(ENTRADAS[Valor],ENTRADAS[Categoria],$B$28,ENTRADAS[Status],"Concluído",ENTRADAS[Mês],D$5,ENTRADAS[Ano],$B$5,ENTRADAS[Subcategoria],$B39),
SUMIFS(ENTRADAS[Valor],ENTRADAS[Categoria],$B$28,ENTRADAS[Mês],D$5,ENTRADAS[Ano],$B$5,ENTRADAS[Subcategoria],$B39))))</f>
        <v/>
      </c>
      <c r="E39" s="61" t="str">
        <f>IF($B39="","",IF($B$28="","",IF($F$4=1,
SUMIFS(ENTRADAS[Valor],ENTRADAS[Categoria],$B$28,ENTRADAS[Status],"Concluído",ENTRADAS[Mês],E$5,ENTRADAS[Ano],$B$5,ENTRADAS[Subcategoria],$B39),
SUMIFS(ENTRADAS[Valor],ENTRADAS[Categoria],$B$28,ENTRADAS[Mês],E$5,ENTRADAS[Ano],$B$5,ENTRADAS[Subcategoria],$B39))))</f>
        <v/>
      </c>
      <c r="F39" s="61" t="str">
        <f>IF($B39="","",IF($B$28="","",IF($F$4=1,
SUMIFS(ENTRADAS[Valor],ENTRADAS[Categoria],$B$28,ENTRADAS[Status],"Concluído",ENTRADAS[Mês],F$5,ENTRADAS[Ano],$B$5,ENTRADAS[Subcategoria],$B39),
SUMIFS(ENTRADAS[Valor],ENTRADAS[Categoria],$B$28,ENTRADAS[Mês],F$5,ENTRADAS[Ano],$B$5,ENTRADAS[Subcategoria],$B39))))</f>
        <v/>
      </c>
      <c r="G39" s="61" t="str">
        <f>IF($B39="","",IF($B$28="","",IF($F$4=1,
SUMIFS(ENTRADAS[Valor],ENTRADAS[Categoria],$B$28,ENTRADAS[Status],"Concluído",ENTRADAS[Mês],G$5,ENTRADAS[Ano],$B$5,ENTRADAS[Subcategoria],$B39),
SUMIFS(ENTRADAS[Valor],ENTRADAS[Categoria],$B$28,ENTRADAS[Mês],G$5,ENTRADAS[Ano],$B$5,ENTRADAS[Subcategoria],$B39))))</f>
        <v/>
      </c>
      <c r="H39" s="61" t="str">
        <f>IF($B39="","",IF($B$28="","",IF($F$4=1,
SUMIFS(ENTRADAS[Valor],ENTRADAS[Categoria],$B$28,ENTRADAS[Status],"Concluído",ENTRADAS[Mês],H$5,ENTRADAS[Ano],$B$5,ENTRADAS[Subcategoria],$B39),
SUMIFS(ENTRADAS[Valor],ENTRADAS[Categoria],$B$28,ENTRADAS[Mês],H$5,ENTRADAS[Ano],$B$5,ENTRADAS[Subcategoria],$B39))))</f>
        <v/>
      </c>
      <c r="I39" s="61" t="str">
        <f>IF($B39="","",IF($B$28="","",IF($F$4=1,
SUMIFS(ENTRADAS[Valor],ENTRADAS[Categoria],$B$28,ENTRADAS[Status],"Concluído",ENTRADAS[Mês],I$5,ENTRADAS[Ano],$B$5,ENTRADAS[Subcategoria],$B39),
SUMIFS(ENTRADAS[Valor],ENTRADAS[Categoria],$B$28,ENTRADAS[Mês],I$5,ENTRADAS[Ano],$B$5,ENTRADAS[Subcategoria],$B39))))</f>
        <v/>
      </c>
      <c r="J39" s="61" t="str">
        <f>IF($B39="","",IF($B$28="","",IF($F$4=1,
SUMIFS(ENTRADAS[Valor],ENTRADAS[Categoria],$B$28,ENTRADAS[Status],"Concluído",ENTRADAS[Mês],J$5,ENTRADAS[Ano],$B$5,ENTRADAS[Subcategoria],$B39),
SUMIFS(ENTRADAS[Valor],ENTRADAS[Categoria],$B$28,ENTRADAS[Mês],J$5,ENTRADAS[Ano],$B$5,ENTRADAS[Subcategoria],$B39))))</f>
        <v/>
      </c>
      <c r="K39" s="61" t="str">
        <f>IF($B39="","",IF($B$28="","",IF($F$4=1,
SUMIFS(ENTRADAS[Valor],ENTRADAS[Categoria],$B$28,ENTRADAS[Status],"Concluído",ENTRADAS[Mês],K$5,ENTRADAS[Ano],$B$5,ENTRADAS[Subcategoria],$B39),
SUMIFS(ENTRADAS[Valor],ENTRADAS[Categoria],$B$28,ENTRADAS[Mês],K$5,ENTRADAS[Ano],$B$5,ENTRADAS[Subcategoria],$B39))))</f>
        <v/>
      </c>
      <c r="L39" s="61" t="str">
        <f>IF($B39="","",IF($B$28="","",IF($F$4=1,
SUMIFS(ENTRADAS[Valor],ENTRADAS[Categoria],$B$28,ENTRADAS[Status],"Concluído",ENTRADAS[Mês],L$5,ENTRADAS[Ano],$B$5,ENTRADAS[Subcategoria],$B39),
SUMIFS(ENTRADAS[Valor],ENTRADAS[Categoria],$B$28,ENTRADAS[Mês],L$5,ENTRADAS[Ano],$B$5,ENTRADAS[Subcategoria],$B39))))</f>
        <v/>
      </c>
      <c r="M39" s="61" t="str">
        <f>IF($B39="","",IF($B$28="","",IF($F$4=1,
SUMIFS(ENTRADAS[Valor],ENTRADAS[Categoria],$B$28,ENTRADAS[Status],"Concluído",ENTRADAS[Mês],M$5,ENTRADAS[Ano],$B$5,ENTRADAS[Subcategoria],$B39),
SUMIFS(ENTRADAS[Valor],ENTRADAS[Categoria],$B$28,ENTRADAS[Mês],M$5,ENTRADAS[Ano],$B$5,ENTRADAS[Subcategoria],$B39))))</f>
        <v/>
      </c>
      <c r="N39" s="61" t="str">
        <f>IF($B39="","",IF($B$28="","",IF($F$4=1,
SUMIFS(ENTRADAS[Valor],ENTRADAS[Categoria],$B$28,ENTRADAS[Status],"Concluído",ENTRADAS[Mês],N$5,ENTRADAS[Ano],$B$5,ENTRADAS[Subcategoria],$B39),
SUMIFS(ENTRADAS[Valor],ENTRADAS[Categoria],$B$28,ENTRADAS[Mês],N$5,ENTRADAS[Ano],$B$5,ENTRADAS[Subcategoria],$B39))))</f>
        <v/>
      </c>
      <c r="O39" s="57">
        <f t="shared" si="2"/>
        <v>0</v>
      </c>
    </row>
    <row r="40" spans="2:15" x14ac:dyDescent="0.3">
      <c r="B40" s="93" t="str">
        <f>IF('PLANO DE CONTAS'!F18="","",'PLANO DE CONTAS'!F18)</f>
        <v/>
      </c>
      <c r="C40" s="61" t="str">
        <f>IF($B40="","",IF($B$28="","",IF($F$4=1,
SUMIFS(ENTRADAS[Valor],ENTRADAS[Categoria],$B$28,ENTRADAS[Status],"Concluído",ENTRADAS[Mês],C$5,ENTRADAS[Ano],$B$5,ENTRADAS[Subcategoria],$B40),
SUMIFS(ENTRADAS[Valor],ENTRADAS[Categoria],$B$28,ENTRADAS[Mês],C$5,ENTRADAS[Ano],$B$5,ENTRADAS[Subcategoria],$B40))))</f>
        <v/>
      </c>
      <c r="D40" s="61" t="str">
        <f>IF($B40="","",IF($B$28="","",IF($F$4=1,
SUMIFS(ENTRADAS[Valor],ENTRADAS[Categoria],$B$28,ENTRADAS[Status],"Concluído",ENTRADAS[Mês],D$5,ENTRADAS[Ano],$B$5,ENTRADAS[Subcategoria],$B40),
SUMIFS(ENTRADAS[Valor],ENTRADAS[Categoria],$B$28,ENTRADAS[Mês],D$5,ENTRADAS[Ano],$B$5,ENTRADAS[Subcategoria],$B40))))</f>
        <v/>
      </c>
      <c r="E40" s="61" t="str">
        <f>IF($B40="","",IF($B$28="","",IF($F$4=1,
SUMIFS(ENTRADAS[Valor],ENTRADAS[Categoria],$B$28,ENTRADAS[Status],"Concluído",ENTRADAS[Mês],E$5,ENTRADAS[Ano],$B$5,ENTRADAS[Subcategoria],$B40),
SUMIFS(ENTRADAS[Valor],ENTRADAS[Categoria],$B$28,ENTRADAS[Mês],E$5,ENTRADAS[Ano],$B$5,ENTRADAS[Subcategoria],$B40))))</f>
        <v/>
      </c>
      <c r="F40" s="61" t="str">
        <f>IF($B40="","",IF($B$28="","",IF($F$4=1,
SUMIFS(ENTRADAS[Valor],ENTRADAS[Categoria],$B$28,ENTRADAS[Status],"Concluído",ENTRADAS[Mês],F$5,ENTRADAS[Ano],$B$5,ENTRADAS[Subcategoria],$B40),
SUMIFS(ENTRADAS[Valor],ENTRADAS[Categoria],$B$28,ENTRADAS[Mês],F$5,ENTRADAS[Ano],$B$5,ENTRADAS[Subcategoria],$B40))))</f>
        <v/>
      </c>
      <c r="G40" s="61" t="str">
        <f>IF($B40="","",IF($B$28="","",IF($F$4=1,
SUMIFS(ENTRADAS[Valor],ENTRADAS[Categoria],$B$28,ENTRADAS[Status],"Concluído",ENTRADAS[Mês],G$5,ENTRADAS[Ano],$B$5,ENTRADAS[Subcategoria],$B40),
SUMIFS(ENTRADAS[Valor],ENTRADAS[Categoria],$B$28,ENTRADAS[Mês],G$5,ENTRADAS[Ano],$B$5,ENTRADAS[Subcategoria],$B40))))</f>
        <v/>
      </c>
      <c r="H40" s="61" t="str">
        <f>IF($B40="","",IF($B$28="","",IF($F$4=1,
SUMIFS(ENTRADAS[Valor],ENTRADAS[Categoria],$B$28,ENTRADAS[Status],"Concluído",ENTRADAS[Mês],H$5,ENTRADAS[Ano],$B$5,ENTRADAS[Subcategoria],$B40),
SUMIFS(ENTRADAS[Valor],ENTRADAS[Categoria],$B$28,ENTRADAS[Mês],H$5,ENTRADAS[Ano],$B$5,ENTRADAS[Subcategoria],$B40))))</f>
        <v/>
      </c>
      <c r="I40" s="61" t="str">
        <f>IF($B40="","",IF($B$28="","",IF($F$4=1,
SUMIFS(ENTRADAS[Valor],ENTRADAS[Categoria],$B$28,ENTRADAS[Status],"Concluído",ENTRADAS[Mês],I$5,ENTRADAS[Ano],$B$5,ENTRADAS[Subcategoria],$B40),
SUMIFS(ENTRADAS[Valor],ENTRADAS[Categoria],$B$28,ENTRADAS[Mês],I$5,ENTRADAS[Ano],$B$5,ENTRADAS[Subcategoria],$B40))))</f>
        <v/>
      </c>
      <c r="J40" s="61" t="str">
        <f>IF($B40="","",IF($B$28="","",IF($F$4=1,
SUMIFS(ENTRADAS[Valor],ENTRADAS[Categoria],$B$28,ENTRADAS[Status],"Concluído",ENTRADAS[Mês],J$5,ENTRADAS[Ano],$B$5,ENTRADAS[Subcategoria],$B40),
SUMIFS(ENTRADAS[Valor],ENTRADAS[Categoria],$B$28,ENTRADAS[Mês],J$5,ENTRADAS[Ano],$B$5,ENTRADAS[Subcategoria],$B40))))</f>
        <v/>
      </c>
      <c r="K40" s="61" t="str">
        <f>IF($B40="","",IF($B$28="","",IF($F$4=1,
SUMIFS(ENTRADAS[Valor],ENTRADAS[Categoria],$B$28,ENTRADAS[Status],"Concluído",ENTRADAS[Mês],K$5,ENTRADAS[Ano],$B$5,ENTRADAS[Subcategoria],$B40),
SUMIFS(ENTRADAS[Valor],ENTRADAS[Categoria],$B$28,ENTRADAS[Mês],K$5,ENTRADAS[Ano],$B$5,ENTRADAS[Subcategoria],$B40))))</f>
        <v/>
      </c>
      <c r="L40" s="61" t="str">
        <f>IF($B40="","",IF($B$28="","",IF($F$4=1,
SUMIFS(ENTRADAS[Valor],ENTRADAS[Categoria],$B$28,ENTRADAS[Status],"Concluído",ENTRADAS[Mês],L$5,ENTRADAS[Ano],$B$5,ENTRADAS[Subcategoria],$B40),
SUMIFS(ENTRADAS[Valor],ENTRADAS[Categoria],$B$28,ENTRADAS[Mês],L$5,ENTRADAS[Ano],$B$5,ENTRADAS[Subcategoria],$B40))))</f>
        <v/>
      </c>
      <c r="M40" s="61" t="str">
        <f>IF($B40="","",IF($B$28="","",IF($F$4=1,
SUMIFS(ENTRADAS[Valor],ENTRADAS[Categoria],$B$28,ENTRADAS[Status],"Concluído",ENTRADAS[Mês],M$5,ENTRADAS[Ano],$B$5,ENTRADAS[Subcategoria],$B40),
SUMIFS(ENTRADAS[Valor],ENTRADAS[Categoria],$B$28,ENTRADAS[Mês],M$5,ENTRADAS[Ano],$B$5,ENTRADAS[Subcategoria],$B40))))</f>
        <v/>
      </c>
      <c r="N40" s="61" t="str">
        <f>IF($B40="","",IF($B$28="","",IF($F$4=1,
SUMIFS(ENTRADAS[Valor],ENTRADAS[Categoria],$B$28,ENTRADAS[Status],"Concluído",ENTRADAS[Mês],N$5,ENTRADAS[Ano],$B$5,ENTRADAS[Subcategoria],$B40),
SUMIFS(ENTRADAS[Valor],ENTRADAS[Categoria],$B$28,ENTRADAS[Mês],N$5,ENTRADAS[Ano],$B$5,ENTRADAS[Subcategoria],$B40))))</f>
        <v/>
      </c>
      <c r="O40" s="57">
        <f t="shared" si="2"/>
        <v>0</v>
      </c>
    </row>
    <row r="41" spans="2:15" x14ac:dyDescent="0.3">
      <c r="B41" s="93" t="str">
        <f>IF('PLANO DE CONTAS'!F19="","",'PLANO DE CONTAS'!F19)</f>
        <v/>
      </c>
      <c r="C41" s="61" t="str">
        <f>IF($B41="","",IF($B$28="","",IF($F$4=1,
SUMIFS(ENTRADAS[Valor],ENTRADAS[Categoria],$B$28,ENTRADAS[Status],"Concluído",ENTRADAS[Mês],C$5,ENTRADAS[Ano],$B$5,ENTRADAS[Subcategoria],$B41),
SUMIFS(ENTRADAS[Valor],ENTRADAS[Categoria],$B$28,ENTRADAS[Mês],C$5,ENTRADAS[Ano],$B$5,ENTRADAS[Subcategoria],$B41))))</f>
        <v/>
      </c>
      <c r="D41" s="61" t="str">
        <f>IF($B41="","",IF($B$28="","",IF($F$4=1,
SUMIFS(ENTRADAS[Valor],ENTRADAS[Categoria],$B$28,ENTRADAS[Status],"Concluído",ENTRADAS[Mês],D$5,ENTRADAS[Ano],$B$5,ENTRADAS[Subcategoria],$B41),
SUMIFS(ENTRADAS[Valor],ENTRADAS[Categoria],$B$28,ENTRADAS[Mês],D$5,ENTRADAS[Ano],$B$5,ENTRADAS[Subcategoria],$B41))))</f>
        <v/>
      </c>
      <c r="E41" s="61" t="str">
        <f>IF($B41="","",IF($B$28="","",IF($F$4=1,
SUMIFS(ENTRADAS[Valor],ENTRADAS[Categoria],$B$28,ENTRADAS[Status],"Concluído",ENTRADAS[Mês],E$5,ENTRADAS[Ano],$B$5,ENTRADAS[Subcategoria],$B41),
SUMIFS(ENTRADAS[Valor],ENTRADAS[Categoria],$B$28,ENTRADAS[Mês],E$5,ENTRADAS[Ano],$B$5,ENTRADAS[Subcategoria],$B41))))</f>
        <v/>
      </c>
      <c r="F41" s="61" t="str">
        <f>IF($B41="","",IF($B$28="","",IF($F$4=1,
SUMIFS(ENTRADAS[Valor],ENTRADAS[Categoria],$B$28,ENTRADAS[Status],"Concluído",ENTRADAS[Mês],F$5,ENTRADAS[Ano],$B$5,ENTRADAS[Subcategoria],$B41),
SUMIFS(ENTRADAS[Valor],ENTRADAS[Categoria],$B$28,ENTRADAS[Mês],F$5,ENTRADAS[Ano],$B$5,ENTRADAS[Subcategoria],$B41))))</f>
        <v/>
      </c>
      <c r="G41" s="61" t="str">
        <f>IF($B41="","",IF($B$28="","",IF($F$4=1,
SUMIFS(ENTRADAS[Valor],ENTRADAS[Categoria],$B$28,ENTRADAS[Status],"Concluído",ENTRADAS[Mês],G$5,ENTRADAS[Ano],$B$5,ENTRADAS[Subcategoria],$B41),
SUMIFS(ENTRADAS[Valor],ENTRADAS[Categoria],$B$28,ENTRADAS[Mês],G$5,ENTRADAS[Ano],$B$5,ENTRADAS[Subcategoria],$B41))))</f>
        <v/>
      </c>
      <c r="H41" s="61" t="str">
        <f>IF($B41="","",IF($B$28="","",IF($F$4=1,
SUMIFS(ENTRADAS[Valor],ENTRADAS[Categoria],$B$28,ENTRADAS[Status],"Concluído",ENTRADAS[Mês],H$5,ENTRADAS[Ano],$B$5,ENTRADAS[Subcategoria],$B41),
SUMIFS(ENTRADAS[Valor],ENTRADAS[Categoria],$B$28,ENTRADAS[Mês],H$5,ENTRADAS[Ano],$B$5,ENTRADAS[Subcategoria],$B41))))</f>
        <v/>
      </c>
      <c r="I41" s="61" t="str">
        <f>IF($B41="","",IF($B$28="","",IF($F$4=1,
SUMIFS(ENTRADAS[Valor],ENTRADAS[Categoria],$B$28,ENTRADAS[Status],"Concluído",ENTRADAS[Mês],I$5,ENTRADAS[Ano],$B$5,ENTRADAS[Subcategoria],$B41),
SUMIFS(ENTRADAS[Valor],ENTRADAS[Categoria],$B$28,ENTRADAS[Mês],I$5,ENTRADAS[Ano],$B$5,ENTRADAS[Subcategoria],$B41))))</f>
        <v/>
      </c>
      <c r="J41" s="61" t="str">
        <f>IF($B41="","",IF($B$28="","",IF($F$4=1,
SUMIFS(ENTRADAS[Valor],ENTRADAS[Categoria],$B$28,ENTRADAS[Status],"Concluído",ENTRADAS[Mês],J$5,ENTRADAS[Ano],$B$5,ENTRADAS[Subcategoria],$B41),
SUMIFS(ENTRADAS[Valor],ENTRADAS[Categoria],$B$28,ENTRADAS[Mês],J$5,ENTRADAS[Ano],$B$5,ENTRADAS[Subcategoria],$B41))))</f>
        <v/>
      </c>
      <c r="K41" s="61" t="str">
        <f>IF($B41="","",IF($B$28="","",IF($F$4=1,
SUMIFS(ENTRADAS[Valor],ENTRADAS[Categoria],$B$28,ENTRADAS[Status],"Concluído",ENTRADAS[Mês],K$5,ENTRADAS[Ano],$B$5,ENTRADAS[Subcategoria],$B41),
SUMIFS(ENTRADAS[Valor],ENTRADAS[Categoria],$B$28,ENTRADAS[Mês],K$5,ENTRADAS[Ano],$B$5,ENTRADAS[Subcategoria],$B41))))</f>
        <v/>
      </c>
      <c r="L41" s="61" t="str">
        <f>IF($B41="","",IF($B$28="","",IF($F$4=1,
SUMIFS(ENTRADAS[Valor],ENTRADAS[Categoria],$B$28,ENTRADAS[Status],"Concluído",ENTRADAS[Mês],L$5,ENTRADAS[Ano],$B$5,ENTRADAS[Subcategoria],$B41),
SUMIFS(ENTRADAS[Valor],ENTRADAS[Categoria],$B$28,ENTRADAS[Mês],L$5,ENTRADAS[Ano],$B$5,ENTRADAS[Subcategoria],$B41))))</f>
        <v/>
      </c>
      <c r="M41" s="61" t="str">
        <f>IF($B41="","",IF($B$28="","",IF($F$4=1,
SUMIFS(ENTRADAS[Valor],ENTRADAS[Categoria],$B$28,ENTRADAS[Status],"Concluído",ENTRADAS[Mês],M$5,ENTRADAS[Ano],$B$5,ENTRADAS[Subcategoria],$B41),
SUMIFS(ENTRADAS[Valor],ENTRADAS[Categoria],$B$28,ENTRADAS[Mês],M$5,ENTRADAS[Ano],$B$5,ENTRADAS[Subcategoria],$B41))))</f>
        <v/>
      </c>
      <c r="N41" s="61" t="str">
        <f>IF($B41="","",IF($B$28="","",IF($F$4=1,
SUMIFS(ENTRADAS[Valor],ENTRADAS[Categoria],$B$28,ENTRADAS[Status],"Concluído",ENTRADAS[Mês],N$5,ENTRADAS[Ano],$B$5,ENTRADAS[Subcategoria],$B41),
SUMIFS(ENTRADAS[Valor],ENTRADAS[Categoria],$B$28,ENTRADAS[Mês],N$5,ENTRADAS[Ano],$B$5,ENTRADAS[Subcategoria],$B41))))</f>
        <v/>
      </c>
      <c r="O41" s="57">
        <f t="shared" si="2"/>
        <v>0</v>
      </c>
    </row>
    <row r="42" spans="2:15" x14ac:dyDescent="0.3">
      <c r="B42" s="93" t="str">
        <f>IF('PLANO DE CONTAS'!F20="","",'PLANO DE CONTAS'!F20)</f>
        <v/>
      </c>
      <c r="C42" s="61" t="str">
        <f>IF($B42="","",IF($B$28="","",IF($F$4=1,
SUMIFS(ENTRADAS[Valor],ENTRADAS[Categoria],$B$28,ENTRADAS[Status],"Concluído",ENTRADAS[Mês],C$5,ENTRADAS[Ano],$B$5,ENTRADAS[Subcategoria],$B42),
SUMIFS(ENTRADAS[Valor],ENTRADAS[Categoria],$B$28,ENTRADAS[Mês],C$5,ENTRADAS[Ano],$B$5,ENTRADAS[Subcategoria],$B42))))</f>
        <v/>
      </c>
      <c r="D42" s="61" t="str">
        <f>IF($B42="","",IF($B$28="","",IF($F$4=1,
SUMIFS(ENTRADAS[Valor],ENTRADAS[Categoria],$B$28,ENTRADAS[Status],"Concluído",ENTRADAS[Mês],D$5,ENTRADAS[Ano],$B$5,ENTRADAS[Subcategoria],$B42),
SUMIFS(ENTRADAS[Valor],ENTRADAS[Categoria],$B$28,ENTRADAS[Mês],D$5,ENTRADAS[Ano],$B$5,ENTRADAS[Subcategoria],$B42))))</f>
        <v/>
      </c>
      <c r="E42" s="61" t="str">
        <f>IF($B42="","",IF($B$28="","",IF($F$4=1,
SUMIFS(ENTRADAS[Valor],ENTRADAS[Categoria],$B$28,ENTRADAS[Status],"Concluído",ENTRADAS[Mês],E$5,ENTRADAS[Ano],$B$5,ENTRADAS[Subcategoria],$B42),
SUMIFS(ENTRADAS[Valor],ENTRADAS[Categoria],$B$28,ENTRADAS[Mês],E$5,ENTRADAS[Ano],$B$5,ENTRADAS[Subcategoria],$B42))))</f>
        <v/>
      </c>
      <c r="F42" s="61" t="str">
        <f>IF($B42="","",IF($B$28="","",IF($F$4=1,
SUMIFS(ENTRADAS[Valor],ENTRADAS[Categoria],$B$28,ENTRADAS[Status],"Concluído",ENTRADAS[Mês],F$5,ENTRADAS[Ano],$B$5,ENTRADAS[Subcategoria],$B42),
SUMIFS(ENTRADAS[Valor],ENTRADAS[Categoria],$B$28,ENTRADAS[Mês],F$5,ENTRADAS[Ano],$B$5,ENTRADAS[Subcategoria],$B42))))</f>
        <v/>
      </c>
      <c r="G42" s="61" t="str">
        <f>IF($B42="","",IF($B$28="","",IF($F$4=1,
SUMIFS(ENTRADAS[Valor],ENTRADAS[Categoria],$B$28,ENTRADAS[Status],"Concluído",ENTRADAS[Mês],G$5,ENTRADAS[Ano],$B$5,ENTRADAS[Subcategoria],$B42),
SUMIFS(ENTRADAS[Valor],ENTRADAS[Categoria],$B$28,ENTRADAS[Mês],G$5,ENTRADAS[Ano],$B$5,ENTRADAS[Subcategoria],$B42))))</f>
        <v/>
      </c>
      <c r="H42" s="61" t="str">
        <f>IF($B42="","",IF($B$28="","",IF($F$4=1,
SUMIFS(ENTRADAS[Valor],ENTRADAS[Categoria],$B$28,ENTRADAS[Status],"Concluído",ENTRADAS[Mês],H$5,ENTRADAS[Ano],$B$5,ENTRADAS[Subcategoria],$B42),
SUMIFS(ENTRADAS[Valor],ENTRADAS[Categoria],$B$28,ENTRADAS[Mês],H$5,ENTRADAS[Ano],$B$5,ENTRADAS[Subcategoria],$B42))))</f>
        <v/>
      </c>
      <c r="I42" s="61" t="str">
        <f>IF($B42="","",IF($B$28="","",IF($F$4=1,
SUMIFS(ENTRADAS[Valor],ENTRADAS[Categoria],$B$28,ENTRADAS[Status],"Concluído",ENTRADAS[Mês],I$5,ENTRADAS[Ano],$B$5,ENTRADAS[Subcategoria],$B42),
SUMIFS(ENTRADAS[Valor],ENTRADAS[Categoria],$B$28,ENTRADAS[Mês],I$5,ENTRADAS[Ano],$B$5,ENTRADAS[Subcategoria],$B42))))</f>
        <v/>
      </c>
      <c r="J42" s="61" t="str">
        <f>IF($B42="","",IF($B$28="","",IF($F$4=1,
SUMIFS(ENTRADAS[Valor],ENTRADAS[Categoria],$B$28,ENTRADAS[Status],"Concluído",ENTRADAS[Mês],J$5,ENTRADAS[Ano],$B$5,ENTRADAS[Subcategoria],$B42),
SUMIFS(ENTRADAS[Valor],ENTRADAS[Categoria],$B$28,ENTRADAS[Mês],J$5,ENTRADAS[Ano],$B$5,ENTRADAS[Subcategoria],$B42))))</f>
        <v/>
      </c>
      <c r="K42" s="61" t="str">
        <f>IF($B42="","",IF($B$28="","",IF($F$4=1,
SUMIFS(ENTRADAS[Valor],ENTRADAS[Categoria],$B$28,ENTRADAS[Status],"Concluído",ENTRADAS[Mês],K$5,ENTRADAS[Ano],$B$5,ENTRADAS[Subcategoria],$B42),
SUMIFS(ENTRADAS[Valor],ENTRADAS[Categoria],$B$28,ENTRADAS[Mês],K$5,ENTRADAS[Ano],$B$5,ENTRADAS[Subcategoria],$B42))))</f>
        <v/>
      </c>
      <c r="L42" s="61" t="str">
        <f>IF($B42="","",IF($B$28="","",IF($F$4=1,
SUMIFS(ENTRADAS[Valor],ENTRADAS[Categoria],$B$28,ENTRADAS[Status],"Concluído",ENTRADAS[Mês],L$5,ENTRADAS[Ano],$B$5,ENTRADAS[Subcategoria],$B42),
SUMIFS(ENTRADAS[Valor],ENTRADAS[Categoria],$B$28,ENTRADAS[Mês],L$5,ENTRADAS[Ano],$B$5,ENTRADAS[Subcategoria],$B42))))</f>
        <v/>
      </c>
      <c r="M42" s="61" t="str">
        <f>IF($B42="","",IF($B$28="","",IF($F$4=1,
SUMIFS(ENTRADAS[Valor],ENTRADAS[Categoria],$B$28,ENTRADAS[Status],"Concluído",ENTRADAS[Mês],M$5,ENTRADAS[Ano],$B$5,ENTRADAS[Subcategoria],$B42),
SUMIFS(ENTRADAS[Valor],ENTRADAS[Categoria],$B$28,ENTRADAS[Mês],M$5,ENTRADAS[Ano],$B$5,ENTRADAS[Subcategoria],$B42))))</f>
        <v/>
      </c>
      <c r="N42" s="61" t="str">
        <f>IF($B42="","",IF($B$28="","",IF($F$4=1,
SUMIFS(ENTRADAS[Valor],ENTRADAS[Categoria],$B$28,ENTRADAS[Status],"Concluído",ENTRADAS[Mês],N$5,ENTRADAS[Ano],$B$5,ENTRADAS[Subcategoria],$B42),
SUMIFS(ENTRADAS[Valor],ENTRADAS[Categoria],$B$28,ENTRADAS[Mês],N$5,ENTRADAS[Ano],$B$5,ENTRADAS[Subcategoria],$B42))))</f>
        <v/>
      </c>
      <c r="O42" s="57">
        <f t="shared" si="2"/>
        <v>0</v>
      </c>
    </row>
    <row r="43" spans="2:15" x14ac:dyDescent="0.3">
      <c r="B43" s="93" t="str">
        <f>IF('PLANO DE CONTAS'!F21="","",'PLANO DE CONTAS'!F21)</f>
        <v/>
      </c>
      <c r="C43" s="61" t="str">
        <f>IF($B43="","",IF($B$28="","",IF($F$4=1,
SUMIFS(ENTRADAS[Valor],ENTRADAS[Categoria],$B$28,ENTRADAS[Status],"Concluído",ENTRADAS[Mês],C$5,ENTRADAS[Ano],$B$5,ENTRADAS[Subcategoria],$B43),
SUMIFS(ENTRADAS[Valor],ENTRADAS[Categoria],$B$28,ENTRADAS[Mês],C$5,ENTRADAS[Ano],$B$5,ENTRADAS[Subcategoria],$B43))))</f>
        <v/>
      </c>
      <c r="D43" s="61" t="str">
        <f>IF($B43="","",IF($B$28="","",IF($F$4=1,
SUMIFS(ENTRADAS[Valor],ENTRADAS[Categoria],$B$28,ENTRADAS[Status],"Concluído",ENTRADAS[Mês],D$5,ENTRADAS[Ano],$B$5,ENTRADAS[Subcategoria],$B43),
SUMIFS(ENTRADAS[Valor],ENTRADAS[Categoria],$B$28,ENTRADAS[Mês],D$5,ENTRADAS[Ano],$B$5,ENTRADAS[Subcategoria],$B43))))</f>
        <v/>
      </c>
      <c r="E43" s="61" t="str">
        <f>IF($B43="","",IF($B$28="","",IF($F$4=1,
SUMIFS(ENTRADAS[Valor],ENTRADAS[Categoria],$B$28,ENTRADAS[Status],"Concluído",ENTRADAS[Mês],E$5,ENTRADAS[Ano],$B$5,ENTRADAS[Subcategoria],$B43),
SUMIFS(ENTRADAS[Valor],ENTRADAS[Categoria],$B$28,ENTRADAS[Mês],E$5,ENTRADAS[Ano],$B$5,ENTRADAS[Subcategoria],$B43))))</f>
        <v/>
      </c>
      <c r="F43" s="61" t="str">
        <f>IF($B43="","",IF($B$28="","",IF($F$4=1,
SUMIFS(ENTRADAS[Valor],ENTRADAS[Categoria],$B$28,ENTRADAS[Status],"Concluído",ENTRADAS[Mês],F$5,ENTRADAS[Ano],$B$5,ENTRADAS[Subcategoria],$B43),
SUMIFS(ENTRADAS[Valor],ENTRADAS[Categoria],$B$28,ENTRADAS[Mês],F$5,ENTRADAS[Ano],$B$5,ENTRADAS[Subcategoria],$B43))))</f>
        <v/>
      </c>
      <c r="G43" s="61" t="str">
        <f>IF($B43="","",IF($B$28="","",IF($F$4=1,
SUMIFS(ENTRADAS[Valor],ENTRADAS[Categoria],$B$28,ENTRADAS[Status],"Concluído",ENTRADAS[Mês],G$5,ENTRADAS[Ano],$B$5,ENTRADAS[Subcategoria],$B43),
SUMIFS(ENTRADAS[Valor],ENTRADAS[Categoria],$B$28,ENTRADAS[Mês],G$5,ENTRADAS[Ano],$B$5,ENTRADAS[Subcategoria],$B43))))</f>
        <v/>
      </c>
      <c r="H43" s="61" t="str">
        <f>IF($B43="","",IF($B$28="","",IF($F$4=1,
SUMIFS(ENTRADAS[Valor],ENTRADAS[Categoria],$B$28,ENTRADAS[Status],"Concluído",ENTRADAS[Mês],H$5,ENTRADAS[Ano],$B$5,ENTRADAS[Subcategoria],$B43),
SUMIFS(ENTRADAS[Valor],ENTRADAS[Categoria],$B$28,ENTRADAS[Mês],H$5,ENTRADAS[Ano],$B$5,ENTRADAS[Subcategoria],$B43))))</f>
        <v/>
      </c>
      <c r="I43" s="61" t="str">
        <f>IF($B43="","",IF($B$28="","",IF($F$4=1,
SUMIFS(ENTRADAS[Valor],ENTRADAS[Categoria],$B$28,ENTRADAS[Status],"Concluído",ENTRADAS[Mês],I$5,ENTRADAS[Ano],$B$5,ENTRADAS[Subcategoria],$B43),
SUMIFS(ENTRADAS[Valor],ENTRADAS[Categoria],$B$28,ENTRADAS[Mês],I$5,ENTRADAS[Ano],$B$5,ENTRADAS[Subcategoria],$B43))))</f>
        <v/>
      </c>
      <c r="J43" s="61" t="str">
        <f>IF($B43="","",IF($B$28="","",IF($F$4=1,
SUMIFS(ENTRADAS[Valor],ENTRADAS[Categoria],$B$28,ENTRADAS[Status],"Concluído",ENTRADAS[Mês],J$5,ENTRADAS[Ano],$B$5,ENTRADAS[Subcategoria],$B43),
SUMIFS(ENTRADAS[Valor],ENTRADAS[Categoria],$B$28,ENTRADAS[Mês],J$5,ENTRADAS[Ano],$B$5,ENTRADAS[Subcategoria],$B43))))</f>
        <v/>
      </c>
      <c r="K43" s="61" t="str">
        <f>IF($B43="","",IF($B$28="","",IF($F$4=1,
SUMIFS(ENTRADAS[Valor],ENTRADAS[Categoria],$B$28,ENTRADAS[Status],"Concluído",ENTRADAS[Mês],K$5,ENTRADAS[Ano],$B$5,ENTRADAS[Subcategoria],$B43),
SUMIFS(ENTRADAS[Valor],ENTRADAS[Categoria],$B$28,ENTRADAS[Mês],K$5,ENTRADAS[Ano],$B$5,ENTRADAS[Subcategoria],$B43))))</f>
        <v/>
      </c>
      <c r="L43" s="61" t="str">
        <f>IF($B43="","",IF($B$28="","",IF($F$4=1,
SUMIFS(ENTRADAS[Valor],ENTRADAS[Categoria],$B$28,ENTRADAS[Status],"Concluído",ENTRADAS[Mês],L$5,ENTRADAS[Ano],$B$5,ENTRADAS[Subcategoria],$B43),
SUMIFS(ENTRADAS[Valor],ENTRADAS[Categoria],$B$28,ENTRADAS[Mês],L$5,ENTRADAS[Ano],$B$5,ENTRADAS[Subcategoria],$B43))))</f>
        <v/>
      </c>
      <c r="M43" s="61" t="str">
        <f>IF($B43="","",IF($B$28="","",IF($F$4=1,
SUMIFS(ENTRADAS[Valor],ENTRADAS[Categoria],$B$28,ENTRADAS[Status],"Concluído",ENTRADAS[Mês],M$5,ENTRADAS[Ano],$B$5,ENTRADAS[Subcategoria],$B43),
SUMIFS(ENTRADAS[Valor],ENTRADAS[Categoria],$B$28,ENTRADAS[Mês],M$5,ENTRADAS[Ano],$B$5,ENTRADAS[Subcategoria],$B43))))</f>
        <v/>
      </c>
      <c r="N43" s="61" t="str">
        <f>IF($B43="","",IF($B$28="","",IF($F$4=1,
SUMIFS(ENTRADAS[Valor],ENTRADAS[Categoria],$B$28,ENTRADAS[Status],"Concluído",ENTRADAS[Mês],N$5,ENTRADAS[Ano],$B$5,ENTRADAS[Subcategoria],$B43),
SUMIFS(ENTRADAS[Valor],ENTRADAS[Categoria],$B$28,ENTRADAS[Mês],N$5,ENTRADAS[Ano],$B$5,ENTRADAS[Subcategoria],$B43))))</f>
        <v/>
      </c>
      <c r="O43" s="57">
        <f t="shared" si="2"/>
        <v>0</v>
      </c>
    </row>
    <row r="44" spans="2:15" x14ac:dyDescent="0.3">
      <c r="B44" s="93" t="str">
        <f>IF('PLANO DE CONTAS'!F22="","",'PLANO DE CONTAS'!F22)</f>
        <v/>
      </c>
      <c r="C44" s="61" t="str">
        <f>IF($B44="","",IF($B$28="","",IF($F$4=1,
SUMIFS(ENTRADAS[Valor],ENTRADAS[Categoria],$B$28,ENTRADAS[Status],"Concluído",ENTRADAS[Mês],C$5,ENTRADAS[Ano],$B$5,ENTRADAS[Subcategoria],$B44),
SUMIFS(ENTRADAS[Valor],ENTRADAS[Categoria],$B$28,ENTRADAS[Mês],C$5,ENTRADAS[Ano],$B$5,ENTRADAS[Subcategoria],$B44))))</f>
        <v/>
      </c>
      <c r="D44" s="61" t="str">
        <f>IF($B44="","",IF($B$28="","",IF($F$4=1,
SUMIFS(ENTRADAS[Valor],ENTRADAS[Categoria],$B$28,ENTRADAS[Status],"Concluído",ENTRADAS[Mês],D$5,ENTRADAS[Ano],$B$5,ENTRADAS[Subcategoria],$B44),
SUMIFS(ENTRADAS[Valor],ENTRADAS[Categoria],$B$28,ENTRADAS[Mês],D$5,ENTRADAS[Ano],$B$5,ENTRADAS[Subcategoria],$B44))))</f>
        <v/>
      </c>
      <c r="E44" s="61" t="str">
        <f>IF($B44="","",IF($B$28="","",IF($F$4=1,
SUMIFS(ENTRADAS[Valor],ENTRADAS[Categoria],$B$28,ENTRADAS[Status],"Concluído",ENTRADAS[Mês],E$5,ENTRADAS[Ano],$B$5,ENTRADAS[Subcategoria],$B44),
SUMIFS(ENTRADAS[Valor],ENTRADAS[Categoria],$B$28,ENTRADAS[Mês],E$5,ENTRADAS[Ano],$B$5,ENTRADAS[Subcategoria],$B44))))</f>
        <v/>
      </c>
      <c r="F44" s="61" t="str">
        <f>IF($B44="","",IF($B$28="","",IF($F$4=1,
SUMIFS(ENTRADAS[Valor],ENTRADAS[Categoria],$B$28,ENTRADAS[Status],"Concluído",ENTRADAS[Mês],F$5,ENTRADAS[Ano],$B$5,ENTRADAS[Subcategoria],$B44),
SUMIFS(ENTRADAS[Valor],ENTRADAS[Categoria],$B$28,ENTRADAS[Mês],F$5,ENTRADAS[Ano],$B$5,ENTRADAS[Subcategoria],$B44))))</f>
        <v/>
      </c>
      <c r="G44" s="61" t="str">
        <f>IF($B44="","",IF($B$28="","",IF($F$4=1,
SUMIFS(ENTRADAS[Valor],ENTRADAS[Categoria],$B$28,ENTRADAS[Status],"Concluído",ENTRADAS[Mês],G$5,ENTRADAS[Ano],$B$5,ENTRADAS[Subcategoria],$B44),
SUMIFS(ENTRADAS[Valor],ENTRADAS[Categoria],$B$28,ENTRADAS[Mês],G$5,ENTRADAS[Ano],$B$5,ENTRADAS[Subcategoria],$B44))))</f>
        <v/>
      </c>
      <c r="H44" s="61" t="str">
        <f>IF($B44="","",IF($B$28="","",IF($F$4=1,
SUMIFS(ENTRADAS[Valor],ENTRADAS[Categoria],$B$28,ENTRADAS[Status],"Concluído",ENTRADAS[Mês],H$5,ENTRADAS[Ano],$B$5,ENTRADAS[Subcategoria],$B44),
SUMIFS(ENTRADAS[Valor],ENTRADAS[Categoria],$B$28,ENTRADAS[Mês],H$5,ENTRADAS[Ano],$B$5,ENTRADAS[Subcategoria],$B44))))</f>
        <v/>
      </c>
      <c r="I44" s="61" t="str">
        <f>IF($B44="","",IF($B$28="","",IF($F$4=1,
SUMIFS(ENTRADAS[Valor],ENTRADAS[Categoria],$B$28,ENTRADAS[Status],"Concluído",ENTRADAS[Mês],I$5,ENTRADAS[Ano],$B$5,ENTRADAS[Subcategoria],$B44),
SUMIFS(ENTRADAS[Valor],ENTRADAS[Categoria],$B$28,ENTRADAS[Mês],I$5,ENTRADAS[Ano],$B$5,ENTRADAS[Subcategoria],$B44))))</f>
        <v/>
      </c>
      <c r="J44" s="61" t="str">
        <f>IF($B44="","",IF($B$28="","",IF($F$4=1,
SUMIFS(ENTRADAS[Valor],ENTRADAS[Categoria],$B$28,ENTRADAS[Status],"Concluído",ENTRADAS[Mês],J$5,ENTRADAS[Ano],$B$5,ENTRADAS[Subcategoria],$B44),
SUMIFS(ENTRADAS[Valor],ENTRADAS[Categoria],$B$28,ENTRADAS[Mês],J$5,ENTRADAS[Ano],$B$5,ENTRADAS[Subcategoria],$B44))))</f>
        <v/>
      </c>
      <c r="K44" s="61" t="str">
        <f>IF($B44="","",IF($B$28="","",IF($F$4=1,
SUMIFS(ENTRADAS[Valor],ENTRADAS[Categoria],$B$28,ENTRADAS[Status],"Concluído",ENTRADAS[Mês],K$5,ENTRADAS[Ano],$B$5,ENTRADAS[Subcategoria],$B44),
SUMIFS(ENTRADAS[Valor],ENTRADAS[Categoria],$B$28,ENTRADAS[Mês],K$5,ENTRADAS[Ano],$B$5,ENTRADAS[Subcategoria],$B44))))</f>
        <v/>
      </c>
      <c r="L44" s="61" t="str">
        <f>IF($B44="","",IF($B$28="","",IF($F$4=1,
SUMIFS(ENTRADAS[Valor],ENTRADAS[Categoria],$B$28,ENTRADAS[Status],"Concluído",ENTRADAS[Mês],L$5,ENTRADAS[Ano],$B$5,ENTRADAS[Subcategoria],$B44),
SUMIFS(ENTRADAS[Valor],ENTRADAS[Categoria],$B$28,ENTRADAS[Mês],L$5,ENTRADAS[Ano],$B$5,ENTRADAS[Subcategoria],$B44))))</f>
        <v/>
      </c>
      <c r="M44" s="61" t="str">
        <f>IF($B44="","",IF($B$28="","",IF($F$4=1,
SUMIFS(ENTRADAS[Valor],ENTRADAS[Categoria],$B$28,ENTRADAS[Status],"Concluído",ENTRADAS[Mês],M$5,ENTRADAS[Ano],$B$5,ENTRADAS[Subcategoria],$B44),
SUMIFS(ENTRADAS[Valor],ENTRADAS[Categoria],$B$28,ENTRADAS[Mês],M$5,ENTRADAS[Ano],$B$5,ENTRADAS[Subcategoria],$B44))))</f>
        <v/>
      </c>
      <c r="N44" s="61" t="str">
        <f>IF($B44="","",IF($B$28="","",IF($F$4=1,
SUMIFS(ENTRADAS[Valor],ENTRADAS[Categoria],$B$28,ENTRADAS[Status],"Concluído",ENTRADAS[Mês],N$5,ENTRADAS[Ano],$B$5,ENTRADAS[Subcategoria],$B44),
SUMIFS(ENTRADAS[Valor],ENTRADAS[Categoria],$B$28,ENTRADAS[Mês],N$5,ENTRADAS[Ano],$B$5,ENTRADAS[Subcategoria],$B44))))</f>
        <v/>
      </c>
      <c r="O44" s="57">
        <f t="shared" si="2"/>
        <v>0</v>
      </c>
    </row>
    <row r="45" spans="2:15" x14ac:dyDescent="0.3">
      <c r="B45" s="93" t="str">
        <f>IF('PLANO DE CONTAS'!F23="","",'PLANO DE CONTAS'!F23)</f>
        <v/>
      </c>
      <c r="C45" s="61" t="str">
        <f>IF($B45="","",IF($B$28="","",IF($F$4=1,
SUMIFS(ENTRADAS[Valor],ENTRADAS[Categoria],$B$28,ENTRADAS[Status],"Concluído",ENTRADAS[Mês],C$5,ENTRADAS[Ano],$B$5,ENTRADAS[Subcategoria],$B45),
SUMIFS(ENTRADAS[Valor],ENTRADAS[Categoria],$B$28,ENTRADAS[Mês],C$5,ENTRADAS[Ano],$B$5,ENTRADAS[Subcategoria],$B45))))</f>
        <v/>
      </c>
      <c r="D45" s="61" t="str">
        <f>IF($B45="","",IF($B$28="","",IF($F$4=1,
SUMIFS(ENTRADAS[Valor],ENTRADAS[Categoria],$B$28,ENTRADAS[Status],"Concluído",ENTRADAS[Mês],D$5,ENTRADAS[Ano],$B$5,ENTRADAS[Subcategoria],$B45),
SUMIFS(ENTRADAS[Valor],ENTRADAS[Categoria],$B$28,ENTRADAS[Mês],D$5,ENTRADAS[Ano],$B$5,ENTRADAS[Subcategoria],$B45))))</f>
        <v/>
      </c>
      <c r="E45" s="61" t="str">
        <f>IF($B45="","",IF($B$28="","",IF($F$4=1,
SUMIFS(ENTRADAS[Valor],ENTRADAS[Categoria],$B$28,ENTRADAS[Status],"Concluído",ENTRADAS[Mês],E$5,ENTRADAS[Ano],$B$5,ENTRADAS[Subcategoria],$B45),
SUMIFS(ENTRADAS[Valor],ENTRADAS[Categoria],$B$28,ENTRADAS[Mês],E$5,ENTRADAS[Ano],$B$5,ENTRADAS[Subcategoria],$B45))))</f>
        <v/>
      </c>
      <c r="F45" s="61" t="str">
        <f>IF($B45="","",IF($B$28="","",IF($F$4=1,
SUMIFS(ENTRADAS[Valor],ENTRADAS[Categoria],$B$28,ENTRADAS[Status],"Concluído",ENTRADAS[Mês],F$5,ENTRADAS[Ano],$B$5,ENTRADAS[Subcategoria],$B45),
SUMIFS(ENTRADAS[Valor],ENTRADAS[Categoria],$B$28,ENTRADAS[Mês],F$5,ENTRADAS[Ano],$B$5,ENTRADAS[Subcategoria],$B45))))</f>
        <v/>
      </c>
      <c r="G45" s="61" t="str">
        <f>IF($B45="","",IF($B$28="","",IF($F$4=1,
SUMIFS(ENTRADAS[Valor],ENTRADAS[Categoria],$B$28,ENTRADAS[Status],"Concluído",ENTRADAS[Mês],G$5,ENTRADAS[Ano],$B$5,ENTRADAS[Subcategoria],$B45),
SUMIFS(ENTRADAS[Valor],ENTRADAS[Categoria],$B$28,ENTRADAS[Mês],G$5,ENTRADAS[Ano],$B$5,ENTRADAS[Subcategoria],$B45))))</f>
        <v/>
      </c>
      <c r="H45" s="61" t="str">
        <f>IF($B45="","",IF($B$28="","",IF($F$4=1,
SUMIFS(ENTRADAS[Valor],ENTRADAS[Categoria],$B$28,ENTRADAS[Status],"Concluído",ENTRADAS[Mês],H$5,ENTRADAS[Ano],$B$5,ENTRADAS[Subcategoria],$B45),
SUMIFS(ENTRADAS[Valor],ENTRADAS[Categoria],$B$28,ENTRADAS[Mês],H$5,ENTRADAS[Ano],$B$5,ENTRADAS[Subcategoria],$B45))))</f>
        <v/>
      </c>
      <c r="I45" s="61" t="str">
        <f>IF($B45="","",IF($B$28="","",IF($F$4=1,
SUMIFS(ENTRADAS[Valor],ENTRADAS[Categoria],$B$28,ENTRADAS[Status],"Concluído",ENTRADAS[Mês],I$5,ENTRADAS[Ano],$B$5,ENTRADAS[Subcategoria],$B45),
SUMIFS(ENTRADAS[Valor],ENTRADAS[Categoria],$B$28,ENTRADAS[Mês],I$5,ENTRADAS[Ano],$B$5,ENTRADAS[Subcategoria],$B45))))</f>
        <v/>
      </c>
      <c r="J45" s="61" t="str">
        <f>IF($B45="","",IF($B$28="","",IF($F$4=1,
SUMIFS(ENTRADAS[Valor],ENTRADAS[Categoria],$B$28,ENTRADAS[Status],"Concluído",ENTRADAS[Mês],J$5,ENTRADAS[Ano],$B$5,ENTRADAS[Subcategoria],$B45),
SUMIFS(ENTRADAS[Valor],ENTRADAS[Categoria],$B$28,ENTRADAS[Mês],J$5,ENTRADAS[Ano],$B$5,ENTRADAS[Subcategoria],$B45))))</f>
        <v/>
      </c>
      <c r="K45" s="61" t="str">
        <f>IF($B45="","",IF($B$28="","",IF($F$4=1,
SUMIFS(ENTRADAS[Valor],ENTRADAS[Categoria],$B$28,ENTRADAS[Status],"Concluído",ENTRADAS[Mês],K$5,ENTRADAS[Ano],$B$5,ENTRADAS[Subcategoria],$B45),
SUMIFS(ENTRADAS[Valor],ENTRADAS[Categoria],$B$28,ENTRADAS[Mês],K$5,ENTRADAS[Ano],$B$5,ENTRADAS[Subcategoria],$B45))))</f>
        <v/>
      </c>
      <c r="L45" s="61" t="str">
        <f>IF($B45="","",IF($B$28="","",IF($F$4=1,
SUMIFS(ENTRADAS[Valor],ENTRADAS[Categoria],$B$28,ENTRADAS[Status],"Concluído",ENTRADAS[Mês],L$5,ENTRADAS[Ano],$B$5,ENTRADAS[Subcategoria],$B45),
SUMIFS(ENTRADAS[Valor],ENTRADAS[Categoria],$B$28,ENTRADAS[Mês],L$5,ENTRADAS[Ano],$B$5,ENTRADAS[Subcategoria],$B45))))</f>
        <v/>
      </c>
      <c r="M45" s="61" t="str">
        <f>IF($B45="","",IF($B$28="","",IF($F$4=1,
SUMIFS(ENTRADAS[Valor],ENTRADAS[Categoria],$B$28,ENTRADAS[Status],"Concluído",ENTRADAS[Mês],M$5,ENTRADAS[Ano],$B$5,ENTRADAS[Subcategoria],$B45),
SUMIFS(ENTRADAS[Valor],ENTRADAS[Categoria],$B$28,ENTRADAS[Mês],M$5,ENTRADAS[Ano],$B$5,ENTRADAS[Subcategoria],$B45))))</f>
        <v/>
      </c>
      <c r="N45" s="61" t="str">
        <f>IF($B45="","",IF($B$28="","",IF($F$4=1,
SUMIFS(ENTRADAS[Valor],ENTRADAS[Categoria],$B$28,ENTRADAS[Status],"Concluído",ENTRADAS[Mês],N$5,ENTRADAS[Ano],$B$5,ENTRADAS[Subcategoria],$B45),
SUMIFS(ENTRADAS[Valor],ENTRADAS[Categoria],$B$28,ENTRADAS[Mês],N$5,ENTRADAS[Ano],$B$5,ENTRADAS[Subcategoria],$B45))))</f>
        <v/>
      </c>
      <c r="O45" s="57">
        <f t="shared" si="2"/>
        <v>0</v>
      </c>
    </row>
    <row r="46" spans="2:15" x14ac:dyDescent="0.3">
      <c r="B46" s="93" t="str">
        <f>IF('PLANO DE CONTAS'!F24="","",'PLANO DE CONTAS'!F24)</f>
        <v/>
      </c>
      <c r="C46" s="61" t="str">
        <f>IF($B46="","",IF($B$28="","",IF($F$4=1,
SUMIFS(ENTRADAS[Valor],ENTRADAS[Categoria],$B$28,ENTRADAS[Status],"Concluído",ENTRADAS[Mês],C$5,ENTRADAS[Ano],$B$5,ENTRADAS[Subcategoria],$B46),
SUMIFS(ENTRADAS[Valor],ENTRADAS[Categoria],$B$28,ENTRADAS[Mês],C$5,ENTRADAS[Ano],$B$5,ENTRADAS[Subcategoria],$B46))))</f>
        <v/>
      </c>
      <c r="D46" s="61" t="str">
        <f>IF($B46="","",IF($B$28="","",IF($F$4=1,
SUMIFS(ENTRADAS[Valor],ENTRADAS[Categoria],$B$28,ENTRADAS[Status],"Concluído",ENTRADAS[Mês],D$5,ENTRADAS[Ano],$B$5,ENTRADAS[Subcategoria],$B46),
SUMIFS(ENTRADAS[Valor],ENTRADAS[Categoria],$B$28,ENTRADAS[Mês],D$5,ENTRADAS[Ano],$B$5,ENTRADAS[Subcategoria],$B46))))</f>
        <v/>
      </c>
      <c r="E46" s="61" t="str">
        <f>IF($B46="","",IF($B$28="","",IF($F$4=1,
SUMIFS(ENTRADAS[Valor],ENTRADAS[Categoria],$B$28,ENTRADAS[Status],"Concluído",ENTRADAS[Mês],E$5,ENTRADAS[Ano],$B$5,ENTRADAS[Subcategoria],$B46),
SUMIFS(ENTRADAS[Valor],ENTRADAS[Categoria],$B$28,ENTRADAS[Mês],E$5,ENTRADAS[Ano],$B$5,ENTRADAS[Subcategoria],$B46))))</f>
        <v/>
      </c>
      <c r="F46" s="61" t="str">
        <f>IF($B46="","",IF($B$28="","",IF($F$4=1,
SUMIFS(ENTRADAS[Valor],ENTRADAS[Categoria],$B$28,ENTRADAS[Status],"Concluído",ENTRADAS[Mês],F$5,ENTRADAS[Ano],$B$5,ENTRADAS[Subcategoria],$B46),
SUMIFS(ENTRADAS[Valor],ENTRADAS[Categoria],$B$28,ENTRADAS[Mês],F$5,ENTRADAS[Ano],$B$5,ENTRADAS[Subcategoria],$B46))))</f>
        <v/>
      </c>
      <c r="G46" s="61" t="str">
        <f>IF($B46="","",IF($B$28="","",IF($F$4=1,
SUMIFS(ENTRADAS[Valor],ENTRADAS[Categoria],$B$28,ENTRADAS[Status],"Concluído",ENTRADAS[Mês],G$5,ENTRADAS[Ano],$B$5,ENTRADAS[Subcategoria],$B46),
SUMIFS(ENTRADAS[Valor],ENTRADAS[Categoria],$B$28,ENTRADAS[Mês],G$5,ENTRADAS[Ano],$B$5,ENTRADAS[Subcategoria],$B46))))</f>
        <v/>
      </c>
      <c r="H46" s="61" t="str">
        <f>IF($B46="","",IF($B$28="","",IF($F$4=1,
SUMIFS(ENTRADAS[Valor],ENTRADAS[Categoria],$B$28,ENTRADAS[Status],"Concluído",ENTRADAS[Mês],H$5,ENTRADAS[Ano],$B$5,ENTRADAS[Subcategoria],$B46),
SUMIFS(ENTRADAS[Valor],ENTRADAS[Categoria],$B$28,ENTRADAS[Mês],H$5,ENTRADAS[Ano],$B$5,ENTRADAS[Subcategoria],$B46))))</f>
        <v/>
      </c>
      <c r="I46" s="61" t="str">
        <f>IF($B46="","",IF($B$28="","",IF($F$4=1,
SUMIFS(ENTRADAS[Valor],ENTRADAS[Categoria],$B$28,ENTRADAS[Status],"Concluído",ENTRADAS[Mês],I$5,ENTRADAS[Ano],$B$5,ENTRADAS[Subcategoria],$B46),
SUMIFS(ENTRADAS[Valor],ENTRADAS[Categoria],$B$28,ENTRADAS[Mês],I$5,ENTRADAS[Ano],$B$5,ENTRADAS[Subcategoria],$B46))))</f>
        <v/>
      </c>
      <c r="J46" s="61" t="str">
        <f>IF($B46="","",IF($B$28="","",IF($F$4=1,
SUMIFS(ENTRADAS[Valor],ENTRADAS[Categoria],$B$28,ENTRADAS[Status],"Concluído",ENTRADAS[Mês],J$5,ENTRADAS[Ano],$B$5,ENTRADAS[Subcategoria],$B46),
SUMIFS(ENTRADAS[Valor],ENTRADAS[Categoria],$B$28,ENTRADAS[Mês],J$5,ENTRADAS[Ano],$B$5,ENTRADAS[Subcategoria],$B46))))</f>
        <v/>
      </c>
      <c r="K46" s="61" t="str">
        <f>IF($B46="","",IF($B$28="","",IF($F$4=1,
SUMIFS(ENTRADAS[Valor],ENTRADAS[Categoria],$B$28,ENTRADAS[Status],"Concluído",ENTRADAS[Mês],K$5,ENTRADAS[Ano],$B$5,ENTRADAS[Subcategoria],$B46),
SUMIFS(ENTRADAS[Valor],ENTRADAS[Categoria],$B$28,ENTRADAS[Mês],K$5,ENTRADAS[Ano],$B$5,ENTRADAS[Subcategoria],$B46))))</f>
        <v/>
      </c>
      <c r="L46" s="61" t="str">
        <f>IF($B46="","",IF($B$28="","",IF($F$4=1,
SUMIFS(ENTRADAS[Valor],ENTRADAS[Categoria],$B$28,ENTRADAS[Status],"Concluído",ENTRADAS[Mês],L$5,ENTRADAS[Ano],$B$5,ENTRADAS[Subcategoria],$B46),
SUMIFS(ENTRADAS[Valor],ENTRADAS[Categoria],$B$28,ENTRADAS[Mês],L$5,ENTRADAS[Ano],$B$5,ENTRADAS[Subcategoria],$B46))))</f>
        <v/>
      </c>
      <c r="M46" s="61" t="str">
        <f>IF($B46="","",IF($B$28="","",IF($F$4=1,
SUMIFS(ENTRADAS[Valor],ENTRADAS[Categoria],$B$28,ENTRADAS[Status],"Concluído",ENTRADAS[Mês],M$5,ENTRADAS[Ano],$B$5,ENTRADAS[Subcategoria],$B46),
SUMIFS(ENTRADAS[Valor],ENTRADAS[Categoria],$B$28,ENTRADAS[Mês],M$5,ENTRADAS[Ano],$B$5,ENTRADAS[Subcategoria],$B46))))</f>
        <v/>
      </c>
      <c r="N46" s="61" t="str">
        <f>IF($B46="","",IF($B$28="","",IF($F$4=1,
SUMIFS(ENTRADAS[Valor],ENTRADAS[Categoria],$B$28,ENTRADAS[Status],"Concluído",ENTRADAS[Mês],N$5,ENTRADAS[Ano],$B$5,ENTRADAS[Subcategoria],$B46),
SUMIFS(ENTRADAS[Valor],ENTRADAS[Categoria],$B$28,ENTRADAS[Mês],N$5,ENTRADAS[Ano],$B$5,ENTRADAS[Subcategoria],$B46))))</f>
        <v/>
      </c>
      <c r="O46" s="57">
        <f t="shared" si="2"/>
        <v>0</v>
      </c>
    </row>
    <row r="47" spans="2:15" x14ac:dyDescent="0.3">
      <c r="B47" s="93" t="str">
        <f>IF('PLANO DE CONTAS'!F25="","",'PLANO DE CONTAS'!F25)</f>
        <v/>
      </c>
      <c r="C47" s="61" t="str">
        <f>IF($B47="","",IF($B$28="","",IF($F$4=1,
SUMIFS(ENTRADAS[Valor],ENTRADAS[Categoria],$B$28,ENTRADAS[Status],"Concluído",ENTRADAS[Mês],C$5,ENTRADAS[Ano],$B$5,ENTRADAS[Subcategoria],$B47),
SUMIFS(ENTRADAS[Valor],ENTRADAS[Categoria],$B$28,ENTRADAS[Mês],C$5,ENTRADAS[Ano],$B$5,ENTRADAS[Subcategoria],$B47))))</f>
        <v/>
      </c>
      <c r="D47" s="61" t="str">
        <f>IF($B47="","",IF($B$28="","",IF($F$4=1,
SUMIFS(ENTRADAS[Valor],ENTRADAS[Categoria],$B$28,ENTRADAS[Status],"Concluído",ENTRADAS[Mês],D$5,ENTRADAS[Ano],$B$5,ENTRADAS[Subcategoria],$B47),
SUMIFS(ENTRADAS[Valor],ENTRADAS[Categoria],$B$28,ENTRADAS[Mês],D$5,ENTRADAS[Ano],$B$5,ENTRADAS[Subcategoria],$B47))))</f>
        <v/>
      </c>
      <c r="E47" s="61" t="str">
        <f>IF($B47="","",IF($B$28="","",IF($F$4=1,
SUMIFS(ENTRADAS[Valor],ENTRADAS[Categoria],$B$28,ENTRADAS[Status],"Concluído",ENTRADAS[Mês],E$5,ENTRADAS[Ano],$B$5,ENTRADAS[Subcategoria],$B47),
SUMIFS(ENTRADAS[Valor],ENTRADAS[Categoria],$B$28,ENTRADAS[Mês],E$5,ENTRADAS[Ano],$B$5,ENTRADAS[Subcategoria],$B47))))</f>
        <v/>
      </c>
      <c r="F47" s="61" t="str">
        <f>IF($B47="","",IF($B$28="","",IF($F$4=1,
SUMIFS(ENTRADAS[Valor],ENTRADAS[Categoria],$B$28,ENTRADAS[Status],"Concluído",ENTRADAS[Mês],F$5,ENTRADAS[Ano],$B$5,ENTRADAS[Subcategoria],$B47),
SUMIFS(ENTRADAS[Valor],ENTRADAS[Categoria],$B$28,ENTRADAS[Mês],F$5,ENTRADAS[Ano],$B$5,ENTRADAS[Subcategoria],$B47))))</f>
        <v/>
      </c>
      <c r="G47" s="61" t="str">
        <f>IF($B47="","",IF($B$28="","",IF($F$4=1,
SUMIFS(ENTRADAS[Valor],ENTRADAS[Categoria],$B$28,ENTRADAS[Status],"Concluído",ENTRADAS[Mês],G$5,ENTRADAS[Ano],$B$5,ENTRADAS[Subcategoria],$B47),
SUMIFS(ENTRADAS[Valor],ENTRADAS[Categoria],$B$28,ENTRADAS[Mês],G$5,ENTRADAS[Ano],$B$5,ENTRADAS[Subcategoria],$B47))))</f>
        <v/>
      </c>
      <c r="H47" s="61" t="str">
        <f>IF($B47="","",IF($B$28="","",IF($F$4=1,
SUMIFS(ENTRADAS[Valor],ENTRADAS[Categoria],$B$28,ENTRADAS[Status],"Concluído",ENTRADAS[Mês],H$5,ENTRADAS[Ano],$B$5,ENTRADAS[Subcategoria],$B47),
SUMIFS(ENTRADAS[Valor],ENTRADAS[Categoria],$B$28,ENTRADAS[Mês],H$5,ENTRADAS[Ano],$B$5,ENTRADAS[Subcategoria],$B47))))</f>
        <v/>
      </c>
      <c r="I47" s="61" t="str">
        <f>IF($B47="","",IF($B$28="","",IF($F$4=1,
SUMIFS(ENTRADAS[Valor],ENTRADAS[Categoria],$B$28,ENTRADAS[Status],"Concluído",ENTRADAS[Mês],I$5,ENTRADAS[Ano],$B$5,ENTRADAS[Subcategoria],$B47),
SUMIFS(ENTRADAS[Valor],ENTRADAS[Categoria],$B$28,ENTRADAS[Mês],I$5,ENTRADAS[Ano],$B$5,ENTRADAS[Subcategoria],$B47))))</f>
        <v/>
      </c>
      <c r="J47" s="61" t="str">
        <f>IF($B47="","",IF($B$28="","",IF($F$4=1,
SUMIFS(ENTRADAS[Valor],ENTRADAS[Categoria],$B$28,ENTRADAS[Status],"Concluído",ENTRADAS[Mês],J$5,ENTRADAS[Ano],$B$5,ENTRADAS[Subcategoria],$B47),
SUMIFS(ENTRADAS[Valor],ENTRADAS[Categoria],$B$28,ENTRADAS[Mês],J$5,ENTRADAS[Ano],$B$5,ENTRADAS[Subcategoria],$B47))))</f>
        <v/>
      </c>
      <c r="K47" s="61" t="str">
        <f>IF($B47="","",IF($B$28="","",IF($F$4=1,
SUMIFS(ENTRADAS[Valor],ENTRADAS[Categoria],$B$28,ENTRADAS[Status],"Concluído",ENTRADAS[Mês],K$5,ENTRADAS[Ano],$B$5,ENTRADAS[Subcategoria],$B47),
SUMIFS(ENTRADAS[Valor],ENTRADAS[Categoria],$B$28,ENTRADAS[Mês],K$5,ENTRADAS[Ano],$B$5,ENTRADAS[Subcategoria],$B47))))</f>
        <v/>
      </c>
      <c r="L47" s="61" t="str">
        <f>IF($B47="","",IF($B$28="","",IF($F$4=1,
SUMIFS(ENTRADAS[Valor],ENTRADAS[Categoria],$B$28,ENTRADAS[Status],"Concluído",ENTRADAS[Mês],L$5,ENTRADAS[Ano],$B$5,ENTRADAS[Subcategoria],$B47),
SUMIFS(ENTRADAS[Valor],ENTRADAS[Categoria],$B$28,ENTRADAS[Mês],L$5,ENTRADAS[Ano],$B$5,ENTRADAS[Subcategoria],$B47))))</f>
        <v/>
      </c>
      <c r="M47" s="61" t="str">
        <f>IF($B47="","",IF($B$28="","",IF($F$4=1,
SUMIFS(ENTRADAS[Valor],ENTRADAS[Categoria],$B$28,ENTRADAS[Status],"Concluído",ENTRADAS[Mês],M$5,ENTRADAS[Ano],$B$5,ENTRADAS[Subcategoria],$B47),
SUMIFS(ENTRADAS[Valor],ENTRADAS[Categoria],$B$28,ENTRADAS[Mês],M$5,ENTRADAS[Ano],$B$5,ENTRADAS[Subcategoria],$B47))))</f>
        <v/>
      </c>
      <c r="N47" s="61" t="str">
        <f>IF($B47="","",IF($B$28="","",IF($F$4=1,
SUMIFS(ENTRADAS[Valor],ENTRADAS[Categoria],$B$28,ENTRADAS[Status],"Concluído",ENTRADAS[Mês],N$5,ENTRADAS[Ano],$B$5,ENTRADAS[Subcategoria],$B47),
SUMIFS(ENTRADAS[Valor],ENTRADAS[Categoria],$B$28,ENTRADAS[Mês],N$5,ENTRADAS[Ano],$B$5,ENTRADAS[Subcategoria],$B47))))</f>
        <v/>
      </c>
      <c r="O47" s="57">
        <f t="shared" si="2"/>
        <v>0</v>
      </c>
    </row>
    <row r="48" spans="2:15" x14ac:dyDescent="0.3">
      <c r="B48" s="93" t="str">
        <f>IF('PLANO DE CONTAS'!F26="","",'PLANO DE CONTAS'!F26)</f>
        <v/>
      </c>
      <c r="C48" s="61" t="str">
        <f>IF($B48="","",IF($B$28="","",IF($F$4=1,
SUMIFS(ENTRADAS[Valor],ENTRADAS[Categoria],$B$28,ENTRADAS[Status],"Concluído",ENTRADAS[Mês],C$5,ENTRADAS[Ano],$B$5,ENTRADAS[Subcategoria],$B48),
SUMIFS(ENTRADAS[Valor],ENTRADAS[Categoria],$B$28,ENTRADAS[Mês],C$5,ENTRADAS[Ano],$B$5,ENTRADAS[Subcategoria],$B48))))</f>
        <v/>
      </c>
      <c r="D48" s="61" t="str">
        <f>IF($B48="","",IF($B$28="","",IF($F$4=1,
SUMIFS(ENTRADAS[Valor],ENTRADAS[Categoria],$B$28,ENTRADAS[Status],"Concluído",ENTRADAS[Mês],D$5,ENTRADAS[Ano],$B$5,ENTRADAS[Subcategoria],$B48),
SUMIFS(ENTRADAS[Valor],ENTRADAS[Categoria],$B$28,ENTRADAS[Mês],D$5,ENTRADAS[Ano],$B$5,ENTRADAS[Subcategoria],$B48))))</f>
        <v/>
      </c>
      <c r="E48" s="61" t="str">
        <f>IF($B48="","",IF($B$28="","",IF($F$4=1,
SUMIFS(ENTRADAS[Valor],ENTRADAS[Categoria],$B$28,ENTRADAS[Status],"Concluído",ENTRADAS[Mês],E$5,ENTRADAS[Ano],$B$5,ENTRADAS[Subcategoria],$B48),
SUMIFS(ENTRADAS[Valor],ENTRADAS[Categoria],$B$28,ENTRADAS[Mês],E$5,ENTRADAS[Ano],$B$5,ENTRADAS[Subcategoria],$B48))))</f>
        <v/>
      </c>
      <c r="F48" s="61" t="str">
        <f>IF($B48="","",IF($B$28="","",IF($F$4=1,
SUMIFS(ENTRADAS[Valor],ENTRADAS[Categoria],$B$28,ENTRADAS[Status],"Concluído",ENTRADAS[Mês],F$5,ENTRADAS[Ano],$B$5,ENTRADAS[Subcategoria],$B48),
SUMIFS(ENTRADAS[Valor],ENTRADAS[Categoria],$B$28,ENTRADAS[Mês],F$5,ENTRADAS[Ano],$B$5,ENTRADAS[Subcategoria],$B48))))</f>
        <v/>
      </c>
      <c r="G48" s="61" t="str">
        <f>IF($B48="","",IF($B$28="","",IF($F$4=1,
SUMIFS(ENTRADAS[Valor],ENTRADAS[Categoria],$B$28,ENTRADAS[Status],"Concluído",ENTRADAS[Mês],G$5,ENTRADAS[Ano],$B$5,ENTRADAS[Subcategoria],$B48),
SUMIFS(ENTRADAS[Valor],ENTRADAS[Categoria],$B$28,ENTRADAS[Mês],G$5,ENTRADAS[Ano],$B$5,ENTRADAS[Subcategoria],$B48))))</f>
        <v/>
      </c>
      <c r="H48" s="61" t="str">
        <f>IF($B48="","",IF($B$28="","",IF($F$4=1,
SUMIFS(ENTRADAS[Valor],ENTRADAS[Categoria],$B$28,ENTRADAS[Status],"Concluído",ENTRADAS[Mês],H$5,ENTRADAS[Ano],$B$5,ENTRADAS[Subcategoria],$B48),
SUMIFS(ENTRADAS[Valor],ENTRADAS[Categoria],$B$28,ENTRADAS[Mês],H$5,ENTRADAS[Ano],$B$5,ENTRADAS[Subcategoria],$B48))))</f>
        <v/>
      </c>
      <c r="I48" s="61" t="str">
        <f>IF($B48="","",IF($B$28="","",IF($F$4=1,
SUMIFS(ENTRADAS[Valor],ENTRADAS[Categoria],$B$28,ENTRADAS[Status],"Concluído",ENTRADAS[Mês],I$5,ENTRADAS[Ano],$B$5,ENTRADAS[Subcategoria],$B48),
SUMIFS(ENTRADAS[Valor],ENTRADAS[Categoria],$B$28,ENTRADAS[Mês],I$5,ENTRADAS[Ano],$B$5,ENTRADAS[Subcategoria],$B48))))</f>
        <v/>
      </c>
      <c r="J48" s="61" t="str">
        <f>IF($B48="","",IF($B$28="","",IF($F$4=1,
SUMIFS(ENTRADAS[Valor],ENTRADAS[Categoria],$B$28,ENTRADAS[Status],"Concluído",ENTRADAS[Mês],J$5,ENTRADAS[Ano],$B$5,ENTRADAS[Subcategoria],$B48),
SUMIFS(ENTRADAS[Valor],ENTRADAS[Categoria],$B$28,ENTRADAS[Mês],J$5,ENTRADAS[Ano],$B$5,ENTRADAS[Subcategoria],$B48))))</f>
        <v/>
      </c>
      <c r="K48" s="61" t="str">
        <f>IF($B48="","",IF($B$28="","",IF($F$4=1,
SUMIFS(ENTRADAS[Valor],ENTRADAS[Categoria],$B$28,ENTRADAS[Status],"Concluído",ENTRADAS[Mês],K$5,ENTRADAS[Ano],$B$5,ENTRADAS[Subcategoria],$B48),
SUMIFS(ENTRADAS[Valor],ENTRADAS[Categoria],$B$28,ENTRADAS[Mês],K$5,ENTRADAS[Ano],$B$5,ENTRADAS[Subcategoria],$B48))))</f>
        <v/>
      </c>
      <c r="L48" s="61" t="str">
        <f>IF($B48="","",IF($B$28="","",IF($F$4=1,
SUMIFS(ENTRADAS[Valor],ENTRADAS[Categoria],$B$28,ENTRADAS[Status],"Concluído",ENTRADAS[Mês],L$5,ENTRADAS[Ano],$B$5,ENTRADAS[Subcategoria],$B48),
SUMIFS(ENTRADAS[Valor],ENTRADAS[Categoria],$B$28,ENTRADAS[Mês],L$5,ENTRADAS[Ano],$B$5,ENTRADAS[Subcategoria],$B48))))</f>
        <v/>
      </c>
      <c r="M48" s="61" t="str">
        <f>IF($B48="","",IF($B$28="","",IF($F$4=1,
SUMIFS(ENTRADAS[Valor],ENTRADAS[Categoria],$B$28,ENTRADAS[Status],"Concluído",ENTRADAS[Mês],M$5,ENTRADAS[Ano],$B$5,ENTRADAS[Subcategoria],$B48),
SUMIFS(ENTRADAS[Valor],ENTRADAS[Categoria],$B$28,ENTRADAS[Mês],M$5,ENTRADAS[Ano],$B$5,ENTRADAS[Subcategoria],$B48))))</f>
        <v/>
      </c>
      <c r="N48" s="61" t="str">
        <f>IF($B48="","",IF($B$28="","",IF($F$4=1,
SUMIFS(ENTRADAS[Valor],ENTRADAS[Categoria],$B$28,ENTRADAS[Status],"Concluído",ENTRADAS[Mês],N$5,ENTRADAS[Ano],$B$5,ENTRADAS[Subcategoria],$B48),
SUMIFS(ENTRADAS[Valor],ENTRADAS[Categoria],$B$28,ENTRADAS[Mês],N$5,ENTRADAS[Ano],$B$5,ENTRADAS[Subcategoria],$B48))))</f>
        <v/>
      </c>
      <c r="O48" s="57">
        <f t="shared" si="2"/>
        <v>0</v>
      </c>
    </row>
    <row r="49" spans="2:15" x14ac:dyDescent="0.3">
      <c r="B49" s="58" t="str">
        <f>IF('PLANO DE CONTAS'!H6="","",'PLANO DE CONTAS'!H6)</f>
        <v>Receita 3</v>
      </c>
      <c r="C49" s="94">
        <f>IF($B49="","",IF($F$4=1,SUMIFS(ENTRADAS[Valor],ENTRADAS[Categoria],$B49,ENTRADAS[Status],"Concluído",ENTRADAS[Mês],C$5,ENTRADAS[Ano],$B$5),SUMIFS(ENTRADAS[Valor],ENTRADAS[Categoria],$B49,ENTRADAS[Mês],C$5,ENTRADAS[Ano],$B$5)))</f>
        <v>0</v>
      </c>
      <c r="D49" s="94">
        <f>IF($B49="","",IF($F$4=1,SUMIFS(ENTRADAS[Valor],ENTRADAS[Categoria],$B49,ENTRADAS[Status],"Concluído",ENTRADAS[Mês],D$5,ENTRADAS[Ano],$B$5),SUMIFS(ENTRADAS[Valor],ENTRADAS[Categoria],$B49,ENTRADAS[Mês],D$5,ENTRADAS[Ano],$B$5)))</f>
        <v>0</v>
      </c>
      <c r="E49" s="94">
        <f>IF($B49="","",IF($F$4=1,SUMIFS(ENTRADAS[Valor],ENTRADAS[Categoria],$B49,ENTRADAS[Status],"Concluído",ENTRADAS[Mês],E$5,ENTRADAS[Ano],$B$5),SUMIFS(ENTRADAS[Valor],ENTRADAS[Categoria],$B49,ENTRADAS[Mês],E$5,ENTRADAS[Ano],$B$5)))</f>
        <v>0</v>
      </c>
      <c r="F49" s="94">
        <f>IF($B49="","",IF($F$4=1,SUMIFS(ENTRADAS[Valor],ENTRADAS[Categoria],$B49,ENTRADAS[Status],"Concluído",ENTRADAS[Mês],F$5,ENTRADAS[Ano],$B$5),SUMIFS(ENTRADAS[Valor],ENTRADAS[Categoria],$B49,ENTRADAS[Mês],F$5,ENTRADAS[Ano],$B$5)))</f>
        <v>0</v>
      </c>
      <c r="G49" s="94">
        <f>IF($B49="","",IF($F$4=1,SUMIFS(ENTRADAS[Valor],ENTRADAS[Categoria],$B49,ENTRADAS[Status],"Concluído",ENTRADAS[Mês],G$5,ENTRADAS[Ano],$B$5),SUMIFS(ENTRADAS[Valor],ENTRADAS[Categoria],$B49,ENTRADAS[Mês],G$5,ENTRADAS[Ano],$B$5)))</f>
        <v>0</v>
      </c>
      <c r="H49" s="94">
        <f>IF($B49="","",IF($F$4=1,SUMIFS(ENTRADAS[Valor],ENTRADAS[Categoria],$B49,ENTRADAS[Status],"Concluído",ENTRADAS[Mês],H$5,ENTRADAS[Ano],$B$5),SUMIFS(ENTRADAS[Valor],ENTRADAS[Categoria],$B49,ENTRADAS[Mês],H$5,ENTRADAS[Ano],$B$5)))</f>
        <v>0</v>
      </c>
      <c r="I49" s="94">
        <f>IF($B49="","",IF($F$4=1,SUMIFS(ENTRADAS[Valor],ENTRADAS[Categoria],$B49,ENTRADAS[Status],"Concluído",ENTRADAS[Mês],I$5,ENTRADAS[Ano],$B$5),SUMIFS(ENTRADAS[Valor],ENTRADAS[Categoria],$B49,ENTRADAS[Mês],I$5,ENTRADAS[Ano],$B$5)))</f>
        <v>0</v>
      </c>
      <c r="J49" s="94">
        <f>IF($B49="","",IF($F$4=1,SUMIFS(ENTRADAS[Valor],ENTRADAS[Categoria],$B49,ENTRADAS[Status],"Concluído",ENTRADAS[Mês],J$5,ENTRADAS[Ano],$B$5),SUMIFS(ENTRADAS[Valor],ENTRADAS[Categoria],$B49,ENTRADAS[Mês],J$5,ENTRADAS[Ano],$B$5)))</f>
        <v>0</v>
      </c>
      <c r="K49" s="94">
        <f>IF($B49="","",IF($F$4=1,SUMIFS(ENTRADAS[Valor],ENTRADAS[Categoria],$B49,ENTRADAS[Status],"Concluído",ENTRADAS[Mês],K$5,ENTRADAS[Ano],$B$5),SUMIFS(ENTRADAS[Valor],ENTRADAS[Categoria],$B49,ENTRADAS[Mês],K$5,ENTRADAS[Ano],$B$5)))</f>
        <v>0</v>
      </c>
      <c r="L49" s="94">
        <f>IF($B49="","",IF($F$4=1,SUMIFS(ENTRADAS[Valor],ENTRADAS[Categoria],$B49,ENTRADAS[Status],"Concluído",ENTRADAS[Mês],L$5,ENTRADAS[Ano],$B$5),SUMIFS(ENTRADAS[Valor],ENTRADAS[Categoria],$B49,ENTRADAS[Mês],L$5,ENTRADAS[Ano],$B$5)))</f>
        <v>0</v>
      </c>
      <c r="M49" s="94">
        <f>IF($B49="","",IF($F$4=1,SUMIFS(ENTRADAS[Valor],ENTRADAS[Categoria],$B49,ENTRADAS[Status],"Concluído",ENTRADAS[Mês],M$5,ENTRADAS[Ano],$B$5),SUMIFS(ENTRADAS[Valor],ENTRADAS[Categoria],$B49,ENTRADAS[Mês],M$5,ENTRADAS[Ano],$B$5)))</f>
        <v>0</v>
      </c>
      <c r="N49" s="94">
        <f>IF($B49="","",IF($F$4=1,SUMIFS(ENTRADAS[Valor],ENTRADAS[Categoria],$B49,ENTRADAS[Status],"Concluído",ENTRADAS[Mês],N$5,ENTRADAS[Ano],$B$5),SUMIFS(ENTRADAS[Valor],ENTRADAS[Categoria],$B49,ENTRADAS[Mês],N$5,ENTRADAS[Ano],$B$5)))</f>
        <v>0</v>
      </c>
      <c r="O49" s="57">
        <f>SUBTOTAL(9,C49,D49,E49,F49,G49,H49,I49,J49,K49,L49,M49,N49)</f>
        <v>0</v>
      </c>
    </row>
    <row r="50" spans="2:15" x14ac:dyDescent="0.3">
      <c r="B50" s="93" t="str">
        <f>IF('PLANO DE CONTAS'!H7="","",'PLANO DE CONTAS'!H7)</f>
        <v/>
      </c>
      <c r="C50" s="61" t="str">
        <f>IF($B50="","",IF($B$49="","",IF($F$4=1,
SUMIFS(ENTRADAS[Valor],ENTRADAS[Categoria],$B$49,ENTRADAS[Status],"Concluído",ENTRADAS[Mês],C$5,ENTRADAS[Ano],$B$5,ENTRADAS[Subcategoria],$B50),
SUMIFS(ENTRADAS[Valor],ENTRADAS[Categoria],$B$49,ENTRADAS[Mês],C$5,ENTRADAS[Ano],$B$5,ENTRADAS[Subcategoria],$B50))))</f>
        <v/>
      </c>
      <c r="D50" s="61" t="str">
        <f>IF($B50="","",IF($B$49="","",IF($F$4=1,
SUMIFS(ENTRADAS[Valor],ENTRADAS[Categoria],$B$49,ENTRADAS[Status],"Concluído",ENTRADAS[Mês],D$5,ENTRADAS[Ano],$B$5,ENTRADAS[Subcategoria],$B50),
SUMIFS(ENTRADAS[Valor],ENTRADAS[Categoria],$B$49,ENTRADAS[Mês],D$5,ENTRADAS[Ano],$B$5,ENTRADAS[Subcategoria],$B50))))</f>
        <v/>
      </c>
      <c r="E50" s="61" t="str">
        <f>IF($B50="","",IF($B$49="","",IF($F$4=1,
SUMIFS(ENTRADAS[Valor],ENTRADAS[Categoria],$B$49,ENTRADAS[Status],"Concluído",ENTRADAS[Mês],E$5,ENTRADAS[Ano],$B$5,ENTRADAS[Subcategoria],$B50),
SUMIFS(ENTRADAS[Valor],ENTRADAS[Categoria],$B$49,ENTRADAS[Mês],E$5,ENTRADAS[Ano],$B$5,ENTRADAS[Subcategoria],$B50))))</f>
        <v/>
      </c>
      <c r="F50" s="61" t="str">
        <f>IF($B50="","",IF($B$49="","",IF($F$4=1,
SUMIFS(ENTRADAS[Valor],ENTRADAS[Categoria],$B$49,ENTRADAS[Status],"Concluído",ENTRADAS[Mês],F$5,ENTRADAS[Ano],$B$5,ENTRADAS[Subcategoria],$B50),
SUMIFS(ENTRADAS[Valor],ENTRADAS[Categoria],$B$49,ENTRADAS[Mês],F$5,ENTRADAS[Ano],$B$5,ENTRADAS[Subcategoria],$B50))))</f>
        <v/>
      </c>
      <c r="G50" s="61" t="str">
        <f>IF($B50="","",IF($B$49="","",IF($F$4=1,
SUMIFS(ENTRADAS[Valor],ENTRADAS[Categoria],$B$49,ENTRADAS[Status],"Concluído",ENTRADAS[Mês],G$5,ENTRADAS[Ano],$B$5,ENTRADAS[Subcategoria],$B50),
SUMIFS(ENTRADAS[Valor],ENTRADAS[Categoria],$B$49,ENTRADAS[Mês],G$5,ENTRADAS[Ano],$B$5,ENTRADAS[Subcategoria],$B50))))</f>
        <v/>
      </c>
      <c r="H50" s="61" t="str">
        <f>IF($B50="","",IF($B$49="","",IF($F$4=1,
SUMIFS(ENTRADAS[Valor],ENTRADAS[Categoria],$B$49,ENTRADAS[Status],"Concluído",ENTRADAS[Mês],H$5,ENTRADAS[Ano],$B$5,ENTRADAS[Subcategoria],$B50),
SUMIFS(ENTRADAS[Valor],ENTRADAS[Categoria],$B$49,ENTRADAS[Mês],H$5,ENTRADAS[Ano],$B$5,ENTRADAS[Subcategoria],$B50))))</f>
        <v/>
      </c>
      <c r="I50" s="61" t="str">
        <f>IF($B50="","",IF($B$49="","",IF($F$4=1,
SUMIFS(ENTRADAS[Valor],ENTRADAS[Categoria],$B$49,ENTRADAS[Status],"Concluído",ENTRADAS[Mês],I$5,ENTRADAS[Ano],$B$5,ENTRADAS[Subcategoria],$B50),
SUMIFS(ENTRADAS[Valor],ENTRADAS[Categoria],$B$49,ENTRADAS[Mês],I$5,ENTRADAS[Ano],$B$5,ENTRADAS[Subcategoria],$B50))))</f>
        <v/>
      </c>
      <c r="J50" s="61" t="str">
        <f>IF($B50="","",IF($B$49="","",IF($F$4=1,
SUMIFS(ENTRADAS[Valor],ENTRADAS[Categoria],$B$49,ENTRADAS[Status],"Concluído",ENTRADAS[Mês],J$5,ENTRADAS[Ano],$B$5,ENTRADAS[Subcategoria],$B50),
SUMIFS(ENTRADAS[Valor],ENTRADAS[Categoria],$B$49,ENTRADAS[Mês],J$5,ENTRADAS[Ano],$B$5,ENTRADAS[Subcategoria],$B50))))</f>
        <v/>
      </c>
      <c r="K50" s="61" t="str">
        <f>IF($B50="","",IF($B$49="","",IF($F$4=1,
SUMIFS(ENTRADAS[Valor],ENTRADAS[Categoria],$B$49,ENTRADAS[Status],"Concluído",ENTRADAS[Mês],K$5,ENTRADAS[Ano],$B$5,ENTRADAS[Subcategoria],$B50),
SUMIFS(ENTRADAS[Valor],ENTRADAS[Categoria],$B$49,ENTRADAS[Mês],K$5,ENTRADAS[Ano],$B$5,ENTRADAS[Subcategoria],$B50))))</f>
        <v/>
      </c>
      <c r="L50" s="61" t="str">
        <f>IF($B50="","",IF($B$49="","",IF($F$4=1,
SUMIFS(ENTRADAS[Valor],ENTRADAS[Categoria],$B$49,ENTRADAS[Status],"Concluído",ENTRADAS[Mês],L$5,ENTRADAS[Ano],$B$5,ENTRADAS[Subcategoria],$B50),
SUMIFS(ENTRADAS[Valor],ENTRADAS[Categoria],$B$49,ENTRADAS[Mês],L$5,ENTRADAS[Ano],$B$5,ENTRADAS[Subcategoria],$B50))))</f>
        <v/>
      </c>
      <c r="M50" s="61" t="str">
        <f>IF($B50="","",IF($B$49="","",IF($F$4=1,
SUMIFS(ENTRADAS[Valor],ENTRADAS[Categoria],$B$49,ENTRADAS[Status],"Concluído",ENTRADAS[Mês],M$5,ENTRADAS[Ano],$B$5,ENTRADAS[Subcategoria],$B50),
SUMIFS(ENTRADAS[Valor],ENTRADAS[Categoria],$B$49,ENTRADAS[Mês],M$5,ENTRADAS[Ano],$B$5,ENTRADAS[Subcategoria],$B50))))</f>
        <v/>
      </c>
      <c r="N50" s="61" t="str">
        <f>IF($B50="","",IF($B$49="","",IF($F$4=1,
SUMIFS(ENTRADAS[Valor],ENTRADAS[Categoria],$B$49,ENTRADAS[Status],"Concluído",ENTRADAS[Mês],N$5,ENTRADAS[Ano],$B$5,ENTRADAS[Subcategoria],$B50),
SUMIFS(ENTRADAS[Valor],ENTRADAS[Categoria],$B$49,ENTRADAS[Mês],N$5,ENTRADAS[Ano],$B$5,ENTRADAS[Subcategoria],$B50))))</f>
        <v/>
      </c>
      <c r="O50" s="57">
        <f>SUBTOTAL(9,C50,D50,E50,F50,G50,H50,I50,J50,K50,L50,M50,N50)</f>
        <v>0</v>
      </c>
    </row>
    <row r="51" spans="2:15" x14ac:dyDescent="0.3">
      <c r="B51" s="93" t="str">
        <f>IF('PLANO DE CONTAS'!H8="","",'PLANO DE CONTAS'!H8)</f>
        <v/>
      </c>
      <c r="C51" s="61" t="str">
        <f>IF($B51="","",IF($B$49="","",IF($F$4=1,
SUMIFS(ENTRADAS[Valor],ENTRADAS[Categoria],$B$49,ENTRADAS[Status],"Concluído",ENTRADAS[Mês],C$5,ENTRADAS[Ano],$B$5,ENTRADAS[Subcategoria],$B51),
SUMIFS(ENTRADAS[Valor],ENTRADAS[Categoria],$B$49,ENTRADAS[Mês],C$5,ENTRADAS[Ano],$B$5,ENTRADAS[Subcategoria],$B51))))</f>
        <v/>
      </c>
      <c r="D51" s="61" t="str">
        <f>IF($B51="","",IF($B$49="","",IF($F$4=1,
SUMIFS(ENTRADAS[Valor],ENTRADAS[Categoria],$B$49,ENTRADAS[Status],"Concluído",ENTRADAS[Mês],D$5,ENTRADAS[Ano],$B$5,ENTRADAS[Subcategoria],$B51),
SUMIFS(ENTRADAS[Valor],ENTRADAS[Categoria],$B$49,ENTRADAS[Mês],D$5,ENTRADAS[Ano],$B$5,ENTRADAS[Subcategoria],$B51))))</f>
        <v/>
      </c>
      <c r="E51" s="61" t="str">
        <f>IF($B51="","",IF($B$49="","",IF($F$4=1,
SUMIFS(ENTRADAS[Valor],ENTRADAS[Categoria],$B$49,ENTRADAS[Status],"Concluído",ENTRADAS[Mês],E$5,ENTRADAS[Ano],$B$5,ENTRADAS[Subcategoria],$B51),
SUMIFS(ENTRADAS[Valor],ENTRADAS[Categoria],$B$49,ENTRADAS[Mês],E$5,ENTRADAS[Ano],$B$5,ENTRADAS[Subcategoria],$B51))))</f>
        <v/>
      </c>
      <c r="F51" s="61" t="str">
        <f>IF($B51="","",IF($B$49="","",IF($F$4=1,
SUMIFS(ENTRADAS[Valor],ENTRADAS[Categoria],$B$49,ENTRADAS[Status],"Concluído",ENTRADAS[Mês],F$5,ENTRADAS[Ano],$B$5,ENTRADAS[Subcategoria],$B51),
SUMIFS(ENTRADAS[Valor],ENTRADAS[Categoria],$B$49,ENTRADAS[Mês],F$5,ENTRADAS[Ano],$B$5,ENTRADAS[Subcategoria],$B51))))</f>
        <v/>
      </c>
      <c r="G51" s="61" t="str">
        <f>IF($B51="","",IF($B$49="","",IF($F$4=1,
SUMIFS(ENTRADAS[Valor],ENTRADAS[Categoria],$B$49,ENTRADAS[Status],"Concluído",ENTRADAS[Mês],G$5,ENTRADAS[Ano],$B$5,ENTRADAS[Subcategoria],$B51),
SUMIFS(ENTRADAS[Valor],ENTRADAS[Categoria],$B$49,ENTRADAS[Mês],G$5,ENTRADAS[Ano],$B$5,ENTRADAS[Subcategoria],$B51))))</f>
        <v/>
      </c>
      <c r="H51" s="61" t="str">
        <f>IF($B51="","",IF($B$49="","",IF($F$4=1,
SUMIFS(ENTRADAS[Valor],ENTRADAS[Categoria],$B$49,ENTRADAS[Status],"Concluído",ENTRADAS[Mês],H$5,ENTRADAS[Ano],$B$5,ENTRADAS[Subcategoria],$B51),
SUMIFS(ENTRADAS[Valor],ENTRADAS[Categoria],$B$49,ENTRADAS[Mês],H$5,ENTRADAS[Ano],$B$5,ENTRADAS[Subcategoria],$B51))))</f>
        <v/>
      </c>
      <c r="I51" s="61" t="str">
        <f>IF($B51="","",IF($B$49="","",IF($F$4=1,
SUMIFS(ENTRADAS[Valor],ENTRADAS[Categoria],$B$49,ENTRADAS[Status],"Concluído",ENTRADAS[Mês],I$5,ENTRADAS[Ano],$B$5,ENTRADAS[Subcategoria],$B51),
SUMIFS(ENTRADAS[Valor],ENTRADAS[Categoria],$B$49,ENTRADAS[Mês],I$5,ENTRADAS[Ano],$B$5,ENTRADAS[Subcategoria],$B51))))</f>
        <v/>
      </c>
      <c r="J51" s="61" t="str">
        <f>IF($B51="","",IF($B$49="","",IF($F$4=1,
SUMIFS(ENTRADAS[Valor],ENTRADAS[Categoria],$B$49,ENTRADAS[Status],"Concluído",ENTRADAS[Mês],J$5,ENTRADAS[Ano],$B$5,ENTRADAS[Subcategoria],$B51),
SUMIFS(ENTRADAS[Valor],ENTRADAS[Categoria],$B$49,ENTRADAS[Mês],J$5,ENTRADAS[Ano],$B$5,ENTRADAS[Subcategoria],$B51))))</f>
        <v/>
      </c>
      <c r="K51" s="61" t="str">
        <f>IF($B51="","",IF($B$49="","",IF($F$4=1,
SUMIFS(ENTRADAS[Valor],ENTRADAS[Categoria],$B$49,ENTRADAS[Status],"Concluído",ENTRADAS[Mês],K$5,ENTRADAS[Ano],$B$5,ENTRADAS[Subcategoria],$B51),
SUMIFS(ENTRADAS[Valor],ENTRADAS[Categoria],$B$49,ENTRADAS[Mês],K$5,ENTRADAS[Ano],$B$5,ENTRADAS[Subcategoria],$B51))))</f>
        <v/>
      </c>
      <c r="L51" s="61" t="str">
        <f>IF($B51="","",IF($B$49="","",IF($F$4=1,
SUMIFS(ENTRADAS[Valor],ENTRADAS[Categoria],$B$49,ENTRADAS[Status],"Concluído",ENTRADAS[Mês],L$5,ENTRADAS[Ano],$B$5,ENTRADAS[Subcategoria],$B51),
SUMIFS(ENTRADAS[Valor],ENTRADAS[Categoria],$B$49,ENTRADAS[Mês],L$5,ENTRADAS[Ano],$B$5,ENTRADAS[Subcategoria],$B51))))</f>
        <v/>
      </c>
      <c r="M51" s="61" t="str">
        <f>IF($B51="","",IF($B$49="","",IF($F$4=1,
SUMIFS(ENTRADAS[Valor],ENTRADAS[Categoria],$B$49,ENTRADAS[Status],"Concluído",ENTRADAS[Mês],M$5,ENTRADAS[Ano],$B$5,ENTRADAS[Subcategoria],$B51),
SUMIFS(ENTRADAS[Valor],ENTRADAS[Categoria],$B$49,ENTRADAS[Mês],M$5,ENTRADAS[Ano],$B$5,ENTRADAS[Subcategoria],$B51))))</f>
        <v/>
      </c>
      <c r="N51" s="61" t="str">
        <f>IF($B51="","",IF($B$49="","",IF($F$4=1,
SUMIFS(ENTRADAS[Valor],ENTRADAS[Categoria],$B$49,ENTRADAS[Status],"Concluído",ENTRADAS[Mês],N$5,ENTRADAS[Ano],$B$5,ENTRADAS[Subcategoria],$B51),
SUMIFS(ENTRADAS[Valor],ENTRADAS[Categoria],$B$49,ENTRADAS[Mês],N$5,ENTRADAS[Ano],$B$5,ENTRADAS[Subcategoria],$B51))))</f>
        <v/>
      </c>
      <c r="O51" s="57">
        <f t="shared" ref="O51:O69" si="3">SUBTOTAL(9,C51,D51,E51,F51,G51,H51,I51,J51,K51,L51,M51,N51)</f>
        <v>0</v>
      </c>
    </row>
    <row r="52" spans="2:15" x14ac:dyDescent="0.3">
      <c r="B52" s="93" t="str">
        <f>IF('PLANO DE CONTAS'!H9="","",'PLANO DE CONTAS'!H9)</f>
        <v/>
      </c>
      <c r="C52" s="61" t="str">
        <f>IF($B52="","",IF($B$49="","",IF($F$4=1,
SUMIFS(ENTRADAS[Valor],ENTRADAS[Categoria],$B$49,ENTRADAS[Status],"Concluído",ENTRADAS[Mês],C$5,ENTRADAS[Ano],$B$5,ENTRADAS[Subcategoria],$B52),
SUMIFS(ENTRADAS[Valor],ENTRADAS[Categoria],$B$49,ENTRADAS[Mês],C$5,ENTRADAS[Ano],$B$5,ENTRADAS[Subcategoria],$B52))))</f>
        <v/>
      </c>
      <c r="D52" s="61" t="str">
        <f>IF($B52="","",IF($B$49="","",IF($F$4=1,
SUMIFS(ENTRADAS[Valor],ENTRADAS[Categoria],$B$49,ENTRADAS[Status],"Concluído",ENTRADAS[Mês],D$5,ENTRADAS[Ano],$B$5,ENTRADAS[Subcategoria],$B52),
SUMIFS(ENTRADAS[Valor],ENTRADAS[Categoria],$B$49,ENTRADAS[Mês],D$5,ENTRADAS[Ano],$B$5,ENTRADAS[Subcategoria],$B52))))</f>
        <v/>
      </c>
      <c r="E52" s="61" t="str">
        <f>IF($B52="","",IF($B$49="","",IF($F$4=1,
SUMIFS(ENTRADAS[Valor],ENTRADAS[Categoria],$B$49,ENTRADAS[Status],"Concluído",ENTRADAS[Mês],E$5,ENTRADAS[Ano],$B$5,ENTRADAS[Subcategoria],$B52),
SUMIFS(ENTRADAS[Valor],ENTRADAS[Categoria],$B$49,ENTRADAS[Mês],E$5,ENTRADAS[Ano],$B$5,ENTRADAS[Subcategoria],$B52))))</f>
        <v/>
      </c>
      <c r="F52" s="61" t="str">
        <f>IF($B52="","",IF($B$49="","",IF($F$4=1,
SUMIFS(ENTRADAS[Valor],ENTRADAS[Categoria],$B$49,ENTRADAS[Status],"Concluído",ENTRADAS[Mês],F$5,ENTRADAS[Ano],$B$5,ENTRADAS[Subcategoria],$B52),
SUMIFS(ENTRADAS[Valor],ENTRADAS[Categoria],$B$49,ENTRADAS[Mês],F$5,ENTRADAS[Ano],$B$5,ENTRADAS[Subcategoria],$B52))))</f>
        <v/>
      </c>
      <c r="G52" s="61" t="str">
        <f>IF($B52="","",IF($B$49="","",IF($F$4=1,
SUMIFS(ENTRADAS[Valor],ENTRADAS[Categoria],$B$49,ENTRADAS[Status],"Concluído",ENTRADAS[Mês],G$5,ENTRADAS[Ano],$B$5,ENTRADAS[Subcategoria],$B52),
SUMIFS(ENTRADAS[Valor],ENTRADAS[Categoria],$B$49,ENTRADAS[Mês],G$5,ENTRADAS[Ano],$B$5,ENTRADAS[Subcategoria],$B52))))</f>
        <v/>
      </c>
      <c r="H52" s="61" t="str">
        <f>IF($B52="","",IF($B$49="","",IF($F$4=1,
SUMIFS(ENTRADAS[Valor],ENTRADAS[Categoria],$B$49,ENTRADAS[Status],"Concluído",ENTRADAS[Mês],H$5,ENTRADAS[Ano],$B$5,ENTRADAS[Subcategoria],$B52),
SUMIFS(ENTRADAS[Valor],ENTRADAS[Categoria],$B$49,ENTRADAS[Mês],H$5,ENTRADAS[Ano],$B$5,ENTRADAS[Subcategoria],$B52))))</f>
        <v/>
      </c>
      <c r="I52" s="61" t="str">
        <f>IF($B52="","",IF($B$49="","",IF($F$4=1,
SUMIFS(ENTRADAS[Valor],ENTRADAS[Categoria],$B$49,ENTRADAS[Status],"Concluído",ENTRADAS[Mês],I$5,ENTRADAS[Ano],$B$5,ENTRADAS[Subcategoria],$B52),
SUMIFS(ENTRADAS[Valor],ENTRADAS[Categoria],$B$49,ENTRADAS[Mês],I$5,ENTRADAS[Ano],$B$5,ENTRADAS[Subcategoria],$B52))))</f>
        <v/>
      </c>
      <c r="J52" s="61" t="str">
        <f>IF($B52="","",IF($B$49="","",IF($F$4=1,
SUMIFS(ENTRADAS[Valor],ENTRADAS[Categoria],$B$49,ENTRADAS[Status],"Concluído",ENTRADAS[Mês],J$5,ENTRADAS[Ano],$B$5,ENTRADAS[Subcategoria],$B52),
SUMIFS(ENTRADAS[Valor],ENTRADAS[Categoria],$B$49,ENTRADAS[Mês],J$5,ENTRADAS[Ano],$B$5,ENTRADAS[Subcategoria],$B52))))</f>
        <v/>
      </c>
      <c r="K52" s="61" t="str">
        <f>IF($B52="","",IF($B$49="","",IF($F$4=1,
SUMIFS(ENTRADAS[Valor],ENTRADAS[Categoria],$B$49,ENTRADAS[Status],"Concluído",ENTRADAS[Mês],K$5,ENTRADAS[Ano],$B$5,ENTRADAS[Subcategoria],$B52),
SUMIFS(ENTRADAS[Valor],ENTRADAS[Categoria],$B$49,ENTRADAS[Mês],K$5,ENTRADAS[Ano],$B$5,ENTRADAS[Subcategoria],$B52))))</f>
        <v/>
      </c>
      <c r="L52" s="61" t="str">
        <f>IF($B52="","",IF($B$49="","",IF($F$4=1,
SUMIFS(ENTRADAS[Valor],ENTRADAS[Categoria],$B$49,ENTRADAS[Status],"Concluído",ENTRADAS[Mês],L$5,ENTRADAS[Ano],$B$5,ENTRADAS[Subcategoria],$B52),
SUMIFS(ENTRADAS[Valor],ENTRADAS[Categoria],$B$49,ENTRADAS[Mês],L$5,ENTRADAS[Ano],$B$5,ENTRADAS[Subcategoria],$B52))))</f>
        <v/>
      </c>
      <c r="M52" s="61" t="str">
        <f>IF($B52="","",IF($B$49="","",IF($F$4=1,
SUMIFS(ENTRADAS[Valor],ENTRADAS[Categoria],$B$49,ENTRADAS[Status],"Concluído",ENTRADAS[Mês],M$5,ENTRADAS[Ano],$B$5,ENTRADAS[Subcategoria],$B52),
SUMIFS(ENTRADAS[Valor],ENTRADAS[Categoria],$B$49,ENTRADAS[Mês],M$5,ENTRADAS[Ano],$B$5,ENTRADAS[Subcategoria],$B52))))</f>
        <v/>
      </c>
      <c r="N52" s="61" t="str">
        <f>IF($B52="","",IF($B$49="","",IF($F$4=1,
SUMIFS(ENTRADAS[Valor],ENTRADAS[Categoria],$B$49,ENTRADAS[Status],"Concluído",ENTRADAS[Mês],N$5,ENTRADAS[Ano],$B$5,ENTRADAS[Subcategoria],$B52),
SUMIFS(ENTRADAS[Valor],ENTRADAS[Categoria],$B$49,ENTRADAS[Mês],N$5,ENTRADAS[Ano],$B$5,ENTRADAS[Subcategoria],$B52))))</f>
        <v/>
      </c>
      <c r="O52" s="57">
        <f t="shared" si="3"/>
        <v>0</v>
      </c>
    </row>
    <row r="53" spans="2:15" x14ac:dyDescent="0.3">
      <c r="B53" s="93" t="str">
        <f>IF('PLANO DE CONTAS'!H10="","",'PLANO DE CONTAS'!H10)</f>
        <v/>
      </c>
      <c r="C53" s="61" t="str">
        <f>IF($B53="","",IF($B$49="","",IF($F$4=1,
SUMIFS(ENTRADAS[Valor],ENTRADAS[Categoria],$B$49,ENTRADAS[Status],"Concluído",ENTRADAS[Mês],C$5,ENTRADAS[Ano],$B$5,ENTRADAS[Subcategoria],$B53),
SUMIFS(ENTRADAS[Valor],ENTRADAS[Categoria],$B$49,ENTRADAS[Mês],C$5,ENTRADAS[Ano],$B$5,ENTRADAS[Subcategoria],$B53))))</f>
        <v/>
      </c>
      <c r="D53" s="61" t="str">
        <f>IF($B53="","",IF($B$49="","",IF($F$4=1,
SUMIFS(ENTRADAS[Valor],ENTRADAS[Categoria],$B$49,ENTRADAS[Status],"Concluído",ENTRADAS[Mês],D$5,ENTRADAS[Ano],$B$5,ENTRADAS[Subcategoria],$B53),
SUMIFS(ENTRADAS[Valor],ENTRADAS[Categoria],$B$49,ENTRADAS[Mês],D$5,ENTRADAS[Ano],$B$5,ENTRADAS[Subcategoria],$B53))))</f>
        <v/>
      </c>
      <c r="E53" s="61" t="str">
        <f>IF($B53="","",IF($B$49="","",IF($F$4=1,
SUMIFS(ENTRADAS[Valor],ENTRADAS[Categoria],$B$49,ENTRADAS[Status],"Concluído",ENTRADAS[Mês],E$5,ENTRADAS[Ano],$B$5,ENTRADAS[Subcategoria],$B53),
SUMIFS(ENTRADAS[Valor],ENTRADAS[Categoria],$B$49,ENTRADAS[Mês],E$5,ENTRADAS[Ano],$B$5,ENTRADAS[Subcategoria],$B53))))</f>
        <v/>
      </c>
      <c r="F53" s="61" t="str">
        <f>IF($B53="","",IF($B$49="","",IF($F$4=1,
SUMIFS(ENTRADAS[Valor],ENTRADAS[Categoria],$B$49,ENTRADAS[Status],"Concluído",ENTRADAS[Mês],F$5,ENTRADAS[Ano],$B$5,ENTRADAS[Subcategoria],$B53),
SUMIFS(ENTRADAS[Valor],ENTRADAS[Categoria],$B$49,ENTRADAS[Mês],F$5,ENTRADAS[Ano],$B$5,ENTRADAS[Subcategoria],$B53))))</f>
        <v/>
      </c>
      <c r="G53" s="61" t="str">
        <f>IF($B53="","",IF($B$49="","",IF($F$4=1,
SUMIFS(ENTRADAS[Valor],ENTRADAS[Categoria],$B$49,ENTRADAS[Status],"Concluído",ENTRADAS[Mês],G$5,ENTRADAS[Ano],$B$5,ENTRADAS[Subcategoria],$B53),
SUMIFS(ENTRADAS[Valor],ENTRADAS[Categoria],$B$49,ENTRADAS[Mês],G$5,ENTRADAS[Ano],$B$5,ENTRADAS[Subcategoria],$B53))))</f>
        <v/>
      </c>
      <c r="H53" s="61" t="str">
        <f>IF($B53="","",IF($B$49="","",IF($F$4=1,
SUMIFS(ENTRADAS[Valor],ENTRADAS[Categoria],$B$49,ENTRADAS[Status],"Concluído",ENTRADAS[Mês],H$5,ENTRADAS[Ano],$B$5,ENTRADAS[Subcategoria],$B53),
SUMIFS(ENTRADAS[Valor],ENTRADAS[Categoria],$B$49,ENTRADAS[Mês],H$5,ENTRADAS[Ano],$B$5,ENTRADAS[Subcategoria],$B53))))</f>
        <v/>
      </c>
      <c r="I53" s="61" t="str">
        <f>IF($B53="","",IF($B$49="","",IF($F$4=1,
SUMIFS(ENTRADAS[Valor],ENTRADAS[Categoria],$B$49,ENTRADAS[Status],"Concluído",ENTRADAS[Mês],I$5,ENTRADAS[Ano],$B$5,ENTRADAS[Subcategoria],$B53),
SUMIFS(ENTRADAS[Valor],ENTRADAS[Categoria],$B$49,ENTRADAS[Mês],I$5,ENTRADAS[Ano],$B$5,ENTRADAS[Subcategoria],$B53))))</f>
        <v/>
      </c>
      <c r="J53" s="61" t="str">
        <f>IF($B53="","",IF($B$49="","",IF($F$4=1,
SUMIFS(ENTRADAS[Valor],ENTRADAS[Categoria],$B$49,ENTRADAS[Status],"Concluído",ENTRADAS[Mês],J$5,ENTRADAS[Ano],$B$5,ENTRADAS[Subcategoria],$B53),
SUMIFS(ENTRADAS[Valor],ENTRADAS[Categoria],$B$49,ENTRADAS[Mês],J$5,ENTRADAS[Ano],$B$5,ENTRADAS[Subcategoria],$B53))))</f>
        <v/>
      </c>
      <c r="K53" s="61" t="str">
        <f>IF($B53="","",IF($B$49="","",IF($F$4=1,
SUMIFS(ENTRADAS[Valor],ENTRADAS[Categoria],$B$49,ENTRADAS[Status],"Concluído",ENTRADAS[Mês],K$5,ENTRADAS[Ano],$B$5,ENTRADAS[Subcategoria],$B53),
SUMIFS(ENTRADAS[Valor],ENTRADAS[Categoria],$B$49,ENTRADAS[Mês],K$5,ENTRADAS[Ano],$B$5,ENTRADAS[Subcategoria],$B53))))</f>
        <v/>
      </c>
      <c r="L53" s="61" t="str">
        <f>IF($B53="","",IF($B$49="","",IF($F$4=1,
SUMIFS(ENTRADAS[Valor],ENTRADAS[Categoria],$B$49,ENTRADAS[Status],"Concluído",ENTRADAS[Mês],L$5,ENTRADAS[Ano],$B$5,ENTRADAS[Subcategoria],$B53),
SUMIFS(ENTRADAS[Valor],ENTRADAS[Categoria],$B$49,ENTRADAS[Mês],L$5,ENTRADAS[Ano],$B$5,ENTRADAS[Subcategoria],$B53))))</f>
        <v/>
      </c>
      <c r="M53" s="61" t="str">
        <f>IF($B53="","",IF($B$49="","",IF($F$4=1,
SUMIFS(ENTRADAS[Valor],ENTRADAS[Categoria],$B$49,ENTRADAS[Status],"Concluído",ENTRADAS[Mês],M$5,ENTRADAS[Ano],$B$5,ENTRADAS[Subcategoria],$B53),
SUMIFS(ENTRADAS[Valor],ENTRADAS[Categoria],$B$49,ENTRADAS[Mês],M$5,ENTRADAS[Ano],$B$5,ENTRADAS[Subcategoria],$B53))))</f>
        <v/>
      </c>
      <c r="N53" s="61" t="str">
        <f>IF($B53="","",IF($B$49="","",IF($F$4=1,
SUMIFS(ENTRADAS[Valor],ENTRADAS[Categoria],$B$49,ENTRADAS[Status],"Concluído",ENTRADAS[Mês],N$5,ENTRADAS[Ano],$B$5,ENTRADAS[Subcategoria],$B53),
SUMIFS(ENTRADAS[Valor],ENTRADAS[Categoria],$B$49,ENTRADAS[Mês],N$5,ENTRADAS[Ano],$B$5,ENTRADAS[Subcategoria],$B53))))</f>
        <v/>
      </c>
      <c r="O53" s="57">
        <f t="shared" si="3"/>
        <v>0</v>
      </c>
    </row>
    <row r="54" spans="2:15" x14ac:dyDescent="0.3">
      <c r="B54" s="93" t="str">
        <f>IF('PLANO DE CONTAS'!H11="","",'PLANO DE CONTAS'!H11)</f>
        <v/>
      </c>
      <c r="C54" s="61" t="str">
        <f>IF($B54="","",IF($B$49="","",IF($F$4=1,
SUMIFS(ENTRADAS[Valor],ENTRADAS[Categoria],$B$49,ENTRADAS[Status],"Concluído",ENTRADAS[Mês],C$5,ENTRADAS[Ano],$B$5,ENTRADAS[Subcategoria],$B54),
SUMIFS(ENTRADAS[Valor],ENTRADAS[Categoria],$B$49,ENTRADAS[Mês],C$5,ENTRADAS[Ano],$B$5,ENTRADAS[Subcategoria],$B54))))</f>
        <v/>
      </c>
      <c r="D54" s="61" t="str">
        <f>IF($B54="","",IF($B$49="","",IF($F$4=1,
SUMIFS(ENTRADAS[Valor],ENTRADAS[Categoria],$B$49,ENTRADAS[Status],"Concluído",ENTRADAS[Mês],D$5,ENTRADAS[Ano],$B$5,ENTRADAS[Subcategoria],$B54),
SUMIFS(ENTRADAS[Valor],ENTRADAS[Categoria],$B$49,ENTRADAS[Mês],D$5,ENTRADAS[Ano],$B$5,ENTRADAS[Subcategoria],$B54))))</f>
        <v/>
      </c>
      <c r="E54" s="61" t="str">
        <f>IF($B54="","",IF($B$49="","",IF($F$4=1,
SUMIFS(ENTRADAS[Valor],ENTRADAS[Categoria],$B$49,ENTRADAS[Status],"Concluído",ENTRADAS[Mês],E$5,ENTRADAS[Ano],$B$5,ENTRADAS[Subcategoria],$B54),
SUMIFS(ENTRADAS[Valor],ENTRADAS[Categoria],$B$49,ENTRADAS[Mês],E$5,ENTRADAS[Ano],$B$5,ENTRADAS[Subcategoria],$B54))))</f>
        <v/>
      </c>
      <c r="F54" s="61" t="str">
        <f>IF($B54="","",IF($B$49="","",IF($F$4=1,
SUMIFS(ENTRADAS[Valor],ENTRADAS[Categoria],$B$49,ENTRADAS[Status],"Concluído",ENTRADAS[Mês],F$5,ENTRADAS[Ano],$B$5,ENTRADAS[Subcategoria],$B54),
SUMIFS(ENTRADAS[Valor],ENTRADAS[Categoria],$B$49,ENTRADAS[Mês],F$5,ENTRADAS[Ano],$B$5,ENTRADAS[Subcategoria],$B54))))</f>
        <v/>
      </c>
      <c r="G54" s="61" t="str">
        <f>IF($B54="","",IF($B$49="","",IF($F$4=1,
SUMIFS(ENTRADAS[Valor],ENTRADAS[Categoria],$B$49,ENTRADAS[Status],"Concluído",ENTRADAS[Mês],G$5,ENTRADAS[Ano],$B$5,ENTRADAS[Subcategoria],$B54),
SUMIFS(ENTRADAS[Valor],ENTRADAS[Categoria],$B$49,ENTRADAS[Mês],G$5,ENTRADAS[Ano],$B$5,ENTRADAS[Subcategoria],$B54))))</f>
        <v/>
      </c>
      <c r="H54" s="61" t="str">
        <f>IF($B54="","",IF($B$49="","",IF($F$4=1,
SUMIFS(ENTRADAS[Valor],ENTRADAS[Categoria],$B$49,ENTRADAS[Status],"Concluído",ENTRADAS[Mês],H$5,ENTRADAS[Ano],$B$5,ENTRADAS[Subcategoria],$B54),
SUMIFS(ENTRADAS[Valor],ENTRADAS[Categoria],$B$49,ENTRADAS[Mês],H$5,ENTRADAS[Ano],$B$5,ENTRADAS[Subcategoria],$B54))))</f>
        <v/>
      </c>
      <c r="I54" s="61" t="str">
        <f>IF($B54="","",IF($B$49="","",IF($F$4=1,
SUMIFS(ENTRADAS[Valor],ENTRADAS[Categoria],$B$49,ENTRADAS[Status],"Concluído",ENTRADAS[Mês],I$5,ENTRADAS[Ano],$B$5,ENTRADAS[Subcategoria],$B54),
SUMIFS(ENTRADAS[Valor],ENTRADAS[Categoria],$B$49,ENTRADAS[Mês],I$5,ENTRADAS[Ano],$B$5,ENTRADAS[Subcategoria],$B54))))</f>
        <v/>
      </c>
      <c r="J54" s="61" t="str">
        <f>IF($B54="","",IF($B$49="","",IF($F$4=1,
SUMIFS(ENTRADAS[Valor],ENTRADAS[Categoria],$B$49,ENTRADAS[Status],"Concluído",ENTRADAS[Mês],J$5,ENTRADAS[Ano],$B$5,ENTRADAS[Subcategoria],$B54),
SUMIFS(ENTRADAS[Valor],ENTRADAS[Categoria],$B$49,ENTRADAS[Mês],J$5,ENTRADAS[Ano],$B$5,ENTRADAS[Subcategoria],$B54))))</f>
        <v/>
      </c>
      <c r="K54" s="61" t="str">
        <f>IF($B54="","",IF($B$49="","",IF($F$4=1,
SUMIFS(ENTRADAS[Valor],ENTRADAS[Categoria],$B$49,ENTRADAS[Status],"Concluído",ENTRADAS[Mês],K$5,ENTRADAS[Ano],$B$5,ENTRADAS[Subcategoria],$B54),
SUMIFS(ENTRADAS[Valor],ENTRADAS[Categoria],$B$49,ENTRADAS[Mês],K$5,ENTRADAS[Ano],$B$5,ENTRADAS[Subcategoria],$B54))))</f>
        <v/>
      </c>
      <c r="L54" s="61" t="str">
        <f>IF($B54="","",IF($B$49="","",IF($F$4=1,
SUMIFS(ENTRADAS[Valor],ENTRADAS[Categoria],$B$49,ENTRADAS[Status],"Concluído",ENTRADAS[Mês],L$5,ENTRADAS[Ano],$B$5,ENTRADAS[Subcategoria],$B54),
SUMIFS(ENTRADAS[Valor],ENTRADAS[Categoria],$B$49,ENTRADAS[Mês],L$5,ENTRADAS[Ano],$B$5,ENTRADAS[Subcategoria],$B54))))</f>
        <v/>
      </c>
      <c r="M54" s="61" t="str">
        <f>IF($B54="","",IF($B$49="","",IF($F$4=1,
SUMIFS(ENTRADAS[Valor],ENTRADAS[Categoria],$B$49,ENTRADAS[Status],"Concluído",ENTRADAS[Mês],M$5,ENTRADAS[Ano],$B$5,ENTRADAS[Subcategoria],$B54),
SUMIFS(ENTRADAS[Valor],ENTRADAS[Categoria],$B$49,ENTRADAS[Mês],M$5,ENTRADAS[Ano],$B$5,ENTRADAS[Subcategoria],$B54))))</f>
        <v/>
      </c>
      <c r="N54" s="61" t="str">
        <f>IF($B54="","",IF($B$49="","",IF($F$4=1,
SUMIFS(ENTRADAS[Valor],ENTRADAS[Categoria],$B$49,ENTRADAS[Status],"Concluído",ENTRADAS[Mês],N$5,ENTRADAS[Ano],$B$5,ENTRADAS[Subcategoria],$B54),
SUMIFS(ENTRADAS[Valor],ENTRADAS[Categoria],$B$49,ENTRADAS[Mês],N$5,ENTRADAS[Ano],$B$5,ENTRADAS[Subcategoria],$B54))))</f>
        <v/>
      </c>
      <c r="O54" s="57">
        <f t="shared" si="3"/>
        <v>0</v>
      </c>
    </row>
    <row r="55" spans="2:15" x14ac:dyDescent="0.3">
      <c r="B55" s="93" t="str">
        <f>IF('PLANO DE CONTAS'!H12="","",'PLANO DE CONTAS'!H12)</f>
        <v/>
      </c>
      <c r="C55" s="61" t="str">
        <f>IF($B55="","",IF($B$49="","",IF($F$4=1,
SUMIFS(ENTRADAS[Valor],ENTRADAS[Categoria],$B$49,ENTRADAS[Status],"Concluído",ENTRADAS[Mês],C$5,ENTRADAS[Ano],$B$5,ENTRADAS[Subcategoria],$B55),
SUMIFS(ENTRADAS[Valor],ENTRADAS[Categoria],$B$49,ENTRADAS[Mês],C$5,ENTRADAS[Ano],$B$5,ENTRADAS[Subcategoria],$B55))))</f>
        <v/>
      </c>
      <c r="D55" s="61" t="str">
        <f>IF($B55="","",IF($B$49="","",IF($F$4=1,
SUMIFS(ENTRADAS[Valor],ENTRADAS[Categoria],$B$49,ENTRADAS[Status],"Concluído",ENTRADAS[Mês],D$5,ENTRADAS[Ano],$B$5,ENTRADAS[Subcategoria],$B55),
SUMIFS(ENTRADAS[Valor],ENTRADAS[Categoria],$B$49,ENTRADAS[Mês],D$5,ENTRADAS[Ano],$B$5,ENTRADAS[Subcategoria],$B55))))</f>
        <v/>
      </c>
      <c r="E55" s="61" t="str">
        <f>IF($B55="","",IF($B$49="","",IF($F$4=1,
SUMIFS(ENTRADAS[Valor],ENTRADAS[Categoria],$B$49,ENTRADAS[Status],"Concluído",ENTRADAS[Mês],E$5,ENTRADAS[Ano],$B$5,ENTRADAS[Subcategoria],$B55),
SUMIFS(ENTRADAS[Valor],ENTRADAS[Categoria],$B$49,ENTRADAS[Mês],E$5,ENTRADAS[Ano],$B$5,ENTRADAS[Subcategoria],$B55))))</f>
        <v/>
      </c>
      <c r="F55" s="61" t="str">
        <f>IF($B55="","",IF($B$49="","",IF($F$4=1,
SUMIFS(ENTRADAS[Valor],ENTRADAS[Categoria],$B$49,ENTRADAS[Status],"Concluído",ENTRADAS[Mês],F$5,ENTRADAS[Ano],$B$5,ENTRADAS[Subcategoria],$B55),
SUMIFS(ENTRADAS[Valor],ENTRADAS[Categoria],$B$49,ENTRADAS[Mês],F$5,ENTRADAS[Ano],$B$5,ENTRADAS[Subcategoria],$B55))))</f>
        <v/>
      </c>
      <c r="G55" s="61" t="str">
        <f>IF($B55="","",IF($B$49="","",IF($F$4=1,
SUMIFS(ENTRADAS[Valor],ENTRADAS[Categoria],$B$49,ENTRADAS[Status],"Concluído",ENTRADAS[Mês],G$5,ENTRADAS[Ano],$B$5,ENTRADAS[Subcategoria],$B55),
SUMIFS(ENTRADAS[Valor],ENTRADAS[Categoria],$B$49,ENTRADAS[Mês],G$5,ENTRADAS[Ano],$B$5,ENTRADAS[Subcategoria],$B55))))</f>
        <v/>
      </c>
      <c r="H55" s="61" t="str">
        <f>IF($B55="","",IF($B$49="","",IF($F$4=1,
SUMIFS(ENTRADAS[Valor],ENTRADAS[Categoria],$B$49,ENTRADAS[Status],"Concluído",ENTRADAS[Mês],H$5,ENTRADAS[Ano],$B$5,ENTRADAS[Subcategoria],$B55),
SUMIFS(ENTRADAS[Valor],ENTRADAS[Categoria],$B$49,ENTRADAS[Mês],H$5,ENTRADAS[Ano],$B$5,ENTRADAS[Subcategoria],$B55))))</f>
        <v/>
      </c>
      <c r="I55" s="61" t="str">
        <f>IF($B55="","",IF($B$49="","",IF($F$4=1,
SUMIFS(ENTRADAS[Valor],ENTRADAS[Categoria],$B$49,ENTRADAS[Status],"Concluído",ENTRADAS[Mês],I$5,ENTRADAS[Ano],$B$5,ENTRADAS[Subcategoria],$B55),
SUMIFS(ENTRADAS[Valor],ENTRADAS[Categoria],$B$49,ENTRADAS[Mês],I$5,ENTRADAS[Ano],$B$5,ENTRADAS[Subcategoria],$B55))))</f>
        <v/>
      </c>
      <c r="J55" s="61" t="str">
        <f>IF($B55="","",IF($B$49="","",IF($F$4=1,
SUMIFS(ENTRADAS[Valor],ENTRADAS[Categoria],$B$49,ENTRADAS[Status],"Concluído",ENTRADAS[Mês],J$5,ENTRADAS[Ano],$B$5,ENTRADAS[Subcategoria],$B55),
SUMIFS(ENTRADAS[Valor],ENTRADAS[Categoria],$B$49,ENTRADAS[Mês],J$5,ENTRADAS[Ano],$B$5,ENTRADAS[Subcategoria],$B55))))</f>
        <v/>
      </c>
      <c r="K55" s="61" t="str">
        <f>IF($B55="","",IF($B$49="","",IF($F$4=1,
SUMIFS(ENTRADAS[Valor],ENTRADAS[Categoria],$B$49,ENTRADAS[Status],"Concluído",ENTRADAS[Mês],K$5,ENTRADAS[Ano],$B$5,ENTRADAS[Subcategoria],$B55),
SUMIFS(ENTRADAS[Valor],ENTRADAS[Categoria],$B$49,ENTRADAS[Mês],K$5,ENTRADAS[Ano],$B$5,ENTRADAS[Subcategoria],$B55))))</f>
        <v/>
      </c>
      <c r="L55" s="61" t="str">
        <f>IF($B55="","",IF($B$49="","",IF($F$4=1,
SUMIFS(ENTRADAS[Valor],ENTRADAS[Categoria],$B$49,ENTRADAS[Status],"Concluído",ENTRADAS[Mês],L$5,ENTRADAS[Ano],$B$5,ENTRADAS[Subcategoria],$B55),
SUMIFS(ENTRADAS[Valor],ENTRADAS[Categoria],$B$49,ENTRADAS[Mês],L$5,ENTRADAS[Ano],$B$5,ENTRADAS[Subcategoria],$B55))))</f>
        <v/>
      </c>
      <c r="M55" s="61" t="str">
        <f>IF($B55="","",IF($B$49="","",IF($F$4=1,
SUMIFS(ENTRADAS[Valor],ENTRADAS[Categoria],$B$49,ENTRADAS[Status],"Concluído",ENTRADAS[Mês],M$5,ENTRADAS[Ano],$B$5,ENTRADAS[Subcategoria],$B55),
SUMIFS(ENTRADAS[Valor],ENTRADAS[Categoria],$B$49,ENTRADAS[Mês],M$5,ENTRADAS[Ano],$B$5,ENTRADAS[Subcategoria],$B55))))</f>
        <v/>
      </c>
      <c r="N55" s="61" t="str">
        <f>IF($B55="","",IF($B$49="","",IF($F$4=1,
SUMIFS(ENTRADAS[Valor],ENTRADAS[Categoria],$B$49,ENTRADAS[Status],"Concluído",ENTRADAS[Mês],N$5,ENTRADAS[Ano],$B$5,ENTRADAS[Subcategoria],$B55),
SUMIFS(ENTRADAS[Valor],ENTRADAS[Categoria],$B$49,ENTRADAS[Mês],N$5,ENTRADAS[Ano],$B$5,ENTRADAS[Subcategoria],$B55))))</f>
        <v/>
      </c>
      <c r="O55" s="57">
        <f t="shared" si="3"/>
        <v>0</v>
      </c>
    </row>
    <row r="56" spans="2:15" x14ac:dyDescent="0.3">
      <c r="B56" s="93" t="str">
        <f>IF('PLANO DE CONTAS'!H13="","",'PLANO DE CONTAS'!H13)</f>
        <v/>
      </c>
      <c r="C56" s="61" t="str">
        <f>IF($B56="","",IF($B$49="","",IF($F$4=1,
SUMIFS(ENTRADAS[Valor],ENTRADAS[Categoria],$B$49,ENTRADAS[Status],"Concluído",ENTRADAS[Mês],C$5,ENTRADAS[Ano],$B$5,ENTRADAS[Subcategoria],$B56),
SUMIFS(ENTRADAS[Valor],ENTRADAS[Categoria],$B$49,ENTRADAS[Mês],C$5,ENTRADAS[Ano],$B$5,ENTRADAS[Subcategoria],$B56))))</f>
        <v/>
      </c>
      <c r="D56" s="61" t="str">
        <f>IF($B56="","",IF($B$49="","",IF($F$4=1,
SUMIFS(ENTRADAS[Valor],ENTRADAS[Categoria],$B$49,ENTRADAS[Status],"Concluído",ENTRADAS[Mês],D$5,ENTRADAS[Ano],$B$5,ENTRADAS[Subcategoria],$B56),
SUMIFS(ENTRADAS[Valor],ENTRADAS[Categoria],$B$49,ENTRADAS[Mês],D$5,ENTRADAS[Ano],$B$5,ENTRADAS[Subcategoria],$B56))))</f>
        <v/>
      </c>
      <c r="E56" s="61" t="str">
        <f>IF($B56="","",IF($B$49="","",IF($F$4=1,
SUMIFS(ENTRADAS[Valor],ENTRADAS[Categoria],$B$49,ENTRADAS[Status],"Concluído",ENTRADAS[Mês],E$5,ENTRADAS[Ano],$B$5,ENTRADAS[Subcategoria],$B56),
SUMIFS(ENTRADAS[Valor],ENTRADAS[Categoria],$B$49,ENTRADAS[Mês],E$5,ENTRADAS[Ano],$B$5,ENTRADAS[Subcategoria],$B56))))</f>
        <v/>
      </c>
      <c r="F56" s="61" t="str">
        <f>IF($B56="","",IF($B$49="","",IF($F$4=1,
SUMIFS(ENTRADAS[Valor],ENTRADAS[Categoria],$B$49,ENTRADAS[Status],"Concluído",ENTRADAS[Mês],F$5,ENTRADAS[Ano],$B$5,ENTRADAS[Subcategoria],$B56),
SUMIFS(ENTRADAS[Valor],ENTRADAS[Categoria],$B$49,ENTRADAS[Mês],F$5,ENTRADAS[Ano],$B$5,ENTRADAS[Subcategoria],$B56))))</f>
        <v/>
      </c>
      <c r="G56" s="61" t="str">
        <f>IF($B56="","",IF($B$49="","",IF($F$4=1,
SUMIFS(ENTRADAS[Valor],ENTRADAS[Categoria],$B$49,ENTRADAS[Status],"Concluído",ENTRADAS[Mês],G$5,ENTRADAS[Ano],$B$5,ENTRADAS[Subcategoria],$B56),
SUMIFS(ENTRADAS[Valor],ENTRADAS[Categoria],$B$49,ENTRADAS[Mês],G$5,ENTRADAS[Ano],$B$5,ENTRADAS[Subcategoria],$B56))))</f>
        <v/>
      </c>
      <c r="H56" s="61" t="str">
        <f>IF($B56="","",IF($B$49="","",IF($F$4=1,
SUMIFS(ENTRADAS[Valor],ENTRADAS[Categoria],$B$49,ENTRADAS[Status],"Concluído",ENTRADAS[Mês],H$5,ENTRADAS[Ano],$B$5,ENTRADAS[Subcategoria],$B56),
SUMIFS(ENTRADAS[Valor],ENTRADAS[Categoria],$B$49,ENTRADAS[Mês],H$5,ENTRADAS[Ano],$B$5,ENTRADAS[Subcategoria],$B56))))</f>
        <v/>
      </c>
      <c r="I56" s="61" t="str">
        <f>IF($B56="","",IF($B$49="","",IF($F$4=1,
SUMIFS(ENTRADAS[Valor],ENTRADAS[Categoria],$B$49,ENTRADAS[Status],"Concluído",ENTRADAS[Mês],I$5,ENTRADAS[Ano],$B$5,ENTRADAS[Subcategoria],$B56),
SUMIFS(ENTRADAS[Valor],ENTRADAS[Categoria],$B$49,ENTRADAS[Mês],I$5,ENTRADAS[Ano],$B$5,ENTRADAS[Subcategoria],$B56))))</f>
        <v/>
      </c>
      <c r="J56" s="61" t="str">
        <f>IF($B56="","",IF($B$49="","",IF($F$4=1,
SUMIFS(ENTRADAS[Valor],ENTRADAS[Categoria],$B$49,ENTRADAS[Status],"Concluído",ENTRADAS[Mês],J$5,ENTRADAS[Ano],$B$5,ENTRADAS[Subcategoria],$B56),
SUMIFS(ENTRADAS[Valor],ENTRADAS[Categoria],$B$49,ENTRADAS[Mês],J$5,ENTRADAS[Ano],$B$5,ENTRADAS[Subcategoria],$B56))))</f>
        <v/>
      </c>
      <c r="K56" s="61" t="str">
        <f>IF($B56="","",IF($B$49="","",IF($F$4=1,
SUMIFS(ENTRADAS[Valor],ENTRADAS[Categoria],$B$49,ENTRADAS[Status],"Concluído",ENTRADAS[Mês],K$5,ENTRADAS[Ano],$B$5,ENTRADAS[Subcategoria],$B56),
SUMIFS(ENTRADAS[Valor],ENTRADAS[Categoria],$B$49,ENTRADAS[Mês],K$5,ENTRADAS[Ano],$B$5,ENTRADAS[Subcategoria],$B56))))</f>
        <v/>
      </c>
      <c r="L56" s="61" t="str">
        <f>IF($B56="","",IF($B$49="","",IF($F$4=1,
SUMIFS(ENTRADAS[Valor],ENTRADAS[Categoria],$B$49,ENTRADAS[Status],"Concluído",ENTRADAS[Mês],L$5,ENTRADAS[Ano],$B$5,ENTRADAS[Subcategoria],$B56),
SUMIFS(ENTRADAS[Valor],ENTRADAS[Categoria],$B$49,ENTRADAS[Mês],L$5,ENTRADAS[Ano],$B$5,ENTRADAS[Subcategoria],$B56))))</f>
        <v/>
      </c>
      <c r="M56" s="61" t="str">
        <f>IF($B56="","",IF($B$49="","",IF($F$4=1,
SUMIFS(ENTRADAS[Valor],ENTRADAS[Categoria],$B$49,ENTRADAS[Status],"Concluído",ENTRADAS[Mês],M$5,ENTRADAS[Ano],$B$5,ENTRADAS[Subcategoria],$B56),
SUMIFS(ENTRADAS[Valor],ENTRADAS[Categoria],$B$49,ENTRADAS[Mês],M$5,ENTRADAS[Ano],$B$5,ENTRADAS[Subcategoria],$B56))))</f>
        <v/>
      </c>
      <c r="N56" s="61" t="str">
        <f>IF($B56="","",IF($B$49="","",IF($F$4=1,
SUMIFS(ENTRADAS[Valor],ENTRADAS[Categoria],$B$49,ENTRADAS[Status],"Concluído",ENTRADAS[Mês],N$5,ENTRADAS[Ano],$B$5,ENTRADAS[Subcategoria],$B56),
SUMIFS(ENTRADAS[Valor],ENTRADAS[Categoria],$B$49,ENTRADAS[Mês],N$5,ENTRADAS[Ano],$B$5,ENTRADAS[Subcategoria],$B56))))</f>
        <v/>
      </c>
      <c r="O56" s="57">
        <f t="shared" si="3"/>
        <v>0</v>
      </c>
    </row>
    <row r="57" spans="2:15" x14ac:dyDescent="0.3">
      <c r="B57" s="93" t="str">
        <f>IF('PLANO DE CONTAS'!H14="","",'PLANO DE CONTAS'!H14)</f>
        <v/>
      </c>
      <c r="C57" s="61" t="str">
        <f>IF($B57="","",IF($B$49="","",IF($F$4=1,
SUMIFS(ENTRADAS[Valor],ENTRADAS[Categoria],$B$49,ENTRADAS[Status],"Concluído",ENTRADAS[Mês],C$5,ENTRADAS[Ano],$B$5,ENTRADAS[Subcategoria],$B57),
SUMIFS(ENTRADAS[Valor],ENTRADAS[Categoria],$B$49,ENTRADAS[Mês],C$5,ENTRADAS[Ano],$B$5,ENTRADAS[Subcategoria],$B57))))</f>
        <v/>
      </c>
      <c r="D57" s="61" t="str">
        <f>IF($B57="","",IF($B$49="","",IF($F$4=1,
SUMIFS(ENTRADAS[Valor],ENTRADAS[Categoria],$B$49,ENTRADAS[Status],"Concluído",ENTRADAS[Mês],D$5,ENTRADAS[Ano],$B$5,ENTRADAS[Subcategoria],$B57),
SUMIFS(ENTRADAS[Valor],ENTRADAS[Categoria],$B$49,ENTRADAS[Mês],D$5,ENTRADAS[Ano],$B$5,ENTRADAS[Subcategoria],$B57))))</f>
        <v/>
      </c>
      <c r="E57" s="61" t="str">
        <f>IF($B57="","",IF($B$49="","",IF($F$4=1,
SUMIFS(ENTRADAS[Valor],ENTRADAS[Categoria],$B$49,ENTRADAS[Status],"Concluído",ENTRADAS[Mês],E$5,ENTRADAS[Ano],$B$5,ENTRADAS[Subcategoria],$B57),
SUMIFS(ENTRADAS[Valor],ENTRADAS[Categoria],$B$49,ENTRADAS[Mês],E$5,ENTRADAS[Ano],$B$5,ENTRADAS[Subcategoria],$B57))))</f>
        <v/>
      </c>
      <c r="F57" s="61" t="str">
        <f>IF($B57="","",IF($B$49="","",IF($F$4=1,
SUMIFS(ENTRADAS[Valor],ENTRADAS[Categoria],$B$49,ENTRADAS[Status],"Concluído",ENTRADAS[Mês],F$5,ENTRADAS[Ano],$B$5,ENTRADAS[Subcategoria],$B57),
SUMIFS(ENTRADAS[Valor],ENTRADAS[Categoria],$B$49,ENTRADAS[Mês],F$5,ENTRADAS[Ano],$B$5,ENTRADAS[Subcategoria],$B57))))</f>
        <v/>
      </c>
      <c r="G57" s="61" t="str">
        <f>IF($B57="","",IF($B$49="","",IF($F$4=1,
SUMIFS(ENTRADAS[Valor],ENTRADAS[Categoria],$B$49,ENTRADAS[Status],"Concluído",ENTRADAS[Mês],G$5,ENTRADAS[Ano],$B$5,ENTRADAS[Subcategoria],$B57),
SUMIFS(ENTRADAS[Valor],ENTRADAS[Categoria],$B$49,ENTRADAS[Mês],G$5,ENTRADAS[Ano],$B$5,ENTRADAS[Subcategoria],$B57))))</f>
        <v/>
      </c>
      <c r="H57" s="61" t="str">
        <f>IF($B57="","",IF($B$49="","",IF($F$4=1,
SUMIFS(ENTRADAS[Valor],ENTRADAS[Categoria],$B$49,ENTRADAS[Status],"Concluído",ENTRADAS[Mês],H$5,ENTRADAS[Ano],$B$5,ENTRADAS[Subcategoria],$B57),
SUMIFS(ENTRADAS[Valor],ENTRADAS[Categoria],$B$49,ENTRADAS[Mês],H$5,ENTRADAS[Ano],$B$5,ENTRADAS[Subcategoria],$B57))))</f>
        <v/>
      </c>
      <c r="I57" s="61" t="str">
        <f>IF($B57="","",IF($B$49="","",IF($F$4=1,
SUMIFS(ENTRADAS[Valor],ENTRADAS[Categoria],$B$49,ENTRADAS[Status],"Concluído",ENTRADAS[Mês],I$5,ENTRADAS[Ano],$B$5,ENTRADAS[Subcategoria],$B57),
SUMIFS(ENTRADAS[Valor],ENTRADAS[Categoria],$B$49,ENTRADAS[Mês],I$5,ENTRADAS[Ano],$B$5,ENTRADAS[Subcategoria],$B57))))</f>
        <v/>
      </c>
      <c r="J57" s="61" t="str">
        <f>IF($B57="","",IF($B$49="","",IF($F$4=1,
SUMIFS(ENTRADAS[Valor],ENTRADAS[Categoria],$B$49,ENTRADAS[Status],"Concluído",ENTRADAS[Mês],J$5,ENTRADAS[Ano],$B$5,ENTRADAS[Subcategoria],$B57),
SUMIFS(ENTRADAS[Valor],ENTRADAS[Categoria],$B$49,ENTRADAS[Mês],J$5,ENTRADAS[Ano],$B$5,ENTRADAS[Subcategoria],$B57))))</f>
        <v/>
      </c>
      <c r="K57" s="61" t="str">
        <f>IF($B57="","",IF($B$49="","",IF($F$4=1,
SUMIFS(ENTRADAS[Valor],ENTRADAS[Categoria],$B$49,ENTRADAS[Status],"Concluído",ENTRADAS[Mês],K$5,ENTRADAS[Ano],$B$5,ENTRADAS[Subcategoria],$B57),
SUMIFS(ENTRADAS[Valor],ENTRADAS[Categoria],$B$49,ENTRADAS[Mês],K$5,ENTRADAS[Ano],$B$5,ENTRADAS[Subcategoria],$B57))))</f>
        <v/>
      </c>
      <c r="L57" s="61" t="str">
        <f>IF($B57="","",IF($B$49="","",IF($F$4=1,
SUMIFS(ENTRADAS[Valor],ENTRADAS[Categoria],$B$49,ENTRADAS[Status],"Concluído",ENTRADAS[Mês],L$5,ENTRADAS[Ano],$B$5,ENTRADAS[Subcategoria],$B57),
SUMIFS(ENTRADAS[Valor],ENTRADAS[Categoria],$B$49,ENTRADAS[Mês],L$5,ENTRADAS[Ano],$B$5,ENTRADAS[Subcategoria],$B57))))</f>
        <v/>
      </c>
      <c r="M57" s="61" t="str">
        <f>IF($B57="","",IF($B$49="","",IF($F$4=1,
SUMIFS(ENTRADAS[Valor],ENTRADAS[Categoria],$B$49,ENTRADAS[Status],"Concluído",ENTRADAS[Mês],M$5,ENTRADAS[Ano],$B$5,ENTRADAS[Subcategoria],$B57),
SUMIFS(ENTRADAS[Valor],ENTRADAS[Categoria],$B$49,ENTRADAS[Mês],M$5,ENTRADAS[Ano],$B$5,ENTRADAS[Subcategoria],$B57))))</f>
        <v/>
      </c>
      <c r="N57" s="61" t="str">
        <f>IF($B57="","",IF($B$49="","",IF($F$4=1,
SUMIFS(ENTRADAS[Valor],ENTRADAS[Categoria],$B$49,ENTRADAS[Status],"Concluído",ENTRADAS[Mês],N$5,ENTRADAS[Ano],$B$5,ENTRADAS[Subcategoria],$B57),
SUMIFS(ENTRADAS[Valor],ENTRADAS[Categoria],$B$49,ENTRADAS[Mês],N$5,ENTRADAS[Ano],$B$5,ENTRADAS[Subcategoria],$B57))))</f>
        <v/>
      </c>
      <c r="O57" s="57">
        <f t="shared" si="3"/>
        <v>0</v>
      </c>
    </row>
    <row r="58" spans="2:15" x14ac:dyDescent="0.3">
      <c r="B58" s="93" t="str">
        <f>IF('PLANO DE CONTAS'!H15="","",'PLANO DE CONTAS'!H15)</f>
        <v/>
      </c>
      <c r="C58" s="61" t="str">
        <f>IF($B58="","",IF($B$49="","",IF($F$4=1,
SUMIFS(ENTRADAS[Valor],ENTRADAS[Categoria],$B$49,ENTRADAS[Status],"Concluído",ENTRADAS[Mês],C$5,ENTRADAS[Ano],$B$5,ENTRADAS[Subcategoria],$B58),
SUMIFS(ENTRADAS[Valor],ENTRADAS[Categoria],$B$49,ENTRADAS[Mês],C$5,ENTRADAS[Ano],$B$5,ENTRADAS[Subcategoria],$B58))))</f>
        <v/>
      </c>
      <c r="D58" s="61" t="str">
        <f>IF($B58="","",IF($B$49="","",IF($F$4=1,
SUMIFS(ENTRADAS[Valor],ENTRADAS[Categoria],$B$49,ENTRADAS[Status],"Concluído",ENTRADAS[Mês],D$5,ENTRADAS[Ano],$B$5,ENTRADAS[Subcategoria],$B58),
SUMIFS(ENTRADAS[Valor],ENTRADAS[Categoria],$B$49,ENTRADAS[Mês],D$5,ENTRADAS[Ano],$B$5,ENTRADAS[Subcategoria],$B58))))</f>
        <v/>
      </c>
      <c r="E58" s="61" t="str">
        <f>IF($B58="","",IF($B$49="","",IF($F$4=1,
SUMIFS(ENTRADAS[Valor],ENTRADAS[Categoria],$B$49,ENTRADAS[Status],"Concluído",ENTRADAS[Mês],E$5,ENTRADAS[Ano],$B$5,ENTRADAS[Subcategoria],$B58),
SUMIFS(ENTRADAS[Valor],ENTRADAS[Categoria],$B$49,ENTRADAS[Mês],E$5,ENTRADAS[Ano],$B$5,ENTRADAS[Subcategoria],$B58))))</f>
        <v/>
      </c>
      <c r="F58" s="61" t="str">
        <f>IF($B58="","",IF($B$49="","",IF($F$4=1,
SUMIFS(ENTRADAS[Valor],ENTRADAS[Categoria],$B$49,ENTRADAS[Status],"Concluído",ENTRADAS[Mês],F$5,ENTRADAS[Ano],$B$5,ENTRADAS[Subcategoria],$B58),
SUMIFS(ENTRADAS[Valor],ENTRADAS[Categoria],$B$49,ENTRADAS[Mês],F$5,ENTRADAS[Ano],$B$5,ENTRADAS[Subcategoria],$B58))))</f>
        <v/>
      </c>
      <c r="G58" s="61" t="str">
        <f>IF($B58="","",IF($B$49="","",IF($F$4=1,
SUMIFS(ENTRADAS[Valor],ENTRADAS[Categoria],$B$49,ENTRADAS[Status],"Concluído",ENTRADAS[Mês],G$5,ENTRADAS[Ano],$B$5,ENTRADAS[Subcategoria],$B58),
SUMIFS(ENTRADAS[Valor],ENTRADAS[Categoria],$B$49,ENTRADAS[Mês],G$5,ENTRADAS[Ano],$B$5,ENTRADAS[Subcategoria],$B58))))</f>
        <v/>
      </c>
      <c r="H58" s="61" t="str">
        <f>IF($B58="","",IF($B$49="","",IF($F$4=1,
SUMIFS(ENTRADAS[Valor],ENTRADAS[Categoria],$B$49,ENTRADAS[Status],"Concluído",ENTRADAS[Mês],H$5,ENTRADAS[Ano],$B$5,ENTRADAS[Subcategoria],$B58),
SUMIFS(ENTRADAS[Valor],ENTRADAS[Categoria],$B$49,ENTRADAS[Mês],H$5,ENTRADAS[Ano],$B$5,ENTRADAS[Subcategoria],$B58))))</f>
        <v/>
      </c>
      <c r="I58" s="61" t="str">
        <f>IF($B58="","",IF($B$49="","",IF($F$4=1,
SUMIFS(ENTRADAS[Valor],ENTRADAS[Categoria],$B$49,ENTRADAS[Status],"Concluído",ENTRADAS[Mês],I$5,ENTRADAS[Ano],$B$5,ENTRADAS[Subcategoria],$B58),
SUMIFS(ENTRADAS[Valor],ENTRADAS[Categoria],$B$49,ENTRADAS[Mês],I$5,ENTRADAS[Ano],$B$5,ENTRADAS[Subcategoria],$B58))))</f>
        <v/>
      </c>
      <c r="J58" s="61" t="str">
        <f>IF($B58="","",IF($B$49="","",IF($F$4=1,
SUMIFS(ENTRADAS[Valor],ENTRADAS[Categoria],$B$49,ENTRADAS[Status],"Concluído",ENTRADAS[Mês],J$5,ENTRADAS[Ano],$B$5,ENTRADAS[Subcategoria],$B58),
SUMIFS(ENTRADAS[Valor],ENTRADAS[Categoria],$B$49,ENTRADAS[Mês],J$5,ENTRADAS[Ano],$B$5,ENTRADAS[Subcategoria],$B58))))</f>
        <v/>
      </c>
      <c r="K58" s="61" t="str">
        <f>IF($B58="","",IF($B$49="","",IF($F$4=1,
SUMIFS(ENTRADAS[Valor],ENTRADAS[Categoria],$B$49,ENTRADAS[Status],"Concluído",ENTRADAS[Mês],K$5,ENTRADAS[Ano],$B$5,ENTRADAS[Subcategoria],$B58),
SUMIFS(ENTRADAS[Valor],ENTRADAS[Categoria],$B$49,ENTRADAS[Mês],K$5,ENTRADAS[Ano],$B$5,ENTRADAS[Subcategoria],$B58))))</f>
        <v/>
      </c>
      <c r="L58" s="61" t="str">
        <f>IF($B58="","",IF($B$49="","",IF($F$4=1,
SUMIFS(ENTRADAS[Valor],ENTRADAS[Categoria],$B$49,ENTRADAS[Status],"Concluído",ENTRADAS[Mês],L$5,ENTRADAS[Ano],$B$5,ENTRADAS[Subcategoria],$B58),
SUMIFS(ENTRADAS[Valor],ENTRADAS[Categoria],$B$49,ENTRADAS[Mês],L$5,ENTRADAS[Ano],$B$5,ENTRADAS[Subcategoria],$B58))))</f>
        <v/>
      </c>
      <c r="M58" s="61" t="str">
        <f>IF($B58="","",IF($B$49="","",IF($F$4=1,
SUMIFS(ENTRADAS[Valor],ENTRADAS[Categoria],$B$49,ENTRADAS[Status],"Concluído",ENTRADAS[Mês],M$5,ENTRADAS[Ano],$B$5,ENTRADAS[Subcategoria],$B58),
SUMIFS(ENTRADAS[Valor],ENTRADAS[Categoria],$B$49,ENTRADAS[Mês],M$5,ENTRADAS[Ano],$B$5,ENTRADAS[Subcategoria],$B58))))</f>
        <v/>
      </c>
      <c r="N58" s="61" t="str">
        <f>IF($B58="","",IF($B$49="","",IF($F$4=1,
SUMIFS(ENTRADAS[Valor],ENTRADAS[Categoria],$B$49,ENTRADAS[Status],"Concluído",ENTRADAS[Mês],N$5,ENTRADAS[Ano],$B$5,ENTRADAS[Subcategoria],$B58),
SUMIFS(ENTRADAS[Valor],ENTRADAS[Categoria],$B$49,ENTRADAS[Mês],N$5,ENTRADAS[Ano],$B$5,ENTRADAS[Subcategoria],$B58))))</f>
        <v/>
      </c>
      <c r="O58" s="57">
        <f t="shared" si="3"/>
        <v>0</v>
      </c>
    </row>
    <row r="59" spans="2:15" x14ac:dyDescent="0.3">
      <c r="B59" s="93" t="str">
        <f>IF('PLANO DE CONTAS'!H16="","",'PLANO DE CONTAS'!H16)</f>
        <v/>
      </c>
      <c r="C59" s="61" t="str">
        <f>IF($B59="","",IF($B$49="","",IF($F$4=1,
SUMIFS(ENTRADAS[Valor],ENTRADAS[Categoria],$B$49,ENTRADAS[Status],"Concluído",ENTRADAS[Mês],C$5,ENTRADAS[Ano],$B$5,ENTRADAS[Subcategoria],$B59),
SUMIFS(ENTRADAS[Valor],ENTRADAS[Categoria],$B$49,ENTRADAS[Mês],C$5,ENTRADAS[Ano],$B$5,ENTRADAS[Subcategoria],$B59))))</f>
        <v/>
      </c>
      <c r="D59" s="61" t="str">
        <f>IF($B59="","",IF($B$49="","",IF($F$4=1,
SUMIFS(ENTRADAS[Valor],ENTRADAS[Categoria],$B$49,ENTRADAS[Status],"Concluído",ENTRADAS[Mês],D$5,ENTRADAS[Ano],$B$5,ENTRADAS[Subcategoria],$B59),
SUMIFS(ENTRADAS[Valor],ENTRADAS[Categoria],$B$49,ENTRADAS[Mês],D$5,ENTRADAS[Ano],$B$5,ENTRADAS[Subcategoria],$B59))))</f>
        <v/>
      </c>
      <c r="E59" s="61" t="str">
        <f>IF($B59="","",IF($B$49="","",IF($F$4=1,
SUMIFS(ENTRADAS[Valor],ENTRADAS[Categoria],$B$49,ENTRADAS[Status],"Concluído",ENTRADAS[Mês],E$5,ENTRADAS[Ano],$B$5,ENTRADAS[Subcategoria],$B59),
SUMIFS(ENTRADAS[Valor],ENTRADAS[Categoria],$B$49,ENTRADAS[Mês],E$5,ENTRADAS[Ano],$B$5,ENTRADAS[Subcategoria],$B59))))</f>
        <v/>
      </c>
      <c r="F59" s="61" t="str">
        <f>IF($B59="","",IF($B$49="","",IF($F$4=1,
SUMIFS(ENTRADAS[Valor],ENTRADAS[Categoria],$B$49,ENTRADAS[Status],"Concluído",ENTRADAS[Mês],F$5,ENTRADAS[Ano],$B$5,ENTRADAS[Subcategoria],$B59),
SUMIFS(ENTRADAS[Valor],ENTRADAS[Categoria],$B$49,ENTRADAS[Mês],F$5,ENTRADAS[Ano],$B$5,ENTRADAS[Subcategoria],$B59))))</f>
        <v/>
      </c>
      <c r="G59" s="61" t="str">
        <f>IF($B59="","",IF($B$49="","",IF($F$4=1,
SUMIFS(ENTRADAS[Valor],ENTRADAS[Categoria],$B$49,ENTRADAS[Status],"Concluído",ENTRADAS[Mês],G$5,ENTRADAS[Ano],$B$5,ENTRADAS[Subcategoria],$B59),
SUMIFS(ENTRADAS[Valor],ENTRADAS[Categoria],$B$49,ENTRADAS[Mês],G$5,ENTRADAS[Ano],$B$5,ENTRADAS[Subcategoria],$B59))))</f>
        <v/>
      </c>
      <c r="H59" s="61" t="str">
        <f>IF($B59="","",IF($B$49="","",IF($F$4=1,
SUMIFS(ENTRADAS[Valor],ENTRADAS[Categoria],$B$49,ENTRADAS[Status],"Concluído",ENTRADAS[Mês],H$5,ENTRADAS[Ano],$B$5,ENTRADAS[Subcategoria],$B59),
SUMIFS(ENTRADAS[Valor],ENTRADAS[Categoria],$B$49,ENTRADAS[Mês],H$5,ENTRADAS[Ano],$B$5,ENTRADAS[Subcategoria],$B59))))</f>
        <v/>
      </c>
      <c r="I59" s="61" t="str">
        <f>IF($B59="","",IF($B$49="","",IF($F$4=1,
SUMIFS(ENTRADAS[Valor],ENTRADAS[Categoria],$B$49,ENTRADAS[Status],"Concluído",ENTRADAS[Mês],I$5,ENTRADAS[Ano],$B$5,ENTRADAS[Subcategoria],$B59),
SUMIFS(ENTRADAS[Valor],ENTRADAS[Categoria],$B$49,ENTRADAS[Mês],I$5,ENTRADAS[Ano],$B$5,ENTRADAS[Subcategoria],$B59))))</f>
        <v/>
      </c>
      <c r="J59" s="61" t="str">
        <f>IF($B59="","",IF($B$49="","",IF($F$4=1,
SUMIFS(ENTRADAS[Valor],ENTRADAS[Categoria],$B$49,ENTRADAS[Status],"Concluído",ENTRADAS[Mês],J$5,ENTRADAS[Ano],$B$5,ENTRADAS[Subcategoria],$B59),
SUMIFS(ENTRADAS[Valor],ENTRADAS[Categoria],$B$49,ENTRADAS[Mês],J$5,ENTRADAS[Ano],$B$5,ENTRADAS[Subcategoria],$B59))))</f>
        <v/>
      </c>
      <c r="K59" s="61" t="str">
        <f>IF($B59="","",IF($B$49="","",IF($F$4=1,
SUMIFS(ENTRADAS[Valor],ENTRADAS[Categoria],$B$49,ENTRADAS[Status],"Concluído",ENTRADAS[Mês],K$5,ENTRADAS[Ano],$B$5,ENTRADAS[Subcategoria],$B59),
SUMIFS(ENTRADAS[Valor],ENTRADAS[Categoria],$B$49,ENTRADAS[Mês],K$5,ENTRADAS[Ano],$B$5,ENTRADAS[Subcategoria],$B59))))</f>
        <v/>
      </c>
      <c r="L59" s="61" t="str">
        <f>IF($B59="","",IF($B$49="","",IF($F$4=1,
SUMIFS(ENTRADAS[Valor],ENTRADAS[Categoria],$B$49,ENTRADAS[Status],"Concluído",ENTRADAS[Mês],L$5,ENTRADAS[Ano],$B$5,ENTRADAS[Subcategoria],$B59),
SUMIFS(ENTRADAS[Valor],ENTRADAS[Categoria],$B$49,ENTRADAS[Mês],L$5,ENTRADAS[Ano],$B$5,ENTRADAS[Subcategoria],$B59))))</f>
        <v/>
      </c>
      <c r="M59" s="61" t="str">
        <f>IF($B59="","",IF($B$49="","",IF($F$4=1,
SUMIFS(ENTRADAS[Valor],ENTRADAS[Categoria],$B$49,ENTRADAS[Status],"Concluído",ENTRADAS[Mês],M$5,ENTRADAS[Ano],$B$5,ENTRADAS[Subcategoria],$B59),
SUMIFS(ENTRADAS[Valor],ENTRADAS[Categoria],$B$49,ENTRADAS[Mês],M$5,ENTRADAS[Ano],$B$5,ENTRADAS[Subcategoria],$B59))))</f>
        <v/>
      </c>
      <c r="N59" s="61" t="str">
        <f>IF($B59="","",IF($B$49="","",IF($F$4=1,
SUMIFS(ENTRADAS[Valor],ENTRADAS[Categoria],$B$49,ENTRADAS[Status],"Concluído",ENTRADAS[Mês],N$5,ENTRADAS[Ano],$B$5,ENTRADAS[Subcategoria],$B59),
SUMIFS(ENTRADAS[Valor],ENTRADAS[Categoria],$B$49,ENTRADAS[Mês],N$5,ENTRADAS[Ano],$B$5,ENTRADAS[Subcategoria],$B59))))</f>
        <v/>
      </c>
      <c r="O59" s="57">
        <f t="shared" si="3"/>
        <v>0</v>
      </c>
    </row>
    <row r="60" spans="2:15" x14ac:dyDescent="0.3">
      <c r="B60" s="93" t="str">
        <f>IF('PLANO DE CONTAS'!H17="","",'PLANO DE CONTAS'!H17)</f>
        <v/>
      </c>
      <c r="C60" s="61" t="str">
        <f>IF($B60="","",IF($B$49="","",IF($F$4=1,
SUMIFS(ENTRADAS[Valor],ENTRADAS[Categoria],$B$49,ENTRADAS[Status],"Concluído",ENTRADAS[Mês],C$5,ENTRADAS[Ano],$B$5,ENTRADAS[Subcategoria],$B60),
SUMIFS(ENTRADAS[Valor],ENTRADAS[Categoria],$B$49,ENTRADAS[Mês],C$5,ENTRADAS[Ano],$B$5,ENTRADAS[Subcategoria],$B60))))</f>
        <v/>
      </c>
      <c r="D60" s="61" t="str">
        <f>IF($B60="","",IF($B$49="","",IF($F$4=1,
SUMIFS(ENTRADAS[Valor],ENTRADAS[Categoria],$B$49,ENTRADAS[Status],"Concluído",ENTRADAS[Mês],D$5,ENTRADAS[Ano],$B$5,ENTRADAS[Subcategoria],$B60),
SUMIFS(ENTRADAS[Valor],ENTRADAS[Categoria],$B$49,ENTRADAS[Mês],D$5,ENTRADAS[Ano],$B$5,ENTRADAS[Subcategoria],$B60))))</f>
        <v/>
      </c>
      <c r="E60" s="61" t="str">
        <f>IF($B60="","",IF($B$49="","",IF($F$4=1,
SUMIFS(ENTRADAS[Valor],ENTRADAS[Categoria],$B$49,ENTRADAS[Status],"Concluído",ENTRADAS[Mês],E$5,ENTRADAS[Ano],$B$5,ENTRADAS[Subcategoria],$B60),
SUMIFS(ENTRADAS[Valor],ENTRADAS[Categoria],$B$49,ENTRADAS[Mês],E$5,ENTRADAS[Ano],$B$5,ENTRADAS[Subcategoria],$B60))))</f>
        <v/>
      </c>
      <c r="F60" s="61" t="str">
        <f>IF($B60="","",IF($B$49="","",IF($F$4=1,
SUMIFS(ENTRADAS[Valor],ENTRADAS[Categoria],$B$49,ENTRADAS[Status],"Concluído",ENTRADAS[Mês],F$5,ENTRADAS[Ano],$B$5,ENTRADAS[Subcategoria],$B60),
SUMIFS(ENTRADAS[Valor],ENTRADAS[Categoria],$B$49,ENTRADAS[Mês],F$5,ENTRADAS[Ano],$B$5,ENTRADAS[Subcategoria],$B60))))</f>
        <v/>
      </c>
      <c r="G60" s="61" t="str">
        <f>IF($B60="","",IF($B$49="","",IF($F$4=1,
SUMIFS(ENTRADAS[Valor],ENTRADAS[Categoria],$B$49,ENTRADAS[Status],"Concluído",ENTRADAS[Mês],G$5,ENTRADAS[Ano],$B$5,ENTRADAS[Subcategoria],$B60),
SUMIFS(ENTRADAS[Valor],ENTRADAS[Categoria],$B$49,ENTRADAS[Mês],G$5,ENTRADAS[Ano],$B$5,ENTRADAS[Subcategoria],$B60))))</f>
        <v/>
      </c>
      <c r="H60" s="61" t="str">
        <f>IF($B60="","",IF($B$49="","",IF($F$4=1,
SUMIFS(ENTRADAS[Valor],ENTRADAS[Categoria],$B$49,ENTRADAS[Status],"Concluído",ENTRADAS[Mês],H$5,ENTRADAS[Ano],$B$5,ENTRADAS[Subcategoria],$B60),
SUMIFS(ENTRADAS[Valor],ENTRADAS[Categoria],$B$49,ENTRADAS[Mês],H$5,ENTRADAS[Ano],$B$5,ENTRADAS[Subcategoria],$B60))))</f>
        <v/>
      </c>
      <c r="I60" s="61" t="str">
        <f>IF($B60="","",IF($B$49="","",IF($F$4=1,
SUMIFS(ENTRADAS[Valor],ENTRADAS[Categoria],$B$49,ENTRADAS[Status],"Concluído",ENTRADAS[Mês],I$5,ENTRADAS[Ano],$B$5,ENTRADAS[Subcategoria],$B60),
SUMIFS(ENTRADAS[Valor],ENTRADAS[Categoria],$B$49,ENTRADAS[Mês],I$5,ENTRADAS[Ano],$B$5,ENTRADAS[Subcategoria],$B60))))</f>
        <v/>
      </c>
      <c r="J60" s="61" t="str">
        <f>IF($B60="","",IF($B$49="","",IF($F$4=1,
SUMIFS(ENTRADAS[Valor],ENTRADAS[Categoria],$B$49,ENTRADAS[Status],"Concluído",ENTRADAS[Mês],J$5,ENTRADAS[Ano],$B$5,ENTRADAS[Subcategoria],$B60),
SUMIFS(ENTRADAS[Valor],ENTRADAS[Categoria],$B$49,ENTRADAS[Mês],J$5,ENTRADAS[Ano],$B$5,ENTRADAS[Subcategoria],$B60))))</f>
        <v/>
      </c>
      <c r="K60" s="61" t="str">
        <f>IF($B60="","",IF($B$49="","",IF($F$4=1,
SUMIFS(ENTRADAS[Valor],ENTRADAS[Categoria],$B$49,ENTRADAS[Status],"Concluído",ENTRADAS[Mês],K$5,ENTRADAS[Ano],$B$5,ENTRADAS[Subcategoria],$B60),
SUMIFS(ENTRADAS[Valor],ENTRADAS[Categoria],$B$49,ENTRADAS[Mês],K$5,ENTRADAS[Ano],$B$5,ENTRADAS[Subcategoria],$B60))))</f>
        <v/>
      </c>
      <c r="L60" s="61" t="str">
        <f>IF($B60="","",IF($B$49="","",IF($F$4=1,
SUMIFS(ENTRADAS[Valor],ENTRADAS[Categoria],$B$49,ENTRADAS[Status],"Concluído",ENTRADAS[Mês],L$5,ENTRADAS[Ano],$B$5,ENTRADAS[Subcategoria],$B60),
SUMIFS(ENTRADAS[Valor],ENTRADAS[Categoria],$B$49,ENTRADAS[Mês],L$5,ENTRADAS[Ano],$B$5,ENTRADAS[Subcategoria],$B60))))</f>
        <v/>
      </c>
      <c r="M60" s="61" t="str">
        <f>IF($B60="","",IF($B$49="","",IF($F$4=1,
SUMIFS(ENTRADAS[Valor],ENTRADAS[Categoria],$B$49,ENTRADAS[Status],"Concluído",ENTRADAS[Mês],M$5,ENTRADAS[Ano],$B$5,ENTRADAS[Subcategoria],$B60),
SUMIFS(ENTRADAS[Valor],ENTRADAS[Categoria],$B$49,ENTRADAS[Mês],M$5,ENTRADAS[Ano],$B$5,ENTRADAS[Subcategoria],$B60))))</f>
        <v/>
      </c>
      <c r="N60" s="61" t="str">
        <f>IF($B60="","",IF($B$49="","",IF($F$4=1,
SUMIFS(ENTRADAS[Valor],ENTRADAS[Categoria],$B$49,ENTRADAS[Status],"Concluído",ENTRADAS[Mês],N$5,ENTRADAS[Ano],$B$5,ENTRADAS[Subcategoria],$B60),
SUMIFS(ENTRADAS[Valor],ENTRADAS[Categoria],$B$49,ENTRADAS[Mês],N$5,ENTRADAS[Ano],$B$5,ENTRADAS[Subcategoria],$B60))))</f>
        <v/>
      </c>
      <c r="O60" s="57">
        <f t="shared" si="3"/>
        <v>0</v>
      </c>
    </row>
    <row r="61" spans="2:15" x14ac:dyDescent="0.3">
      <c r="B61" s="93" t="str">
        <f>IF('PLANO DE CONTAS'!H18="","",'PLANO DE CONTAS'!H18)</f>
        <v/>
      </c>
      <c r="C61" s="61" t="str">
        <f>IF($B61="","",IF($B$49="","",IF($F$4=1,
SUMIFS(ENTRADAS[Valor],ENTRADAS[Categoria],$B$49,ENTRADAS[Status],"Concluído",ENTRADAS[Mês],C$5,ENTRADAS[Ano],$B$5,ENTRADAS[Subcategoria],$B61),
SUMIFS(ENTRADAS[Valor],ENTRADAS[Categoria],$B$49,ENTRADAS[Mês],C$5,ENTRADAS[Ano],$B$5,ENTRADAS[Subcategoria],$B61))))</f>
        <v/>
      </c>
      <c r="D61" s="61" t="str">
        <f>IF($B61="","",IF($B$49="","",IF($F$4=1,
SUMIFS(ENTRADAS[Valor],ENTRADAS[Categoria],$B$49,ENTRADAS[Status],"Concluído",ENTRADAS[Mês],D$5,ENTRADAS[Ano],$B$5,ENTRADAS[Subcategoria],$B61),
SUMIFS(ENTRADAS[Valor],ENTRADAS[Categoria],$B$49,ENTRADAS[Mês],D$5,ENTRADAS[Ano],$B$5,ENTRADAS[Subcategoria],$B61))))</f>
        <v/>
      </c>
      <c r="E61" s="61" t="str">
        <f>IF($B61="","",IF($B$49="","",IF($F$4=1,
SUMIFS(ENTRADAS[Valor],ENTRADAS[Categoria],$B$49,ENTRADAS[Status],"Concluído",ENTRADAS[Mês],E$5,ENTRADAS[Ano],$B$5,ENTRADAS[Subcategoria],$B61),
SUMIFS(ENTRADAS[Valor],ENTRADAS[Categoria],$B$49,ENTRADAS[Mês],E$5,ENTRADAS[Ano],$B$5,ENTRADAS[Subcategoria],$B61))))</f>
        <v/>
      </c>
      <c r="F61" s="61" t="str">
        <f>IF($B61="","",IF($B$49="","",IF($F$4=1,
SUMIFS(ENTRADAS[Valor],ENTRADAS[Categoria],$B$49,ENTRADAS[Status],"Concluído",ENTRADAS[Mês],F$5,ENTRADAS[Ano],$B$5,ENTRADAS[Subcategoria],$B61),
SUMIFS(ENTRADAS[Valor],ENTRADAS[Categoria],$B$49,ENTRADAS[Mês],F$5,ENTRADAS[Ano],$B$5,ENTRADAS[Subcategoria],$B61))))</f>
        <v/>
      </c>
      <c r="G61" s="61" t="str">
        <f>IF($B61="","",IF($B$49="","",IF($F$4=1,
SUMIFS(ENTRADAS[Valor],ENTRADAS[Categoria],$B$49,ENTRADAS[Status],"Concluído",ENTRADAS[Mês],G$5,ENTRADAS[Ano],$B$5,ENTRADAS[Subcategoria],$B61),
SUMIFS(ENTRADAS[Valor],ENTRADAS[Categoria],$B$49,ENTRADAS[Mês],G$5,ENTRADAS[Ano],$B$5,ENTRADAS[Subcategoria],$B61))))</f>
        <v/>
      </c>
      <c r="H61" s="61" t="str">
        <f>IF($B61="","",IF($B$49="","",IF($F$4=1,
SUMIFS(ENTRADAS[Valor],ENTRADAS[Categoria],$B$49,ENTRADAS[Status],"Concluído",ENTRADAS[Mês],H$5,ENTRADAS[Ano],$B$5,ENTRADAS[Subcategoria],$B61),
SUMIFS(ENTRADAS[Valor],ENTRADAS[Categoria],$B$49,ENTRADAS[Mês],H$5,ENTRADAS[Ano],$B$5,ENTRADAS[Subcategoria],$B61))))</f>
        <v/>
      </c>
      <c r="I61" s="61" t="str">
        <f>IF($B61="","",IF($B$49="","",IF($F$4=1,
SUMIFS(ENTRADAS[Valor],ENTRADAS[Categoria],$B$49,ENTRADAS[Status],"Concluído",ENTRADAS[Mês],I$5,ENTRADAS[Ano],$B$5,ENTRADAS[Subcategoria],$B61),
SUMIFS(ENTRADAS[Valor],ENTRADAS[Categoria],$B$49,ENTRADAS[Mês],I$5,ENTRADAS[Ano],$B$5,ENTRADAS[Subcategoria],$B61))))</f>
        <v/>
      </c>
      <c r="J61" s="61" t="str">
        <f>IF($B61="","",IF($B$49="","",IF($F$4=1,
SUMIFS(ENTRADAS[Valor],ENTRADAS[Categoria],$B$49,ENTRADAS[Status],"Concluído",ENTRADAS[Mês],J$5,ENTRADAS[Ano],$B$5,ENTRADAS[Subcategoria],$B61),
SUMIFS(ENTRADAS[Valor],ENTRADAS[Categoria],$B$49,ENTRADAS[Mês],J$5,ENTRADAS[Ano],$B$5,ENTRADAS[Subcategoria],$B61))))</f>
        <v/>
      </c>
      <c r="K61" s="61" t="str">
        <f>IF($B61="","",IF($B$49="","",IF($F$4=1,
SUMIFS(ENTRADAS[Valor],ENTRADAS[Categoria],$B$49,ENTRADAS[Status],"Concluído",ENTRADAS[Mês],K$5,ENTRADAS[Ano],$B$5,ENTRADAS[Subcategoria],$B61),
SUMIFS(ENTRADAS[Valor],ENTRADAS[Categoria],$B$49,ENTRADAS[Mês],K$5,ENTRADAS[Ano],$B$5,ENTRADAS[Subcategoria],$B61))))</f>
        <v/>
      </c>
      <c r="L61" s="61" t="str">
        <f>IF($B61="","",IF($B$49="","",IF($F$4=1,
SUMIFS(ENTRADAS[Valor],ENTRADAS[Categoria],$B$49,ENTRADAS[Status],"Concluído",ENTRADAS[Mês],L$5,ENTRADAS[Ano],$B$5,ENTRADAS[Subcategoria],$B61),
SUMIFS(ENTRADAS[Valor],ENTRADAS[Categoria],$B$49,ENTRADAS[Mês],L$5,ENTRADAS[Ano],$B$5,ENTRADAS[Subcategoria],$B61))))</f>
        <v/>
      </c>
      <c r="M61" s="61" t="str">
        <f>IF($B61="","",IF($B$49="","",IF($F$4=1,
SUMIFS(ENTRADAS[Valor],ENTRADAS[Categoria],$B$49,ENTRADAS[Status],"Concluído",ENTRADAS[Mês],M$5,ENTRADAS[Ano],$B$5,ENTRADAS[Subcategoria],$B61),
SUMIFS(ENTRADAS[Valor],ENTRADAS[Categoria],$B$49,ENTRADAS[Mês],M$5,ENTRADAS[Ano],$B$5,ENTRADAS[Subcategoria],$B61))))</f>
        <v/>
      </c>
      <c r="N61" s="61" t="str">
        <f>IF($B61="","",IF($B$49="","",IF($F$4=1,
SUMIFS(ENTRADAS[Valor],ENTRADAS[Categoria],$B$49,ENTRADAS[Status],"Concluído",ENTRADAS[Mês],N$5,ENTRADAS[Ano],$B$5,ENTRADAS[Subcategoria],$B61),
SUMIFS(ENTRADAS[Valor],ENTRADAS[Categoria],$B$49,ENTRADAS[Mês],N$5,ENTRADAS[Ano],$B$5,ENTRADAS[Subcategoria],$B61))))</f>
        <v/>
      </c>
      <c r="O61" s="57">
        <f t="shared" si="3"/>
        <v>0</v>
      </c>
    </row>
    <row r="62" spans="2:15" x14ac:dyDescent="0.3">
      <c r="B62" s="93" t="str">
        <f>IF('PLANO DE CONTAS'!H19="","",'PLANO DE CONTAS'!H19)</f>
        <v/>
      </c>
      <c r="C62" s="61" t="str">
        <f>IF($B62="","",IF($B$49="","",IF($F$4=1,
SUMIFS(ENTRADAS[Valor],ENTRADAS[Categoria],$B$49,ENTRADAS[Status],"Concluído",ENTRADAS[Mês],C$5,ENTRADAS[Ano],$B$5,ENTRADAS[Subcategoria],$B62),
SUMIFS(ENTRADAS[Valor],ENTRADAS[Categoria],$B$49,ENTRADAS[Mês],C$5,ENTRADAS[Ano],$B$5,ENTRADAS[Subcategoria],$B62))))</f>
        <v/>
      </c>
      <c r="D62" s="61" t="str">
        <f>IF($B62="","",IF($B$49="","",IF($F$4=1,
SUMIFS(ENTRADAS[Valor],ENTRADAS[Categoria],$B$49,ENTRADAS[Status],"Concluído",ENTRADAS[Mês],D$5,ENTRADAS[Ano],$B$5,ENTRADAS[Subcategoria],$B62),
SUMIFS(ENTRADAS[Valor],ENTRADAS[Categoria],$B$49,ENTRADAS[Mês],D$5,ENTRADAS[Ano],$B$5,ENTRADAS[Subcategoria],$B62))))</f>
        <v/>
      </c>
      <c r="E62" s="61" t="str">
        <f>IF($B62="","",IF($B$49="","",IF($F$4=1,
SUMIFS(ENTRADAS[Valor],ENTRADAS[Categoria],$B$49,ENTRADAS[Status],"Concluído",ENTRADAS[Mês],E$5,ENTRADAS[Ano],$B$5,ENTRADAS[Subcategoria],$B62),
SUMIFS(ENTRADAS[Valor],ENTRADAS[Categoria],$B$49,ENTRADAS[Mês],E$5,ENTRADAS[Ano],$B$5,ENTRADAS[Subcategoria],$B62))))</f>
        <v/>
      </c>
      <c r="F62" s="61" t="str">
        <f>IF($B62="","",IF($B$49="","",IF($F$4=1,
SUMIFS(ENTRADAS[Valor],ENTRADAS[Categoria],$B$49,ENTRADAS[Status],"Concluído",ENTRADAS[Mês],F$5,ENTRADAS[Ano],$B$5,ENTRADAS[Subcategoria],$B62),
SUMIFS(ENTRADAS[Valor],ENTRADAS[Categoria],$B$49,ENTRADAS[Mês],F$5,ENTRADAS[Ano],$B$5,ENTRADAS[Subcategoria],$B62))))</f>
        <v/>
      </c>
      <c r="G62" s="61" t="str">
        <f>IF($B62="","",IF($B$49="","",IF($F$4=1,
SUMIFS(ENTRADAS[Valor],ENTRADAS[Categoria],$B$49,ENTRADAS[Status],"Concluído",ENTRADAS[Mês],G$5,ENTRADAS[Ano],$B$5,ENTRADAS[Subcategoria],$B62),
SUMIFS(ENTRADAS[Valor],ENTRADAS[Categoria],$B$49,ENTRADAS[Mês],G$5,ENTRADAS[Ano],$B$5,ENTRADAS[Subcategoria],$B62))))</f>
        <v/>
      </c>
      <c r="H62" s="61" t="str">
        <f>IF($B62="","",IF($B$49="","",IF($F$4=1,
SUMIFS(ENTRADAS[Valor],ENTRADAS[Categoria],$B$49,ENTRADAS[Status],"Concluído",ENTRADAS[Mês],H$5,ENTRADAS[Ano],$B$5,ENTRADAS[Subcategoria],$B62),
SUMIFS(ENTRADAS[Valor],ENTRADAS[Categoria],$B$49,ENTRADAS[Mês],H$5,ENTRADAS[Ano],$B$5,ENTRADAS[Subcategoria],$B62))))</f>
        <v/>
      </c>
      <c r="I62" s="61" t="str">
        <f>IF($B62="","",IF($B$49="","",IF($F$4=1,
SUMIFS(ENTRADAS[Valor],ENTRADAS[Categoria],$B$49,ENTRADAS[Status],"Concluído",ENTRADAS[Mês],I$5,ENTRADAS[Ano],$B$5,ENTRADAS[Subcategoria],$B62),
SUMIFS(ENTRADAS[Valor],ENTRADAS[Categoria],$B$49,ENTRADAS[Mês],I$5,ENTRADAS[Ano],$B$5,ENTRADAS[Subcategoria],$B62))))</f>
        <v/>
      </c>
      <c r="J62" s="61" t="str">
        <f>IF($B62="","",IF($B$49="","",IF($F$4=1,
SUMIFS(ENTRADAS[Valor],ENTRADAS[Categoria],$B$49,ENTRADAS[Status],"Concluído",ENTRADAS[Mês],J$5,ENTRADAS[Ano],$B$5,ENTRADAS[Subcategoria],$B62),
SUMIFS(ENTRADAS[Valor],ENTRADAS[Categoria],$B$49,ENTRADAS[Mês],J$5,ENTRADAS[Ano],$B$5,ENTRADAS[Subcategoria],$B62))))</f>
        <v/>
      </c>
      <c r="K62" s="61" t="str">
        <f>IF($B62="","",IF($B$49="","",IF($F$4=1,
SUMIFS(ENTRADAS[Valor],ENTRADAS[Categoria],$B$49,ENTRADAS[Status],"Concluído",ENTRADAS[Mês],K$5,ENTRADAS[Ano],$B$5,ENTRADAS[Subcategoria],$B62),
SUMIFS(ENTRADAS[Valor],ENTRADAS[Categoria],$B$49,ENTRADAS[Mês],K$5,ENTRADAS[Ano],$B$5,ENTRADAS[Subcategoria],$B62))))</f>
        <v/>
      </c>
      <c r="L62" s="61" t="str">
        <f>IF($B62="","",IF($B$49="","",IF($F$4=1,
SUMIFS(ENTRADAS[Valor],ENTRADAS[Categoria],$B$49,ENTRADAS[Status],"Concluído",ENTRADAS[Mês],L$5,ENTRADAS[Ano],$B$5,ENTRADAS[Subcategoria],$B62),
SUMIFS(ENTRADAS[Valor],ENTRADAS[Categoria],$B$49,ENTRADAS[Mês],L$5,ENTRADAS[Ano],$B$5,ENTRADAS[Subcategoria],$B62))))</f>
        <v/>
      </c>
      <c r="M62" s="61" t="str">
        <f>IF($B62="","",IF($B$49="","",IF($F$4=1,
SUMIFS(ENTRADAS[Valor],ENTRADAS[Categoria],$B$49,ENTRADAS[Status],"Concluído",ENTRADAS[Mês],M$5,ENTRADAS[Ano],$B$5,ENTRADAS[Subcategoria],$B62),
SUMIFS(ENTRADAS[Valor],ENTRADAS[Categoria],$B$49,ENTRADAS[Mês],M$5,ENTRADAS[Ano],$B$5,ENTRADAS[Subcategoria],$B62))))</f>
        <v/>
      </c>
      <c r="N62" s="61" t="str">
        <f>IF($B62="","",IF($B$49="","",IF($F$4=1,
SUMIFS(ENTRADAS[Valor],ENTRADAS[Categoria],$B$49,ENTRADAS[Status],"Concluído",ENTRADAS[Mês],N$5,ENTRADAS[Ano],$B$5,ENTRADAS[Subcategoria],$B62),
SUMIFS(ENTRADAS[Valor],ENTRADAS[Categoria],$B$49,ENTRADAS[Mês],N$5,ENTRADAS[Ano],$B$5,ENTRADAS[Subcategoria],$B62))))</f>
        <v/>
      </c>
      <c r="O62" s="57">
        <f t="shared" si="3"/>
        <v>0</v>
      </c>
    </row>
    <row r="63" spans="2:15" x14ac:dyDescent="0.3">
      <c r="B63" s="93" t="str">
        <f>IF('PLANO DE CONTAS'!H20="","",'PLANO DE CONTAS'!H20)</f>
        <v/>
      </c>
      <c r="C63" s="61" t="str">
        <f>IF($B63="","",IF($B$49="","",IF($F$4=1,
SUMIFS(ENTRADAS[Valor],ENTRADAS[Categoria],$B$49,ENTRADAS[Status],"Concluído",ENTRADAS[Mês],C$5,ENTRADAS[Ano],$B$5,ENTRADAS[Subcategoria],$B63),
SUMIFS(ENTRADAS[Valor],ENTRADAS[Categoria],$B$49,ENTRADAS[Mês],C$5,ENTRADAS[Ano],$B$5,ENTRADAS[Subcategoria],$B63))))</f>
        <v/>
      </c>
      <c r="D63" s="61" t="str">
        <f>IF($B63="","",IF($B$49="","",IF($F$4=1,
SUMIFS(ENTRADAS[Valor],ENTRADAS[Categoria],$B$49,ENTRADAS[Status],"Concluído",ENTRADAS[Mês],D$5,ENTRADAS[Ano],$B$5,ENTRADAS[Subcategoria],$B63),
SUMIFS(ENTRADAS[Valor],ENTRADAS[Categoria],$B$49,ENTRADAS[Mês],D$5,ENTRADAS[Ano],$B$5,ENTRADAS[Subcategoria],$B63))))</f>
        <v/>
      </c>
      <c r="E63" s="61" t="str">
        <f>IF($B63="","",IF($B$49="","",IF($F$4=1,
SUMIFS(ENTRADAS[Valor],ENTRADAS[Categoria],$B$49,ENTRADAS[Status],"Concluído",ENTRADAS[Mês],E$5,ENTRADAS[Ano],$B$5,ENTRADAS[Subcategoria],$B63),
SUMIFS(ENTRADAS[Valor],ENTRADAS[Categoria],$B$49,ENTRADAS[Mês],E$5,ENTRADAS[Ano],$B$5,ENTRADAS[Subcategoria],$B63))))</f>
        <v/>
      </c>
      <c r="F63" s="61" t="str">
        <f>IF($B63="","",IF($B$49="","",IF($F$4=1,
SUMIFS(ENTRADAS[Valor],ENTRADAS[Categoria],$B$49,ENTRADAS[Status],"Concluído",ENTRADAS[Mês],F$5,ENTRADAS[Ano],$B$5,ENTRADAS[Subcategoria],$B63),
SUMIFS(ENTRADAS[Valor],ENTRADAS[Categoria],$B$49,ENTRADAS[Mês],F$5,ENTRADAS[Ano],$B$5,ENTRADAS[Subcategoria],$B63))))</f>
        <v/>
      </c>
      <c r="G63" s="61" t="str">
        <f>IF($B63="","",IF($B$49="","",IF($F$4=1,
SUMIFS(ENTRADAS[Valor],ENTRADAS[Categoria],$B$49,ENTRADAS[Status],"Concluído",ENTRADAS[Mês],G$5,ENTRADAS[Ano],$B$5,ENTRADAS[Subcategoria],$B63),
SUMIFS(ENTRADAS[Valor],ENTRADAS[Categoria],$B$49,ENTRADAS[Mês],G$5,ENTRADAS[Ano],$B$5,ENTRADAS[Subcategoria],$B63))))</f>
        <v/>
      </c>
      <c r="H63" s="61" t="str">
        <f>IF($B63="","",IF($B$49="","",IF($F$4=1,
SUMIFS(ENTRADAS[Valor],ENTRADAS[Categoria],$B$49,ENTRADAS[Status],"Concluído",ENTRADAS[Mês],H$5,ENTRADAS[Ano],$B$5,ENTRADAS[Subcategoria],$B63),
SUMIFS(ENTRADAS[Valor],ENTRADAS[Categoria],$B$49,ENTRADAS[Mês],H$5,ENTRADAS[Ano],$B$5,ENTRADAS[Subcategoria],$B63))))</f>
        <v/>
      </c>
      <c r="I63" s="61" t="str">
        <f>IF($B63="","",IF($B$49="","",IF($F$4=1,
SUMIFS(ENTRADAS[Valor],ENTRADAS[Categoria],$B$49,ENTRADAS[Status],"Concluído",ENTRADAS[Mês],I$5,ENTRADAS[Ano],$B$5,ENTRADAS[Subcategoria],$B63),
SUMIFS(ENTRADAS[Valor],ENTRADAS[Categoria],$B$49,ENTRADAS[Mês],I$5,ENTRADAS[Ano],$B$5,ENTRADAS[Subcategoria],$B63))))</f>
        <v/>
      </c>
      <c r="J63" s="61" t="str">
        <f>IF($B63="","",IF($B$49="","",IF($F$4=1,
SUMIFS(ENTRADAS[Valor],ENTRADAS[Categoria],$B$49,ENTRADAS[Status],"Concluído",ENTRADAS[Mês],J$5,ENTRADAS[Ano],$B$5,ENTRADAS[Subcategoria],$B63),
SUMIFS(ENTRADAS[Valor],ENTRADAS[Categoria],$B$49,ENTRADAS[Mês],J$5,ENTRADAS[Ano],$B$5,ENTRADAS[Subcategoria],$B63))))</f>
        <v/>
      </c>
      <c r="K63" s="61" t="str">
        <f>IF($B63="","",IF($B$49="","",IF($F$4=1,
SUMIFS(ENTRADAS[Valor],ENTRADAS[Categoria],$B$49,ENTRADAS[Status],"Concluído",ENTRADAS[Mês],K$5,ENTRADAS[Ano],$B$5,ENTRADAS[Subcategoria],$B63),
SUMIFS(ENTRADAS[Valor],ENTRADAS[Categoria],$B$49,ENTRADAS[Mês],K$5,ENTRADAS[Ano],$B$5,ENTRADAS[Subcategoria],$B63))))</f>
        <v/>
      </c>
      <c r="L63" s="61" t="str">
        <f>IF($B63="","",IF($B$49="","",IF($F$4=1,
SUMIFS(ENTRADAS[Valor],ENTRADAS[Categoria],$B$49,ENTRADAS[Status],"Concluído",ENTRADAS[Mês],L$5,ENTRADAS[Ano],$B$5,ENTRADAS[Subcategoria],$B63),
SUMIFS(ENTRADAS[Valor],ENTRADAS[Categoria],$B$49,ENTRADAS[Mês],L$5,ENTRADAS[Ano],$B$5,ENTRADAS[Subcategoria],$B63))))</f>
        <v/>
      </c>
      <c r="M63" s="61" t="str">
        <f>IF($B63="","",IF($B$49="","",IF($F$4=1,
SUMIFS(ENTRADAS[Valor],ENTRADAS[Categoria],$B$49,ENTRADAS[Status],"Concluído",ENTRADAS[Mês],M$5,ENTRADAS[Ano],$B$5,ENTRADAS[Subcategoria],$B63),
SUMIFS(ENTRADAS[Valor],ENTRADAS[Categoria],$B$49,ENTRADAS[Mês],M$5,ENTRADAS[Ano],$B$5,ENTRADAS[Subcategoria],$B63))))</f>
        <v/>
      </c>
      <c r="N63" s="61" t="str">
        <f>IF($B63="","",IF($B$49="","",IF($F$4=1,
SUMIFS(ENTRADAS[Valor],ENTRADAS[Categoria],$B$49,ENTRADAS[Status],"Concluído",ENTRADAS[Mês],N$5,ENTRADAS[Ano],$B$5,ENTRADAS[Subcategoria],$B63),
SUMIFS(ENTRADAS[Valor],ENTRADAS[Categoria],$B$49,ENTRADAS[Mês],N$5,ENTRADAS[Ano],$B$5,ENTRADAS[Subcategoria],$B63))))</f>
        <v/>
      </c>
      <c r="O63" s="57">
        <f t="shared" si="3"/>
        <v>0</v>
      </c>
    </row>
    <row r="64" spans="2:15" x14ac:dyDescent="0.3">
      <c r="B64" s="93" t="str">
        <f>IF('PLANO DE CONTAS'!H21="","",'PLANO DE CONTAS'!H21)</f>
        <v/>
      </c>
      <c r="C64" s="61" t="str">
        <f>IF($B64="","",IF($B$49="","",IF($F$4=1,
SUMIFS(ENTRADAS[Valor],ENTRADAS[Categoria],$B$49,ENTRADAS[Status],"Concluído",ENTRADAS[Mês],C$5,ENTRADAS[Ano],$B$5,ENTRADAS[Subcategoria],$B64),
SUMIFS(ENTRADAS[Valor],ENTRADAS[Categoria],$B$49,ENTRADAS[Mês],C$5,ENTRADAS[Ano],$B$5,ENTRADAS[Subcategoria],$B64))))</f>
        <v/>
      </c>
      <c r="D64" s="61" t="str">
        <f>IF($B64="","",IF($B$49="","",IF($F$4=1,
SUMIFS(ENTRADAS[Valor],ENTRADAS[Categoria],$B$49,ENTRADAS[Status],"Concluído",ENTRADAS[Mês],D$5,ENTRADAS[Ano],$B$5,ENTRADAS[Subcategoria],$B64),
SUMIFS(ENTRADAS[Valor],ENTRADAS[Categoria],$B$49,ENTRADAS[Mês],D$5,ENTRADAS[Ano],$B$5,ENTRADAS[Subcategoria],$B64))))</f>
        <v/>
      </c>
      <c r="E64" s="61" t="str">
        <f>IF($B64="","",IF($B$49="","",IF($F$4=1,
SUMIFS(ENTRADAS[Valor],ENTRADAS[Categoria],$B$49,ENTRADAS[Status],"Concluído",ENTRADAS[Mês],E$5,ENTRADAS[Ano],$B$5,ENTRADAS[Subcategoria],$B64),
SUMIFS(ENTRADAS[Valor],ENTRADAS[Categoria],$B$49,ENTRADAS[Mês],E$5,ENTRADAS[Ano],$B$5,ENTRADAS[Subcategoria],$B64))))</f>
        <v/>
      </c>
      <c r="F64" s="61" t="str">
        <f>IF($B64="","",IF($B$49="","",IF($F$4=1,
SUMIFS(ENTRADAS[Valor],ENTRADAS[Categoria],$B$49,ENTRADAS[Status],"Concluído",ENTRADAS[Mês],F$5,ENTRADAS[Ano],$B$5,ENTRADAS[Subcategoria],$B64),
SUMIFS(ENTRADAS[Valor],ENTRADAS[Categoria],$B$49,ENTRADAS[Mês],F$5,ENTRADAS[Ano],$B$5,ENTRADAS[Subcategoria],$B64))))</f>
        <v/>
      </c>
      <c r="G64" s="61" t="str">
        <f>IF($B64="","",IF($B$49="","",IF($F$4=1,
SUMIFS(ENTRADAS[Valor],ENTRADAS[Categoria],$B$49,ENTRADAS[Status],"Concluído",ENTRADAS[Mês],G$5,ENTRADAS[Ano],$B$5,ENTRADAS[Subcategoria],$B64),
SUMIFS(ENTRADAS[Valor],ENTRADAS[Categoria],$B$49,ENTRADAS[Mês],G$5,ENTRADAS[Ano],$B$5,ENTRADAS[Subcategoria],$B64))))</f>
        <v/>
      </c>
      <c r="H64" s="61" t="str">
        <f>IF($B64="","",IF($B$49="","",IF($F$4=1,
SUMIFS(ENTRADAS[Valor],ENTRADAS[Categoria],$B$49,ENTRADAS[Status],"Concluído",ENTRADAS[Mês],H$5,ENTRADAS[Ano],$B$5,ENTRADAS[Subcategoria],$B64),
SUMIFS(ENTRADAS[Valor],ENTRADAS[Categoria],$B$49,ENTRADAS[Mês],H$5,ENTRADAS[Ano],$B$5,ENTRADAS[Subcategoria],$B64))))</f>
        <v/>
      </c>
      <c r="I64" s="61" t="str">
        <f>IF($B64="","",IF($B$49="","",IF($F$4=1,
SUMIFS(ENTRADAS[Valor],ENTRADAS[Categoria],$B$49,ENTRADAS[Status],"Concluído",ENTRADAS[Mês],I$5,ENTRADAS[Ano],$B$5,ENTRADAS[Subcategoria],$B64),
SUMIFS(ENTRADAS[Valor],ENTRADAS[Categoria],$B$49,ENTRADAS[Mês],I$5,ENTRADAS[Ano],$B$5,ENTRADAS[Subcategoria],$B64))))</f>
        <v/>
      </c>
      <c r="J64" s="61" t="str">
        <f>IF($B64="","",IF($B$49="","",IF($F$4=1,
SUMIFS(ENTRADAS[Valor],ENTRADAS[Categoria],$B$49,ENTRADAS[Status],"Concluído",ENTRADAS[Mês],J$5,ENTRADAS[Ano],$B$5,ENTRADAS[Subcategoria],$B64),
SUMIFS(ENTRADAS[Valor],ENTRADAS[Categoria],$B$49,ENTRADAS[Mês],J$5,ENTRADAS[Ano],$B$5,ENTRADAS[Subcategoria],$B64))))</f>
        <v/>
      </c>
      <c r="K64" s="61" t="str">
        <f>IF($B64="","",IF($B$49="","",IF($F$4=1,
SUMIFS(ENTRADAS[Valor],ENTRADAS[Categoria],$B$49,ENTRADAS[Status],"Concluído",ENTRADAS[Mês],K$5,ENTRADAS[Ano],$B$5,ENTRADAS[Subcategoria],$B64),
SUMIFS(ENTRADAS[Valor],ENTRADAS[Categoria],$B$49,ENTRADAS[Mês],K$5,ENTRADAS[Ano],$B$5,ENTRADAS[Subcategoria],$B64))))</f>
        <v/>
      </c>
      <c r="L64" s="61" t="str">
        <f>IF($B64="","",IF($B$49="","",IF($F$4=1,
SUMIFS(ENTRADAS[Valor],ENTRADAS[Categoria],$B$49,ENTRADAS[Status],"Concluído",ENTRADAS[Mês],L$5,ENTRADAS[Ano],$B$5,ENTRADAS[Subcategoria],$B64),
SUMIFS(ENTRADAS[Valor],ENTRADAS[Categoria],$B$49,ENTRADAS[Mês],L$5,ENTRADAS[Ano],$B$5,ENTRADAS[Subcategoria],$B64))))</f>
        <v/>
      </c>
      <c r="M64" s="61" t="str">
        <f>IF($B64="","",IF($B$49="","",IF($F$4=1,
SUMIFS(ENTRADAS[Valor],ENTRADAS[Categoria],$B$49,ENTRADAS[Status],"Concluído",ENTRADAS[Mês],M$5,ENTRADAS[Ano],$B$5,ENTRADAS[Subcategoria],$B64),
SUMIFS(ENTRADAS[Valor],ENTRADAS[Categoria],$B$49,ENTRADAS[Mês],M$5,ENTRADAS[Ano],$B$5,ENTRADAS[Subcategoria],$B64))))</f>
        <v/>
      </c>
      <c r="N64" s="61" t="str">
        <f>IF($B64="","",IF($B$49="","",IF($F$4=1,
SUMIFS(ENTRADAS[Valor],ENTRADAS[Categoria],$B$49,ENTRADAS[Status],"Concluído",ENTRADAS[Mês],N$5,ENTRADAS[Ano],$B$5,ENTRADAS[Subcategoria],$B64),
SUMIFS(ENTRADAS[Valor],ENTRADAS[Categoria],$B$49,ENTRADAS[Mês],N$5,ENTRADAS[Ano],$B$5,ENTRADAS[Subcategoria],$B64))))</f>
        <v/>
      </c>
      <c r="O64" s="57">
        <f t="shared" si="3"/>
        <v>0</v>
      </c>
    </row>
    <row r="65" spans="2:15" x14ac:dyDescent="0.3">
      <c r="B65" s="93" t="str">
        <f>IF('PLANO DE CONTAS'!H22="","",'PLANO DE CONTAS'!H22)</f>
        <v/>
      </c>
      <c r="C65" s="61" t="str">
        <f>IF($B65="","",IF($B$49="","",IF($F$4=1,
SUMIFS(ENTRADAS[Valor],ENTRADAS[Categoria],$B$49,ENTRADAS[Status],"Concluído",ENTRADAS[Mês],C$5,ENTRADAS[Ano],$B$5,ENTRADAS[Subcategoria],$B65),
SUMIFS(ENTRADAS[Valor],ENTRADAS[Categoria],$B$49,ENTRADAS[Mês],C$5,ENTRADAS[Ano],$B$5,ENTRADAS[Subcategoria],$B65))))</f>
        <v/>
      </c>
      <c r="D65" s="61" t="str">
        <f>IF($B65="","",IF($B$49="","",IF($F$4=1,
SUMIFS(ENTRADAS[Valor],ENTRADAS[Categoria],$B$49,ENTRADAS[Status],"Concluído",ENTRADAS[Mês],D$5,ENTRADAS[Ano],$B$5,ENTRADAS[Subcategoria],$B65),
SUMIFS(ENTRADAS[Valor],ENTRADAS[Categoria],$B$49,ENTRADAS[Mês],D$5,ENTRADAS[Ano],$B$5,ENTRADAS[Subcategoria],$B65))))</f>
        <v/>
      </c>
      <c r="E65" s="61" t="str">
        <f>IF($B65="","",IF($B$49="","",IF($F$4=1,
SUMIFS(ENTRADAS[Valor],ENTRADAS[Categoria],$B$49,ENTRADAS[Status],"Concluído",ENTRADAS[Mês],E$5,ENTRADAS[Ano],$B$5,ENTRADAS[Subcategoria],$B65),
SUMIFS(ENTRADAS[Valor],ENTRADAS[Categoria],$B$49,ENTRADAS[Mês],E$5,ENTRADAS[Ano],$B$5,ENTRADAS[Subcategoria],$B65))))</f>
        <v/>
      </c>
      <c r="F65" s="61" t="str">
        <f>IF($B65="","",IF($B$49="","",IF($F$4=1,
SUMIFS(ENTRADAS[Valor],ENTRADAS[Categoria],$B$49,ENTRADAS[Status],"Concluído",ENTRADAS[Mês],F$5,ENTRADAS[Ano],$B$5,ENTRADAS[Subcategoria],$B65),
SUMIFS(ENTRADAS[Valor],ENTRADAS[Categoria],$B$49,ENTRADAS[Mês],F$5,ENTRADAS[Ano],$B$5,ENTRADAS[Subcategoria],$B65))))</f>
        <v/>
      </c>
      <c r="G65" s="61" t="str">
        <f>IF($B65="","",IF($B$49="","",IF($F$4=1,
SUMIFS(ENTRADAS[Valor],ENTRADAS[Categoria],$B$49,ENTRADAS[Status],"Concluído",ENTRADAS[Mês],G$5,ENTRADAS[Ano],$B$5,ENTRADAS[Subcategoria],$B65),
SUMIFS(ENTRADAS[Valor],ENTRADAS[Categoria],$B$49,ENTRADAS[Mês],G$5,ENTRADAS[Ano],$B$5,ENTRADAS[Subcategoria],$B65))))</f>
        <v/>
      </c>
      <c r="H65" s="61" t="str">
        <f>IF($B65="","",IF($B$49="","",IF($F$4=1,
SUMIFS(ENTRADAS[Valor],ENTRADAS[Categoria],$B$49,ENTRADAS[Status],"Concluído",ENTRADAS[Mês],H$5,ENTRADAS[Ano],$B$5,ENTRADAS[Subcategoria],$B65),
SUMIFS(ENTRADAS[Valor],ENTRADAS[Categoria],$B$49,ENTRADAS[Mês],H$5,ENTRADAS[Ano],$B$5,ENTRADAS[Subcategoria],$B65))))</f>
        <v/>
      </c>
      <c r="I65" s="61" t="str">
        <f>IF($B65="","",IF($B$49="","",IF($F$4=1,
SUMIFS(ENTRADAS[Valor],ENTRADAS[Categoria],$B$49,ENTRADAS[Status],"Concluído",ENTRADAS[Mês],I$5,ENTRADAS[Ano],$B$5,ENTRADAS[Subcategoria],$B65),
SUMIFS(ENTRADAS[Valor],ENTRADAS[Categoria],$B$49,ENTRADAS[Mês],I$5,ENTRADAS[Ano],$B$5,ENTRADAS[Subcategoria],$B65))))</f>
        <v/>
      </c>
      <c r="J65" s="61" t="str">
        <f>IF($B65="","",IF($B$49="","",IF($F$4=1,
SUMIFS(ENTRADAS[Valor],ENTRADAS[Categoria],$B$49,ENTRADAS[Status],"Concluído",ENTRADAS[Mês],J$5,ENTRADAS[Ano],$B$5,ENTRADAS[Subcategoria],$B65),
SUMIFS(ENTRADAS[Valor],ENTRADAS[Categoria],$B$49,ENTRADAS[Mês],J$5,ENTRADAS[Ano],$B$5,ENTRADAS[Subcategoria],$B65))))</f>
        <v/>
      </c>
      <c r="K65" s="61" t="str">
        <f>IF($B65="","",IF($B$49="","",IF($F$4=1,
SUMIFS(ENTRADAS[Valor],ENTRADAS[Categoria],$B$49,ENTRADAS[Status],"Concluído",ENTRADAS[Mês],K$5,ENTRADAS[Ano],$B$5,ENTRADAS[Subcategoria],$B65),
SUMIFS(ENTRADAS[Valor],ENTRADAS[Categoria],$B$49,ENTRADAS[Mês],K$5,ENTRADAS[Ano],$B$5,ENTRADAS[Subcategoria],$B65))))</f>
        <v/>
      </c>
      <c r="L65" s="61" t="str">
        <f>IF($B65="","",IF($B$49="","",IF($F$4=1,
SUMIFS(ENTRADAS[Valor],ENTRADAS[Categoria],$B$49,ENTRADAS[Status],"Concluído",ENTRADAS[Mês],L$5,ENTRADAS[Ano],$B$5,ENTRADAS[Subcategoria],$B65),
SUMIFS(ENTRADAS[Valor],ENTRADAS[Categoria],$B$49,ENTRADAS[Mês],L$5,ENTRADAS[Ano],$B$5,ENTRADAS[Subcategoria],$B65))))</f>
        <v/>
      </c>
      <c r="M65" s="61" t="str">
        <f>IF($B65="","",IF($B$49="","",IF($F$4=1,
SUMIFS(ENTRADAS[Valor],ENTRADAS[Categoria],$B$49,ENTRADAS[Status],"Concluído",ENTRADAS[Mês],M$5,ENTRADAS[Ano],$B$5,ENTRADAS[Subcategoria],$B65),
SUMIFS(ENTRADAS[Valor],ENTRADAS[Categoria],$B$49,ENTRADAS[Mês],M$5,ENTRADAS[Ano],$B$5,ENTRADAS[Subcategoria],$B65))))</f>
        <v/>
      </c>
      <c r="N65" s="61" t="str">
        <f>IF($B65="","",IF($B$49="","",IF($F$4=1,
SUMIFS(ENTRADAS[Valor],ENTRADAS[Categoria],$B$49,ENTRADAS[Status],"Concluído",ENTRADAS[Mês],N$5,ENTRADAS[Ano],$B$5,ENTRADAS[Subcategoria],$B65),
SUMIFS(ENTRADAS[Valor],ENTRADAS[Categoria],$B$49,ENTRADAS[Mês],N$5,ENTRADAS[Ano],$B$5,ENTRADAS[Subcategoria],$B65))))</f>
        <v/>
      </c>
      <c r="O65" s="57">
        <f t="shared" si="3"/>
        <v>0</v>
      </c>
    </row>
    <row r="66" spans="2:15" x14ac:dyDescent="0.3">
      <c r="B66" s="93" t="str">
        <f>IF('PLANO DE CONTAS'!H23="","",'PLANO DE CONTAS'!H23)</f>
        <v/>
      </c>
      <c r="C66" s="61" t="str">
        <f>IF($B66="","",IF($B$49="","",IF($F$4=1,
SUMIFS(ENTRADAS[Valor],ENTRADAS[Categoria],$B$49,ENTRADAS[Status],"Concluído",ENTRADAS[Mês],C$5,ENTRADAS[Ano],$B$5,ENTRADAS[Subcategoria],$B66),
SUMIFS(ENTRADAS[Valor],ENTRADAS[Categoria],$B$49,ENTRADAS[Mês],C$5,ENTRADAS[Ano],$B$5,ENTRADAS[Subcategoria],$B66))))</f>
        <v/>
      </c>
      <c r="D66" s="61" t="str">
        <f>IF($B66="","",IF($B$49="","",IF($F$4=1,
SUMIFS(ENTRADAS[Valor],ENTRADAS[Categoria],$B$49,ENTRADAS[Status],"Concluído",ENTRADAS[Mês],D$5,ENTRADAS[Ano],$B$5,ENTRADAS[Subcategoria],$B66),
SUMIFS(ENTRADAS[Valor],ENTRADAS[Categoria],$B$49,ENTRADAS[Mês],D$5,ENTRADAS[Ano],$B$5,ENTRADAS[Subcategoria],$B66))))</f>
        <v/>
      </c>
      <c r="E66" s="61" t="str">
        <f>IF($B66="","",IF($B$49="","",IF($F$4=1,
SUMIFS(ENTRADAS[Valor],ENTRADAS[Categoria],$B$49,ENTRADAS[Status],"Concluído",ENTRADAS[Mês],E$5,ENTRADAS[Ano],$B$5,ENTRADAS[Subcategoria],$B66),
SUMIFS(ENTRADAS[Valor],ENTRADAS[Categoria],$B$49,ENTRADAS[Mês],E$5,ENTRADAS[Ano],$B$5,ENTRADAS[Subcategoria],$B66))))</f>
        <v/>
      </c>
      <c r="F66" s="61" t="str">
        <f>IF($B66="","",IF($B$49="","",IF($F$4=1,
SUMIFS(ENTRADAS[Valor],ENTRADAS[Categoria],$B$49,ENTRADAS[Status],"Concluído",ENTRADAS[Mês],F$5,ENTRADAS[Ano],$B$5,ENTRADAS[Subcategoria],$B66),
SUMIFS(ENTRADAS[Valor],ENTRADAS[Categoria],$B$49,ENTRADAS[Mês],F$5,ENTRADAS[Ano],$B$5,ENTRADAS[Subcategoria],$B66))))</f>
        <v/>
      </c>
      <c r="G66" s="61" t="str">
        <f>IF($B66="","",IF($B$49="","",IF($F$4=1,
SUMIFS(ENTRADAS[Valor],ENTRADAS[Categoria],$B$49,ENTRADAS[Status],"Concluído",ENTRADAS[Mês],G$5,ENTRADAS[Ano],$B$5,ENTRADAS[Subcategoria],$B66),
SUMIFS(ENTRADAS[Valor],ENTRADAS[Categoria],$B$49,ENTRADAS[Mês],G$5,ENTRADAS[Ano],$B$5,ENTRADAS[Subcategoria],$B66))))</f>
        <v/>
      </c>
      <c r="H66" s="61" t="str">
        <f>IF($B66="","",IF($B$49="","",IF($F$4=1,
SUMIFS(ENTRADAS[Valor],ENTRADAS[Categoria],$B$49,ENTRADAS[Status],"Concluído",ENTRADAS[Mês],H$5,ENTRADAS[Ano],$B$5,ENTRADAS[Subcategoria],$B66),
SUMIFS(ENTRADAS[Valor],ENTRADAS[Categoria],$B$49,ENTRADAS[Mês],H$5,ENTRADAS[Ano],$B$5,ENTRADAS[Subcategoria],$B66))))</f>
        <v/>
      </c>
      <c r="I66" s="61" t="str">
        <f>IF($B66="","",IF($B$49="","",IF($F$4=1,
SUMIFS(ENTRADAS[Valor],ENTRADAS[Categoria],$B$49,ENTRADAS[Status],"Concluído",ENTRADAS[Mês],I$5,ENTRADAS[Ano],$B$5,ENTRADAS[Subcategoria],$B66),
SUMIFS(ENTRADAS[Valor],ENTRADAS[Categoria],$B$49,ENTRADAS[Mês],I$5,ENTRADAS[Ano],$B$5,ENTRADAS[Subcategoria],$B66))))</f>
        <v/>
      </c>
      <c r="J66" s="61" t="str">
        <f>IF($B66="","",IF($B$49="","",IF($F$4=1,
SUMIFS(ENTRADAS[Valor],ENTRADAS[Categoria],$B$49,ENTRADAS[Status],"Concluído",ENTRADAS[Mês],J$5,ENTRADAS[Ano],$B$5,ENTRADAS[Subcategoria],$B66),
SUMIFS(ENTRADAS[Valor],ENTRADAS[Categoria],$B$49,ENTRADAS[Mês],J$5,ENTRADAS[Ano],$B$5,ENTRADAS[Subcategoria],$B66))))</f>
        <v/>
      </c>
      <c r="K66" s="61" t="str">
        <f>IF($B66="","",IF($B$49="","",IF($F$4=1,
SUMIFS(ENTRADAS[Valor],ENTRADAS[Categoria],$B$49,ENTRADAS[Status],"Concluído",ENTRADAS[Mês],K$5,ENTRADAS[Ano],$B$5,ENTRADAS[Subcategoria],$B66),
SUMIFS(ENTRADAS[Valor],ENTRADAS[Categoria],$B$49,ENTRADAS[Mês],K$5,ENTRADAS[Ano],$B$5,ENTRADAS[Subcategoria],$B66))))</f>
        <v/>
      </c>
      <c r="L66" s="61" t="str">
        <f>IF($B66="","",IF($B$49="","",IF($F$4=1,
SUMIFS(ENTRADAS[Valor],ENTRADAS[Categoria],$B$49,ENTRADAS[Status],"Concluído",ENTRADAS[Mês],L$5,ENTRADAS[Ano],$B$5,ENTRADAS[Subcategoria],$B66),
SUMIFS(ENTRADAS[Valor],ENTRADAS[Categoria],$B$49,ENTRADAS[Mês],L$5,ENTRADAS[Ano],$B$5,ENTRADAS[Subcategoria],$B66))))</f>
        <v/>
      </c>
      <c r="M66" s="61" t="str">
        <f>IF($B66="","",IF($B$49="","",IF($F$4=1,
SUMIFS(ENTRADAS[Valor],ENTRADAS[Categoria],$B$49,ENTRADAS[Status],"Concluído",ENTRADAS[Mês],M$5,ENTRADAS[Ano],$B$5,ENTRADAS[Subcategoria],$B66),
SUMIFS(ENTRADAS[Valor],ENTRADAS[Categoria],$B$49,ENTRADAS[Mês],M$5,ENTRADAS[Ano],$B$5,ENTRADAS[Subcategoria],$B66))))</f>
        <v/>
      </c>
      <c r="N66" s="61" t="str">
        <f>IF($B66="","",IF($B$49="","",IF($F$4=1,
SUMIFS(ENTRADAS[Valor],ENTRADAS[Categoria],$B$49,ENTRADAS[Status],"Concluído",ENTRADAS[Mês],N$5,ENTRADAS[Ano],$B$5,ENTRADAS[Subcategoria],$B66),
SUMIFS(ENTRADAS[Valor],ENTRADAS[Categoria],$B$49,ENTRADAS[Mês],N$5,ENTRADAS[Ano],$B$5,ENTRADAS[Subcategoria],$B66))))</f>
        <v/>
      </c>
      <c r="O66" s="57">
        <f t="shared" si="3"/>
        <v>0</v>
      </c>
    </row>
    <row r="67" spans="2:15" x14ac:dyDescent="0.3">
      <c r="B67" s="93" t="str">
        <f>IF('PLANO DE CONTAS'!H24="","",'PLANO DE CONTAS'!H24)</f>
        <v/>
      </c>
      <c r="C67" s="61" t="str">
        <f>IF($B67="","",IF($B$49="","",IF($F$4=1,
SUMIFS(ENTRADAS[Valor],ENTRADAS[Categoria],$B$49,ENTRADAS[Status],"Concluído",ENTRADAS[Mês],C$5,ENTRADAS[Ano],$B$5,ENTRADAS[Subcategoria],$B67),
SUMIFS(ENTRADAS[Valor],ENTRADAS[Categoria],$B$49,ENTRADAS[Mês],C$5,ENTRADAS[Ano],$B$5,ENTRADAS[Subcategoria],$B67))))</f>
        <v/>
      </c>
      <c r="D67" s="61" t="str">
        <f>IF($B67="","",IF($B$49="","",IF($F$4=1,
SUMIFS(ENTRADAS[Valor],ENTRADAS[Categoria],$B$49,ENTRADAS[Status],"Concluído",ENTRADAS[Mês],D$5,ENTRADAS[Ano],$B$5,ENTRADAS[Subcategoria],$B67),
SUMIFS(ENTRADAS[Valor],ENTRADAS[Categoria],$B$49,ENTRADAS[Mês],D$5,ENTRADAS[Ano],$B$5,ENTRADAS[Subcategoria],$B67))))</f>
        <v/>
      </c>
      <c r="E67" s="61" t="str">
        <f>IF($B67="","",IF($B$49="","",IF($F$4=1,
SUMIFS(ENTRADAS[Valor],ENTRADAS[Categoria],$B$49,ENTRADAS[Status],"Concluído",ENTRADAS[Mês],E$5,ENTRADAS[Ano],$B$5,ENTRADAS[Subcategoria],$B67),
SUMIFS(ENTRADAS[Valor],ENTRADAS[Categoria],$B$49,ENTRADAS[Mês],E$5,ENTRADAS[Ano],$B$5,ENTRADAS[Subcategoria],$B67))))</f>
        <v/>
      </c>
      <c r="F67" s="61" t="str">
        <f>IF($B67="","",IF($B$49="","",IF($F$4=1,
SUMIFS(ENTRADAS[Valor],ENTRADAS[Categoria],$B$49,ENTRADAS[Status],"Concluído",ENTRADAS[Mês],F$5,ENTRADAS[Ano],$B$5,ENTRADAS[Subcategoria],$B67),
SUMIFS(ENTRADAS[Valor],ENTRADAS[Categoria],$B$49,ENTRADAS[Mês],F$5,ENTRADAS[Ano],$B$5,ENTRADAS[Subcategoria],$B67))))</f>
        <v/>
      </c>
      <c r="G67" s="61" t="str">
        <f>IF($B67="","",IF($B$49="","",IF($F$4=1,
SUMIFS(ENTRADAS[Valor],ENTRADAS[Categoria],$B$49,ENTRADAS[Status],"Concluído",ENTRADAS[Mês],G$5,ENTRADAS[Ano],$B$5,ENTRADAS[Subcategoria],$B67),
SUMIFS(ENTRADAS[Valor],ENTRADAS[Categoria],$B$49,ENTRADAS[Mês],G$5,ENTRADAS[Ano],$B$5,ENTRADAS[Subcategoria],$B67))))</f>
        <v/>
      </c>
      <c r="H67" s="61" t="str">
        <f>IF($B67="","",IF($B$49="","",IF($F$4=1,
SUMIFS(ENTRADAS[Valor],ENTRADAS[Categoria],$B$49,ENTRADAS[Status],"Concluído",ENTRADAS[Mês],H$5,ENTRADAS[Ano],$B$5,ENTRADAS[Subcategoria],$B67),
SUMIFS(ENTRADAS[Valor],ENTRADAS[Categoria],$B$49,ENTRADAS[Mês],H$5,ENTRADAS[Ano],$B$5,ENTRADAS[Subcategoria],$B67))))</f>
        <v/>
      </c>
      <c r="I67" s="61" t="str">
        <f>IF($B67="","",IF($B$49="","",IF($F$4=1,
SUMIFS(ENTRADAS[Valor],ENTRADAS[Categoria],$B$49,ENTRADAS[Status],"Concluído",ENTRADAS[Mês],I$5,ENTRADAS[Ano],$B$5,ENTRADAS[Subcategoria],$B67),
SUMIFS(ENTRADAS[Valor],ENTRADAS[Categoria],$B$49,ENTRADAS[Mês],I$5,ENTRADAS[Ano],$B$5,ENTRADAS[Subcategoria],$B67))))</f>
        <v/>
      </c>
      <c r="J67" s="61" t="str">
        <f>IF($B67="","",IF($B$49="","",IF($F$4=1,
SUMIFS(ENTRADAS[Valor],ENTRADAS[Categoria],$B$49,ENTRADAS[Status],"Concluído",ENTRADAS[Mês],J$5,ENTRADAS[Ano],$B$5,ENTRADAS[Subcategoria],$B67),
SUMIFS(ENTRADAS[Valor],ENTRADAS[Categoria],$B$49,ENTRADAS[Mês],J$5,ENTRADAS[Ano],$B$5,ENTRADAS[Subcategoria],$B67))))</f>
        <v/>
      </c>
      <c r="K67" s="61" t="str">
        <f>IF($B67="","",IF($B$49="","",IF($F$4=1,
SUMIFS(ENTRADAS[Valor],ENTRADAS[Categoria],$B$49,ENTRADAS[Status],"Concluído",ENTRADAS[Mês],K$5,ENTRADAS[Ano],$B$5,ENTRADAS[Subcategoria],$B67),
SUMIFS(ENTRADAS[Valor],ENTRADAS[Categoria],$B$49,ENTRADAS[Mês],K$5,ENTRADAS[Ano],$B$5,ENTRADAS[Subcategoria],$B67))))</f>
        <v/>
      </c>
      <c r="L67" s="61" t="str">
        <f>IF($B67="","",IF($B$49="","",IF($F$4=1,
SUMIFS(ENTRADAS[Valor],ENTRADAS[Categoria],$B$49,ENTRADAS[Status],"Concluído",ENTRADAS[Mês],L$5,ENTRADAS[Ano],$B$5,ENTRADAS[Subcategoria],$B67),
SUMIFS(ENTRADAS[Valor],ENTRADAS[Categoria],$B$49,ENTRADAS[Mês],L$5,ENTRADAS[Ano],$B$5,ENTRADAS[Subcategoria],$B67))))</f>
        <v/>
      </c>
      <c r="M67" s="61" t="str">
        <f>IF($B67="","",IF($B$49="","",IF($F$4=1,
SUMIFS(ENTRADAS[Valor],ENTRADAS[Categoria],$B$49,ENTRADAS[Status],"Concluído",ENTRADAS[Mês],M$5,ENTRADAS[Ano],$B$5,ENTRADAS[Subcategoria],$B67),
SUMIFS(ENTRADAS[Valor],ENTRADAS[Categoria],$B$49,ENTRADAS[Mês],M$5,ENTRADAS[Ano],$B$5,ENTRADAS[Subcategoria],$B67))))</f>
        <v/>
      </c>
      <c r="N67" s="61" t="str">
        <f>IF($B67="","",IF($B$49="","",IF($F$4=1,
SUMIFS(ENTRADAS[Valor],ENTRADAS[Categoria],$B$49,ENTRADAS[Status],"Concluído",ENTRADAS[Mês],N$5,ENTRADAS[Ano],$B$5,ENTRADAS[Subcategoria],$B67),
SUMIFS(ENTRADAS[Valor],ENTRADAS[Categoria],$B$49,ENTRADAS[Mês],N$5,ENTRADAS[Ano],$B$5,ENTRADAS[Subcategoria],$B67))))</f>
        <v/>
      </c>
      <c r="O67" s="57">
        <f t="shared" si="3"/>
        <v>0</v>
      </c>
    </row>
    <row r="68" spans="2:15" x14ac:dyDescent="0.3">
      <c r="B68" s="93" t="str">
        <f>IF('PLANO DE CONTAS'!H25="","",'PLANO DE CONTAS'!H25)</f>
        <v/>
      </c>
      <c r="C68" s="61" t="str">
        <f>IF($B68="","",IF($B$49="","",IF($F$4=1,
SUMIFS(ENTRADAS[Valor],ENTRADAS[Categoria],$B$49,ENTRADAS[Status],"Concluído",ENTRADAS[Mês],C$5,ENTRADAS[Ano],$B$5,ENTRADAS[Subcategoria],$B68),
SUMIFS(ENTRADAS[Valor],ENTRADAS[Categoria],$B$49,ENTRADAS[Mês],C$5,ENTRADAS[Ano],$B$5,ENTRADAS[Subcategoria],$B68))))</f>
        <v/>
      </c>
      <c r="D68" s="61" t="str">
        <f>IF($B68="","",IF($B$49="","",IF($F$4=1,
SUMIFS(ENTRADAS[Valor],ENTRADAS[Categoria],$B$49,ENTRADAS[Status],"Concluído",ENTRADAS[Mês],D$5,ENTRADAS[Ano],$B$5,ENTRADAS[Subcategoria],$B68),
SUMIFS(ENTRADAS[Valor],ENTRADAS[Categoria],$B$49,ENTRADAS[Mês],D$5,ENTRADAS[Ano],$B$5,ENTRADAS[Subcategoria],$B68))))</f>
        <v/>
      </c>
      <c r="E68" s="61" t="str">
        <f>IF($B68="","",IF($B$49="","",IF($F$4=1,
SUMIFS(ENTRADAS[Valor],ENTRADAS[Categoria],$B$49,ENTRADAS[Status],"Concluído",ENTRADAS[Mês],E$5,ENTRADAS[Ano],$B$5,ENTRADAS[Subcategoria],$B68),
SUMIFS(ENTRADAS[Valor],ENTRADAS[Categoria],$B$49,ENTRADAS[Mês],E$5,ENTRADAS[Ano],$B$5,ENTRADAS[Subcategoria],$B68))))</f>
        <v/>
      </c>
      <c r="F68" s="61" t="str">
        <f>IF($B68="","",IF($B$49="","",IF($F$4=1,
SUMIFS(ENTRADAS[Valor],ENTRADAS[Categoria],$B$49,ENTRADAS[Status],"Concluído",ENTRADAS[Mês],F$5,ENTRADAS[Ano],$B$5,ENTRADAS[Subcategoria],$B68),
SUMIFS(ENTRADAS[Valor],ENTRADAS[Categoria],$B$49,ENTRADAS[Mês],F$5,ENTRADAS[Ano],$B$5,ENTRADAS[Subcategoria],$B68))))</f>
        <v/>
      </c>
      <c r="G68" s="61" t="str">
        <f>IF($B68="","",IF($B$49="","",IF($F$4=1,
SUMIFS(ENTRADAS[Valor],ENTRADAS[Categoria],$B$49,ENTRADAS[Status],"Concluído",ENTRADAS[Mês],G$5,ENTRADAS[Ano],$B$5,ENTRADAS[Subcategoria],$B68),
SUMIFS(ENTRADAS[Valor],ENTRADAS[Categoria],$B$49,ENTRADAS[Mês],G$5,ENTRADAS[Ano],$B$5,ENTRADAS[Subcategoria],$B68))))</f>
        <v/>
      </c>
      <c r="H68" s="61" t="str">
        <f>IF($B68="","",IF($B$49="","",IF($F$4=1,
SUMIFS(ENTRADAS[Valor],ENTRADAS[Categoria],$B$49,ENTRADAS[Status],"Concluído",ENTRADAS[Mês],H$5,ENTRADAS[Ano],$B$5,ENTRADAS[Subcategoria],$B68),
SUMIFS(ENTRADAS[Valor],ENTRADAS[Categoria],$B$49,ENTRADAS[Mês],H$5,ENTRADAS[Ano],$B$5,ENTRADAS[Subcategoria],$B68))))</f>
        <v/>
      </c>
      <c r="I68" s="61" t="str">
        <f>IF($B68="","",IF($B$49="","",IF($F$4=1,
SUMIFS(ENTRADAS[Valor],ENTRADAS[Categoria],$B$49,ENTRADAS[Status],"Concluído",ENTRADAS[Mês],I$5,ENTRADAS[Ano],$B$5,ENTRADAS[Subcategoria],$B68),
SUMIFS(ENTRADAS[Valor],ENTRADAS[Categoria],$B$49,ENTRADAS[Mês],I$5,ENTRADAS[Ano],$B$5,ENTRADAS[Subcategoria],$B68))))</f>
        <v/>
      </c>
      <c r="J68" s="61" t="str">
        <f>IF($B68="","",IF($B$49="","",IF($F$4=1,
SUMIFS(ENTRADAS[Valor],ENTRADAS[Categoria],$B$49,ENTRADAS[Status],"Concluído",ENTRADAS[Mês],J$5,ENTRADAS[Ano],$B$5,ENTRADAS[Subcategoria],$B68),
SUMIFS(ENTRADAS[Valor],ENTRADAS[Categoria],$B$49,ENTRADAS[Mês],J$5,ENTRADAS[Ano],$B$5,ENTRADAS[Subcategoria],$B68))))</f>
        <v/>
      </c>
      <c r="K68" s="61" t="str">
        <f>IF($B68="","",IF($B$49="","",IF($F$4=1,
SUMIFS(ENTRADAS[Valor],ENTRADAS[Categoria],$B$49,ENTRADAS[Status],"Concluído",ENTRADAS[Mês],K$5,ENTRADAS[Ano],$B$5,ENTRADAS[Subcategoria],$B68),
SUMIFS(ENTRADAS[Valor],ENTRADAS[Categoria],$B$49,ENTRADAS[Mês],K$5,ENTRADAS[Ano],$B$5,ENTRADAS[Subcategoria],$B68))))</f>
        <v/>
      </c>
      <c r="L68" s="61" t="str">
        <f>IF($B68="","",IF($B$49="","",IF($F$4=1,
SUMIFS(ENTRADAS[Valor],ENTRADAS[Categoria],$B$49,ENTRADAS[Status],"Concluído",ENTRADAS[Mês],L$5,ENTRADAS[Ano],$B$5,ENTRADAS[Subcategoria],$B68),
SUMIFS(ENTRADAS[Valor],ENTRADAS[Categoria],$B$49,ENTRADAS[Mês],L$5,ENTRADAS[Ano],$B$5,ENTRADAS[Subcategoria],$B68))))</f>
        <v/>
      </c>
      <c r="M68" s="61" t="str">
        <f>IF($B68="","",IF($B$49="","",IF($F$4=1,
SUMIFS(ENTRADAS[Valor],ENTRADAS[Categoria],$B$49,ENTRADAS[Status],"Concluído",ENTRADAS[Mês],M$5,ENTRADAS[Ano],$B$5,ENTRADAS[Subcategoria],$B68),
SUMIFS(ENTRADAS[Valor],ENTRADAS[Categoria],$B$49,ENTRADAS[Mês],M$5,ENTRADAS[Ano],$B$5,ENTRADAS[Subcategoria],$B68))))</f>
        <v/>
      </c>
      <c r="N68" s="61" t="str">
        <f>IF($B68="","",IF($B$49="","",IF($F$4=1,
SUMIFS(ENTRADAS[Valor],ENTRADAS[Categoria],$B$49,ENTRADAS[Status],"Concluído",ENTRADAS[Mês],N$5,ENTRADAS[Ano],$B$5,ENTRADAS[Subcategoria],$B68),
SUMIFS(ENTRADAS[Valor],ENTRADAS[Categoria],$B$49,ENTRADAS[Mês],N$5,ENTRADAS[Ano],$B$5,ENTRADAS[Subcategoria],$B68))))</f>
        <v/>
      </c>
      <c r="O68" s="57">
        <f t="shared" si="3"/>
        <v>0</v>
      </c>
    </row>
    <row r="69" spans="2:15" x14ac:dyDescent="0.3">
      <c r="B69" s="93" t="str">
        <f>IF('PLANO DE CONTAS'!H26="","",'PLANO DE CONTAS'!H26)</f>
        <v/>
      </c>
      <c r="C69" s="61" t="str">
        <f>IF($B69="","",IF($B$49="","",IF($F$4=1,
SUMIFS(ENTRADAS[Valor],ENTRADAS[Categoria],$B$49,ENTRADAS[Status],"Concluído",ENTRADAS[Mês],C$5,ENTRADAS[Ano],$B$5,ENTRADAS[Subcategoria],$B69),
SUMIFS(ENTRADAS[Valor],ENTRADAS[Categoria],$B$49,ENTRADAS[Mês],C$5,ENTRADAS[Ano],$B$5,ENTRADAS[Subcategoria],$B69))))</f>
        <v/>
      </c>
      <c r="D69" s="61" t="str">
        <f>IF($B69="","",IF($B$49="","",IF($F$4=1,
SUMIFS(ENTRADAS[Valor],ENTRADAS[Categoria],$B$49,ENTRADAS[Status],"Concluído",ENTRADAS[Mês],D$5,ENTRADAS[Ano],$B$5,ENTRADAS[Subcategoria],$B69),
SUMIFS(ENTRADAS[Valor],ENTRADAS[Categoria],$B$49,ENTRADAS[Mês],D$5,ENTRADAS[Ano],$B$5,ENTRADAS[Subcategoria],$B69))))</f>
        <v/>
      </c>
      <c r="E69" s="61" t="str">
        <f>IF($B69="","",IF($B$49="","",IF($F$4=1,
SUMIFS(ENTRADAS[Valor],ENTRADAS[Categoria],$B$49,ENTRADAS[Status],"Concluído",ENTRADAS[Mês],E$5,ENTRADAS[Ano],$B$5,ENTRADAS[Subcategoria],$B69),
SUMIFS(ENTRADAS[Valor],ENTRADAS[Categoria],$B$49,ENTRADAS[Mês],E$5,ENTRADAS[Ano],$B$5,ENTRADAS[Subcategoria],$B69))))</f>
        <v/>
      </c>
      <c r="F69" s="61" t="str">
        <f>IF($B69="","",IF($B$49="","",IF($F$4=1,
SUMIFS(ENTRADAS[Valor],ENTRADAS[Categoria],$B$49,ENTRADAS[Status],"Concluído",ENTRADAS[Mês],F$5,ENTRADAS[Ano],$B$5,ENTRADAS[Subcategoria],$B69),
SUMIFS(ENTRADAS[Valor],ENTRADAS[Categoria],$B$49,ENTRADAS[Mês],F$5,ENTRADAS[Ano],$B$5,ENTRADAS[Subcategoria],$B69))))</f>
        <v/>
      </c>
      <c r="G69" s="61" t="str">
        <f>IF($B69="","",IF($B$49="","",IF($F$4=1,
SUMIFS(ENTRADAS[Valor],ENTRADAS[Categoria],$B$49,ENTRADAS[Status],"Concluído",ENTRADAS[Mês],G$5,ENTRADAS[Ano],$B$5,ENTRADAS[Subcategoria],$B69),
SUMIFS(ENTRADAS[Valor],ENTRADAS[Categoria],$B$49,ENTRADAS[Mês],G$5,ENTRADAS[Ano],$B$5,ENTRADAS[Subcategoria],$B69))))</f>
        <v/>
      </c>
      <c r="H69" s="61" t="str">
        <f>IF($B69="","",IF($B$49="","",IF($F$4=1,
SUMIFS(ENTRADAS[Valor],ENTRADAS[Categoria],$B$49,ENTRADAS[Status],"Concluído",ENTRADAS[Mês],H$5,ENTRADAS[Ano],$B$5,ENTRADAS[Subcategoria],$B69),
SUMIFS(ENTRADAS[Valor],ENTRADAS[Categoria],$B$49,ENTRADAS[Mês],H$5,ENTRADAS[Ano],$B$5,ENTRADAS[Subcategoria],$B69))))</f>
        <v/>
      </c>
      <c r="I69" s="61" t="str">
        <f>IF($B69="","",IF($B$49="","",IF($F$4=1,
SUMIFS(ENTRADAS[Valor],ENTRADAS[Categoria],$B$49,ENTRADAS[Status],"Concluído",ENTRADAS[Mês],I$5,ENTRADAS[Ano],$B$5,ENTRADAS[Subcategoria],$B69),
SUMIFS(ENTRADAS[Valor],ENTRADAS[Categoria],$B$49,ENTRADAS[Mês],I$5,ENTRADAS[Ano],$B$5,ENTRADAS[Subcategoria],$B69))))</f>
        <v/>
      </c>
      <c r="J69" s="61" t="str">
        <f>IF($B69="","",IF($B$49="","",IF($F$4=1,
SUMIFS(ENTRADAS[Valor],ENTRADAS[Categoria],$B$49,ENTRADAS[Status],"Concluído",ENTRADAS[Mês],J$5,ENTRADAS[Ano],$B$5,ENTRADAS[Subcategoria],$B69),
SUMIFS(ENTRADAS[Valor],ENTRADAS[Categoria],$B$49,ENTRADAS[Mês],J$5,ENTRADAS[Ano],$B$5,ENTRADAS[Subcategoria],$B69))))</f>
        <v/>
      </c>
      <c r="K69" s="61" t="str">
        <f>IF($B69="","",IF($B$49="","",IF($F$4=1,
SUMIFS(ENTRADAS[Valor],ENTRADAS[Categoria],$B$49,ENTRADAS[Status],"Concluído",ENTRADAS[Mês],K$5,ENTRADAS[Ano],$B$5,ENTRADAS[Subcategoria],$B69),
SUMIFS(ENTRADAS[Valor],ENTRADAS[Categoria],$B$49,ENTRADAS[Mês],K$5,ENTRADAS[Ano],$B$5,ENTRADAS[Subcategoria],$B69))))</f>
        <v/>
      </c>
      <c r="L69" s="61" t="str">
        <f>IF($B69="","",IF($B$49="","",IF($F$4=1,
SUMIFS(ENTRADAS[Valor],ENTRADAS[Categoria],$B$49,ENTRADAS[Status],"Concluído",ENTRADAS[Mês],L$5,ENTRADAS[Ano],$B$5,ENTRADAS[Subcategoria],$B69),
SUMIFS(ENTRADAS[Valor],ENTRADAS[Categoria],$B$49,ENTRADAS[Mês],L$5,ENTRADAS[Ano],$B$5,ENTRADAS[Subcategoria],$B69))))</f>
        <v/>
      </c>
      <c r="M69" s="61" t="str">
        <f>IF($B69="","",IF($B$49="","",IF($F$4=1,
SUMIFS(ENTRADAS[Valor],ENTRADAS[Categoria],$B$49,ENTRADAS[Status],"Concluído",ENTRADAS[Mês],M$5,ENTRADAS[Ano],$B$5,ENTRADAS[Subcategoria],$B69),
SUMIFS(ENTRADAS[Valor],ENTRADAS[Categoria],$B$49,ENTRADAS[Mês],M$5,ENTRADAS[Ano],$B$5,ENTRADAS[Subcategoria],$B69))))</f>
        <v/>
      </c>
      <c r="N69" s="61" t="str">
        <f>IF($B69="","",IF($B$49="","",IF($F$4=1,
SUMIFS(ENTRADAS[Valor],ENTRADAS[Categoria],$B$49,ENTRADAS[Status],"Concluído",ENTRADAS[Mês],N$5,ENTRADAS[Ano],$B$5,ENTRADAS[Subcategoria],$B69),
SUMIFS(ENTRADAS[Valor],ENTRADAS[Categoria],$B$49,ENTRADAS[Mês],N$5,ENTRADAS[Ano],$B$5,ENTRADAS[Subcategoria],$B69))))</f>
        <v/>
      </c>
      <c r="O69" s="57">
        <f t="shared" si="3"/>
        <v>0</v>
      </c>
    </row>
    <row r="70" spans="2:15" x14ac:dyDescent="0.3">
      <c r="B70" s="58" t="str">
        <f>IF('PLANO DE CONTAS'!J6="","",'PLANO DE CONTAS'!J6)</f>
        <v>Receita 4</v>
      </c>
      <c r="C70" s="94">
        <f>IF($B70="","",IF($F$4=1,SUMIFS(ENTRADAS[Valor],ENTRADAS[Categoria],$B70,ENTRADAS[Status],"Concluído",ENTRADAS[Mês],C$5,ENTRADAS[Ano],$B$5),SUMIFS(ENTRADAS[Valor],ENTRADAS[Categoria],$B70,ENTRADAS[Mês],C$5,ENTRADAS[Ano],$B$5)))</f>
        <v>0</v>
      </c>
      <c r="D70" s="94">
        <f>IF($B70="","",IF($F$4=1,SUMIFS(ENTRADAS[Valor],ENTRADAS[Categoria],$B70,ENTRADAS[Status],"Concluído",ENTRADAS[Mês],D$5,ENTRADAS[Ano],$B$5),SUMIFS(ENTRADAS[Valor],ENTRADAS[Categoria],$B70,ENTRADAS[Mês],D$5,ENTRADAS[Ano],$B$5)))</f>
        <v>0</v>
      </c>
      <c r="E70" s="94">
        <f>IF($B70="","",IF($F$4=1,SUMIFS(ENTRADAS[Valor],ENTRADAS[Categoria],$B70,ENTRADAS[Status],"Concluído",ENTRADAS[Mês],E$5,ENTRADAS[Ano],$B$5),SUMIFS(ENTRADAS[Valor],ENTRADAS[Categoria],$B70,ENTRADAS[Mês],E$5,ENTRADAS[Ano],$B$5)))</f>
        <v>0</v>
      </c>
      <c r="F70" s="94">
        <f>IF($B70="","",IF($F$4=1,SUMIFS(ENTRADAS[Valor],ENTRADAS[Categoria],$B70,ENTRADAS[Status],"Concluído",ENTRADAS[Mês],F$5,ENTRADAS[Ano],$B$5),SUMIFS(ENTRADAS[Valor],ENTRADAS[Categoria],$B70,ENTRADAS[Mês],F$5,ENTRADAS[Ano],$B$5)))</f>
        <v>0</v>
      </c>
      <c r="G70" s="94">
        <f>IF($B70="","",IF($F$4=1,SUMIFS(ENTRADAS[Valor],ENTRADAS[Categoria],$B70,ENTRADAS[Status],"Concluído",ENTRADAS[Mês],G$5,ENTRADAS[Ano],$B$5),SUMIFS(ENTRADAS[Valor],ENTRADAS[Categoria],$B70,ENTRADAS[Mês],G$5,ENTRADAS[Ano],$B$5)))</f>
        <v>0</v>
      </c>
      <c r="H70" s="94">
        <f>IF($B70="","",IF($F$4=1,SUMIFS(ENTRADAS[Valor],ENTRADAS[Categoria],$B70,ENTRADAS[Status],"Concluído",ENTRADAS[Mês],H$5,ENTRADAS[Ano],$B$5),SUMIFS(ENTRADAS[Valor],ENTRADAS[Categoria],$B70,ENTRADAS[Mês],H$5,ENTRADAS[Ano],$B$5)))</f>
        <v>0</v>
      </c>
      <c r="I70" s="94">
        <f>IF($B70="","",IF($F$4=1,SUMIFS(ENTRADAS[Valor],ENTRADAS[Categoria],$B70,ENTRADAS[Status],"Concluído",ENTRADAS[Mês],I$5,ENTRADAS[Ano],$B$5),SUMIFS(ENTRADAS[Valor],ENTRADAS[Categoria],$B70,ENTRADAS[Mês],I$5,ENTRADAS[Ano],$B$5)))</f>
        <v>0</v>
      </c>
      <c r="J70" s="94">
        <f>IF($B70="","",IF($F$4=1,SUMIFS(ENTRADAS[Valor],ENTRADAS[Categoria],$B70,ENTRADAS[Status],"Concluído",ENTRADAS[Mês],J$5,ENTRADAS[Ano],$B$5),SUMIFS(ENTRADAS[Valor],ENTRADAS[Categoria],$B70,ENTRADAS[Mês],J$5,ENTRADAS[Ano],$B$5)))</f>
        <v>0</v>
      </c>
      <c r="K70" s="94">
        <f>IF($B70="","",IF($F$4=1,SUMIFS(ENTRADAS[Valor],ENTRADAS[Categoria],$B70,ENTRADAS[Status],"Concluído",ENTRADAS[Mês],K$5,ENTRADAS[Ano],$B$5),SUMIFS(ENTRADAS[Valor],ENTRADAS[Categoria],$B70,ENTRADAS[Mês],K$5,ENTRADAS[Ano],$B$5)))</f>
        <v>0</v>
      </c>
      <c r="L70" s="94">
        <f>IF($B70="","",IF($F$4=1,SUMIFS(ENTRADAS[Valor],ENTRADAS[Categoria],$B70,ENTRADAS[Status],"Concluído",ENTRADAS[Mês],L$5,ENTRADAS[Ano],$B$5),SUMIFS(ENTRADAS[Valor],ENTRADAS[Categoria],$B70,ENTRADAS[Mês],L$5,ENTRADAS[Ano],$B$5)))</f>
        <v>0</v>
      </c>
      <c r="M70" s="94">
        <f>IF($B70="","",IF($F$4=1,SUMIFS(ENTRADAS[Valor],ENTRADAS[Categoria],$B70,ENTRADAS[Status],"Concluído",ENTRADAS[Mês],M$5,ENTRADAS[Ano],$B$5),SUMIFS(ENTRADAS[Valor],ENTRADAS[Categoria],$B70,ENTRADAS[Mês],M$5,ENTRADAS[Ano],$B$5)))</f>
        <v>0</v>
      </c>
      <c r="N70" s="94">
        <f>IF($B70="","",IF($F$4=1,SUMIFS(ENTRADAS[Valor],ENTRADAS[Categoria],$B70,ENTRADAS[Status],"Concluído",ENTRADAS[Mês],N$5,ENTRADAS[Ano],$B$5),SUMIFS(ENTRADAS[Valor],ENTRADAS[Categoria],$B70,ENTRADAS[Mês],N$5,ENTRADAS[Ano],$B$5)))</f>
        <v>0</v>
      </c>
      <c r="O70" s="57">
        <f>SUBTOTAL(9,C70,D70,E70,F70,G70,H70,I70,J70,K70,L70,M70,N70)</f>
        <v>0</v>
      </c>
    </row>
    <row r="71" spans="2:15" x14ac:dyDescent="0.3">
      <c r="B71" s="93" t="str">
        <f>IF('PLANO DE CONTAS'!J7="","",'PLANO DE CONTAS'!J7)</f>
        <v/>
      </c>
      <c r="C71" s="61" t="str">
        <f>IF($B71="","",IF($B$70="","",IF($F$4=1,
SUMIFS(ENTRADAS[Valor],ENTRADAS[Categoria],$B$70,ENTRADAS[Status],"Concluído",ENTRADAS[Mês],C$5,ENTRADAS[Ano],$B$5,ENTRADAS[Subcategoria],$B71),
SUMIFS(ENTRADAS[Valor],ENTRADAS[Categoria],$B$70,ENTRADAS[Mês],C$5,ENTRADAS[Ano],$B$5,ENTRADAS[Subcategoria],$B71))))</f>
        <v/>
      </c>
      <c r="D71" s="61" t="str">
        <f>IF($B71="","",IF($B$70="","",IF($F$4=1,
SUMIFS(ENTRADAS[Valor],ENTRADAS[Categoria],$B$70,ENTRADAS[Status],"Concluído",ENTRADAS[Mês],D$5,ENTRADAS[Ano],$B$5,ENTRADAS[Subcategoria],$B71),
SUMIFS(ENTRADAS[Valor],ENTRADAS[Categoria],$B$70,ENTRADAS[Mês],D$5,ENTRADAS[Ano],$B$5,ENTRADAS[Subcategoria],$B71))))</f>
        <v/>
      </c>
      <c r="E71" s="61" t="str">
        <f>IF($B71="","",IF($B$70="","",IF($F$4=1,
SUMIFS(ENTRADAS[Valor],ENTRADAS[Categoria],$B$70,ENTRADAS[Status],"Concluído",ENTRADAS[Mês],E$5,ENTRADAS[Ano],$B$5,ENTRADAS[Subcategoria],$B71),
SUMIFS(ENTRADAS[Valor],ENTRADAS[Categoria],$B$70,ENTRADAS[Mês],E$5,ENTRADAS[Ano],$B$5,ENTRADAS[Subcategoria],$B71))))</f>
        <v/>
      </c>
      <c r="F71" s="61" t="str">
        <f>IF($B71="","",IF($B$70="","",IF($F$4=1,
SUMIFS(ENTRADAS[Valor],ENTRADAS[Categoria],$B$70,ENTRADAS[Status],"Concluído",ENTRADAS[Mês],F$5,ENTRADAS[Ano],$B$5,ENTRADAS[Subcategoria],$B71),
SUMIFS(ENTRADAS[Valor],ENTRADAS[Categoria],$B$70,ENTRADAS[Mês],F$5,ENTRADAS[Ano],$B$5,ENTRADAS[Subcategoria],$B71))))</f>
        <v/>
      </c>
      <c r="G71" s="61" t="str">
        <f>IF($B71="","",IF($B$70="","",IF($F$4=1,
SUMIFS(ENTRADAS[Valor],ENTRADAS[Categoria],$B$70,ENTRADAS[Status],"Concluído",ENTRADAS[Mês],G$5,ENTRADAS[Ano],$B$5,ENTRADAS[Subcategoria],$B71),
SUMIFS(ENTRADAS[Valor],ENTRADAS[Categoria],$B$70,ENTRADAS[Mês],G$5,ENTRADAS[Ano],$B$5,ENTRADAS[Subcategoria],$B71))))</f>
        <v/>
      </c>
      <c r="H71" s="61" t="str">
        <f>IF($B71="","",IF($B$70="","",IF($F$4=1,
SUMIFS(ENTRADAS[Valor],ENTRADAS[Categoria],$B$70,ENTRADAS[Status],"Concluído",ENTRADAS[Mês],H$5,ENTRADAS[Ano],$B$5,ENTRADAS[Subcategoria],$B71),
SUMIFS(ENTRADAS[Valor],ENTRADAS[Categoria],$B$70,ENTRADAS[Mês],H$5,ENTRADAS[Ano],$B$5,ENTRADAS[Subcategoria],$B71))))</f>
        <v/>
      </c>
      <c r="I71" s="61" t="str">
        <f>IF($B71="","",IF($B$70="","",IF($F$4=1,
SUMIFS(ENTRADAS[Valor],ENTRADAS[Categoria],$B$70,ENTRADAS[Status],"Concluído",ENTRADAS[Mês],I$5,ENTRADAS[Ano],$B$5,ENTRADAS[Subcategoria],$B71),
SUMIFS(ENTRADAS[Valor],ENTRADAS[Categoria],$B$70,ENTRADAS[Mês],I$5,ENTRADAS[Ano],$B$5,ENTRADAS[Subcategoria],$B71))))</f>
        <v/>
      </c>
      <c r="J71" s="61" t="str">
        <f>IF($B71="","",IF($B$70="","",IF($F$4=1,
SUMIFS(ENTRADAS[Valor],ENTRADAS[Categoria],$B$70,ENTRADAS[Status],"Concluído",ENTRADAS[Mês],J$5,ENTRADAS[Ano],$B$5,ENTRADAS[Subcategoria],$B71),
SUMIFS(ENTRADAS[Valor],ENTRADAS[Categoria],$B$70,ENTRADAS[Mês],J$5,ENTRADAS[Ano],$B$5,ENTRADAS[Subcategoria],$B71))))</f>
        <v/>
      </c>
      <c r="K71" s="61" t="str">
        <f>IF($B71="","",IF($B$70="","",IF($F$4=1,
SUMIFS(ENTRADAS[Valor],ENTRADAS[Categoria],$B$70,ENTRADAS[Status],"Concluído",ENTRADAS[Mês],K$5,ENTRADAS[Ano],$B$5,ENTRADAS[Subcategoria],$B71),
SUMIFS(ENTRADAS[Valor],ENTRADAS[Categoria],$B$70,ENTRADAS[Mês],K$5,ENTRADAS[Ano],$B$5,ENTRADAS[Subcategoria],$B71))))</f>
        <v/>
      </c>
      <c r="L71" s="61" t="str">
        <f>IF($B71="","",IF($B$70="","",IF($F$4=1,
SUMIFS(ENTRADAS[Valor],ENTRADAS[Categoria],$B$70,ENTRADAS[Status],"Concluído",ENTRADAS[Mês],L$5,ENTRADAS[Ano],$B$5,ENTRADAS[Subcategoria],$B71),
SUMIFS(ENTRADAS[Valor],ENTRADAS[Categoria],$B$70,ENTRADAS[Mês],L$5,ENTRADAS[Ano],$B$5,ENTRADAS[Subcategoria],$B71))))</f>
        <v/>
      </c>
      <c r="M71" s="61" t="str">
        <f>IF($B71="","",IF($B$70="","",IF($F$4=1,
SUMIFS(ENTRADAS[Valor],ENTRADAS[Categoria],$B$70,ENTRADAS[Status],"Concluído",ENTRADAS[Mês],M$5,ENTRADAS[Ano],$B$5,ENTRADAS[Subcategoria],$B71),
SUMIFS(ENTRADAS[Valor],ENTRADAS[Categoria],$B$70,ENTRADAS[Mês],M$5,ENTRADAS[Ano],$B$5,ENTRADAS[Subcategoria],$B71))))</f>
        <v/>
      </c>
      <c r="N71" s="61" t="str">
        <f>IF($B71="","",IF($B$70="","",IF($F$4=1,
SUMIFS(ENTRADAS[Valor],ENTRADAS[Categoria],$B$70,ENTRADAS[Status],"Concluído",ENTRADAS[Mês],N$5,ENTRADAS[Ano],$B$5,ENTRADAS[Subcategoria],$B71),
SUMIFS(ENTRADAS[Valor],ENTRADAS[Categoria],$B$70,ENTRADAS[Mês],N$5,ENTRADAS[Ano],$B$5,ENTRADAS[Subcategoria],$B71))))</f>
        <v/>
      </c>
      <c r="O71" s="57">
        <f>SUBTOTAL(9,C71,D71,E71,F71,G71,H71,I71,J71,K71,L71,M71,N71)</f>
        <v>0</v>
      </c>
    </row>
    <row r="72" spans="2:15" x14ac:dyDescent="0.3">
      <c r="B72" s="93" t="str">
        <f>IF('PLANO DE CONTAS'!J8="","",'PLANO DE CONTAS'!J8)</f>
        <v/>
      </c>
      <c r="C72" s="61" t="str">
        <f>IF($B72="","",IF($B$70="","",IF($F$4=1,
SUMIFS(ENTRADAS[Valor],ENTRADAS[Categoria],$B$70,ENTRADAS[Status],"Concluído",ENTRADAS[Mês],C$5,ENTRADAS[Ano],$B$5,ENTRADAS[Subcategoria],$B72),
SUMIFS(ENTRADAS[Valor],ENTRADAS[Categoria],$B$70,ENTRADAS[Mês],C$5,ENTRADAS[Ano],$B$5,ENTRADAS[Subcategoria],$B72))))</f>
        <v/>
      </c>
      <c r="D72" s="61" t="str">
        <f>IF($B72="","",IF($B$70="","",IF($F$4=1,
SUMIFS(ENTRADAS[Valor],ENTRADAS[Categoria],$B$70,ENTRADAS[Status],"Concluído",ENTRADAS[Mês],D$5,ENTRADAS[Ano],$B$5,ENTRADAS[Subcategoria],$B72),
SUMIFS(ENTRADAS[Valor],ENTRADAS[Categoria],$B$70,ENTRADAS[Mês],D$5,ENTRADAS[Ano],$B$5,ENTRADAS[Subcategoria],$B72))))</f>
        <v/>
      </c>
      <c r="E72" s="61" t="str">
        <f>IF($B72="","",IF($B$70="","",IF($F$4=1,
SUMIFS(ENTRADAS[Valor],ENTRADAS[Categoria],$B$70,ENTRADAS[Status],"Concluído",ENTRADAS[Mês],E$5,ENTRADAS[Ano],$B$5,ENTRADAS[Subcategoria],$B72),
SUMIFS(ENTRADAS[Valor],ENTRADAS[Categoria],$B$70,ENTRADAS[Mês],E$5,ENTRADAS[Ano],$B$5,ENTRADAS[Subcategoria],$B72))))</f>
        <v/>
      </c>
      <c r="F72" s="61" t="str">
        <f>IF($B72="","",IF($B$70="","",IF($F$4=1,
SUMIFS(ENTRADAS[Valor],ENTRADAS[Categoria],$B$70,ENTRADAS[Status],"Concluído",ENTRADAS[Mês],F$5,ENTRADAS[Ano],$B$5,ENTRADAS[Subcategoria],$B72),
SUMIFS(ENTRADAS[Valor],ENTRADAS[Categoria],$B$70,ENTRADAS[Mês],F$5,ENTRADAS[Ano],$B$5,ENTRADAS[Subcategoria],$B72))))</f>
        <v/>
      </c>
      <c r="G72" s="61" t="str">
        <f>IF($B72="","",IF($B$70="","",IF($F$4=1,
SUMIFS(ENTRADAS[Valor],ENTRADAS[Categoria],$B$70,ENTRADAS[Status],"Concluído",ENTRADAS[Mês],G$5,ENTRADAS[Ano],$B$5,ENTRADAS[Subcategoria],$B72),
SUMIFS(ENTRADAS[Valor],ENTRADAS[Categoria],$B$70,ENTRADAS[Mês],G$5,ENTRADAS[Ano],$B$5,ENTRADAS[Subcategoria],$B72))))</f>
        <v/>
      </c>
      <c r="H72" s="61" t="str">
        <f>IF($B72="","",IF($B$70="","",IF($F$4=1,
SUMIFS(ENTRADAS[Valor],ENTRADAS[Categoria],$B$70,ENTRADAS[Status],"Concluído",ENTRADAS[Mês],H$5,ENTRADAS[Ano],$B$5,ENTRADAS[Subcategoria],$B72),
SUMIFS(ENTRADAS[Valor],ENTRADAS[Categoria],$B$70,ENTRADAS[Mês],H$5,ENTRADAS[Ano],$B$5,ENTRADAS[Subcategoria],$B72))))</f>
        <v/>
      </c>
      <c r="I72" s="61" t="str">
        <f>IF($B72="","",IF($B$70="","",IF($F$4=1,
SUMIFS(ENTRADAS[Valor],ENTRADAS[Categoria],$B$70,ENTRADAS[Status],"Concluído",ENTRADAS[Mês],I$5,ENTRADAS[Ano],$B$5,ENTRADAS[Subcategoria],$B72),
SUMIFS(ENTRADAS[Valor],ENTRADAS[Categoria],$B$70,ENTRADAS[Mês],I$5,ENTRADAS[Ano],$B$5,ENTRADAS[Subcategoria],$B72))))</f>
        <v/>
      </c>
      <c r="J72" s="61" t="str">
        <f>IF($B72="","",IF($B$70="","",IF($F$4=1,
SUMIFS(ENTRADAS[Valor],ENTRADAS[Categoria],$B$70,ENTRADAS[Status],"Concluído",ENTRADAS[Mês],J$5,ENTRADAS[Ano],$B$5,ENTRADAS[Subcategoria],$B72),
SUMIFS(ENTRADAS[Valor],ENTRADAS[Categoria],$B$70,ENTRADAS[Mês],J$5,ENTRADAS[Ano],$B$5,ENTRADAS[Subcategoria],$B72))))</f>
        <v/>
      </c>
      <c r="K72" s="61" t="str">
        <f>IF($B72="","",IF($B$70="","",IF($F$4=1,
SUMIFS(ENTRADAS[Valor],ENTRADAS[Categoria],$B$70,ENTRADAS[Status],"Concluído",ENTRADAS[Mês],K$5,ENTRADAS[Ano],$B$5,ENTRADAS[Subcategoria],$B72),
SUMIFS(ENTRADAS[Valor],ENTRADAS[Categoria],$B$70,ENTRADAS[Mês],K$5,ENTRADAS[Ano],$B$5,ENTRADAS[Subcategoria],$B72))))</f>
        <v/>
      </c>
      <c r="L72" s="61" t="str">
        <f>IF($B72="","",IF($B$70="","",IF($F$4=1,
SUMIFS(ENTRADAS[Valor],ENTRADAS[Categoria],$B$70,ENTRADAS[Status],"Concluído",ENTRADAS[Mês],L$5,ENTRADAS[Ano],$B$5,ENTRADAS[Subcategoria],$B72),
SUMIFS(ENTRADAS[Valor],ENTRADAS[Categoria],$B$70,ENTRADAS[Mês],L$5,ENTRADAS[Ano],$B$5,ENTRADAS[Subcategoria],$B72))))</f>
        <v/>
      </c>
      <c r="M72" s="61" t="str">
        <f>IF($B72="","",IF($B$70="","",IF($F$4=1,
SUMIFS(ENTRADAS[Valor],ENTRADAS[Categoria],$B$70,ENTRADAS[Status],"Concluído",ENTRADAS[Mês],M$5,ENTRADAS[Ano],$B$5,ENTRADAS[Subcategoria],$B72),
SUMIFS(ENTRADAS[Valor],ENTRADAS[Categoria],$B$70,ENTRADAS[Mês],M$5,ENTRADAS[Ano],$B$5,ENTRADAS[Subcategoria],$B72))))</f>
        <v/>
      </c>
      <c r="N72" s="61" t="str">
        <f>IF($B72="","",IF($B$70="","",IF($F$4=1,
SUMIFS(ENTRADAS[Valor],ENTRADAS[Categoria],$B$70,ENTRADAS[Status],"Concluído",ENTRADAS[Mês],N$5,ENTRADAS[Ano],$B$5,ENTRADAS[Subcategoria],$B72),
SUMIFS(ENTRADAS[Valor],ENTRADAS[Categoria],$B$70,ENTRADAS[Mês],N$5,ENTRADAS[Ano],$B$5,ENTRADAS[Subcategoria],$B72))))</f>
        <v/>
      </c>
      <c r="O72" s="57">
        <f t="shared" ref="O72:O90" si="4">SUBTOTAL(9,C72,D72,E72,F72,G72,H72,I72,J72,K72,L72,M72,N72)</f>
        <v>0</v>
      </c>
    </row>
    <row r="73" spans="2:15" x14ac:dyDescent="0.3">
      <c r="B73" s="93" t="str">
        <f>IF('PLANO DE CONTAS'!J9="","",'PLANO DE CONTAS'!J9)</f>
        <v/>
      </c>
      <c r="C73" s="61" t="str">
        <f>IF($B73="","",IF($B$70="","",IF($F$4=1,
SUMIFS(ENTRADAS[Valor],ENTRADAS[Categoria],$B$70,ENTRADAS[Status],"Concluído",ENTRADAS[Mês],C$5,ENTRADAS[Ano],$B$5,ENTRADAS[Subcategoria],$B73),
SUMIFS(ENTRADAS[Valor],ENTRADAS[Categoria],$B$70,ENTRADAS[Mês],C$5,ENTRADAS[Ano],$B$5,ENTRADAS[Subcategoria],$B73))))</f>
        <v/>
      </c>
      <c r="D73" s="61" t="str">
        <f>IF($B73="","",IF($B$70="","",IF($F$4=1,
SUMIFS(ENTRADAS[Valor],ENTRADAS[Categoria],$B$70,ENTRADAS[Status],"Concluído",ENTRADAS[Mês],D$5,ENTRADAS[Ano],$B$5,ENTRADAS[Subcategoria],$B73),
SUMIFS(ENTRADAS[Valor],ENTRADAS[Categoria],$B$70,ENTRADAS[Mês],D$5,ENTRADAS[Ano],$B$5,ENTRADAS[Subcategoria],$B73))))</f>
        <v/>
      </c>
      <c r="E73" s="61" t="str">
        <f>IF($B73="","",IF($B$70="","",IF($F$4=1,
SUMIFS(ENTRADAS[Valor],ENTRADAS[Categoria],$B$70,ENTRADAS[Status],"Concluído",ENTRADAS[Mês],E$5,ENTRADAS[Ano],$B$5,ENTRADAS[Subcategoria],$B73),
SUMIFS(ENTRADAS[Valor],ENTRADAS[Categoria],$B$70,ENTRADAS[Mês],E$5,ENTRADAS[Ano],$B$5,ENTRADAS[Subcategoria],$B73))))</f>
        <v/>
      </c>
      <c r="F73" s="61" t="str">
        <f>IF($B73="","",IF($B$70="","",IF($F$4=1,
SUMIFS(ENTRADAS[Valor],ENTRADAS[Categoria],$B$70,ENTRADAS[Status],"Concluído",ENTRADAS[Mês],F$5,ENTRADAS[Ano],$B$5,ENTRADAS[Subcategoria],$B73),
SUMIFS(ENTRADAS[Valor],ENTRADAS[Categoria],$B$70,ENTRADAS[Mês],F$5,ENTRADAS[Ano],$B$5,ENTRADAS[Subcategoria],$B73))))</f>
        <v/>
      </c>
      <c r="G73" s="61" t="str">
        <f>IF($B73="","",IF($B$70="","",IF($F$4=1,
SUMIFS(ENTRADAS[Valor],ENTRADAS[Categoria],$B$70,ENTRADAS[Status],"Concluído",ENTRADAS[Mês],G$5,ENTRADAS[Ano],$B$5,ENTRADAS[Subcategoria],$B73),
SUMIFS(ENTRADAS[Valor],ENTRADAS[Categoria],$B$70,ENTRADAS[Mês],G$5,ENTRADAS[Ano],$B$5,ENTRADAS[Subcategoria],$B73))))</f>
        <v/>
      </c>
      <c r="H73" s="61" t="str">
        <f>IF($B73="","",IF($B$70="","",IF($F$4=1,
SUMIFS(ENTRADAS[Valor],ENTRADAS[Categoria],$B$70,ENTRADAS[Status],"Concluído",ENTRADAS[Mês],H$5,ENTRADAS[Ano],$B$5,ENTRADAS[Subcategoria],$B73),
SUMIFS(ENTRADAS[Valor],ENTRADAS[Categoria],$B$70,ENTRADAS[Mês],H$5,ENTRADAS[Ano],$B$5,ENTRADAS[Subcategoria],$B73))))</f>
        <v/>
      </c>
      <c r="I73" s="61" t="str">
        <f>IF($B73="","",IF($B$70="","",IF($F$4=1,
SUMIFS(ENTRADAS[Valor],ENTRADAS[Categoria],$B$70,ENTRADAS[Status],"Concluído",ENTRADAS[Mês],I$5,ENTRADAS[Ano],$B$5,ENTRADAS[Subcategoria],$B73),
SUMIFS(ENTRADAS[Valor],ENTRADAS[Categoria],$B$70,ENTRADAS[Mês],I$5,ENTRADAS[Ano],$B$5,ENTRADAS[Subcategoria],$B73))))</f>
        <v/>
      </c>
      <c r="J73" s="61" t="str">
        <f>IF($B73="","",IF($B$70="","",IF($F$4=1,
SUMIFS(ENTRADAS[Valor],ENTRADAS[Categoria],$B$70,ENTRADAS[Status],"Concluído",ENTRADAS[Mês],J$5,ENTRADAS[Ano],$B$5,ENTRADAS[Subcategoria],$B73),
SUMIFS(ENTRADAS[Valor],ENTRADAS[Categoria],$B$70,ENTRADAS[Mês],J$5,ENTRADAS[Ano],$B$5,ENTRADAS[Subcategoria],$B73))))</f>
        <v/>
      </c>
      <c r="K73" s="61" t="str">
        <f>IF($B73="","",IF($B$70="","",IF($F$4=1,
SUMIFS(ENTRADAS[Valor],ENTRADAS[Categoria],$B$70,ENTRADAS[Status],"Concluído",ENTRADAS[Mês],K$5,ENTRADAS[Ano],$B$5,ENTRADAS[Subcategoria],$B73),
SUMIFS(ENTRADAS[Valor],ENTRADAS[Categoria],$B$70,ENTRADAS[Mês],K$5,ENTRADAS[Ano],$B$5,ENTRADAS[Subcategoria],$B73))))</f>
        <v/>
      </c>
      <c r="L73" s="61" t="str">
        <f>IF($B73="","",IF($B$70="","",IF($F$4=1,
SUMIFS(ENTRADAS[Valor],ENTRADAS[Categoria],$B$70,ENTRADAS[Status],"Concluído",ENTRADAS[Mês],L$5,ENTRADAS[Ano],$B$5,ENTRADAS[Subcategoria],$B73),
SUMIFS(ENTRADAS[Valor],ENTRADAS[Categoria],$B$70,ENTRADAS[Mês],L$5,ENTRADAS[Ano],$B$5,ENTRADAS[Subcategoria],$B73))))</f>
        <v/>
      </c>
      <c r="M73" s="61" t="str">
        <f>IF($B73="","",IF($B$70="","",IF($F$4=1,
SUMIFS(ENTRADAS[Valor],ENTRADAS[Categoria],$B$70,ENTRADAS[Status],"Concluído",ENTRADAS[Mês],M$5,ENTRADAS[Ano],$B$5,ENTRADAS[Subcategoria],$B73),
SUMIFS(ENTRADAS[Valor],ENTRADAS[Categoria],$B$70,ENTRADAS[Mês],M$5,ENTRADAS[Ano],$B$5,ENTRADAS[Subcategoria],$B73))))</f>
        <v/>
      </c>
      <c r="N73" s="61" t="str">
        <f>IF($B73="","",IF($B$70="","",IF($F$4=1,
SUMIFS(ENTRADAS[Valor],ENTRADAS[Categoria],$B$70,ENTRADAS[Status],"Concluído",ENTRADAS[Mês],N$5,ENTRADAS[Ano],$B$5,ENTRADAS[Subcategoria],$B73),
SUMIFS(ENTRADAS[Valor],ENTRADAS[Categoria],$B$70,ENTRADAS[Mês],N$5,ENTRADAS[Ano],$B$5,ENTRADAS[Subcategoria],$B73))))</f>
        <v/>
      </c>
      <c r="O73" s="57">
        <f t="shared" si="4"/>
        <v>0</v>
      </c>
    </row>
    <row r="74" spans="2:15" x14ac:dyDescent="0.3">
      <c r="B74" s="93" t="str">
        <f>IF('PLANO DE CONTAS'!J10="","",'PLANO DE CONTAS'!J10)</f>
        <v/>
      </c>
      <c r="C74" s="61" t="str">
        <f>IF($B74="","",IF($B$70="","",IF($F$4=1,
SUMIFS(ENTRADAS[Valor],ENTRADAS[Categoria],$B$70,ENTRADAS[Status],"Concluído",ENTRADAS[Mês],C$5,ENTRADAS[Ano],$B$5,ENTRADAS[Subcategoria],$B74),
SUMIFS(ENTRADAS[Valor],ENTRADAS[Categoria],$B$70,ENTRADAS[Mês],C$5,ENTRADAS[Ano],$B$5,ENTRADAS[Subcategoria],$B74))))</f>
        <v/>
      </c>
      <c r="D74" s="61" t="str">
        <f>IF($B74="","",IF($B$70="","",IF($F$4=1,
SUMIFS(ENTRADAS[Valor],ENTRADAS[Categoria],$B$70,ENTRADAS[Status],"Concluído",ENTRADAS[Mês],D$5,ENTRADAS[Ano],$B$5,ENTRADAS[Subcategoria],$B74),
SUMIFS(ENTRADAS[Valor],ENTRADAS[Categoria],$B$70,ENTRADAS[Mês],D$5,ENTRADAS[Ano],$B$5,ENTRADAS[Subcategoria],$B74))))</f>
        <v/>
      </c>
      <c r="E74" s="61" t="str">
        <f>IF($B74="","",IF($B$70="","",IF($F$4=1,
SUMIFS(ENTRADAS[Valor],ENTRADAS[Categoria],$B$70,ENTRADAS[Status],"Concluído",ENTRADAS[Mês],E$5,ENTRADAS[Ano],$B$5,ENTRADAS[Subcategoria],$B74),
SUMIFS(ENTRADAS[Valor],ENTRADAS[Categoria],$B$70,ENTRADAS[Mês],E$5,ENTRADAS[Ano],$B$5,ENTRADAS[Subcategoria],$B74))))</f>
        <v/>
      </c>
      <c r="F74" s="61" t="str">
        <f>IF($B74="","",IF($B$70="","",IF($F$4=1,
SUMIFS(ENTRADAS[Valor],ENTRADAS[Categoria],$B$70,ENTRADAS[Status],"Concluído",ENTRADAS[Mês],F$5,ENTRADAS[Ano],$B$5,ENTRADAS[Subcategoria],$B74),
SUMIFS(ENTRADAS[Valor],ENTRADAS[Categoria],$B$70,ENTRADAS[Mês],F$5,ENTRADAS[Ano],$B$5,ENTRADAS[Subcategoria],$B74))))</f>
        <v/>
      </c>
      <c r="G74" s="61" t="str">
        <f>IF($B74="","",IF($B$70="","",IF($F$4=1,
SUMIFS(ENTRADAS[Valor],ENTRADAS[Categoria],$B$70,ENTRADAS[Status],"Concluído",ENTRADAS[Mês],G$5,ENTRADAS[Ano],$B$5,ENTRADAS[Subcategoria],$B74),
SUMIFS(ENTRADAS[Valor],ENTRADAS[Categoria],$B$70,ENTRADAS[Mês],G$5,ENTRADAS[Ano],$B$5,ENTRADAS[Subcategoria],$B74))))</f>
        <v/>
      </c>
      <c r="H74" s="61" t="str">
        <f>IF($B74="","",IF($B$70="","",IF($F$4=1,
SUMIFS(ENTRADAS[Valor],ENTRADAS[Categoria],$B$70,ENTRADAS[Status],"Concluído",ENTRADAS[Mês],H$5,ENTRADAS[Ano],$B$5,ENTRADAS[Subcategoria],$B74),
SUMIFS(ENTRADAS[Valor],ENTRADAS[Categoria],$B$70,ENTRADAS[Mês],H$5,ENTRADAS[Ano],$B$5,ENTRADAS[Subcategoria],$B74))))</f>
        <v/>
      </c>
      <c r="I74" s="61" t="str">
        <f>IF($B74="","",IF($B$70="","",IF($F$4=1,
SUMIFS(ENTRADAS[Valor],ENTRADAS[Categoria],$B$70,ENTRADAS[Status],"Concluído",ENTRADAS[Mês],I$5,ENTRADAS[Ano],$B$5,ENTRADAS[Subcategoria],$B74),
SUMIFS(ENTRADAS[Valor],ENTRADAS[Categoria],$B$70,ENTRADAS[Mês],I$5,ENTRADAS[Ano],$B$5,ENTRADAS[Subcategoria],$B74))))</f>
        <v/>
      </c>
      <c r="J74" s="61" t="str">
        <f>IF($B74="","",IF($B$70="","",IF($F$4=1,
SUMIFS(ENTRADAS[Valor],ENTRADAS[Categoria],$B$70,ENTRADAS[Status],"Concluído",ENTRADAS[Mês],J$5,ENTRADAS[Ano],$B$5,ENTRADAS[Subcategoria],$B74),
SUMIFS(ENTRADAS[Valor],ENTRADAS[Categoria],$B$70,ENTRADAS[Mês],J$5,ENTRADAS[Ano],$B$5,ENTRADAS[Subcategoria],$B74))))</f>
        <v/>
      </c>
      <c r="K74" s="61" t="str">
        <f>IF($B74="","",IF($B$70="","",IF($F$4=1,
SUMIFS(ENTRADAS[Valor],ENTRADAS[Categoria],$B$70,ENTRADAS[Status],"Concluído",ENTRADAS[Mês],K$5,ENTRADAS[Ano],$B$5,ENTRADAS[Subcategoria],$B74),
SUMIFS(ENTRADAS[Valor],ENTRADAS[Categoria],$B$70,ENTRADAS[Mês],K$5,ENTRADAS[Ano],$B$5,ENTRADAS[Subcategoria],$B74))))</f>
        <v/>
      </c>
      <c r="L74" s="61" t="str">
        <f>IF($B74="","",IF($B$70="","",IF($F$4=1,
SUMIFS(ENTRADAS[Valor],ENTRADAS[Categoria],$B$70,ENTRADAS[Status],"Concluído",ENTRADAS[Mês],L$5,ENTRADAS[Ano],$B$5,ENTRADAS[Subcategoria],$B74),
SUMIFS(ENTRADAS[Valor],ENTRADAS[Categoria],$B$70,ENTRADAS[Mês],L$5,ENTRADAS[Ano],$B$5,ENTRADAS[Subcategoria],$B74))))</f>
        <v/>
      </c>
      <c r="M74" s="61" t="str">
        <f>IF($B74="","",IF($B$70="","",IF($F$4=1,
SUMIFS(ENTRADAS[Valor],ENTRADAS[Categoria],$B$70,ENTRADAS[Status],"Concluído",ENTRADAS[Mês],M$5,ENTRADAS[Ano],$B$5,ENTRADAS[Subcategoria],$B74),
SUMIFS(ENTRADAS[Valor],ENTRADAS[Categoria],$B$70,ENTRADAS[Mês],M$5,ENTRADAS[Ano],$B$5,ENTRADAS[Subcategoria],$B74))))</f>
        <v/>
      </c>
      <c r="N74" s="61" t="str">
        <f>IF($B74="","",IF($B$70="","",IF($F$4=1,
SUMIFS(ENTRADAS[Valor],ENTRADAS[Categoria],$B$70,ENTRADAS[Status],"Concluído",ENTRADAS[Mês],N$5,ENTRADAS[Ano],$B$5,ENTRADAS[Subcategoria],$B74),
SUMIFS(ENTRADAS[Valor],ENTRADAS[Categoria],$B$70,ENTRADAS[Mês],N$5,ENTRADAS[Ano],$B$5,ENTRADAS[Subcategoria],$B74))))</f>
        <v/>
      </c>
      <c r="O74" s="57">
        <f t="shared" si="4"/>
        <v>0</v>
      </c>
    </row>
    <row r="75" spans="2:15" x14ac:dyDescent="0.3">
      <c r="B75" s="93" t="str">
        <f>IF('PLANO DE CONTAS'!J11="","",'PLANO DE CONTAS'!J11)</f>
        <v/>
      </c>
      <c r="C75" s="61" t="str">
        <f>IF($B75="","",IF($B$70="","",IF($F$4=1,
SUMIFS(ENTRADAS[Valor],ENTRADAS[Categoria],$B$70,ENTRADAS[Status],"Concluído",ENTRADAS[Mês],C$5,ENTRADAS[Ano],$B$5,ENTRADAS[Subcategoria],$B75),
SUMIFS(ENTRADAS[Valor],ENTRADAS[Categoria],$B$70,ENTRADAS[Mês],C$5,ENTRADAS[Ano],$B$5,ENTRADAS[Subcategoria],$B75))))</f>
        <v/>
      </c>
      <c r="D75" s="61" t="str">
        <f>IF($B75="","",IF($B$70="","",IF($F$4=1,
SUMIFS(ENTRADAS[Valor],ENTRADAS[Categoria],$B$70,ENTRADAS[Status],"Concluído",ENTRADAS[Mês],D$5,ENTRADAS[Ano],$B$5,ENTRADAS[Subcategoria],$B75),
SUMIFS(ENTRADAS[Valor],ENTRADAS[Categoria],$B$70,ENTRADAS[Mês],D$5,ENTRADAS[Ano],$B$5,ENTRADAS[Subcategoria],$B75))))</f>
        <v/>
      </c>
      <c r="E75" s="61" t="str">
        <f>IF($B75="","",IF($B$70="","",IF($F$4=1,
SUMIFS(ENTRADAS[Valor],ENTRADAS[Categoria],$B$70,ENTRADAS[Status],"Concluído",ENTRADAS[Mês],E$5,ENTRADAS[Ano],$B$5,ENTRADAS[Subcategoria],$B75),
SUMIFS(ENTRADAS[Valor],ENTRADAS[Categoria],$B$70,ENTRADAS[Mês],E$5,ENTRADAS[Ano],$B$5,ENTRADAS[Subcategoria],$B75))))</f>
        <v/>
      </c>
      <c r="F75" s="61" t="str">
        <f>IF($B75="","",IF($B$70="","",IF($F$4=1,
SUMIFS(ENTRADAS[Valor],ENTRADAS[Categoria],$B$70,ENTRADAS[Status],"Concluído",ENTRADAS[Mês],F$5,ENTRADAS[Ano],$B$5,ENTRADAS[Subcategoria],$B75),
SUMIFS(ENTRADAS[Valor],ENTRADAS[Categoria],$B$70,ENTRADAS[Mês],F$5,ENTRADAS[Ano],$B$5,ENTRADAS[Subcategoria],$B75))))</f>
        <v/>
      </c>
      <c r="G75" s="61" t="str">
        <f>IF($B75="","",IF($B$70="","",IF($F$4=1,
SUMIFS(ENTRADAS[Valor],ENTRADAS[Categoria],$B$70,ENTRADAS[Status],"Concluído",ENTRADAS[Mês],G$5,ENTRADAS[Ano],$B$5,ENTRADAS[Subcategoria],$B75),
SUMIFS(ENTRADAS[Valor],ENTRADAS[Categoria],$B$70,ENTRADAS[Mês],G$5,ENTRADAS[Ano],$B$5,ENTRADAS[Subcategoria],$B75))))</f>
        <v/>
      </c>
      <c r="H75" s="61" t="str">
        <f>IF($B75="","",IF($B$70="","",IF($F$4=1,
SUMIFS(ENTRADAS[Valor],ENTRADAS[Categoria],$B$70,ENTRADAS[Status],"Concluído",ENTRADAS[Mês],H$5,ENTRADAS[Ano],$B$5,ENTRADAS[Subcategoria],$B75),
SUMIFS(ENTRADAS[Valor],ENTRADAS[Categoria],$B$70,ENTRADAS[Mês],H$5,ENTRADAS[Ano],$B$5,ENTRADAS[Subcategoria],$B75))))</f>
        <v/>
      </c>
      <c r="I75" s="61" t="str">
        <f>IF($B75="","",IF($B$70="","",IF($F$4=1,
SUMIFS(ENTRADAS[Valor],ENTRADAS[Categoria],$B$70,ENTRADAS[Status],"Concluído",ENTRADAS[Mês],I$5,ENTRADAS[Ano],$B$5,ENTRADAS[Subcategoria],$B75),
SUMIFS(ENTRADAS[Valor],ENTRADAS[Categoria],$B$70,ENTRADAS[Mês],I$5,ENTRADAS[Ano],$B$5,ENTRADAS[Subcategoria],$B75))))</f>
        <v/>
      </c>
      <c r="J75" s="61" t="str">
        <f>IF($B75="","",IF($B$70="","",IF($F$4=1,
SUMIFS(ENTRADAS[Valor],ENTRADAS[Categoria],$B$70,ENTRADAS[Status],"Concluído",ENTRADAS[Mês],J$5,ENTRADAS[Ano],$B$5,ENTRADAS[Subcategoria],$B75),
SUMIFS(ENTRADAS[Valor],ENTRADAS[Categoria],$B$70,ENTRADAS[Mês],J$5,ENTRADAS[Ano],$B$5,ENTRADAS[Subcategoria],$B75))))</f>
        <v/>
      </c>
      <c r="K75" s="61" t="str">
        <f>IF($B75="","",IF($B$70="","",IF($F$4=1,
SUMIFS(ENTRADAS[Valor],ENTRADAS[Categoria],$B$70,ENTRADAS[Status],"Concluído",ENTRADAS[Mês],K$5,ENTRADAS[Ano],$B$5,ENTRADAS[Subcategoria],$B75),
SUMIFS(ENTRADAS[Valor],ENTRADAS[Categoria],$B$70,ENTRADAS[Mês],K$5,ENTRADAS[Ano],$B$5,ENTRADAS[Subcategoria],$B75))))</f>
        <v/>
      </c>
      <c r="L75" s="61" t="str">
        <f>IF($B75="","",IF($B$70="","",IF($F$4=1,
SUMIFS(ENTRADAS[Valor],ENTRADAS[Categoria],$B$70,ENTRADAS[Status],"Concluído",ENTRADAS[Mês],L$5,ENTRADAS[Ano],$B$5,ENTRADAS[Subcategoria],$B75),
SUMIFS(ENTRADAS[Valor],ENTRADAS[Categoria],$B$70,ENTRADAS[Mês],L$5,ENTRADAS[Ano],$B$5,ENTRADAS[Subcategoria],$B75))))</f>
        <v/>
      </c>
      <c r="M75" s="61" t="str">
        <f>IF($B75="","",IF($B$70="","",IF($F$4=1,
SUMIFS(ENTRADAS[Valor],ENTRADAS[Categoria],$B$70,ENTRADAS[Status],"Concluído",ENTRADAS[Mês],M$5,ENTRADAS[Ano],$B$5,ENTRADAS[Subcategoria],$B75),
SUMIFS(ENTRADAS[Valor],ENTRADAS[Categoria],$B$70,ENTRADAS[Mês],M$5,ENTRADAS[Ano],$B$5,ENTRADAS[Subcategoria],$B75))))</f>
        <v/>
      </c>
      <c r="N75" s="61" t="str">
        <f>IF($B75="","",IF($B$70="","",IF($F$4=1,
SUMIFS(ENTRADAS[Valor],ENTRADAS[Categoria],$B$70,ENTRADAS[Status],"Concluído",ENTRADAS[Mês],N$5,ENTRADAS[Ano],$B$5,ENTRADAS[Subcategoria],$B75),
SUMIFS(ENTRADAS[Valor],ENTRADAS[Categoria],$B$70,ENTRADAS[Mês],N$5,ENTRADAS[Ano],$B$5,ENTRADAS[Subcategoria],$B75))))</f>
        <v/>
      </c>
      <c r="O75" s="57">
        <f t="shared" si="4"/>
        <v>0</v>
      </c>
    </row>
    <row r="76" spans="2:15" x14ac:dyDescent="0.3">
      <c r="B76" s="93" t="str">
        <f>IF('PLANO DE CONTAS'!J12="","",'PLANO DE CONTAS'!J12)</f>
        <v/>
      </c>
      <c r="C76" s="61" t="str">
        <f>IF($B76="","",IF($B$70="","",IF($F$4=1,
SUMIFS(ENTRADAS[Valor],ENTRADAS[Categoria],$B$70,ENTRADAS[Status],"Concluído",ENTRADAS[Mês],C$5,ENTRADAS[Ano],$B$5,ENTRADAS[Subcategoria],$B76),
SUMIFS(ENTRADAS[Valor],ENTRADAS[Categoria],$B$70,ENTRADAS[Mês],C$5,ENTRADAS[Ano],$B$5,ENTRADAS[Subcategoria],$B76))))</f>
        <v/>
      </c>
      <c r="D76" s="61" t="str">
        <f>IF($B76="","",IF($B$70="","",IF($F$4=1,
SUMIFS(ENTRADAS[Valor],ENTRADAS[Categoria],$B$70,ENTRADAS[Status],"Concluído",ENTRADAS[Mês],D$5,ENTRADAS[Ano],$B$5,ENTRADAS[Subcategoria],$B76),
SUMIFS(ENTRADAS[Valor],ENTRADAS[Categoria],$B$70,ENTRADAS[Mês],D$5,ENTRADAS[Ano],$B$5,ENTRADAS[Subcategoria],$B76))))</f>
        <v/>
      </c>
      <c r="E76" s="61" t="str">
        <f>IF($B76="","",IF($B$70="","",IF($F$4=1,
SUMIFS(ENTRADAS[Valor],ENTRADAS[Categoria],$B$70,ENTRADAS[Status],"Concluído",ENTRADAS[Mês],E$5,ENTRADAS[Ano],$B$5,ENTRADAS[Subcategoria],$B76),
SUMIFS(ENTRADAS[Valor],ENTRADAS[Categoria],$B$70,ENTRADAS[Mês],E$5,ENTRADAS[Ano],$B$5,ENTRADAS[Subcategoria],$B76))))</f>
        <v/>
      </c>
      <c r="F76" s="61" t="str">
        <f>IF($B76="","",IF($B$70="","",IF($F$4=1,
SUMIFS(ENTRADAS[Valor],ENTRADAS[Categoria],$B$70,ENTRADAS[Status],"Concluído",ENTRADAS[Mês],F$5,ENTRADAS[Ano],$B$5,ENTRADAS[Subcategoria],$B76),
SUMIFS(ENTRADAS[Valor],ENTRADAS[Categoria],$B$70,ENTRADAS[Mês],F$5,ENTRADAS[Ano],$B$5,ENTRADAS[Subcategoria],$B76))))</f>
        <v/>
      </c>
      <c r="G76" s="61" t="str">
        <f>IF($B76="","",IF($B$70="","",IF($F$4=1,
SUMIFS(ENTRADAS[Valor],ENTRADAS[Categoria],$B$70,ENTRADAS[Status],"Concluído",ENTRADAS[Mês],G$5,ENTRADAS[Ano],$B$5,ENTRADAS[Subcategoria],$B76),
SUMIFS(ENTRADAS[Valor],ENTRADAS[Categoria],$B$70,ENTRADAS[Mês],G$5,ENTRADAS[Ano],$B$5,ENTRADAS[Subcategoria],$B76))))</f>
        <v/>
      </c>
      <c r="H76" s="61" t="str">
        <f>IF($B76="","",IF($B$70="","",IF($F$4=1,
SUMIFS(ENTRADAS[Valor],ENTRADAS[Categoria],$B$70,ENTRADAS[Status],"Concluído",ENTRADAS[Mês],H$5,ENTRADAS[Ano],$B$5,ENTRADAS[Subcategoria],$B76),
SUMIFS(ENTRADAS[Valor],ENTRADAS[Categoria],$B$70,ENTRADAS[Mês],H$5,ENTRADAS[Ano],$B$5,ENTRADAS[Subcategoria],$B76))))</f>
        <v/>
      </c>
      <c r="I76" s="61" t="str">
        <f>IF($B76="","",IF($B$70="","",IF($F$4=1,
SUMIFS(ENTRADAS[Valor],ENTRADAS[Categoria],$B$70,ENTRADAS[Status],"Concluído",ENTRADAS[Mês],I$5,ENTRADAS[Ano],$B$5,ENTRADAS[Subcategoria],$B76),
SUMIFS(ENTRADAS[Valor],ENTRADAS[Categoria],$B$70,ENTRADAS[Mês],I$5,ENTRADAS[Ano],$B$5,ENTRADAS[Subcategoria],$B76))))</f>
        <v/>
      </c>
      <c r="J76" s="61" t="str">
        <f>IF($B76="","",IF($B$70="","",IF($F$4=1,
SUMIFS(ENTRADAS[Valor],ENTRADAS[Categoria],$B$70,ENTRADAS[Status],"Concluído",ENTRADAS[Mês],J$5,ENTRADAS[Ano],$B$5,ENTRADAS[Subcategoria],$B76),
SUMIFS(ENTRADAS[Valor],ENTRADAS[Categoria],$B$70,ENTRADAS[Mês],J$5,ENTRADAS[Ano],$B$5,ENTRADAS[Subcategoria],$B76))))</f>
        <v/>
      </c>
      <c r="K76" s="61" t="str">
        <f>IF($B76="","",IF($B$70="","",IF($F$4=1,
SUMIFS(ENTRADAS[Valor],ENTRADAS[Categoria],$B$70,ENTRADAS[Status],"Concluído",ENTRADAS[Mês],K$5,ENTRADAS[Ano],$B$5,ENTRADAS[Subcategoria],$B76),
SUMIFS(ENTRADAS[Valor],ENTRADAS[Categoria],$B$70,ENTRADAS[Mês],K$5,ENTRADAS[Ano],$B$5,ENTRADAS[Subcategoria],$B76))))</f>
        <v/>
      </c>
      <c r="L76" s="61" t="str">
        <f>IF($B76="","",IF($B$70="","",IF($F$4=1,
SUMIFS(ENTRADAS[Valor],ENTRADAS[Categoria],$B$70,ENTRADAS[Status],"Concluído",ENTRADAS[Mês],L$5,ENTRADAS[Ano],$B$5,ENTRADAS[Subcategoria],$B76),
SUMIFS(ENTRADAS[Valor],ENTRADAS[Categoria],$B$70,ENTRADAS[Mês],L$5,ENTRADAS[Ano],$B$5,ENTRADAS[Subcategoria],$B76))))</f>
        <v/>
      </c>
      <c r="M76" s="61" t="str">
        <f>IF($B76="","",IF($B$70="","",IF($F$4=1,
SUMIFS(ENTRADAS[Valor],ENTRADAS[Categoria],$B$70,ENTRADAS[Status],"Concluído",ENTRADAS[Mês],M$5,ENTRADAS[Ano],$B$5,ENTRADAS[Subcategoria],$B76),
SUMIFS(ENTRADAS[Valor],ENTRADAS[Categoria],$B$70,ENTRADAS[Mês],M$5,ENTRADAS[Ano],$B$5,ENTRADAS[Subcategoria],$B76))))</f>
        <v/>
      </c>
      <c r="N76" s="61" t="str">
        <f>IF($B76="","",IF($B$70="","",IF($F$4=1,
SUMIFS(ENTRADAS[Valor],ENTRADAS[Categoria],$B$70,ENTRADAS[Status],"Concluído",ENTRADAS[Mês],N$5,ENTRADAS[Ano],$B$5,ENTRADAS[Subcategoria],$B76),
SUMIFS(ENTRADAS[Valor],ENTRADAS[Categoria],$B$70,ENTRADAS[Mês],N$5,ENTRADAS[Ano],$B$5,ENTRADAS[Subcategoria],$B76))))</f>
        <v/>
      </c>
      <c r="O76" s="57">
        <f t="shared" si="4"/>
        <v>0</v>
      </c>
    </row>
    <row r="77" spans="2:15" x14ac:dyDescent="0.3">
      <c r="B77" s="93" t="str">
        <f>IF('PLANO DE CONTAS'!J13="","",'PLANO DE CONTAS'!J13)</f>
        <v/>
      </c>
      <c r="C77" s="61" t="str">
        <f>IF($B77="","",IF($B$70="","",IF($F$4=1,
SUMIFS(ENTRADAS[Valor],ENTRADAS[Categoria],$B$70,ENTRADAS[Status],"Concluído",ENTRADAS[Mês],C$5,ENTRADAS[Ano],$B$5,ENTRADAS[Subcategoria],$B77),
SUMIFS(ENTRADAS[Valor],ENTRADAS[Categoria],$B$70,ENTRADAS[Mês],C$5,ENTRADAS[Ano],$B$5,ENTRADAS[Subcategoria],$B77))))</f>
        <v/>
      </c>
      <c r="D77" s="61" t="str">
        <f>IF($B77="","",IF($B$70="","",IF($F$4=1,
SUMIFS(ENTRADAS[Valor],ENTRADAS[Categoria],$B$70,ENTRADAS[Status],"Concluído",ENTRADAS[Mês],D$5,ENTRADAS[Ano],$B$5,ENTRADAS[Subcategoria],$B77),
SUMIFS(ENTRADAS[Valor],ENTRADAS[Categoria],$B$70,ENTRADAS[Mês],D$5,ENTRADAS[Ano],$B$5,ENTRADAS[Subcategoria],$B77))))</f>
        <v/>
      </c>
      <c r="E77" s="61" t="str">
        <f>IF($B77="","",IF($B$70="","",IF($F$4=1,
SUMIFS(ENTRADAS[Valor],ENTRADAS[Categoria],$B$70,ENTRADAS[Status],"Concluído",ENTRADAS[Mês],E$5,ENTRADAS[Ano],$B$5,ENTRADAS[Subcategoria],$B77),
SUMIFS(ENTRADAS[Valor],ENTRADAS[Categoria],$B$70,ENTRADAS[Mês],E$5,ENTRADAS[Ano],$B$5,ENTRADAS[Subcategoria],$B77))))</f>
        <v/>
      </c>
      <c r="F77" s="61" t="str">
        <f>IF($B77="","",IF($B$70="","",IF($F$4=1,
SUMIFS(ENTRADAS[Valor],ENTRADAS[Categoria],$B$70,ENTRADAS[Status],"Concluído",ENTRADAS[Mês],F$5,ENTRADAS[Ano],$B$5,ENTRADAS[Subcategoria],$B77),
SUMIFS(ENTRADAS[Valor],ENTRADAS[Categoria],$B$70,ENTRADAS[Mês],F$5,ENTRADAS[Ano],$B$5,ENTRADAS[Subcategoria],$B77))))</f>
        <v/>
      </c>
      <c r="G77" s="61" t="str">
        <f>IF($B77="","",IF($B$70="","",IF($F$4=1,
SUMIFS(ENTRADAS[Valor],ENTRADAS[Categoria],$B$70,ENTRADAS[Status],"Concluído",ENTRADAS[Mês],G$5,ENTRADAS[Ano],$B$5,ENTRADAS[Subcategoria],$B77),
SUMIFS(ENTRADAS[Valor],ENTRADAS[Categoria],$B$70,ENTRADAS[Mês],G$5,ENTRADAS[Ano],$B$5,ENTRADAS[Subcategoria],$B77))))</f>
        <v/>
      </c>
      <c r="H77" s="61" t="str">
        <f>IF($B77="","",IF($B$70="","",IF($F$4=1,
SUMIFS(ENTRADAS[Valor],ENTRADAS[Categoria],$B$70,ENTRADAS[Status],"Concluído",ENTRADAS[Mês],H$5,ENTRADAS[Ano],$B$5,ENTRADAS[Subcategoria],$B77),
SUMIFS(ENTRADAS[Valor],ENTRADAS[Categoria],$B$70,ENTRADAS[Mês],H$5,ENTRADAS[Ano],$B$5,ENTRADAS[Subcategoria],$B77))))</f>
        <v/>
      </c>
      <c r="I77" s="61" t="str">
        <f>IF($B77="","",IF($B$70="","",IF($F$4=1,
SUMIFS(ENTRADAS[Valor],ENTRADAS[Categoria],$B$70,ENTRADAS[Status],"Concluído",ENTRADAS[Mês],I$5,ENTRADAS[Ano],$B$5,ENTRADAS[Subcategoria],$B77),
SUMIFS(ENTRADAS[Valor],ENTRADAS[Categoria],$B$70,ENTRADAS[Mês],I$5,ENTRADAS[Ano],$B$5,ENTRADAS[Subcategoria],$B77))))</f>
        <v/>
      </c>
      <c r="J77" s="61" t="str">
        <f>IF($B77="","",IF($B$70="","",IF($F$4=1,
SUMIFS(ENTRADAS[Valor],ENTRADAS[Categoria],$B$70,ENTRADAS[Status],"Concluído",ENTRADAS[Mês],J$5,ENTRADAS[Ano],$B$5,ENTRADAS[Subcategoria],$B77),
SUMIFS(ENTRADAS[Valor],ENTRADAS[Categoria],$B$70,ENTRADAS[Mês],J$5,ENTRADAS[Ano],$B$5,ENTRADAS[Subcategoria],$B77))))</f>
        <v/>
      </c>
      <c r="K77" s="61" t="str">
        <f>IF($B77="","",IF($B$70="","",IF($F$4=1,
SUMIFS(ENTRADAS[Valor],ENTRADAS[Categoria],$B$70,ENTRADAS[Status],"Concluído",ENTRADAS[Mês],K$5,ENTRADAS[Ano],$B$5,ENTRADAS[Subcategoria],$B77),
SUMIFS(ENTRADAS[Valor],ENTRADAS[Categoria],$B$70,ENTRADAS[Mês],K$5,ENTRADAS[Ano],$B$5,ENTRADAS[Subcategoria],$B77))))</f>
        <v/>
      </c>
      <c r="L77" s="61" t="str">
        <f>IF($B77="","",IF($B$70="","",IF($F$4=1,
SUMIFS(ENTRADAS[Valor],ENTRADAS[Categoria],$B$70,ENTRADAS[Status],"Concluído",ENTRADAS[Mês],L$5,ENTRADAS[Ano],$B$5,ENTRADAS[Subcategoria],$B77),
SUMIFS(ENTRADAS[Valor],ENTRADAS[Categoria],$B$70,ENTRADAS[Mês],L$5,ENTRADAS[Ano],$B$5,ENTRADAS[Subcategoria],$B77))))</f>
        <v/>
      </c>
      <c r="M77" s="61" t="str">
        <f>IF($B77="","",IF($B$70="","",IF($F$4=1,
SUMIFS(ENTRADAS[Valor],ENTRADAS[Categoria],$B$70,ENTRADAS[Status],"Concluído",ENTRADAS[Mês],M$5,ENTRADAS[Ano],$B$5,ENTRADAS[Subcategoria],$B77),
SUMIFS(ENTRADAS[Valor],ENTRADAS[Categoria],$B$70,ENTRADAS[Mês],M$5,ENTRADAS[Ano],$B$5,ENTRADAS[Subcategoria],$B77))))</f>
        <v/>
      </c>
      <c r="N77" s="61" t="str">
        <f>IF($B77="","",IF($B$70="","",IF($F$4=1,
SUMIFS(ENTRADAS[Valor],ENTRADAS[Categoria],$B$70,ENTRADAS[Status],"Concluído",ENTRADAS[Mês],N$5,ENTRADAS[Ano],$B$5,ENTRADAS[Subcategoria],$B77),
SUMIFS(ENTRADAS[Valor],ENTRADAS[Categoria],$B$70,ENTRADAS[Mês],N$5,ENTRADAS[Ano],$B$5,ENTRADAS[Subcategoria],$B77))))</f>
        <v/>
      </c>
      <c r="O77" s="57">
        <f t="shared" si="4"/>
        <v>0</v>
      </c>
    </row>
    <row r="78" spans="2:15" x14ac:dyDescent="0.3">
      <c r="B78" s="93" t="str">
        <f>IF('PLANO DE CONTAS'!J14="","",'PLANO DE CONTAS'!J14)</f>
        <v/>
      </c>
      <c r="C78" s="61" t="str">
        <f>IF($B78="","",IF($B$70="","",IF($F$4=1,
SUMIFS(ENTRADAS[Valor],ENTRADAS[Categoria],$B$70,ENTRADAS[Status],"Concluído",ENTRADAS[Mês],C$5,ENTRADAS[Ano],$B$5,ENTRADAS[Subcategoria],$B78),
SUMIFS(ENTRADAS[Valor],ENTRADAS[Categoria],$B$70,ENTRADAS[Mês],C$5,ENTRADAS[Ano],$B$5,ENTRADAS[Subcategoria],$B78))))</f>
        <v/>
      </c>
      <c r="D78" s="61" t="str">
        <f>IF($B78="","",IF($B$70="","",IF($F$4=1,
SUMIFS(ENTRADAS[Valor],ENTRADAS[Categoria],$B$70,ENTRADAS[Status],"Concluído",ENTRADAS[Mês],D$5,ENTRADAS[Ano],$B$5,ENTRADAS[Subcategoria],$B78),
SUMIFS(ENTRADAS[Valor],ENTRADAS[Categoria],$B$70,ENTRADAS[Mês],D$5,ENTRADAS[Ano],$B$5,ENTRADAS[Subcategoria],$B78))))</f>
        <v/>
      </c>
      <c r="E78" s="61" t="str">
        <f>IF($B78="","",IF($B$70="","",IF($F$4=1,
SUMIFS(ENTRADAS[Valor],ENTRADAS[Categoria],$B$70,ENTRADAS[Status],"Concluído",ENTRADAS[Mês],E$5,ENTRADAS[Ano],$B$5,ENTRADAS[Subcategoria],$B78),
SUMIFS(ENTRADAS[Valor],ENTRADAS[Categoria],$B$70,ENTRADAS[Mês],E$5,ENTRADAS[Ano],$B$5,ENTRADAS[Subcategoria],$B78))))</f>
        <v/>
      </c>
      <c r="F78" s="61" t="str">
        <f>IF($B78="","",IF($B$70="","",IF($F$4=1,
SUMIFS(ENTRADAS[Valor],ENTRADAS[Categoria],$B$70,ENTRADAS[Status],"Concluído",ENTRADAS[Mês],F$5,ENTRADAS[Ano],$B$5,ENTRADAS[Subcategoria],$B78),
SUMIFS(ENTRADAS[Valor],ENTRADAS[Categoria],$B$70,ENTRADAS[Mês],F$5,ENTRADAS[Ano],$B$5,ENTRADAS[Subcategoria],$B78))))</f>
        <v/>
      </c>
      <c r="G78" s="61" t="str">
        <f>IF($B78="","",IF($B$70="","",IF($F$4=1,
SUMIFS(ENTRADAS[Valor],ENTRADAS[Categoria],$B$70,ENTRADAS[Status],"Concluído",ENTRADAS[Mês],G$5,ENTRADAS[Ano],$B$5,ENTRADAS[Subcategoria],$B78),
SUMIFS(ENTRADAS[Valor],ENTRADAS[Categoria],$B$70,ENTRADAS[Mês],G$5,ENTRADAS[Ano],$B$5,ENTRADAS[Subcategoria],$B78))))</f>
        <v/>
      </c>
      <c r="H78" s="61" t="str">
        <f>IF($B78="","",IF($B$70="","",IF($F$4=1,
SUMIFS(ENTRADAS[Valor],ENTRADAS[Categoria],$B$70,ENTRADAS[Status],"Concluído",ENTRADAS[Mês],H$5,ENTRADAS[Ano],$B$5,ENTRADAS[Subcategoria],$B78),
SUMIFS(ENTRADAS[Valor],ENTRADAS[Categoria],$B$70,ENTRADAS[Mês],H$5,ENTRADAS[Ano],$B$5,ENTRADAS[Subcategoria],$B78))))</f>
        <v/>
      </c>
      <c r="I78" s="61" t="str">
        <f>IF($B78="","",IF($B$70="","",IF($F$4=1,
SUMIFS(ENTRADAS[Valor],ENTRADAS[Categoria],$B$70,ENTRADAS[Status],"Concluído",ENTRADAS[Mês],I$5,ENTRADAS[Ano],$B$5,ENTRADAS[Subcategoria],$B78),
SUMIFS(ENTRADAS[Valor],ENTRADAS[Categoria],$B$70,ENTRADAS[Mês],I$5,ENTRADAS[Ano],$B$5,ENTRADAS[Subcategoria],$B78))))</f>
        <v/>
      </c>
      <c r="J78" s="61" t="str">
        <f>IF($B78="","",IF($B$70="","",IF($F$4=1,
SUMIFS(ENTRADAS[Valor],ENTRADAS[Categoria],$B$70,ENTRADAS[Status],"Concluído",ENTRADAS[Mês],J$5,ENTRADAS[Ano],$B$5,ENTRADAS[Subcategoria],$B78),
SUMIFS(ENTRADAS[Valor],ENTRADAS[Categoria],$B$70,ENTRADAS[Mês],J$5,ENTRADAS[Ano],$B$5,ENTRADAS[Subcategoria],$B78))))</f>
        <v/>
      </c>
      <c r="K78" s="61" t="str">
        <f>IF($B78="","",IF($B$70="","",IF($F$4=1,
SUMIFS(ENTRADAS[Valor],ENTRADAS[Categoria],$B$70,ENTRADAS[Status],"Concluído",ENTRADAS[Mês],K$5,ENTRADAS[Ano],$B$5,ENTRADAS[Subcategoria],$B78),
SUMIFS(ENTRADAS[Valor],ENTRADAS[Categoria],$B$70,ENTRADAS[Mês],K$5,ENTRADAS[Ano],$B$5,ENTRADAS[Subcategoria],$B78))))</f>
        <v/>
      </c>
      <c r="L78" s="61" t="str">
        <f>IF($B78="","",IF($B$70="","",IF($F$4=1,
SUMIFS(ENTRADAS[Valor],ENTRADAS[Categoria],$B$70,ENTRADAS[Status],"Concluído",ENTRADAS[Mês],L$5,ENTRADAS[Ano],$B$5,ENTRADAS[Subcategoria],$B78),
SUMIFS(ENTRADAS[Valor],ENTRADAS[Categoria],$B$70,ENTRADAS[Mês],L$5,ENTRADAS[Ano],$B$5,ENTRADAS[Subcategoria],$B78))))</f>
        <v/>
      </c>
      <c r="M78" s="61" t="str">
        <f>IF($B78="","",IF($B$70="","",IF($F$4=1,
SUMIFS(ENTRADAS[Valor],ENTRADAS[Categoria],$B$70,ENTRADAS[Status],"Concluído",ENTRADAS[Mês],M$5,ENTRADAS[Ano],$B$5,ENTRADAS[Subcategoria],$B78),
SUMIFS(ENTRADAS[Valor],ENTRADAS[Categoria],$B$70,ENTRADAS[Mês],M$5,ENTRADAS[Ano],$B$5,ENTRADAS[Subcategoria],$B78))))</f>
        <v/>
      </c>
      <c r="N78" s="61" t="str">
        <f>IF($B78="","",IF($B$70="","",IF($F$4=1,
SUMIFS(ENTRADAS[Valor],ENTRADAS[Categoria],$B$70,ENTRADAS[Status],"Concluído",ENTRADAS[Mês],N$5,ENTRADAS[Ano],$B$5,ENTRADAS[Subcategoria],$B78),
SUMIFS(ENTRADAS[Valor],ENTRADAS[Categoria],$B$70,ENTRADAS[Mês],N$5,ENTRADAS[Ano],$B$5,ENTRADAS[Subcategoria],$B78))))</f>
        <v/>
      </c>
      <c r="O78" s="57">
        <f t="shared" si="4"/>
        <v>0</v>
      </c>
    </row>
    <row r="79" spans="2:15" x14ac:dyDescent="0.3">
      <c r="B79" s="93" t="str">
        <f>IF('PLANO DE CONTAS'!J15="","",'PLANO DE CONTAS'!J15)</f>
        <v/>
      </c>
      <c r="C79" s="61" t="str">
        <f>IF($B79="","",IF($B$70="","",IF($F$4=1,
SUMIFS(ENTRADAS[Valor],ENTRADAS[Categoria],$B$70,ENTRADAS[Status],"Concluído",ENTRADAS[Mês],C$5,ENTRADAS[Ano],$B$5,ENTRADAS[Subcategoria],$B79),
SUMIFS(ENTRADAS[Valor],ENTRADAS[Categoria],$B$70,ENTRADAS[Mês],C$5,ENTRADAS[Ano],$B$5,ENTRADAS[Subcategoria],$B79))))</f>
        <v/>
      </c>
      <c r="D79" s="61" t="str">
        <f>IF($B79="","",IF($B$70="","",IF($F$4=1,
SUMIFS(ENTRADAS[Valor],ENTRADAS[Categoria],$B$70,ENTRADAS[Status],"Concluído",ENTRADAS[Mês],D$5,ENTRADAS[Ano],$B$5,ENTRADAS[Subcategoria],$B79),
SUMIFS(ENTRADAS[Valor],ENTRADAS[Categoria],$B$70,ENTRADAS[Mês],D$5,ENTRADAS[Ano],$B$5,ENTRADAS[Subcategoria],$B79))))</f>
        <v/>
      </c>
      <c r="E79" s="61" t="str">
        <f>IF($B79="","",IF($B$70="","",IF($F$4=1,
SUMIFS(ENTRADAS[Valor],ENTRADAS[Categoria],$B$70,ENTRADAS[Status],"Concluído",ENTRADAS[Mês],E$5,ENTRADAS[Ano],$B$5,ENTRADAS[Subcategoria],$B79),
SUMIFS(ENTRADAS[Valor],ENTRADAS[Categoria],$B$70,ENTRADAS[Mês],E$5,ENTRADAS[Ano],$B$5,ENTRADAS[Subcategoria],$B79))))</f>
        <v/>
      </c>
      <c r="F79" s="61" t="str">
        <f>IF($B79="","",IF($B$70="","",IF($F$4=1,
SUMIFS(ENTRADAS[Valor],ENTRADAS[Categoria],$B$70,ENTRADAS[Status],"Concluído",ENTRADAS[Mês],F$5,ENTRADAS[Ano],$B$5,ENTRADAS[Subcategoria],$B79),
SUMIFS(ENTRADAS[Valor],ENTRADAS[Categoria],$B$70,ENTRADAS[Mês],F$5,ENTRADAS[Ano],$B$5,ENTRADAS[Subcategoria],$B79))))</f>
        <v/>
      </c>
      <c r="G79" s="61" t="str">
        <f>IF($B79="","",IF($B$70="","",IF($F$4=1,
SUMIFS(ENTRADAS[Valor],ENTRADAS[Categoria],$B$70,ENTRADAS[Status],"Concluído",ENTRADAS[Mês],G$5,ENTRADAS[Ano],$B$5,ENTRADAS[Subcategoria],$B79),
SUMIFS(ENTRADAS[Valor],ENTRADAS[Categoria],$B$70,ENTRADAS[Mês],G$5,ENTRADAS[Ano],$B$5,ENTRADAS[Subcategoria],$B79))))</f>
        <v/>
      </c>
      <c r="H79" s="61" t="str">
        <f>IF($B79="","",IF($B$70="","",IF($F$4=1,
SUMIFS(ENTRADAS[Valor],ENTRADAS[Categoria],$B$70,ENTRADAS[Status],"Concluído",ENTRADAS[Mês],H$5,ENTRADAS[Ano],$B$5,ENTRADAS[Subcategoria],$B79),
SUMIFS(ENTRADAS[Valor],ENTRADAS[Categoria],$B$70,ENTRADAS[Mês],H$5,ENTRADAS[Ano],$B$5,ENTRADAS[Subcategoria],$B79))))</f>
        <v/>
      </c>
      <c r="I79" s="61" t="str">
        <f>IF($B79="","",IF($B$70="","",IF($F$4=1,
SUMIFS(ENTRADAS[Valor],ENTRADAS[Categoria],$B$70,ENTRADAS[Status],"Concluído",ENTRADAS[Mês],I$5,ENTRADAS[Ano],$B$5,ENTRADAS[Subcategoria],$B79),
SUMIFS(ENTRADAS[Valor],ENTRADAS[Categoria],$B$70,ENTRADAS[Mês],I$5,ENTRADAS[Ano],$B$5,ENTRADAS[Subcategoria],$B79))))</f>
        <v/>
      </c>
      <c r="J79" s="61" t="str">
        <f>IF($B79="","",IF($B$70="","",IF($F$4=1,
SUMIFS(ENTRADAS[Valor],ENTRADAS[Categoria],$B$70,ENTRADAS[Status],"Concluído",ENTRADAS[Mês],J$5,ENTRADAS[Ano],$B$5,ENTRADAS[Subcategoria],$B79),
SUMIFS(ENTRADAS[Valor],ENTRADAS[Categoria],$B$70,ENTRADAS[Mês],J$5,ENTRADAS[Ano],$B$5,ENTRADAS[Subcategoria],$B79))))</f>
        <v/>
      </c>
      <c r="K79" s="61" t="str">
        <f>IF($B79="","",IF($B$70="","",IF($F$4=1,
SUMIFS(ENTRADAS[Valor],ENTRADAS[Categoria],$B$70,ENTRADAS[Status],"Concluído",ENTRADAS[Mês],K$5,ENTRADAS[Ano],$B$5,ENTRADAS[Subcategoria],$B79),
SUMIFS(ENTRADAS[Valor],ENTRADAS[Categoria],$B$70,ENTRADAS[Mês],K$5,ENTRADAS[Ano],$B$5,ENTRADAS[Subcategoria],$B79))))</f>
        <v/>
      </c>
      <c r="L79" s="61" t="str">
        <f>IF($B79="","",IF($B$70="","",IF($F$4=1,
SUMIFS(ENTRADAS[Valor],ENTRADAS[Categoria],$B$70,ENTRADAS[Status],"Concluído",ENTRADAS[Mês],L$5,ENTRADAS[Ano],$B$5,ENTRADAS[Subcategoria],$B79),
SUMIFS(ENTRADAS[Valor],ENTRADAS[Categoria],$B$70,ENTRADAS[Mês],L$5,ENTRADAS[Ano],$B$5,ENTRADAS[Subcategoria],$B79))))</f>
        <v/>
      </c>
      <c r="M79" s="61" t="str">
        <f>IF($B79="","",IF($B$70="","",IF($F$4=1,
SUMIFS(ENTRADAS[Valor],ENTRADAS[Categoria],$B$70,ENTRADAS[Status],"Concluído",ENTRADAS[Mês],M$5,ENTRADAS[Ano],$B$5,ENTRADAS[Subcategoria],$B79),
SUMIFS(ENTRADAS[Valor],ENTRADAS[Categoria],$B$70,ENTRADAS[Mês],M$5,ENTRADAS[Ano],$B$5,ENTRADAS[Subcategoria],$B79))))</f>
        <v/>
      </c>
      <c r="N79" s="61" t="str">
        <f>IF($B79="","",IF($B$70="","",IF($F$4=1,
SUMIFS(ENTRADAS[Valor],ENTRADAS[Categoria],$B$70,ENTRADAS[Status],"Concluído",ENTRADAS[Mês],N$5,ENTRADAS[Ano],$B$5,ENTRADAS[Subcategoria],$B79),
SUMIFS(ENTRADAS[Valor],ENTRADAS[Categoria],$B$70,ENTRADAS[Mês],N$5,ENTRADAS[Ano],$B$5,ENTRADAS[Subcategoria],$B79))))</f>
        <v/>
      </c>
      <c r="O79" s="57">
        <f t="shared" si="4"/>
        <v>0</v>
      </c>
    </row>
    <row r="80" spans="2:15" x14ac:dyDescent="0.3">
      <c r="B80" s="93" t="str">
        <f>IF('PLANO DE CONTAS'!J16="","",'PLANO DE CONTAS'!J16)</f>
        <v/>
      </c>
      <c r="C80" s="61" t="str">
        <f>IF($B80="","",IF($B$70="","",IF($F$4=1,
SUMIFS(ENTRADAS[Valor],ENTRADAS[Categoria],$B$70,ENTRADAS[Status],"Concluído",ENTRADAS[Mês],C$5,ENTRADAS[Ano],$B$5,ENTRADAS[Subcategoria],$B80),
SUMIFS(ENTRADAS[Valor],ENTRADAS[Categoria],$B$70,ENTRADAS[Mês],C$5,ENTRADAS[Ano],$B$5,ENTRADAS[Subcategoria],$B80))))</f>
        <v/>
      </c>
      <c r="D80" s="61" t="str">
        <f>IF($B80="","",IF($B$70="","",IF($F$4=1,
SUMIFS(ENTRADAS[Valor],ENTRADAS[Categoria],$B$70,ENTRADAS[Status],"Concluído",ENTRADAS[Mês],D$5,ENTRADAS[Ano],$B$5,ENTRADAS[Subcategoria],$B80),
SUMIFS(ENTRADAS[Valor],ENTRADAS[Categoria],$B$70,ENTRADAS[Mês],D$5,ENTRADAS[Ano],$B$5,ENTRADAS[Subcategoria],$B80))))</f>
        <v/>
      </c>
      <c r="E80" s="61" t="str">
        <f>IF($B80="","",IF($B$70="","",IF($F$4=1,
SUMIFS(ENTRADAS[Valor],ENTRADAS[Categoria],$B$70,ENTRADAS[Status],"Concluído",ENTRADAS[Mês],E$5,ENTRADAS[Ano],$B$5,ENTRADAS[Subcategoria],$B80),
SUMIFS(ENTRADAS[Valor],ENTRADAS[Categoria],$B$70,ENTRADAS[Mês],E$5,ENTRADAS[Ano],$B$5,ENTRADAS[Subcategoria],$B80))))</f>
        <v/>
      </c>
      <c r="F80" s="61" t="str">
        <f>IF($B80="","",IF($B$70="","",IF($F$4=1,
SUMIFS(ENTRADAS[Valor],ENTRADAS[Categoria],$B$70,ENTRADAS[Status],"Concluído",ENTRADAS[Mês],F$5,ENTRADAS[Ano],$B$5,ENTRADAS[Subcategoria],$B80),
SUMIFS(ENTRADAS[Valor],ENTRADAS[Categoria],$B$70,ENTRADAS[Mês],F$5,ENTRADAS[Ano],$B$5,ENTRADAS[Subcategoria],$B80))))</f>
        <v/>
      </c>
      <c r="G80" s="61" t="str">
        <f>IF($B80="","",IF($B$70="","",IF($F$4=1,
SUMIFS(ENTRADAS[Valor],ENTRADAS[Categoria],$B$70,ENTRADAS[Status],"Concluído",ENTRADAS[Mês],G$5,ENTRADAS[Ano],$B$5,ENTRADAS[Subcategoria],$B80),
SUMIFS(ENTRADAS[Valor],ENTRADAS[Categoria],$B$70,ENTRADAS[Mês],G$5,ENTRADAS[Ano],$B$5,ENTRADAS[Subcategoria],$B80))))</f>
        <v/>
      </c>
      <c r="H80" s="61" t="str">
        <f>IF($B80="","",IF($B$70="","",IF($F$4=1,
SUMIFS(ENTRADAS[Valor],ENTRADAS[Categoria],$B$70,ENTRADAS[Status],"Concluído",ENTRADAS[Mês],H$5,ENTRADAS[Ano],$B$5,ENTRADAS[Subcategoria],$B80),
SUMIFS(ENTRADAS[Valor],ENTRADAS[Categoria],$B$70,ENTRADAS[Mês],H$5,ENTRADAS[Ano],$B$5,ENTRADAS[Subcategoria],$B80))))</f>
        <v/>
      </c>
      <c r="I80" s="61" t="str">
        <f>IF($B80="","",IF($B$70="","",IF($F$4=1,
SUMIFS(ENTRADAS[Valor],ENTRADAS[Categoria],$B$70,ENTRADAS[Status],"Concluído",ENTRADAS[Mês],I$5,ENTRADAS[Ano],$B$5,ENTRADAS[Subcategoria],$B80),
SUMIFS(ENTRADAS[Valor],ENTRADAS[Categoria],$B$70,ENTRADAS[Mês],I$5,ENTRADAS[Ano],$B$5,ENTRADAS[Subcategoria],$B80))))</f>
        <v/>
      </c>
      <c r="J80" s="61" t="str">
        <f>IF($B80="","",IF($B$70="","",IF($F$4=1,
SUMIFS(ENTRADAS[Valor],ENTRADAS[Categoria],$B$70,ENTRADAS[Status],"Concluído",ENTRADAS[Mês],J$5,ENTRADAS[Ano],$B$5,ENTRADAS[Subcategoria],$B80),
SUMIFS(ENTRADAS[Valor],ENTRADAS[Categoria],$B$70,ENTRADAS[Mês],J$5,ENTRADAS[Ano],$B$5,ENTRADAS[Subcategoria],$B80))))</f>
        <v/>
      </c>
      <c r="K80" s="61" t="str">
        <f>IF($B80="","",IF($B$70="","",IF($F$4=1,
SUMIFS(ENTRADAS[Valor],ENTRADAS[Categoria],$B$70,ENTRADAS[Status],"Concluído",ENTRADAS[Mês],K$5,ENTRADAS[Ano],$B$5,ENTRADAS[Subcategoria],$B80),
SUMIFS(ENTRADAS[Valor],ENTRADAS[Categoria],$B$70,ENTRADAS[Mês],K$5,ENTRADAS[Ano],$B$5,ENTRADAS[Subcategoria],$B80))))</f>
        <v/>
      </c>
      <c r="L80" s="61" t="str">
        <f>IF($B80="","",IF($B$70="","",IF($F$4=1,
SUMIFS(ENTRADAS[Valor],ENTRADAS[Categoria],$B$70,ENTRADAS[Status],"Concluído",ENTRADAS[Mês],L$5,ENTRADAS[Ano],$B$5,ENTRADAS[Subcategoria],$B80),
SUMIFS(ENTRADAS[Valor],ENTRADAS[Categoria],$B$70,ENTRADAS[Mês],L$5,ENTRADAS[Ano],$B$5,ENTRADAS[Subcategoria],$B80))))</f>
        <v/>
      </c>
      <c r="M80" s="61" t="str">
        <f>IF($B80="","",IF($B$70="","",IF($F$4=1,
SUMIFS(ENTRADAS[Valor],ENTRADAS[Categoria],$B$70,ENTRADAS[Status],"Concluído",ENTRADAS[Mês],M$5,ENTRADAS[Ano],$B$5,ENTRADAS[Subcategoria],$B80),
SUMIFS(ENTRADAS[Valor],ENTRADAS[Categoria],$B$70,ENTRADAS[Mês],M$5,ENTRADAS[Ano],$B$5,ENTRADAS[Subcategoria],$B80))))</f>
        <v/>
      </c>
      <c r="N80" s="61" t="str">
        <f>IF($B80="","",IF($B$70="","",IF($F$4=1,
SUMIFS(ENTRADAS[Valor],ENTRADAS[Categoria],$B$70,ENTRADAS[Status],"Concluído",ENTRADAS[Mês],N$5,ENTRADAS[Ano],$B$5,ENTRADAS[Subcategoria],$B80),
SUMIFS(ENTRADAS[Valor],ENTRADAS[Categoria],$B$70,ENTRADAS[Mês],N$5,ENTRADAS[Ano],$B$5,ENTRADAS[Subcategoria],$B80))))</f>
        <v/>
      </c>
      <c r="O80" s="57">
        <f t="shared" si="4"/>
        <v>0</v>
      </c>
    </row>
    <row r="81" spans="2:15" x14ac:dyDescent="0.3">
      <c r="B81" s="93" t="str">
        <f>IF('PLANO DE CONTAS'!J17="","",'PLANO DE CONTAS'!J17)</f>
        <v/>
      </c>
      <c r="C81" s="61" t="str">
        <f>IF($B81="","",IF($B$70="","",IF($F$4=1,
SUMIFS(ENTRADAS[Valor],ENTRADAS[Categoria],$B$70,ENTRADAS[Status],"Concluído",ENTRADAS[Mês],C$5,ENTRADAS[Ano],$B$5,ENTRADAS[Subcategoria],$B81),
SUMIFS(ENTRADAS[Valor],ENTRADAS[Categoria],$B$70,ENTRADAS[Mês],C$5,ENTRADAS[Ano],$B$5,ENTRADAS[Subcategoria],$B81))))</f>
        <v/>
      </c>
      <c r="D81" s="61" t="str">
        <f>IF($B81="","",IF($B$70="","",IF($F$4=1,
SUMIFS(ENTRADAS[Valor],ENTRADAS[Categoria],$B$70,ENTRADAS[Status],"Concluído",ENTRADAS[Mês],D$5,ENTRADAS[Ano],$B$5,ENTRADAS[Subcategoria],$B81),
SUMIFS(ENTRADAS[Valor],ENTRADAS[Categoria],$B$70,ENTRADAS[Mês],D$5,ENTRADAS[Ano],$B$5,ENTRADAS[Subcategoria],$B81))))</f>
        <v/>
      </c>
      <c r="E81" s="61" t="str">
        <f>IF($B81="","",IF($B$70="","",IF($F$4=1,
SUMIFS(ENTRADAS[Valor],ENTRADAS[Categoria],$B$70,ENTRADAS[Status],"Concluído",ENTRADAS[Mês],E$5,ENTRADAS[Ano],$B$5,ENTRADAS[Subcategoria],$B81),
SUMIFS(ENTRADAS[Valor],ENTRADAS[Categoria],$B$70,ENTRADAS[Mês],E$5,ENTRADAS[Ano],$B$5,ENTRADAS[Subcategoria],$B81))))</f>
        <v/>
      </c>
      <c r="F81" s="61" t="str">
        <f>IF($B81="","",IF($B$70="","",IF($F$4=1,
SUMIFS(ENTRADAS[Valor],ENTRADAS[Categoria],$B$70,ENTRADAS[Status],"Concluído",ENTRADAS[Mês],F$5,ENTRADAS[Ano],$B$5,ENTRADAS[Subcategoria],$B81),
SUMIFS(ENTRADAS[Valor],ENTRADAS[Categoria],$B$70,ENTRADAS[Mês],F$5,ENTRADAS[Ano],$B$5,ENTRADAS[Subcategoria],$B81))))</f>
        <v/>
      </c>
      <c r="G81" s="61" t="str">
        <f>IF($B81="","",IF($B$70="","",IF($F$4=1,
SUMIFS(ENTRADAS[Valor],ENTRADAS[Categoria],$B$70,ENTRADAS[Status],"Concluído",ENTRADAS[Mês],G$5,ENTRADAS[Ano],$B$5,ENTRADAS[Subcategoria],$B81),
SUMIFS(ENTRADAS[Valor],ENTRADAS[Categoria],$B$70,ENTRADAS[Mês],G$5,ENTRADAS[Ano],$B$5,ENTRADAS[Subcategoria],$B81))))</f>
        <v/>
      </c>
      <c r="H81" s="61" t="str">
        <f>IF($B81="","",IF($B$70="","",IF($F$4=1,
SUMIFS(ENTRADAS[Valor],ENTRADAS[Categoria],$B$70,ENTRADAS[Status],"Concluído",ENTRADAS[Mês],H$5,ENTRADAS[Ano],$B$5,ENTRADAS[Subcategoria],$B81),
SUMIFS(ENTRADAS[Valor],ENTRADAS[Categoria],$B$70,ENTRADAS[Mês],H$5,ENTRADAS[Ano],$B$5,ENTRADAS[Subcategoria],$B81))))</f>
        <v/>
      </c>
      <c r="I81" s="61" t="str">
        <f>IF($B81="","",IF($B$70="","",IF($F$4=1,
SUMIFS(ENTRADAS[Valor],ENTRADAS[Categoria],$B$70,ENTRADAS[Status],"Concluído",ENTRADAS[Mês],I$5,ENTRADAS[Ano],$B$5,ENTRADAS[Subcategoria],$B81),
SUMIFS(ENTRADAS[Valor],ENTRADAS[Categoria],$B$70,ENTRADAS[Mês],I$5,ENTRADAS[Ano],$B$5,ENTRADAS[Subcategoria],$B81))))</f>
        <v/>
      </c>
      <c r="J81" s="61" t="str">
        <f>IF($B81="","",IF($B$70="","",IF($F$4=1,
SUMIFS(ENTRADAS[Valor],ENTRADAS[Categoria],$B$70,ENTRADAS[Status],"Concluído",ENTRADAS[Mês],J$5,ENTRADAS[Ano],$B$5,ENTRADAS[Subcategoria],$B81),
SUMIFS(ENTRADAS[Valor],ENTRADAS[Categoria],$B$70,ENTRADAS[Mês],J$5,ENTRADAS[Ano],$B$5,ENTRADAS[Subcategoria],$B81))))</f>
        <v/>
      </c>
      <c r="K81" s="61" t="str">
        <f>IF($B81="","",IF($B$70="","",IF($F$4=1,
SUMIFS(ENTRADAS[Valor],ENTRADAS[Categoria],$B$70,ENTRADAS[Status],"Concluído",ENTRADAS[Mês],K$5,ENTRADAS[Ano],$B$5,ENTRADAS[Subcategoria],$B81),
SUMIFS(ENTRADAS[Valor],ENTRADAS[Categoria],$B$70,ENTRADAS[Mês],K$5,ENTRADAS[Ano],$B$5,ENTRADAS[Subcategoria],$B81))))</f>
        <v/>
      </c>
      <c r="L81" s="61" t="str">
        <f>IF($B81="","",IF($B$70="","",IF($F$4=1,
SUMIFS(ENTRADAS[Valor],ENTRADAS[Categoria],$B$70,ENTRADAS[Status],"Concluído",ENTRADAS[Mês],L$5,ENTRADAS[Ano],$B$5,ENTRADAS[Subcategoria],$B81),
SUMIFS(ENTRADAS[Valor],ENTRADAS[Categoria],$B$70,ENTRADAS[Mês],L$5,ENTRADAS[Ano],$B$5,ENTRADAS[Subcategoria],$B81))))</f>
        <v/>
      </c>
      <c r="M81" s="61" t="str">
        <f>IF($B81="","",IF($B$70="","",IF($F$4=1,
SUMIFS(ENTRADAS[Valor],ENTRADAS[Categoria],$B$70,ENTRADAS[Status],"Concluído",ENTRADAS[Mês],M$5,ENTRADAS[Ano],$B$5,ENTRADAS[Subcategoria],$B81),
SUMIFS(ENTRADAS[Valor],ENTRADAS[Categoria],$B$70,ENTRADAS[Mês],M$5,ENTRADAS[Ano],$B$5,ENTRADAS[Subcategoria],$B81))))</f>
        <v/>
      </c>
      <c r="N81" s="61" t="str">
        <f>IF($B81="","",IF($B$70="","",IF($F$4=1,
SUMIFS(ENTRADAS[Valor],ENTRADAS[Categoria],$B$70,ENTRADAS[Status],"Concluído",ENTRADAS[Mês],N$5,ENTRADAS[Ano],$B$5,ENTRADAS[Subcategoria],$B81),
SUMIFS(ENTRADAS[Valor],ENTRADAS[Categoria],$B$70,ENTRADAS[Mês],N$5,ENTRADAS[Ano],$B$5,ENTRADAS[Subcategoria],$B81))))</f>
        <v/>
      </c>
      <c r="O81" s="57">
        <f t="shared" si="4"/>
        <v>0</v>
      </c>
    </row>
    <row r="82" spans="2:15" x14ac:dyDescent="0.3">
      <c r="B82" s="93" t="str">
        <f>IF('PLANO DE CONTAS'!J18="","",'PLANO DE CONTAS'!J18)</f>
        <v/>
      </c>
      <c r="C82" s="61" t="str">
        <f>IF($B82="","",IF($B$70="","",IF($F$4=1,
SUMIFS(ENTRADAS[Valor],ENTRADAS[Categoria],$B$70,ENTRADAS[Status],"Concluído",ENTRADAS[Mês],C$5,ENTRADAS[Ano],$B$5,ENTRADAS[Subcategoria],$B82),
SUMIFS(ENTRADAS[Valor],ENTRADAS[Categoria],$B$70,ENTRADAS[Mês],C$5,ENTRADAS[Ano],$B$5,ENTRADAS[Subcategoria],$B82))))</f>
        <v/>
      </c>
      <c r="D82" s="61" t="str">
        <f>IF($B82="","",IF($B$70="","",IF($F$4=1,
SUMIFS(ENTRADAS[Valor],ENTRADAS[Categoria],$B$70,ENTRADAS[Status],"Concluído",ENTRADAS[Mês],D$5,ENTRADAS[Ano],$B$5,ENTRADAS[Subcategoria],$B82),
SUMIFS(ENTRADAS[Valor],ENTRADAS[Categoria],$B$70,ENTRADAS[Mês],D$5,ENTRADAS[Ano],$B$5,ENTRADAS[Subcategoria],$B82))))</f>
        <v/>
      </c>
      <c r="E82" s="61" t="str">
        <f>IF($B82="","",IF($B$70="","",IF($F$4=1,
SUMIFS(ENTRADAS[Valor],ENTRADAS[Categoria],$B$70,ENTRADAS[Status],"Concluído",ENTRADAS[Mês],E$5,ENTRADAS[Ano],$B$5,ENTRADAS[Subcategoria],$B82),
SUMIFS(ENTRADAS[Valor],ENTRADAS[Categoria],$B$70,ENTRADAS[Mês],E$5,ENTRADAS[Ano],$B$5,ENTRADAS[Subcategoria],$B82))))</f>
        <v/>
      </c>
      <c r="F82" s="61" t="str">
        <f>IF($B82="","",IF($B$70="","",IF($F$4=1,
SUMIFS(ENTRADAS[Valor],ENTRADAS[Categoria],$B$70,ENTRADAS[Status],"Concluído",ENTRADAS[Mês],F$5,ENTRADAS[Ano],$B$5,ENTRADAS[Subcategoria],$B82),
SUMIFS(ENTRADAS[Valor],ENTRADAS[Categoria],$B$70,ENTRADAS[Mês],F$5,ENTRADAS[Ano],$B$5,ENTRADAS[Subcategoria],$B82))))</f>
        <v/>
      </c>
      <c r="G82" s="61" t="str">
        <f>IF($B82="","",IF($B$70="","",IF($F$4=1,
SUMIFS(ENTRADAS[Valor],ENTRADAS[Categoria],$B$70,ENTRADAS[Status],"Concluído",ENTRADAS[Mês],G$5,ENTRADAS[Ano],$B$5,ENTRADAS[Subcategoria],$B82),
SUMIFS(ENTRADAS[Valor],ENTRADAS[Categoria],$B$70,ENTRADAS[Mês],G$5,ENTRADAS[Ano],$B$5,ENTRADAS[Subcategoria],$B82))))</f>
        <v/>
      </c>
      <c r="H82" s="61" t="str">
        <f>IF($B82="","",IF($B$70="","",IF($F$4=1,
SUMIFS(ENTRADAS[Valor],ENTRADAS[Categoria],$B$70,ENTRADAS[Status],"Concluído",ENTRADAS[Mês],H$5,ENTRADAS[Ano],$B$5,ENTRADAS[Subcategoria],$B82),
SUMIFS(ENTRADAS[Valor],ENTRADAS[Categoria],$B$70,ENTRADAS[Mês],H$5,ENTRADAS[Ano],$B$5,ENTRADAS[Subcategoria],$B82))))</f>
        <v/>
      </c>
      <c r="I82" s="61" t="str">
        <f>IF($B82="","",IF($B$70="","",IF($F$4=1,
SUMIFS(ENTRADAS[Valor],ENTRADAS[Categoria],$B$70,ENTRADAS[Status],"Concluído",ENTRADAS[Mês],I$5,ENTRADAS[Ano],$B$5,ENTRADAS[Subcategoria],$B82),
SUMIFS(ENTRADAS[Valor],ENTRADAS[Categoria],$B$70,ENTRADAS[Mês],I$5,ENTRADAS[Ano],$B$5,ENTRADAS[Subcategoria],$B82))))</f>
        <v/>
      </c>
      <c r="J82" s="61" t="str">
        <f>IF($B82="","",IF($B$70="","",IF($F$4=1,
SUMIFS(ENTRADAS[Valor],ENTRADAS[Categoria],$B$70,ENTRADAS[Status],"Concluído",ENTRADAS[Mês],J$5,ENTRADAS[Ano],$B$5,ENTRADAS[Subcategoria],$B82),
SUMIFS(ENTRADAS[Valor],ENTRADAS[Categoria],$B$70,ENTRADAS[Mês],J$5,ENTRADAS[Ano],$B$5,ENTRADAS[Subcategoria],$B82))))</f>
        <v/>
      </c>
      <c r="K82" s="61" t="str">
        <f>IF($B82="","",IF($B$70="","",IF($F$4=1,
SUMIFS(ENTRADAS[Valor],ENTRADAS[Categoria],$B$70,ENTRADAS[Status],"Concluído",ENTRADAS[Mês],K$5,ENTRADAS[Ano],$B$5,ENTRADAS[Subcategoria],$B82),
SUMIFS(ENTRADAS[Valor],ENTRADAS[Categoria],$B$70,ENTRADAS[Mês],K$5,ENTRADAS[Ano],$B$5,ENTRADAS[Subcategoria],$B82))))</f>
        <v/>
      </c>
      <c r="L82" s="61" t="str">
        <f>IF($B82="","",IF($B$70="","",IF($F$4=1,
SUMIFS(ENTRADAS[Valor],ENTRADAS[Categoria],$B$70,ENTRADAS[Status],"Concluído",ENTRADAS[Mês],L$5,ENTRADAS[Ano],$B$5,ENTRADAS[Subcategoria],$B82),
SUMIFS(ENTRADAS[Valor],ENTRADAS[Categoria],$B$70,ENTRADAS[Mês],L$5,ENTRADAS[Ano],$B$5,ENTRADAS[Subcategoria],$B82))))</f>
        <v/>
      </c>
      <c r="M82" s="61" t="str">
        <f>IF($B82="","",IF($B$70="","",IF($F$4=1,
SUMIFS(ENTRADAS[Valor],ENTRADAS[Categoria],$B$70,ENTRADAS[Status],"Concluído",ENTRADAS[Mês],M$5,ENTRADAS[Ano],$B$5,ENTRADAS[Subcategoria],$B82),
SUMIFS(ENTRADAS[Valor],ENTRADAS[Categoria],$B$70,ENTRADAS[Mês],M$5,ENTRADAS[Ano],$B$5,ENTRADAS[Subcategoria],$B82))))</f>
        <v/>
      </c>
      <c r="N82" s="61" t="str">
        <f>IF($B82="","",IF($B$70="","",IF($F$4=1,
SUMIFS(ENTRADAS[Valor],ENTRADAS[Categoria],$B$70,ENTRADAS[Status],"Concluído",ENTRADAS[Mês],N$5,ENTRADAS[Ano],$B$5,ENTRADAS[Subcategoria],$B82),
SUMIFS(ENTRADAS[Valor],ENTRADAS[Categoria],$B$70,ENTRADAS[Mês],N$5,ENTRADAS[Ano],$B$5,ENTRADAS[Subcategoria],$B82))))</f>
        <v/>
      </c>
      <c r="O82" s="57">
        <f t="shared" si="4"/>
        <v>0</v>
      </c>
    </row>
    <row r="83" spans="2:15" x14ac:dyDescent="0.3">
      <c r="B83" s="93" t="str">
        <f>IF('PLANO DE CONTAS'!J19="","",'PLANO DE CONTAS'!J19)</f>
        <v/>
      </c>
      <c r="C83" s="61" t="str">
        <f>IF($B83="","",IF($B$70="","",IF($F$4=1,
SUMIFS(ENTRADAS[Valor],ENTRADAS[Categoria],$B$70,ENTRADAS[Status],"Concluído",ENTRADAS[Mês],C$5,ENTRADAS[Ano],$B$5,ENTRADAS[Subcategoria],$B83),
SUMIFS(ENTRADAS[Valor],ENTRADAS[Categoria],$B$70,ENTRADAS[Mês],C$5,ENTRADAS[Ano],$B$5,ENTRADAS[Subcategoria],$B83))))</f>
        <v/>
      </c>
      <c r="D83" s="61" t="str">
        <f>IF($B83="","",IF($B$70="","",IF($F$4=1,
SUMIFS(ENTRADAS[Valor],ENTRADAS[Categoria],$B$70,ENTRADAS[Status],"Concluído",ENTRADAS[Mês],D$5,ENTRADAS[Ano],$B$5,ENTRADAS[Subcategoria],$B83),
SUMIFS(ENTRADAS[Valor],ENTRADAS[Categoria],$B$70,ENTRADAS[Mês],D$5,ENTRADAS[Ano],$B$5,ENTRADAS[Subcategoria],$B83))))</f>
        <v/>
      </c>
      <c r="E83" s="61" t="str">
        <f>IF($B83="","",IF($B$70="","",IF($F$4=1,
SUMIFS(ENTRADAS[Valor],ENTRADAS[Categoria],$B$70,ENTRADAS[Status],"Concluído",ENTRADAS[Mês],E$5,ENTRADAS[Ano],$B$5,ENTRADAS[Subcategoria],$B83),
SUMIFS(ENTRADAS[Valor],ENTRADAS[Categoria],$B$70,ENTRADAS[Mês],E$5,ENTRADAS[Ano],$B$5,ENTRADAS[Subcategoria],$B83))))</f>
        <v/>
      </c>
      <c r="F83" s="61" t="str">
        <f>IF($B83="","",IF($B$70="","",IF($F$4=1,
SUMIFS(ENTRADAS[Valor],ENTRADAS[Categoria],$B$70,ENTRADAS[Status],"Concluído",ENTRADAS[Mês],F$5,ENTRADAS[Ano],$B$5,ENTRADAS[Subcategoria],$B83),
SUMIFS(ENTRADAS[Valor],ENTRADAS[Categoria],$B$70,ENTRADAS[Mês],F$5,ENTRADAS[Ano],$B$5,ENTRADAS[Subcategoria],$B83))))</f>
        <v/>
      </c>
      <c r="G83" s="61" t="str">
        <f>IF($B83="","",IF($B$70="","",IF($F$4=1,
SUMIFS(ENTRADAS[Valor],ENTRADAS[Categoria],$B$70,ENTRADAS[Status],"Concluído",ENTRADAS[Mês],G$5,ENTRADAS[Ano],$B$5,ENTRADAS[Subcategoria],$B83),
SUMIFS(ENTRADAS[Valor],ENTRADAS[Categoria],$B$70,ENTRADAS[Mês],G$5,ENTRADAS[Ano],$B$5,ENTRADAS[Subcategoria],$B83))))</f>
        <v/>
      </c>
      <c r="H83" s="61" t="str">
        <f>IF($B83="","",IF($B$70="","",IF($F$4=1,
SUMIFS(ENTRADAS[Valor],ENTRADAS[Categoria],$B$70,ENTRADAS[Status],"Concluído",ENTRADAS[Mês],H$5,ENTRADAS[Ano],$B$5,ENTRADAS[Subcategoria],$B83),
SUMIFS(ENTRADAS[Valor],ENTRADAS[Categoria],$B$70,ENTRADAS[Mês],H$5,ENTRADAS[Ano],$B$5,ENTRADAS[Subcategoria],$B83))))</f>
        <v/>
      </c>
      <c r="I83" s="61" t="str">
        <f>IF($B83="","",IF($B$70="","",IF($F$4=1,
SUMIFS(ENTRADAS[Valor],ENTRADAS[Categoria],$B$70,ENTRADAS[Status],"Concluído",ENTRADAS[Mês],I$5,ENTRADAS[Ano],$B$5,ENTRADAS[Subcategoria],$B83),
SUMIFS(ENTRADAS[Valor],ENTRADAS[Categoria],$B$70,ENTRADAS[Mês],I$5,ENTRADAS[Ano],$B$5,ENTRADAS[Subcategoria],$B83))))</f>
        <v/>
      </c>
      <c r="J83" s="61" t="str">
        <f>IF($B83="","",IF($B$70="","",IF($F$4=1,
SUMIFS(ENTRADAS[Valor],ENTRADAS[Categoria],$B$70,ENTRADAS[Status],"Concluído",ENTRADAS[Mês],J$5,ENTRADAS[Ano],$B$5,ENTRADAS[Subcategoria],$B83),
SUMIFS(ENTRADAS[Valor],ENTRADAS[Categoria],$B$70,ENTRADAS[Mês],J$5,ENTRADAS[Ano],$B$5,ENTRADAS[Subcategoria],$B83))))</f>
        <v/>
      </c>
      <c r="K83" s="61" t="str">
        <f>IF($B83="","",IF($B$70="","",IF($F$4=1,
SUMIFS(ENTRADAS[Valor],ENTRADAS[Categoria],$B$70,ENTRADAS[Status],"Concluído",ENTRADAS[Mês],K$5,ENTRADAS[Ano],$B$5,ENTRADAS[Subcategoria],$B83),
SUMIFS(ENTRADAS[Valor],ENTRADAS[Categoria],$B$70,ENTRADAS[Mês],K$5,ENTRADAS[Ano],$B$5,ENTRADAS[Subcategoria],$B83))))</f>
        <v/>
      </c>
      <c r="L83" s="61" t="str">
        <f>IF($B83="","",IF($B$70="","",IF($F$4=1,
SUMIFS(ENTRADAS[Valor],ENTRADAS[Categoria],$B$70,ENTRADAS[Status],"Concluído",ENTRADAS[Mês],L$5,ENTRADAS[Ano],$B$5,ENTRADAS[Subcategoria],$B83),
SUMIFS(ENTRADAS[Valor],ENTRADAS[Categoria],$B$70,ENTRADAS[Mês],L$5,ENTRADAS[Ano],$B$5,ENTRADAS[Subcategoria],$B83))))</f>
        <v/>
      </c>
      <c r="M83" s="61" t="str">
        <f>IF($B83="","",IF($B$70="","",IF($F$4=1,
SUMIFS(ENTRADAS[Valor],ENTRADAS[Categoria],$B$70,ENTRADAS[Status],"Concluído",ENTRADAS[Mês],M$5,ENTRADAS[Ano],$B$5,ENTRADAS[Subcategoria],$B83),
SUMIFS(ENTRADAS[Valor],ENTRADAS[Categoria],$B$70,ENTRADAS[Mês],M$5,ENTRADAS[Ano],$B$5,ENTRADAS[Subcategoria],$B83))))</f>
        <v/>
      </c>
      <c r="N83" s="61" t="str">
        <f>IF($B83="","",IF($B$70="","",IF($F$4=1,
SUMIFS(ENTRADAS[Valor],ENTRADAS[Categoria],$B$70,ENTRADAS[Status],"Concluído",ENTRADAS[Mês],N$5,ENTRADAS[Ano],$B$5,ENTRADAS[Subcategoria],$B83),
SUMIFS(ENTRADAS[Valor],ENTRADAS[Categoria],$B$70,ENTRADAS[Mês],N$5,ENTRADAS[Ano],$B$5,ENTRADAS[Subcategoria],$B83))))</f>
        <v/>
      </c>
      <c r="O83" s="57">
        <f t="shared" si="4"/>
        <v>0</v>
      </c>
    </row>
    <row r="84" spans="2:15" x14ac:dyDescent="0.3">
      <c r="B84" s="93" t="str">
        <f>IF('PLANO DE CONTAS'!J20="","",'PLANO DE CONTAS'!J20)</f>
        <v/>
      </c>
      <c r="C84" s="61" t="str">
        <f>IF($B84="","",IF($B$70="","",IF($F$4=1,
SUMIFS(ENTRADAS[Valor],ENTRADAS[Categoria],$B$70,ENTRADAS[Status],"Concluído",ENTRADAS[Mês],C$5,ENTRADAS[Ano],$B$5,ENTRADAS[Subcategoria],$B84),
SUMIFS(ENTRADAS[Valor],ENTRADAS[Categoria],$B$70,ENTRADAS[Mês],C$5,ENTRADAS[Ano],$B$5,ENTRADAS[Subcategoria],$B84))))</f>
        <v/>
      </c>
      <c r="D84" s="61" t="str">
        <f>IF($B84="","",IF($B$70="","",IF($F$4=1,
SUMIFS(ENTRADAS[Valor],ENTRADAS[Categoria],$B$70,ENTRADAS[Status],"Concluído",ENTRADAS[Mês],D$5,ENTRADAS[Ano],$B$5,ENTRADAS[Subcategoria],$B84),
SUMIFS(ENTRADAS[Valor],ENTRADAS[Categoria],$B$70,ENTRADAS[Mês],D$5,ENTRADAS[Ano],$B$5,ENTRADAS[Subcategoria],$B84))))</f>
        <v/>
      </c>
      <c r="E84" s="61" t="str">
        <f>IF($B84="","",IF($B$70="","",IF($F$4=1,
SUMIFS(ENTRADAS[Valor],ENTRADAS[Categoria],$B$70,ENTRADAS[Status],"Concluído",ENTRADAS[Mês],E$5,ENTRADAS[Ano],$B$5,ENTRADAS[Subcategoria],$B84),
SUMIFS(ENTRADAS[Valor],ENTRADAS[Categoria],$B$70,ENTRADAS[Mês],E$5,ENTRADAS[Ano],$B$5,ENTRADAS[Subcategoria],$B84))))</f>
        <v/>
      </c>
      <c r="F84" s="61" t="str">
        <f>IF($B84="","",IF($B$70="","",IF($F$4=1,
SUMIFS(ENTRADAS[Valor],ENTRADAS[Categoria],$B$70,ENTRADAS[Status],"Concluído",ENTRADAS[Mês],F$5,ENTRADAS[Ano],$B$5,ENTRADAS[Subcategoria],$B84),
SUMIFS(ENTRADAS[Valor],ENTRADAS[Categoria],$B$70,ENTRADAS[Mês],F$5,ENTRADAS[Ano],$B$5,ENTRADAS[Subcategoria],$B84))))</f>
        <v/>
      </c>
      <c r="G84" s="61" t="str">
        <f>IF($B84="","",IF($B$70="","",IF($F$4=1,
SUMIFS(ENTRADAS[Valor],ENTRADAS[Categoria],$B$70,ENTRADAS[Status],"Concluído",ENTRADAS[Mês],G$5,ENTRADAS[Ano],$B$5,ENTRADAS[Subcategoria],$B84),
SUMIFS(ENTRADAS[Valor],ENTRADAS[Categoria],$B$70,ENTRADAS[Mês],G$5,ENTRADAS[Ano],$B$5,ENTRADAS[Subcategoria],$B84))))</f>
        <v/>
      </c>
      <c r="H84" s="61" t="str">
        <f>IF($B84="","",IF($B$70="","",IF($F$4=1,
SUMIFS(ENTRADAS[Valor],ENTRADAS[Categoria],$B$70,ENTRADAS[Status],"Concluído",ENTRADAS[Mês],H$5,ENTRADAS[Ano],$B$5,ENTRADAS[Subcategoria],$B84),
SUMIFS(ENTRADAS[Valor],ENTRADAS[Categoria],$B$70,ENTRADAS[Mês],H$5,ENTRADAS[Ano],$B$5,ENTRADAS[Subcategoria],$B84))))</f>
        <v/>
      </c>
      <c r="I84" s="61" t="str">
        <f>IF($B84="","",IF($B$70="","",IF($F$4=1,
SUMIFS(ENTRADAS[Valor],ENTRADAS[Categoria],$B$70,ENTRADAS[Status],"Concluído",ENTRADAS[Mês],I$5,ENTRADAS[Ano],$B$5,ENTRADAS[Subcategoria],$B84),
SUMIFS(ENTRADAS[Valor],ENTRADAS[Categoria],$B$70,ENTRADAS[Mês],I$5,ENTRADAS[Ano],$B$5,ENTRADAS[Subcategoria],$B84))))</f>
        <v/>
      </c>
      <c r="J84" s="61" t="str">
        <f>IF($B84="","",IF($B$70="","",IF($F$4=1,
SUMIFS(ENTRADAS[Valor],ENTRADAS[Categoria],$B$70,ENTRADAS[Status],"Concluído",ENTRADAS[Mês],J$5,ENTRADAS[Ano],$B$5,ENTRADAS[Subcategoria],$B84),
SUMIFS(ENTRADAS[Valor],ENTRADAS[Categoria],$B$70,ENTRADAS[Mês],J$5,ENTRADAS[Ano],$B$5,ENTRADAS[Subcategoria],$B84))))</f>
        <v/>
      </c>
      <c r="K84" s="61" t="str">
        <f>IF($B84="","",IF($B$70="","",IF($F$4=1,
SUMIFS(ENTRADAS[Valor],ENTRADAS[Categoria],$B$70,ENTRADAS[Status],"Concluído",ENTRADAS[Mês],K$5,ENTRADAS[Ano],$B$5,ENTRADAS[Subcategoria],$B84),
SUMIFS(ENTRADAS[Valor],ENTRADAS[Categoria],$B$70,ENTRADAS[Mês],K$5,ENTRADAS[Ano],$B$5,ENTRADAS[Subcategoria],$B84))))</f>
        <v/>
      </c>
      <c r="L84" s="61" t="str">
        <f>IF($B84="","",IF($B$70="","",IF($F$4=1,
SUMIFS(ENTRADAS[Valor],ENTRADAS[Categoria],$B$70,ENTRADAS[Status],"Concluído",ENTRADAS[Mês],L$5,ENTRADAS[Ano],$B$5,ENTRADAS[Subcategoria],$B84),
SUMIFS(ENTRADAS[Valor],ENTRADAS[Categoria],$B$70,ENTRADAS[Mês],L$5,ENTRADAS[Ano],$B$5,ENTRADAS[Subcategoria],$B84))))</f>
        <v/>
      </c>
      <c r="M84" s="61" t="str">
        <f>IF($B84="","",IF($B$70="","",IF($F$4=1,
SUMIFS(ENTRADAS[Valor],ENTRADAS[Categoria],$B$70,ENTRADAS[Status],"Concluído",ENTRADAS[Mês],M$5,ENTRADAS[Ano],$B$5,ENTRADAS[Subcategoria],$B84),
SUMIFS(ENTRADAS[Valor],ENTRADAS[Categoria],$B$70,ENTRADAS[Mês],M$5,ENTRADAS[Ano],$B$5,ENTRADAS[Subcategoria],$B84))))</f>
        <v/>
      </c>
      <c r="N84" s="61" t="str">
        <f>IF($B84="","",IF($B$70="","",IF($F$4=1,
SUMIFS(ENTRADAS[Valor],ENTRADAS[Categoria],$B$70,ENTRADAS[Status],"Concluído",ENTRADAS[Mês],N$5,ENTRADAS[Ano],$B$5,ENTRADAS[Subcategoria],$B84),
SUMIFS(ENTRADAS[Valor],ENTRADAS[Categoria],$B$70,ENTRADAS[Mês],N$5,ENTRADAS[Ano],$B$5,ENTRADAS[Subcategoria],$B84))))</f>
        <v/>
      </c>
      <c r="O84" s="57">
        <f t="shared" si="4"/>
        <v>0</v>
      </c>
    </row>
    <row r="85" spans="2:15" x14ac:dyDescent="0.3">
      <c r="B85" s="93" t="str">
        <f>IF('PLANO DE CONTAS'!J21="","",'PLANO DE CONTAS'!J21)</f>
        <v/>
      </c>
      <c r="C85" s="61" t="str">
        <f>IF($B85="","",IF($B$70="","",IF($F$4=1,
SUMIFS(ENTRADAS[Valor],ENTRADAS[Categoria],$B$70,ENTRADAS[Status],"Concluído",ENTRADAS[Mês],C$5,ENTRADAS[Ano],$B$5,ENTRADAS[Subcategoria],$B85),
SUMIFS(ENTRADAS[Valor],ENTRADAS[Categoria],$B$70,ENTRADAS[Mês],C$5,ENTRADAS[Ano],$B$5,ENTRADAS[Subcategoria],$B85))))</f>
        <v/>
      </c>
      <c r="D85" s="61" t="str">
        <f>IF($B85="","",IF($B$70="","",IF($F$4=1,
SUMIFS(ENTRADAS[Valor],ENTRADAS[Categoria],$B$70,ENTRADAS[Status],"Concluído",ENTRADAS[Mês],D$5,ENTRADAS[Ano],$B$5,ENTRADAS[Subcategoria],$B85),
SUMIFS(ENTRADAS[Valor],ENTRADAS[Categoria],$B$70,ENTRADAS[Mês],D$5,ENTRADAS[Ano],$B$5,ENTRADAS[Subcategoria],$B85))))</f>
        <v/>
      </c>
      <c r="E85" s="61" t="str">
        <f>IF($B85="","",IF($B$70="","",IF($F$4=1,
SUMIFS(ENTRADAS[Valor],ENTRADAS[Categoria],$B$70,ENTRADAS[Status],"Concluído",ENTRADAS[Mês],E$5,ENTRADAS[Ano],$B$5,ENTRADAS[Subcategoria],$B85),
SUMIFS(ENTRADAS[Valor],ENTRADAS[Categoria],$B$70,ENTRADAS[Mês],E$5,ENTRADAS[Ano],$B$5,ENTRADAS[Subcategoria],$B85))))</f>
        <v/>
      </c>
      <c r="F85" s="61" t="str">
        <f>IF($B85="","",IF($B$70="","",IF($F$4=1,
SUMIFS(ENTRADAS[Valor],ENTRADAS[Categoria],$B$70,ENTRADAS[Status],"Concluído",ENTRADAS[Mês],F$5,ENTRADAS[Ano],$B$5,ENTRADAS[Subcategoria],$B85),
SUMIFS(ENTRADAS[Valor],ENTRADAS[Categoria],$B$70,ENTRADAS[Mês],F$5,ENTRADAS[Ano],$B$5,ENTRADAS[Subcategoria],$B85))))</f>
        <v/>
      </c>
      <c r="G85" s="61" t="str">
        <f>IF($B85="","",IF($B$70="","",IF($F$4=1,
SUMIFS(ENTRADAS[Valor],ENTRADAS[Categoria],$B$70,ENTRADAS[Status],"Concluído",ENTRADAS[Mês],G$5,ENTRADAS[Ano],$B$5,ENTRADAS[Subcategoria],$B85),
SUMIFS(ENTRADAS[Valor],ENTRADAS[Categoria],$B$70,ENTRADAS[Mês],G$5,ENTRADAS[Ano],$B$5,ENTRADAS[Subcategoria],$B85))))</f>
        <v/>
      </c>
      <c r="H85" s="61" t="str">
        <f>IF($B85="","",IF($B$70="","",IF($F$4=1,
SUMIFS(ENTRADAS[Valor],ENTRADAS[Categoria],$B$70,ENTRADAS[Status],"Concluído",ENTRADAS[Mês],H$5,ENTRADAS[Ano],$B$5,ENTRADAS[Subcategoria],$B85),
SUMIFS(ENTRADAS[Valor],ENTRADAS[Categoria],$B$70,ENTRADAS[Mês],H$5,ENTRADAS[Ano],$B$5,ENTRADAS[Subcategoria],$B85))))</f>
        <v/>
      </c>
      <c r="I85" s="61" t="str">
        <f>IF($B85="","",IF($B$70="","",IF($F$4=1,
SUMIFS(ENTRADAS[Valor],ENTRADAS[Categoria],$B$70,ENTRADAS[Status],"Concluído",ENTRADAS[Mês],I$5,ENTRADAS[Ano],$B$5,ENTRADAS[Subcategoria],$B85),
SUMIFS(ENTRADAS[Valor],ENTRADAS[Categoria],$B$70,ENTRADAS[Mês],I$5,ENTRADAS[Ano],$B$5,ENTRADAS[Subcategoria],$B85))))</f>
        <v/>
      </c>
      <c r="J85" s="61" t="str">
        <f>IF($B85="","",IF($B$70="","",IF($F$4=1,
SUMIFS(ENTRADAS[Valor],ENTRADAS[Categoria],$B$70,ENTRADAS[Status],"Concluído",ENTRADAS[Mês],J$5,ENTRADAS[Ano],$B$5,ENTRADAS[Subcategoria],$B85),
SUMIFS(ENTRADAS[Valor],ENTRADAS[Categoria],$B$70,ENTRADAS[Mês],J$5,ENTRADAS[Ano],$B$5,ENTRADAS[Subcategoria],$B85))))</f>
        <v/>
      </c>
      <c r="K85" s="61" t="str">
        <f>IF($B85="","",IF($B$70="","",IF($F$4=1,
SUMIFS(ENTRADAS[Valor],ENTRADAS[Categoria],$B$70,ENTRADAS[Status],"Concluído",ENTRADAS[Mês],K$5,ENTRADAS[Ano],$B$5,ENTRADAS[Subcategoria],$B85),
SUMIFS(ENTRADAS[Valor],ENTRADAS[Categoria],$B$70,ENTRADAS[Mês],K$5,ENTRADAS[Ano],$B$5,ENTRADAS[Subcategoria],$B85))))</f>
        <v/>
      </c>
      <c r="L85" s="61" t="str">
        <f>IF($B85="","",IF($B$70="","",IF($F$4=1,
SUMIFS(ENTRADAS[Valor],ENTRADAS[Categoria],$B$70,ENTRADAS[Status],"Concluído",ENTRADAS[Mês],L$5,ENTRADAS[Ano],$B$5,ENTRADAS[Subcategoria],$B85),
SUMIFS(ENTRADAS[Valor],ENTRADAS[Categoria],$B$70,ENTRADAS[Mês],L$5,ENTRADAS[Ano],$B$5,ENTRADAS[Subcategoria],$B85))))</f>
        <v/>
      </c>
      <c r="M85" s="61" t="str">
        <f>IF($B85="","",IF($B$70="","",IF($F$4=1,
SUMIFS(ENTRADAS[Valor],ENTRADAS[Categoria],$B$70,ENTRADAS[Status],"Concluído",ENTRADAS[Mês],M$5,ENTRADAS[Ano],$B$5,ENTRADAS[Subcategoria],$B85),
SUMIFS(ENTRADAS[Valor],ENTRADAS[Categoria],$B$70,ENTRADAS[Mês],M$5,ENTRADAS[Ano],$B$5,ENTRADAS[Subcategoria],$B85))))</f>
        <v/>
      </c>
      <c r="N85" s="61" t="str">
        <f>IF($B85="","",IF($B$70="","",IF($F$4=1,
SUMIFS(ENTRADAS[Valor],ENTRADAS[Categoria],$B$70,ENTRADAS[Status],"Concluído",ENTRADAS[Mês],N$5,ENTRADAS[Ano],$B$5,ENTRADAS[Subcategoria],$B85),
SUMIFS(ENTRADAS[Valor],ENTRADAS[Categoria],$B$70,ENTRADAS[Mês],N$5,ENTRADAS[Ano],$B$5,ENTRADAS[Subcategoria],$B85))))</f>
        <v/>
      </c>
      <c r="O85" s="57">
        <f t="shared" si="4"/>
        <v>0</v>
      </c>
    </row>
    <row r="86" spans="2:15" x14ac:dyDescent="0.3">
      <c r="B86" s="93" t="str">
        <f>IF('PLANO DE CONTAS'!J22="","",'PLANO DE CONTAS'!J22)</f>
        <v/>
      </c>
      <c r="C86" s="61" t="str">
        <f>IF($B86="","",IF($B$70="","",IF($F$4=1,
SUMIFS(ENTRADAS[Valor],ENTRADAS[Categoria],$B$70,ENTRADAS[Status],"Concluído",ENTRADAS[Mês],C$5,ENTRADAS[Ano],$B$5,ENTRADAS[Subcategoria],$B86),
SUMIFS(ENTRADAS[Valor],ENTRADAS[Categoria],$B$70,ENTRADAS[Mês],C$5,ENTRADAS[Ano],$B$5,ENTRADAS[Subcategoria],$B86))))</f>
        <v/>
      </c>
      <c r="D86" s="61" t="str">
        <f>IF($B86="","",IF($B$70="","",IF($F$4=1,
SUMIFS(ENTRADAS[Valor],ENTRADAS[Categoria],$B$70,ENTRADAS[Status],"Concluído",ENTRADAS[Mês],D$5,ENTRADAS[Ano],$B$5,ENTRADAS[Subcategoria],$B86),
SUMIFS(ENTRADAS[Valor],ENTRADAS[Categoria],$B$70,ENTRADAS[Mês],D$5,ENTRADAS[Ano],$B$5,ENTRADAS[Subcategoria],$B86))))</f>
        <v/>
      </c>
      <c r="E86" s="61" t="str">
        <f>IF($B86="","",IF($B$70="","",IF($F$4=1,
SUMIFS(ENTRADAS[Valor],ENTRADAS[Categoria],$B$70,ENTRADAS[Status],"Concluído",ENTRADAS[Mês],E$5,ENTRADAS[Ano],$B$5,ENTRADAS[Subcategoria],$B86),
SUMIFS(ENTRADAS[Valor],ENTRADAS[Categoria],$B$70,ENTRADAS[Mês],E$5,ENTRADAS[Ano],$B$5,ENTRADAS[Subcategoria],$B86))))</f>
        <v/>
      </c>
      <c r="F86" s="61" t="str">
        <f>IF($B86="","",IF($B$70="","",IF($F$4=1,
SUMIFS(ENTRADAS[Valor],ENTRADAS[Categoria],$B$70,ENTRADAS[Status],"Concluído",ENTRADAS[Mês],F$5,ENTRADAS[Ano],$B$5,ENTRADAS[Subcategoria],$B86),
SUMIFS(ENTRADAS[Valor],ENTRADAS[Categoria],$B$70,ENTRADAS[Mês],F$5,ENTRADAS[Ano],$B$5,ENTRADAS[Subcategoria],$B86))))</f>
        <v/>
      </c>
      <c r="G86" s="61" t="str">
        <f>IF($B86="","",IF($B$70="","",IF($F$4=1,
SUMIFS(ENTRADAS[Valor],ENTRADAS[Categoria],$B$70,ENTRADAS[Status],"Concluído",ENTRADAS[Mês],G$5,ENTRADAS[Ano],$B$5,ENTRADAS[Subcategoria],$B86),
SUMIFS(ENTRADAS[Valor],ENTRADAS[Categoria],$B$70,ENTRADAS[Mês],G$5,ENTRADAS[Ano],$B$5,ENTRADAS[Subcategoria],$B86))))</f>
        <v/>
      </c>
      <c r="H86" s="61" t="str">
        <f>IF($B86="","",IF($B$70="","",IF($F$4=1,
SUMIFS(ENTRADAS[Valor],ENTRADAS[Categoria],$B$70,ENTRADAS[Status],"Concluído",ENTRADAS[Mês],H$5,ENTRADAS[Ano],$B$5,ENTRADAS[Subcategoria],$B86),
SUMIFS(ENTRADAS[Valor],ENTRADAS[Categoria],$B$70,ENTRADAS[Mês],H$5,ENTRADAS[Ano],$B$5,ENTRADAS[Subcategoria],$B86))))</f>
        <v/>
      </c>
      <c r="I86" s="61" t="str">
        <f>IF($B86="","",IF($B$70="","",IF($F$4=1,
SUMIFS(ENTRADAS[Valor],ENTRADAS[Categoria],$B$70,ENTRADAS[Status],"Concluído",ENTRADAS[Mês],I$5,ENTRADAS[Ano],$B$5,ENTRADAS[Subcategoria],$B86),
SUMIFS(ENTRADAS[Valor],ENTRADAS[Categoria],$B$70,ENTRADAS[Mês],I$5,ENTRADAS[Ano],$B$5,ENTRADAS[Subcategoria],$B86))))</f>
        <v/>
      </c>
      <c r="J86" s="61" t="str">
        <f>IF($B86="","",IF($B$70="","",IF($F$4=1,
SUMIFS(ENTRADAS[Valor],ENTRADAS[Categoria],$B$70,ENTRADAS[Status],"Concluído",ENTRADAS[Mês],J$5,ENTRADAS[Ano],$B$5,ENTRADAS[Subcategoria],$B86),
SUMIFS(ENTRADAS[Valor],ENTRADAS[Categoria],$B$70,ENTRADAS[Mês],J$5,ENTRADAS[Ano],$B$5,ENTRADAS[Subcategoria],$B86))))</f>
        <v/>
      </c>
      <c r="K86" s="61" t="str">
        <f>IF($B86="","",IF($B$70="","",IF($F$4=1,
SUMIFS(ENTRADAS[Valor],ENTRADAS[Categoria],$B$70,ENTRADAS[Status],"Concluído",ENTRADAS[Mês],K$5,ENTRADAS[Ano],$B$5,ENTRADAS[Subcategoria],$B86),
SUMIFS(ENTRADAS[Valor],ENTRADAS[Categoria],$B$70,ENTRADAS[Mês],K$5,ENTRADAS[Ano],$B$5,ENTRADAS[Subcategoria],$B86))))</f>
        <v/>
      </c>
      <c r="L86" s="61" t="str">
        <f>IF($B86="","",IF($B$70="","",IF($F$4=1,
SUMIFS(ENTRADAS[Valor],ENTRADAS[Categoria],$B$70,ENTRADAS[Status],"Concluído",ENTRADAS[Mês],L$5,ENTRADAS[Ano],$B$5,ENTRADAS[Subcategoria],$B86),
SUMIFS(ENTRADAS[Valor],ENTRADAS[Categoria],$B$70,ENTRADAS[Mês],L$5,ENTRADAS[Ano],$B$5,ENTRADAS[Subcategoria],$B86))))</f>
        <v/>
      </c>
      <c r="M86" s="61" t="str">
        <f>IF($B86="","",IF($B$70="","",IF($F$4=1,
SUMIFS(ENTRADAS[Valor],ENTRADAS[Categoria],$B$70,ENTRADAS[Status],"Concluído",ENTRADAS[Mês],M$5,ENTRADAS[Ano],$B$5,ENTRADAS[Subcategoria],$B86),
SUMIFS(ENTRADAS[Valor],ENTRADAS[Categoria],$B$70,ENTRADAS[Mês],M$5,ENTRADAS[Ano],$B$5,ENTRADAS[Subcategoria],$B86))))</f>
        <v/>
      </c>
      <c r="N86" s="61" t="str">
        <f>IF($B86="","",IF($B$70="","",IF($F$4=1,
SUMIFS(ENTRADAS[Valor],ENTRADAS[Categoria],$B$70,ENTRADAS[Status],"Concluído",ENTRADAS[Mês],N$5,ENTRADAS[Ano],$B$5,ENTRADAS[Subcategoria],$B86),
SUMIFS(ENTRADAS[Valor],ENTRADAS[Categoria],$B$70,ENTRADAS[Mês],N$5,ENTRADAS[Ano],$B$5,ENTRADAS[Subcategoria],$B86))))</f>
        <v/>
      </c>
      <c r="O86" s="57">
        <f t="shared" si="4"/>
        <v>0</v>
      </c>
    </row>
    <row r="87" spans="2:15" x14ac:dyDescent="0.3">
      <c r="B87" s="93" t="str">
        <f>IF('PLANO DE CONTAS'!J23="","",'PLANO DE CONTAS'!J23)</f>
        <v/>
      </c>
      <c r="C87" s="61" t="str">
        <f>IF($B87="","",IF($B$70="","",IF($F$4=1,
SUMIFS(ENTRADAS[Valor],ENTRADAS[Categoria],$B$70,ENTRADAS[Status],"Concluído",ENTRADAS[Mês],C$5,ENTRADAS[Ano],$B$5,ENTRADAS[Subcategoria],$B87),
SUMIFS(ENTRADAS[Valor],ENTRADAS[Categoria],$B$70,ENTRADAS[Mês],C$5,ENTRADAS[Ano],$B$5,ENTRADAS[Subcategoria],$B87))))</f>
        <v/>
      </c>
      <c r="D87" s="61" t="str">
        <f>IF($B87="","",IF($B$70="","",IF($F$4=1,
SUMIFS(ENTRADAS[Valor],ENTRADAS[Categoria],$B$70,ENTRADAS[Status],"Concluído",ENTRADAS[Mês],D$5,ENTRADAS[Ano],$B$5,ENTRADAS[Subcategoria],$B87),
SUMIFS(ENTRADAS[Valor],ENTRADAS[Categoria],$B$70,ENTRADAS[Mês],D$5,ENTRADAS[Ano],$B$5,ENTRADAS[Subcategoria],$B87))))</f>
        <v/>
      </c>
      <c r="E87" s="61" t="str">
        <f>IF($B87="","",IF($B$70="","",IF($F$4=1,
SUMIFS(ENTRADAS[Valor],ENTRADAS[Categoria],$B$70,ENTRADAS[Status],"Concluído",ENTRADAS[Mês],E$5,ENTRADAS[Ano],$B$5,ENTRADAS[Subcategoria],$B87),
SUMIFS(ENTRADAS[Valor],ENTRADAS[Categoria],$B$70,ENTRADAS[Mês],E$5,ENTRADAS[Ano],$B$5,ENTRADAS[Subcategoria],$B87))))</f>
        <v/>
      </c>
      <c r="F87" s="61" t="str">
        <f>IF($B87="","",IF($B$70="","",IF($F$4=1,
SUMIFS(ENTRADAS[Valor],ENTRADAS[Categoria],$B$70,ENTRADAS[Status],"Concluído",ENTRADAS[Mês],F$5,ENTRADAS[Ano],$B$5,ENTRADAS[Subcategoria],$B87),
SUMIFS(ENTRADAS[Valor],ENTRADAS[Categoria],$B$70,ENTRADAS[Mês],F$5,ENTRADAS[Ano],$B$5,ENTRADAS[Subcategoria],$B87))))</f>
        <v/>
      </c>
      <c r="G87" s="61" t="str">
        <f>IF($B87="","",IF($B$70="","",IF($F$4=1,
SUMIFS(ENTRADAS[Valor],ENTRADAS[Categoria],$B$70,ENTRADAS[Status],"Concluído",ENTRADAS[Mês],G$5,ENTRADAS[Ano],$B$5,ENTRADAS[Subcategoria],$B87),
SUMIFS(ENTRADAS[Valor],ENTRADAS[Categoria],$B$70,ENTRADAS[Mês],G$5,ENTRADAS[Ano],$B$5,ENTRADAS[Subcategoria],$B87))))</f>
        <v/>
      </c>
      <c r="H87" s="61" t="str">
        <f>IF($B87="","",IF($B$70="","",IF($F$4=1,
SUMIFS(ENTRADAS[Valor],ENTRADAS[Categoria],$B$70,ENTRADAS[Status],"Concluído",ENTRADAS[Mês],H$5,ENTRADAS[Ano],$B$5,ENTRADAS[Subcategoria],$B87),
SUMIFS(ENTRADAS[Valor],ENTRADAS[Categoria],$B$70,ENTRADAS[Mês],H$5,ENTRADAS[Ano],$B$5,ENTRADAS[Subcategoria],$B87))))</f>
        <v/>
      </c>
      <c r="I87" s="61" t="str">
        <f>IF($B87="","",IF($B$70="","",IF($F$4=1,
SUMIFS(ENTRADAS[Valor],ENTRADAS[Categoria],$B$70,ENTRADAS[Status],"Concluído",ENTRADAS[Mês],I$5,ENTRADAS[Ano],$B$5,ENTRADAS[Subcategoria],$B87),
SUMIFS(ENTRADAS[Valor],ENTRADAS[Categoria],$B$70,ENTRADAS[Mês],I$5,ENTRADAS[Ano],$B$5,ENTRADAS[Subcategoria],$B87))))</f>
        <v/>
      </c>
      <c r="J87" s="61" t="str">
        <f>IF($B87="","",IF($B$70="","",IF($F$4=1,
SUMIFS(ENTRADAS[Valor],ENTRADAS[Categoria],$B$70,ENTRADAS[Status],"Concluído",ENTRADAS[Mês],J$5,ENTRADAS[Ano],$B$5,ENTRADAS[Subcategoria],$B87),
SUMIFS(ENTRADAS[Valor],ENTRADAS[Categoria],$B$70,ENTRADAS[Mês],J$5,ENTRADAS[Ano],$B$5,ENTRADAS[Subcategoria],$B87))))</f>
        <v/>
      </c>
      <c r="K87" s="61" t="str">
        <f>IF($B87="","",IF($B$70="","",IF($F$4=1,
SUMIFS(ENTRADAS[Valor],ENTRADAS[Categoria],$B$70,ENTRADAS[Status],"Concluído",ENTRADAS[Mês],K$5,ENTRADAS[Ano],$B$5,ENTRADAS[Subcategoria],$B87),
SUMIFS(ENTRADAS[Valor],ENTRADAS[Categoria],$B$70,ENTRADAS[Mês],K$5,ENTRADAS[Ano],$B$5,ENTRADAS[Subcategoria],$B87))))</f>
        <v/>
      </c>
      <c r="L87" s="61" t="str">
        <f>IF($B87="","",IF($B$70="","",IF($F$4=1,
SUMIFS(ENTRADAS[Valor],ENTRADAS[Categoria],$B$70,ENTRADAS[Status],"Concluído",ENTRADAS[Mês],L$5,ENTRADAS[Ano],$B$5,ENTRADAS[Subcategoria],$B87),
SUMIFS(ENTRADAS[Valor],ENTRADAS[Categoria],$B$70,ENTRADAS[Mês],L$5,ENTRADAS[Ano],$B$5,ENTRADAS[Subcategoria],$B87))))</f>
        <v/>
      </c>
      <c r="M87" s="61" t="str">
        <f>IF($B87="","",IF($B$70="","",IF($F$4=1,
SUMIFS(ENTRADAS[Valor],ENTRADAS[Categoria],$B$70,ENTRADAS[Status],"Concluído",ENTRADAS[Mês],M$5,ENTRADAS[Ano],$B$5,ENTRADAS[Subcategoria],$B87),
SUMIFS(ENTRADAS[Valor],ENTRADAS[Categoria],$B$70,ENTRADAS[Mês],M$5,ENTRADAS[Ano],$B$5,ENTRADAS[Subcategoria],$B87))))</f>
        <v/>
      </c>
      <c r="N87" s="61" t="str">
        <f>IF($B87="","",IF($B$70="","",IF($F$4=1,
SUMIFS(ENTRADAS[Valor],ENTRADAS[Categoria],$B$70,ENTRADAS[Status],"Concluído",ENTRADAS[Mês],N$5,ENTRADAS[Ano],$B$5,ENTRADAS[Subcategoria],$B87),
SUMIFS(ENTRADAS[Valor],ENTRADAS[Categoria],$B$70,ENTRADAS[Mês],N$5,ENTRADAS[Ano],$B$5,ENTRADAS[Subcategoria],$B87))))</f>
        <v/>
      </c>
      <c r="O87" s="57">
        <f t="shared" si="4"/>
        <v>0</v>
      </c>
    </row>
    <row r="88" spans="2:15" x14ac:dyDescent="0.3">
      <c r="B88" s="93" t="str">
        <f>IF('PLANO DE CONTAS'!J24="","",'PLANO DE CONTAS'!J24)</f>
        <v/>
      </c>
      <c r="C88" s="61" t="str">
        <f>IF($B88="","",IF($B$70="","",IF($F$4=1,
SUMIFS(ENTRADAS[Valor],ENTRADAS[Categoria],$B$70,ENTRADAS[Status],"Concluído",ENTRADAS[Mês],C$5,ENTRADAS[Ano],$B$5,ENTRADAS[Subcategoria],$B88),
SUMIFS(ENTRADAS[Valor],ENTRADAS[Categoria],$B$70,ENTRADAS[Mês],C$5,ENTRADAS[Ano],$B$5,ENTRADAS[Subcategoria],$B88))))</f>
        <v/>
      </c>
      <c r="D88" s="61" t="str">
        <f>IF($B88="","",IF($B$70="","",IF($F$4=1,
SUMIFS(ENTRADAS[Valor],ENTRADAS[Categoria],$B$70,ENTRADAS[Status],"Concluído",ENTRADAS[Mês],D$5,ENTRADAS[Ano],$B$5,ENTRADAS[Subcategoria],$B88),
SUMIFS(ENTRADAS[Valor],ENTRADAS[Categoria],$B$70,ENTRADAS[Mês],D$5,ENTRADAS[Ano],$B$5,ENTRADAS[Subcategoria],$B88))))</f>
        <v/>
      </c>
      <c r="E88" s="61" t="str">
        <f>IF($B88="","",IF($B$70="","",IF($F$4=1,
SUMIFS(ENTRADAS[Valor],ENTRADAS[Categoria],$B$70,ENTRADAS[Status],"Concluído",ENTRADAS[Mês],E$5,ENTRADAS[Ano],$B$5,ENTRADAS[Subcategoria],$B88),
SUMIFS(ENTRADAS[Valor],ENTRADAS[Categoria],$B$70,ENTRADAS[Mês],E$5,ENTRADAS[Ano],$B$5,ENTRADAS[Subcategoria],$B88))))</f>
        <v/>
      </c>
      <c r="F88" s="61" t="str">
        <f>IF($B88="","",IF($B$70="","",IF($F$4=1,
SUMIFS(ENTRADAS[Valor],ENTRADAS[Categoria],$B$70,ENTRADAS[Status],"Concluído",ENTRADAS[Mês],F$5,ENTRADAS[Ano],$B$5,ENTRADAS[Subcategoria],$B88),
SUMIFS(ENTRADAS[Valor],ENTRADAS[Categoria],$B$70,ENTRADAS[Mês],F$5,ENTRADAS[Ano],$B$5,ENTRADAS[Subcategoria],$B88))))</f>
        <v/>
      </c>
      <c r="G88" s="61" t="str">
        <f>IF($B88="","",IF($B$70="","",IF($F$4=1,
SUMIFS(ENTRADAS[Valor],ENTRADAS[Categoria],$B$70,ENTRADAS[Status],"Concluído",ENTRADAS[Mês],G$5,ENTRADAS[Ano],$B$5,ENTRADAS[Subcategoria],$B88),
SUMIFS(ENTRADAS[Valor],ENTRADAS[Categoria],$B$70,ENTRADAS[Mês],G$5,ENTRADAS[Ano],$B$5,ENTRADAS[Subcategoria],$B88))))</f>
        <v/>
      </c>
      <c r="H88" s="61" t="str">
        <f>IF($B88="","",IF($B$70="","",IF($F$4=1,
SUMIFS(ENTRADAS[Valor],ENTRADAS[Categoria],$B$70,ENTRADAS[Status],"Concluído",ENTRADAS[Mês],H$5,ENTRADAS[Ano],$B$5,ENTRADAS[Subcategoria],$B88),
SUMIFS(ENTRADAS[Valor],ENTRADAS[Categoria],$B$70,ENTRADAS[Mês],H$5,ENTRADAS[Ano],$B$5,ENTRADAS[Subcategoria],$B88))))</f>
        <v/>
      </c>
      <c r="I88" s="61" t="str">
        <f>IF($B88="","",IF($B$70="","",IF($F$4=1,
SUMIFS(ENTRADAS[Valor],ENTRADAS[Categoria],$B$70,ENTRADAS[Status],"Concluído",ENTRADAS[Mês],I$5,ENTRADAS[Ano],$B$5,ENTRADAS[Subcategoria],$B88),
SUMIFS(ENTRADAS[Valor],ENTRADAS[Categoria],$B$70,ENTRADAS[Mês],I$5,ENTRADAS[Ano],$B$5,ENTRADAS[Subcategoria],$B88))))</f>
        <v/>
      </c>
      <c r="J88" s="61" t="str">
        <f>IF($B88="","",IF($B$70="","",IF($F$4=1,
SUMIFS(ENTRADAS[Valor],ENTRADAS[Categoria],$B$70,ENTRADAS[Status],"Concluído",ENTRADAS[Mês],J$5,ENTRADAS[Ano],$B$5,ENTRADAS[Subcategoria],$B88),
SUMIFS(ENTRADAS[Valor],ENTRADAS[Categoria],$B$70,ENTRADAS[Mês],J$5,ENTRADAS[Ano],$B$5,ENTRADAS[Subcategoria],$B88))))</f>
        <v/>
      </c>
      <c r="K88" s="61" t="str">
        <f>IF($B88="","",IF($B$70="","",IF($F$4=1,
SUMIFS(ENTRADAS[Valor],ENTRADAS[Categoria],$B$70,ENTRADAS[Status],"Concluído",ENTRADAS[Mês],K$5,ENTRADAS[Ano],$B$5,ENTRADAS[Subcategoria],$B88),
SUMIFS(ENTRADAS[Valor],ENTRADAS[Categoria],$B$70,ENTRADAS[Mês],K$5,ENTRADAS[Ano],$B$5,ENTRADAS[Subcategoria],$B88))))</f>
        <v/>
      </c>
      <c r="L88" s="61" t="str">
        <f>IF($B88="","",IF($B$70="","",IF($F$4=1,
SUMIFS(ENTRADAS[Valor],ENTRADAS[Categoria],$B$70,ENTRADAS[Status],"Concluído",ENTRADAS[Mês],L$5,ENTRADAS[Ano],$B$5,ENTRADAS[Subcategoria],$B88),
SUMIFS(ENTRADAS[Valor],ENTRADAS[Categoria],$B$70,ENTRADAS[Mês],L$5,ENTRADAS[Ano],$B$5,ENTRADAS[Subcategoria],$B88))))</f>
        <v/>
      </c>
      <c r="M88" s="61" t="str">
        <f>IF($B88="","",IF($B$70="","",IF($F$4=1,
SUMIFS(ENTRADAS[Valor],ENTRADAS[Categoria],$B$70,ENTRADAS[Status],"Concluído",ENTRADAS[Mês],M$5,ENTRADAS[Ano],$B$5,ENTRADAS[Subcategoria],$B88),
SUMIFS(ENTRADAS[Valor],ENTRADAS[Categoria],$B$70,ENTRADAS[Mês],M$5,ENTRADAS[Ano],$B$5,ENTRADAS[Subcategoria],$B88))))</f>
        <v/>
      </c>
      <c r="N88" s="61" t="str">
        <f>IF($B88="","",IF($B$70="","",IF($F$4=1,
SUMIFS(ENTRADAS[Valor],ENTRADAS[Categoria],$B$70,ENTRADAS[Status],"Concluído",ENTRADAS[Mês],N$5,ENTRADAS[Ano],$B$5,ENTRADAS[Subcategoria],$B88),
SUMIFS(ENTRADAS[Valor],ENTRADAS[Categoria],$B$70,ENTRADAS[Mês],N$5,ENTRADAS[Ano],$B$5,ENTRADAS[Subcategoria],$B88))))</f>
        <v/>
      </c>
      <c r="O88" s="57">
        <f t="shared" si="4"/>
        <v>0</v>
      </c>
    </row>
    <row r="89" spans="2:15" x14ac:dyDescent="0.3">
      <c r="B89" s="93" t="str">
        <f>IF('PLANO DE CONTAS'!J25="","",'PLANO DE CONTAS'!J25)</f>
        <v/>
      </c>
      <c r="C89" s="61" t="str">
        <f>IF($B89="","",IF($B$70="","",IF($F$4=1,
SUMIFS(ENTRADAS[Valor],ENTRADAS[Categoria],$B$70,ENTRADAS[Status],"Concluído",ENTRADAS[Mês],C$5,ENTRADAS[Ano],$B$5,ENTRADAS[Subcategoria],$B89),
SUMIFS(ENTRADAS[Valor],ENTRADAS[Categoria],$B$70,ENTRADAS[Mês],C$5,ENTRADAS[Ano],$B$5,ENTRADAS[Subcategoria],$B89))))</f>
        <v/>
      </c>
      <c r="D89" s="61" t="str">
        <f>IF($B89="","",IF($B$70="","",IF($F$4=1,
SUMIFS(ENTRADAS[Valor],ENTRADAS[Categoria],$B$70,ENTRADAS[Status],"Concluído",ENTRADAS[Mês],D$5,ENTRADAS[Ano],$B$5,ENTRADAS[Subcategoria],$B89),
SUMIFS(ENTRADAS[Valor],ENTRADAS[Categoria],$B$70,ENTRADAS[Mês],D$5,ENTRADAS[Ano],$B$5,ENTRADAS[Subcategoria],$B89))))</f>
        <v/>
      </c>
      <c r="E89" s="61" t="str">
        <f>IF($B89="","",IF($B$70="","",IF($F$4=1,
SUMIFS(ENTRADAS[Valor],ENTRADAS[Categoria],$B$70,ENTRADAS[Status],"Concluído",ENTRADAS[Mês],E$5,ENTRADAS[Ano],$B$5,ENTRADAS[Subcategoria],$B89),
SUMIFS(ENTRADAS[Valor],ENTRADAS[Categoria],$B$70,ENTRADAS[Mês],E$5,ENTRADAS[Ano],$B$5,ENTRADAS[Subcategoria],$B89))))</f>
        <v/>
      </c>
      <c r="F89" s="61" t="str">
        <f>IF($B89="","",IF($B$70="","",IF($F$4=1,
SUMIFS(ENTRADAS[Valor],ENTRADAS[Categoria],$B$70,ENTRADAS[Status],"Concluído",ENTRADAS[Mês],F$5,ENTRADAS[Ano],$B$5,ENTRADAS[Subcategoria],$B89),
SUMIFS(ENTRADAS[Valor],ENTRADAS[Categoria],$B$70,ENTRADAS[Mês],F$5,ENTRADAS[Ano],$B$5,ENTRADAS[Subcategoria],$B89))))</f>
        <v/>
      </c>
      <c r="G89" s="61" t="str">
        <f>IF($B89="","",IF($B$70="","",IF($F$4=1,
SUMIFS(ENTRADAS[Valor],ENTRADAS[Categoria],$B$70,ENTRADAS[Status],"Concluído",ENTRADAS[Mês],G$5,ENTRADAS[Ano],$B$5,ENTRADAS[Subcategoria],$B89),
SUMIFS(ENTRADAS[Valor],ENTRADAS[Categoria],$B$70,ENTRADAS[Mês],G$5,ENTRADAS[Ano],$B$5,ENTRADAS[Subcategoria],$B89))))</f>
        <v/>
      </c>
      <c r="H89" s="61" t="str">
        <f>IF($B89="","",IF($B$70="","",IF($F$4=1,
SUMIFS(ENTRADAS[Valor],ENTRADAS[Categoria],$B$70,ENTRADAS[Status],"Concluído",ENTRADAS[Mês],H$5,ENTRADAS[Ano],$B$5,ENTRADAS[Subcategoria],$B89),
SUMIFS(ENTRADAS[Valor],ENTRADAS[Categoria],$B$70,ENTRADAS[Mês],H$5,ENTRADAS[Ano],$B$5,ENTRADAS[Subcategoria],$B89))))</f>
        <v/>
      </c>
      <c r="I89" s="61" t="str">
        <f>IF($B89="","",IF($B$70="","",IF($F$4=1,
SUMIFS(ENTRADAS[Valor],ENTRADAS[Categoria],$B$70,ENTRADAS[Status],"Concluído",ENTRADAS[Mês],I$5,ENTRADAS[Ano],$B$5,ENTRADAS[Subcategoria],$B89),
SUMIFS(ENTRADAS[Valor],ENTRADAS[Categoria],$B$70,ENTRADAS[Mês],I$5,ENTRADAS[Ano],$B$5,ENTRADAS[Subcategoria],$B89))))</f>
        <v/>
      </c>
      <c r="J89" s="61" t="str">
        <f>IF($B89="","",IF($B$70="","",IF($F$4=1,
SUMIFS(ENTRADAS[Valor],ENTRADAS[Categoria],$B$70,ENTRADAS[Status],"Concluído",ENTRADAS[Mês],J$5,ENTRADAS[Ano],$B$5,ENTRADAS[Subcategoria],$B89),
SUMIFS(ENTRADAS[Valor],ENTRADAS[Categoria],$B$70,ENTRADAS[Mês],J$5,ENTRADAS[Ano],$B$5,ENTRADAS[Subcategoria],$B89))))</f>
        <v/>
      </c>
      <c r="K89" s="61" t="str">
        <f>IF($B89="","",IF($B$70="","",IF($F$4=1,
SUMIFS(ENTRADAS[Valor],ENTRADAS[Categoria],$B$70,ENTRADAS[Status],"Concluído",ENTRADAS[Mês],K$5,ENTRADAS[Ano],$B$5,ENTRADAS[Subcategoria],$B89),
SUMIFS(ENTRADAS[Valor],ENTRADAS[Categoria],$B$70,ENTRADAS[Mês],K$5,ENTRADAS[Ano],$B$5,ENTRADAS[Subcategoria],$B89))))</f>
        <v/>
      </c>
      <c r="L89" s="61" t="str">
        <f>IF($B89="","",IF($B$70="","",IF($F$4=1,
SUMIFS(ENTRADAS[Valor],ENTRADAS[Categoria],$B$70,ENTRADAS[Status],"Concluído",ENTRADAS[Mês],L$5,ENTRADAS[Ano],$B$5,ENTRADAS[Subcategoria],$B89),
SUMIFS(ENTRADAS[Valor],ENTRADAS[Categoria],$B$70,ENTRADAS[Mês],L$5,ENTRADAS[Ano],$B$5,ENTRADAS[Subcategoria],$B89))))</f>
        <v/>
      </c>
      <c r="M89" s="61" t="str">
        <f>IF($B89="","",IF($B$70="","",IF($F$4=1,
SUMIFS(ENTRADAS[Valor],ENTRADAS[Categoria],$B$70,ENTRADAS[Status],"Concluído",ENTRADAS[Mês],M$5,ENTRADAS[Ano],$B$5,ENTRADAS[Subcategoria],$B89),
SUMIFS(ENTRADAS[Valor],ENTRADAS[Categoria],$B$70,ENTRADAS[Mês],M$5,ENTRADAS[Ano],$B$5,ENTRADAS[Subcategoria],$B89))))</f>
        <v/>
      </c>
      <c r="N89" s="61" t="str">
        <f>IF($B89="","",IF($B$70="","",IF($F$4=1,
SUMIFS(ENTRADAS[Valor],ENTRADAS[Categoria],$B$70,ENTRADAS[Status],"Concluído",ENTRADAS[Mês],N$5,ENTRADAS[Ano],$B$5,ENTRADAS[Subcategoria],$B89),
SUMIFS(ENTRADAS[Valor],ENTRADAS[Categoria],$B$70,ENTRADAS[Mês],N$5,ENTRADAS[Ano],$B$5,ENTRADAS[Subcategoria],$B89))))</f>
        <v/>
      </c>
      <c r="O89" s="57">
        <f t="shared" si="4"/>
        <v>0</v>
      </c>
    </row>
    <row r="90" spans="2:15" x14ac:dyDescent="0.3">
      <c r="B90" s="93" t="str">
        <f>IF('PLANO DE CONTAS'!J26="","",'PLANO DE CONTAS'!J26)</f>
        <v/>
      </c>
      <c r="C90" s="61" t="str">
        <f>IF($B90="","",IF($B$70="","",IF($F$4=1,
SUMIFS(ENTRADAS[Valor],ENTRADAS[Categoria],$B$70,ENTRADAS[Status],"Concluído",ENTRADAS[Mês],C$5,ENTRADAS[Ano],$B$5,ENTRADAS[Subcategoria],$B90),
SUMIFS(ENTRADAS[Valor],ENTRADAS[Categoria],$B$70,ENTRADAS[Mês],C$5,ENTRADAS[Ano],$B$5,ENTRADAS[Subcategoria],$B90))))</f>
        <v/>
      </c>
      <c r="D90" s="61" t="str">
        <f>IF($B90="","",IF($B$70="","",IF($F$4=1,
SUMIFS(ENTRADAS[Valor],ENTRADAS[Categoria],$B$70,ENTRADAS[Status],"Concluído",ENTRADAS[Mês],D$5,ENTRADAS[Ano],$B$5,ENTRADAS[Subcategoria],$B90),
SUMIFS(ENTRADAS[Valor],ENTRADAS[Categoria],$B$70,ENTRADAS[Mês],D$5,ENTRADAS[Ano],$B$5,ENTRADAS[Subcategoria],$B90))))</f>
        <v/>
      </c>
      <c r="E90" s="61" t="str">
        <f>IF($B90="","",IF($B$70="","",IF($F$4=1,
SUMIFS(ENTRADAS[Valor],ENTRADAS[Categoria],$B$70,ENTRADAS[Status],"Concluído",ENTRADAS[Mês],E$5,ENTRADAS[Ano],$B$5,ENTRADAS[Subcategoria],$B90),
SUMIFS(ENTRADAS[Valor],ENTRADAS[Categoria],$B$70,ENTRADAS[Mês],E$5,ENTRADAS[Ano],$B$5,ENTRADAS[Subcategoria],$B90))))</f>
        <v/>
      </c>
      <c r="F90" s="61" t="str">
        <f>IF($B90="","",IF($B$70="","",IF($F$4=1,
SUMIFS(ENTRADAS[Valor],ENTRADAS[Categoria],$B$70,ENTRADAS[Status],"Concluído",ENTRADAS[Mês],F$5,ENTRADAS[Ano],$B$5,ENTRADAS[Subcategoria],$B90),
SUMIFS(ENTRADAS[Valor],ENTRADAS[Categoria],$B$70,ENTRADAS[Mês],F$5,ENTRADAS[Ano],$B$5,ENTRADAS[Subcategoria],$B90))))</f>
        <v/>
      </c>
      <c r="G90" s="61" t="str">
        <f>IF($B90="","",IF($B$70="","",IF($F$4=1,
SUMIFS(ENTRADAS[Valor],ENTRADAS[Categoria],$B$70,ENTRADAS[Status],"Concluído",ENTRADAS[Mês],G$5,ENTRADAS[Ano],$B$5,ENTRADAS[Subcategoria],$B90),
SUMIFS(ENTRADAS[Valor],ENTRADAS[Categoria],$B$70,ENTRADAS[Mês],G$5,ENTRADAS[Ano],$B$5,ENTRADAS[Subcategoria],$B90))))</f>
        <v/>
      </c>
      <c r="H90" s="61" t="str">
        <f>IF($B90="","",IF($B$70="","",IF($F$4=1,
SUMIFS(ENTRADAS[Valor],ENTRADAS[Categoria],$B$70,ENTRADAS[Status],"Concluído",ENTRADAS[Mês],H$5,ENTRADAS[Ano],$B$5,ENTRADAS[Subcategoria],$B90),
SUMIFS(ENTRADAS[Valor],ENTRADAS[Categoria],$B$70,ENTRADAS[Mês],H$5,ENTRADAS[Ano],$B$5,ENTRADAS[Subcategoria],$B90))))</f>
        <v/>
      </c>
      <c r="I90" s="61" t="str">
        <f>IF($B90="","",IF($B$70="","",IF($F$4=1,
SUMIFS(ENTRADAS[Valor],ENTRADAS[Categoria],$B$70,ENTRADAS[Status],"Concluído",ENTRADAS[Mês],I$5,ENTRADAS[Ano],$B$5,ENTRADAS[Subcategoria],$B90),
SUMIFS(ENTRADAS[Valor],ENTRADAS[Categoria],$B$70,ENTRADAS[Mês],I$5,ENTRADAS[Ano],$B$5,ENTRADAS[Subcategoria],$B90))))</f>
        <v/>
      </c>
      <c r="J90" s="61" t="str">
        <f>IF($B90="","",IF($B$70="","",IF($F$4=1,
SUMIFS(ENTRADAS[Valor],ENTRADAS[Categoria],$B$70,ENTRADAS[Status],"Concluído",ENTRADAS[Mês],J$5,ENTRADAS[Ano],$B$5,ENTRADAS[Subcategoria],$B90),
SUMIFS(ENTRADAS[Valor],ENTRADAS[Categoria],$B$70,ENTRADAS[Mês],J$5,ENTRADAS[Ano],$B$5,ENTRADAS[Subcategoria],$B90))))</f>
        <v/>
      </c>
      <c r="K90" s="61" t="str">
        <f>IF($B90="","",IF($B$70="","",IF($F$4=1,
SUMIFS(ENTRADAS[Valor],ENTRADAS[Categoria],$B$70,ENTRADAS[Status],"Concluído",ENTRADAS[Mês],K$5,ENTRADAS[Ano],$B$5,ENTRADAS[Subcategoria],$B90),
SUMIFS(ENTRADAS[Valor],ENTRADAS[Categoria],$B$70,ENTRADAS[Mês],K$5,ENTRADAS[Ano],$B$5,ENTRADAS[Subcategoria],$B90))))</f>
        <v/>
      </c>
      <c r="L90" s="61" t="str">
        <f>IF($B90="","",IF($B$70="","",IF($F$4=1,
SUMIFS(ENTRADAS[Valor],ENTRADAS[Categoria],$B$70,ENTRADAS[Status],"Concluído",ENTRADAS[Mês],L$5,ENTRADAS[Ano],$B$5,ENTRADAS[Subcategoria],$B90),
SUMIFS(ENTRADAS[Valor],ENTRADAS[Categoria],$B$70,ENTRADAS[Mês],L$5,ENTRADAS[Ano],$B$5,ENTRADAS[Subcategoria],$B90))))</f>
        <v/>
      </c>
      <c r="M90" s="61" t="str">
        <f>IF($B90="","",IF($B$70="","",IF($F$4=1,
SUMIFS(ENTRADAS[Valor],ENTRADAS[Categoria],$B$70,ENTRADAS[Status],"Concluído",ENTRADAS[Mês],M$5,ENTRADAS[Ano],$B$5,ENTRADAS[Subcategoria],$B90),
SUMIFS(ENTRADAS[Valor],ENTRADAS[Categoria],$B$70,ENTRADAS[Mês],M$5,ENTRADAS[Ano],$B$5,ENTRADAS[Subcategoria],$B90))))</f>
        <v/>
      </c>
      <c r="N90" s="61" t="str">
        <f>IF($B90="","",IF($B$70="","",IF($F$4=1,
SUMIFS(ENTRADAS[Valor],ENTRADAS[Categoria],$B$70,ENTRADAS[Status],"Concluído",ENTRADAS[Mês],N$5,ENTRADAS[Ano],$B$5,ENTRADAS[Subcategoria],$B90),
SUMIFS(ENTRADAS[Valor],ENTRADAS[Categoria],$B$70,ENTRADAS[Mês],N$5,ENTRADAS[Ano],$B$5,ENTRADAS[Subcategoria],$B90))))</f>
        <v/>
      </c>
      <c r="O90" s="57">
        <f t="shared" si="4"/>
        <v>0</v>
      </c>
    </row>
    <row r="91" spans="2:15" x14ac:dyDescent="0.3">
      <c r="B91" s="58" t="str">
        <f>IF('PLANO DE CONTAS'!L6="","",'PLANO DE CONTAS'!L6)</f>
        <v>Receita 5</v>
      </c>
      <c r="C91" s="94">
        <f>IF($B91="","",IF($F$4=1,SUMIFS(ENTRADAS[Valor],ENTRADAS[Categoria],$B91,ENTRADAS[Status],"Concluído",ENTRADAS[Mês],C$5,ENTRADAS[Ano],$B$5),SUMIFS(ENTRADAS[Valor],ENTRADAS[Categoria],$B91,ENTRADAS[Mês],C$5,ENTRADAS[Ano],$B$5)))</f>
        <v>0</v>
      </c>
      <c r="D91" s="94">
        <f>IF($B91="","",IF($F$4=1,SUMIFS(ENTRADAS[Valor],ENTRADAS[Categoria],$B91,ENTRADAS[Status],"Concluído",ENTRADAS[Mês],D$5,ENTRADAS[Ano],$B$5),SUMIFS(ENTRADAS[Valor],ENTRADAS[Categoria],$B91,ENTRADAS[Mês],D$5,ENTRADAS[Ano],$B$5)))</f>
        <v>0</v>
      </c>
      <c r="E91" s="94">
        <f>IF($B91="","",IF($F$4=1,SUMIFS(ENTRADAS[Valor],ENTRADAS[Categoria],$B91,ENTRADAS[Status],"Concluído",ENTRADAS[Mês],E$5,ENTRADAS[Ano],$B$5),SUMIFS(ENTRADAS[Valor],ENTRADAS[Categoria],$B91,ENTRADAS[Mês],E$5,ENTRADAS[Ano],$B$5)))</f>
        <v>0</v>
      </c>
      <c r="F91" s="94">
        <f>IF($B91="","",IF($F$4=1,SUMIFS(ENTRADAS[Valor],ENTRADAS[Categoria],$B91,ENTRADAS[Status],"Concluído",ENTRADAS[Mês],F$5,ENTRADAS[Ano],$B$5),SUMIFS(ENTRADAS[Valor],ENTRADAS[Categoria],$B91,ENTRADAS[Mês],F$5,ENTRADAS[Ano],$B$5)))</f>
        <v>0</v>
      </c>
      <c r="G91" s="94">
        <f>IF($B91="","",IF($F$4=1,SUMIFS(ENTRADAS[Valor],ENTRADAS[Categoria],$B91,ENTRADAS[Status],"Concluído",ENTRADAS[Mês],G$5,ENTRADAS[Ano],$B$5),SUMIFS(ENTRADAS[Valor],ENTRADAS[Categoria],$B91,ENTRADAS[Mês],G$5,ENTRADAS[Ano],$B$5)))</f>
        <v>0</v>
      </c>
      <c r="H91" s="94">
        <f>IF($B91="","",IF($F$4=1,SUMIFS(ENTRADAS[Valor],ENTRADAS[Categoria],$B91,ENTRADAS[Status],"Concluído",ENTRADAS[Mês],H$5,ENTRADAS[Ano],$B$5),SUMIFS(ENTRADAS[Valor],ENTRADAS[Categoria],$B91,ENTRADAS[Mês],H$5,ENTRADAS[Ano],$B$5)))</f>
        <v>0</v>
      </c>
      <c r="I91" s="94">
        <f>IF($B91="","",IF($F$4=1,SUMIFS(ENTRADAS[Valor],ENTRADAS[Categoria],$B91,ENTRADAS[Status],"Concluído",ENTRADAS[Mês],I$5,ENTRADAS[Ano],$B$5),SUMIFS(ENTRADAS[Valor],ENTRADAS[Categoria],$B91,ENTRADAS[Mês],I$5,ENTRADAS[Ano],$B$5)))</f>
        <v>0</v>
      </c>
      <c r="J91" s="94">
        <f>IF($B91="","",IF($F$4=1,SUMIFS(ENTRADAS[Valor],ENTRADAS[Categoria],$B91,ENTRADAS[Status],"Concluído",ENTRADAS[Mês],J$5,ENTRADAS[Ano],$B$5),SUMIFS(ENTRADAS[Valor],ENTRADAS[Categoria],$B91,ENTRADAS[Mês],J$5,ENTRADAS[Ano],$B$5)))</f>
        <v>0</v>
      </c>
      <c r="K91" s="94">
        <f>IF($B91="","",IF($F$4=1,SUMIFS(ENTRADAS[Valor],ENTRADAS[Categoria],$B91,ENTRADAS[Status],"Concluído",ENTRADAS[Mês],K$5,ENTRADAS[Ano],$B$5),SUMIFS(ENTRADAS[Valor],ENTRADAS[Categoria],$B91,ENTRADAS[Mês],K$5,ENTRADAS[Ano],$B$5)))</f>
        <v>0</v>
      </c>
      <c r="L91" s="94">
        <f>IF($B91="","",IF($F$4=1,SUMIFS(ENTRADAS[Valor],ENTRADAS[Categoria],$B91,ENTRADAS[Status],"Concluído",ENTRADAS[Mês],L$5,ENTRADAS[Ano],$B$5),SUMIFS(ENTRADAS[Valor],ENTRADAS[Categoria],$B91,ENTRADAS[Mês],L$5,ENTRADAS[Ano],$B$5)))</f>
        <v>0</v>
      </c>
      <c r="M91" s="94">
        <f>IF($B91="","",IF($F$4=1,SUMIFS(ENTRADAS[Valor],ENTRADAS[Categoria],$B91,ENTRADAS[Status],"Concluído",ENTRADAS[Mês],M$5,ENTRADAS[Ano],$B$5),SUMIFS(ENTRADAS[Valor],ENTRADAS[Categoria],$B91,ENTRADAS[Mês],M$5,ENTRADAS[Ano],$B$5)))</f>
        <v>0</v>
      </c>
      <c r="N91" s="94">
        <f>IF($B91="","",IF($F$4=1,SUMIFS(ENTRADAS[Valor],ENTRADAS[Categoria],$B91,ENTRADAS[Status],"Concluído",ENTRADAS[Mês],N$5,ENTRADAS[Ano],$B$5),SUMIFS(ENTRADAS[Valor],ENTRADAS[Categoria],$B91,ENTRADAS[Mês],N$5,ENTRADAS[Ano],$B$5)))</f>
        <v>0</v>
      </c>
      <c r="O91" s="57">
        <f>SUBTOTAL(9,C91,D91,E91,F91,G91,H91,I91,J91,K91,L91,M91,N91)</f>
        <v>0</v>
      </c>
    </row>
    <row r="92" spans="2:15" x14ac:dyDescent="0.3">
      <c r="B92" s="93" t="str">
        <f>IF('PLANO DE CONTAS'!L7="","",'PLANO DE CONTAS'!L7)</f>
        <v/>
      </c>
      <c r="C92" s="61" t="str">
        <f>IF($B92="","",IF($B$91="","",IF($F$4=1,
SUMIFS(ENTRADAS[Valor],ENTRADAS[Categoria],$B$91,ENTRADAS[Status],"Concluído",ENTRADAS[Mês],C$5,ENTRADAS[Ano],$B$5,ENTRADAS[Subcategoria],$B92),
SUMIFS(ENTRADAS[Valor],ENTRADAS[Categoria],$B$91,ENTRADAS[Mês],C$5,ENTRADAS[Ano],$B$5,ENTRADAS[Subcategoria],$B92))))</f>
        <v/>
      </c>
      <c r="D92" s="61" t="str">
        <f>IF($B92="","",IF($B$91="","",IF($F$4=1,
SUMIFS(ENTRADAS[Valor],ENTRADAS[Categoria],$B$91,ENTRADAS[Status],"Concluído",ENTRADAS[Mês],D$5,ENTRADAS[Ano],$B$5,ENTRADAS[Subcategoria],$B92),
SUMIFS(ENTRADAS[Valor],ENTRADAS[Categoria],$B$91,ENTRADAS[Mês],D$5,ENTRADAS[Ano],$B$5,ENTRADAS[Subcategoria],$B92))))</f>
        <v/>
      </c>
      <c r="E92" s="61" t="str">
        <f>IF($B92="","",IF($B$91="","",IF($F$4=1,
SUMIFS(ENTRADAS[Valor],ENTRADAS[Categoria],$B$91,ENTRADAS[Status],"Concluído",ENTRADAS[Mês],E$5,ENTRADAS[Ano],$B$5,ENTRADAS[Subcategoria],$B92),
SUMIFS(ENTRADAS[Valor],ENTRADAS[Categoria],$B$91,ENTRADAS[Mês],E$5,ENTRADAS[Ano],$B$5,ENTRADAS[Subcategoria],$B92))))</f>
        <v/>
      </c>
      <c r="F92" s="61" t="str">
        <f>IF($B92="","",IF($B$91="","",IF($F$4=1,
SUMIFS(ENTRADAS[Valor],ENTRADAS[Categoria],$B$91,ENTRADAS[Status],"Concluído",ENTRADAS[Mês],F$5,ENTRADAS[Ano],$B$5,ENTRADAS[Subcategoria],$B92),
SUMIFS(ENTRADAS[Valor],ENTRADAS[Categoria],$B$91,ENTRADAS[Mês],F$5,ENTRADAS[Ano],$B$5,ENTRADAS[Subcategoria],$B92))))</f>
        <v/>
      </c>
      <c r="G92" s="61" t="str">
        <f>IF($B92="","",IF($B$91="","",IF($F$4=1,
SUMIFS(ENTRADAS[Valor],ENTRADAS[Categoria],$B$91,ENTRADAS[Status],"Concluído",ENTRADAS[Mês],G$5,ENTRADAS[Ano],$B$5,ENTRADAS[Subcategoria],$B92),
SUMIFS(ENTRADAS[Valor],ENTRADAS[Categoria],$B$91,ENTRADAS[Mês],G$5,ENTRADAS[Ano],$B$5,ENTRADAS[Subcategoria],$B92))))</f>
        <v/>
      </c>
      <c r="H92" s="61" t="str">
        <f>IF($B92="","",IF($B$91="","",IF($F$4=1,
SUMIFS(ENTRADAS[Valor],ENTRADAS[Categoria],$B$91,ENTRADAS[Status],"Concluído",ENTRADAS[Mês],H$5,ENTRADAS[Ano],$B$5,ENTRADAS[Subcategoria],$B92),
SUMIFS(ENTRADAS[Valor],ENTRADAS[Categoria],$B$91,ENTRADAS[Mês],H$5,ENTRADAS[Ano],$B$5,ENTRADAS[Subcategoria],$B92))))</f>
        <v/>
      </c>
      <c r="I92" s="61" t="str">
        <f>IF($B92="","",IF($B$91="","",IF($F$4=1,
SUMIFS(ENTRADAS[Valor],ENTRADAS[Categoria],$B$91,ENTRADAS[Status],"Concluído",ENTRADAS[Mês],I$5,ENTRADAS[Ano],$B$5,ENTRADAS[Subcategoria],$B92),
SUMIFS(ENTRADAS[Valor],ENTRADAS[Categoria],$B$91,ENTRADAS[Mês],I$5,ENTRADAS[Ano],$B$5,ENTRADAS[Subcategoria],$B92))))</f>
        <v/>
      </c>
      <c r="J92" s="61" t="str">
        <f>IF($B92="","",IF($B$91="","",IF($F$4=1,
SUMIFS(ENTRADAS[Valor],ENTRADAS[Categoria],$B$91,ENTRADAS[Status],"Concluído",ENTRADAS[Mês],J$5,ENTRADAS[Ano],$B$5,ENTRADAS[Subcategoria],$B92),
SUMIFS(ENTRADAS[Valor],ENTRADAS[Categoria],$B$91,ENTRADAS[Mês],J$5,ENTRADAS[Ano],$B$5,ENTRADAS[Subcategoria],$B92))))</f>
        <v/>
      </c>
      <c r="K92" s="61" t="str">
        <f>IF($B92="","",IF($B$91="","",IF($F$4=1,
SUMIFS(ENTRADAS[Valor],ENTRADAS[Categoria],$B$91,ENTRADAS[Status],"Concluído",ENTRADAS[Mês],K$5,ENTRADAS[Ano],$B$5,ENTRADAS[Subcategoria],$B92),
SUMIFS(ENTRADAS[Valor],ENTRADAS[Categoria],$B$91,ENTRADAS[Mês],K$5,ENTRADAS[Ano],$B$5,ENTRADAS[Subcategoria],$B92))))</f>
        <v/>
      </c>
      <c r="L92" s="61" t="str">
        <f>IF($B92="","",IF($B$91="","",IF($F$4=1,
SUMIFS(ENTRADAS[Valor],ENTRADAS[Categoria],$B$91,ENTRADAS[Status],"Concluído",ENTRADAS[Mês],L$5,ENTRADAS[Ano],$B$5,ENTRADAS[Subcategoria],$B92),
SUMIFS(ENTRADAS[Valor],ENTRADAS[Categoria],$B$91,ENTRADAS[Mês],L$5,ENTRADAS[Ano],$B$5,ENTRADAS[Subcategoria],$B92))))</f>
        <v/>
      </c>
      <c r="M92" s="61" t="str">
        <f>IF($B92="","",IF($B$91="","",IF($F$4=1,
SUMIFS(ENTRADAS[Valor],ENTRADAS[Categoria],$B$91,ENTRADAS[Status],"Concluído",ENTRADAS[Mês],M$5,ENTRADAS[Ano],$B$5,ENTRADAS[Subcategoria],$B92),
SUMIFS(ENTRADAS[Valor],ENTRADAS[Categoria],$B$91,ENTRADAS[Mês],M$5,ENTRADAS[Ano],$B$5,ENTRADAS[Subcategoria],$B92))))</f>
        <v/>
      </c>
      <c r="N92" s="61" t="str">
        <f>IF($B92="","",IF($B$91="","",IF($F$4=1,
SUMIFS(ENTRADAS[Valor],ENTRADAS[Categoria],$B$91,ENTRADAS[Status],"Concluído",ENTRADAS[Mês],N$5,ENTRADAS[Ano],$B$5,ENTRADAS[Subcategoria],$B92),
SUMIFS(ENTRADAS[Valor],ENTRADAS[Categoria],$B$91,ENTRADAS[Mês],N$5,ENTRADAS[Ano],$B$5,ENTRADAS[Subcategoria],$B92))))</f>
        <v/>
      </c>
      <c r="O92" s="57">
        <f>SUBTOTAL(9,C92,D92,E92,F92,G92,H92,I92,J92,K92,L92,M92,N92)</f>
        <v>0</v>
      </c>
    </row>
    <row r="93" spans="2:15" x14ac:dyDescent="0.3">
      <c r="B93" s="93" t="str">
        <f>IF('PLANO DE CONTAS'!L8="","",'PLANO DE CONTAS'!L8)</f>
        <v/>
      </c>
      <c r="C93" s="61" t="str">
        <f>IF($B93="","",IF($B$91="","",IF($F$4=1,
SUMIFS(ENTRADAS[Valor],ENTRADAS[Categoria],$B$91,ENTRADAS[Status],"Concluído",ENTRADAS[Mês],C$5,ENTRADAS[Ano],$B$5,ENTRADAS[Subcategoria],$B93),
SUMIFS(ENTRADAS[Valor],ENTRADAS[Categoria],$B$91,ENTRADAS[Mês],C$5,ENTRADAS[Ano],$B$5,ENTRADAS[Subcategoria],$B93))))</f>
        <v/>
      </c>
      <c r="D93" s="61" t="str">
        <f>IF($B93="","",IF($B$91="","",IF($F$4=1,
SUMIFS(ENTRADAS[Valor],ENTRADAS[Categoria],$B$91,ENTRADAS[Status],"Concluído",ENTRADAS[Mês],D$5,ENTRADAS[Ano],$B$5,ENTRADAS[Subcategoria],$B93),
SUMIFS(ENTRADAS[Valor],ENTRADAS[Categoria],$B$91,ENTRADAS[Mês],D$5,ENTRADAS[Ano],$B$5,ENTRADAS[Subcategoria],$B93))))</f>
        <v/>
      </c>
      <c r="E93" s="61" t="str">
        <f>IF($B93="","",IF($B$91="","",IF($F$4=1,
SUMIFS(ENTRADAS[Valor],ENTRADAS[Categoria],$B$91,ENTRADAS[Status],"Concluído",ENTRADAS[Mês],E$5,ENTRADAS[Ano],$B$5,ENTRADAS[Subcategoria],$B93),
SUMIFS(ENTRADAS[Valor],ENTRADAS[Categoria],$B$91,ENTRADAS[Mês],E$5,ENTRADAS[Ano],$B$5,ENTRADAS[Subcategoria],$B93))))</f>
        <v/>
      </c>
      <c r="F93" s="61" t="str">
        <f>IF($B93="","",IF($B$91="","",IF($F$4=1,
SUMIFS(ENTRADAS[Valor],ENTRADAS[Categoria],$B$91,ENTRADAS[Status],"Concluído",ENTRADAS[Mês],F$5,ENTRADAS[Ano],$B$5,ENTRADAS[Subcategoria],$B93),
SUMIFS(ENTRADAS[Valor],ENTRADAS[Categoria],$B$91,ENTRADAS[Mês],F$5,ENTRADAS[Ano],$B$5,ENTRADAS[Subcategoria],$B93))))</f>
        <v/>
      </c>
      <c r="G93" s="61" t="str">
        <f>IF($B93="","",IF($B$91="","",IF($F$4=1,
SUMIFS(ENTRADAS[Valor],ENTRADAS[Categoria],$B$91,ENTRADAS[Status],"Concluído",ENTRADAS[Mês],G$5,ENTRADAS[Ano],$B$5,ENTRADAS[Subcategoria],$B93),
SUMIFS(ENTRADAS[Valor],ENTRADAS[Categoria],$B$91,ENTRADAS[Mês],G$5,ENTRADAS[Ano],$B$5,ENTRADAS[Subcategoria],$B93))))</f>
        <v/>
      </c>
      <c r="H93" s="61" t="str">
        <f>IF($B93="","",IF($B$91="","",IF($F$4=1,
SUMIFS(ENTRADAS[Valor],ENTRADAS[Categoria],$B$91,ENTRADAS[Status],"Concluído",ENTRADAS[Mês],H$5,ENTRADAS[Ano],$B$5,ENTRADAS[Subcategoria],$B93),
SUMIFS(ENTRADAS[Valor],ENTRADAS[Categoria],$B$91,ENTRADAS[Mês],H$5,ENTRADAS[Ano],$B$5,ENTRADAS[Subcategoria],$B93))))</f>
        <v/>
      </c>
      <c r="I93" s="61" t="str">
        <f>IF($B93="","",IF($B$91="","",IF($F$4=1,
SUMIFS(ENTRADAS[Valor],ENTRADAS[Categoria],$B$91,ENTRADAS[Status],"Concluído",ENTRADAS[Mês],I$5,ENTRADAS[Ano],$B$5,ENTRADAS[Subcategoria],$B93),
SUMIFS(ENTRADAS[Valor],ENTRADAS[Categoria],$B$91,ENTRADAS[Mês],I$5,ENTRADAS[Ano],$B$5,ENTRADAS[Subcategoria],$B93))))</f>
        <v/>
      </c>
      <c r="J93" s="61" t="str">
        <f>IF($B93="","",IF($B$91="","",IF($F$4=1,
SUMIFS(ENTRADAS[Valor],ENTRADAS[Categoria],$B$91,ENTRADAS[Status],"Concluído",ENTRADAS[Mês],J$5,ENTRADAS[Ano],$B$5,ENTRADAS[Subcategoria],$B93),
SUMIFS(ENTRADAS[Valor],ENTRADAS[Categoria],$B$91,ENTRADAS[Mês],J$5,ENTRADAS[Ano],$B$5,ENTRADAS[Subcategoria],$B93))))</f>
        <v/>
      </c>
      <c r="K93" s="61" t="str">
        <f>IF($B93="","",IF($B$91="","",IF($F$4=1,
SUMIFS(ENTRADAS[Valor],ENTRADAS[Categoria],$B$91,ENTRADAS[Status],"Concluído",ENTRADAS[Mês],K$5,ENTRADAS[Ano],$B$5,ENTRADAS[Subcategoria],$B93),
SUMIFS(ENTRADAS[Valor],ENTRADAS[Categoria],$B$91,ENTRADAS[Mês],K$5,ENTRADAS[Ano],$B$5,ENTRADAS[Subcategoria],$B93))))</f>
        <v/>
      </c>
      <c r="L93" s="61" t="str">
        <f>IF($B93="","",IF($B$91="","",IF($F$4=1,
SUMIFS(ENTRADAS[Valor],ENTRADAS[Categoria],$B$91,ENTRADAS[Status],"Concluído",ENTRADAS[Mês],L$5,ENTRADAS[Ano],$B$5,ENTRADAS[Subcategoria],$B93),
SUMIFS(ENTRADAS[Valor],ENTRADAS[Categoria],$B$91,ENTRADAS[Mês],L$5,ENTRADAS[Ano],$B$5,ENTRADAS[Subcategoria],$B93))))</f>
        <v/>
      </c>
      <c r="M93" s="61" t="str">
        <f>IF($B93="","",IF($B$91="","",IF($F$4=1,
SUMIFS(ENTRADAS[Valor],ENTRADAS[Categoria],$B$91,ENTRADAS[Status],"Concluído",ENTRADAS[Mês],M$5,ENTRADAS[Ano],$B$5,ENTRADAS[Subcategoria],$B93),
SUMIFS(ENTRADAS[Valor],ENTRADAS[Categoria],$B$91,ENTRADAS[Mês],M$5,ENTRADAS[Ano],$B$5,ENTRADAS[Subcategoria],$B93))))</f>
        <v/>
      </c>
      <c r="N93" s="61" t="str">
        <f>IF($B93="","",IF($B$91="","",IF($F$4=1,
SUMIFS(ENTRADAS[Valor],ENTRADAS[Categoria],$B$91,ENTRADAS[Status],"Concluído",ENTRADAS[Mês],N$5,ENTRADAS[Ano],$B$5,ENTRADAS[Subcategoria],$B93),
SUMIFS(ENTRADAS[Valor],ENTRADAS[Categoria],$B$91,ENTRADAS[Mês],N$5,ENTRADAS[Ano],$B$5,ENTRADAS[Subcategoria],$B93))))</f>
        <v/>
      </c>
      <c r="O93" s="57">
        <f t="shared" ref="O93:O111" si="5">SUBTOTAL(9,C93,D93,E93,F93,G93,H93,I93,J93,K93,L93,M93,N93)</f>
        <v>0</v>
      </c>
    </row>
    <row r="94" spans="2:15" x14ac:dyDescent="0.3">
      <c r="B94" s="93" t="str">
        <f>IF('PLANO DE CONTAS'!L9="","",'PLANO DE CONTAS'!L9)</f>
        <v/>
      </c>
      <c r="C94" s="61" t="str">
        <f>IF($B94="","",IF($B$91="","",IF($F$4=1,
SUMIFS(ENTRADAS[Valor],ENTRADAS[Categoria],$B$91,ENTRADAS[Status],"Concluído",ENTRADAS[Mês],C$5,ENTRADAS[Ano],$B$5,ENTRADAS[Subcategoria],$B94),
SUMIFS(ENTRADAS[Valor],ENTRADAS[Categoria],$B$91,ENTRADAS[Mês],C$5,ENTRADAS[Ano],$B$5,ENTRADAS[Subcategoria],$B94))))</f>
        <v/>
      </c>
      <c r="D94" s="61" t="str">
        <f>IF($B94="","",IF($B$91="","",IF($F$4=1,
SUMIFS(ENTRADAS[Valor],ENTRADAS[Categoria],$B$91,ENTRADAS[Status],"Concluído",ENTRADAS[Mês],D$5,ENTRADAS[Ano],$B$5,ENTRADAS[Subcategoria],$B94),
SUMIFS(ENTRADAS[Valor],ENTRADAS[Categoria],$B$91,ENTRADAS[Mês],D$5,ENTRADAS[Ano],$B$5,ENTRADAS[Subcategoria],$B94))))</f>
        <v/>
      </c>
      <c r="E94" s="61" t="str">
        <f>IF($B94="","",IF($B$91="","",IF($F$4=1,
SUMIFS(ENTRADAS[Valor],ENTRADAS[Categoria],$B$91,ENTRADAS[Status],"Concluído",ENTRADAS[Mês],E$5,ENTRADAS[Ano],$B$5,ENTRADAS[Subcategoria],$B94),
SUMIFS(ENTRADAS[Valor],ENTRADAS[Categoria],$B$91,ENTRADAS[Mês],E$5,ENTRADAS[Ano],$B$5,ENTRADAS[Subcategoria],$B94))))</f>
        <v/>
      </c>
      <c r="F94" s="61" t="str">
        <f>IF($B94="","",IF($B$91="","",IF($F$4=1,
SUMIFS(ENTRADAS[Valor],ENTRADAS[Categoria],$B$91,ENTRADAS[Status],"Concluído",ENTRADAS[Mês],F$5,ENTRADAS[Ano],$B$5,ENTRADAS[Subcategoria],$B94),
SUMIFS(ENTRADAS[Valor],ENTRADAS[Categoria],$B$91,ENTRADAS[Mês],F$5,ENTRADAS[Ano],$B$5,ENTRADAS[Subcategoria],$B94))))</f>
        <v/>
      </c>
      <c r="G94" s="61" t="str">
        <f>IF($B94="","",IF($B$91="","",IF($F$4=1,
SUMIFS(ENTRADAS[Valor],ENTRADAS[Categoria],$B$91,ENTRADAS[Status],"Concluído",ENTRADAS[Mês],G$5,ENTRADAS[Ano],$B$5,ENTRADAS[Subcategoria],$B94),
SUMIFS(ENTRADAS[Valor],ENTRADAS[Categoria],$B$91,ENTRADAS[Mês],G$5,ENTRADAS[Ano],$B$5,ENTRADAS[Subcategoria],$B94))))</f>
        <v/>
      </c>
      <c r="H94" s="61" t="str">
        <f>IF($B94="","",IF($B$91="","",IF($F$4=1,
SUMIFS(ENTRADAS[Valor],ENTRADAS[Categoria],$B$91,ENTRADAS[Status],"Concluído",ENTRADAS[Mês],H$5,ENTRADAS[Ano],$B$5,ENTRADAS[Subcategoria],$B94),
SUMIFS(ENTRADAS[Valor],ENTRADAS[Categoria],$B$91,ENTRADAS[Mês],H$5,ENTRADAS[Ano],$B$5,ENTRADAS[Subcategoria],$B94))))</f>
        <v/>
      </c>
      <c r="I94" s="61" t="str">
        <f>IF($B94="","",IF($B$91="","",IF($F$4=1,
SUMIFS(ENTRADAS[Valor],ENTRADAS[Categoria],$B$91,ENTRADAS[Status],"Concluído",ENTRADAS[Mês],I$5,ENTRADAS[Ano],$B$5,ENTRADAS[Subcategoria],$B94),
SUMIFS(ENTRADAS[Valor],ENTRADAS[Categoria],$B$91,ENTRADAS[Mês],I$5,ENTRADAS[Ano],$B$5,ENTRADAS[Subcategoria],$B94))))</f>
        <v/>
      </c>
      <c r="J94" s="61" t="str">
        <f>IF($B94="","",IF($B$91="","",IF($F$4=1,
SUMIFS(ENTRADAS[Valor],ENTRADAS[Categoria],$B$91,ENTRADAS[Status],"Concluído",ENTRADAS[Mês],J$5,ENTRADAS[Ano],$B$5,ENTRADAS[Subcategoria],$B94),
SUMIFS(ENTRADAS[Valor],ENTRADAS[Categoria],$B$91,ENTRADAS[Mês],J$5,ENTRADAS[Ano],$B$5,ENTRADAS[Subcategoria],$B94))))</f>
        <v/>
      </c>
      <c r="K94" s="61" t="str">
        <f>IF($B94="","",IF($B$91="","",IF($F$4=1,
SUMIFS(ENTRADAS[Valor],ENTRADAS[Categoria],$B$91,ENTRADAS[Status],"Concluído",ENTRADAS[Mês],K$5,ENTRADAS[Ano],$B$5,ENTRADAS[Subcategoria],$B94),
SUMIFS(ENTRADAS[Valor],ENTRADAS[Categoria],$B$91,ENTRADAS[Mês],K$5,ENTRADAS[Ano],$B$5,ENTRADAS[Subcategoria],$B94))))</f>
        <v/>
      </c>
      <c r="L94" s="61" t="str">
        <f>IF($B94="","",IF($B$91="","",IF($F$4=1,
SUMIFS(ENTRADAS[Valor],ENTRADAS[Categoria],$B$91,ENTRADAS[Status],"Concluído",ENTRADAS[Mês],L$5,ENTRADAS[Ano],$B$5,ENTRADAS[Subcategoria],$B94),
SUMIFS(ENTRADAS[Valor],ENTRADAS[Categoria],$B$91,ENTRADAS[Mês],L$5,ENTRADAS[Ano],$B$5,ENTRADAS[Subcategoria],$B94))))</f>
        <v/>
      </c>
      <c r="M94" s="61" t="str">
        <f>IF($B94="","",IF($B$91="","",IF($F$4=1,
SUMIFS(ENTRADAS[Valor],ENTRADAS[Categoria],$B$91,ENTRADAS[Status],"Concluído",ENTRADAS[Mês],M$5,ENTRADAS[Ano],$B$5,ENTRADAS[Subcategoria],$B94),
SUMIFS(ENTRADAS[Valor],ENTRADAS[Categoria],$B$91,ENTRADAS[Mês],M$5,ENTRADAS[Ano],$B$5,ENTRADAS[Subcategoria],$B94))))</f>
        <v/>
      </c>
      <c r="N94" s="61" t="str">
        <f>IF($B94="","",IF($B$91="","",IF($F$4=1,
SUMIFS(ENTRADAS[Valor],ENTRADAS[Categoria],$B$91,ENTRADAS[Status],"Concluído",ENTRADAS[Mês],N$5,ENTRADAS[Ano],$B$5,ENTRADAS[Subcategoria],$B94),
SUMIFS(ENTRADAS[Valor],ENTRADAS[Categoria],$B$91,ENTRADAS[Mês],N$5,ENTRADAS[Ano],$B$5,ENTRADAS[Subcategoria],$B94))))</f>
        <v/>
      </c>
      <c r="O94" s="57">
        <f t="shared" si="5"/>
        <v>0</v>
      </c>
    </row>
    <row r="95" spans="2:15" x14ac:dyDescent="0.3">
      <c r="B95" s="93" t="str">
        <f>IF('PLANO DE CONTAS'!L10="","",'PLANO DE CONTAS'!L10)</f>
        <v/>
      </c>
      <c r="C95" s="61" t="str">
        <f>IF($B95="","",IF($B$91="","",IF($F$4=1,
SUMIFS(ENTRADAS[Valor],ENTRADAS[Categoria],$B$91,ENTRADAS[Status],"Concluído",ENTRADAS[Mês],C$5,ENTRADAS[Ano],$B$5,ENTRADAS[Subcategoria],$B95),
SUMIFS(ENTRADAS[Valor],ENTRADAS[Categoria],$B$91,ENTRADAS[Mês],C$5,ENTRADAS[Ano],$B$5,ENTRADAS[Subcategoria],$B95))))</f>
        <v/>
      </c>
      <c r="D95" s="61" t="str">
        <f>IF($B95="","",IF($B$91="","",IF($F$4=1,
SUMIFS(ENTRADAS[Valor],ENTRADAS[Categoria],$B$91,ENTRADAS[Status],"Concluído",ENTRADAS[Mês],D$5,ENTRADAS[Ano],$B$5,ENTRADAS[Subcategoria],$B95),
SUMIFS(ENTRADAS[Valor],ENTRADAS[Categoria],$B$91,ENTRADAS[Mês],D$5,ENTRADAS[Ano],$B$5,ENTRADAS[Subcategoria],$B95))))</f>
        <v/>
      </c>
      <c r="E95" s="61" t="str">
        <f>IF($B95="","",IF($B$91="","",IF($F$4=1,
SUMIFS(ENTRADAS[Valor],ENTRADAS[Categoria],$B$91,ENTRADAS[Status],"Concluído",ENTRADAS[Mês],E$5,ENTRADAS[Ano],$B$5,ENTRADAS[Subcategoria],$B95),
SUMIFS(ENTRADAS[Valor],ENTRADAS[Categoria],$B$91,ENTRADAS[Mês],E$5,ENTRADAS[Ano],$B$5,ENTRADAS[Subcategoria],$B95))))</f>
        <v/>
      </c>
      <c r="F95" s="61" t="str">
        <f>IF($B95="","",IF($B$91="","",IF($F$4=1,
SUMIFS(ENTRADAS[Valor],ENTRADAS[Categoria],$B$91,ENTRADAS[Status],"Concluído",ENTRADAS[Mês],F$5,ENTRADAS[Ano],$B$5,ENTRADAS[Subcategoria],$B95),
SUMIFS(ENTRADAS[Valor],ENTRADAS[Categoria],$B$91,ENTRADAS[Mês],F$5,ENTRADAS[Ano],$B$5,ENTRADAS[Subcategoria],$B95))))</f>
        <v/>
      </c>
      <c r="G95" s="61" t="str">
        <f>IF($B95="","",IF($B$91="","",IF($F$4=1,
SUMIFS(ENTRADAS[Valor],ENTRADAS[Categoria],$B$91,ENTRADAS[Status],"Concluído",ENTRADAS[Mês],G$5,ENTRADAS[Ano],$B$5,ENTRADAS[Subcategoria],$B95),
SUMIFS(ENTRADAS[Valor],ENTRADAS[Categoria],$B$91,ENTRADAS[Mês],G$5,ENTRADAS[Ano],$B$5,ENTRADAS[Subcategoria],$B95))))</f>
        <v/>
      </c>
      <c r="H95" s="61" t="str">
        <f>IF($B95="","",IF($B$91="","",IF($F$4=1,
SUMIFS(ENTRADAS[Valor],ENTRADAS[Categoria],$B$91,ENTRADAS[Status],"Concluído",ENTRADAS[Mês],H$5,ENTRADAS[Ano],$B$5,ENTRADAS[Subcategoria],$B95),
SUMIFS(ENTRADAS[Valor],ENTRADAS[Categoria],$B$91,ENTRADAS[Mês],H$5,ENTRADAS[Ano],$B$5,ENTRADAS[Subcategoria],$B95))))</f>
        <v/>
      </c>
      <c r="I95" s="61" t="str">
        <f>IF($B95="","",IF($B$91="","",IF($F$4=1,
SUMIFS(ENTRADAS[Valor],ENTRADAS[Categoria],$B$91,ENTRADAS[Status],"Concluído",ENTRADAS[Mês],I$5,ENTRADAS[Ano],$B$5,ENTRADAS[Subcategoria],$B95),
SUMIFS(ENTRADAS[Valor],ENTRADAS[Categoria],$B$91,ENTRADAS[Mês],I$5,ENTRADAS[Ano],$B$5,ENTRADAS[Subcategoria],$B95))))</f>
        <v/>
      </c>
      <c r="J95" s="61" t="str">
        <f>IF($B95="","",IF($B$91="","",IF($F$4=1,
SUMIFS(ENTRADAS[Valor],ENTRADAS[Categoria],$B$91,ENTRADAS[Status],"Concluído",ENTRADAS[Mês],J$5,ENTRADAS[Ano],$B$5,ENTRADAS[Subcategoria],$B95),
SUMIFS(ENTRADAS[Valor],ENTRADAS[Categoria],$B$91,ENTRADAS[Mês],J$5,ENTRADAS[Ano],$B$5,ENTRADAS[Subcategoria],$B95))))</f>
        <v/>
      </c>
      <c r="K95" s="61" t="str">
        <f>IF($B95="","",IF($B$91="","",IF($F$4=1,
SUMIFS(ENTRADAS[Valor],ENTRADAS[Categoria],$B$91,ENTRADAS[Status],"Concluído",ENTRADAS[Mês],K$5,ENTRADAS[Ano],$B$5,ENTRADAS[Subcategoria],$B95),
SUMIFS(ENTRADAS[Valor],ENTRADAS[Categoria],$B$91,ENTRADAS[Mês],K$5,ENTRADAS[Ano],$B$5,ENTRADAS[Subcategoria],$B95))))</f>
        <v/>
      </c>
      <c r="L95" s="61" t="str">
        <f>IF($B95="","",IF($B$91="","",IF($F$4=1,
SUMIFS(ENTRADAS[Valor],ENTRADAS[Categoria],$B$91,ENTRADAS[Status],"Concluído",ENTRADAS[Mês],L$5,ENTRADAS[Ano],$B$5,ENTRADAS[Subcategoria],$B95),
SUMIFS(ENTRADAS[Valor],ENTRADAS[Categoria],$B$91,ENTRADAS[Mês],L$5,ENTRADAS[Ano],$B$5,ENTRADAS[Subcategoria],$B95))))</f>
        <v/>
      </c>
      <c r="M95" s="61" t="str">
        <f>IF($B95="","",IF($B$91="","",IF($F$4=1,
SUMIFS(ENTRADAS[Valor],ENTRADAS[Categoria],$B$91,ENTRADAS[Status],"Concluído",ENTRADAS[Mês],M$5,ENTRADAS[Ano],$B$5,ENTRADAS[Subcategoria],$B95),
SUMIFS(ENTRADAS[Valor],ENTRADAS[Categoria],$B$91,ENTRADAS[Mês],M$5,ENTRADAS[Ano],$B$5,ENTRADAS[Subcategoria],$B95))))</f>
        <v/>
      </c>
      <c r="N95" s="61" t="str">
        <f>IF($B95="","",IF($B$91="","",IF($F$4=1,
SUMIFS(ENTRADAS[Valor],ENTRADAS[Categoria],$B$91,ENTRADAS[Status],"Concluído",ENTRADAS[Mês],N$5,ENTRADAS[Ano],$B$5,ENTRADAS[Subcategoria],$B95),
SUMIFS(ENTRADAS[Valor],ENTRADAS[Categoria],$B$91,ENTRADAS[Mês],N$5,ENTRADAS[Ano],$B$5,ENTRADAS[Subcategoria],$B95))))</f>
        <v/>
      </c>
      <c r="O95" s="57">
        <f t="shared" si="5"/>
        <v>0</v>
      </c>
    </row>
    <row r="96" spans="2:15" x14ac:dyDescent="0.3">
      <c r="B96" s="93" t="str">
        <f>IF('PLANO DE CONTAS'!L11="","",'PLANO DE CONTAS'!L11)</f>
        <v/>
      </c>
      <c r="C96" s="61" t="str">
        <f>IF($B96="","",IF($B$91="","",IF($F$4=1,
SUMIFS(ENTRADAS[Valor],ENTRADAS[Categoria],$B$91,ENTRADAS[Status],"Concluído",ENTRADAS[Mês],C$5,ENTRADAS[Ano],$B$5,ENTRADAS[Subcategoria],$B96),
SUMIFS(ENTRADAS[Valor],ENTRADAS[Categoria],$B$91,ENTRADAS[Mês],C$5,ENTRADAS[Ano],$B$5,ENTRADAS[Subcategoria],$B96))))</f>
        <v/>
      </c>
      <c r="D96" s="61" t="str">
        <f>IF($B96="","",IF($B$91="","",IF($F$4=1,
SUMIFS(ENTRADAS[Valor],ENTRADAS[Categoria],$B$91,ENTRADAS[Status],"Concluído",ENTRADAS[Mês],D$5,ENTRADAS[Ano],$B$5,ENTRADAS[Subcategoria],$B96),
SUMIFS(ENTRADAS[Valor],ENTRADAS[Categoria],$B$91,ENTRADAS[Mês],D$5,ENTRADAS[Ano],$B$5,ENTRADAS[Subcategoria],$B96))))</f>
        <v/>
      </c>
      <c r="E96" s="61" t="str">
        <f>IF($B96="","",IF($B$91="","",IF($F$4=1,
SUMIFS(ENTRADAS[Valor],ENTRADAS[Categoria],$B$91,ENTRADAS[Status],"Concluído",ENTRADAS[Mês],E$5,ENTRADAS[Ano],$B$5,ENTRADAS[Subcategoria],$B96),
SUMIFS(ENTRADAS[Valor],ENTRADAS[Categoria],$B$91,ENTRADAS[Mês],E$5,ENTRADAS[Ano],$B$5,ENTRADAS[Subcategoria],$B96))))</f>
        <v/>
      </c>
      <c r="F96" s="61" t="str">
        <f>IF($B96="","",IF($B$91="","",IF($F$4=1,
SUMIFS(ENTRADAS[Valor],ENTRADAS[Categoria],$B$91,ENTRADAS[Status],"Concluído",ENTRADAS[Mês],F$5,ENTRADAS[Ano],$B$5,ENTRADAS[Subcategoria],$B96),
SUMIFS(ENTRADAS[Valor],ENTRADAS[Categoria],$B$91,ENTRADAS[Mês],F$5,ENTRADAS[Ano],$B$5,ENTRADAS[Subcategoria],$B96))))</f>
        <v/>
      </c>
      <c r="G96" s="61" t="str">
        <f>IF($B96="","",IF($B$91="","",IF($F$4=1,
SUMIFS(ENTRADAS[Valor],ENTRADAS[Categoria],$B$91,ENTRADAS[Status],"Concluído",ENTRADAS[Mês],G$5,ENTRADAS[Ano],$B$5,ENTRADAS[Subcategoria],$B96),
SUMIFS(ENTRADAS[Valor],ENTRADAS[Categoria],$B$91,ENTRADAS[Mês],G$5,ENTRADAS[Ano],$B$5,ENTRADAS[Subcategoria],$B96))))</f>
        <v/>
      </c>
      <c r="H96" s="61" t="str">
        <f>IF($B96="","",IF($B$91="","",IF($F$4=1,
SUMIFS(ENTRADAS[Valor],ENTRADAS[Categoria],$B$91,ENTRADAS[Status],"Concluído",ENTRADAS[Mês],H$5,ENTRADAS[Ano],$B$5,ENTRADAS[Subcategoria],$B96),
SUMIFS(ENTRADAS[Valor],ENTRADAS[Categoria],$B$91,ENTRADAS[Mês],H$5,ENTRADAS[Ano],$B$5,ENTRADAS[Subcategoria],$B96))))</f>
        <v/>
      </c>
      <c r="I96" s="61" t="str">
        <f>IF($B96="","",IF($B$91="","",IF($F$4=1,
SUMIFS(ENTRADAS[Valor],ENTRADAS[Categoria],$B$91,ENTRADAS[Status],"Concluído",ENTRADAS[Mês],I$5,ENTRADAS[Ano],$B$5,ENTRADAS[Subcategoria],$B96),
SUMIFS(ENTRADAS[Valor],ENTRADAS[Categoria],$B$91,ENTRADAS[Mês],I$5,ENTRADAS[Ano],$B$5,ENTRADAS[Subcategoria],$B96))))</f>
        <v/>
      </c>
      <c r="J96" s="61" t="str">
        <f>IF($B96="","",IF($B$91="","",IF($F$4=1,
SUMIFS(ENTRADAS[Valor],ENTRADAS[Categoria],$B$91,ENTRADAS[Status],"Concluído",ENTRADAS[Mês],J$5,ENTRADAS[Ano],$B$5,ENTRADAS[Subcategoria],$B96),
SUMIFS(ENTRADAS[Valor],ENTRADAS[Categoria],$B$91,ENTRADAS[Mês],J$5,ENTRADAS[Ano],$B$5,ENTRADAS[Subcategoria],$B96))))</f>
        <v/>
      </c>
      <c r="K96" s="61" t="str">
        <f>IF($B96="","",IF($B$91="","",IF($F$4=1,
SUMIFS(ENTRADAS[Valor],ENTRADAS[Categoria],$B$91,ENTRADAS[Status],"Concluído",ENTRADAS[Mês],K$5,ENTRADAS[Ano],$B$5,ENTRADAS[Subcategoria],$B96),
SUMIFS(ENTRADAS[Valor],ENTRADAS[Categoria],$B$91,ENTRADAS[Mês],K$5,ENTRADAS[Ano],$B$5,ENTRADAS[Subcategoria],$B96))))</f>
        <v/>
      </c>
      <c r="L96" s="61" t="str">
        <f>IF($B96="","",IF($B$91="","",IF($F$4=1,
SUMIFS(ENTRADAS[Valor],ENTRADAS[Categoria],$B$91,ENTRADAS[Status],"Concluído",ENTRADAS[Mês],L$5,ENTRADAS[Ano],$B$5,ENTRADAS[Subcategoria],$B96),
SUMIFS(ENTRADAS[Valor],ENTRADAS[Categoria],$B$91,ENTRADAS[Mês],L$5,ENTRADAS[Ano],$B$5,ENTRADAS[Subcategoria],$B96))))</f>
        <v/>
      </c>
      <c r="M96" s="61" t="str">
        <f>IF($B96="","",IF($B$91="","",IF($F$4=1,
SUMIFS(ENTRADAS[Valor],ENTRADAS[Categoria],$B$91,ENTRADAS[Status],"Concluído",ENTRADAS[Mês],M$5,ENTRADAS[Ano],$B$5,ENTRADAS[Subcategoria],$B96),
SUMIFS(ENTRADAS[Valor],ENTRADAS[Categoria],$B$91,ENTRADAS[Mês],M$5,ENTRADAS[Ano],$B$5,ENTRADAS[Subcategoria],$B96))))</f>
        <v/>
      </c>
      <c r="N96" s="61" t="str">
        <f>IF($B96="","",IF($B$91="","",IF($F$4=1,
SUMIFS(ENTRADAS[Valor],ENTRADAS[Categoria],$B$91,ENTRADAS[Status],"Concluído",ENTRADAS[Mês],N$5,ENTRADAS[Ano],$B$5,ENTRADAS[Subcategoria],$B96),
SUMIFS(ENTRADAS[Valor],ENTRADAS[Categoria],$B$91,ENTRADAS[Mês],N$5,ENTRADAS[Ano],$B$5,ENTRADAS[Subcategoria],$B96))))</f>
        <v/>
      </c>
      <c r="O96" s="57">
        <f t="shared" si="5"/>
        <v>0</v>
      </c>
    </row>
    <row r="97" spans="2:15" x14ac:dyDescent="0.3">
      <c r="B97" s="93" t="str">
        <f>IF('PLANO DE CONTAS'!L12="","",'PLANO DE CONTAS'!L12)</f>
        <v/>
      </c>
      <c r="C97" s="61" t="str">
        <f>IF($B97="","",IF($B$91="","",IF($F$4=1,
SUMIFS(ENTRADAS[Valor],ENTRADAS[Categoria],$B$91,ENTRADAS[Status],"Concluído",ENTRADAS[Mês],C$5,ENTRADAS[Ano],$B$5,ENTRADAS[Subcategoria],$B97),
SUMIFS(ENTRADAS[Valor],ENTRADAS[Categoria],$B$91,ENTRADAS[Mês],C$5,ENTRADAS[Ano],$B$5,ENTRADAS[Subcategoria],$B97))))</f>
        <v/>
      </c>
      <c r="D97" s="61" t="str">
        <f>IF($B97="","",IF($B$91="","",IF($F$4=1,
SUMIFS(ENTRADAS[Valor],ENTRADAS[Categoria],$B$91,ENTRADAS[Status],"Concluído",ENTRADAS[Mês],D$5,ENTRADAS[Ano],$B$5,ENTRADAS[Subcategoria],$B97),
SUMIFS(ENTRADAS[Valor],ENTRADAS[Categoria],$B$91,ENTRADAS[Mês],D$5,ENTRADAS[Ano],$B$5,ENTRADAS[Subcategoria],$B97))))</f>
        <v/>
      </c>
      <c r="E97" s="61" t="str">
        <f>IF($B97="","",IF($B$91="","",IF($F$4=1,
SUMIFS(ENTRADAS[Valor],ENTRADAS[Categoria],$B$91,ENTRADAS[Status],"Concluído",ENTRADAS[Mês],E$5,ENTRADAS[Ano],$B$5,ENTRADAS[Subcategoria],$B97),
SUMIFS(ENTRADAS[Valor],ENTRADAS[Categoria],$B$91,ENTRADAS[Mês],E$5,ENTRADAS[Ano],$B$5,ENTRADAS[Subcategoria],$B97))))</f>
        <v/>
      </c>
      <c r="F97" s="61" t="str">
        <f>IF($B97="","",IF($B$91="","",IF($F$4=1,
SUMIFS(ENTRADAS[Valor],ENTRADAS[Categoria],$B$91,ENTRADAS[Status],"Concluído",ENTRADAS[Mês],F$5,ENTRADAS[Ano],$B$5,ENTRADAS[Subcategoria],$B97),
SUMIFS(ENTRADAS[Valor],ENTRADAS[Categoria],$B$91,ENTRADAS[Mês],F$5,ENTRADAS[Ano],$B$5,ENTRADAS[Subcategoria],$B97))))</f>
        <v/>
      </c>
      <c r="G97" s="61" t="str">
        <f>IF($B97="","",IF($B$91="","",IF($F$4=1,
SUMIFS(ENTRADAS[Valor],ENTRADAS[Categoria],$B$91,ENTRADAS[Status],"Concluído",ENTRADAS[Mês],G$5,ENTRADAS[Ano],$B$5,ENTRADAS[Subcategoria],$B97),
SUMIFS(ENTRADAS[Valor],ENTRADAS[Categoria],$B$91,ENTRADAS[Mês],G$5,ENTRADAS[Ano],$B$5,ENTRADAS[Subcategoria],$B97))))</f>
        <v/>
      </c>
      <c r="H97" s="61" t="str">
        <f>IF($B97="","",IF($B$91="","",IF($F$4=1,
SUMIFS(ENTRADAS[Valor],ENTRADAS[Categoria],$B$91,ENTRADAS[Status],"Concluído",ENTRADAS[Mês],H$5,ENTRADAS[Ano],$B$5,ENTRADAS[Subcategoria],$B97),
SUMIFS(ENTRADAS[Valor],ENTRADAS[Categoria],$B$91,ENTRADAS[Mês],H$5,ENTRADAS[Ano],$B$5,ENTRADAS[Subcategoria],$B97))))</f>
        <v/>
      </c>
      <c r="I97" s="61" t="str">
        <f>IF($B97="","",IF($B$91="","",IF($F$4=1,
SUMIFS(ENTRADAS[Valor],ENTRADAS[Categoria],$B$91,ENTRADAS[Status],"Concluído",ENTRADAS[Mês],I$5,ENTRADAS[Ano],$B$5,ENTRADAS[Subcategoria],$B97),
SUMIFS(ENTRADAS[Valor],ENTRADAS[Categoria],$B$91,ENTRADAS[Mês],I$5,ENTRADAS[Ano],$B$5,ENTRADAS[Subcategoria],$B97))))</f>
        <v/>
      </c>
      <c r="J97" s="61" t="str">
        <f>IF($B97="","",IF($B$91="","",IF($F$4=1,
SUMIFS(ENTRADAS[Valor],ENTRADAS[Categoria],$B$91,ENTRADAS[Status],"Concluído",ENTRADAS[Mês],J$5,ENTRADAS[Ano],$B$5,ENTRADAS[Subcategoria],$B97),
SUMIFS(ENTRADAS[Valor],ENTRADAS[Categoria],$B$91,ENTRADAS[Mês],J$5,ENTRADAS[Ano],$B$5,ENTRADAS[Subcategoria],$B97))))</f>
        <v/>
      </c>
      <c r="K97" s="61" t="str">
        <f>IF($B97="","",IF($B$91="","",IF($F$4=1,
SUMIFS(ENTRADAS[Valor],ENTRADAS[Categoria],$B$91,ENTRADAS[Status],"Concluído",ENTRADAS[Mês],K$5,ENTRADAS[Ano],$B$5,ENTRADAS[Subcategoria],$B97),
SUMIFS(ENTRADAS[Valor],ENTRADAS[Categoria],$B$91,ENTRADAS[Mês],K$5,ENTRADAS[Ano],$B$5,ENTRADAS[Subcategoria],$B97))))</f>
        <v/>
      </c>
      <c r="L97" s="61" t="str">
        <f>IF($B97="","",IF($B$91="","",IF($F$4=1,
SUMIFS(ENTRADAS[Valor],ENTRADAS[Categoria],$B$91,ENTRADAS[Status],"Concluído",ENTRADAS[Mês],L$5,ENTRADAS[Ano],$B$5,ENTRADAS[Subcategoria],$B97),
SUMIFS(ENTRADAS[Valor],ENTRADAS[Categoria],$B$91,ENTRADAS[Mês],L$5,ENTRADAS[Ano],$B$5,ENTRADAS[Subcategoria],$B97))))</f>
        <v/>
      </c>
      <c r="M97" s="61" t="str">
        <f>IF($B97="","",IF($B$91="","",IF($F$4=1,
SUMIFS(ENTRADAS[Valor],ENTRADAS[Categoria],$B$91,ENTRADAS[Status],"Concluído",ENTRADAS[Mês],M$5,ENTRADAS[Ano],$B$5,ENTRADAS[Subcategoria],$B97),
SUMIFS(ENTRADAS[Valor],ENTRADAS[Categoria],$B$91,ENTRADAS[Mês],M$5,ENTRADAS[Ano],$B$5,ENTRADAS[Subcategoria],$B97))))</f>
        <v/>
      </c>
      <c r="N97" s="61" t="str">
        <f>IF($B97="","",IF($B$91="","",IF($F$4=1,
SUMIFS(ENTRADAS[Valor],ENTRADAS[Categoria],$B$91,ENTRADAS[Status],"Concluído",ENTRADAS[Mês],N$5,ENTRADAS[Ano],$B$5,ENTRADAS[Subcategoria],$B97),
SUMIFS(ENTRADAS[Valor],ENTRADAS[Categoria],$B$91,ENTRADAS[Mês],N$5,ENTRADAS[Ano],$B$5,ENTRADAS[Subcategoria],$B97))))</f>
        <v/>
      </c>
      <c r="O97" s="57">
        <f t="shared" si="5"/>
        <v>0</v>
      </c>
    </row>
    <row r="98" spans="2:15" x14ac:dyDescent="0.3">
      <c r="B98" s="93" t="str">
        <f>IF('PLANO DE CONTAS'!L13="","",'PLANO DE CONTAS'!L13)</f>
        <v/>
      </c>
      <c r="C98" s="61" t="str">
        <f>IF($B98="","",IF($B$91="","",IF($F$4=1,
SUMIFS(ENTRADAS[Valor],ENTRADAS[Categoria],$B$91,ENTRADAS[Status],"Concluído",ENTRADAS[Mês],C$5,ENTRADAS[Ano],$B$5,ENTRADAS[Subcategoria],$B98),
SUMIFS(ENTRADAS[Valor],ENTRADAS[Categoria],$B$91,ENTRADAS[Mês],C$5,ENTRADAS[Ano],$B$5,ENTRADAS[Subcategoria],$B98))))</f>
        <v/>
      </c>
      <c r="D98" s="61" t="str">
        <f>IF($B98="","",IF($B$91="","",IF($F$4=1,
SUMIFS(ENTRADAS[Valor],ENTRADAS[Categoria],$B$91,ENTRADAS[Status],"Concluído",ENTRADAS[Mês],D$5,ENTRADAS[Ano],$B$5,ENTRADAS[Subcategoria],$B98),
SUMIFS(ENTRADAS[Valor],ENTRADAS[Categoria],$B$91,ENTRADAS[Mês],D$5,ENTRADAS[Ano],$B$5,ENTRADAS[Subcategoria],$B98))))</f>
        <v/>
      </c>
      <c r="E98" s="61" t="str">
        <f>IF($B98="","",IF($B$91="","",IF($F$4=1,
SUMIFS(ENTRADAS[Valor],ENTRADAS[Categoria],$B$91,ENTRADAS[Status],"Concluído",ENTRADAS[Mês],E$5,ENTRADAS[Ano],$B$5,ENTRADAS[Subcategoria],$B98),
SUMIFS(ENTRADAS[Valor],ENTRADAS[Categoria],$B$91,ENTRADAS[Mês],E$5,ENTRADAS[Ano],$B$5,ENTRADAS[Subcategoria],$B98))))</f>
        <v/>
      </c>
      <c r="F98" s="61" t="str">
        <f>IF($B98="","",IF($B$91="","",IF($F$4=1,
SUMIFS(ENTRADAS[Valor],ENTRADAS[Categoria],$B$91,ENTRADAS[Status],"Concluído",ENTRADAS[Mês],F$5,ENTRADAS[Ano],$B$5,ENTRADAS[Subcategoria],$B98),
SUMIFS(ENTRADAS[Valor],ENTRADAS[Categoria],$B$91,ENTRADAS[Mês],F$5,ENTRADAS[Ano],$B$5,ENTRADAS[Subcategoria],$B98))))</f>
        <v/>
      </c>
      <c r="G98" s="61" t="str">
        <f>IF($B98="","",IF($B$91="","",IF($F$4=1,
SUMIFS(ENTRADAS[Valor],ENTRADAS[Categoria],$B$91,ENTRADAS[Status],"Concluído",ENTRADAS[Mês],G$5,ENTRADAS[Ano],$B$5,ENTRADAS[Subcategoria],$B98),
SUMIFS(ENTRADAS[Valor],ENTRADAS[Categoria],$B$91,ENTRADAS[Mês],G$5,ENTRADAS[Ano],$B$5,ENTRADAS[Subcategoria],$B98))))</f>
        <v/>
      </c>
      <c r="H98" s="61" t="str">
        <f>IF($B98="","",IF($B$91="","",IF($F$4=1,
SUMIFS(ENTRADAS[Valor],ENTRADAS[Categoria],$B$91,ENTRADAS[Status],"Concluído",ENTRADAS[Mês],H$5,ENTRADAS[Ano],$B$5,ENTRADAS[Subcategoria],$B98),
SUMIFS(ENTRADAS[Valor],ENTRADAS[Categoria],$B$91,ENTRADAS[Mês],H$5,ENTRADAS[Ano],$B$5,ENTRADAS[Subcategoria],$B98))))</f>
        <v/>
      </c>
      <c r="I98" s="61" t="str">
        <f>IF($B98="","",IF($B$91="","",IF($F$4=1,
SUMIFS(ENTRADAS[Valor],ENTRADAS[Categoria],$B$91,ENTRADAS[Status],"Concluído",ENTRADAS[Mês],I$5,ENTRADAS[Ano],$B$5,ENTRADAS[Subcategoria],$B98),
SUMIFS(ENTRADAS[Valor],ENTRADAS[Categoria],$B$91,ENTRADAS[Mês],I$5,ENTRADAS[Ano],$B$5,ENTRADAS[Subcategoria],$B98))))</f>
        <v/>
      </c>
      <c r="J98" s="61" t="str">
        <f>IF($B98="","",IF($B$91="","",IF($F$4=1,
SUMIFS(ENTRADAS[Valor],ENTRADAS[Categoria],$B$91,ENTRADAS[Status],"Concluído",ENTRADAS[Mês],J$5,ENTRADAS[Ano],$B$5,ENTRADAS[Subcategoria],$B98),
SUMIFS(ENTRADAS[Valor],ENTRADAS[Categoria],$B$91,ENTRADAS[Mês],J$5,ENTRADAS[Ano],$B$5,ENTRADAS[Subcategoria],$B98))))</f>
        <v/>
      </c>
      <c r="K98" s="61" t="str">
        <f>IF($B98="","",IF($B$91="","",IF($F$4=1,
SUMIFS(ENTRADAS[Valor],ENTRADAS[Categoria],$B$91,ENTRADAS[Status],"Concluído",ENTRADAS[Mês],K$5,ENTRADAS[Ano],$B$5,ENTRADAS[Subcategoria],$B98),
SUMIFS(ENTRADAS[Valor],ENTRADAS[Categoria],$B$91,ENTRADAS[Mês],K$5,ENTRADAS[Ano],$B$5,ENTRADAS[Subcategoria],$B98))))</f>
        <v/>
      </c>
      <c r="L98" s="61" t="str">
        <f>IF($B98="","",IF($B$91="","",IF($F$4=1,
SUMIFS(ENTRADAS[Valor],ENTRADAS[Categoria],$B$91,ENTRADAS[Status],"Concluído",ENTRADAS[Mês],L$5,ENTRADAS[Ano],$B$5,ENTRADAS[Subcategoria],$B98),
SUMIFS(ENTRADAS[Valor],ENTRADAS[Categoria],$B$91,ENTRADAS[Mês],L$5,ENTRADAS[Ano],$B$5,ENTRADAS[Subcategoria],$B98))))</f>
        <v/>
      </c>
      <c r="M98" s="61" t="str">
        <f>IF($B98="","",IF($B$91="","",IF($F$4=1,
SUMIFS(ENTRADAS[Valor],ENTRADAS[Categoria],$B$91,ENTRADAS[Status],"Concluído",ENTRADAS[Mês],M$5,ENTRADAS[Ano],$B$5,ENTRADAS[Subcategoria],$B98),
SUMIFS(ENTRADAS[Valor],ENTRADAS[Categoria],$B$91,ENTRADAS[Mês],M$5,ENTRADAS[Ano],$B$5,ENTRADAS[Subcategoria],$B98))))</f>
        <v/>
      </c>
      <c r="N98" s="61" t="str">
        <f>IF($B98="","",IF($B$91="","",IF($F$4=1,
SUMIFS(ENTRADAS[Valor],ENTRADAS[Categoria],$B$91,ENTRADAS[Status],"Concluído",ENTRADAS[Mês],N$5,ENTRADAS[Ano],$B$5,ENTRADAS[Subcategoria],$B98),
SUMIFS(ENTRADAS[Valor],ENTRADAS[Categoria],$B$91,ENTRADAS[Mês],N$5,ENTRADAS[Ano],$B$5,ENTRADAS[Subcategoria],$B98))))</f>
        <v/>
      </c>
      <c r="O98" s="57">
        <f t="shared" si="5"/>
        <v>0</v>
      </c>
    </row>
    <row r="99" spans="2:15" x14ac:dyDescent="0.3">
      <c r="B99" s="93" t="str">
        <f>IF('PLANO DE CONTAS'!L14="","",'PLANO DE CONTAS'!L14)</f>
        <v/>
      </c>
      <c r="C99" s="61" t="str">
        <f>IF($B99="","",IF($B$91="","",IF($F$4=1,
SUMIFS(ENTRADAS[Valor],ENTRADAS[Categoria],$B$91,ENTRADAS[Status],"Concluído",ENTRADAS[Mês],C$5,ENTRADAS[Ano],$B$5,ENTRADAS[Subcategoria],$B99),
SUMIFS(ENTRADAS[Valor],ENTRADAS[Categoria],$B$91,ENTRADAS[Mês],C$5,ENTRADAS[Ano],$B$5,ENTRADAS[Subcategoria],$B99))))</f>
        <v/>
      </c>
      <c r="D99" s="61" t="str">
        <f>IF($B99="","",IF($B$91="","",IF($F$4=1,
SUMIFS(ENTRADAS[Valor],ENTRADAS[Categoria],$B$91,ENTRADAS[Status],"Concluído",ENTRADAS[Mês],D$5,ENTRADAS[Ano],$B$5,ENTRADAS[Subcategoria],$B99),
SUMIFS(ENTRADAS[Valor],ENTRADAS[Categoria],$B$91,ENTRADAS[Mês],D$5,ENTRADAS[Ano],$B$5,ENTRADAS[Subcategoria],$B99))))</f>
        <v/>
      </c>
      <c r="E99" s="61" t="str">
        <f>IF($B99="","",IF($B$91="","",IF($F$4=1,
SUMIFS(ENTRADAS[Valor],ENTRADAS[Categoria],$B$91,ENTRADAS[Status],"Concluído",ENTRADAS[Mês],E$5,ENTRADAS[Ano],$B$5,ENTRADAS[Subcategoria],$B99),
SUMIFS(ENTRADAS[Valor],ENTRADAS[Categoria],$B$91,ENTRADAS[Mês],E$5,ENTRADAS[Ano],$B$5,ENTRADAS[Subcategoria],$B99))))</f>
        <v/>
      </c>
      <c r="F99" s="61" t="str">
        <f>IF($B99="","",IF($B$91="","",IF($F$4=1,
SUMIFS(ENTRADAS[Valor],ENTRADAS[Categoria],$B$91,ENTRADAS[Status],"Concluído",ENTRADAS[Mês],F$5,ENTRADAS[Ano],$B$5,ENTRADAS[Subcategoria],$B99),
SUMIFS(ENTRADAS[Valor],ENTRADAS[Categoria],$B$91,ENTRADAS[Mês],F$5,ENTRADAS[Ano],$B$5,ENTRADAS[Subcategoria],$B99))))</f>
        <v/>
      </c>
      <c r="G99" s="61" t="str">
        <f>IF($B99="","",IF($B$91="","",IF($F$4=1,
SUMIFS(ENTRADAS[Valor],ENTRADAS[Categoria],$B$91,ENTRADAS[Status],"Concluído",ENTRADAS[Mês],G$5,ENTRADAS[Ano],$B$5,ENTRADAS[Subcategoria],$B99),
SUMIFS(ENTRADAS[Valor],ENTRADAS[Categoria],$B$91,ENTRADAS[Mês],G$5,ENTRADAS[Ano],$B$5,ENTRADAS[Subcategoria],$B99))))</f>
        <v/>
      </c>
      <c r="H99" s="61" t="str">
        <f>IF($B99="","",IF($B$91="","",IF($F$4=1,
SUMIFS(ENTRADAS[Valor],ENTRADAS[Categoria],$B$91,ENTRADAS[Status],"Concluído",ENTRADAS[Mês],H$5,ENTRADAS[Ano],$B$5,ENTRADAS[Subcategoria],$B99),
SUMIFS(ENTRADAS[Valor],ENTRADAS[Categoria],$B$91,ENTRADAS[Mês],H$5,ENTRADAS[Ano],$B$5,ENTRADAS[Subcategoria],$B99))))</f>
        <v/>
      </c>
      <c r="I99" s="61" t="str">
        <f>IF($B99="","",IF($B$91="","",IF($F$4=1,
SUMIFS(ENTRADAS[Valor],ENTRADAS[Categoria],$B$91,ENTRADAS[Status],"Concluído",ENTRADAS[Mês],I$5,ENTRADAS[Ano],$B$5,ENTRADAS[Subcategoria],$B99),
SUMIFS(ENTRADAS[Valor],ENTRADAS[Categoria],$B$91,ENTRADAS[Mês],I$5,ENTRADAS[Ano],$B$5,ENTRADAS[Subcategoria],$B99))))</f>
        <v/>
      </c>
      <c r="J99" s="61" t="str">
        <f>IF($B99="","",IF($B$91="","",IF($F$4=1,
SUMIFS(ENTRADAS[Valor],ENTRADAS[Categoria],$B$91,ENTRADAS[Status],"Concluído",ENTRADAS[Mês],J$5,ENTRADAS[Ano],$B$5,ENTRADAS[Subcategoria],$B99),
SUMIFS(ENTRADAS[Valor],ENTRADAS[Categoria],$B$91,ENTRADAS[Mês],J$5,ENTRADAS[Ano],$B$5,ENTRADAS[Subcategoria],$B99))))</f>
        <v/>
      </c>
      <c r="K99" s="61" t="str">
        <f>IF($B99="","",IF($B$91="","",IF($F$4=1,
SUMIFS(ENTRADAS[Valor],ENTRADAS[Categoria],$B$91,ENTRADAS[Status],"Concluído",ENTRADAS[Mês],K$5,ENTRADAS[Ano],$B$5,ENTRADAS[Subcategoria],$B99),
SUMIFS(ENTRADAS[Valor],ENTRADAS[Categoria],$B$91,ENTRADAS[Mês],K$5,ENTRADAS[Ano],$B$5,ENTRADAS[Subcategoria],$B99))))</f>
        <v/>
      </c>
      <c r="L99" s="61" t="str">
        <f>IF($B99="","",IF($B$91="","",IF($F$4=1,
SUMIFS(ENTRADAS[Valor],ENTRADAS[Categoria],$B$91,ENTRADAS[Status],"Concluído",ENTRADAS[Mês],L$5,ENTRADAS[Ano],$B$5,ENTRADAS[Subcategoria],$B99),
SUMIFS(ENTRADAS[Valor],ENTRADAS[Categoria],$B$91,ENTRADAS[Mês],L$5,ENTRADAS[Ano],$B$5,ENTRADAS[Subcategoria],$B99))))</f>
        <v/>
      </c>
      <c r="M99" s="61" t="str">
        <f>IF($B99="","",IF($B$91="","",IF($F$4=1,
SUMIFS(ENTRADAS[Valor],ENTRADAS[Categoria],$B$91,ENTRADAS[Status],"Concluído",ENTRADAS[Mês],M$5,ENTRADAS[Ano],$B$5,ENTRADAS[Subcategoria],$B99),
SUMIFS(ENTRADAS[Valor],ENTRADAS[Categoria],$B$91,ENTRADAS[Mês],M$5,ENTRADAS[Ano],$B$5,ENTRADAS[Subcategoria],$B99))))</f>
        <v/>
      </c>
      <c r="N99" s="61" t="str">
        <f>IF($B99="","",IF($B$91="","",IF($F$4=1,
SUMIFS(ENTRADAS[Valor],ENTRADAS[Categoria],$B$91,ENTRADAS[Status],"Concluído",ENTRADAS[Mês],N$5,ENTRADAS[Ano],$B$5,ENTRADAS[Subcategoria],$B99),
SUMIFS(ENTRADAS[Valor],ENTRADAS[Categoria],$B$91,ENTRADAS[Mês],N$5,ENTRADAS[Ano],$B$5,ENTRADAS[Subcategoria],$B99))))</f>
        <v/>
      </c>
      <c r="O99" s="57">
        <f t="shared" si="5"/>
        <v>0</v>
      </c>
    </row>
    <row r="100" spans="2:15" x14ac:dyDescent="0.3">
      <c r="B100" s="93" t="str">
        <f>IF('PLANO DE CONTAS'!L15="","",'PLANO DE CONTAS'!L15)</f>
        <v/>
      </c>
      <c r="C100" s="61" t="str">
        <f>IF($B100="","",IF($B$91="","",IF($F$4=1,
SUMIFS(ENTRADAS[Valor],ENTRADAS[Categoria],$B$91,ENTRADAS[Status],"Concluído",ENTRADAS[Mês],C$5,ENTRADAS[Ano],$B$5,ENTRADAS[Subcategoria],$B100),
SUMIFS(ENTRADAS[Valor],ENTRADAS[Categoria],$B$91,ENTRADAS[Mês],C$5,ENTRADAS[Ano],$B$5,ENTRADAS[Subcategoria],$B100))))</f>
        <v/>
      </c>
      <c r="D100" s="61" t="str">
        <f>IF($B100="","",IF($B$91="","",IF($F$4=1,
SUMIFS(ENTRADAS[Valor],ENTRADAS[Categoria],$B$91,ENTRADAS[Status],"Concluído",ENTRADAS[Mês],D$5,ENTRADAS[Ano],$B$5,ENTRADAS[Subcategoria],$B100),
SUMIFS(ENTRADAS[Valor],ENTRADAS[Categoria],$B$91,ENTRADAS[Mês],D$5,ENTRADAS[Ano],$B$5,ENTRADAS[Subcategoria],$B100))))</f>
        <v/>
      </c>
      <c r="E100" s="61" t="str">
        <f>IF($B100="","",IF($B$91="","",IF($F$4=1,
SUMIFS(ENTRADAS[Valor],ENTRADAS[Categoria],$B$91,ENTRADAS[Status],"Concluído",ENTRADAS[Mês],E$5,ENTRADAS[Ano],$B$5,ENTRADAS[Subcategoria],$B100),
SUMIFS(ENTRADAS[Valor],ENTRADAS[Categoria],$B$91,ENTRADAS[Mês],E$5,ENTRADAS[Ano],$B$5,ENTRADAS[Subcategoria],$B100))))</f>
        <v/>
      </c>
      <c r="F100" s="61" t="str">
        <f>IF($B100="","",IF($B$91="","",IF($F$4=1,
SUMIFS(ENTRADAS[Valor],ENTRADAS[Categoria],$B$91,ENTRADAS[Status],"Concluído",ENTRADAS[Mês],F$5,ENTRADAS[Ano],$B$5,ENTRADAS[Subcategoria],$B100),
SUMIFS(ENTRADAS[Valor],ENTRADAS[Categoria],$B$91,ENTRADAS[Mês],F$5,ENTRADAS[Ano],$B$5,ENTRADAS[Subcategoria],$B100))))</f>
        <v/>
      </c>
      <c r="G100" s="61" t="str">
        <f>IF($B100="","",IF($B$91="","",IF($F$4=1,
SUMIFS(ENTRADAS[Valor],ENTRADAS[Categoria],$B$91,ENTRADAS[Status],"Concluído",ENTRADAS[Mês],G$5,ENTRADAS[Ano],$B$5,ENTRADAS[Subcategoria],$B100),
SUMIFS(ENTRADAS[Valor],ENTRADAS[Categoria],$B$91,ENTRADAS[Mês],G$5,ENTRADAS[Ano],$B$5,ENTRADAS[Subcategoria],$B100))))</f>
        <v/>
      </c>
      <c r="H100" s="61" t="str">
        <f>IF($B100="","",IF($B$91="","",IF($F$4=1,
SUMIFS(ENTRADAS[Valor],ENTRADAS[Categoria],$B$91,ENTRADAS[Status],"Concluído",ENTRADAS[Mês],H$5,ENTRADAS[Ano],$B$5,ENTRADAS[Subcategoria],$B100),
SUMIFS(ENTRADAS[Valor],ENTRADAS[Categoria],$B$91,ENTRADAS[Mês],H$5,ENTRADAS[Ano],$B$5,ENTRADAS[Subcategoria],$B100))))</f>
        <v/>
      </c>
      <c r="I100" s="61" t="str">
        <f>IF($B100="","",IF($B$91="","",IF($F$4=1,
SUMIFS(ENTRADAS[Valor],ENTRADAS[Categoria],$B$91,ENTRADAS[Status],"Concluído",ENTRADAS[Mês],I$5,ENTRADAS[Ano],$B$5,ENTRADAS[Subcategoria],$B100),
SUMIFS(ENTRADAS[Valor],ENTRADAS[Categoria],$B$91,ENTRADAS[Mês],I$5,ENTRADAS[Ano],$B$5,ENTRADAS[Subcategoria],$B100))))</f>
        <v/>
      </c>
      <c r="J100" s="61" t="str">
        <f>IF($B100="","",IF($B$91="","",IF($F$4=1,
SUMIFS(ENTRADAS[Valor],ENTRADAS[Categoria],$B$91,ENTRADAS[Status],"Concluído",ENTRADAS[Mês],J$5,ENTRADAS[Ano],$B$5,ENTRADAS[Subcategoria],$B100),
SUMIFS(ENTRADAS[Valor],ENTRADAS[Categoria],$B$91,ENTRADAS[Mês],J$5,ENTRADAS[Ano],$B$5,ENTRADAS[Subcategoria],$B100))))</f>
        <v/>
      </c>
      <c r="K100" s="61" t="str">
        <f>IF($B100="","",IF($B$91="","",IF($F$4=1,
SUMIFS(ENTRADAS[Valor],ENTRADAS[Categoria],$B$91,ENTRADAS[Status],"Concluído",ENTRADAS[Mês],K$5,ENTRADAS[Ano],$B$5,ENTRADAS[Subcategoria],$B100),
SUMIFS(ENTRADAS[Valor],ENTRADAS[Categoria],$B$91,ENTRADAS[Mês],K$5,ENTRADAS[Ano],$B$5,ENTRADAS[Subcategoria],$B100))))</f>
        <v/>
      </c>
      <c r="L100" s="61" t="str">
        <f>IF($B100="","",IF($B$91="","",IF($F$4=1,
SUMIFS(ENTRADAS[Valor],ENTRADAS[Categoria],$B$91,ENTRADAS[Status],"Concluído",ENTRADAS[Mês],L$5,ENTRADAS[Ano],$B$5,ENTRADAS[Subcategoria],$B100),
SUMIFS(ENTRADAS[Valor],ENTRADAS[Categoria],$B$91,ENTRADAS[Mês],L$5,ENTRADAS[Ano],$B$5,ENTRADAS[Subcategoria],$B100))))</f>
        <v/>
      </c>
      <c r="M100" s="61" t="str">
        <f>IF($B100="","",IF($B$91="","",IF($F$4=1,
SUMIFS(ENTRADAS[Valor],ENTRADAS[Categoria],$B$91,ENTRADAS[Status],"Concluído",ENTRADAS[Mês],M$5,ENTRADAS[Ano],$B$5,ENTRADAS[Subcategoria],$B100),
SUMIFS(ENTRADAS[Valor],ENTRADAS[Categoria],$B$91,ENTRADAS[Mês],M$5,ENTRADAS[Ano],$B$5,ENTRADAS[Subcategoria],$B100))))</f>
        <v/>
      </c>
      <c r="N100" s="61" t="str">
        <f>IF($B100="","",IF($B$91="","",IF($F$4=1,
SUMIFS(ENTRADAS[Valor],ENTRADAS[Categoria],$B$91,ENTRADAS[Status],"Concluído",ENTRADAS[Mês],N$5,ENTRADAS[Ano],$B$5,ENTRADAS[Subcategoria],$B100),
SUMIFS(ENTRADAS[Valor],ENTRADAS[Categoria],$B$91,ENTRADAS[Mês],N$5,ENTRADAS[Ano],$B$5,ENTRADAS[Subcategoria],$B100))))</f>
        <v/>
      </c>
      <c r="O100" s="57">
        <f t="shared" si="5"/>
        <v>0</v>
      </c>
    </row>
    <row r="101" spans="2:15" x14ac:dyDescent="0.3">
      <c r="B101" s="93" t="str">
        <f>IF('PLANO DE CONTAS'!L16="","",'PLANO DE CONTAS'!L16)</f>
        <v/>
      </c>
      <c r="C101" s="61" t="str">
        <f>IF($B101="","",IF($B$91="","",IF($F$4=1,
SUMIFS(ENTRADAS[Valor],ENTRADAS[Categoria],$B$91,ENTRADAS[Status],"Concluído",ENTRADAS[Mês],C$5,ENTRADAS[Ano],$B$5,ENTRADAS[Subcategoria],$B101),
SUMIFS(ENTRADAS[Valor],ENTRADAS[Categoria],$B$91,ENTRADAS[Mês],C$5,ENTRADAS[Ano],$B$5,ENTRADAS[Subcategoria],$B101))))</f>
        <v/>
      </c>
      <c r="D101" s="61" t="str">
        <f>IF($B101="","",IF($B$91="","",IF($F$4=1,
SUMIFS(ENTRADAS[Valor],ENTRADAS[Categoria],$B$91,ENTRADAS[Status],"Concluído",ENTRADAS[Mês],D$5,ENTRADAS[Ano],$B$5,ENTRADAS[Subcategoria],$B101),
SUMIFS(ENTRADAS[Valor],ENTRADAS[Categoria],$B$91,ENTRADAS[Mês],D$5,ENTRADAS[Ano],$B$5,ENTRADAS[Subcategoria],$B101))))</f>
        <v/>
      </c>
      <c r="E101" s="61" t="str">
        <f>IF($B101="","",IF($B$91="","",IF($F$4=1,
SUMIFS(ENTRADAS[Valor],ENTRADAS[Categoria],$B$91,ENTRADAS[Status],"Concluído",ENTRADAS[Mês],E$5,ENTRADAS[Ano],$B$5,ENTRADAS[Subcategoria],$B101),
SUMIFS(ENTRADAS[Valor],ENTRADAS[Categoria],$B$91,ENTRADAS[Mês],E$5,ENTRADAS[Ano],$B$5,ENTRADAS[Subcategoria],$B101))))</f>
        <v/>
      </c>
      <c r="F101" s="61" t="str">
        <f>IF($B101="","",IF($B$91="","",IF($F$4=1,
SUMIFS(ENTRADAS[Valor],ENTRADAS[Categoria],$B$91,ENTRADAS[Status],"Concluído",ENTRADAS[Mês],F$5,ENTRADAS[Ano],$B$5,ENTRADAS[Subcategoria],$B101),
SUMIFS(ENTRADAS[Valor],ENTRADAS[Categoria],$B$91,ENTRADAS[Mês],F$5,ENTRADAS[Ano],$B$5,ENTRADAS[Subcategoria],$B101))))</f>
        <v/>
      </c>
      <c r="G101" s="61" t="str">
        <f>IF($B101="","",IF($B$91="","",IF($F$4=1,
SUMIFS(ENTRADAS[Valor],ENTRADAS[Categoria],$B$91,ENTRADAS[Status],"Concluído",ENTRADAS[Mês],G$5,ENTRADAS[Ano],$B$5,ENTRADAS[Subcategoria],$B101),
SUMIFS(ENTRADAS[Valor],ENTRADAS[Categoria],$B$91,ENTRADAS[Mês],G$5,ENTRADAS[Ano],$B$5,ENTRADAS[Subcategoria],$B101))))</f>
        <v/>
      </c>
      <c r="H101" s="61" t="str">
        <f>IF($B101="","",IF($B$91="","",IF($F$4=1,
SUMIFS(ENTRADAS[Valor],ENTRADAS[Categoria],$B$91,ENTRADAS[Status],"Concluído",ENTRADAS[Mês],H$5,ENTRADAS[Ano],$B$5,ENTRADAS[Subcategoria],$B101),
SUMIFS(ENTRADAS[Valor],ENTRADAS[Categoria],$B$91,ENTRADAS[Mês],H$5,ENTRADAS[Ano],$B$5,ENTRADAS[Subcategoria],$B101))))</f>
        <v/>
      </c>
      <c r="I101" s="61" t="str">
        <f>IF($B101="","",IF($B$91="","",IF($F$4=1,
SUMIFS(ENTRADAS[Valor],ENTRADAS[Categoria],$B$91,ENTRADAS[Status],"Concluído",ENTRADAS[Mês],I$5,ENTRADAS[Ano],$B$5,ENTRADAS[Subcategoria],$B101),
SUMIFS(ENTRADAS[Valor],ENTRADAS[Categoria],$B$91,ENTRADAS[Mês],I$5,ENTRADAS[Ano],$B$5,ENTRADAS[Subcategoria],$B101))))</f>
        <v/>
      </c>
      <c r="J101" s="61" t="str">
        <f>IF($B101="","",IF($B$91="","",IF($F$4=1,
SUMIFS(ENTRADAS[Valor],ENTRADAS[Categoria],$B$91,ENTRADAS[Status],"Concluído",ENTRADAS[Mês],J$5,ENTRADAS[Ano],$B$5,ENTRADAS[Subcategoria],$B101),
SUMIFS(ENTRADAS[Valor],ENTRADAS[Categoria],$B$91,ENTRADAS[Mês],J$5,ENTRADAS[Ano],$B$5,ENTRADAS[Subcategoria],$B101))))</f>
        <v/>
      </c>
      <c r="K101" s="61" t="str">
        <f>IF($B101="","",IF($B$91="","",IF($F$4=1,
SUMIFS(ENTRADAS[Valor],ENTRADAS[Categoria],$B$91,ENTRADAS[Status],"Concluído",ENTRADAS[Mês],K$5,ENTRADAS[Ano],$B$5,ENTRADAS[Subcategoria],$B101),
SUMIFS(ENTRADAS[Valor],ENTRADAS[Categoria],$B$91,ENTRADAS[Mês],K$5,ENTRADAS[Ano],$B$5,ENTRADAS[Subcategoria],$B101))))</f>
        <v/>
      </c>
      <c r="L101" s="61" t="str">
        <f>IF($B101="","",IF($B$91="","",IF($F$4=1,
SUMIFS(ENTRADAS[Valor],ENTRADAS[Categoria],$B$91,ENTRADAS[Status],"Concluído",ENTRADAS[Mês],L$5,ENTRADAS[Ano],$B$5,ENTRADAS[Subcategoria],$B101),
SUMIFS(ENTRADAS[Valor],ENTRADAS[Categoria],$B$91,ENTRADAS[Mês],L$5,ENTRADAS[Ano],$B$5,ENTRADAS[Subcategoria],$B101))))</f>
        <v/>
      </c>
      <c r="M101" s="61" t="str">
        <f>IF($B101="","",IF($B$91="","",IF($F$4=1,
SUMIFS(ENTRADAS[Valor],ENTRADAS[Categoria],$B$91,ENTRADAS[Status],"Concluído",ENTRADAS[Mês],M$5,ENTRADAS[Ano],$B$5,ENTRADAS[Subcategoria],$B101),
SUMIFS(ENTRADAS[Valor],ENTRADAS[Categoria],$B$91,ENTRADAS[Mês],M$5,ENTRADAS[Ano],$B$5,ENTRADAS[Subcategoria],$B101))))</f>
        <v/>
      </c>
      <c r="N101" s="61" t="str">
        <f>IF($B101="","",IF($B$91="","",IF($F$4=1,
SUMIFS(ENTRADAS[Valor],ENTRADAS[Categoria],$B$91,ENTRADAS[Status],"Concluído",ENTRADAS[Mês],N$5,ENTRADAS[Ano],$B$5,ENTRADAS[Subcategoria],$B101),
SUMIFS(ENTRADAS[Valor],ENTRADAS[Categoria],$B$91,ENTRADAS[Mês],N$5,ENTRADAS[Ano],$B$5,ENTRADAS[Subcategoria],$B101))))</f>
        <v/>
      </c>
      <c r="O101" s="57">
        <f t="shared" si="5"/>
        <v>0</v>
      </c>
    </row>
    <row r="102" spans="2:15" x14ac:dyDescent="0.3">
      <c r="B102" s="93" t="str">
        <f>IF('PLANO DE CONTAS'!L17="","",'PLANO DE CONTAS'!L17)</f>
        <v/>
      </c>
      <c r="C102" s="61" t="str">
        <f>IF($B102="","",IF($B$91="","",IF($F$4=1,
SUMIFS(ENTRADAS[Valor],ENTRADAS[Categoria],$B$91,ENTRADAS[Status],"Concluído",ENTRADAS[Mês],C$5,ENTRADAS[Ano],$B$5,ENTRADAS[Subcategoria],$B102),
SUMIFS(ENTRADAS[Valor],ENTRADAS[Categoria],$B$91,ENTRADAS[Mês],C$5,ENTRADAS[Ano],$B$5,ENTRADAS[Subcategoria],$B102))))</f>
        <v/>
      </c>
      <c r="D102" s="61" t="str">
        <f>IF($B102="","",IF($B$91="","",IF($F$4=1,
SUMIFS(ENTRADAS[Valor],ENTRADAS[Categoria],$B$91,ENTRADAS[Status],"Concluído",ENTRADAS[Mês],D$5,ENTRADAS[Ano],$B$5,ENTRADAS[Subcategoria],$B102),
SUMIFS(ENTRADAS[Valor],ENTRADAS[Categoria],$B$91,ENTRADAS[Mês],D$5,ENTRADAS[Ano],$B$5,ENTRADAS[Subcategoria],$B102))))</f>
        <v/>
      </c>
      <c r="E102" s="61" t="str">
        <f>IF($B102="","",IF($B$91="","",IF($F$4=1,
SUMIFS(ENTRADAS[Valor],ENTRADAS[Categoria],$B$91,ENTRADAS[Status],"Concluído",ENTRADAS[Mês],E$5,ENTRADAS[Ano],$B$5,ENTRADAS[Subcategoria],$B102),
SUMIFS(ENTRADAS[Valor],ENTRADAS[Categoria],$B$91,ENTRADAS[Mês],E$5,ENTRADAS[Ano],$B$5,ENTRADAS[Subcategoria],$B102))))</f>
        <v/>
      </c>
      <c r="F102" s="61" t="str">
        <f>IF($B102="","",IF($B$91="","",IF($F$4=1,
SUMIFS(ENTRADAS[Valor],ENTRADAS[Categoria],$B$91,ENTRADAS[Status],"Concluído",ENTRADAS[Mês],F$5,ENTRADAS[Ano],$B$5,ENTRADAS[Subcategoria],$B102),
SUMIFS(ENTRADAS[Valor],ENTRADAS[Categoria],$B$91,ENTRADAS[Mês],F$5,ENTRADAS[Ano],$B$5,ENTRADAS[Subcategoria],$B102))))</f>
        <v/>
      </c>
      <c r="G102" s="61" t="str">
        <f>IF($B102="","",IF($B$91="","",IF($F$4=1,
SUMIFS(ENTRADAS[Valor],ENTRADAS[Categoria],$B$91,ENTRADAS[Status],"Concluído",ENTRADAS[Mês],G$5,ENTRADAS[Ano],$B$5,ENTRADAS[Subcategoria],$B102),
SUMIFS(ENTRADAS[Valor],ENTRADAS[Categoria],$B$91,ENTRADAS[Mês],G$5,ENTRADAS[Ano],$B$5,ENTRADAS[Subcategoria],$B102))))</f>
        <v/>
      </c>
      <c r="H102" s="61" t="str">
        <f>IF($B102="","",IF($B$91="","",IF($F$4=1,
SUMIFS(ENTRADAS[Valor],ENTRADAS[Categoria],$B$91,ENTRADAS[Status],"Concluído",ENTRADAS[Mês],H$5,ENTRADAS[Ano],$B$5,ENTRADAS[Subcategoria],$B102),
SUMIFS(ENTRADAS[Valor],ENTRADAS[Categoria],$B$91,ENTRADAS[Mês],H$5,ENTRADAS[Ano],$B$5,ENTRADAS[Subcategoria],$B102))))</f>
        <v/>
      </c>
      <c r="I102" s="61" t="str">
        <f>IF($B102="","",IF($B$91="","",IF($F$4=1,
SUMIFS(ENTRADAS[Valor],ENTRADAS[Categoria],$B$91,ENTRADAS[Status],"Concluído",ENTRADAS[Mês],I$5,ENTRADAS[Ano],$B$5,ENTRADAS[Subcategoria],$B102),
SUMIFS(ENTRADAS[Valor],ENTRADAS[Categoria],$B$91,ENTRADAS[Mês],I$5,ENTRADAS[Ano],$B$5,ENTRADAS[Subcategoria],$B102))))</f>
        <v/>
      </c>
      <c r="J102" s="61" t="str">
        <f>IF($B102="","",IF($B$91="","",IF($F$4=1,
SUMIFS(ENTRADAS[Valor],ENTRADAS[Categoria],$B$91,ENTRADAS[Status],"Concluído",ENTRADAS[Mês],J$5,ENTRADAS[Ano],$B$5,ENTRADAS[Subcategoria],$B102),
SUMIFS(ENTRADAS[Valor],ENTRADAS[Categoria],$B$91,ENTRADAS[Mês],J$5,ENTRADAS[Ano],$B$5,ENTRADAS[Subcategoria],$B102))))</f>
        <v/>
      </c>
      <c r="K102" s="61" t="str">
        <f>IF($B102="","",IF($B$91="","",IF($F$4=1,
SUMIFS(ENTRADAS[Valor],ENTRADAS[Categoria],$B$91,ENTRADAS[Status],"Concluído",ENTRADAS[Mês],K$5,ENTRADAS[Ano],$B$5,ENTRADAS[Subcategoria],$B102),
SUMIFS(ENTRADAS[Valor],ENTRADAS[Categoria],$B$91,ENTRADAS[Mês],K$5,ENTRADAS[Ano],$B$5,ENTRADAS[Subcategoria],$B102))))</f>
        <v/>
      </c>
      <c r="L102" s="61" t="str">
        <f>IF($B102="","",IF($B$91="","",IF($F$4=1,
SUMIFS(ENTRADAS[Valor],ENTRADAS[Categoria],$B$91,ENTRADAS[Status],"Concluído",ENTRADAS[Mês],L$5,ENTRADAS[Ano],$B$5,ENTRADAS[Subcategoria],$B102),
SUMIFS(ENTRADAS[Valor],ENTRADAS[Categoria],$B$91,ENTRADAS[Mês],L$5,ENTRADAS[Ano],$B$5,ENTRADAS[Subcategoria],$B102))))</f>
        <v/>
      </c>
      <c r="M102" s="61" t="str">
        <f>IF($B102="","",IF($B$91="","",IF($F$4=1,
SUMIFS(ENTRADAS[Valor],ENTRADAS[Categoria],$B$91,ENTRADAS[Status],"Concluído",ENTRADAS[Mês],M$5,ENTRADAS[Ano],$B$5,ENTRADAS[Subcategoria],$B102),
SUMIFS(ENTRADAS[Valor],ENTRADAS[Categoria],$B$91,ENTRADAS[Mês],M$5,ENTRADAS[Ano],$B$5,ENTRADAS[Subcategoria],$B102))))</f>
        <v/>
      </c>
      <c r="N102" s="61" t="str">
        <f>IF($B102="","",IF($B$91="","",IF($F$4=1,
SUMIFS(ENTRADAS[Valor],ENTRADAS[Categoria],$B$91,ENTRADAS[Status],"Concluído",ENTRADAS[Mês],N$5,ENTRADAS[Ano],$B$5,ENTRADAS[Subcategoria],$B102),
SUMIFS(ENTRADAS[Valor],ENTRADAS[Categoria],$B$91,ENTRADAS[Mês],N$5,ENTRADAS[Ano],$B$5,ENTRADAS[Subcategoria],$B102))))</f>
        <v/>
      </c>
      <c r="O102" s="57">
        <f t="shared" si="5"/>
        <v>0</v>
      </c>
    </row>
    <row r="103" spans="2:15" x14ac:dyDescent="0.3">
      <c r="B103" s="93" t="str">
        <f>IF('PLANO DE CONTAS'!L18="","",'PLANO DE CONTAS'!L18)</f>
        <v/>
      </c>
      <c r="C103" s="61" t="str">
        <f>IF($B103="","",IF($B$91="","",IF($F$4=1,
SUMIFS(ENTRADAS[Valor],ENTRADAS[Categoria],$B$91,ENTRADAS[Status],"Concluído",ENTRADAS[Mês],C$5,ENTRADAS[Ano],$B$5,ENTRADAS[Subcategoria],$B103),
SUMIFS(ENTRADAS[Valor],ENTRADAS[Categoria],$B$91,ENTRADAS[Mês],C$5,ENTRADAS[Ano],$B$5,ENTRADAS[Subcategoria],$B103))))</f>
        <v/>
      </c>
      <c r="D103" s="61" t="str">
        <f>IF($B103="","",IF($B$91="","",IF($F$4=1,
SUMIFS(ENTRADAS[Valor],ENTRADAS[Categoria],$B$91,ENTRADAS[Status],"Concluído",ENTRADAS[Mês],D$5,ENTRADAS[Ano],$B$5,ENTRADAS[Subcategoria],$B103),
SUMIFS(ENTRADAS[Valor],ENTRADAS[Categoria],$B$91,ENTRADAS[Mês],D$5,ENTRADAS[Ano],$B$5,ENTRADAS[Subcategoria],$B103))))</f>
        <v/>
      </c>
      <c r="E103" s="61" t="str">
        <f>IF($B103="","",IF($B$91="","",IF($F$4=1,
SUMIFS(ENTRADAS[Valor],ENTRADAS[Categoria],$B$91,ENTRADAS[Status],"Concluído",ENTRADAS[Mês],E$5,ENTRADAS[Ano],$B$5,ENTRADAS[Subcategoria],$B103),
SUMIFS(ENTRADAS[Valor],ENTRADAS[Categoria],$B$91,ENTRADAS[Mês],E$5,ENTRADAS[Ano],$B$5,ENTRADAS[Subcategoria],$B103))))</f>
        <v/>
      </c>
      <c r="F103" s="61" t="str">
        <f>IF($B103="","",IF($B$91="","",IF($F$4=1,
SUMIFS(ENTRADAS[Valor],ENTRADAS[Categoria],$B$91,ENTRADAS[Status],"Concluído",ENTRADAS[Mês],F$5,ENTRADAS[Ano],$B$5,ENTRADAS[Subcategoria],$B103),
SUMIFS(ENTRADAS[Valor],ENTRADAS[Categoria],$B$91,ENTRADAS[Mês],F$5,ENTRADAS[Ano],$B$5,ENTRADAS[Subcategoria],$B103))))</f>
        <v/>
      </c>
      <c r="G103" s="61" t="str">
        <f>IF($B103="","",IF($B$91="","",IF($F$4=1,
SUMIFS(ENTRADAS[Valor],ENTRADAS[Categoria],$B$91,ENTRADAS[Status],"Concluído",ENTRADAS[Mês],G$5,ENTRADAS[Ano],$B$5,ENTRADAS[Subcategoria],$B103),
SUMIFS(ENTRADAS[Valor],ENTRADAS[Categoria],$B$91,ENTRADAS[Mês],G$5,ENTRADAS[Ano],$B$5,ENTRADAS[Subcategoria],$B103))))</f>
        <v/>
      </c>
      <c r="H103" s="61" t="str">
        <f>IF($B103="","",IF($B$91="","",IF($F$4=1,
SUMIFS(ENTRADAS[Valor],ENTRADAS[Categoria],$B$91,ENTRADAS[Status],"Concluído",ENTRADAS[Mês],H$5,ENTRADAS[Ano],$B$5,ENTRADAS[Subcategoria],$B103),
SUMIFS(ENTRADAS[Valor],ENTRADAS[Categoria],$B$91,ENTRADAS[Mês],H$5,ENTRADAS[Ano],$B$5,ENTRADAS[Subcategoria],$B103))))</f>
        <v/>
      </c>
      <c r="I103" s="61" t="str">
        <f>IF($B103="","",IF($B$91="","",IF($F$4=1,
SUMIFS(ENTRADAS[Valor],ENTRADAS[Categoria],$B$91,ENTRADAS[Status],"Concluído",ENTRADAS[Mês],I$5,ENTRADAS[Ano],$B$5,ENTRADAS[Subcategoria],$B103),
SUMIFS(ENTRADAS[Valor],ENTRADAS[Categoria],$B$91,ENTRADAS[Mês],I$5,ENTRADAS[Ano],$B$5,ENTRADAS[Subcategoria],$B103))))</f>
        <v/>
      </c>
      <c r="J103" s="61" t="str">
        <f>IF($B103="","",IF($B$91="","",IF($F$4=1,
SUMIFS(ENTRADAS[Valor],ENTRADAS[Categoria],$B$91,ENTRADAS[Status],"Concluído",ENTRADAS[Mês],J$5,ENTRADAS[Ano],$B$5,ENTRADAS[Subcategoria],$B103),
SUMIFS(ENTRADAS[Valor],ENTRADAS[Categoria],$B$91,ENTRADAS[Mês],J$5,ENTRADAS[Ano],$B$5,ENTRADAS[Subcategoria],$B103))))</f>
        <v/>
      </c>
      <c r="K103" s="61" t="str">
        <f>IF($B103="","",IF($B$91="","",IF($F$4=1,
SUMIFS(ENTRADAS[Valor],ENTRADAS[Categoria],$B$91,ENTRADAS[Status],"Concluído",ENTRADAS[Mês],K$5,ENTRADAS[Ano],$B$5,ENTRADAS[Subcategoria],$B103),
SUMIFS(ENTRADAS[Valor],ENTRADAS[Categoria],$B$91,ENTRADAS[Mês],K$5,ENTRADAS[Ano],$B$5,ENTRADAS[Subcategoria],$B103))))</f>
        <v/>
      </c>
      <c r="L103" s="61" t="str">
        <f>IF($B103="","",IF($B$91="","",IF($F$4=1,
SUMIFS(ENTRADAS[Valor],ENTRADAS[Categoria],$B$91,ENTRADAS[Status],"Concluído",ENTRADAS[Mês],L$5,ENTRADAS[Ano],$B$5,ENTRADAS[Subcategoria],$B103),
SUMIFS(ENTRADAS[Valor],ENTRADAS[Categoria],$B$91,ENTRADAS[Mês],L$5,ENTRADAS[Ano],$B$5,ENTRADAS[Subcategoria],$B103))))</f>
        <v/>
      </c>
      <c r="M103" s="61" t="str">
        <f>IF($B103="","",IF($B$91="","",IF($F$4=1,
SUMIFS(ENTRADAS[Valor],ENTRADAS[Categoria],$B$91,ENTRADAS[Status],"Concluído",ENTRADAS[Mês],M$5,ENTRADAS[Ano],$B$5,ENTRADAS[Subcategoria],$B103),
SUMIFS(ENTRADAS[Valor],ENTRADAS[Categoria],$B$91,ENTRADAS[Mês],M$5,ENTRADAS[Ano],$B$5,ENTRADAS[Subcategoria],$B103))))</f>
        <v/>
      </c>
      <c r="N103" s="61" t="str">
        <f>IF($B103="","",IF($B$91="","",IF($F$4=1,
SUMIFS(ENTRADAS[Valor],ENTRADAS[Categoria],$B$91,ENTRADAS[Status],"Concluído",ENTRADAS[Mês],N$5,ENTRADAS[Ano],$B$5,ENTRADAS[Subcategoria],$B103),
SUMIFS(ENTRADAS[Valor],ENTRADAS[Categoria],$B$91,ENTRADAS[Mês],N$5,ENTRADAS[Ano],$B$5,ENTRADAS[Subcategoria],$B103))))</f>
        <v/>
      </c>
      <c r="O103" s="57">
        <f t="shared" si="5"/>
        <v>0</v>
      </c>
    </row>
    <row r="104" spans="2:15" x14ac:dyDescent="0.3">
      <c r="B104" s="93" t="str">
        <f>IF('PLANO DE CONTAS'!L19="","",'PLANO DE CONTAS'!L19)</f>
        <v/>
      </c>
      <c r="C104" s="61" t="str">
        <f>IF($B104="","",IF($B$91="","",IF($F$4=1,
SUMIFS(ENTRADAS[Valor],ENTRADAS[Categoria],$B$91,ENTRADAS[Status],"Concluído",ENTRADAS[Mês],C$5,ENTRADAS[Ano],$B$5,ENTRADAS[Subcategoria],$B104),
SUMIFS(ENTRADAS[Valor],ENTRADAS[Categoria],$B$91,ENTRADAS[Mês],C$5,ENTRADAS[Ano],$B$5,ENTRADAS[Subcategoria],$B104))))</f>
        <v/>
      </c>
      <c r="D104" s="61" t="str">
        <f>IF($B104="","",IF($B$91="","",IF($F$4=1,
SUMIFS(ENTRADAS[Valor],ENTRADAS[Categoria],$B$91,ENTRADAS[Status],"Concluído",ENTRADAS[Mês],D$5,ENTRADAS[Ano],$B$5,ENTRADAS[Subcategoria],$B104),
SUMIFS(ENTRADAS[Valor],ENTRADAS[Categoria],$B$91,ENTRADAS[Mês],D$5,ENTRADAS[Ano],$B$5,ENTRADAS[Subcategoria],$B104))))</f>
        <v/>
      </c>
      <c r="E104" s="61" t="str">
        <f>IF($B104="","",IF($B$91="","",IF($F$4=1,
SUMIFS(ENTRADAS[Valor],ENTRADAS[Categoria],$B$91,ENTRADAS[Status],"Concluído",ENTRADAS[Mês],E$5,ENTRADAS[Ano],$B$5,ENTRADAS[Subcategoria],$B104),
SUMIFS(ENTRADAS[Valor],ENTRADAS[Categoria],$B$91,ENTRADAS[Mês],E$5,ENTRADAS[Ano],$B$5,ENTRADAS[Subcategoria],$B104))))</f>
        <v/>
      </c>
      <c r="F104" s="61" t="str">
        <f>IF($B104="","",IF($B$91="","",IF($F$4=1,
SUMIFS(ENTRADAS[Valor],ENTRADAS[Categoria],$B$91,ENTRADAS[Status],"Concluído",ENTRADAS[Mês],F$5,ENTRADAS[Ano],$B$5,ENTRADAS[Subcategoria],$B104),
SUMIFS(ENTRADAS[Valor],ENTRADAS[Categoria],$B$91,ENTRADAS[Mês],F$5,ENTRADAS[Ano],$B$5,ENTRADAS[Subcategoria],$B104))))</f>
        <v/>
      </c>
      <c r="G104" s="61" t="str">
        <f>IF($B104="","",IF($B$91="","",IF($F$4=1,
SUMIFS(ENTRADAS[Valor],ENTRADAS[Categoria],$B$91,ENTRADAS[Status],"Concluído",ENTRADAS[Mês],G$5,ENTRADAS[Ano],$B$5,ENTRADAS[Subcategoria],$B104),
SUMIFS(ENTRADAS[Valor],ENTRADAS[Categoria],$B$91,ENTRADAS[Mês],G$5,ENTRADAS[Ano],$B$5,ENTRADAS[Subcategoria],$B104))))</f>
        <v/>
      </c>
      <c r="H104" s="61" t="str">
        <f>IF($B104="","",IF($B$91="","",IF($F$4=1,
SUMIFS(ENTRADAS[Valor],ENTRADAS[Categoria],$B$91,ENTRADAS[Status],"Concluído",ENTRADAS[Mês],H$5,ENTRADAS[Ano],$B$5,ENTRADAS[Subcategoria],$B104),
SUMIFS(ENTRADAS[Valor],ENTRADAS[Categoria],$B$91,ENTRADAS[Mês],H$5,ENTRADAS[Ano],$B$5,ENTRADAS[Subcategoria],$B104))))</f>
        <v/>
      </c>
      <c r="I104" s="61" t="str">
        <f>IF($B104="","",IF($B$91="","",IF($F$4=1,
SUMIFS(ENTRADAS[Valor],ENTRADAS[Categoria],$B$91,ENTRADAS[Status],"Concluído",ENTRADAS[Mês],I$5,ENTRADAS[Ano],$B$5,ENTRADAS[Subcategoria],$B104),
SUMIFS(ENTRADAS[Valor],ENTRADAS[Categoria],$B$91,ENTRADAS[Mês],I$5,ENTRADAS[Ano],$B$5,ENTRADAS[Subcategoria],$B104))))</f>
        <v/>
      </c>
      <c r="J104" s="61" t="str">
        <f>IF($B104="","",IF($B$91="","",IF($F$4=1,
SUMIFS(ENTRADAS[Valor],ENTRADAS[Categoria],$B$91,ENTRADAS[Status],"Concluído",ENTRADAS[Mês],J$5,ENTRADAS[Ano],$B$5,ENTRADAS[Subcategoria],$B104),
SUMIFS(ENTRADAS[Valor],ENTRADAS[Categoria],$B$91,ENTRADAS[Mês],J$5,ENTRADAS[Ano],$B$5,ENTRADAS[Subcategoria],$B104))))</f>
        <v/>
      </c>
      <c r="K104" s="61" t="str">
        <f>IF($B104="","",IF($B$91="","",IF($F$4=1,
SUMIFS(ENTRADAS[Valor],ENTRADAS[Categoria],$B$91,ENTRADAS[Status],"Concluído",ENTRADAS[Mês],K$5,ENTRADAS[Ano],$B$5,ENTRADAS[Subcategoria],$B104),
SUMIFS(ENTRADAS[Valor],ENTRADAS[Categoria],$B$91,ENTRADAS[Mês],K$5,ENTRADAS[Ano],$B$5,ENTRADAS[Subcategoria],$B104))))</f>
        <v/>
      </c>
      <c r="L104" s="61" t="str">
        <f>IF($B104="","",IF($B$91="","",IF($F$4=1,
SUMIFS(ENTRADAS[Valor],ENTRADAS[Categoria],$B$91,ENTRADAS[Status],"Concluído",ENTRADAS[Mês],L$5,ENTRADAS[Ano],$B$5,ENTRADAS[Subcategoria],$B104),
SUMIFS(ENTRADAS[Valor],ENTRADAS[Categoria],$B$91,ENTRADAS[Mês],L$5,ENTRADAS[Ano],$B$5,ENTRADAS[Subcategoria],$B104))))</f>
        <v/>
      </c>
      <c r="M104" s="61" t="str">
        <f>IF($B104="","",IF($B$91="","",IF($F$4=1,
SUMIFS(ENTRADAS[Valor],ENTRADAS[Categoria],$B$91,ENTRADAS[Status],"Concluído",ENTRADAS[Mês],M$5,ENTRADAS[Ano],$B$5,ENTRADAS[Subcategoria],$B104),
SUMIFS(ENTRADAS[Valor],ENTRADAS[Categoria],$B$91,ENTRADAS[Mês],M$5,ENTRADAS[Ano],$B$5,ENTRADAS[Subcategoria],$B104))))</f>
        <v/>
      </c>
      <c r="N104" s="61" t="str">
        <f>IF($B104="","",IF($B$91="","",IF($F$4=1,
SUMIFS(ENTRADAS[Valor],ENTRADAS[Categoria],$B$91,ENTRADAS[Status],"Concluído",ENTRADAS[Mês],N$5,ENTRADAS[Ano],$B$5,ENTRADAS[Subcategoria],$B104),
SUMIFS(ENTRADAS[Valor],ENTRADAS[Categoria],$B$91,ENTRADAS[Mês],N$5,ENTRADAS[Ano],$B$5,ENTRADAS[Subcategoria],$B104))))</f>
        <v/>
      </c>
      <c r="O104" s="57">
        <f t="shared" si="5"/>
        <v>0</v>
      </c>
    </row>
    <row r="105" spans="2:15" x14ac:dyDescent="0.3">
      <c r="B105" s="93" t="str">
        <f>IF('PLANO DE CONTAS'!L20="","",'PLANO DE CONTAS'!L20)</f>
        <v/>
      </c>
      <c r="C105" s="61" t="str">
        <f>IF($B105="","",IF($B$91="","",IF($F$4=1,
SUMIFS(ENTRADAS[Valor],ENTRADAS[Categoria],$B$91,ENTRADAS[Status],"Concluído",ENTRADAS[Mês],C$5,ENTRADAS[Ano],$B$5,ENTRADAS[Subcategoria],$B105),
SUMIFS(ENTRADAS[Valor],ENTRADAS[Categoria],$B$91,ENTRADAS[Mês],C$5,ENTRADAS[Ano],$B$5,ENTRADAS[Subcategoria],$B105))))</f>
        <v/>
      </c>
      <c r="D105" s="61" t="str">
        <f>IF($B105="","",IF($B$91="","",IF($F$4=1,
SUMIFS(ENTRADAS[Valor],ENTRADAS[Categoria],$B$91,ENTRADAS[Status],"Concluído",ENTRADAS[Mês],D$5,ENTRADAS[Ano],$B$5,ENTRADAS[Subcategoria],$B105),
SUMIFS(ENTRADAS[Valor],ENTRADAS[Categoria],$B$91,ENTRADAS[Mês],D$5,ENTRADAS[Ano],$B$5,ENTRADAS[Subcategoria],$B105))))</f>
        <v/>
      </c>
      <c r="E105" s="61" t="str">
        <f>IF($B105="","",IF($B$91="","",IF($F$4=1,
SUMIFS(ENTRADAS[Valor],ENTRADAS[Categoria],$B$91,ENTRADAS[Status],"Concluído",ENTRADAS[Mês],E$5,ENTRADAS[Ano],$B$5,ENTRADAS[Subcategoria],$B105),
SUMIFS(ENTRADAS[Valor],ENTRADAS[Categoria],$B$91,ENTRADAS[Mês],E$5,ENTRADAS[Ano],$B$5,ENTRADAS[Subcategoria],$B105))))</f>
        <v/>
      </c>
      <c r="F105" s="61" t="str">
        <f>IF($B105="","",IF($B$91="","",IF($F$4=1,
SUMIFS(ENTRADAS[Valor],ENTRADAS[Categoria],$B$91,ENTRADAS[Status],"Concluído",ENTRADAS[Mês],F$5,ENTRADAS[Ano],$B$5,ENTRADAS[Subcategoria],$B105),
SUMIFS(ENTRADAS[Valor],ENTRADAS[Categoria],$B$91,ENTRADAS[Mês],F$5,ENTRADAS[Ano],$B$5,ENTRADAS[Subcategoria],$B105))))</f>
        <v/>
      </c>
      <c r="G105" s="61" t="str">
        <f>IF($B105="","",IF($B$91="","",IF($F$4=1,
SUMIFS(ENTRADAS[Valor],ENTRADAS[Categoria],$B$91,ENTRADAS[Status],"Concluído",ENTRADAS[Mês],G$5,ENTRADAS[Ano],$B$5,ENTRADAS[Subcategoria],$B105),
SUMIFS(ENTRADAS[Valor],ENTRADAS[Categoria],$B$91,ENTRADAS[Mês],G$5,ENTRADAS[Ano],$B$5,ENTRADAS[Subcategoria],$B105))))</f>
        <v/>
      </c>
      <c r="H105" s="61" t="str">
        <f>IF($B105="","",IF($B$91="","",IF($F$4=1,
SUMIFS(ENTRADAS[Valor],ENTRADAS[Categoria],$B$91,ENTRADAS[Status],"Concluído",ENTRADAS[Mês],H$5,ENTRADAS[Ano],$B$5,ENTRADAS[Subcategoria],$B105),
SUMIFS(ENTRADAS[Valor],ENTRADAS[Categoria],$B$91,ENTRADAS[Mês],H$5,ENTRADAS[Ano],$B$5,ENTRADAS[Subcategoria],$B105))))</f>
        <v/>
      </c>
      <c r="I105" s="61" t="str">
        <f>IF($B105="","",IF($B$91="","",IF($F$4=1,
SUMIFS(ENTRADAS[Valor],ENTRADAS[Categoria],$B$91,ENTRADAS[Status],"Concluído",ENTRADAS[Mês],I$5,ENTRADAS[Ano],$B$5,ENTRADAS[Subcategoria],$B105),
SUMIFS(ENTRADAS[Valor],ENTRADAS[Categoria],$B$91,ENTRADAS[Mês],I$5,ENTRADAS[Ano],$B$5,ENTRADAS[Subcategoria],$B105))))</f>
        <v/>
      </c>
      <c r="J105" s="61" t="str">
        <f>IF($B105="","",IF($B$91="","",IF($F$4=1,
SUMIFS(ENTRADAS[Valor],ENTRADAS[Categoria],$B$91,ENTRADAS[Status],"Concluído",ENTRADAS[Mês],J$5,ENTRADAS[Ano],$B$5,ENTRADAS[Subcategoria],$B105),
SUMIFS(ENTRADAS[Valor],ENTRADAS[Categoria],$B$91,ENTRADAS[Mês],J$5,ENTRADAS[Ano],$B$5,ENTRADAS[Subcategoria],$B105))))</f>
        <v/>
      </c>
      <c r="K105" s="61" t="str">
        <f>IF($B105="","",IF($B$91="","",IF($F$4=1,
SUMIFS(ENTRADAS[Valor],ENTRADAS[Categoria],$B$91,ENTRADAS[Status],"Concluído",ENTRADAS[Mês],K$5,ENTRADAS[Ano],$B$5,ENTRADAS[Subcategoria],$B105),
SUMIFS(ENTRADAS[Valor],ENTRADAS[Categoria],$B$91,ENTRADAS[Mês],K$5,ENTRADAS[Ano],$B$5,ENTRADAS[Subcategoria],$B105))))</f>
        <v/>
      </c>
      <c r="L105" s="61" t="str">
        <f>IF($B105="","",IF($B$91="","",IF($F$4=1,
SUMIFS(ENTRADAS[Valor],ENTRADAS[Categoria],$B$91,ENTRADAS[Status],"Concluído",ENTRADAS[Mês],L$5,ENTRADAS[Ano],$B$5,ENTRADAS[Subcategoria],$B105),
SUMIFS(ENTRADAS[Valor],ENTRADAS[Categoria],$B$91,ENTRADAS[Mês],L$5,ENTRADAS[Ano],$B$5,ENTRADAS[Subcategoria],$B105))))</f>
        <v/>
      </c>
      <c r="M105" s="61" t="str">
        <f>IF($B105="","",IF($B$91="","",IF($F$4=1,
SUMIFS(ENTRADAS[Valor],ENTRADAS[Categoria],$B$91,ENTRADAS[Status],"Concluído",ENTRADAS[Mês],M$5,ENTRADAS[Ano],$B$5,ENTRADAS[Subcategoria],$B105),
SUMIFS(ENTRADAS[Valor],ENTRADAS[Categoria],$B$91,ENTRADAS[Mês],M$5,ENTRADAS[Ano],$B$5,ENTRADAS[Subcategoria],$B105))))</f>
        <v/>
      </c>
      <c r="N105" s="61" t="str">
        <f>IF($B105="","",IF($B$91="","",IF($F$4=1,
SUMIFS(ENTRADAS[Valor],ENTRADAS[Categoria],$B$91,ENTRADAS[Status],"Concluído",ENTRADAS[Mês],N$5,ENTRADAS[Ano],$B$5,ENTRADAS[Subcategoria],$B105),
SUMIFS(ENTRADAS[Valor],ENTRADAS[Categoria],$B$91,ENTRADAS[Mês],N$5,ENTRADAS[Ano],$B$5,ENTRADAS[Subcategoria],$B105))))</f>
        <v/>
      </c>
      <c r="O105" s="57">
        <f t="shared" si="5"/>
        <v>0</v>
      </c>
    </row>
    <row r="106" spans="2:15" x14ac:dyDescent="0.3">
      <c r="B106" s="93" t="str">
        <f>IF('PLANO DE CONTAS'!L21="","",'PLANO DE CONTAS'!L21)</f>
        <v/>
      </c>
      <c r="C106" s="61" t="str">
        <f>IF($B106="","",IF($B$91="","",IF($F$4=1,
SUMIFS(ENTRADAS[Valor],ENTRADAS[Categoria],$B$91,ENTRADAS[Status],"Concluído",ENTRADAS[Mês],C$5,ENTRADAS[Ano],$B$5,ENTRADAS[Subcategoria],$B106),
SUMIFS(ENTRADAS[Valor],ENTRADAS[Categoria],$B$91,ENTRADAS[Mês],C$5,ENTRADAS[Ano],$B$5,ENTRADAS[Subcategoria],$B106))))</f>
        <v/>
      </c>
      <c r="D106" s="61" t="str">
        <f>IF($B106="","",IF($B$91="","",IF($F$4=1,
SUMIFS(ENTRADAS[Valor],ENTRADAS[Categoria],$B$91,ENTRADAS[Status],"Concluído",ENTRADAS[Mês],D$5,ENTRADAS[Ano],$B$5,ENTRADAS[Subcategoria],$B106),
SUMIFS(ENTRADAS[Valor],ENTRADAS[Categoria],$B$91,ENTRADAS[Mês],D$5,ENTRADAS[Ano],$B$5,ENTRADAS[Subcategoria],$B106))))</f>
        <v/>
      </c>
      <c r="E106" s="61" t="str">
        <f>IF($B106="","",IF($B$91="","",IF($F$4=1,
SUMIFS(ENTRADAS[Valor],ENTRADAS[Categoria],$B$91,ENTRADAS[Status],"Concluído",ENTRADAS[Mês],E$5,ENTRADAS[Ano],$B$5,ENTRADAS[Subcategoria],$B106),
SUMIFS(ENTRADAS[Valor],ENTRADAS[Categoria],$B$91,ENTRADAS[Mês],E$5,ENTRADAS[Ano],$B$5,ENTRADAS[Subcategoria],$B106))))</f>
        <v/>
      </c>
      <c r="F106" s="61" t="str">
        <f>IF($B106="","",IF($B$91="","",IF($F$4=1,
SUMIFS(ENTRADAS[Valor],ENTRADAS[Categoria],$B$91,ENTRADAS[Status],"Concluído",ENTRADAS[Mês],F$5,ENTRADAS[Ano],$B$5,ENTRADAS[Subcategoria],$B106),
SUMIFS(ENTRADAS[Valor],ENTRADAS[Categoria],$B$91,ENTRADAS[Mês],F$5,ENTRADAS[Ano],$B$5,ENTRADAS[Subcategoria],$B106))))</f>
        <v/>
      </c>
      <c r="G106" s="61" t="str">
        <f>IF($B106="","",IF($B$91="","",IF($F$4=1,
SUMIFS(ENTRADAS[Valor],ENTRADAS[Categoria],$B$91,ENTRADAS[Status],"Concluído",ENTRADAS[Mês],G$5,ENTRADAS[Ano],$B$5,ENTRADAS[Subcategoria],$B106),
SUMIFS(ENTRADAS[Valor],ENTRADAS[Categoria],$B$91,ENTRADAS[Mês],G$5,ENTRADAS[Ano],$B$5,ENTRADAS[Subcategoria],$B106))))</f>
        <v/>
      </c>
      <c r="H106" s="61" t="str">
        <f>IF($B106="","",IF($B$91="","",IF($F$4=1,
SUMIFS(ENTRADAS[Valor],ENTRADAS[Categoria],$B$91,ENTRADAS[Status],"Concluído",ENTRADAS[Mês],H$5,ENTRADAS[Ano],$B$5,ENTRADAS[Subcategoria],$B106),
SUMIFS(ENTRADAS[Valor],ENTRADAS[Categoria],$B$91,ENTRADAS[Mês],H$5,ENTRADAS[Ano],$B$5,ENTRADAS[Subcategoria],$B106))))</f>
        <v/>
      </c>
      <c r="I106" s="61" t="str">
        <f>IF($B106="","",IF($B$91="","",IF($F$4=1,
SUMIFS(ENTRADAS[Valor],ENTRADAS[Categoria],$B$91,ENTRADAS[Status],"Concluído",ENTRADAS[Mês],I$5,ENTRADAS[Ano],$B$5,ENTRADAS[Subcategoria],$B106),
SUMIFS(ENTRADAS[Valor],ENTRADAS[Categoria],$B$91,ENTRADAS[Mês],I$5,ENTRADAS[Ano],$B$5,ENTRADAS[Subcategoria],$B106))))</f>
        <v/>
      </c>
      <c r="J106" s="61" t="str">
        <f>IF($B106="","",IF($B$91="","",IF($F$4=1,
SUMIFS(ENTRADAS[Valor],ENTRADAS[Categoria],$B$91,ENTRADAS[Status],"Concluído",ENTRADAS[Mês],J$5,ENTRADAS[Ano],$B$5,ENTRADAS[Subcategoria],$B106),
SUMIFS(ENTRADAS[Valor],ENTRADAS[Categoria],$B$91,ENTRADAS[Mês],J$5,ENTRADAS[Ano],$B$5,ENTRADAS[Subcategoria],$B106))))</f>
        <v/>
      </c>
      <c r="K106" s="61" t="str">
        <f>IF($B106="","",IF($B$91="","",IF($F$4=1,
SUMIFS(ENTRADAS[Valor],ENTRADAS[Categoria],$B$91,ENTRADAS[Status],"Concluído",ENTRADAS[Mês],K$5,ENTRADAS[Ano],$B$5,ENTRADAS[Subcategoria],$B106),
SUMIFS(ENTRADAS[Valor],ENTRADAS[Categoria],$B$91,ENTRADAS[Mês],K$5,ENTRADAS[Ano],$B$5,ENTRADAS[Subcategoria],$B106))))</f>
        <v/>
      </c>
      <c r="L106" s="61" t="str">
        <f>IF($B106="","",IF($B$91="","",IF($F$4=1,
SUMIFS(ENTRADAS[Valor],ENTRADAS[Categoria],$B$91,ENTRADAS[Status],"Concluído",ENTRADAS[Mês],L$5,ENTRADAS[Ano],$B$5,ENTRADAS[Subcategoria],$B106),
SUMIFS(ENTRADAS[Valor],ENTRADAS[Categoria],$B$91,ENTRADAS[Mês],L$5,ENTRADAS[Ano],$B$5,ENTRADAS[Subcategoria],$B106))))</f>
        <v/>
      </c>
      <c r="M106" s="61" t="str">
        <f>IF($B106="","",IF($B$91="","",IF($F$4=1,
SUMIFS(ENTRADAS[Valor],ENTRADAS[Categoria],$B$91,ENTRADAS[Status],"Concluído",ENTRADAS[Mês],M$5,ENTRADAS[Ano],$B$5,ENTRADAS[Subcategoria],$B106),
SUMIFS(ENTRADAS[Valor],ENTRADAS[Categoria],$B$91,ENTRADAS[Mês],M$5,ENTRADAS[Ano],$B$5,ENTRADAS[Subcategoria],$B106))))</f>
        <v/>
      </c>
      <c r="N106" s="61" t="str">
        <f>IF($B106="","",IF($B$91="","",IF($F$4=1,
SUMIFS(ENTRADAS[Valor],ENTRADAS[Categoria],$B$91,ENTRADAS[Status],"Concluído",ENTRADAS[Mês],N$5,ENTRADAS[Ano],$B$5,ENTRADAS[Subcategoria],$B106),
SUMIFS(ENTRADAS[Valor],ENTRADAS[Categoria],$B$91,ENTRADAS[Mês],N$5,ENTRADAS[Ano],$B$5,ENTRADAS[Subcategoria],$B106))))</f>
        <v/>
      </c>
      <c r="O106" s="57">
        <f t="shared" si="5"/>
        <v>0</v>
      </c>
    </row>
    <row r="107" spans="2:15" x14ac:dyDescent="0.3">
      <c r="B107" s="93" t="str">
        <f>IF('PLANO DE CONTAS'!L22="","",'PLANO DE CONTAS'!L22)</f>
        <v/>
      </c>
      <c r="C107" s="61" t="str">
        <f>IF($B107="","",IF($B$91="","",IF($F$4=1,
SUMIFS(ENTRADAS[Valor],ENTRADAS[Categoria],$B$91,ENTRADAS[Status],"Concluído",ENTRADAS[Mês],C$5,ENTRADAS[Ano],$B$5,ENTRADAS[Subcategoria],$B107),
SUMIFS(ENTRADAS[Valor],ENTRADAS[Categoria],$B$91,ENTRADAS[Mês],C$5,ENTRADAS[Ano],$B$5,ENTRADAS[Subcategoria],$B107))))</f>
        <v/>
      </c>
      <c r="D107" s="61" t="str">
        <f>IF($B107="","",IF($B$91="","",IF($F$4=1,
SUMIFS(ENTRADAS[Valor],ENTRADAS[Categoria],$B$91,ENTRADAS[Status],"Concluído",ENTRADAS[Mês],D$5,ENTRADAS[Ano],$B$5,ENTRADAS[Subcategoria],$B107),
SUMIFS(ENTRADAS[Valor],ENTRADAS[Categoria],$B$91,ENTRADAS[Mês],D$5,ENTRADAS[Ano],$B$5,ENTRADAS[Subcategoria],$B107))))</f>
        <v/>
      </c>
      <c r="E107" s="61" t="str">
        <f>IF($B107="","",IF($B$91="","",IF($F$4=1,
SUMIFS(ENTRADAS[Valor],ENTRADAS[Categoria],$B$91,ENTRADAS[Status],"Concluído",ENTRADAS[Mês],E$5,ENTRADAS[Ano],$B$5,ENTRADAS[Subcategoria],$B107),
SUMIFS(ENTRADAS[Valor],ENTRADAS[Categoria],$B$91,ENTRADAS[Mês],E$5,ENTRADAS[Ano],$B$5,ENTRADAS[Subcategoria],$B107))))</f>
        <v/>
      </c>
      <c r="F107" s="61" t="str">
        <f>IF($B107="","",IF($B$91="","",IF($F$4=1,
SUMIFS(ENTRADAS[Valor],ENTRADAS[Categoria],$B$91,ENTRADAS[Status],"Concluído",ENTRADAS[Mês],F$5,ENTRADAS[Ano],$B$5,ENTRADAS[Subcategoria],$B107),
SUMIFS(ENTRADAS[Valor],ENTRADAS[Categoria],$B$91,ENTRADAS[Mês],F$5,ENTRADAS[Ano],$B$5,ENTRADAS[Subcategoria],$B107))))</f>
        <v/>
      </c>
      <c r="G107" s="61" t="str">
        <f>IF($B107="","",IF($B$91="","",IF($F$4=1,
SUMIFS(ENTRADAS[Valor],ENTRADAS[Categoria],$B$91,ENTRADAS[Status],"Concluído",ENTRADAS[Mês],G$5,ENTRADAS[Ano],$B$5,ENTRADAS[Subcategoria],$B107),
SUMIFS(ENTRADAS[Valor],ENTRADAS[Categoria],$B$91,ENTRADAS[Mês],G$5,ENTRADAS[Ano],$B$5,ENTRADAS[Subcategoria],$B107))))</f>
        <v/>
      </c>
      <c r="H107" s="61" t="str">
        <f>IF($B107="","",IF($B$91="","",IF($F$4=1,
SUMIFS(ENTRADAS[Valor],ENTRADAS[Categoria],$B$91,ENTRADAS[Status],"Concluído",ENTRADAS[Mês],H$5,ENTRADAS[Ano],$B$5,ENTRADAS[Subcategoria],$B107),
SUMIFS(ENTRADAS[Valor],ENTRADAS[Categoria],$B$91,ENTRADAS[Mês],H$5,ENTRADAS[Ano],$B$5,ENTRADAS[Subcategoria],$B107))))</f>
        <v/>
      </c>
      <c r="I107" s="61" t="str">
        <f>IF($B107="","",IF($B$91="","",IF($F$4=1,
SUMIFS(ENTRADAS[Valor],ENTRADAS[Categoria],$B$91,ENTRADAS[Status],"Concluído",ENTRADAS[Mês],I$5,ENTRADAS[Ano],$B$5,ENTRADAS[Subcategoria],$B107),
SUMIFS(ENTRADAS[Valor],ENTRADAS[Categoria],$B$91,ENTRADAS[Mês],I$5,ENTRADAS[Ano],$B$5,ENTRADAS[Subcategoria],$B107))))</f>
        <v/>
      </c>
      <c r="J107" s="61" t="str">
        <f>IF($B107="","",IF($B$91="","",IF($F$4=1,
SUMIFS(ENTRADAS[Valor],ENTRADAS[Categoria],$B$91,ENTRADAS[Status],"Concluído",ENTRADAS[Mês],J$5,ENTRADAS[Ano],$B$5,ENTRADAS[Subcategoria],$B107),
SUMIFS(ENTRADAS[Valor],ENTRADAS[Categoria],$B$91,ENTRADAS[Mês],J$5,ENTRADAS[Ano],$B$5,ENTRADAS[Subcategoria],$B107))))</f>
        <v/>
      </c>
      <c r="K107" s="61" t="str">
        <f>IF($B107="","",IF($B$91="","",IF($F$4=1,
SUMIFS(ENTRADAS[Valor],ENTRADAS[Categoria],$B$91,ENTRADAS[Status],"Concluído",ENTRADAS[Mês],K$5,ENTRADAS[Ano],$B$5,ENTRADAS[Subcategoria],$B107),
SUMIFS(ENTRADAS[Valor],ENTRADAS[Categoria],$B$91,ENTRADAS[Mês],K$5,ENTRADAS[Ano],$B$5,ENTRADAS[Subcategoria],$B107))))</f>
        <v/>
      </c>
      <c r="L107" s="61" t="str">
        <f>IF($B107="","",IF($B$91="","",IF($F$4=1,
SUMIFS(ENTRADAS[Valor],ENTRADAS[Categoria],$B$91,ENTRADAS[Status],"Concluído",ENTRADAS[Mês],L$5,ENTRADAS[Ano],$B$5,ENTRADAS[Subcategoria],$B107),
SUMIFS(ENTRADAS[Valor],ENTRADAS[Categoria],$B$91,ENTRADAS[Mês],L$5,ENTRADAS[Ano],$B$5,ENTRADAS[Subcategoria],$B107))))</f>
        <v/>
      </c>
      <c r="M107" s="61" t="str">
        <f>IF($B107="","",IF($B$91="","",IF($F$4=1,
SUMIFS(ENTRADAS[Valor],ENTRADAS[Categoria],$B$91,ENTRADAS[Status],"Concluído",ENTRADAS[Mês],M$5,ENTRADAS[Ano],$B$5,ENTRADAS[Subcategoria],$B107),
SUMIFS(ENTRADAS[Valor],ENTRADAS[Categoria],$B$91,ENTRADAS[Mês],M$5,ENTRADAS[Ano],$B$5,ENTRADAS[Subcategoria],$B107))))</f>
        <v/>
      </c>
      <c r="N107" s="61" t="str">
        <f>IF($B107="","",IF($B$91="","",IF($F$4=1,
SUMIFS(ENTRADAS[Valor],ENTRADAS[Categoria],$B$91,ENTRADAS[Status],"Concluído",ENTRADAS[Mês],N$5,ENTRADAS[Ano],$B$5,ENTRADAS[Subcategoria],$B107),
SUMIFS(ENTRADAS[Valor],ENTRADAS[Categoria],$B$91,ENTRADAS[Mês],N$5,ENTRADAS[Ano],$B$5,ENTRADAS[Subcategoria],$B107))))</f>
        <v/>
      </c>
      <c r="O107" s="57">
        <f t="shared" si="5"/>
        <v>0</v>
      </c>
    </row>
    <row r="108" spans="2:15" x14ac:dyDescent="0.3">
      <c r="B108" s="93" t="str">
        <f>IF('PLANO DE CONTAS'!L23="","",'PLANO DE CONTAS'!L23)</f>
        <v/>
      </c>
      <c r="C108" s="61" t="str">
        <f>IF($B108="","",IF($B$91="","",IF($F$4=1,
SUMIFS(ENTRADAS[Valor],ENTRADAS[Categoria],$B$91,ENTRADAS[Status],"Concluído",ENTRADAS[Mês],C$5,ENTRADAS[Ano],$B$5,ENTRADAS[Subcategoria],$B108),
SUMIFS(ENTRADAS[Valor],ENTRADAS[Categoria],$B$91,ENTRADAS[Mês],C$5,ENTRADAS[Ano],$B$5,ENTRADAS[Subcategoria],$B108))))</f>
        <v/>
      </c>
      <c r="D108" s="61" t="str">
        <f>IF($B108="","",IF($B$91="","",IF($F$4=1,
SUMIFS(ENTRADAS[Valor],ENTRADAS[Categoria],$B$91,ENTRADAS[Status],"Concluído",ENTRADAS[Mês],D$5,ENTRADAS[Ano],$B$5,ENTRADAS[Subcategoria],$B108),
SUMIFS(ENTRADAS[Valor],ENTRADAS[Categoria],$B$91,ENTRADAS[Mês],D$5,ENTRADAS[Ano],$B$5,ENTRADAS[Subcategoria],$B108))))</f>
        <v/>
      </c>
      <c r="E108" s="61" t="str">
        <f>IF($B108="","",IF($B$91="","",IF($F$4=1,
SUMIFS(ENTRADAS[Valor],ENTRADAS[Categoria],$B$91,ENTRADAS[Status],"Concluído",ENTRADAS[Mês],E$5,ENTRADAS[Ano],$B$5,ENTRADAS[Subcategoria],$B108),
SUMIFS(ENTRADAS[Valor],ENTRADAS[Categoria],$B$91,ENTRADAS[Mês],E$5,ENTRADAS[Ano],$B$5,ENTRADAS[Subcategoria],$B108))))</f>
        <v/>
      </c>
      <c r="F108" s="61" t="str">
        <f>IF($B108="","",IF($B$91="","",IF($F$4=1,
SUMIFS(ENTRADAS[Valor],ENTRADAS[Categoria],$B$91,ENTRADAS[Status],"Concluído",ENTRADAS[Mês],F$5,ENTRADAS[Ano],$B$5,ENTRADAS[Subcategoria],$B108),
SUMIFS(ENTRADAS[Valor],ENTRADAS[Categoria],$B$91,ENTRADAS[Mês],F$5,ENTRADAS[Ano],$B$5,ENTRADAS[Subcategoria],$B108))))</f>
        <v/>
      </c>
      <c r="G108" s="61" t="str">
        <f>IF($B108="","",IF($B$91="","",IF($F$4=1,
SUMIFS(ENTRADAS[Valor],ENTRADAS[Categoria],$B$91,ENTRADAS[Status],"Concluído",ENTRADAS[Mês],G$5,ENTRADAS[Ano],$B$5,ENTRADAS[Subcategoria],$B108),
SUMIFS(ENTRADAS[Valor],ENTRADAS[Categoria],$B$91,ENTRADAS[Mês],G$5,ENTRADAS[Ano],$B$5,ENTRADAS[Subcategoria],$B108))))</f>
        <v/>
      </c>
      <c r="H108" s="61" t="str">
        <f>IF($B108="","",IF($B$91="","",IF($F$4=1,
SUMIFS(ENTRADAS[Valor],ENTRADAS[Categoria],$B$91,ENTRADAS[Status],"Concluído",ENTRADAS[Mês],H$5,ENTRADAS[Ano],$B$5,ENTRADAS[Subcategoria],$B108),
SUMIFS(ENTRADAS[Valor],ENTRADAS[Categoria],$B$91,ENTRADAS[Mês],H$5,ENTRADAS[Ano],$B$5,ENTRADAS[Subcategoria],$B108))))</f>
        <v/>
      </c>
      <c r="I108" s="61" t="str">
        <f>IF($B108="","",IF($B$91="","",IF($F$4=1,
SUMIFS(ENTRADAS[Valor],ENTRADAS[Categoria],$B$91,ENTRADAS[Status],"Concluído",ENTRADAS[Mês],I$5,ENTRADAS[Ano],$B$5,ENTRADAS[Subcategoria],$B108),
SUMIFS(ENTRADAS[Valor],ENTRADAS[Categoria],$B$91,ENTRADAS[Mês],I$5,ENTRADAS[Ano],$B$5,ENTRADAS[Subcategoria],$B108))))</f>
        <v/>
      </c>
      <c r="J108" s="61" t="str">
        <f>IF($B108="","",IF($B$91="","",IF($F$4=1,
SUMIFS(ENTRADAS[Valor],ENTRADAS[Categoria],$B$91,ENTRADAS[Status],"Concluído",ENTRADAS[Mês],J$5,ENTRADAS[Ano],$B$5,ENTRADAS[Subcategoria],$B108),
SUMIFS(ENTRADAS[Valor],ENTRADAS[Categoria],$B$91,ENTRADAS[Mês],J$5,ENTRADAS[Ano],$B$5,ENTRADAS[Subcategoria],$B108))))</f>
        <v/>
      </c>
      <c r="K108" s="61" t="str">
        <f>IF($B108="","",IF($B$91="","",IF($F$4=1,
SUMIFS(ENTRADAS[Valor],ENTRADAS[Categoria],$B$91,ENTRADAS[Status],"Concluído",ENTRADAS[Mês],K$5,ENTRADAS[Ano],$B$5,ENTRADAS[Subcategoria],$B108),
SUMIFS(ENTRADAS[Valor],ENTRADAS[Categoria],$B$91,ENTRADAS[Mês],K$5,ENTRADAS[Ano],$B$5,ENTRADAS[Subcategoria],$B108))))</f>
        <v/>
      </c>
      <c r="L108" s="61" t="str">
        <f>IF($B108="","",IF($B$91="","",IF($F$4=1,
SUMIFS(ENTRADAS[Valor],ENTRADAS[Categoria],$B$91,ENTRADAS[Status],"Concluído",ENTRADAS[Mês],L$5,ENTRADAS[Ano],$B$5,ENTRADAS[Subcategoria],$B108),
SUMIFS(ENTRADAS[Valor],ENTRADAS[Categoria],$B$91,ENTRADAS[Mês],L$5,ENTRADAS[Ano],$B$5,ENTRADAS[Subcategoria],$B108))))</f>
        <v/>
      </c>
      <c r="M108" s="61" t="str">
        <f>IF($B108="","",IF($B$91="","",IF($F$4=1,
SUMIFS(ENTRADAS[Valor],ENTRADAS[Categoria],$B$91,ENTRADAS[Status],"Concluído",ENTRADAS[Mês],M$5,ENTRADAS[Ano],$B$5,ENTRADAS[Subcategoria],$B108),
SUMIFS(ENTRADAS[Valor],ENTRADAS[Categoria],$B$91,ENTRADAS[Mês],M$5,ENTRADAS[Ano],$B$5,ENTRADAS[Subcategoria],$B108))))</f>
        <v/>
      </c>
      <c r="N108" s="61" t="str">
        <f>IF($B108="","",IF($B$91="","",IF($F$4=1,
SUMIFS(ENTRADAS[Valor],ENTRADAS[Categoria],$B$91,ENTRADAS[Status],"Concluído",ENTRADAS[Mês],N$5,ENTRADAS[Ano],$B$5,ENTRADAS[Subcategoria],$B108),
SUMIFS(ENTRADAS[Valor],ENTRADAS[Categoria],$B$91,ENTRADAS[Mês],N$5,ENTRADAS[Ano],$B$5,ENTRADAS[Subcategoria],$B108))))</f>
        <v/>
      </c>
      <c r="O108" s="57">
        <f t="shared" si="5"/>
        <v>0</v>
      </c>
    </row>
    <row r="109" spans="2:15" x14ac:dyDescent="0.3">
      <c r="B109" s="93" t="str">
        <f>IF('PLANO DE CONTAS'!L24="","",'PLANO DE CONTAS'!L24)</f>
        <v/>
      </c>
      <c r="C109" s="61" t="str">
        <f>IF($B109="","",IF($B$91="","",IF($F$4=1,
SUMIFS(ENTRADAS[Valor],ENTRADAS[Categoria],$B$91,ENTRADAS[Status],"Concluído",ENTRADAS[Mês],C$5,ENTRADAS[Ano],$B$5,ENTRADAS[Subcategoria],$B109),
SUMIFS(ENTRADAS[Valor],ENTRADAS[Categoria],$B$91,ENTRADAS[Mês],C$5,ENTRADAS[Ano],$B$5,ENTRADAS[Subcategoria],$B109))))</f>
        <v/>
      </c>
      <c r="D109" s="61" t="str">
        <f>IF($B109="","",IF($B$91="","",IF($F$4=1,
SUMIFS(ENTRADAS[Valor],ENTRADAS[Categoria],$B$91,ENTRADAS[Status],"Concluído",ENTRADAS[Mês],D$5,ENTRADAS[Ano],$B$5,ENTRADAS[Subcategoria],$B109),
SUMIFS(ENTRADAS[Valor],ENTRADAS[Categoria],$B$91,ENTRADAS[Mês],D$5,ENTRADAS[Ano],$B$5,ENTRADAS[Subcategoria],$B109))))</f>
        <v/>
      </c>
      <c r="E109" s="61" t="str">
        <f>IF($B109="","",IF($B$91="","",IF($F$4=1,
SUMIFS(ENTRADAS[Valor],ENTRADAS[Categoria],$B$91,ENTRADAS[Status],"Concluído",ENTRADAS[Mês],E$5,ENTRADAS[Ano],$B$5,ENTRADAS[Subcategoria],$B109),
SUMIFS(ENTRADAS[Valor],ENTRADAS[Categoria],$B$91,ENTRADAS[Mês],E$5,ENTRADAS[Ano],$B$5,ENTRADAS[Subcategoria],$B109))))</f>
        <v/>
      </c>
      <c r="F109" s="61" t="str">
        <f>IF($B109="","",IF($B$91="","",IF($F$4=1,
SUMIFS(ENTRADAS[Valor],ENTRADAS[Categoria],$B$91,ENTRADAS[Status],"Concluído",ENTRADAS[Mês],F$5,ENTRADAS[Ano],$B$5,ENTRADAS[Subcategoria],$B109),
SUMIFS(ENTRADAS[Valor],ENTRADAS[Categoria],$B$91,ENTRADAS[Mês],F$5,ENTRADAS[Ano],$B$5,ENTRADAS[Subcategoria],$B109))))</f>
        <v/>
      </c>
      <c r="G109" s="61" t="str">
        <f>IF($B109="","",IF($B$91="","",IF($F$4=1,
SUMIFS(ENTRADAS[Valor],ENTRADAS[Categoria],$B$91,ENTRADAS[Status],"Concluído",ENTRADAS[Mês],G$5,ENTRADAS[Ano],$B$5,ENTRADAS[Subcategoria],$B109),
SUMIFS(ENTRADAS[Valor],ENTRADAS[Categoria],$B$91,ENTRADAS[Mês],G$5,ENTRADAS[Ano],$B$5,ENTRADAS[Subcategoria],$B109))))</f>
        <v/>
      </c>
      <c r="H109" s="61" t="str">
        <f>IF($B109="","",IF($B$91="","",IF($F$4=1,
SUMIFS(ENTRADAS[Valor],ENTRADAS[Categoria],$B$91,ENTRADAS[Status],"Concluído",ENTRADAS[Mês],H$5,ENTRADAS[Ano],$B$5,ENTRADAS[Subcategoria],$B109),
SUMIFS(ENTRADAS[Valor],ENTRADAS[Categoria],$B$91,ENTRADAS[Mês],H$5,ENTRADAS[Ano],$B$5,ENTRADAS[Subcategoria],$B109))))</f>
        <v/>
      </c>
      <c r="I109" s="61" t="str">
        <f>IF($B109="","",IF($B$91="","",IF($F$4=1,
SUMIFS(ENTRADAS[Valor],ENTRADAS[Categoria],$B$91,ENTRADAS[Status],"Concluído",ENTRADAS[Mês],I$5,ENTRADAS[Ano],$B$5,ENTRADAS[Subcategoria],$B109),
SUMIFS(ENTRADAS[Valor],ENTRADAS[Categoria],$B$91,ENTRADAS[Mês],I$5,ENTRADAS[Ano],$B$5,ENTRADAS[Subcategoria],$B109))))</f>
        <v/>
      </c>
      <c r="J109" s="61" t="str">
        <f>IF($B109="","",IF($B$91="","",IF($F$4=1,
SUMIFS(ENTRADAS[Valor],ENTRADAS[Categoria],$B$91,ENTRADAS[Status],"Concluído",ENTRADAS[Mês],J$5,ENTRADAS[Ano],$B$5,ENTRADAS[Subcategoria],$B109),
SUMIFS(ENTRADAS[Valor],ENTRADAS[Categoria],$B$91,ENTRADAS[Mês],J$5,ENTRADAS[Ano],$B$5,ENTRADAS[Subcategoria],$B109))))</f>
        <v/>
      </c>
      <c r="K109" s="61" t="str">
        <f>IF($B109="","",IF($B$91="","",IF($F$4=1,
SUMIFS(ENTRADAS[Valor],ENTRADAS[Categoria],$B$91,ENTRADAS[Status],"Concluído",ENTRADAS[Mês],K$5,ENTRADAS[Ano],$B$5,ENTRADAS[Subcategoria],$B109),
SUMIFS(ENTRADAS[Valor],ENTRADAS[Categoria],$B$91,ENTRADAS[Mês],K$5,ENTRADAS[Ano],$B$5,ENTRADAS[Subcategoria],$B109))))</f>
        <v/>
      </c>
      <c r="L109" s="61" t="str">
        <f>IF($B109="","",IF($B$91="","",IF($F$4=1,
SUMIFS(ENTRADAS[Valor],ENTRADAS[Categoria],$B$91,ENTRADAS[Status],"Concluído",ENTRADAS[Mês],L$5,ENTRADAS[Ano],$B$5,ENTRADAS[Subcategoria],$B109),
SUMIFS(ENTRADAS[Valor],ENTRADAS[Categoria],$B$91,ENTRADAS[Mês],L$5,ENTRADAS[Ano],$B$5,ENTRADAS[Subcategoria],$B109))))</f>
        <v/>
      </c>
      <c r="M109" s="61" t="str">
        <f>IF($B109="","",IF($B$91="","",IF($F$4=1,
SUMIFS(ENTRADAS[Valor],ENTRADAS[Categoria],$B$91,ENTRADAS[Status],"Concluído",ENTRADAS[Mês],M$5,ENTRADAS[Ano],$B$5,ENTRADAS[Subcategoria],$B109),
SUMIFS(ENTRADAS[Valor],ENTRADAS[Categoria],$B$91,ENTRADAS[Mês],M$5,ENTRADAS[Ano],$B$5,ENTRADAS[Subcategoria],$B109))))</f>
        <v/>
      </c>
      <c r="N109" s="61" t="str">
        <f>IF($B109="","",IF($B$91="","",IF($F$4=1,
SUMIFS(ENTRADAS[Valor],ENTRADAS[Categoria],$B$91,ENTRADAS[Status],"Concluído",ENTRADAS[Mês],N$5,ENTRADAS[Ano],$B$5,ENTRADAS[Subcategoria],$B109),
SUMIFS(ENTRADAS[Valor],ENTRADAS[Categoria],$B$91,ENTRADAS[Mês],N$5,ENTRADAS[Ano],$B$5,ENTRADAS[Subcategoria],$B109))))</f>
        <v/>
      </c>
      <c r="O109" s="57">
        <f t="shared" si="5"/>
        <v>0</v>
      </c>
    </row>
    <row r="110" spans="2:15" x14ac:dyDescent="0.3">
      <c r="B110" s="93" t="str">
        <f>IF('PLANO DE CONTAS'!L25="","",'PLANO DE CONTAS'!L25)</f>
        <v/>
      </c>
      <c r="C110" s="61" t="str">
        <f>IF($B110="","",IF($B$91="","",IF($F$4=1,
SUMIFS(ENTRADAS[Valor],ENTRADAS[Categoria],$B$91,ENTRADAS[Status],"Concluído",ENTRADAS[Mês],C$5,ENTRADAS[Ano],$B$5,ENTRADAS[Subcategoria],$B110),
SUMIFS(ENTRADAS[Valor],ENTRADAS[Categoria],$B$91,ENTRADAS[Mês],C$5,ENTRADAS[Ano],$B$5,ENTRADAS[Subcategoria],$B110))))</f>
        <v/>
      </c>
      <c r="D110" s="61" t="str">
        <f>IF($B110="","",IF($B$91="","",IF($F$4=1,
SUMIFS(ENTRADAS[Valor],ENTRADAS[Categoria],$B$91,ENTRADAS[Status],"Concluído",ENTRADAS[Mês],D$5,ENTRADAS[Ano],$B$5,ENTRADAS[Subcategoria],$B110),
SUMIFS(ENTRADAS[Valor],ENTRADAS[Categoria],$B$91,ENTRADAS[Mês],D$5,ENTRADAS[Ano],$B$5,ENTRADAS[Subcategoria],$B110))))</f>
        <v/>
      </c>
      <c r="E110" s="61" t="str">
        <f>IF($B110="","",IF($B$91="","",IF($F$4=1,
SUMIFS(ENTRADAS[Valor],ENTRADAS[Categoria],$B$91,ENTRADAS[Status],"Concluído",ENTRADAS[Mês],E$5,ENTRADAS[Ano],$B$5,ENTRADAS[Subcategoria],$B110),
SUMIFS(ENTRADAS[Valor],ENTRADAS[Categoria],$B$91,ENTRADAS[Mês],E$5,ENTRADAS[Ano],$B$5,ENTRADAS[Subcategoria],$B110))))</f>
        <v/>
      </c>
      <c r="F110" s="61" t="str">
        <f>IF($B110="","",IF($B$91="","",IF($F$4=1,
SUMIFS(ENTRADAS[Valor],ENTRADAS[Categoria],$B$91,ENTRADAS[Status],"Concluído",ENTRADAS[Mês],F$5,ENTRADAS[Ano],$B$5,ENTRADAS[Subcategoria],$B110),
SUMIFS(ENTRADAS[Valor],ENTRADAS[Categoria],$B$91,ENTRADAS[Mês],F$5,ENTRADAS[Ano],$B$5,ENTRADAS[Subcategoria],$B110))))</f>
        <v/>
      </c>
      <c r="G110" s="61" t="str">
        <f>IF($B110="","",IF($B$91="","",IF($F$4=1,
SUMIFS(ENTRADAS[Valor],ENTRADAS[Categoria],$B$91,ENTRADAS[Status],"Concluído",ENTRADAS[Mês],G$5,ENTRADAS[Ano],$B$5,ENTRADAS[Subcategoria],$B110),
SUMIFS(ENTRADAS[Valor],ENTRADAS[Categoria],$B$91,ENTRADAS[Mês],G$5,ENTRADAS[Ano],$B$5,ENTRADAS[Subcategoria],$B110))))</f>
        <v/>
      </c>
      <c r="H110" s="61" t="str">
        <f>IF($B110="","",IF($B$91="","",IF($F$4=1,
SUMIFS(ENTRADAS[Valor],ENTRADAS[Categoria],$B$91,ENTRADAS[Status],"Concluído",ENTRADAS[Mês],H$5,ENTRADAS[Ano],$B$5,ENTRADAS[Subcategoria],$B110),
SUMIFS(ENTRADAS[Valor],ENTRADAS[Categoria],$B$91,ENTRADAS[Mês],H$5,ENTRADAS[Ano],$B$5,ENTRADAS[Subcategoria],$B110))))</f>
        <v/>
      </c>
      <c r="I110" s="61" t="str">
        <f>IF($B110="","",IF($B$91="","",IF($F$4=1,
SUMIFS(ENTRADAS[Valor],ENTRADAS[Categoria],$B$91,ENTRADAS[Status],"Concluído",ENTRADAS[Mês],I$5,ENTRADAS[Ano],$B$5,ENTRADAS[Subcategoria],$B110),
SUMIFS(ENTRADAS[Valor],ENTRADAS[Categoria],$B$91,ENTRADAS[Mês],I$5,ENTRADAS[Ano],$B$5,ENTRADAS[Subcategoria],$B110))))</f>
        <v/>
      </c>
      <c r="J110" s="61" t="str">
        <f>IF($B110="","",IF($B$91="","",IF($F$4=1,
SUMIFS(ENTRADAS[Valor],ENTRADAS[Categoria],$B$91,ENTRADAS[Status],"Concluído",ENTRADAS[Mês],J$5,ENTRADAS[Ano],$B$5,ENTRADAS[Subcategoria],$B110),
SUMIFS(ENTRADAS[Valor],ENTRADAS[Categoria],$B$91,ENTRADAS[Mês],J$5,ENTRADAS[Ano],$B$5,ENTRADAS[Subcategoria],$B110))))</f>
        <v/>
      </c>
      <c r="K110" s="61" t="str">
        <f>IF($B110="","",IF($B$91="","",IF($F$4=1,
SUMIFS(ENTRADAS[Valor],ENTRADAS[Categoria],$B$91,ENTRADAS[Status],"Concluído",ENTRADAS[Mês],K$5,ENTRADAS[Ano],$B$5,ENTRADAS[Subcategoria],$B110),
SUMIFS(ENTRADAS[Valor],ENTRADAS[Categoria],$B$91,ENTRADAS[Mês],K$5,ENTRADAS[Ano],$B$5,ENTRADAS[Subcategoria],$B110))))</f>
        <v/>
      </c>
      <c r="L110" s="61" t="str">
        <f>IF($B110="","",IF($B$91="","",IF($F$4=1,
SUMIFS(ENTRADAS[Valor],ENTRADAS[Categoria],$B$91,ENTRADAS[Status],"Concluído",ENTRADAS[Mês],L$5,ENTRADAS[Ano],$B$5,ENTRADAS[Subcategoria],$B110),
SUMIFS(ENTRADAS[Valor],ENTRADAS[Categoria],$B$91,ENTRADAS[Mês],L$5,ENTRADAS[Ano],$B$5,ENTRADAS[Subcategoria],$B110))))</f>
        <v/>
      </c>
      <c r="M110" s="61" t="str">
        <f>IF($B110="","",IF($B$91="","",IF($F$4=1,
SUMIFS(ENTRADAS[Valor],ENTRADAS[Categoria],$B$91,ENTRADAS[Status],"Concluído",ENTRADAS[Mês],M$5,ENTRADAS[Ano],$B$5,ENTRADAS[Subcategoria],$B110),
SUMIFS(ENTRADAS[Valor],ENTRADAS[Categoria],$B$91,ENTRADAS[Mês],M$5,ENTRADAS[Ano],$B$5,ENTRADAS[Subcategoria],$B110))))</f>
        <v/>
      </c>
      <c r="N110" s="61" t="str">
        <f>IF($B110="","",IF($B$91="","",IF($F$4=1,
SUMIFS(ENTRADAS[Valor],ENTRADAS[Categoria],$B$91,ENTRADAS[Status],"Concluído",ENTRADAS[Mês],N$5,ENTRADAS[Ano],$B$5,ENTRADAS[Subcategoria],$B110),
SUMIFS(ENTRADAS[Valor],ENTRADAS[Categoria],$B$91,ENTRADAS[Mês],N$5,ENTRADAS[Ano],$B$5,ENTRADAS[Subcategoria],$B110))))</f>
        <v/>
      </c>
      <c r="O110" s="57">
        <f t="shared" si="5"/>
        <v>0</v>
      </c>
    </row>
    <row r="111" spans="2:15" x14ac:dyDescent="0.3">
      <c r="B111" s="93" t="str">
        <f>IF('PLANO DE CONTAS'!L26="","",'PLANO DE CONTAS'!L26)</f>
        <v/>
      </c>
      <c r="C111" s="61" t="str">
        <f>IF($B111="","",IF($B$91="","",IF($F$4=1,
SUMIFS(ENTRADAS[Valor],ENTRADAS[Categoria],$B$91,ENTRADAS[Status],"Concluído",ENTRADAS[Mês],C$5,ENTRADAS[Ano],$B$5,ENTRADAS[Subcategoria],$B111),
SUMIFS(ENTRADAS[Valor],ENTRADAS[Categoria],$B$91,ENTRADAS[Mês],C$5,ENTRADAS[Ano],$B$5,ENTRADAS[Subcategoria],$B111))))</f>
        <v/>
      </c>
      <c r="D111" s="61" t="str">
        <f>IF($B111="","",IF($B$91="","",IF($F$4=1,
SUMIFS(ENTRADAS[Valor],ENTRADAS[Categoria],$B$91,ENTRADAS[Status],"Concluído",ENTRADAS[Mês],D$5,ENTRADAS[Ano],$B$5,ENTRADAS[Subcategoria],$B111),
SUMIFS(ENTRADAS[Valor],ENTRADAS[Categoria],$B$91,ENTRADAS[Mês],D$5,ENTRADAS[Ano],$B$5,ENTRADAS[Subcategoria],$B111))))</f>
        <v/>
      </c>
      <c r="E111" s="61" t="str">
        <f>IF($B111="","",IF($B$91="","",IF($F$4=1,
SUMIFS(ENTRADAS[Valor],ENTRADAS[Categoria],$B$91,ENTRADAS[Status],"Concluído",ENTRADAS[Mês],E$5,ENTRADAS[Ano],$B$5,ENTRADAS[Subcategoria],$B111),
SUMIFS(ENTRADAS[Valor],ENTRADAS[Categoria],$B$91,ENTRADAS[Mês],E$5,ENTRADAS[Ano],$B$5,ENTRADAS[Subcategoria],$B111))))</f>
        <v/>
      </c>
      <c r="F111" s="61" t="str">
        <f>IF($B111="","",IF($B$91="","",IF($F$4=1,
SUMIFS(ENTRADAS[Valor],ENTRADAS[Categoria],$B$91,ENTRADAS[Status],"Concluído",ENTRADAS[Mês],F$5,ENTRADAS[Ano],$B$5,ENTRADAS[Subcategoria],$B111),
SUMIFS(ENTRADAS[Valor],ENTRADAS[Categoria],$B$91,ENTRADAS[Mês],F$5,ENTRADAS[Ano],$B$5,ENTRADAS[Subcategoria],$B111))))</f>
        <v/>
      </c>
      <c r="G111" s="61" t="str">
        <f>IF($B111="","",IF($B$91="","",IF($F$4=1,
SUMIFS(ENTRADAS[Valor],ENTRADAS[Categoria],$B$91,ENTRADAS[Status],"Concluído",ENTRADAS[Mês],G$5,ENTRADAS[Ano],$B$5,ENTRADAS[Subcategoria],$B111),
SUMIFS(ENTRADAS[Valor],ENTRADAS[Categoria],$B$91,ENTRADAS[Mês],G$5,ENTRADAS[Ano],$B$5,ENTRADAS[Subcategoria],$B111))))</f>
        <v/>
      </c>
      <c r="H111" s="61" t="str">
        <f>IF($B111="","",IF($B$91="","",IF($F$4=1,
SUMIFS(ENTRADAS[Valor],ENTRADAS[Categoria],$B$91,ENTRADAS[Status],"Concluído",ENTRADAS[Mês],H$5,ENTRADAS[Ano],$B$5,ENTRADAS[Subcategoria],$B111),
SUMIFS(ENTRADAS[Valor],ENTRADAS[Categoria],$B$91,ENTRADAS[Mês],H$5,ENTRADAS[Ano],$B$5,ENTRADAS[Subcategoria],$B111))))</f>
        <v/>
      </c>
      <c r="I111" s="61" t="str">
        <f>IF($B111="","",IF($B$91="","",IF($F$4=1,
SUMIFS(ENTRADAS[Valor],ENTRADAS[Categoria],$B$91,ENTRADAS[Status],"Concluído",ENTRADAS[Mês],I$5,ENTRADAS[Ano],$B$5,ENTRADAS[Subcategoria],$B111),
SUMIFS(ENTRADAS[Valor],ENTRADAS[Categoria],$B$91,ENTRADAS[Mês],I$5,ENTRADAS[Ano],$B$5,ENTRADAS[Subcategoria],$B111))))</f>
        <v/>
      </c>
      <c r="J111" s="61" t="str">
        <f>IF($B111="","",IF($B$91="","",IF($F$4=1,
SUMIFS(ENTRADAS[Valor],ENTRADAS[Categoria],$B$91,ENTRADAS[Status],"Concluído",ENTRADAS[Mês],J$5,ENTRADAS[Ano],$B$5,ENTRADAS[Subcategoria],$B111),
SUMIFS(ENTRADAS[Valor],ENTRADAS[Categoria],$B$91,ENTRADAS[Mês],J$5,ENTRADAS[Ano],$B$5,ENTRADAS[Subcategoria],$B111))))</f>
        <v/>
      </c>
      <c r="K111" s="61" t="str">
        <f>IF($B111="","",IF($B$91="","",IF($F$4=1,
SUMIFS(ENTRADAS[Valor],ENTRADAS[Categoria],$B$91,ENTRADAS[Status],"Concluído",ENTRADAS[Mês],K$5,ENTRADAS[Ano],$B$5,ENTRADAS[Subcategoria],$B111),
SUMIFS(ENTRADAS[Valor],ENTRADAS[Categoria],$B$91,ENTRADAS[Mês],K$5,ENTRADAS[Ano],$B$5,ENTRADAS[Subcategoria],$B111))))</f>
        <v/>
      </c>
      <c r="L111" s="61" t="str">
        <f>IF($B111="","",IF($B$91="","",IF($F$4=1,
SUMIFS(ENTRADAS[Valor],ENTRADAS[Categoria],$B$91,ENTRADAS[Status],"Concluído",ENTRADAS[Mês],L$5,ENTRADAS[Ano],$B$5,ENTRADAS[Subcategoria],$B111),
SUMIFS(ENTRADAS[Valor],ENTRADAS[Categoria],$B$91,ENTRADAS[Mês],L$5,ENTRADAS[Ano],$B$5,ENTRADAS[Subcategoria],$B111))))</f>
        <v/>
      </c>
      <c r="M111" s="61" t="str">
        <f>IF($B111="","",IF($B$91="","",IF($F$4=1,
SUMIFS(ENTRADAS[Valor],ENTRADAS[Categoria],$B$91,ENTRADAS[Status],"Concluído",ENTRADAS[Mês],M$5,ENTRADAS[Ano],$B$5,ENTRADAS[Subcategoria],$B111),
SUMIFS(ENTRADAS[Valor],ENTRADAS[Categoria],$B$91,ENTRADAS[Mês],M$5,ENTRADAS[Ano],$B$5,ENTRADAS[Subcategoria],$B111))))</f>
        <v/>
      </c>
      <c r="N111" s="61" t="str">
        <f>IF($B111="","",IF($B$91="","",IF($F$4=1,
SUMIFS(ENTRADAS[Valor],ENTRADAS[Categoria],$B$91,ENTRADAS[Status],"Concluído",ENTRADAS[Mês],N$5,ENTRADAS[Ano],$B$5,ENTRADAS[Subcategoria],$B111),
SUMIFS(ENTRADAS[Valor],ENTRADAS[Categoria],$B$91,ENTRADAS[Mês],N$5,ENTRADAS[Ano],$B$5,ENTRADAS[Subcategoria],$B111))))</f>
        <v/>
      </c>
      <c r="O111" s="57">
        <f t="shared" si="5"/>
        <v>0</v>
      </c>
    </row>
    <row r="112" spans="2:15" x14ac:dyDescent="0.3">
      <c r="B112" s="58" t="str">
        <f>IF('PLANO DE CONTAS'!D28="","",'PLANO DE CONTAS'!D28)</f>
        <v>Receita 6</v>
      </c>
      <c r="C112" s="94">
        <f>IF($B112="","",IF($F$4=1,SUMIFS(ENTRADAS[Valor],ENTRADAS[Categoria],$B112,ENTRADAS[Status],"Concluído",ENTRADAS[Mês],C$5,ENTRADAS[Ano],$B$5),SUMIFS(ENTRADAS[Valor],ENTRADAS[Categoria],$B112,ENTRADAS[Mês],C$5,ENTRADAS[Ano],$B$5)))</f>
        <v>0</v>
      </c>
      <c r="D112" s="94">
        <f>IF($B112="","",IF($F$4=1,SUMIFS(ENTRADAS[Valor],ENTRADAS[Categoria],$B112,ENTRADAS[Status],"Concluído",ENTRADAS[Mês],D$5,ENTRADAS[Ano],$B$5),SUMIFS(ENTRADAS[Valor],ENTRADAS[Categoria],$B112,ENTRADAS[Mês],D$5,ENTRADAS[Ano],$B$5)))</f>
        <v>0</v>
      </c>
      <c r="E112" s="94">
        <f>IF($B112="","",IF($F$4=1,SUMIFS(ENTRADAS[Valor],ENTRADAS[Categoria],$B112,ENTRADAS[Status],"Concluído",ENTRADAS[Mês],E$5,ENTRADAS[Ano],$B$5),SUMIFS(ENTRADAS[Valor],ENTRADAS[Categoria],$B112,ENTRADAS[Mês],E$5,ENTRADAS[Ano],$B$5)))</f>
        <v>0</v>
      </c>
      <c r="F112" s="94">
        <f>IF($B112="","",IF($F$4=1,SUMIFS(ENTRADAS[Valor],ENTRADAS[Categoria],$B112,ENTRADAS[Status],"Concluído",ENTRADAS[Mês],F$5,ENTRADAS[Ano],$B$5),SUMIFS(ENTRADAS[Valor],ENTRADAS[Categoria],$B112,ENTRADAS[Mês],F$5,ENTRADAS[Ano],$B$5)))</f>
        <v>0</v>
      </c>
      <c r="G112" s="94">
        <f>IF($B112="","",IF($F$4=1,SUMIFS(ENTRADAS[Valor],ENTRADAS[Categoria],$B112,ENTRADAS[Status],"Concluído",ENTRADAS[Mês],G$5,ENTRADAS[Ano],$B$5),SUMIFS(ENTRADAS[Valor],ENTRADAS[Categoria],$B112,ENTRADAS[Mês],G$5,ENTRADAS[Ano],$B$5)))</f>
        <v>0</v>
      </c>
      <c r="H112" s="94">
        <f>IF($B112="","",IF($F$4=1,SUMIFS(ENTRADAS[Valor],ENTRADAS[Categoria],$B112,ENTRADAS[Status],"Concluído",ENTRADAS[Mês],H$5,ENTRADAS[Ano],$B$5),SUMIFS(ENTRADAS[Valor],ENTRADAS[Categoria],$B112,ENTRADAS[Mês],H$5,ENTRADAS[Ano],$B$5)))</f>
        <v>0</v>
      </c>
      <c r="I112" s="94">
        <f>IF($B112="","",IF($F$4=1,SUMIFS(ENTRADAS[Valor],ENTRADAS[Categoria],$B112,ENTRADAS[Status],"Concluído",ENTRADAS[Mês],I$5,ENTRADAS[Ano],$B$5),SUMIFS(ENTRADAS[Valor],ENTRADAS[Categoria],$B112,ENTRADAS[Mês],I$5,ENTRADAS[Ano],$B$5)))</f>
        <v>0</v>
      </c>
      <c r="J112" s="94">
        <f>IF($B112="","",IF($F$4=1,SUMIFS(ENTRADAS[Valor],ENTRADAS[Categoria],$B112,ENTRADAS[Status],"Concluído",ENTRADAS[Mês],J$5,ENTRADAS[Ano],$B$5),SUMIFS(ENTRADAS[Valor],ENTRADAS[Categoria],$B112,ENTRADAS[Mês],J$5,ENTRADAS[Ano],$B$5)))</f>
        <v>0</v>
      </c>
      <c r="K112" s="94">
        <f>IF($B112="","",IF($F$4=1,SUMIFS(ENTRADAS[Valor],ENTRADAS[Categoria],$B112,ENTRADAS[Status],"Concluído",ENTRADAS[Mês],K$5,ENTRADAS[Ano],$B$5),SUMIFS(ENTRADAS[Valor],ENTRADAS[Categoria],$B112,ENTRADAS[Mês],K$5,ENTRADAS[Ano],$B$5)))</f>
        <v>0</v>
      </c>
      <c r="L112" s="94">
        <f>IF($B112="","",IF($F$4=1,SUMIFS(ENTRADAS[Valor],ENTRADAS[Categoria],$B112,ENTRADAS[Status],"Concluído",ENTRADAS[Mês],L$5,ENTRADAS[Ano],$B$5),SUMIFS(ENTRADAS[Valor],ENTRADAS[Categoria],$B112,ENTRADAS[Mês],L$5,ENTRADAS[Ano],$B$5)))</f>
        <v>0</v>
      </c>
      <c r="M112" s="94">
        <f>IF($B112="","",IF($F$4=1,SUMIFS(ENTRADAS[Valor],ENTRADAS[Categoria],$B112,ENTRADAS[Status],"Concluído",ENTRADAS[Mês],M$5,ENTRADAS[Ano],$B$5),SUMIFS(ENTRADAS[Valor],ENTRADAS[Categoria],$B112,ENTRADAS[Mês],M$5,ENTRADAS[Ano],$B$5)))</f>
        <v>0</v>
      </c>
      <c r="N112" s="94">
        <f>IF($B112="","",IF($F$4=1,SUMIFS(ENTRADAS[Valor],ENTRADAS[Categoria],$B112,ENTRADAS[Status],"Concluído",ENTRADAS[Mês],N$5,ENTRADAS[Ano],$B$5),SUMIFS(ENTRADAS[Valor],ENTRADAS[Categoria],$B112,ENTRADAS[Mês],N$5,ENTRADAS[Ano],$B$5)))</f>
        <v>0</v>
      </c>
      <c r="O112" s="57">
        <f>SUBTOTAL(9,C112,D112,E112,F112,G112,H112,I112,J112,K112,L112,M112,N112)</f>
        <v>0</v>
      </c>
    </row>
    <row r="113" spans="2:15" x14ac:dyDescent="0.3">
      <c r="B113" s="93" t="str">
        <f>IF('PLANO DE CONTAS'!D29="","",'PLANO DE CONTAS'!D29)</f>
        <v/>
      </c>
      <c r="C113" s="61" t="str">
        <f>IF($B113="","",IF($B$112="","",IF($F$4=1,
SUMIFS(ENTRADAS[Valor],ENTRADAS[Categoria],$B$112,ENTRADAS[Status],"Concluído",ENTRADAS[Mês],C$5,ENTRADAS[Ano],$B$5,ENTRADAS[Subcategoria],$B113),
SUMIFS(ENTRADAS[Valor],ENTRADAS[Categoria],$B$112,ENTRADAS[Mês],C$5,ENTRADAS[Ano],$B$5,ENTRADAS[Subcategoria],$B113))))</f>
        <v/>
      </c>
      <c r="D113" s="61" t="str">
        <f>IF($B113="","",IF($B$112="","",IF($F$4=1,
SUMIFS(ENTRADAS[Valor],ENTRADAS[Categoria],$B$112,ENTRADAS[Status],"Concluído",ENTRADAS[Mês],D$5,ENTRADAS[Ano],$B$5,ENTRADAS[Subcategoria],$B113),
SUMIFS(ENTRADAS[Valor],ENTRADAS[Categoria],$B$112,ENTRADAS[Mês],D$5,ENTRADAS[Ano],$B$5,ENTRADAS[Subcategoria],$B113))))</f>
        <v/>
      </c>
      <c r="E113" s="61" t="str">
        <f>IF($B113="","",IF($B$112="","",IF($F$4=1,
SUMIFS(ENTRADAS[Valor],ENTRADAS[Categoria],$B$112,ENTRADAS[Status],"Concluído",ENTRADAS[Mês],E$5,ENTRADAS[Ano],$B$5,ENTRADAS[Subcategoria],$B113),
SUMIFS(ENTRADAS[Valor],ENTRADAS[Categoria],$B$112,ENTRADAS[Mês],E$5,ENTRADAS[Ano],$B$5,ENTRADAS[Subcategoria],$B113))))</f>
        <v/>
      </c>
      <c r="F113" s="61" t="str">
        <f>IF($B113="","",IF($B$112="","",IF($F$4=1,
SUMIFS(ENTRADAS[Valor],ENTRADAS[Categoria],$B$112,ENTRADAS[Status],"Concluído",ENTRADAS[Mês],F$5,ENTRADAS[Ano],$B$5,ENTRADAS[Subcategoria],$B113),
SUMIFS(ENTRADAS[Valor],ENTRADAS[Categoria],$B$112,ENTRADAS[Mês],F$5,ENTRADAS[Ano],$B$5,ENTRADAS[Subcategoria],$B113))))</f>
        <v/>
      </c>
      <c r="G113" s="61" t="str">
        <f>IF($B113="","",IF($B$112="","",IF($F$4=1,
SUMIFS(ENTRADAS[Valor],ENTRADAS[Categoria],$B$112,ENTRADAS[Status],"Concluído",ENTRADAS[Mês],G$5,ENTRADAS[Ano],$B$5,ENTRADAS[Subcategoria],$B113),
SUMIFS(ENTRADAS[Valor],ENTRADAS[Categoria],$B$112,ENTRADAS[Mês],G$5,ENTRADAS[Ano],$B$5,ENTRADAS[Subcategoria],$B113))))</f>
        <v/>
      </c>
      <c r="H113" s="61" t="str">
        <f>IF($B113="","",IF($B$112="","",IF($F$4=1,
SUMIFS(ENTRADAS[Valor],ENTRADAS[Categoria],$B$112,ENTRADAS[Status],"Concluído",ENTRADAS[Mês],H$5,ENTRADAS[Ano],$B$5,ENTRADAS[Subcategoria],$B113),
SUMIFS(ENTRADAS[Valor],ENTRADAS[Categoria],$B$112,ENTRADAS[Mês],H$5,ENTRADAS[Ano],$B$5,ENTRADAS[Subcategoria],$B113))))</f>
        <v/>
      </c>
      <c r="I113" s="61" t="str">
        <f>IF($B113="","",IF($B$112="","",IF($F$4=1,
SUMIFS(ENTRADAS[Valor],ENTRADAS[Categoria],$B$112,ENTRADAS[Status],"Concluído",ENTRADAS[Mês],I$5,ENTRADAS[Ano],$B$5,ENTRADAS[Subcategoria],$B113),
SUMIFS(ENTRADAS[Valor],ENTRADAS[Categoria],$B$112,ENTRADAS[Mês],I$5,ENTRADAS[Ano],$B$5,ENTRADAS[Subcategoria],$B113))))</f>
        <v/>
      </c>
      <c r="J113" s="61" t="str">
        <f>IF($B113="","",IF($B$112="","",IF($F$4=1,
SUMIFS(ENTRADAS[Valor],ENTRADAS[Categoria],$B$112,ENTRADAS[Status],"Concluído",ENTRADAS[Mês],J$5,ENTRADAS[Ano],$B$5,ENTRADAS[Subcategoria],$B113),
SUMIFS(ENTRADAS[Valor],ENTRADAS[Categoria],$B$112,ENTRADAS[Mês],J$5,ENTRADAS[Ano],$B$5,ENTRADAS[Subcategoria],$B113))))</f>
        <v/>
      </c>
      <c r="K113" s="61" t="str">
        <f>IF($B113="","",IF($B$112="","",IF($F$4=1,
SUMIFS(ENTRADAS[Valor],ENTRADAS[Categoria],$B$112,ENTRADAS[Status],"Concluído",ENTRADAS[Mês],K$5,ENTRADAS[Ano],$B$5,ENTRADAS[Subcategoria],$B113),
SUMIFS(ENTRADAS[Valor],ENTRADAS[Categoria],$B$112,ENTRADAS[Mês],K$5,ENTRADAS[Ano],$B$5,ENTRADAS[Subcategoria],$B113))))</f>
        <v/>
      </c>
      <c r="L113" s="61" t="str">
        <f>IF($B113="","",IF($B$112="","",IF($F$4=1,
SUMIFS(ENTRADAS[Valor],ENTRADAS[Categoria],$B$112,ENTRADAS[Status],"Concluído",ENTRADAS[Mês],L$5,ENTRADAS[Ano],$B$5,ENTRADAS[Subcategoria],$B113),
SUMIFS(ENTRADAS[Valor],ENTRADAS[Categoria],$B$112,ENTRADAS[Mês],L$5,ENTRADAS[Ano],$B$5,ENTRADAS[Subcategoria],$B113))))</f>
        <v/>
      </c>
      <c r="M113" s="61" t="str">
        <f>IF($B113="","",IF($B$112="","",IF($F$4=1,
SUMIFS(ENTRADAS[Valor],ENTRADAS[Categoria],$B$112,ENTRADAS[Status],"Concluído",ENTRADAS[Mês],M$5,ENTRADAS[Ano],$B$5,ENTRADAS[Subcategoria],$B113),
SUMIFS(ENTRADAS[Valor],ENTRADAS[Categoria],$B$112,ENTRADAS[Mês],M$5,ENTRADAS[Ano],$B$5,ENTRADAS[Subcategoria],$B113))))</f>
        <v/>
      </c>
      <c r="N113" s="61" t="str">
        <f>IF($B113="","",IF($B$112="","",IF($F$4=1,
SUMIFS(ENTRADAS[Valor],ENTRADAS[Categoria],$B$112,ENTRADAS[Status],"Concluído",ENTRADAS[Mês],N$5,ENTRADAS[Ano],$B$5,ENTRADAS[Subcategoria],$B113),
SUMIFS(ENTRADAS[Valor],ENTRADAS[Categoria],$B$112,ENTRADAS[Mês],N$5,ENTRADAS[Ano],$B$5,ENTRADAS[Subcategoria],$B113))))</f>
        <v/>
      </c>
      <c r="O113" s="57">
        <f>SUBTOTAL(9,C113,D113,E113,F113,G113,H113,I113,J113,K113,L113,M113,N113)</f>
        <v>0</v>
      </c>
    </row>
    <row r="114" spans="2:15" x14ac:dyDescent="0.3">
      <c r="B114" s="93" t="str">
        <f>IF('PLANO DE CONTAS'!D30="","",'PLANO DE CONTAS'!D30)</f>
        <v/>
      </c>
      <c r="C114" s="61" t="str">
        <f>IF($B114="","",IF($B$112="","",IF($F$4=1,
SUMIFS(ENTRADAS[Valor],ENTRADAS[Categoria],$B$112,ENTRADAS[Status],"Concluído",ENTRADAS[Mês],C$5,ENTRADAS[Ano],$B$5,ENTRADAS[Subcategoria],$B114),
SUMIFS(ENTRADAS[Valor],ENTRADAS[Categoria],$B$112,ENTRADAS[Mês],C$5,ENTRADAS[Ano],$B$5,ENTRADAS[Subcategoria],$B114))))</f>
        <v/>
      </c>
      <c r="D114" s="61" t="str">
        <f>IF($B114="","",IF($B$112="","",IF($F$4=1,
SUMIFS(ENTRADAS[Valor],ENTRADAS[Categoria],$B$112,ENTRADAS[Status],"Concluído",ENTRADAS[Mês],D$5,ENTRADAS[Ano],$B$5,ENTRADAS[Subcategoria],$B114),
SUMIFS(ENTRADAS[Valor],ENTRADAS[Categoria],$B$112,ENTRADAS[Mês],D$5,ENTRADAS[Ano],$B$5,ENTRADAS[Subcategoria],$B114))))</f>
        <v/>
      </c>
      <c r="E114" s="61" t="str">
        <f>IF($B114="","",IF($B$112="","",IF($F$4=1,
SUMIFS(ENTRADAS[Valor],ENTRADAS[Categoria],$B$112,ENTRADAS[Status],"Concluído",ENTRADAS[Mês],E$5,ENTRADAS[Ano],$B$5,ENTRADAS[Subcategoria],$B114),
SUMIFS(ENTRADAS[Valor],ENTRADAS[Categoria],$B$112,ENTRADAS[Mês],E$5,ENTRADAS[Ano],$B$5,ENTRADAS[Subcategoria],$B114))))</f>
        <v/>
      </c>
      <c r="F114" s="61" t="str">
        <f>IF($B114="","",IF($B$112="","",IF($F$4=1,
SUMIFS(ENTRADAS[Valor],ENTRADAS[Categoria],$B$112,ENTRADAS[Status],"Concluído",ENTRADAS[Mês],F$5,ENTRADAS[Ano],$B$5,ENTRADAS[Subcategoria],$B114),
SUMIFS(ENTRADAS[Valor],ENTRADAS[Categoria],$B$112,ENTRADAS[Mês],F$5,ENTRADAS[Ano],$B$5,ENTRADAS[Subcategoria],$B114))))</f>
        <v/>
      </c>
      <c r="G114" s="61" t="str">
        <f>IF($B114="","",IF($B$112="","",IF($F$4=1,
SUMIFS(ENTRADAS[Valor],ENTRADAS[Categoria],$B$112,ENTRADAS[Status],"Concluído",ENTRADAS[Mês],G$5,ENTRADAS[Ano],$B$5,ENTRADAS[Subcategoria],$B114),
SUMIFS(ENTRADAS[Valor],ENTRADAS[Categoria],$B$112,ENTRADAS[Mês],G$5,ENTRADAS[Ano],$B$5,ENTRADAS[Subcategoria],$B114))))</f>
        <v/>
      </c>
      <c r="H114" s="61" t="str">
        <f>IF($B114="","",IF($B$112="","",IF($F$4=1,
SUMIFS(ENTRADAS[Valor],ENTRADAS[Categoria],$B$112,ENTRADAS[Status],"Concluído",ENTRADAS[Mês],H$5,ENTRADAS[Ano],$B$5,ENTRADAS[Subcategoria],$B114),
SUMIFS(ENTRADAS[Valor],ENTRADAS[Categoria],$B$112,ENTRADAS[Mês],H$5,ENTRADAS[Ano],$B$5,ENTRADAS[Subcategoria],$B114))))</f>
        <v/>
      </c>
      <c r="I114" s="61" t="str">
        <f>IF($B114="","",IF($B$112="","",IF($F$4=1,
SUMIFS(ENTRADAS[Valor],ENTRADAS[Categoria],$B$112,ENTRADAS[Status],"Concluído",ENTRADAS[Mês],I$5,ENTRADAS[Ano],$B$5,ENTRADAS[Subcategoria],$B114),
SUMIFS(ENTRADAS[Valor],ENTRADAS[Categoria],$B$112,ENTRADAS[Mês],I$5,ENTRADAS[Ano],$B$5,ENTRADAS[Subcategoria],$B114))))</f>
        <v/>
      </c>
      <c r="J114" s="61" t="str">
        <f>IF($B114="","",IF($B$112="","",IF($F$4=1,
SUMIFS(ENTRADAS[Valor],ENTRADAS[Categoria],$B$112,ENTRADAS[Status],"Concluído",ENTRADAS[Mês],J$5,ENTRADAS[Ano],$B$5,ENTRADAS[Subcategoria],$B114),
SUMIFS(ENTRADAS[Valor],ENTRADAS[Categoria],$B$112,ENTRADAS[Mês],J$5,ENTRADAS[Ano],$B$5,ENTRADAS[Subcategoria],$B114))))</f>
        <v/>
      </c>
      <c r="K114" s="61" t="str">
        <f>IF($B114="","",IF($B$112="","",IF($F$4=1,
SUMIFS(ENTRADAS[Valor],ENTRADAS[Categoria],$B$112,ENTRADAS[Status],"Concluído",ENTRADAS[Mês],K$5,ENTRADAS[Ano],$B$5,ENTRADAS[Subcategoria],$B114),
SUMIFS(ENTRADAS[Valor],ENTRADAS[Categoria],$B$112,ENTRADAS[Mês],K$5,ENTRADAS[Ano],$B$5,ENTRADAS[Subcategoria],$B114))))</f>
        <v/>
      </c>
      <c r="L114" s="61" t="str">
        <f>IF($B114="","",IF($B$112="","",IF($F$4=1,
SUMIFS(ENTRADAS[Valor],ENTRADAS[Categoria],$B$112,ENTRADAS[Status],"Concluído",ENTRADAS[Mês],L$5,ENTRADAS[Ano],$B$5,ENTRADAS[Subcategoria],$B114),
SUMIFS(ENTRADAS[Valor],ENTRADAS[Categoria],$B$112,ENTRADAS[Mês],L$5,ENTRADAS[Ano],$B$5,ENTRADAS[Subcategoria],$B114))))</f>
        <v/>
      </c>
      <c r="M114" s="61" t="str">
        <f>IF($B114="","",IF($B$112="","",IF($F$4=1,
SUMIFS(ENTRADAS[Valor],ENTRADAS[Categoria],$B$112,ENTRADAS[Status],"Concluído",ENTRADAS[Mês],M$5,ENTRADAS[Ano],$B$5,ENTRADAS[Subcategoria],$B114),
SUMIFS(ENTRADAS[Valor],ENTRADAS[Categoria],$B$112,ENTRADAS[Mês],M$5,ENTRADAS[Ano],$B$5,ENTRADAS[Subcategoria],$B114))))</f>
        <v/>
      </c>
      <c r="N114" s="61" t="str">
        <f>IF($B114="","",IF($B$112="","",IF($F$4=1,
SUMIFS(ENTRADAS[Valor],ENTRADAS[Categoria],$B$112,ENTRADAS[Status],"Concluído",ENTRADAS[Mês],N$5,ENTRADAS[Ano],$B$5,ENTRADAS[Subcategoria],$B114),
SUMIFS(ENTRADAS[Valor],ENTRADAS[Categoria],$B$112,ENTRADAS[Mês],N$5,ENTRADAS[Ano],$B$5,ENTRADAS[Subcategoria],$B114))))</f>
        <v/>
      </c>
      <c r="O114" s="57">
        <f t="shared" ref="O114:O132" si="6">SUBTOTAL(9,C114,D114,E114,F114,G114,H114,I114,J114,K114,L114,M114,N114)</f>
        <v>0</v>
      </c>
    </row>
    <row r="115" spans="2:15" x14ac:dyDescent="0.3">
      <c r="B115" s="93" t="str">
        <f>IF('PLANO DE CONTAS'!D31="","",'PLANO DE CONTAS'!D31)</f>
        <v/>
      </c>
      <c r="C115" s="61" t="str">
        <f>IF($B115="","",IF($B$112="","",IF($F$4=1,
SUMIFS(ENTRADAS[Valor],ENTRADAS[Categoria],$B$112,ENTRADAS[Status],"Concluído",ENTRADAS[Mês],C$5,ENTRADAS[Ano],$B$5,ENTRADAS[Subcategoria],$B115),
SUMIFS(ENTRADAS[Valor],ENTRADAS[Categoria],$B$112,ENTRADAS[Mês],C$5,ENTRADAS[Ano],$B$5,ENTRADAS[Subcategoria],$B115))))</f>
        <v/>
      </c>
      <c r="D115" s="61" t="str">
        <f>IF($B115="","",IF($B$112="","",IF($F$4=1,
SUMIFS(ENTRADAS[Valor],ENTRADAS[Categoria],$B$112,ENTRADAS[Status],"Concluído",ENTRADAS[Mês],D$5,ENTRADAS[Ano],$B$5,ENTRADAS[Subcategoria],$B115),
SUMIFS(ENTRADAS[Valor],ENTRADAS[Categoria],$B$112,ENTRADAS[Mês],D$5,ENTRADAS[Ano],$B$5,ENTRADAS[Subcategoria],$B115))))</f>
        <v/>
      </c>
      <c r="E115" s="61" t="str">
        <f>IF($B115="","",IF($B$112="","",IF($F$4=1,
SUMIFS(ENTRADAS[Valor],ENTRADAS[Categoria],$B$112,ENTRADAS[Status],"Concluído",ENTRADAS[Mês],E$5,ENTRADAS[Ano],$B$5,ENTRADAS[Subcategoria],$B115),
SUMIFS(ENTRADAS[Valor],ENTRADAS[Categoria],$B$112,ENTRADAS[Mês],E$5,ENTRADAS[Ano],$B$5,ENTRADAS[Subcategoria],$B115))))</f>
        <v/>
      </c>
      <c r="F115" s="61" t="str">
        <f>IF($B115="","",IF($B$112="","",IF($F$4=1,
SUMIFS(ENTRADAS[Valor],ENTRADAS[Categoria],$B$112,ENTRADAS[Status],"Concluído",ENTRADAS[Mês],F$5,ENTRADAS[Ano],$B$5,ENTRADAS[Subcategoria],$B115),
SUMIFS(ENTRADAS[Valor],ENTRADAS[Categoria],$B$112,ENTRADAS[Mês],F$5,ENTRADAS[Ano],$B$5,ENTRADAS[Subcategoria],$B115))))</f>
        <v/>
      </c>
      <c r="G115" s="61" t="str">
        <f>IF($B115="","",IF($B$112="","",IF($F$4=1,
SUMIFS(ENTRADAS[Valor],ENTRADAS[Categoria],$B$112,ENTRADAS[Status],"Concluído",ENTRADAS[Mês],G$5,ENTRADAS[Ano],$B$5,ENTRADAS[Subcategoria],$B115),
SUMIFS(ENTRADAS[Valor],ENTRADAS[Categoria],$B$112,ENTRADAS[Mês],G$5,ENTRADAS[Ano],$B$5,ENTRADAS[Subcategoria],$B115))))</f>
        <v/>
      </c>
      <c r="H115" s="61" t="str">
        <f>IF($B115="","",IF($B$112="","",IF($F$4=1,
SUMIFS(ENTRADAS[Valor],ENTRADAS[Categoria],$B$112,ENTRADAS[Status],"Concluído",ENTRADAS[Mês],H$5,ENTRADAS[Ano],$B$5,ENTRADAS[Subcategoria],$B115),
SUMIFS(ENTRADAS[Valor],ENTRADAS[Categoria],$B$112,ENTRADAS[Mês],H$5,ENTRADAS[Ano],$B$5,ENTRADAS[Subcategoria],$B115))))</f>
        <v/>
      </c>
      <c r="I115" s="61" t="str">
        <f>IF($B115="","",IF($B$112="","",IF($F$4=1,
SUMIFS(ENTRADAS[Valor],ENTRADAS[Categoria],$B$112,ENTRADAS[Status],"Concluído",ENTRADAS[Mês],I$5,ENTRADAS[Ano],$B$5,ENTRADAS[Subcategoria],$B115),
SUMIFS(ENTRADAS[Valor],ENTRADAS[Categoria],$B$112,ENTRADAS[Mês],I$5,ENTRADAS[Ano],$B$5,ENTRADAS[Subcategoria],$B115))))</f>
        <v/>
      </c>
      <c r="J115" s="61" t="str">
        <f>IF($B115="","",IF($B$112="","",IF($F$4=1,
SUMIFS(ENTRADAS[Valor],ENTRADAS[Categoria],$B$112,ENTRADAS[Status],"Concluído",ENTRADAS[Mês],J$5,ENTRADAS[Ano],$B$5,ENTRADAS[Subcategoria],$B115),
SUMIFS(ENTRADAS[Valor],ENTRADAS[Categoria],$B$112,ENTRADAS[Mês],J$5,ENTRADAS[Ano],$B$5,ENTRADAS[Subcategoria],$B115))))</f>
        <v/>
      </c>
      <c r="K115" s="61" t="str">
        <f>IF($B115="","",IF($B$112="","",IF($F$4=1,
SUMIFS(ENTRADAS[Valor],ENTRADAS[Categoria],$B$112,ENTRADAS[Status],"Concluído",ENTRADAS[Mês],K$5,ENTRADAS[Ano],$B$5,ENTRADAS[Subcategoria],$B115),
SUMIFS(ENTRADAS[Valor],ENTRADAS[Categoria],$B$112,ENTRADAS[Mês],K$5,ENTRADAS[Ano],$B$5,ENTRADAS[Subcategoria],$B115))))</f>
        <v/>
      </c>
      <c r="L115" s="61" t="str">
        <f>IF($B115="","",IF($B$112="","",IF($F$4=1,
SUMIFS(ENTRADAS[Valor],ENTRADAS[Categoria],$B$112,ENTRADAS[Status],"Concluído",ENTRADAS[Mês],L$5,ENTRADAS[Ano],$B$5,ENTRADAS[Subcategoria],$B115),
SUMIFS(ENTRADAS[Valor],ENTRADAS[Categoria],$B$112,ENTRADAS[Mês],L$5,ENTRADAS[Ano],$B$5,ENTRADAS[Subcategoria],$B115))))</f>
        <v/>
      </c>
      <c r="M115" s="61" t="str">
        <f>IF($B115="","",IF($B$112="","",IF($F$4=1,
SUMIFS(ENTRADAS[Valor],ENTRADAS[Categoria],$B$112,ENTRADAS[Status],"Concluído",ENTRADAS[Mês],M$5,ENTRADAS[Ano],$B$5,ENTRADAS[Subcategoria],$B115),
SUMIFS(ENTRADAS[Valor],ENTRADAS[Categoria],$B$112,ENTRADAS[Mês],M$5,ENTRADAS[Ano],$B$5,ENTRADAS[Subcategoria],$B115))))</f>
        <v/>
      </c>
      <c r="N115" s="61" t="str">
        <f>IF($B115="","",IF($B$112="","",IF($F$4=1,
SUMIFS(ENTRADAS[Valor],ENTRADAS[Categoria],$B$112,ENTRADAS[Status],"Concluído",ENTRADAS[Mês],N$5,ENTRADAS[Ano],$B$5,ENTRADAS[Subcategoria],$B115),
SUMIFS(ENTRADAS[Valor],ENTRADAS[Categoria],$B$112,ENTRADAS[Mês],N$5,ENTRADAS[Ano],$B$5,ENTRADAS[Subcategoria],$B115))))</f>
        <v/>
      </c>
      <c r="O115" s="57">
        <f t="shared" si="6"/>
        <v>0</v>
      </c>
    </row>
    <row r="116" spans="2:15" x14ac:dyDescent="0.3">
      <c r="B116" s="93" t="str">
        <f>IF('PLANO DE CONTAS'!D32="","",'PLANO DE CONTAS'!D32)</f>
        <v/>
      </c>
      <c r="C116" s="61" t="str">
        <f>IF($B116="","",IF($B$112="","",IF($F$4=1,
SUMIFS(ENTRADAS[Valor],ENTRADAS[Categoria],$B$112,ENTRADAS[Status],"Concluído",ENTRADAS[Mês],C$5,ENTRADAS[Ano],$B$5,ENTRADAS[Subcategoria],$B116),
SUMIFS(ENTRADAS[Valor],ENTRADAS[Categoria],$B$112,ENTRADAS[Mês],C$5,ENTRADAS[Ano],$B$5,ENTRADAS[Subcategoria],$B116))))</f>
        <v/>
      </c>
      <c r="D116" s="61" t="str">
        <f>IF($B116="","",IF($B$112="","",IF($F$4=1,
SUMIFS(ENTRADAS[Valor],ENTRADAS[Categoria],$B$112,ENTRADAS[Status],"Concluído",ENTRADAS[Mês],D$5,ENTRADAS[Ano],$B$5,ENTRADAS[Subcategoria],$B116),
SUMIFS(ENTRADAS[Valor],ENTRADAS[Categoria],$B$112,ENTRADAS[Mês],D$5,ENTRADAS[Ano],$B$5,ENTRADAS[Subcategoria],$B116))))</f>
        <v/>
      </c>
      <c r="E116" s="61" t="str">
        <f>IF($B116="","",IF($B$112="","",IF($F$4=1,
SUMIFS(ENTRADAS[Valor],ENTRADAS[Categoria],$B$112,ENTRADAS[Status],"Concluído",ENTRADAS[Mês],E$5,ENTRADAS[Ano],$B$5,ENTRADAS[Subcategoria],$B116),
SUMIFS(ENTRADAS[Valor],ENTRADAS[Categoria],$B$112,ENTRADAS[Mês],E$5,ENTRADAS[Ano],$B$5,ENTRADAS[Subcategoria],$B116))))</f>
        <v/>
      </c>
      <c r="F116" s="61" t="str">
        <f>IF($B116="","",IF($B$112="","",IF($F$4=1,
SUMIFS(ENTRADAS[Valor],ENTRADAS[Categoria],$B$112,ENTRADAS[Status],"Concluído",ENTRADAS[Mês],F$5,ENTRADAS[Ano],$B$5,ENTRADAS[Subcategoria],$B116),
SUMIFS(ENTRADAS[Valor],ENTRADAS[Categoria],$B$112,ENTRADAS[Mês],F$5,ENTRADAS[Ano],$B$5,ENTRADAS[Subcategoria],$B116))))</f>
        <v/>
      </c>
      <c r="G116" s="61" t="str">
        <f>IF($B116="","",IF($B$112="","",IF($F$4=1,
SUMIFS(ENTRADAS[Valor],ENTRADAS[Categoria],$B$112,ENTRADAS[Status],"Concluído",ENTRADAS[Mês],G$5,ENTRADAS[Ano],$B$5,ENTRADAS[Subcategoria],$B116),
SUMIFS(ENTRADAS[Valor],ENTRADAS[Categoria],$B$112,ENTRADAS[Mês],G$5,ENTRADAS[Ano],$B$5,ENTRADAS[Subcategoria],$B116))))</f>
        <v/>
      </c>
      <c r="H116" s="61" t="str">
        <f>IF($B116="","",IF($B$112="","",IF($F$4=1,
SUMIFS(ENTRADAS[Valor],ENTRADAS[Categoria],$B$112,ENTRADAS[Status],"Concluído",ENTRADAS[Mês],H$5,ENTRADAS[Ano],$B$5,ENTRADAS[Subcategoria],$B116),
SUMIFS(ENTRADAS[Valor],ENTRADAS[Categoria],$B$112,ENTRADAS[Mês],H$5,ENTRADAS[Ano],$B$5,ENTRADAS[Subcategoria],$B116))))</f>
        <v/>
      </c>
      <c r="I116" s="61" t="str">
        <f>IF($B116="","",IF($B$112="","",IF($F$4=1,
SUMIFS(ENTRADAS[Valor],ENTRADAS[Categoria],$B$112,ENTRADAS[Status],"Concluído",ENTRADAS[Mês],I$5,ENTRADAS[Ano],$B$5,ENTRADAS[Subcategoria],$B116),
SUMIFS(ENTRADAS[Valor],ENTRADAS[Categoria],$B$112,ENTRADAS[Mês],I$5,ENTRADAS[Ano],$B$5,ENTRADAS[Subcategoria],$B116))))</f>
        <v/>
      </c>
      <c r="J116" s="61" t="str">
        <f>IF($B116="","",IF($B$112="","",IF($F$4=1,
SUMIFS(ENTRADAS[Valor],ENTRADAS[Categoria],$B$112,ENTRADAS[Status],"Concluído",ENTRADAS[Mês],J$5,ENTRADAS[Ano],$B$5,ENTRADAS[Subcategoria],$B116),
SUMIFS(ENTRADAS[Valor],ENTRADAS[Categoria],$B$112,ENTRADAS[Mês],J$5,ENTRADAS[Ano],$B$5,ENTRADAS[Subcategoria],$B116))))</f>
        <v/>
      </c>
      <c r="K116" s="61" t="str">
        <f>IF($B116="","",IF($B$112="","",IF($F$4=1,
SUMIFS(ENTRADAS[Valor],ENTRADAS[Categoria],$B$112,ENTRADAS[Status],"Concluído",ENTRADAS[Mês],K$5,ENTRADAS[Ano],$B$5,ENTRADAS[Subcategoria],$B116),
SUMIFS(ENTRADAS[Valor],ENTRADAS[Categoria],$B$112,ENTRADAS[Mês],K$5,ENTRADAS[Ano],$B$5,ENTRADAS[Subcategoria],$B116))))</f>
        <v/>
      </c>
      <c r="L116" s="61" t="str">
        <f>IF($B116="","",IF($B$112="","",IF($F$4=1,
SUMIFS(ENTRADAS[Valor],ENTRADAS[Categoria],$B$112,ENTRADAS[Status],"Concluído",ENTRADAS[Mês],L$5,ENTRADAS[Ano],$B$5,ENTRADAS[Subcategoria],$B116),
SUMIFS(ENTRADAS[Valor],ENTRADAS[Categoria],$B$112,ENTRADAS[Mês],L$5,ENTRADAS[Ano],$B$5,ENTRADAS[Subcategoria],$B116))))</f>
        <v/>
      </c>
      <c r="M116" s="61" t="str">
        <f>IF($B116="","",IF($B$112="","",IF($F$4=1,
SUMIFS(ENTRADAS[Valor],ENTRADAS[Categoria],$B$112,ENTRADAS[Status],"Concluído",ENTRADAS[Mês],M$5,ENTRADAS[Ano],$B$5,ENTRADAS[Subcategoria],$B116),
SUMIFS(ENTRADAS[Valor],ENTRADAS[Categoria],$B$112,ENTRADAS[Mês],M$5,ENTRADAS[Ano],$B$5,ENTRADAS[Subcategoria],$B116))))</f>
        <v/>
      </c>
      <c r="N116" s="61" t="str">
        <f>IF($B116="","",IF($B$112="","",IF($F$4=1,
SUMIFS(ENTRADAS[Valor],ENTRADAS[Categoria],$B$112,ENTRADAS[Status],"Concluído",ENTRADAS[Mês],N$5,ENTRADAS[Ano],$B$5,ENTRADAS[Subcategoria],$B116),
SUMIFS(ENTRADAS[Valor],ENTRADAS[Categoria],$B$112,ENTRADAS[Mês],N$5,ENTRADAS[Ano],$B$5,ENTRADAS[Subcategoria],$B116))))</f>
        <v/>
      </c>
      <c r="O116" s="57">
        <f t="shared" si="6"/>
        <v>0</v>
      </c>
    </row>
    <row r="117" spans="2:15" x14ac:dyDescent="0.3">
      <c r="B117" s="93" t="str">
        <f>IF('PLANO DE CONTAS'!D33="","",'PLANO DE CONTAS'!D33)</f>
        <v/>
      </c>
      <c r="C117" s="61" t="str">
        <f>IF($B117="","",IF($B$112="","",IF($F$4=1,
SUMIFS(ENTRADAS[Valor],ENTRADAS[Categoria],$B$112,ENTRADAS[Status],"Concluído",ENTRADAS[Mês],C$5,ENTRADAS[Ano],$B$5,ENTRADAS[Subcategoria],$B117),
SUMIFS(ENTRADAS[Valor],ENTRADAS[Categoria],$B$112,ENTRADAS[Mês],C$5,ENTRADAS[Ano],$B$5,ENTRADAS[Subcategoria],$B117))))</f>
        <v/>
      </c>
      <c r="D117" s="61" t="str">
        <f>IF($B117="","",IF($B$112="","",IF($F$4=1,
SUMIFS(ENTRADAS[Valor],ENTRADAS[Categoria],$B$112,ENTRADAS[Status],"Concluído",ENTRADAS[Mês],D$5,ENTRADAS[Ano],$B$5,ENTRADAS[Subcategoria],$B117),
SUMIFS(ENTRADAS[Valor],ENTRADAS[Categoria],$B$112,ENTRADAS[Mês],D$5,ENTRADAS[Ano],$B$5,ENTRADAS[Subcategoria],$B117))))</f>
        <v/>
      </c>
      <c r="E117" s="61" t="str">
        <f>IF($B117="","",IF($B$112="","",IF($F$4=1,
SUMIFS(ENTRADAS[Valor],ENTRADAS[Categoria],$B$112,ENTRADAS[Status],"Concluído",ENTRADAS[Mês],E$5,ENTRADAS[Ano],$B$5,ENTRADAS[Subcategoria],$B117),
SUMIFS(ENTRADAS[Valor],ENTRADAS[Categoria],$B$112,ENTRADAS[Mês],E$5,ENTRADAS[Ano],$B$5,ENTRADAS[Subcategoria],$B117))))</f>
        <v/>
      </c>
      <c r="F117" s="61" t="str">
        <f>IF($B117="","",IF($B$112="","",IF($F$4=1,
SUMIFS(ENTRADAS[Valor],ENTRADAS[Categoria],$B$112,ENTRADAS[Status],"Concluído",ENTRADAS[Mês],F$5,ENTRADAS[Ano],$B$5,ENTRADAS[Subcategoria],$B117),
SUMIFS(ENTRADAS[Valor],ENTRADAS[Categoria],$B$112,ENTRADAS[Mês],F$5,ENTRADAS[Ano],$B$5,ENTRADAS[Subcategoria],$B117))))</f>
        <v/>
      </c>
      <c r="G117" s="61" t="str">
        <f>IF($B117="","",IF($B$112="","",IF($F$4=1,
SUMIFS(ENTRADAS[Valor],ENTRADAS[Categoria],$B$112,ENTRADAS[Status],"Concluído",ENTRADAS[Mês],G$5,ENTRADAS[Ano],$B$5,ENTRADAS[Subcategoria],$B117),
SUMIFS(ENTRADAS[Valor],ENTRADAS[Categoria],$B$112,ENTRADAS[Mês],G$5,ENTRADAS[Ano],$B$5,ENTRADAS[Subcategoria],$B117))))</f>
        <v/>
      </c>
      <c r="H117" s="61" t="str">
        <f>IF($B117="","",IF($B$112="","",IF($F$4=1,
SUMIFS(ENTRADAS[Valor],ENTRADAS[Categoria],$B$112,ENTRADAS[Status],"Concluído",ENTRADAS[Mês],H$5,ENTRADAS[Ano],$B$5,ENTRADAS[Subcategoria],$B117),
SUMIFS(ENTRADAS[Valor],ENTRADAS[Categoria],$B$112,ENTRADAS[Mês],H$5,ENTRADAS[Ano],$B$5,ENTRADAS[Subcategoria],$B117))))</f>
        <v/>
      </c>
      <c r="I117" s="61" t="str">
        <f>IF($B117="","",IF($B$112="","",IF($F$4=1,
SUMIFS(ENTRADAS[Valor],ENTRADAS[Categoria],$B$112,ENTRADAS[Status],"Concluído",ENTRADAS[Mês],I$5,ENTRADAS[Ano],$B$5,ENTRADAS[Subcategoria],$B117),
SUMIFS(ENTRADAS[Valor],ENTRADAS[Categoria],$B$112,ENTRADAS[Mês],I$5,ENTRADAS[Ano],$B$5,ENTRADAS[Subcategoria],$B117))))</f>
        <v/>
      </c>
      <c r="J117" s="61" t="str">
        <f>IF($B117="","",IF($B$112="","",IF($F$4=1,
SUMIFS(ENTRADAS[Valor],ENTRADAS[Categoria],$B$112,ENTRADAS[Status],"Concluído",ENTRADAS[Mês],J$5,ENTRADAS[Ano],$B$5,ENTRADAS[Subcategoria],$B117),
SUMIFS(ENTRADAS[Valor],ENTRADAS[Categoria],$B$112,ENTRADAS[Mês],J$5,ENTRADAS[Ano],$B$5,ENTRADAS[Subcategoria],$B117))))</f>
        <v/>
      </c>
      <c r="K117" s="61" t="str">
        <f>IF($B117="","",IF($B$112="","",IF($F$4=1,
SUMIFS(ENTRADAS[Valor],ENTRADAS[Categoria],$B$112,ENTRADAS[Status],"Concluído",ENTRADAS[Mês],K$5,ENTRADAS[Ano],$B$5,ENTRADAS[Subcategoria],$B117),
SUMIFS(ENTRADAS[Valor],ENTRADAS[Categoria],$B$112,ENTRADAS[Mês],K$5,ENTRADAS[Ano],$B$5,ENTRADAS[Subcategoria],$B117))))</f>
        <v/>
      </c>
      <c r="L117" s="61" t="str">
        <f>IF($B117="","",IF($B$112="","",IF($F$4=1,
SUMIFS(ENTRADAS[Valor],ENTRADAS[Categoria],$B$112,ENTRADAS[Status],"Concluído",ENTRADAS[Mês],L$5,ENTRADAS[Ano],$B$5,ENTRADAS[Subcategoria],$B117),
SUMIFS(ENTRADAS[Valor],ENTRADAS[Categoria],$B$112,ENTRADAS[Mês],L$5,ENTRADAS[Ano],$B$5,ENTRADAS[Subcategoria],$B117))))</f>
        <v/>
      </c>
      <c r="M117" s="61" t="str">
        <f>IF($B117="","",IF($B$112="","",IF($F$4=1,
SUMIFS(ENTRADAS[Valor],ENTRADAS[Categoria],$B$112,ENTRADAS[Status],"Concluído",ENTRADAS[Mês],M$5,ENTRADAS[Ano],$B$5,ENTRADAS[Subcategoria],$B117),
SUMIFS(ENTRADAS[Valor],ENTRADAS[Categoria],$B$112,ENTRADAS[Mês],M$5,ENTRADAS[Ano],$B$5,ENTRADAS[Subcategoria],$B117))))</f>
        <v/>
      </c>
      <c r="N117" s="61" t="str">
        <f>IF($B117="","",IF($B$112="","",IF($F$4=1,
SUMIFS(ENTRADAS[Valor],ENTRADAS[Categoria],$B$112,ENTRADAS[Status],"Concluído",ENTRADAS[Mês],N$5,ENTRADAS[Ano],$B$5,ENTRADAS[Subcategoria],$B117),
SUMIFS(ENTRADAS[Valor],ENTRADAS[Categoria],$B$112,ENTRADAS[Mês],N$5,ENTRADAS[Ano],$B$5,ENTRADAS[Subcategoria],$B117))))</f>
        <v/>
      </c>
      <c r="O117" s="57">
        <f t="shared" si="6"/>
        <v>0</v>
      </c>
    </row>
    <row r="118" spans="2:15" x14ac:dyDescent="0.3">
      <c r="B118" s="93" t="str">
        <f>IF('PLANO DE CONTAS'!D34="","",'PLANO DE CONTAS'!D34)</f>
        <v/>
      </c>
      <c r="C118" s="61" t="str">
        <f>IF($B118="","",IF($B$112="","",IF($F$4=1,
SUMIFS(ENTRADAS[Valor],ENTRADAS[Categoria],$B$112,ENTRADAS[Status],"Concluído",ENTRADAS[Mês],C$5,ENTRADAS[Ano],$B$5,ENTRADAS[Subcategoria],$B118),
SUMIFS(ENTRADAS[Valor],ENTRADAS[Categoria],$B$112,ENTRADAS[Mês],C$5,ENTRADAS[Ano],$B$5,ENTRADAS[Subcategoria],$B118))))</f>
        <v/>
      </c>
      <c r="D118" s="61" t="str">
        <f>IF($B118="","",IF($B$112="","",IF($F$4=1,
SUMIFS(ENTRADAS[Valor],ENTRADAS[Categoria],$B$112,ENTRADAS[Status],"Concluído",ENTRADAS[Mês],D$5,ENTRADAS[Ano],$B$5,ENTRADAS[Subcategoria],$B118),
SUMIFS(ENTRADAS[Valor],ENTRADAS[Categoria],$B$112,ENTRADAS[Mês],D$5,ENTRADAS[Ano],$B$5,ENTRADAS[Subcategoria],$B118))))</f>
        <v/>
      </c>
      <c r="E118" s="61" t="str">
        <f>IF($B118="","",IF($B$112="","",IF($F$4=1,
SUMIFS(ENTRADAS[Valor],ENTRADAS[Categoria],$B$112,ENTRADAS[Status],"Concluído",ENTRADAS[Mês],E$5,ENTRADAS[Ano],$B$5,ENTRADAS[Subcategoria],$B118),
SUMIFS(ENTRADAS[Valor],ENTRADAS[Categoria],$B$112,ENTRADAS[Mês],E$5,ENTRADAS[Ano],$B$5,ENTRADAS[Subcategoria],$B118))))</f>
        <v/>
      </c>
      <c r="F118" s="61" t="str">
        <f>IF($B118="","",IF($B$112="","",IF($F$4=1,
SUMIFS(ENTRADAS[Valor],ENTRADAS[Categoria],$B$112,ENTRADAS[Status],"Concluído",ENTRADAS[Mês],F$5,ENTRADAS[Ano],$B$5,ENTRADAS[Subcategoria],$B118),
SUMIFS(ENTRADAS[Valor],ENTRADAS[Categoria],$B$112,ENTRADAS[Mês],F$5,ENTRADAS[Ano],$B$5,ENTRADAS[Subcategoria],$B118))))</f>
        <v/>
      </c>
      <c r="G118" s="61" t="str">
        <f>IF($B118="","",IF($B$112="","",IF($F$4=1,
SUMIFS(ENTRADAS[Valor],ENTRADAS[Categoria],$B$112,ENTRADAS[Status],"Concluído",ENTRADAS[Mês],G$5,ENTRADAS[Ano],$B$5,ENTRADAS[Subcategoria],$B118),
SUMIFS(ENTRADAS[Valor],ENTRADAS[Categoria],$B$112,ENTRADAS[Mês],G$5,ENTRADAS[Ano],$B$5,ENTRADAS[Subcategoria],$B118))))</f>
        <v/>
      </c>
      <c r="H118" s="61" t="str">
        <f>IF($B118="","",IF($B$112="","",IF($F$4=1,
SUMIFS(ENTRADAS[Valor],ENTRADAS[Categoria],$B$112,ENTRADAS[Status],"Concluído",ENTRADAS[Mês],H$5,ENTRADAS[Ano],$B$5,ENTRADAS[Subcategoria],$B118),
SUMIFS(ENTRADAS[Valor],ENTRADAS[Categoria],$B$112,ENTRADAS[Mês],H$5,ENTRADAS[Ano],$B$5,ENTRADAS[Subcategoria],$B118))))</f>
        <v/>
      </c>
      <c r="I118" s="61" t="str">
        <f>IF($B118="","",IF($B$112="","",IF($F$4=1,
SUMIFS(ENTRADAS[Valor],ENTRADAS[Categoria],$B$112,ENTRADAS[Status],"Concluído",ENTRADAS[Mês],I$5,ENTRADAS[Ano],$B$5,ENTRADAS[Subcategoria],$B118),
SUMIFS(ENTRADAS[Valor],ENTRADAS[Categoria],$B$112,ENTRADAS[Mês],I$5,ENTRADAS[Ano],$B$5,ENTRADAS[Subcategoria],$B118))))</f>
        <v/>
      </c>
      <c r="J118" s="61" t="str">
        <f>IF($B118="","",IF($B$112="","",IF($F$4=1,
SUMIFS(ENTRADAS[Valor],ENTRADAS[Categoria],$B$112,ENTRADAS[Status],"Concluído",ENTRADAS[Mês],J$5,ENTRADAS[Ano],$B$5,ENTRADAS[Subcategoria],$B118),
SUMIFS(ENTRADAS[Valor],ENTRADAS[Categoria],$B$112,ENTRADAS[Mês],J$5,ENTRADAS[Ano],$B$5,ENTRADAS[Subcategoria],$B118))))</f>
        <v/>
      </c>
      <c r="K118" s="61" t="str">
        <f>IF($B118="","",IF($B$112="","",IF($F$4=1,
SUMIFS(ENTRADAS[Valor],ENTRADAS[Categoria],$B$112,ENTRADAS[Status],"Concluído",ENTRADAS[Mês],K$5,ENTRADAS[Ano],$B$5,ENTRADAS[Subcategoria],$B118),
SUMIFS(ENTRADAS[Valor],ENTRADAS[Categoria],$B$112,ENTRADAS[Mês],K$5,ENTRADAS[Ano],$B$5,ENTRADAS[Subcategoria],$B118))))</f>
        <v/>
      </c>
      <c r="L118" s="61" t="str">
        <f>IF($B118="","",IF($B$112="","",IF($F$4=1,
SUMIFS(ENTRADAS[Valor],ENTRADAS[Categoria],$B$112,ENTRADAS[Status],"Concluído",ENTRADAS[Mês],L$5,ENTRADAS[Ano],$B$5,ENTRADAS[Subcategoria],$B118),
SUMIFS(ENTRADAS[Valor],ENTRADAS[Categoria],$B$112,ENTRADAS[Mês],L$5,ENTRADAS[Ano],$B$5,ENTRADAS[Subcategoria],$B118))))</f>
        <v/>
      </c>
      <c r="M118" s="61" t="str">
        <f>IF($B118="","",IF($B$112="","",IF($F$4=1,
SUMIFS(ENTRADAS[Valor],ENTRADAS[Categoria],$B$112,ENTRADAS[Status],"Concluído",ENTRADAS[Mês],M$5,ENTRADAS[Ano],$B$5,ENTRADAS[Subcategoria],$B118),
SUMIFS(ENTRADAS[Valor],ENTRADAS[Categoria],$B$112,ENTRADAS[Mês],M$5,ENTRADAS[Ano],$B$5,ENTRADAS[Subcategoria],$B118))))</f>
        <v/>
      </c>
      <c r="N118" s="61" t="str">
        <f>IF($B118="","",IF($B$112="","",IF($F$4=1,
SUMIFS(ENTRADAS[Valor],ENTRADAS[Categoria],$B$112,ENTRADAS[Status],"Concluído",ENTRADAS[Mês],N$5,ENTRADAS[Ano],$B$5,ENTRADAS[Subcategoria],$B118),
SUMIFS(ENTRADAS[Valor],ENTRADAS[Categoria],$B$112,ENTRADAS[Mês],N$5,ENTRADAS[Ano],$B$5,ENTRADAS[Subcategoria],$B118))))</f>
        <v/>
      </c>
      <c r="O118" s="57">
        <f t="shared" si="6"/>
        <v>0</v>
      </c>
    </row>
    <row r="119" spans="2:15" x14ac:dyDescent="0.3">
      <c r="B119" s="93" t="str">
        <f>IF('PLANO DE CONTAS'!D35="","",'PLANO DE CONTAS'!D35)</f>
        <v/>
      </c>
      <c r="C119" s="61" t="str">
        <f>IF($B119="","",IF($B$112="","",IF($F$4=1,
SUMIFS(ENTRADAS[Valor],ENTRADAS[Categoria],$B$112,ENTRADAS[Status],"Concluído",ENTRADAS[Mês],C$5,ENTRADAS[Ano],$B$5,ENTRADAS[Subcategoria],$B119),
SUMIFS(ENTRADAS[Valor],ENTRADAS[Categoria],$B$112,ENTRADAS[Mês],C$5,ENTRADAS[Ano],$B$5,ENTRADAS[Subcategoria],$B119))))</f>
        <v/>
      </c>
      <c r="D119" s="61" t="str">
        <f>IF($B119="","",IF($B$112="","",IF($F$4=1,
SUMIFS(ENTRADAS[Valor],ENTRADAS[Categoria],$B$112,ENTRADAS[Status],"Concluído",ENTRADAS[Mês],D$5,ENTRADAS[Ano],$B$5,ENTRADAS[Subcategoria],$B119),
SUMIFS(ENTRADAS[Valor],ENTRADAS[Categoria],$B$112,ENTRADAS[Mês],D$5,ENTRADAS[Ano],$B$5,ENTRADAS[Subcategoria],$B119))))</f>
        <v/>
      </c>
      <c r="E119" s="61" t="str">
        <f>IF($B119="","",IF($B$112="","",IF($F$4=1,
SUMIFS(ENTRADAS[Valor],ENTRADAS[Categoria],$B$112,ENTRADAS[Status],"Concluído",ENTRADAS[Mês],E$5,ENTRADAS[Ano],$B$5,ENTRADAS[Subcategoria],$B119),
SUMIFS(ENTRADAS[Valor],ENTRADAS[Categoria],$B$112,ENTRADAS[Mês],E$5,ENTRADAS[Ano],$B$5,ENTRADAS[Subcategoria],$B119))))</f>
        <v/>
      </c>
      <c r="F119" s="61" t="str">
        <f>IF($B119="","",IF($B$112="","",IF($F$4=1,
SUMIFS(ENTRADAS[Valor],ENTRADAS[Categoria],$B$112,ENTRADAS[Status],"Concluído",ENTRADAS[Mês],F$5,ENTRADAS[Ano],$B$5,ENTRADAS[Subcategoria],$B119),
SUMIFS(ENTRADAS[Valor],ENTRADAS[Categoria],$B$112,ENTRADAS[Mês],F$5,ENTRADAS[Ano],$B$5,ENTRADAS[Subcategoria],$B119))))</f>
        <v/>
      </c>
      <c r="G119" s="61" t="str">
        <f>IF($B119="","",IF($B$112="","",IF($F$4=1,
SUMIFS(ENTRADAS[Valor],ENTRADAS[Categoria],$B$112,ENTRADAS[Status],"Concluído",ENTRADAS[Mês],G$5,ENTRADAS[Ano],$B$5,ENTRADAS[Subcategoria],$B119),
SUMIFS(ENTRADAS[Valor],ENTRADAS[Categoria],$B$112,ENTRADAS[Mês],G$5,ENTRADAS[Ano],$B$5,ENTRADAS[Subcategoria],$B119))))</f>
        <v/>
      </c>
      <c r="H119" s="61" t="str">
        <f>IF($B119="","",IF($B$112="","",IF($F$4=1,
SUMIFS(ENTRADAS[Valor],ENTRADAS[Categoria],$B$112,ENTRADAS[Status],"Concluído",ENTRADAS[Mês],H$5,ENTRADAS[Ano],$B$5,ENTRADAS[Subcategoria],$B119),
SUMIFS(ENTRADAS[Valor],ENTRADAS[Categoria],$B$112,ENTRADAS[Mês],H$5,ENTRADAS[Ano],$B$5,ENTRADAS[Subcategoria],$B119))))</f>
        <v/>
      </c>
      <c r="I119" s="61" t="str">
        <f>IF($B119="","",IF($B$112="","",IF($F$4=1,
SUMIFS(ENTRADAS[Valor],ENTRADAS[Categoria],$B$112,ENTRADAS[Status],"Concluído",ENTRADAS[Mês],I$5,ENTRADAS[Ano],$B$5,ENTRADAS[Subcategoria],$B119),
SUMIFS(ENTRADAS[Valor],ENTRADAS[Categoria],$B$112,ENTRADAS[Mês],I$5,ENTRADAS[Ano],$B$5,ENTRADAS[Subcategoria],$B119))))</f>
        <v/>
      </c>
      <c r="J119" s="61" t="str">
        <f>IF($B119="","",IF($B$112="","",IF($F$4=1,
SUMIFS(ENTRADAS[Valor],ENTRADAS[Categoria],$B$112,ENTRADAS[Status],"Concluído",ENTRADAS[Mês],J$5,ENTRADAS[Ano],$B$5,ENTRADAS[Subcategoria],$B119),
SUMIFS(ENTRADAS[Valor],ENTRADAS[Categoria],$B$112,ENTRADAS[Mês],J$5,ENTRADAS[Ano],$B$5,ENTRADAS[Subcategoria],$B119))))</f>
        <v/>
      </c>
      <c r="K119" s="61" t="str">
        <f>IF($B119="","",IF($B$112="","",IF($F$4=1,
SUMIFS(ENTRADAS[Valor],ENTRADAS[Categoria],$B$112,ENTRADAS[Status],"Concluído",ENTRADAS[Mês],K$5,ENTRADAS[Ano],$B$5,ENTRADAS[Subcategoria],$B119),
SUMIFS(ENTRADAS[Valor],ENTRADAS[Categoria],$B$112,ENTRADAS[Mês],K$5,ENTRADAS[Ano],$B$5,ENTRADAS[Subcategoria],$B119))))</f>
        <v/>
      </c>
      <c r="L119" s="61" t="str">
        <f>IF($B119="","",IF($B$112="","",IF($F$4=1,
SUMIFS(ENTRADAS[Valor],ENTRADAS[Categoria],$B$112,ENTRADAS[Status],"Concluído",ENTRADAS[Mês],L$5,ENTRADAS[Ano],$B$5,ENTRADAS[Subcategoria],$B119),
SUMIFS(ENTRADAS[Valor],ENTRADAS[Categoria],$B$112,ENTRADAS[Mês],L$5,ENTRADAS[Ano],$B$5,ENTRADAS[Subcategoria],$B119))))</f>
        <v/>
      </c>
      <c r="M119" s="61" t="str">
        <f>IF($B119="","",IF($B$112="","",IF($F$4=1,
SUMIFS(ENTRADAS[Valor],ENTRADAS[Categoria],$B$112,ENTRADAS[Status],"Concluído",ENTRADAS[Mês],M$5,ENTRADAS[Ano],$B$5,ENTRADAS[Subcategoria],$B119),
SUMIFS(ENTRADAS[Valor],ENTRADAS[Categoria],$B$112,ENTRADAS[Mês],M$5,ENTRADAS[Ano],$B$5,ENTRADAS[Subcategoria],$B119))))</f>
        <v/>
      </c>
      <c r="N119" s="61" t="str">
        <f>IF($B119="","",IF($B$112="","",IF($F$4=1,
SUMIFS(ENTRADAS[Valor],ENTRADAS[Categoria],$B$112,ENTRADAS[Status],"Concluído",ENTRADAS[Mês],N$5,ENTRADAS[Ano],$B$5,ENTRADAS[Subcategoria],$B119),
SUMIFS(ENTRADAS[Valor],ENTRADAS[Categoria],$B$112,ENTRADAS[Mês],N$5,ENTRADAS[Ano],$B$5,ENTRADAS[Subcategoria],$B119))))</f>
        <v/>
      </c>
      <c r="O119" s="57">
        <f t="shared" si="6"/>
        <v>0</v>
      </c>
    </row>
    <row r="120" spans="2:15" x14ac:dyDescent="0.3">
      <c r="B120" s="93" t="str">
        <f>IF('PLANO DE CONTAS'!D36="","",'PLANO DE CONTAS'!D36)</f>
        <v/>
      </c>
      <c r="C120" s="61" t="str">
        <f>IF($B120="","",IF($B$112="","",IF($F$4=1,
SUMIFS(ENTRADAS[Valor],ENTRADAS[Categoria],$B$112,ENTRADAS[Status],"Concluído",ENTRADAS[Mês],C$5,ENTRADAS[Ano],$B$5,ENTRADAS[Subcategoria],$B120),
SUMIFS(ENTRADAS[Valor],ENTRADAS[Categoria],$B$112,ENTRADAS[Mês],C$5,ENTRADAS[Ano],$B$5,ENTRADAS[Subcategoria],$B120))))</f>
        <v/>
      </c>
      <c r="D120" s="61" t="str">
        <f>IF($B120="","",IF($B$112="","",IF($F$4=1,
SUMIFS(ENTRADAS[Valor],ENTRADAS[Categoria],$B$112,ENTRADAS[Status],"Concluído",ENTRADAS[Mês],D$5,ENTRADAS[Ano],$B$5,ENTRADAS[Subcategoria],$B120),
SUMIFS(ENTRADAS[Valor],ENTRADAS[Categoria],$B$112,ENTRADAS[Mês],D$5,ENTRADAS[Ano],$B$5,ENTRADAS[Subcategoria],$B120))))</f>
        <v/>
      </c>
      <c r="E120" s="61" t="str">
        <f>IF($B120="","",IF($B$112="","",IF($F$4=1,
SUMIFS(ENTRADAS[Valor],ENTRADAS[Categoria],$B$112,ENTRADAS[Status],"Concluído",ENTRADAS[Mês],E$5,ENTRADAS[Ano],$B$5,ENTRADAS[Subcategoria],$B120),
SUMIFS(ENTRADAS[Valor],ENTRADAS[Categoria],$B$112,ENTRADAS[Mês],E$5,ENTRADAS[Ano],$B$5,ENTRADAS[Subcategoria],$B120))))</f>
        <v/>
      </c>
      <c r="F120" s="61" t="str">
        <f>IF($B120="","",IF($B$112="","",IF($F$4=1,
SUMIFS(ENTRADAS[Valor],ENTRADAS[Categoria],$B$112,ENTRADAS[Status],"Concluído",ENTRADAS[Mês],F$5,ENTRADAS[Ano],$B$5,ENTRADAS[Subcategoria],$B120),
SUMIFS(ENTRADAS[Valor],ENTRADAS[Categoria],$B$112,ENTRADAS[Mês],F$5,ENTRADAS[Ano],$B$5,ENTRADAS[Subcategoria],$B120))))</f>
        <v/>
      </c>
      <c r="G120" s="61" t="str">
        <f>IF($B120="","",IF($B$112="","",IF($F$4=1,
SUMIFS(ENTRADAS[Valor],ENTRADAS[Categoria],$B$112,ENTRADAS[Status],"Concluído",ENTRADAS[Mês],G$5,ENTRADAS[Ano],$B$5,ENTRADAS[Subcategoria],$B120),
SUMIFS(ENTRADAS[Valor],ENTRADAS[Categoria],$B$112,ENTRADAS[Mês],G$5,ENTRADAS[Ano],$B$5,ENTRADAS[Subcategoria],$B120))))</f>
        <v/>
      </c>
      <c r="H120" s="61" t="str">
        <f>IF($B120="","",IF($B$112="","",IF($F$4=1,
SUMIFS(ENTRADAS[Valor],ENTRADAS[Categoria],$B$112,ENTRADAS[Status],"Concluído",ENTRADAS[Mês],H$5,ENTRADAS[Ano],$B$5,ENTRADAS[Subcategoria],$B120),
SUMIFS(ENTRADAS[Valor],ENTRADAS[Categoria],$B$112,ENTRADAS[Mês],H$5,ENTRADAS[Ano],$B$5,ENTRADAS[Subcategoria],$B120))))</f>
        <v/>
      </c>
      <c r="I120" s="61" t="str">
        <f>IF($B120="","",IF($B$112="","",IF($F$4=1,
SUMIFS(ENTRADAS[Valor],ENTRADAS[Categoria],$B$112,ENTRADAS[Status],"Concluído",ENTRADAS[Mês],I$5,ENTRADAS[Ano],$B$5,ENTRADAS[Subcategoria],$B120),
SUMIFS(ENTRADAS[Valor],ENTRADAS[Categoria],$B$112,ENTRADAS[Mês],I$5,ENTRADAS[Ano],$B$5,ENTRADAS[Subcategoria],$B120))))</f>
        <v/>
      </c>
      <c r="J120" s="61" t="str">
        <f>IF($B120="","",IF($B$112="","",IF($F$4=1,
SUMIFS(ENTRADAS[Valor],ENTRADAS[Categoria],$B$112,ENTRADAS[Status],"Concluído",ENTRADAS[Mês],J$5,ENTRADAS[Ano],$B$5,ENTRADAS[Subcategoria],$B120),
SUMIFS(ENTRADAS[Valor],ENTRADAS[Categoria],$B$112,ENTRADAS[Mês],J$5,ENTRADAS[Ano],$B$5,ENTRADAS[Subcategoria],$B120))))</f>
        <v/>
      </c>
      <c r="K120" s="61" t="str">
        <f>IF($B120="","",IF($B$112="","",IF($F$4=1,
SUMIFS(ENTRADAS[Valor],ENTRADAS[Categoria],$B$112,ENTRADAS[Status],"Concluído",ENTRADAS[Mês],K$5,ENTRADAS[Ano],$B$5,ENTRADAS[Subcategoria],$B120),
SUMIFS(ENTRADAS[Valor],ENTRADAS[Categoria],$B$112,ENTRADAS[Mês],K$5,ENTRADAS[Ano],$B$5,ENTRADAS[Subcategoria],$B120))))</f>
        <v/>
      </c>
      <c r="L120" s="61" t="str">
        <f>IF($B120="","",IF($B$112="","",IF($F$4=1,
SUMIFS(ENTRADAS[Valor],ENTRADAS[Categoria],$B$112,ENTRADAS[Status],"Concluído",ENTRADAS[Mês],L$5,ENTRADAS[Ano],$B$5,ENTRADAS[Subcategoria],$B120),
SUMIFS(ENTRADAS[Valor],ENTRADAS[Categoria],$B$112,ENTRADAS[Mês],L$5,ENTRADAS[Ano],$B$5,ENTRADAS[Subcategoria],$B120))))</f>
        <v/>
      </c>
      <c r="M120" s="61" t="str">
        <f>IF($B120="","",IF($B$112="","",IF($F$4=1,
SUMIFS(ENTRADAS[Valor],ENTRADAS[Categoria],$B$112,ENTRADAS[Status],"Concluído",ENTRADAS[Mês],M$5,ENTRADAS[Ano],$B$5,ENTRADAS[Subcategoria],$B120),
SUMIFS(ENTRADAS[Valor],ENTRADAS[Categoria],$B$112,ENTRADAS[Mês],M$5,ENTRADAS[Ano],$B$5,ENTRADAS[Subcategoria],$B120))))</f>
        <v/>
      </c>
      <c r="N120" s="61" t="str">
        <f>IF($B120="","",IF($B$112="","",IF($F$4=1,
SUMIFS(ENTRADAS[Valor],ENTRADAS[Categoria],$B$112,ENTRADAS[Status],"Concluído",ENTRADAS[Mês],N$5,ENTRADAS[Ano],$B$5,ENTRADAS[Subcategoria],$B120),
SUMIFS(ENTRADAS[Valor],ENTRADAS[Categoria],$B$112,ENTRADAS[Mês],N$5,ENTRADAS[Ano],$B$5,ENTRADAS[Subcategoria],$B120))))</f>
        <v/>
      </c>
      <c r="O120" s="57">
        <f t="shared" si="6"/>
        <v>0</v>
      </c>
    </row>
    <row r="121" spans="2:15" x14ac:dyDescent="0.3">
      <c r="B121" s="93" t="str">
        <f>IF('PLANO DE CONTAS'!D37="","",'PLANO DE CONTAS'!D37)</f>
        <v/>
      </c>
      <c r="C121" s="61" t="str">
        <f>IF($B121="","",IF($B$112="","",IF($F$4=1,
SUMIFS(ENTRADAS[Valor],ENTRADAS[Categoria],$B$112,ENTRADAS[Status],"Concluído",ENTRADAS[Mês],C$5,ENTRADAS[Ano],$B$5,ENTRADAS[Subcategoria],$B121),
SUMIFS(ENTRADAS[Valor],ENTRADAS[Categoria],$B$112,ENTRADAS[Mês],C$5,ENTRADAS[Ano],$B$5,ENTRADAS[Subcategoria],$B121))))</f>
        <v/>
      </c>
      <c r="D121" s="61" t="str">
        <f>IF($B121="","",IF($B$112="","",IF($F$4=1,
SUMIFS(ENTRADAS[Valor],ENTRADAS[Categoria],$B$112,ENTRADAS[Status],"Concluído",ENTRADAS[Mês],D$5,ENTRADAS[Ano],$B$5,ENTRADAS[Subcategoria],$B121),
SUMIFS(ENTRADAS[Valor],ENTRADAS[Categoria],$B$112,ENTRADAS[Mês],D$5,ENTRADAS[Ano],$B$5,ENTRADAS[Subcategoria],$B121))))</f>
        <v/>
      </c>
      <c r="E121" s="61" t="str">
        <f>IF($B121="","",IF($B$112="","",IF($F$4=1,
SUMIFS(ENTRADAS[Valor],ENTRADAS[Categoria],$B$112,ENTRADAS[Status],"Concluído",ENTRADAS[Mês],E$5,ENTRADAS[Ano],$B$5,ENTRADAS[Subcategoria],$B121),
SUMIFS(ENTRADAS[Valor],ENTRADAS[Categoria],$B$112,ENTRADAS[Mês],E$5,ENTRADAS[Ano],$B$5,ENTRADAS[Subcategoria],$B121))))</f>
        <v/>
      </c>
      <c r="F121" s="61" t="str">
        <f>IF($B121="","",IF($B$112="","",IF($F$4=1,
SUMIFS(ENTRADAS[Valor],ENTRADAS[Categoria],$B$112,ENTRADAS[Status],"Concluído",ENTRADAS[Mês],F$5,ENTRADAS[Ano],$B$5,ENTRADAS[Subcategoria],$B121),
SUMIFS(ENTRADAS[Valor],ENTRADAS[Categoria],$B$112,ENTRADAS[Mês],F$5,ENTRADAS[Ano],$B$5,ENTRADAS[Subcategoria],$B121))))</f>
        <v/>
      </c>
      <c r="G121" s="61" t="str">
        <f>IF($B121="","",IF($B$112="","",IF($F$4=1,
SUMIFS(ENTRADAS[Valor],ENTRADAS[Categoria],$B$112,ENTRADAS[Status],"Concluído",ENTRADAS[Mês],G$5,ENTRADAS[Ano],$B$5,ENTRADAS[Subcategoria],$B121),
SUMIFS(ENTRADAS[Valor],ENTRADAS[Categoria],$B$112,ENTRADAS[Mês],G$5,ENTRADAS[Ano],$B$5,ENTRADAS[Subcategoria],$B121))))</f>
        <v/>
      </c>
      <c r="H121" s="61" t="str">
        <f>IF($B121="","",IF($B$112="","",IF($F$4=1,
SUMIFS(ENTRADAS[Valor],ENTRADAS[Categoria],$B$112,ENTRADAS[Status],"Concluído",ENTRADAS[Mês],H$5,ENTRADAS[Ano],$B$5,ENTRADAS[Subcategoria],$B121),
SUMIFS(ENTRADAS[Valor],ENTRADAS[Categoria],$B$112,ENTRADAS[Mês],H$5,ENTRADAS[Ano],$B$5,ENTRADAS[Subcategoria],$B121))))</f>
        <v/>
      </c>
      <c r="I121" s="61" t="str">
        <f>IF($B121="","",IF($B$112="","",IF($F$4=1,
SUMIFS(ENTRADAS[Valor],ENTRADAS[Categoria],$B$112,ENTRADAS[Status],"Concluído",ENTRADAS[Mês],I$5,ENTRADAS[Ano],$B$5,ENTRADAS[Subcategoria],$B121),
SUMIFS(ENTRADAS[Valor],ENTRADAS[Categoria],$B$112,ENTRADAS[Mês],I$5,ENTRADAS[Ano],$B$5,ENTRADAS[Subcategoria],$B121))))</f>
        <v/>
      </c>
      <c r="J121" s="61" t="str">
        <f>IF($B121="","",IF($B$112="","",IF($F$4=1,
SUMIFS(ENTRADAS[Valor],ENTRADAS[Categoria],$B$112,ENTRADAS[Status],"Concluído",ENTRADAS[Mês],J$5,ENTRADAS[Ano],$B$5,ENTRADAS[Subcategoria],$B121),
SUMIFS(ENTRADAS[Valor],ENTRADAS[Categoria],$B$112,ENTRADAS[Mês],J$5,ENTRADAS[Ano],$B$5,ENTRADAS[Subcategoria],$B121))))</f>
        <v/>
      </c>
      <c r="K121" s="61" t="str">
        <f>IF($B121="","",IF($B$112="","",IF($F$4=1,
SUMIFS(ENTRADAS[Valor],ENTRADAS[Categoria],$B$112,ENTRADAS[Status],"Concluído",ENTRADAS[Mês],K$5,ENTRADAS[Ano],$B$5,ENTRADAS[Subcategoria],$B121),
SUMIFS(ENTRADAS[Valor],ENTRADAS[Categoria],$B$112,ENTRADAS[Mês],K$5,ENTRADAS[Ano],$B$5,ENTRADAS[Subcategoria],$B121))))</f>
        <v/>
      </c>
      <c r="L121" s="61" t="str">
        <f>IF($B121="","",IF($B$112="","",IF($F$4=1,
SUMIFS(ENTRADAS[Valor],ENTRADAS[Categoria],$B$112,ENTRADAS[Status],"Concluído",ENTRADAS[Mês],L$5,ENTRADAS[Ano],$B$5,ENTRADAS[Subcategoria],$B121),
SUMIFS(ENTRADAS[Valor],ENTRADAS[Categoria],$B$112,ENTRADAS[Mês],L$5,ENTRADAS[Ano],$B$5,ENTRADAS[Subcategoria],$B121))))</f>
        <v/>
      </c>
      <c r="M121" s="61" t="str">
        <f>IF($B121="","",IF($B$112="","",IF($F$4=1,
SUMIFS(ENTRADAS[Valor],ENTRADAS[Categoria],$B$112,ENTRADAS[Status],"Concluído",ENTRADAS[Mês],M$5,ENTRADAS[Ano],$B$5,ENTRADAS[Subcategoria],$B121),
SUMIFS(ENTRADAS[Valor],ENTRADAS[Categoria],$B$112,ENTRADAS[Mês],M$5,ENTRADAS[Ano],$B$5,ENTRADAS[Subcategoria],$B121))))</f>
        <v/>
      </c>
      <c r="N121" s="61" t="str">
        <f>IF($B121="","",IF($B$112="","",IF($F$4=1,
SUMIFS(ENTRADAS[Valor],ENTRADAS[Categoria],$B$112,ENTRADAS[Status],"Concluído",ENTRADAS[Mês],N$5,ENTRADAS[Ano],$B$5,ENTRADAS[Subcategoria],$B121),
SUMIFS(ENTRADAS[Valor],ENTRADAS[Categoria],$B$112,ENTRADAS[Mês],N$5,ENTRADAS[Ano],$B$5,ENTRADAS[Subcategoria],$B121))))</f>
        <v/>
      </c>
      <c r="O121" s="57">
        <f t="shared" si="6"/>
        <v>0</v>
      </c>
    </row>
    <row r="122" spans="2:15" x14ac:dyDescent="0.3">
      <c r="B122" s="93" t="str">
        <f>IF('PLANO DE CONTAS'!D38="","",'PLANO DE CONTAS'!D38)</f>
        <v/>
      </c>
      <c r="C122" s="61" t="str">
        <f>IF($B122="","",IF($B$112="","",IF($F$4=1,
SUMIFS(ENTRADAS[Valor],ENTRADAS[Categoria],$B$112,ENTRADAS[Status],"Concluído",ENTRADAS[Mês],C$5,ENTRADAS[Ano],$B$5,ENTRADAS[Subcategoria],$B122),
SUMIFS(ENTRADAS[Valor],ENTRADAS[Categoria],$B$112,ENTRADAS[Mês],C$5,ENTRADAS[Ano],$B$5,ENTRADAS[Subcategoria],$B122))))</f>
        <v/>
      </c>
      <c r="D122" s="61" t="str">
        <f>IF($B122="","",IF($B$112="","",IF($F$4=1,
SUMIFS(ENTRADAS[Valor],ENTRADAS[Categoria],$B$112,ENTRADAS[Status],"Concluído",ENTRADAS[Mês],D$5,ENTRADAS[Ano],$B$5,ENTRADAS[Subcategoria],$B122),
SUMIFS(ENTRADAS[Valor],ENTRADAS[Categoria],$B$112,ENTRADAS[Mês],D$5,ENTRADAS[Ano],$B$5,ENTRADAS[Subcategoria],$B122))))</f>
        <v/>
      </c>
      <c r="E122" s="61" t="str">
        <f>IF($B122="","",IF($B$112="","",IF($F$4=1,
SUMIFS(ENTRADAS[Valor],ENTRADAS[Categoria],$B$112,ENTRADAS[Status],"Concluído",ENTRADAS[Mês],E$5,ENTRADAS[Ano],$B$5,ENTRADAS[Subcategoria],$B122),
SUMIFS(ENTRADAS[Valor],ENTRADAS[Categoria],$B$112,ENTRADAS[Mês],E$5,ENTRADAS[Ano],$B$5,ENTRADAS[Subcategoria],$B122))))</f>
        <v/>
      </c>
      <c r="F122" s="61" t="str">
        <f>IF($B122="","",IF($B$112="","",IF($F$4=1,
SUMIFS(ENTRADAS[Valor],ENTRADAS[Categoria],$B$112,ENTRADAS[Status],"Concluído",ENTRADAS[Mês],F$5,ENTRADAS[Ano],$B$5,ENTRADAS[Subcategoria],$B122),
SUMIFS(ENTRADAS[Valor],ENTRADAS[Categoria],$B$112,ENTRADAS[Mês],F$5,ENTRADAS[Ano],$B$5,ENTRADAS[Subcategoria],$B122))))</f>
        <v/>
      </c>
      <c r="G122" s="61" t="str">
        <f>IF($B122="","",IF($B$112="","",IF($F$4=1,
SUMIFS(ENTRADAS[Valor],ENTRADAS[Categoria],$B$112,ENTRADAS[Status],"Concluído",ENTRADAS[Mês],G$5,ENTRADAS[Ano],$B$5,ENTRADAS[Subcategoria],$B122),
SUMIFS(ENTRADAS[Valor],ENTRADAS[Categoria],$B$112,ENTRADAS[Mês],G$5,ENTRADAS[Ano],$B$5,ENTRADAS[Subcategoria],$B122))))</f>
        <v/>
      </c>
      <c r="H122" s="61" t="str">
        <f>IF($B122="","",IF($B$112="","",IF($F$4=1,
SUMIFS(ENTRADAS[Valor],ENTRADAS[Categoria],$B$112,ENTRADAS[Status],"Concluído",ENTRADAS[Mês],H$5,ENTRADAS[Ano],$B$5,ENTRADAS[Subcategoria],$B122),
SUMIFS(ENTRADAS[Valor],ENTRADAS[Categoria],$B$112,ENTRADAS[Mês],H$5,ENTRADAS[Ano],$B$5,ENTRADAS[Subcategoria],$B122))))</f>
        <v/>
      </c>
      <c r="I122" s="61" t="str">
        <f>IF($B122="","",IF($B$112="","",IF($F$4=1,
SUMIFS(ENTRADAS[Valor],ENTRADAS[Categoria],$B$112,ENTRADAS[Status],"Concluído",ENTRADAS[Mês],I$5,ENTRADAS[Ano],$B$5,ENTRADAS[Subcategoria],$B122),
SUMIFS(ENTRADAS[Valor],ENTRADAS[Categoria],$B$112,ENTRADAS[Mês],I$5,ENTRADAS[Ano],$B$5,ENTRADAS[Subcategoria],$B122))))</f>
        <v/>
      </c>
      <c r="J122" s="61" t="str">
        <f>IF($B122="","",IF($B$112="","",IF($F$4=1,
SUMIFS(ENTRADAS[Valor],ENTRADAS[Categoria],$B$112,ENTRADAS[Status],"Concluído",ENTRADAS[Mês],J$5,ENTRADAS[Ano],$B$5,ENTRADAS[Subcategoria],$B122),
SUMIFS(ENTRADAS[Valor],ENTRADAS[Categoria],$B$112,ENTRADAS[Mês],J$5,ENTRADAS[Ano],$B$5,ENTRADAS[Subcategoria],$B122))))</f>
        <v/>
      </c>
      <c r="K122" s="61" t="str">
        <f>IF($B122="","",IF($B$112="","",IF($F$4=1,
SUMIFS(ENTRADAS[Valor],ENTRADAS[Categoria],$B$112,ENTRADAS[Status],"Concluído",ENTRADAS[Mês],K$5,ENTRADAS[Ano],$B$5,ENTRADAS[Subcategoria],$B122),
SUMIFS(ENTRADAS[Valor],ENTRADAS[Categoria],$B$112,ENTRADAS[Mês],K$5,ENTRADAS[Ano],$B$5,ENTRADAS[Subcategoria],$B122))))</f>
        <v/>
      </c>
      <c r="L122" s="61" t="str">
        <f>IF($B122="","",IF($B$112="","",IF($F$4=1,
SUMIFS(ENTRADAS[Valor],ENTRADAS[Categoria],$B$112,ENTRADAS[Status],"Concluído",ENTRADAS[Mês],L$5,ENTRADAS[Ano],$B$5,ENTRADAS[Subcategoria],$B122),
SUMIFS(ENTRADAS[Valor],ENTRADAS[Categoria],$B$112,ENTRADAS[Mês],L$5,ENTRADAS[Ano],$B$5,ENTRADAS[Subcategoria],$B122))))</f>
        <v/>
      </c>
      <c r="M122" s="61" t="str">
        <f>IF($B122="","",IF($B$112="","",IF($F$4=1,
SUMIFS(ENTRADAS[Valor],ENTRADAS[Categoria],$B$112,ENTRADAS[Status],"Concluído",ENTRADAS[Mês],M$5,ENTRADAS[Ano],$B$5,ENTRADAS[Subcategoria],$B122),
SUMIFS(ENTRADAS[Valor],ENTRADAS[Categoria],$B$112,ENTRADAS[Mês],M$5,ENTRADAS[Ano],$B$5,ENTRADAS[Subcategoria],$B122))))</f>
        <v/>
      </c>
      <c r="N122" s="61" t="str">
        <f>IF($B122="","",IF($B$112="","",IF($F$4=1,
SUMIFS(ENTRADAS[Valor],ENTRADAS[Categoria],$B$112,ENTRADAS[Status],"Concluído",ENTRADAS[Mês],N$5,ENTRADAS[Ano],$B$5,ENTRADAS[Subcategoria],$B122),
SUMIFS(ENTRADAS[Valor],ENTRADAS[Categoria],$B$112,ENTRADAS[Mês],N$5,ENTRADAS[Ano],$B$5,ENTRADAS[Subcategoria],$B122))))</f>
        <v/>
      </c>
      <c r="O122" s="57">
        <f t="shared" si="6"/>
        <v>0</v>
      </c>
    </row>
    <row r="123" spans="2:15" x14ac:dyDescent="0.3">
      <c r="B123" s="93" t="str">
        <f>IF('PLANO DE CONTAS'!D39="","",'PLANO DE CONTAS'!D39)</f>
        <v/>
      </c>
      <c r="C123" s="61" t="str">
        <f>IF($B123="","",IF($B$112="","",IF($F$4=1,
SUMIFS(ENTRADAS[Valor],ENTRADAS[Categoria],$B$112,ENTRADAS[Status],"Concluído",ENTRADAS[Mês],C$5,ENTRADAS[Ano],$B$5,ENTRADAS[Subcategoria],$B123),
SUMIFS(ENTRADAS[Valor],ENTRADAS[Categoria],$B$112,ENTRADAS[Mês],C$5,ENTRADAS[Ano],$B$5,ENTRADAS[Subcategoria],$B123))))</f>
        <v/>
      </c>
      <c r="D123" s="61" t="str">
        <f>IF($B123="","",IF($B$112="","",IF($F$4=1,
SUMIFS(ENTRADAS[Valor],ENTRADAS[Categoria],$B$112,ENTRADAS[Status],"Concluído",ENTRADAS[Mês],D$5,ENTRADAS[Ano],$B$5,ENTRADAS[Subcategoria],$B123),
SUMIFS(ENTRADAS[Valor],ENTRADAS[Categoria],$B$112,ENTRADAS[Mês],D$5,ENTRADAS[Ano],$B$5,ENTRADAS[Subcategoria],$B123))))</f>
        <v/>
      </c>
      <c r="E123" s="61" t="str">
        <f>IF($B123="","",IF($B$112="","",IF($F$4=1,
SUMIFS(ENTRADAS[Valor],ENTRADAS[Categoria],$B$112,ENTRADAS[Status],"Concluído",ENTRADAS[Mês],E$5,ENTRADAS[Ano],$B$5,ENTRADAS[Subcategoria],$B123),
SUMIFS(ENTRADAS[Valor],ENTRADAS[Categoria],$B$112,ENTRADAS[Mês],E$5,ENTRADAS[Ano],$B$5,ENTRADAS[Subcategoria],$B123))))</f>
        <v/>
      </c>
      <c r="F123" s="61" t="str">
        <f>IF($B123="","",IF($B$112="","",IF($F$4=1,
SUMIFS(ENTRADAS[Valor],ENTRADAS[Categoria],$B$112,ENTRADAS[Status],"Concluído",ENTRADAS[Mês],F$5,ENTRADAS[Ano],$B$5,ENTRADAS[Subcategoria],$B123),
SUMIFS(ENTRADAS[Valor],ENTRADAS[Categoria],$B$112,ENTRADAS[Mês],F$5,ENTRADAS[Ano],$B$5,ENTRADAS[Subcategoria],$B123))))</f>
        <v/>
      </c>
      <c r="G123" s="61" t="str">
        <f>IF($B123="","",IF($B$112="","",IF($F$4=1,
SUMIFS(ENTRADAS[Valor],ENTRADAS[Categoria],$B$112,ENTRADAS[Status],"Concluído",ENTRADAS[Mês],G$5,ENTRADAS[Ano],$B$5,ENTRADAS[Subcategoria],$B123),
SUMIFS(ENTRADAS[Valor],ENTRADAS[Categoria],$B$112,ENTRADAS[Mês],G$5,ENTRADAS[Ano],$B$5,ENTRADAS[Subcategoria],$B123))))</f>
        <v/>
      </c>
      <c r="H123" s="61" t="str">
        <f>IF($B123="","",IF($B$112="","",IF($F$4=1,
SUMIFS(ENTRADAS[Valor],ENTRADAS[Categoria],$B$112,ENTRADAS[Status],"Concluído",ENTRADAS[Mês],H$5,ENTRADAS[Ano],$B$5,ENTRADAS[Subcategoria],$B123),
SUMIFS(ENTRADAS[Valor],ENTRADAS[Categoria],$B$112,ENTRADAS[Mês],H$5,ENTRADAS[Ano],$B$5,ENTRADAS[Subcategoria],$B123))))</f>
        <v/>
      </c>
      <c r="I123" s="61" t="str">
        <f>IF($B123="","",IF($B$112="","",IF($F$4=1,
SUMIFS(ENTRADAS[Valor],ENTRADAS[Categoria],$B$112,ENTRADAS[Status],"Concluído",ENTRADAS[Mês],I$5,ENTRADAS[Ano],$B$5,ENTRADAS[Subcategoria],$B123),
SUMIFS(ENTRADAS[Valor],ENTRADAS[Categoria],$B$112,ENTRADAS[Mês],I$5,ENTRADAS[Ano],$B$5,ENTRADAS[Subcategoria],$B123))))</f>
        <v/>
      </c>
      <c r="J123" s="61" t="str">
        <f>IF($B123="","",IF($B$112="","",IF($F$4=1,
SUMIFS(ENTRADAS[Valor],ENTRADAS[Categoria],$B$112,ENTRADAS[Status],"Concluído",ENTRADAS[Mês],J$5,ENTRADAS[Ano],$B$5,ENTRADAS[Subcategoria],$B123),
SUMIFS(ENTRADAS[Valor],ENTRADAS[Categoria],$B$112,ENTRADAS[Mês],J$5,ENTRADAS[Ano],$B$5,ENTRADAS[Subcategoria],$B123))))</f>
        <v/>
      </c>
      <c r="K123" s="61" t="str">
        <f>IF($B123="","",IF($B$112="","",IF($F$4=1,
SUMIFS(ENTRADAS[Valor],ENTRADAS[Categoria],$B$112,ENTRADAS[Status],"Concluído",ENTRADAS[Mês],K$5,ENTRADAS[Ano],$B$5,ENTRADAS[Subcategoria],$B123),
SUMIFS(ENTRADAS[Valor],ENTRADAS[Categoria],$B$112,ENTRADAS[Mês],K$5,ENTRADAS[Ano],$B$5,ENTRADAS[Subcategoria],$B123))))</f>
        <v/>
      </c>
      <c r="L123" s="61" t="str">
        <f>IF($B123="","",IF($B$112="","",IF($F$4=1,
SUMIFS(ENTRADAS[Valor],ENTRADAS[Categoria],$B$112,ENTRADAS[Status],"Concluído",ENTRADAS[Mês],L$5,ENTRADAS[Ano],$B$5,ENTRADAS[Subcategoria],$B123),
SUMIFS(ENTRADAS[Valor],ENTRADAS[Categoria],$B$112,ENTRADAS[Mês],L$5,ENTRADAS[Ano],$B$5,ENTRADAS[Subcategoria],$B123))))</f>
        <v/>
      </c>
      <c r="M123" s="61" t="str">
        <f>IF($B123="","",IF($B$112="","",IF($F$4=1,
SUMIFS(ENTRADAS[Valor],ENTRADAS[Categoria],$B$112,ENTRADAS[Status],"Concluído",ENTRADAS[Mês],M$5,ENTRADAS[Ano],$B$5,ENTRADAS[Subcategoria],$B123),
SUMIFS(ENTRADAS[Valor],ENTRADAS[Categoria],$B$112,ENTRADAS[Mês],M$5,ENTRADAS[Ano],$B$5,ENTRADAS[Subcategoria],$B123))))</f>
        <v/>
      </c>
      <c r="N123" s="61" t="str">
        <f>IF($B123="","",IF($B$112="","",IF($F$4=1,
SUMIFS(ENTRADAS[Valor],ENTRADAS[Categoria],$B$112,ENTRADAS[Status],"Concluído",ENTRADAS[Mês],N$5,ENTRADAS[Ano],$B$5,ENTRADAS[Subcategoria],$B123),
SUMIFS(ENTRADAS[Valor],ENTRADAS[Categoria],$B$112,ENTRADAS[Mês],N$5,ENTRADAS[Ano],$B$5,ENTRADAS[Subcategoria],$B123))))</f>
        <v/>
      </c>
      <c r="O123" s="57">
        <f t="shared" si="6"/>
        <v>0</v>
      </c>
    </row>
    <row r="124" spans="2:15" x14ac:dyDescent="0.3">
      <c r="B124" s="93" t="str">
        <f>IF('PLANO DE CONTAS'!D40="","",'PLANO DE CONTAS'!D40)</f>
        <v/>
      </c>
      <c r="C124" s="61" t="str">
        <f>IF($B124="","",IF($B$112="","",IF($F$4=1,
SUMIFS(ENTRADAS[Valor],ENTRADAS[Categoria],$B$112,ENTRADAS[Status],"Concluído",ENTRADAS[Mês],C$5,ENTRADAS[Ano],$B$5,ENTRADAS[Subcategoria],$B124),
SUMIFS(ENTRADAS[Valor],ENTRADAS[Categoria],$B$112,ENTRADAS[Mês],C$5,ENTRADAS[Ano],$B$5,ENTRADAS[Subcategoria],$B124))))</f>
        <v/>
      </c>
      <c r="D124" s="61" t="str">
        <f>IF($B124="","",IF($B$112="","",IF($F$4=1,
SUMIFS(ENTRADAS[Valor],ENTRADAS[Categoria],$B$112,ENTRADAS[Status],"Concluído",ENTRADAS[Mês],D$5,ENTRADAS[Ano],$B$5,ENTRADAS[Subcategoria],$B124),
SUMIFS(ENTRADAS[Valor],ENTRADAS[Categoria],$B$112,ENTRADAS[Mês],D$5,ENTRADAS[Ano],$B$5,ENTRADAS[Subcategoria],$B124))))</f>
        <v/>
      </c>
      <c r="E124" s="61" t="str">
        <f>IF($B124="","",IF($B$112="","",IF($F$4=1,
SUMIFS(ENTRADAS[Valor],ENTRADAS[Categoria],$B$112,ENTRADAS[Status],"Concluído",ENTRADAS[Mês],E$5,ENTRADAS[Ano],$B$5,ENTRADAS[Subcategoria],$B124),
SUMIFS(ENTRADAS[Valor],ENTRADAS[Categoria],$B$112,ENTRADAS[Mês],E$5,ENTRADAS[Ano],$B$5,ENTRADAS[Subcategoria],$B124))))</f>
        <v/>
      </c>
      <c r="F124" s="61" t="str">
        <f>IF($B124="","",IF($B$112="","",IF($F$4=1,
SUMIFS(ENTRADAS[Valor],ENTRADAS[Categoria],$B$112,ENTRADAS[Status],"Concluído",ENTRADAS[Mês],F$5,ENTRADAS[Ano],$B$5,ENTRADAS[Subcategoria],$B124),
SUMIFS(ENTRADAS[Valor],ENTRADAS[Categoria],$B$112,ENTRADAS[Mês],F$5,ENTRADAS[Ano],$B$5,ENTRADAS[Subcategoria],$B124))))</f>
        <v/>
      </c>
      <c r="G124" s="61" t="str">
        <f>IF($B124="","",IF($B$112="","",IF($F$4=1,
SUMIFS(ENTRADAS[Valor],ENTRADAS[Categoria],$B$112,ENTRADAS[Status],"Concluído",ENTRADAS[Mês],G$5,ENTRADAS[Ano],$B$5,ENTRADAS[Subcategoria],$B124),
SUMIFS(ENTRADAS[Valor],ENTRADAS[Categoria],$B$112,ENTRADAS[Mês],G$5,ENTRADAS[Ano],$B$5,ENTRADAS[Subcategoria],$B124))))</f>
        <v/>
      </c>
      <c r="H124" s="61" t="str">
        <f>IF($B124="","",IF($B$112="","",IF($F$4=1,
SUMIFS(ENTRADAS[Valor],ENTRADAS[Categoria],$B$112,ENTRADAS[Status],"Concluído",ENTRADAS[Mês],H$5,ENTRADAS[Ano],$B$5,ENTRADAS[Subcategoria],$B124),
SUMIFS(ENTRADAS[Valor],ENTRADAS[Categoria],$B$112,ENTRADAS[Mês],H$5,ENTRADAS[Ano],$B$5,ENTRADAS[Subcategoria],$B124))))</f>
        <v/>
      </c>
      <c r="I124" s="61" t="str">
        <f>IF($B124="","",IF($B$112="","",IF($F$4=1,
SUMIFS(ENTRADAS[Valor],ENTRADAS[Categoria],$B$112,ENTRADAS[Status],"Concluído",ENTRADAS[Mês],I$5,ENTRADAS[Ano],$B$5,ENTRADAS[Subcategoria],$B124),
SUMIFS(ENTRADAS[Valor],ENTRADAS[Categoria],$B$112,ENTRADAS[Mês],I$5,ENTRADAS[Ano],$B$5,ENTRADAS[Subcategoria],$B124))))</f>
        <v/>
      </c>
      <c r="J124" s="61" t="str">
        <f>IF($B124="","",IF($B$112="","",IF($F$4=1,
SUMIFS(ENTRADAS[Valor],ENTRADAS[Categoria],$B$112,ENTRADAS[Status],"Concluído",ENTRADAS[Mês],J$5,ENTRADAS[Ano],$B$5,ENTRADAS[Subcategoria],$B124),
SUMIFS(ENTRADAS[Valor],ENTRADAS[Categoria],$B$112,ENTRADAS[Mês],J$5,ENTRADAS[Ano],$B$5,ENTRADAS[Subcategoria],$B124))))</f>
        <v/>
      </c>
      <c r="K124" s="61" t="str">
        <f>IF($B124="","",IF($B$112="","",IF($F$4=1,
SUMIFS(ENTRADAS[Valor],ENTRADAS[Categoria],$B$112,ENTRADAS[Status],"Concluído",ENTRADAS[Mês],K$5,ENTRADAS[Ano],$B$5,ENTRADAS[Subcategoria],$B124),
SUMIFS(ENTRADAS[Valor],ENTRADAS[Categoria],$B$112,ENTRADAS[Mês],K$5,ENTRADAS[Ano],$B$5,ENTRADAS[Subcategoria],$B124))))</f>
        <v/>
      </c>
      <c r="L124" s="61" t="str">
        <f>IF($B124="","",IF($B$112="","",IF($F$4=1,
SUMIFS(ENTRADAS[Valor],ENTRADAS[Categoria],$B$112,ENTRADAS[Status],"Concluído",ENTRADAS[Mês],L$5,ENTRADAS[Ano],$B$5,ENTRADAS[Subcategoria],$B124),
SUMIFS(ENTRADAS[Valor],ENTRADAS[Categoria],$B$112,ENTRADAS[Mês],L$5,ENTRADAS[Ano],$B$5,ENTRADAS[Subcategoria],$B124))))</f>
        <v/>
      </c>
      <c r="M124" s="61" t="str">
        <f>IF($B124="","",IF($B$112="","",IF($F$4=1,
SUMIFS(ENTRADAS[Valor],ENTRADAS[Categoria],$B$112,ENTRADAS[Status],"Concluído",ENTRADAS[Mês],M$5,ENTRADAS[Ano],$B$5,ENTRADAS[Subcategoria],$B124),
SUMIFS(ENTRADAS[Valor],ENTRADAS[Categoria],$B$112,ENTRADAS[Mês],M$5,ENTRADAS[Ano],$B$5,ENTRADAS[Subcategoria],$B124))))</f>
        <v/>
      </c>
      <c r="N124" s="61" t="str">
        <f>IF($B124="","",IF($B$112="","",IF($F$4=1,
SUMIFS(ENTRADAS[Valor],ENTRADAS[Categoria],$B$112,ENTRADAS[Status],"Concluído",ENTRADAS[Mês],N$5,ENTRADAS[Ano],$B$5,ENTRADAS[Subcategoria],$B124),
SUMIFS(ENTRADAS[Valor],ENTRADAS[Categoria],$B$112,ENTRADAS[Mês],N$5,ENTRADAS[Ano],$B$5,ENTRADAS[Subcategoria],$B124))))</f>
        <v/>
      </c>
      <c r="O124" s="57">
        <f t="shared" si="6"/>
        <v>0</v>
      </c>
    </row>
    <row r="125" spans="2:15" x14ac:dyDescent="0.3">
      <c r="B125" s="93" t="str">
        <f>IF('PLANO DE CONTAS'!D41="","",'PLANO DE CONTAS'!D41)</f>
        <v/>
      </c>
      <c r="C125" s="61" t="str">
        <f>IF($B125="","",IF($B$112="","",IF($F$4=1,
SUMIFS(ENTRADAS[Valor],ENTRADAS[Categoria],$B$112,ENTRADAS[Status],"Concluído",ENTRADAS[Mês],C$5,ENTRADAS[Ano],$B$5,ENTRADAS[Subcategoria],$B125),
SUMIFS(ENTRADAS[Valor],ENTRADAS[Categoria],$B$112,ENTRADAS[Mês],C$5,ENTRADAS[Ano],$B$5,ENTRADAS[Subcategoria],$B125))))</f>
        <v/>
      </c>
      <c r="D125" s="61" t="str">
        <f>IF($B125="","",IF($B$112="","",IF($F$4=1,
SUMIFS(ENTRADAS[Valor],ENTRADAS[Categoria],$B$112,ENTRADAS[Status],"Concluído",ENTRADAS[Mês],D$5,ENTRADAS[Ano],$B$5,ENTRADAS[Subcategoria],$B125),
SUMIFS(ENTRADAS[Valor],ENTRADAS[Categoria],$B$112,ENTRADAS[Mês],D$5,ENTRADAS[Ano],$B$5,ENTRADAS[Subcategoria],$B125))))</f>
        <v/>
      </c>
      <c r="E125" s="61" t="str">
        <f>IF($B125="","",IF($B$112="","",IF($F$4=1,
SUMIFS(ENTRADAS[Valor],ENTRADAS[Categoria],$B$112,ENTRADAS[Status],"Concluído",ENTRADAS[Mês],E$5,ENTRADAS[Ano],$B$5,ENTRADAS[Subcategoria],$B125),
SUMIFS(ENTRADAS[Valor],ENTRADAS[Categoria],$B$112,ENTRADAS[Mês],E$5,ENTRADAS[Ano],$B$5,ENTRADAS[Subcategoria],$B125))))</f>
        <v/>
      </c>
      <c r="F125" s="61" t="str">
        <f>IF($B125="","",IF($B$112="","",IF($F$4=1,
SUMIFS(ENTRADAS[Valor],ENTRADAS[Categoria],$B$112,ENTRADAS[Status],"Concluído",ENTRADAS[Mês],F$5,ENTRADAS[Ano],$B$5,ENTRADAS[Subcategoria],$B125),
SUMIFS(ENTRADAS[Valor],ENTRADAS[Categoria],$B$112,ENTRADAS[Mês],F$5,ENTRADAS[Ano],$B$5,ENTRADAS[Subcategoria],$B125))))</f>
        <v/>
      </c>
      <c r="G125" s="61" t="str">
        <f>IF($B125="","",IF($B$112="","",IF($F$4=1,
SUMIFS(ENTRADAS[Valor],ENTRADAS[Categoria],$B$112,ENTRADAS[Status],"Concluído",ENTRADAS[Mês],G$5,ENTRADAS[Ano],$B$5,ENTRADAS[Subcategoria],$B125),
SUMIFS(ENTRADAS[Valor],ENTRADAS[Categoria],$B$112,ENTRADAS[Mês],G$5,ENTRADAS[Ano],$B$5,ENTRADAS[Subcategoria],$B125))))</f>
        <v/>
      </c>
      <c r="H125" s="61" t="str">
        <f>IF($B125="","",IF($B$112="","",IF($F$4=1,
SUMIFS(ENTRADAS[Valor],ENTRADAS[Categoria],$B$112,ENTRADAS[Status],"Concluído",ENTRADAS[Mês],H$5,ENTRADAS[Ano],$B$5,ENTRADAS[Subcategoria],$B125),
SUMIFS(ENTRADAS[Valor],ENTRADAS[Categoria],$B$112,ENTRADAS[Mês],H$5,ENTRADAS[Ano],$B$5,ENTRADAS[Subcategoria],$B125))))</f>
        <v/>
      </c>
      <c r="I125" s="61" t="str">
        <f>IF($B125="","",IF($B$112="","",IF($F$4=1,
SUMIFS(ENTRADAS[Valor],ENTRADAS[Categoria],$B$112,ENTRADAS[Status],"Concluído",ENTRADAS[Mês],I$5,ENTRADAS[Ano],$B$5,ENTRADAS[Subcategoria],$B125),
SUMIFS(ENTRADAS[Valor],ENTRADAS[Categoria],$B$112,ENTRADAS[Mês],I$5,ENTRADAS[Ano],$B$5,ENTRADAS[Subcategoria],$B125))))</f>
        <v/>
      </c>
      <c r="J125" s="61" t="str">
        <f>IF($B125="","",IF($B$112="","",IF($F$4=1,
SUMIFS(ENTRADAS[Valor],ENTRADAS[Categoria],$B$112,ENTRADAS[Status],"Concluído",ENTRADAS[Mês],J$5,ENTRADAS[Ano],$B$5,ENTRADAS[Subcategoria],$B125),
SUMIFS(ENTRADAS[Valor],ENTRADAS[Categoria],$B$112,ENTRADAS[Mês],J$5,ENTRADAS[Ano],$B$5,ENTRADAS[Subcategoria],$B125))))</f>
        <v/>
      </c>
      <c r="K125" s="61" t="str">
        <f>IF($B125="","",IF($B$112="","",IF($F$4=1,
SUMIFS(ENTRADAS[Valor],ENTRADAS[Categoria],$B$112,ENTRADAS[Status],"Concluído",ENTRADAS[Mês],K$5,ENTRADAS[Ano],$B$5,ENTRADAS[Subcategoria],$B125),
SUMIFS(ENTRADAS[Valor],ENTRADAS[Categoria],$B$112,ENTRADAS[Mês],K$5,ENTRADAS[Ano],$B$5,ENTRADAS[Subcategoria],$B125))))</f>
        <v/>
      </c>
      <c r="L125" s="61" t="str">
        <f>IF($B125="","",IF($B$112="","",IF($F$4=1,
SUMIFS(ENTRADAS[Valor],ENTRADAS[Categoria],$B$112,ENTRADAS[Status],"Concluído",ENTRADAS[Mês],L$5,ENTRADAS[Ano],$B$5,ENTRADAS[Subcategoria],$B125),
SUMIFS(ENTRADAS[Valor],ENTRADAS[Categoria],$B$112,ENTRADAS[Mês],L$5,ENTRADAS[Ano],$B$5,ENTRADAS[Subcategoria],$B125))))</f>
        <v/>
      </c>
      <c r="M125" s="61" t="str">
        <f>IF($B125="","",IF($B$112="","",IF($F$4=1,
SUMIFS(ENTRADAS[Valor],ENTRADAS[Categoria],$B$112,ENTRADAS[Status],"Concluído",ENTRADAS[Mês],M$5,ENTRADAS[Ano],$B$5,ENTRADAS[Subcategoria],$B125),
SUMIFS(ENTRADAS[Valor],ENTRADAS[Categoria],$B$112,ENTRADAS[Mês],M$5,ENTRADAS[Ano],$B$5,ENTRADAS[Subcategoria],$B125))))</f>
        <v/>
      </c>
      <c r="N125" s="61" t="str">
        <f>IF($B125="","",IF($B$112="","",IF($F$4=1,
SUMIFS(ENTRADAS[Valor],ENTRADAS[Categoria],$B$112,ENTRADAS[Status],"Concluído",ENTRADAS[Mês],N$5,ENTRADAS[Ano],$B$5,ENTRADAS[Subcategoria],$B125),
SUMIFS(ENTRADAS[Valor],ENTRADAS[Categoria],$B$112,ENTRADAS[Mês],N$5,ENTRADAS[Ano],$B$5,ENTRADAS[Subcategoria],$B125))))</f>
        <v/>
      </c>
      <c r="O125" s="57">
        <f t="shared" si="6"/>
        <v>0</v>
      </c>
    </row>
    <row r="126" spans="2:15" x14ac:dyDescent="0.3">
      <c r="B126" s="93" t="str">
        <f>IF('PLANO DE CONTAS'!D42="","",'PLANO DE CONTAS'!D42)</f>
        <v/>
      </c>
      <c r="C126" s="61" t="str">
        <f>IF($B126="","",IF($B$112="","",IF($F$4=1,
SUMIFS(ENTRADAS[Valor],ENTRADAS[Categoria],$B$112,ENTRADAS[Status],"Concluído",ENTRADAS[Mês],C$5,ENTRADAS[Ano],$B$5,ENTRADAS[Subcategoria],$B126),
SUMIFS(ENTRADAS[Valor],ENTRADAS[Categoria],$B$112,ENTRADAS[Mês],C$5,ENTRADAS[Ano],$B$5,ENTRADAS[Subcategoria],$B126))))</f>
        <v/>
      </c>
      <c r="D126" s="61" t="str">
        <f>IF($B126="","",IF($B$112="","",IF($F$4=1,
SUMIFS(ENTRADAS[Valor],ENTRADAS[Categoria],$B$112,ENTRADAS[Status],"Concluído",ENTRADAS[Mês],D$5,ENTRADAS[Ano],$B$5,ENTRADAS[Subcategoria],$B126),
SUMIFS(ENTRADAS[Valor],ENTRADAS[Categoria],$B$112,ENTRADAS[Mês],D$5,ENTRADAS[Ano],$B$5,ENTRADAS[Subcategoria],$B126))))</f>
        <v/>
      </c>
      <c r="E126" s="61" t="str">
        <f>IF($B126="","",IF($B$112="","",IF($F$4=1,
SUMIFS(ENTRADAS[Valor],ENTRADAS[Categoria],$B$112,ENTRADAS[Status],"Concluído",ENTRADAS[Mês],E$5,ENTRADAS[Ano],$B$5,ENTRADAS[Subcategoria],$B126),
SUMIFS(ENTRADAS[Valor],ENTRADAS[Categoria],$B$112,ENTRADAS[Mês],E$5,ENTRADAS[Ano],$B$5,ENTRADAS[Subcategoria],$B126))))</f>
        <v/>
      </c>
      <c r="F126" s="61" t="str">
        <f>IF($B126="","",IF($B$112="","",IF($F$4=1,
SUMIFS(ENTRADAS[Valor],ENTRADAS[Categoria],$B$112,ENTRADAS[Status],"Concluído",ENTRADAS[Mês],F$5,ENTRADAS[Ano],$B$5,ENTRADAS[Subcategoria],$B126),
SUMIFS(ENTRADAS[Valor],ENTRADAS[Categoria],$B$112,ENTRADAS[Mês],F$5,ENTRADAS[Ano],$B$5,ENTRADAS[Subcategoria],$B126))))</f>
        <v/>
      </c>
      <c r="G126" s="61" t="str">
        <f>IF($B126="","",IF($B$112="","",IF($F$4=1,
SUMIFS(ENTRADAS[Valor],ENTRADAS[Categoria],$B$112,ENTRADAS[Status],"Concluído",ENTRADAS[Mês],G$5,ENTRADAS[Ano],$B$5,ENTRADAS[Subcategoria],$B126),
SUMIFS(ENTRADAS[Valor],ENTRADAS[Categoria],$B$112,ENTRADAS[Mês],G$5,ENTRADAS[Ano],$B$5,ENTRADAS[Subcategoria],$B126))))</f>
        <v/>
      </c>
      <c r="H126" s="61" t="str">
        <f>IF($B126="","",IF($B$112="","",IF($F$4=1,
SUMIFS(ENTRADAS[Valor],ENTRADAS[Categoria],$B$112,ENTRADAS[Status],"Concluído",ENTRADAS[Mês],H$5,ENTRADAS[Ano],$B$5,ENTRADAS[Subcategoria],$B126),
SUMIFS(ENTRADAS[Valor],ENTRADAS[Categoria],$B$112,ENTRADAS[Mês],H$5,ENTRADAS[Ano],$B$5,ENTRADAS[Subcategoria],$B126))))</f>
        <v/>
      </c>
      <c r="I126" s="61" t="str">
        <f>IF($B126="","",IF($B$112="","",IF($F$4=1,
SUMIFS(ENTRADAS[Valor],ENTRADAS[Categoria],$B$112,ENTRADAS[Status],"Concluído",ENTRADAS[Mês],I$5,ENTRADAS[Ano],$B$5,ENTRADAS[Subcategoria],$B126),
SUMIFS(ENTRADAS[Valor],ENTRADAS[Categoria],$B$112,ENTRADAS[Mês],I$5,ENTRADAS[Ano],$B$5,ENTRADAS[Subcategoria],$B126))))</f>
        <v/>
      </c>
      <c r="J126" s="61" t="str">
        <f>IF($B126="","",IF($B$112="","",IF($F$4=1,
SUMIFS(ENTRADAS[Valor],ENTRADAS[Categoria],$B$112,ENTRADAS[Status],"Concluído",ENTRADAS[Mês],J$5,ENTRADAS[Ano],$B$5,ENTRADAS[Subcategoria],$B126),
SUMIFS(ENTRADAS[Valor],ENTRADAS[Categoria],$B$112,ENTRADAS[Mês],J$5,ENTRADAS[Ano],$B$5,ENTRADAS[Subcategoria],$B126))))</f>
        <v/>
      </c>
      <c r="K126" s="61" t="str">
        <f>IF($B126="","",IF($B$112="","",IF($F$4=1,
SUMIFS(ENTRADAS[Valor],ENTRADAS[Categoria],$B$112,ENTRADAS[Status],"Concluído",ENTRADAS[Mês],K$5,ENTRADAS[Ano],$B$5,ENTRADAS[Subcategoria],$B126),
SUMIFS(ENTRADAS[Valor],ENTRADAS[Categoria],$B$112,ENTRADAS[Mês],K$5,ENTRADAS[Ano],$B$5,ENTRADAS[Subcategoria],$B126))))</f>
        <v/>
      </c>
      <c r="L126" s="61" t="str">
        <f>IF($B126="","",IF($B$112="","",IF($F$4=1,
SUMIFS(ENTRADAS[Valor],ENTRADAS[Categoria],$B$112,ENTRADAS[Status],"Concluído",ENTRADAS[Mês],L$5,ENTRADAS[Ano],$B$5,ENTRADAS[Subcategoria],$B126),
SUMIFS(ENTRADAS[Valor],ENTRADAS[Categoria],$B$112,ENTRADAS[Mês],L$5,ENTRADAS[Ano],$B$5,ENTRADAS[Subcategoria],$B126))))</f>
        <v/>
      </c>
      <c r="M126" s="61" t="str">
        <f>IF($B126="","",IF($B$112="","",IF($F$4=1,
SUMIFS(ENTRADAS[Valor],ENTRADAS[Categoria],$B$112,ENTRADAS[Status],"Concluído",ENTRADAS[Mês],M$5,ENTRADAS[Ano],$B$5,ENTRADAS[Subcategoria],$B126),
SUMIFS(ENTRADAS[Valor],ENTRADAS[Categoria],$B$112,ENTRADAS[Mês],M$5,ENTRADAS[Ano],$B$5,ENTRADAS[Subcategoria],$B126))))</f>
        <v/>
      </c>
      <c r="N126" s="61" t="str">
        <f>IF($B126="","",IF($B$112="","",IF($F$4=1,
SUMIFS(ENTRADAS[Valor],ENTRADAS[Categoria],$B$112,ENTRADAS[Status],"Concluído",ENTRADAS[Mês],N$5,ENTRADAS[Ano],$B$5,ENTRADAS[Subcategoria],$B126),
SUMIFS(ENTRADAS[Valor],ENTRADAS[Categoria],$B$112,ENTRADAS[Mês],N$5,ENTRADAS[Ano],$B$5,ENTRADAS[Subcategoria],$B126))))</f>
        <v/>
      </c>
      <c r="O126" s="57">
        <f t="shared" si="6"/>
        <v>0</v>
      </c>
    </row>
    <row r="127" spans="2:15" x14ac:dyDescent="0.3">
      <c r="B127" s="93" t="str">
        <f>IF('PLANO DE CONTAS'!D43="","",'PLANO DE CONTAS'!D43)</f>
        <v/>
      </c>
      <c r="C127" s="61" t="str">
        <f>IF($B127="","",IF($B$112="","",IF($F$4=1,
SUMIFS(ENTRADAS[Valor],ENTRADAS[Categoria],$B$112,ENTRADAS[Status],"Concluído",ENTRADAS[Mês],C$5,ENTRADAS[Ano],$B$5,ENTRADAS[Subcategoria],$B127),
SUMIFS(ENTRADAS[Valor],ENTRADAS[Categoria],$B$112,ENTRADAS[Mês],C$5,ENTRADAS[Ano],$B$5,ENTRADAS[Subcategoria],$B127))))</f>
        <v/>
      </c>
      <c r="D127" s="61" t="str">
        <f>IF($B127="","",IF($B$112="","",IF($F$4=1,
SUMIFS(ENTRADAS[Valor],ENTRADAS[Categoria],$B$112,ENTRADAS[Status],"Concluído",ENTRADAS[Mês],D$5,ENTRADAS[Ano],$B$5,ENTRADAS[Subcategoria],$B127),
SUMIFS(ENTRADAS[Valor],ENTRADAS[Categoria],$B$112,ENTRADAS[Mês],D$5,ENTRADAS[Ano],$B$5,ENTRADAS[Subcategoria],$B127))))</f>
        <v/>
      </c>
      <c r="E127" s="61" t="str">
        <f>IF($B127="","",IF($B$112="","",IF($F$4=1,
SUMIFS(ENTRADAS[Valor],ENTRADAS[Categoria],$B$112,ENTRADAS[Status],"Concluído",ENTRADAS[Mês],E$5,ENTRADAS[Ano],$B$5,ENTRADAS[Subcategoria],$B127),
SUMIFS(ENTRADAS[Valor],ENTRADAS[Categoria],$B$112,ENTRADAS[Mês],E$5,ENTRADAS[Ano],$B$5,ENTRADAS[Subcategoria],$B127))))</f>
        <v/>
      </c>
      <c r="F127" s="61" t="str">
        <f>IF($B127="","",IF($B$112="","",IF($F$4=1,
SUMIFS(ENTRADAS[Valor],ENTRADAS[Categoria],$B$112,ENTRADAS[Status],"Concluído",ENTRADAS[Mês],F$5,ENTRADAS[Ano],$B$5,ENTRADAS[Subcategoria],$B127),
SUMIFS(ENTRADAS[Valor],ENTRADAS[Categoria],$B$112,ENTRADAS[Mês],F$5,ENTRADAS[Ano],$B$5,ENTRADAS[Subcategoria],$B127))))</f>
        <v/>
      </c>
      <c r="G127" s="61" t="str">
        <f>IF($B127="","",IF($B$112="","",IF($F$4=1,
SUMIFS(ENTRADAS[Valor],ENTRADAS[Categoria],$B$112,ENTRADAS[Status],"Concluído",ENTRADAS[Mês],G$5,ENTRADAS[Ano],$B$5,ENTRADAS[Subcategoria],$B127),
SUMIFS(ENTRADAS[Valor],ENTRADAS[Categoria],$B$112,ENTRADAS[Mês],G$5,ENTRADAS[Ano],$B$5,ENTRADAS[Subcategoria],$B127))))</f>
        <v/>
      </c>
      <c r="H127" s="61" t="str">
        <f>IF($B127="","",IF($B$112="","",IF($F$4=1,
SUMIFS(ENTRADAS[Valor],ENTRADAS[Categoria],$B$112,ENTRADAS[Status],"Concluído",ENTRADAS[Mês],H$5,ENTRADAS[Ano],$B$5,ENTRADAS[Subcategoria],$B127),
SUMIFS(ENTRADAS[Valor],ENTRADAS[Categoria],$B$112,ENTRADAS[Mês],H$5,ENTRADAS[Ano],$B$5,ENTRADAS[Subcategoria],$B127))))</f>
        <v/>
      </c>
      <c r="I127" s="61" t="str">
        <f>IF($B127="","",IF($B$112="","",IF($F$4=1,
SUMIFS(ENTRADAS[Valor],ENTRADAS[Categoria],$B$112,ENTRADAS[Status],"Concluído",ENTRADAS[Mês],I$5,ENTRADAS[Ano],$B$5,ENTRADAS[Subcategoria],$B127),
SUMIFS(ENTRADAS[Valor],ENTRADAS[Categoria],$B$112,ENTRADAS[Mês],I$5,ENTRADAS[Ano],$B$5,ENTRADAS[Subcategoria],$B127))))</f>
        <v/>
      </c>
      <c r="J127" s="61" t="str">
        <f>IF($B127="","",IF($B$112="","",IF($F$4=1,
SUMIFS(ENTRADAS[Valor],ENTRADAS[Categoria],$B$112,ENTRADAS[Status],"Concluído",ENTRADAS[Mês],J$5,ENTRADAS[Ano],$B$5,ENTRADAS[Subcategoria],$B127),
SUMIFS(ENTRADAS[Valor],ENTRADAS[Categoria],$B$112,ENTRADAS[Mês],J$5,ENTRADAS[Ano],$B$5,ENTRADAS[Subcategoria],$B127))))</f>
        <v/>
      </c>
      <c r="K127" s="61" t="str">
        <f>IF($B127="","",IF($B$112="","",IF($F$4=1,
SUMIFS(ENTRADAS[Valor],ENTRADAS[Categoria],$B$112,ENTRADAS[Status],"Concluído",ENTRADAS[Mês],K$5,ENTRADAS[Ano],$B$5,ENTRADAS[Subcategoria],$B127),
SUMIFS(ENTRADAS[Valor],ENTRADAS[Categoria],$B$112,ENTRADAS[Mês],K$5,ENTRADAS[Ano],$B$5,ENTRADAS[Subcategoria],$B127))))</f>
        <v/>
      </c>
      <c r="L127" s="61" t="str">
        <f>IF($B127="","",IF($B$112="","",IF($F$4=1,
SUMIFS(ENTRADAS[Valor],ENTRADAS[Categoria],$B$112,ENTRADAS[Status],"Concluído",ENTRADAS[Mês],L$5,ENTRADAS[Ano],$B$5,ENTRADAS[Subcategoria],$B127),
SUMIFS(ENTRADAS[Valor],ENTRADAS[Categoria],$B$112,ENTRADAS[Mês],L$5,ENTRADAS[Ano],$B$5,ENTRADAS[Subcategoria],$B127))))</f>
        <v/>
      </c>
      <c r="M127" s="61" t="str">
        <f>IF($B127="","",IF($B$112="","",IF($F$4=1,
SUMIFS(ENTRADAS[Valor],ENTRADAS[Categoria],$B$112,ENTRADAS[Status],"Concluído",ENTRADAS[Mês],M$5,ENTRADAS[Ano],$B$5,ENTRADAS[Subcategoria],$B127),
SUMIFS(ENTRADAS[Valor],ENTRADAS[Categoria],$B$112,ENTRADAS[Mês],M$5,ENTRADAS[Ano],$B$5,ENTRADAS[Subcategoria],$B127))))</f>
        <v/>
      </c>
      <c r="N127" s="61" t="str">
        <f>IF($B127="","",IF($B$112="","",IF($F$4=1,
SUMIFS(ENTRADAS[Valor],ENTRADAS[Categoria],$B$112,ENTRADAS[Status],"Concluído",ENTRADAS[Mês],N$5,ENTRADAS[Ano],$B$5,ENTRADAS[Subcategoria],$B127),
SUMIFS(ENTRADAS[Valor],ENTRADAS[Categoria],$B$112,ENTRADAS[Mês],N$5,ENTRADAS[Ano],$B$5,ENTRADAS[Subcategoria],$B127))))</f>
        <v/>
      </c>
      <c r="O127" s="57">
        <f t="shared" si="6"/>
        <v>0</v>
      </c>
    </row>
    <row r="128" spans="2:15" x14ac:dyDescent="0.3">
      <c r="B128" s="93" t="str">
        <f>IF('PLANO DE CONTAS'!D44="","",'PLANO DE CONTAS'!D44)</f>
        <v/>
      </c>
      <c r="C128" s="61" t="str">
        <f>IF($B128="","",IF($B$112="","",IF($F$4=1,
SUMIFS(ENTRADAS[Valor],ENTRADAS[Categoria],$B$112,ENTRADAS[Status],"Concluído",ENTRADAS[Mês],C$5,ENTRADAS[Ano],$B$5,ENTRADAS[Subcategoria],$B128),
SUMIFS(ENTRADAS[Valor],ENTRADAS[Categoria],$B$112,ENTRADAS[Mês],C$5,ENTRADAS[Ano],$B$5,ENTRADAS[Subcategoria],$B128))))</f>
        <v/>
      </c>
      <c r="D128" s="61" t="str">
        <f>IF($B128="","",IF($B$112="","",IF($F$4=1,
SUMIFS(ENTRADAS[Valor],ENTRADAS[Categoria],$B$112,ENTRADAS[Status],"Concluído",ENTRADAS[Mês],D$5,ENTRADAS[Ano],$B$5,ENTRADAS[Subcategoria],$B128),
SUMIFS(ENTRADAS[Valor],ENTRADAS[Categoria],$B$112,ENTRADAS[Mês],D$5,ENTRADAS[Ano],$B$5,ENTRADAS[Subcategoria],$B128))))</f>
        <v/>
      </c>
      <c r="E128" s="61" t="str">
        <f>IF($B128="","",IF($B$112="","",IF($F$4=1,
SUMIFS(ENTRADAS[Valor],ENTRADAS[Categoria],$B$112,ENTRADAS[Status],"Concluído",ENTRADAS[Mês],E$5,ENTRADAS[Ano],$B$5,ENTRADAS[Subcategoria],$B128),
SUMIFS(ENTRADAS[Valor],ENTRADAS[Categoria],$B$112,ENTRADAS[Mês],E$5,ENTRADAS[Ano],$B$5,ENTRADAS[Subcategoria],$B128))))</f>
        <v/>
      </c>
      <c r="F128" s="61" t="str">
        <f>IF($B128="","",IF($B$112="","",IF($F$4=1,
SUMIFS(ENTRADAS[Valor],ENTRADAS[Categoria],$B$112,ENTRADAS[Status],"Concluído",ENTRADAS[Mês],F$5,ENTRADAS[Ano],$B$5,ENTRADAS[Subcategoria],$B128),
SUMIFS(ENTRADAS[Valor],ENTRADAS[Categoria],$B$112,ENTRADAS[Mês],F$5,ENTRADAS[Ano],$B$5,ENTRADAS[Subcategoria],$B128))))</f>
        <v/>
      </c>
      <c r="G128" s="61" t="str">
        <f>IF($B128="","",IF($B$112="","",IF($F$4=1,
SUMIFS(ENTRADAS[Valor],ENTRADAS[Categoria],$B$112,ENTRADAS[Status],"Concluído",ENTRADAS[Mês],G$5,ENTRADAS[Ano],$B$5,ENTRADAS[Subcategoria],$B128),
SUMIFS(ENTRADAS[Valor],ENTRADAS[Categoria],$B$112,ENTRADAS[Mês],G$5,ENTRADAS[Ano],$B$5,ENTRADAS[Subcategoria],$B128))))</f>
        <v/>
      </c>
      <c r="H128" s="61" t="str">
        <f>IF($B128="","",IF($B$112="","",IF($F$4=1,
SUMIFS(ENTRADAS[Valor],ENTRADAS[Categoria],$B$112,ENTRADAS[Status],"Concluído",ENTRADAS[Mês],H$5,ENTRADAS[Ano],$B$5,ENTRADAS[Subcategoria],$B128),
SUMIFS(ENTRADAS[Valor],ENTRADAS[Categoria],$B$112,ENTRADAS[Mês],H$5,ENTRADAS[Ano],$B$5,ENTRADAS[Subcategoria],$B128))))</f>
        <v/>
      </c>
      <c r="I128" s="61" t="str">
        <f>IF($B128="","",IF($B$112="","",IF($F$4=1,
SUMIFS(ENTRADAS[Valor],ENTRADAS[Categoria],$B$112,ENTRADAS[Status],"Concluído",ENTRADAS[Mês],I$5,ENTRADAS[Ano],$B$5,ENTRADAS[Subcategoria],$B128),
SUMIFS(ENTRADAS[Valor],ENTRADAS[Categoria],$B$112,ENTRADAS[Mês],I$5,ENTRADAS[Ano],$B$5,ENTRADAS[Subcategoria],$B128))))</f>
        <v/>
      </c>
      <c r="J128" s="61" t="str">
        <f>IF($B128="","",IF($B$112="","",IF($F$4=1,
SUMIFS(ENTRADAS[Valor],ENTRADAS[Categoria],$B$112,ENTRADAS[Status],"Concluído",ENTRADAS[Mês],J$5,ENTRADAS[Ano],$B$5,ENTRADAS[Subcategoria],$B128),
SUMIFS(ENTRADAS[Valor],ENTRADAS[Categoria],$B$112,ENTRADAS[Mês],J$5,ENTRADAS[Ano],$B$5,ENTRADAS[Subcategoria],$B128))))</f>
        <v/>
      </c>
      <c r="K128" s="61" t="str">
        <f>IF($B128="","",IF($B$112="","",IF($F$4=1,
SUMIFS(ENTRADAS[Valor],ENTRADAS[Categoria],$B$112,ENTRADAS[Status],"Concluído",ENTRADAS[Mês],K$5,ENTRADAS[Ano],$B$5,ENTRADAS[Subcategoria],$B128),
SUMIFS(ENTRADAS[Valor],ENTRADAS[Categoria],$B$112,ENTRADAS[Mês],K$5,ENTRADAS[Ano],$B$5,ENTRADAS[Subcategoria],$B128))))</f>
        <v/>
      </c>
      <c r="L128" s="61" t="str">
        <f>IF($B128="","",IF($B$112="","",IF($F$4=1,
SUMIFS(ENTRADAS[Valor],ENTRADAS[Categoria],$B$112,ENTRADAS[Status],"Concluído",ENTRADAS[Mês],L$5,ENTRADAS[Ano],$B$5,ENTRADAS[Subcategoria],$B128),
SUMIFS(ENTRADAS[Valor],ENTRADAS[Categoria],$B$112,ENTRADAS[Mês],L$5,ENTRADAS[Ano],$B$5,ENTRADAS[Subcategoria],$B128))))</f>
        <v/>
      </c>
      <c r="M128" s="61" t="str">
        <f>IF($B128="","",IF($B$112="","",IF($F$4=1,
SUMIFS(ENTRADAS[Valor],ENTRADAS[Categoria],$B$112,ENTRADAS[Status],"Concluído",ENTRADAS[Mês],M$5,ENTRADAS[Ano],$B$5,ENTRADAS[Subcategoria],$B128),
SUMIFS(ENTRADAS[Valor],ENTRADAS[Categoria],$B$112,ENTRADAS[Mês],M$5,ENTRADAS[Ano],$B$5,ENTRADAS[Subcategoria],$B128))))</f>
        <v/>
      </c>
      <c r="N128" s="61" t="str">
        <f>IF($B128="","",IF($B$112="","",IF($F$4=1,
SUMIFS(ENTRADAS[Valor],ENTRADAS[Categoria],$B$112,ENTRADAS[Status],"Concluído",ENTRADAS[Mês],N$5,ENTRADAS[Ano],$B$5,ENTRADAS[Subcategoria],$B128),
SUMIFS(ENTRADAS[Valor],ENTRADAS[Categoria],$B$112,ENTRADAS[Mês],N$5,ENTRADAS[Ano],$B$5,ENTRADAS[Subcategoria],$B128))))</f>
        <v/>
      </c>
      <c r="O128" s="57">
        <f t="shared" si="6"/>
        <v>0</v>
      </c>
    </row>
    <row r="129" spans="2:15" x14ac:dyDescent="0.3">
      <c r="B129" s="93" t="str">
        <f>IF('PLANO DE CONTAS'!D45="","",'PLANO DE CONTAS'!D45)</f>
        <v/>
      </c>
      <c r="C129" s="61" t="str">
        <f>IF($B129="","",IF($B$112="","",IF($F$4=1,
SUMIFS(ENTRADAS[Valor],ENTRADAS[Categoria],$B$112,ENTRADAS[Status],"Concluído",ENTRADAS[Mês],C$5,ENTRADAS[Ano],$B$5,ENTRADAS[Subcategoria],$B129),
SUMIFS(ENTRADAS[Valor],ENTRADAS[Categoria],$B$112,ENTRADAS[Mês],C$5,ENTRADAS[Ano],$B$5,ENTRADAS[Subcategoria],$B129))))</f>
        <v/>
      </c>
      <c r="D129" s="61" t="str">
        <f>IF($B129="","",IF($B$112="","",IF($F$4=1,
SUMIFS(ENTRADAS[Valor],ENTRADAS[Categoria],$B$112,ENTRADAS[Status],"Concluído",ENTRADAS[Mês],D$5,ENTRADAS[Ano],$B$5,ENTRADAS[Subcategoria],$B129),
SUMIFS(ENTRADAS[Valor],ENTRADAS[Categoria],$B$112,ENTRADAS[Mês],D$5,ENTRADAS[Ano],$B$5,ENTRADAS[Subcategoria],$B129))))</f>
        <v/>
      </c>
      <c r="E129" s="61" t="str">
        <f>IF($B129="","",IF($B$112="","",IF($F$4=1,
SUMIFS(ENTRADAS[Valor],ENTRADAS[Categoria],$B$112,ENTRADAS[Status],"Concluído",ENTRADAS[Mês],E$5,ENTRADAS[Ano],$B$5,ENTRADAS[Subcategoria],$B129),
SUMIFS(ENTRADAS[Valor],ENTRADAS[Categoria],$B$112,ENTRADAS[Mês],E$5,ENTRADAS[Ano],$B$5,ENTRADAS[Subcategoria],$B129))))</f>
        <v/>
      </c>
      <c r="F129" s="61" t="str">
        <f>IF($B129="","",IF($B$112="","",IF($F$4=1,
SUMIFS(ENTRADAS[Valor],ENTRADAS[Categoria],$B$112,ENTRADAS[Status],"Concluído",ENTRADAS[Mês],F$5,ENTRADAS[Ano],$B$5,ENTRADAS[Subcategoria],$B129),
SUMIFS(ENTRADAS[Valor],ENTRADAS[Categoria],$B$112,ENTRADAS[Mês],F$5,ENTRADAS[Ano],$B$5,ENTRADAS[Subcategoria],$B129))))</f>
        <v/>
      </c>
      <c r="G129" s="61" t="str">
        <f>IF($B129="","",IF($B$112="","",IF($F$4=1,
SUMIFS(ENTRADAS[Valor],ENTRADAS[Categoria],$B$112,ENTRADAS[Status],"Concluído",ENTRADAS[Mês],G$5,ENTRADAS[Ano],$B$5,ENTRADAS[Subcategoria],$B129),
SUMIFS(ENTRADAS[Valor],ENTRADAS[Categoria],$B$112,ENTRADAS[Mês],G$5,ENTRADAS[Ano],$B$5,ENTRADAS[Subcategoria],$B129))))</f>
        <v/>
      </c>
      <c r="H129" s="61" t="str">
        <f>IF($B129="","",IF($B$112="","",IF($F$4=1,
SUMIFS(ENTRADAS[Valor],ENTRADAS[Categoria],$B$112,ENTRADAS[Status],"Concluído",ENTRADAS[Mês],H$5,ENTRADAS[Ano],$B$5,ENTRADAS[Subcategoria],$B129),
SUMIFS(ENTRADAS[Valor],ENTRADAS[Categoria],$B$112,ENTRADAS[Mês],H$5,ENTRADAS[Ano],$B$5,ENTRADAS[Subcategoria],$B129))))</f>
        <v/>
      </c>
      <c r="I129" s="61" t="str">
        <f>IF($B129="","",IF($B$112="","",IF($F$4=1,
SUMIFS(ENTRADAS[Valor],ENTRADAS[Categoria],$B$112,ENTRADAS[Status],"Concluído",ENTRADAS[Mês],I$5,ENTRADAS[Ano],$B$5,ENTRADAS[Subcategoria],$B129),
SUMIFS(ENTRADAS[Valor],ENTRADAS[Categoria],$B$112,ENTRADAS[Mês],I$5,ENTRADAS[Ano],$B$5,ENTRADAS[Subcategoria],$B129))))</f>
        <v/>
      </c>
      <c r="J129" s="61" t="str">
        <f>IF($B129="","",IF($B$112="","",IF($F$4=1,
SUMIFS(ENTRADAS[Valor],ENTRADAS[Categoria],$B$112,ENTRADAS[Status],"Concluído",ENTRADAS[Mês],J$5,ENTRADAS[Ano],$B$5,ENTRADAS[Subcategoria],$B129),
SUMIFS(ENTRADAS[Valor],ENTRADAS[Categoria],$B$112,ENTRADAS[Mês],J$5,ENTRADAS[Ano],$B$5,ENTRADAS[Subcategoria],$B129))))</f>
        <v/>
      </c>
      <c r="K129" s="61" t="str">
        <f>IF($B129="","",IF($B$112="","",IF($F$4=1,
SUMIFS(ENTRADAS[Valor],ENTRADAS[Categoria],$B$112,ENTRADAS[Status],"Concluído",ENTRADAS[Mês],K$5,ENTRADAS[Ano],$B$5,ENTRADAS[Subcategoria],$B129),
SUMIFS(ENTRADAS[Valor],ENTRADAS[Categoria],$B$112,ENTRADAS[Mês],K$5,ENTRADAS[Ano],$B$5,ENTRADAS[Subcategoria],$B129))))</f>
        <v/>
      </c>
      <c r="L129" s="61" t="str">
        <f>IF($B129="","",IF($B$112="","",IF($F$4=1,
SUMIFS(ENTRADAS[Valor],ENTRADAS[Categoria],$B$112,ENTRADAS[Status],"Concluído",ENTRADAS[Mês],L$5,ENTRADAS[Ano],$B$5,ENTRADAS[Subcategoria],$B129),
SUMIFS(ENTRADAS[Valor],ENTRADAS[Categoria],$B$112,ENTRADAS[Mês],L$5,ENTRADAS[Ano],$B$5,ENTRADAS[Subcategoria],$B129))))</f>
        <v/>
      </c>
      <c r="M129" s="61" t="str">
        <f>IF($B129="","",IF($B$112="","",IF($F$4=1,
SUMIFS(ENTRADAS[Valor],ENTRADAS[Categoria],$B$112,ENTRADAS[Status],"Concluído",ENTRADAS[Mês],M$5,ENTRADAS[Ano],$B$5,ENTRADAS[Subcategoria],$B129),
SUMIFS(ENTRADAS[Valor],ENTRADAS[Categoria],$B$112,ENTRADAS[Mês],M$5,ENTRADAS[Ano],$B$5,ENTRADAS[Subcategoria],$B129))))</f>
        <v/>
      </c>
      <c r="N129" s="61" t="str">
        <f>IF($B129="","",IF($B$112="","",IF($F$4=1,
SUMIFS(ENTRADAS[Valor],ENTRADAS[Categoria],$B$112,ENTRADAS[Status],"Concluído",ENTRADAS[Mês],N$5,ENTRADAS[Ano],$B$5,ENTRADAS[Subcategoria],$B129),
SUMIFS(ENTRADAS[Valor],ENTRADAS[Categoria],$B$112,ENTRADAS[Mês],N$5,ENTRADAS[Ano],$B$5,ENTRADAS[Subcategoria],$B129))))</f>
        <v/>
      </c>
      <c r="O129" s="57">
        <f t="shared" si="6"/>
        <v>0</v>
      </c>
    </row>
    <row r="130" spans="2:15" x14ac:dyDescent="0.3">
      <c r="B130" s="93" t="str">
        <f>IF('PLANO DE CONTAS'!D46="","",'PLANO DE CONTAS'!D46)</f>
        <v/>
      </c>
      <c r="C130" s="61" t="str">
        <f>IF($B130="","",IF($B$112="","",IF($F$4=1,
SUMIFS(ENTRADAS[Valor],ENTRADAS[Categoria],$B$112,ENTRADAS[Status],"Concluído",ENTRADAS[Mês],C$5,ENTRADAS[Ano],$B$5,ENTRADAS[Subcategoria],$B130),
SUMIFS(ENTRADAS[Valor],ENTRADAS[Categoria],$B$112,ENTRADAS[Mês],C$5,ENTRADAS[Ano],$B$5,ENTRADAS[Subcategoria],$B130))))</f>
        <v/>
      </c>
      <c r="D130" s="61" t="str">
        <f>IF($B130="","",IF($B$112="","",IF($F$4=1,
SUMIFS(ENTRADAS[Valor],ENTRADAS[Categoria],$B$112,ENTRADAS[Status],"Concluído",ENTRADAS[Mês],D$5,ENTRADAS[Ano],$B$5,ENTRADAS[Subcategoria],$B130),
SUMIFS(ENTRADAS[Valor],ENTRADAS[Categoria],$B$112,ENTRADAS[Mês],D$5,ENTRADAS[Ano],$B$5,ENTRADAS[Subcategoria],$B130))))</f>
        <v/>
      </c>
      <c r="E130" s="61" t="str">
        <f>IF($B130="","",IF($B$112="","",IF($F$4=1,
SUMIFS(ENTRADAS[Valor],ENTRADAS[Categoria],$B$112,ENTRADAS[Status],"Concluído",ENTRADAS[Mês],E$5,ENTRADAS[Ano],$B$5,ENTRADAS[Subcategoria],$B130),
SUMIFS(ENTRADAS[Valor],ENTRADAS[Categoria],$B$112,ENTRADAS[Mês],E$5,ENTRADAS[Ano],$B$5,ENTRADAS[Subcategoria],$B130))))</f>
        <v/>
      </c>
      <c r="F130" s="61" t="str">
        <f>IF($B130="","",IF($B$112="","",IF($F$4=1,
SUMIFS(ENTRADAS[Valor],ENTRADAS[Categoria],$B$112,ENTRADAS[Status],"Concluído",ENTRADAS[Mês],F$5,ENTRADAS[Ano],$B$5,ENTRADAS[Subcategoria],$B130),
SUMIFS(ENTRADAS[Valor],ENTRADAS[Categoria],$B$112,ENTRADAS[Mês],F$5,ENTRADAS[Ano],$B$5,ENTRADAS[Subcategoria],$B130))))</f>
        <v/>
      </c>
      <c r="G130" s="61" t="str">
        <f>IF($B130="","",IF($B$112="","",IF($F$4=1,
SUMIFS(ENTRADAS[Valor],ENTRADAS[Categoria],$B$112,ENTRADAS[Status],"Concluído",ENTRADAS[Mês],G$5,ENTRADAS[Ano],$B$5,ENTRADAS[Subcategoria],$B130),
SUMIFS(ENTRADAS[Valor],ENTRADAS[Categoria],$B$112,ENTRADAS[Mês],G$5,ENTRADAS[Ano],$B$5,ENTRADAS[Subcategoria],$B130))))</f>
        <v/>
      </c>
      <c r="H130" s="61" t="str">
        <f>IF($B130="","",IF($B$112="","",IF($F$4=1,
SUMIFS(ENTRADAS[Valor],ENTRADAS[Categoria],$B$112,ENTRADAS[Status],"Concluído",ENTRADAS[Mês],H$5,ENTRADAS[Ano],$B$5,ENTRADAS[Subcategoria],$B130),
SUMIFS(ENTRADAS[Valor],ENTRADAS[Categoria],$B$112,ENTRADAS[Mês],H$5,ENTRADAS[Ano],$B$5,ENTRADAS[Subcategoria],$B130))))</f>
        <v/>
      </c>
      <c r="I130" s="61" t="str">
        <f>IF($B130="","",IF($B$112="","",IF($F$4=1,
SUMIFS(ENTRADAS[Valor],ENTRADAS[Categoria],$B$112,ENTRADAS[Status],"Concluído",ENTRADAS[Mês],I$5,ENTRADAS[Ano],$B$5,ENTRADAS[Subcategoria],$B130),
SUMIFS(ENTRADAS[Valor],ENTRADAS[Categoria],$B$112,ENTRADAS[Mês],I$5,ENTRADAS[Ano],$B$5,ENTRADAS[Subcategoria],$B130))))</f>
        <v/>
      </c>
      <c r="J130" s="61" t="str">
        <f>IF($B130="","",IF($B$112="","",IF($F$4=1,
SUMIFS(ENTRADAS[Valor],ENTRADAS[Categoria],$B$112,ENTRADAS[Status],"Concluído",ENTRADAS[Mês],J$5,ENTRADAS[Ano],$B$5,ENTRADAS[Subcategoria],$B130),
SUMIFS(ENTRADAS[Valor],ENTRADAS[Categoria],$B$112,ENTRADAS[Mês],J$5,ENTRADAS[Ano],$B$5,ENTRADAS[Subcategoria],$B130))))</f>
        <v/>
      </c>
      <c r="K130" s="61" t="str">
        <f>IF($B130="","",IF($B$112="","",IF($F$4=1,
SUMIFS(ENTRADAS[Valor],ENTRADAS[Categoria],$B$112,ENTRADAS[Status],"Concluído",ENTRADAS[Mês],K$5,ENTRADAS[Ano],$B$5,ENTRADAS[Subcategoria],$B130),
SUMIFS(ENTRADAS[Valor],ENTRADAS[Categoria],$B$112,ENTRADAS[Mês],K$5,ENTRADAS[Ano],$B$5,ENTRADAS[Subcategoria],$B130))))</f>
        <v/>
      </c>
      <c r="L130" s="61" t="str">
        <f>IF($B130="","",IF($B$112="","",IF($F$4=1,
SUMIFS(ENTRADAS[Valor],ENTRADAS[Categoria],$B$112,ENTRADAS[Status],"Concluído",ENTRADAS[Mês],L$5,ENTRADAS[Ano],$B$5,ENTRADAS[Subcategoria],$B130),
SUMIFS(ENTRADAS[Valor],ENTRADAS[Categoria],$B$112,ENTRADAS[Mês],L$5,ENTRADAS[Ano],$B$5,ENTRADAS[Subcategoria],$B130))))</f>
        <v/>
      </c>
      <c r="M130" s="61" t="str">
        <f>IF($B130="","",IF($B$112="","",IF($F$4=1,
SUMIFS(ENTRADAS[Valor],ENTRADAS[Categoria],$B$112,ENTRADAS[Status],"Concluído",ENTRADAS[Mês],M$5,ENTRADAS[Ano],$B$5,ENTRADAS[Subcategoria],$B130),
SUMIFS(ENTRADAS[Valor],ENTRADAS[Categoria],$B$112,ENTRADAS[Mês],M$5,ENTRADAS[Ano],$B$5,ENTRADAS[Subcategoria],$B130))))</f>
        <v/>
      </c>
      <c r="N130" s="61" t="str">
        <f>IF($B130="","",IF($B$112="","",IF($F$4=1,
SUMIFS(ENTRADAS[Valor],ENTRADAS[Categoria],$B$112,ENTRADAS[Status],"Concluído",ENTRADAS[Mês],N$5,ENTRADAS[Ano],$B$5,ENTRADAS[Subcategoria],$B130),
SUMIFS(ENTRADAS[Valor],ENTRADAS[Categoria],$B$112,ENTRADAS[Mês],N$5,ENTRADAS[Ano],$B$5,ENTRADAS[Subcategoria],$B130))))</f>
        <v/>
      </c>
      <c r="O130" s="57">
        <f t="shared" si="6"/>
        <v>0</v>
      </c>
    </row>
    <row r="131" spans="2:15" x14ac:dyDescent="0.3">
      <c r="B131" s="93" t="str">
        <f>IF('PLANO DE CONTAS'!D47="","",'PLANO DE CONTAS'!D47)</f>
        <v/>
      </c>
      <c r="C131" s="61" t="str">
        <f>IF($B131="","",IF($B$112="","",IF($F$4=1,
SUMIFS(ENTRADAS[Valor],ENTRADAS[Categoria],$B$112,ENTRADAS[Status],"Concluído",ENTRADAS[Mês],C$5,ENTRADAS[Ano],$B$5,ENTRADAS[Subcategoria],$B131),
SUMIFS(ENTRADAS[Valor],ENTRADAS[Categoria],$B$112,ENTRADAS[Mês],C$5,ENTRADAS[Ano],$B$5,ENTRADAS[Subcategoria],$B131))))</f>
        <v/>
      </c>
      <c r="D131" s="61" t="str">
        <f>IF($B131="","",IF($B$112="","",IF($F$4=1,
SUMIFS(ENTRADAS[Valor],ENTRADAS[Categoria],$B$112,ENTRADAS[Status],"Concluído",ENTRADAS[Mês],D$5,ENTRADAS[Ano],$B$5,ENTRADAS[Subcategoria],$B131),
SUMIFS(ENTRADAS[Valor],ENTRADAS[Categoria],$B$112,ENTRADAS[Mês],D$5,ENTRADAS[Ano],$B$5,ENTRADAS[Subcategoria],$B131))))</f>
        <v/>
      </c>
      <c r="E131" s="61" t="str">
        <f>IF($B131="","",IF($B$112="","",IF($F$4=1,
SUMIFS(ENTRADAS[Valor],ENTRADAS[Categoria],$B$112,ENTRADAS[Status],"Concluído",ENTRADAS[Mês],E$5,ENTRADAS[Ano],$B$5,ENTRADAS[Subcategoria],$B131),
SUMIFS(ENTRADAS[Valor],ENTRADAS[Categoria],$B$112,ENTRADAS[Mês],E$5,ENTRADAS[Ano],$B$5,ENTRADAS[Subcategoria],$B131))))</f>
        <v/>
      </c>
      <c r="F131" s="61" t="str">
        <f>IF($B131="","",IF($B$112="","",IF($F$4=1,
SUMIFS(ENTRADAS[Valor],ENTRADAS[Categoria],$B$112,ENTRADAS[Status],"Concluído",ENTRADAS[Mês],F$5,ENTRADAS[Ano],$B$5,ENTRADAS[Subcategoria],$B131),
SUMIFS(ENTRADAS[Valor],ENTRADAS[Categoria],$B$112,ENTRADAS[Mês],F$5,ENTRADAS[Ano],$B$5,ENTRADAS[Subcategoria],$B131))))</f>
        <v/>
      </c>
      <c r="G131" s="61" t="str">
        <f>IF($B131="","",IF($B$112="","",IF($F$4=1,
SUMIFS(ENTRADAS[Valor],ENTRADAS[Categoria],$B$112,ENTRADAS[Status],"Concluído",ENTRADAS[Mês],G$5,ENTRADAS[Ano],$B$5,ENTRADAS[Subcategoria],$B131),
SUMIFS(ENTRADAS[Valor],ENTRADAS[Categoria],$B$112,ENTRADAS[Mês],G$5,ENTRADAS[Ano],$B$5,ENTRADAS[Subcategoria],$B131))))</f>
        <v/>
      </c>
      <c r="H131" s="61" t="str">
        <f>IF($B131="","",IF($B$112="","",IF($F$4=1,
SUMIFS(ENTRADAS[Valor],ENTRADAS[Categoria],$B$112,ENTRADAS[Status],"Concluído",ENTRADAS[Mês],H$5,ENTRADAS[Ano],$B$5,ENTRADAS[Subcategoria],$B131),
SUMIFS(ENTRADAS[Valor],ENTRADAS[Categoria],$B$112,ENTRADAS[Mês],H$5,ENTRADAS[Ano],$B$5,ENTRADAS[Subcategoria],$B131))))</f>
        <v/>
      </c>
      <c r="I131" s="61" t="str">
        <f>IF($B131="","",IF($B$112="","",IF($F$4=1,
SUMIFS(ENTRADAS[Valor],ENTRADAS[Categoria],$B$112,ENTRADAS[Status],"Concluído",ENTRADAS[Mês],I$5,ENTRADAS[Ano],$B$5,ENTRADAS[Subcategoria],$B131),
SUMIFS(ENTRADAS[Valor],ENTRADAS[Categoria],$B$112,ENTRADAS[Mês],I$5,ENTRADAS[Ano],$B$5,ENTRADAS[Subcategoria],$B131))))</f>
        <v/>
      </c>
      <c r="J131" s="61" t="str">
        <f>IF($B131="","",IF($B$112="","",IF($F$4=1,
SUMIFS(ENTRADAS[Valor],ENTRADAS[Categoria],$B$112,ENTRADAS[Status],"Concluído",ENTRADAS[Mês],J$5,ENTRADAS[Ano],$B$5,ENTRADAS[Subcategoria],$B131),
SUMIFS(ENTRADAS[Valor],ENTRADAS[Categoria],$B$112,ENTRADAS[Mês],J$5,ENTRADAS[Ano],$B$5,ENTRADAS[Subcategoria],$B131))))</f>
        <v/>
      </c>
      <c r="K131" s="61" t="str">
        <f>IF($B131="","",IF($B$112="","",IF($F$4=1,
SUMIFS(ENTRADAS[Valor],ENTRADAS[Categoria],$B$112,ENTRADAS[Status],"Concluído",ENTRADAS[Mês],K$5,ENTRADAS[Ano],$B$5,ENTRADAS[Subcategoria],$B131),
SUMIFS(ENTRADAS[Valor],ENTRADAS[Categoria],$B$112,ENTRADAS[Mês],K$5,ENTRADAS[Ano],$B$5,ENTRADAS[Subcategoria],$B131))))</f>
        <v/>
      </c>
      <c r="L131" s="61" t="str">
        <f>IF($B131="","",IF($B$112="","",IF($F$4=1,
SUMIFS(ENTRADAS[Valor],ENTRADAS[Categoria],$B$112,ENTRADAS[Status],"Concluído",ENTRADAS[Mês],L$5,ENTRADAS[Ano],$B$5,ENTRADAS[Subcategoria],$B131),
SUMIFS(ENTRADAS[Valor],ENTRADAS[Categoria],$B$112,ENTRADAS[Mês],L$5,ENTRADAS[Ano],$B$5,ENTRADAS[Subcategoria],$B131))))</f>
        <v/>
      </c>
      <c r="M131" s="61" t="str">
        <f>IF($B131="","",IF($B$112="","",IF($F$4=1,
SUMIFS(ENTRADAS[Valor],ENTRADAS[Categoria],$B$112,ENTRADAS[Status],"Concluído",ENTRADAS[Mês],M$5,ENTRADAS[Ano],$B$5,ENTRADAS[Subcategoria],$B131),
SUMIFS(ENTRADAS[Valor],ENTRADAS[Categoria],$B$112,ENTRADAS[Mês],M$5,ENTRADAS[Ano],$B$5,ENTRADAS[Subcategoria],$B131))))</f>
        <v/>
      </c>
      <c r="N131" s="61" t="str">
        <f>IF($B131="","",IF($B$112="","",IF($F$4=1,
SUMIFS(ENTRADAS[Valor],ENTRADAS[Categoria],$B$112,ENTRADAS[Status],"Concluído",ENTRADAS[Mês],N$5,ENTRADAS[Ano],$B$5,ENTRADAS[Subcategoria],$B131),
SUMIFS(ENTRADAS[Valor],ENTRADAS[Categoria],$B$112,ENTRADAS[Mês],N$5,ENTRADAS[Ano],$B$5,ENTRADAS[Subcategoria],$B131))))</f>
        <v/>
      </c>
      <c r="O131" s="57">
        <f t="shared" si="6"/>
        <v>0</v>
      </c>
    </row>
    <row r="132" spans="2:15" x14ac:dyDescent="0.3">
      <c r="B132" s="93" t="str">
        <f>IF('PLANO DE CONTAS'!D48="","",'PLANO DE CONTAS'!D48)</f>
        <v/>
      </c>
      <c r="C132" s="61" t="str">
        <f>IF($B132="","",IF($B$112="","",IF($F$4=1,
SUMIFS(ENTRADAS[Valor],ENTRADAS[Categoria],$B$112,ENTRADAS[Status],"Concluído",ENTRADAS[Mês],C$5,ENTRADAS[Ano],$B$5,ENTRADAS[Subcategoria],$B132),
SUMIFS(ENTRADAS[Valor],ENTRADAS[Categoria],$B$112,ENTRADAS[Mês],C$5,ENTRADAS[Ano],$B$5,ENTRADAS[Subcategoria],$B132))))</f>
        <v/>
      </c>
      <c r="D132" s="61" t="str">
        <f>IF($B132="","",IF($B$112="","",IF($F$4=1,
SUMIFS(ENTRADAS[Valor],ENTRADAS[Categoria],$B$112,ENTRADAS[Status],"Concluído",ENTRADAS[Mês],D$5,ENTRADAS[Ano],$B$5,ENTRADAS[Subcategoria],$B132),
SUMIFS(ENTRADAS[Valor],ENTRADAS[Categoria],$B$112,ENTRADAS[Mês],D$5,ENTRADAS[Ano],$B$5,ENTRADAS[Subcategoria],$B132))))</f>
        <v/>
      </c>
      <c r="E132" s="61" t="str">
        <f>IF($B132="","",IF($B$112="","",IF($F$4=1,
SUMIFS(ENTRADAS[Valor],ENTRADAS[Categoria],$B$112,ENTRADAS[Status],"Concluído",ENTRADAS[Mês],E$5,ENTRADAS[Ano],$B$5,ENTRADAS[Subcategoria],$B132),
SUMIFS(ENTRADAS[Valor],ENTRADAS[Categoria],$B$112,ENTRADAS[Mês],E$5,ENTRADAS[Ano],$B$5,ENTRADAS[Subcategoria],$B132))))</f>
        <v/>
      </c>
      <c r="F132" s="61" t="str">
        <f>IF($B132="","",IF($B$112="","",IF($F$4=1,
SUMIFS(ENTRADAS[Valor],ENTRADAS[Categoria],$B$112,ENTRADAS[Status],"Concluído",ENTRADAS[Mês],F$5,ENTRADAS[Ano],$B$5,ENTRADAS[Subcategoria],$B132),
SUMIFS(ENTRADAS[Valor],ENTRADAS[Categoria],$B$112,ENTRADAS[Mês],F$5,ENTRADAS[Ano],$B$5,ENTRADAS[Subcategoria],$B132))))</f>
        <v/>
      </c>
      <c r="G132" s="61" t="str">
        <f>IF($B132="","",IF($B$112="","",IF($F$4=1,
SUMIFS(ENTRADAS[Valor],ENTRADAS[Categoria],$B$112,ENTRADAS[Status],"Concluído",ENTRADAS[Mês],G$5,ENTRADAS[Ano],$B$5,ENTRADAS[Subcategoria],$B132),
SUMIFS(ENTRADAS[Valor],ENTRADAS[Categoria],$B$112,ENTRADAS[Mês],G$5,ENTRADAS[Ano],$B$5,ENTRADAS[Subcategoria],$B132))))</f>
        <v/>
      </c>
      <c r="H132" s="61" t="str">
        <f>IF($B132="","",IF($B$112="","",IF($F$4=1,
SUMIFS(ENTRADAS[Valor],ENTRADAS[Categoria],$B$112,ENTRADAS[Status],"Concluído",ENTRADAS[Mês],H$5,ENTRADAS[Ano],$B$5,ENTRADAS[Subcategoria],$B132),
SUMIFS(ENTRADAS[Valor],ENTRADAS[Categoria],$B$112,ENTRADAS[Mês],H$5,ENTRADAS[Ano],$B$5,ENTRADAS[Subcategoria],$B132))))</f>
        <v/>
      </c>
      <c r="I132" s="61" t="str">
        <f>IF($B132="","",IF($B$112="","",IF($F$4=1,
SUMIFS(ENTRADAS[Valor],ENTRADAS[Categoria],$B$112,ENTRADAS[Status],"Concluído",ENTRADAS[Mês],I$5,ENTRADAS[Ano],$B$5,ENTRADAS[Subcategoria],$B132),
SUMIFS(ENTRADAS[Valor],ENTRADAS[Categoria],$B$112,ENTRADAS[Mês],I$5,ENTRADAS[Ano],$B$5,ENTRADAS[Subcategoria],$B132))))</f>
        <v/>
      </c>
      <c r="J132" s="61" t="str">
        <f>IF($B132="","",IF($B$112="","",IF($F$4=1,
SUMIFS(ENTRADAS[Valor],ENTRADAS[Categoria],$B$112,ENTRADAS[Status],"Concluído",ENTRADAS[Mês],J$5,ENTRADAS[Ano],$B$5,ENTRADAS[Subcategoria],$B132),
SUMIFS(ENTRADAS[Valor],ENTRADAS[Categoria],$B$112,ENTRADAS[Mês],J$5,ENTRADAS[Ano],$B$5,ENTRADAS[Subcategoria],$B132))))</f>
        <v/>
      </c>
      <c r="K132" s="61" t="str">
        <f>IF($B132="","",IF($B$112="","",IF($F$4=1,
SUMIFS(ENTRADAS[Valor],ENTRADAS[Categoria],$B$112,ENTRADAS[Status],"Concluído",ENTRADAS[Mês],K$5,ENTRADAS[Ano],$B$5,ENTRADAS[Subcategoria],$B132),
SUMIFS(ENTRADAS[Valor],ENTRADAS[Categoria],$B$112,ENTRADAS[Mês],K$5,ENTRADAS[Ano],$B$5,ENTRADAS[Subcategoria],$B132))))</f>
        <v/>
      </c>
      <c r="L132" s="61" t="str">
        <f>IF($B132="","",IF($B$112="","",IF($F$4=1,
SUMIFS(ENTRADAS[Valor],ENTRADAS[Categoria],$B$112,ENTRADAS[Status],"Concluído",ENTRADAS[Mês],L$5,ENTRADAS[Ano],$B$5,ENTRADAS[Subcategoria],$B132),
SUMIFS(ENTRADAS[Valor],ENTRADAS[Categoria],$B$112,ENTRADAS[Mês],L$5,ENTRADAS[Ano],$B$5,ENTRADAS[Subcategoria],$B132))))</f>
        <v/>
      </c>
      <c r="M132" s="61" t="str">
        <f>IF($B132="","",IF($B$112="","",IF($F$4=1,
SUMIFS(ENTRADAS[Valor],ENTRADAS[Categoria],$B$112,ENTRADAS[Status],"Concluído",ENTRADAS[Mês],M$5,ENTRADAS[Ano],$B$5,ENTRADAS[Subcategoria],$B132),
SUMIFS(ENTRADAS[Valor],ENTRADAS[Categoria],$B$112,ENTRADAS[Mês],M$5,ENTRADAS[Ano],$B$5,ENTRADAS[Subcategoria],$B132))))</f>
        <v/>
      </c>
      <c r="N132" s="61" t="str">
        <f>IF($B132="","",IF($B$112="","",IF($F$4=1,
SUMIFS(ENTRADAS[Valor],ENTRADAS[Categoria],$B$112,ENTRADAS[Status],"Concluído",ENTRADAS[Mês],N$5,ENTRADAS[Ano],$B$5,ENTRADAS[Subcategoria],$B132),
SUMIFS(ENTRADAS[Valor],ENTRADAS[Categoria],$B$112,ENTRADAS[Mês],N$5,ENTRADAS[Ano],$B$5,ENTRADAS[Subcategoria],$B132))))</f>
        <v/>
      </c>
      <c r="O132" s="57">
        <f t="shared" si="6"/>
        <v>0</v>
      </c>
    </row>
    <row r="133" spans="2:15" x14ac:dyDescent="0.3">
      <c r="B133" s="58" t="str">
        <f>IF('PLANO DE CONTAS'!F28="","",'PLANO DE CONTAS'!F28)</f>
        <v>Receita 7</v>
      </c>
      <c r="C133" s="94">
        <f>IF($B133="","",IF($F$4=1,SUMIFS(ENTRADAS[Valor],ENTRADAS[Categoria],$B133,ENTRADAS[Status],"Concluído",ENTRADAS[Mês],C$5,ENTRADAS[Ano],$B$5),SUMIFS(ENTRADAS[Valor],ENTRADAS[Categoria],$B133,ENTRADAS[Mês],C$5,ENTRADAS[Ano],$B$5)))</f>
        <v>0</v>
      </c>
      <c r="D133" s="94">
        <f>IF($B133="","",IF($F$4=1,SUMIFS(ENTRADAS[Valor],ENTRADAS[Categoria],$B133,ENTRADAS[Status],"Concluído",ENTRADAS[Mês],D$5,ENTRADAS[Ano],$B$5),SUMIFS(ENTRADAS[Valor],ENTRADAS[Categoria],$B133,ENTRADAS[Mês],D$5,ENTRADAS[Ano],$B$5)))</f>
        <v>0</v>
      </c>
      <c r="E133" s="94">
        <f>IF($B133="","",IF($F$4=1,SUMIFS(ENTRADAS[Valor],ENTRADAS[Categoria],$B133,ENTRADAS[Status],"Concluído",ENTRADAS[Mês],E$5,ENTRADAS[Ano],$B$5),SUMIFS(ENTRADAS[Valor],ENTRADAS[Categoria],$B133,ENTRADAS[Mês],E$5,ENTRADAS[Ano],$B$5)))</f>
        <v>0</v>
      </c>
      <c r="F133" s="94">
        <f>IF($B133="","",IF($F$4=1,SUMIFS(ENTRADAS[Valor],ENTRADAS[Categoria],$B133,ENTRADAS[Status],"Concluído",ENTRADAS[Mês],F$5,ENTRADAS[Ano],$B$5),SUMIFS(ENTRADAS[Valor],ENTRADAS[Categoria],$B133,ENTRADAS[Mês],F$5,ENTRADAS[Ano],$B$5)))</f>
        <v>0</v>
      </c>
      <c r="G133" s="94">
        <f>IF($B133="","",IF($F$4=1,SUMIFS(ENTRADAS[Valor],ENTRADAS[Categoria],$B133,ENTRADAS[Status],"Concluído",ENTRADAS[Mês],G$5,ENTRADAS[Ano],$B$5),SUMIFS(ENTRADAS[Valor],ENTRADAS[Categoria],$B133,ENTRADAS[Mês],G$5,ENTRADAS[Ano],$B$5)))</f>
        <v>0</v>
      </c>
      <c r="H133" s="94">
        <f>IF($B133="","",IF($F$4=1,SUMIFS(ENTRADAS[Valor],ENTRADAS[Categoria],$B133,ENTRADAS[Status],"Concluído",ENTRADAS[Mês],H$5,ENTRADAS[Ano],$B$5),SUMIFS(ENTRADAS[Valor],ENTRADAS[Categoria],$B133,ENTRADAS[Mês],H$5,ENTRADAS[Ano],$B$5)))</f>
        <v>0</v>
      </c>
      <c r="I133" s="94">
        <f>IF($B133="","",IF($F$4=1,SUMIFS(ENTRADAS[Valor],ENTRADAS[Categoria],$B133,ENTRADAS[Status],"Concluído",ENTRADAS[Mês],I$5,ENTRADAS[Ano],$B$5),SUMIFS(ENTRADAS[Valor],ENTRADAS[Categoria],$B133,ENTRADAS[Mês],I$5,ENTRADAS[Ano],$B$5)))</f>
        <v>0</v>
      </c>
      <c r="J133" s="94">
        <f>IF($B133="","",IF($F$4=1,SUMIFS(ENTRADAS[Valor],ENTRADAS[Categoria],$B133,ENTRADAS[Status],"Concluído",ENTRADAS[Mês],J$5,ENTRADAS[Ano],$B$5),SUMIFS(ENTRADAS[Valor],ENTRADAS[Categoria],$B133,ENTRADAS[Mês],J$5,ENTRADAS[Ano],$B$5)))</f>
        <v>0</v>
      </c>
      <c r="K133" s="94">
        <f>IF($B133="","",IF($F$4=1,SUMIFS(ENTRADAS[Valor],ENTRADAS[Categoria],$B133,ENTRADAS[Status],"Concluído",ENTRADAS[Mês],K$5,ENTRADAS[Ano],$B$5),SUMIFS(ENTRADAS[Valor],ENTRADAS[Categoria],$B133,ENTRADAS[Mês],K$5,ENTRADAS[Ano],$B$5)))</f>
        <v>0</v>
      </c>
      <c r="L133" s="94">
        <f>IF($B133="","",IF($F$4=1,SUMIFS(ENTRADAS[Valor],ENTRADAS[Categoria],$B133,ENTRADAS[Status],"Concluído",ENTRADAS[Mês],L$5,ENTRADAS[Ano],$B$5),SUMIFS(ENTRADAS[Valor],ENTRADAS[Categoria],$B133,ENTRADAS[Mês],L$5,ENTRADAS[Ano],$B$5)))</f>
        <v>0</v>
      </c>
      <c r="M133" s="94">
        <f>IF($B133="","",IF($F$4=1,SUMIFS(ENTRADAS[Valor],ENTRADAS[Categoria],$B133,ENTRADAS[Status],"Concluído",ENTRADAS[Mês],M$5,ENTRADAS[Ano],$B$5),SUMIFS(ENTRADAS[Valor],ENTRADAS[Categoria],$B133,ENTRADAS[Mês],M$5,ENTRADAS[Ano],$B$5)))</f>
        <v>0</v>
      </c>
      <c r="N133" s="94">
        <f>IF($B133="","",IF($F$4=1,SUMIFS(ENTRADAS[Valor],ENTRADAS[Categoria],$B133,ENTRADAS[Status],"Concluído",ENTRADAS[Mês],N$5,ENTRADAS[Ano],$B$5),SUMIFS(ENTRADAS[Valor],ENTRADAS[Categoria],$B133,ENTRADAS[Mês],N$5,ENTRADAS[Ano],$B$5)))</f>
        <v>0</v>
      </c>
      <c r="O133" s="57">
        <f>SUBTOTAL(9,C133,D133,E133,F133,G133,H133,I133,J133,K133,L133,M133,N133)</f>
        <v>0</v>
      </c>
    </row>
    <row r="134" spans="2:15" x14ac:dyDescent="0.3">
      <c r="B134" s="93" t="str">
        <f>IF('PLANO DE CONTAS'!F29="","",'PLANO DE CONTAS'!F29)</f>
        <v/>
      </c>
      <c r="C134" s="61" t="str">
        <f>IF($B134="","",IF($B$133="","",IF($F$4=1,
SUMIFS(ENTRADAS[Valor],ENTRADAS[Categoria],$B$133,ENTRADAS[Status],"Concluído",ENTRADAS[Mês],C$5,ENTRADAS[Ano],$B$5,ENTRADAS[Subcategoria],$B134),
SUMIFS(ENTRADAS[Valor],ENTRADAS[Categoria],$B$133,ENTRADAS[Mês],C$5,ENTRADAS[Ano],$B$5,ENTRADAS[Subcategoria],$B134))))</f>
        <v/>
      </c>
      <c r="D134" s="61" t="str">
        <f>IF($B134="","",IF($B$133="","",IF($F$4=1,
SUMIFS(ENTRADAS[Valor],ENTRADAS[Categoria],$B$133,ENTRADAS[Status],"Concluído",ENTRADAS[Mês],D$5,ENTRADAS[Ano],$B$5,ENTRADAS[Subcategoria],$B134),
SUMIFS(ENTRADAS[Valor],ENTRADAS[Categoria],$B$133,ENTRADAS[Mês],D$5,ENTRADAS[Ano],$B$5,ENTRADAS[Subcategoria],$B134))))</f>
        <v/>
      </c>
      <c r="E134" s="61" t="str">
        <f>IF($B134="","",IF($B$133="","",IF($F$4=1,
SUMIFS(ENTRADAS[Valor],ENTRADAS[Categoria],$B$133,ENTRADAS[Status],"Concluído",ENTRADAS[Mês],E$5,ENTRADAS[Ano],$B$5,ENTRADAS[Subcategoria],$B134),
SUMIFS(ENTRADAS[Valor],ENTRADAS[Categoria],$B$133,ENTRADAS[Mês],E$5,ENTRADAS[Ano],$B$5,ENTRADAS[Subcategoria],$B134))))</f>
        <v/>
      </c>
      <c r="F134" s="61" t="str">
        <f>IF($B134="","",IF($B$133="","",IF($F$4=1,
SUMIFS(ENTRADAS[Valor],ENTRADAS[Categoria],$B$133,ENTRADAS[Status],"Concluído",ENTRADAS[Mês],F$5,ENTRADAS[Ano],$B$5,ENTRADAS[Subcategoria],$B134),
SUMIFS(ENTRADAS[Valor],ENTRADAS[Categoria],$B$133,ENTRADAS[Mês],F$5,ENTRADAS[Ano],$B$5,ENTRADAS[Subcategoria],$B134))))</f>
        <v/>
      </c>
      <c r="G134" s="61" t="str">
        <f>IF($B134="","",IF($B$133="","",IF($F$4=1,
SUMIFS(ENTRADAS[Valor],ENTRADAS[Categoria],$B$133,ENTRADAS[Status],"Concluído",ENTRADAS[Mês],G$5,ENTRADAS[Ano],$B$5,ENTRADAS[Subcategoria],$B134),
SUMIFS(ENTRADAS[Valor],ENTRADAS[Categoria],$B$133,ENTRADAS[Mês],G$5,ENTRADAS[Ano],$B$5,ENTRADAS[Subcategoria],$B134))))</f>
        <v/>
      </c>
      <c r="H134" s="61" t="str">
        <f>IF($B134="","",IF($B$133="","",IF($F$4=1,
SUMIFS(ENTRADAS[Valor],ENTRADAS[Categoria],$B$133,ENTRADAS[Status],"Concluído",ENTRADAS[Mês],H$5,ENTRADAS[Ano],$B$5,ENTRADAS[Subcategoria],$B134),
SUMIFS(ENTRADAS[Valor],ENTRADAS[Categoria],$B$133,ENTRADAS[Mês],H$5,ENTRADAS[Ano],$B$5,ENTRADAS[Subcategoria],$B134))))</f>
        <v/>
      </c>
      <c r="I134" s="61" t="str">
        <f>IF($B134="","",IF($B$133="","",IF($F$4=1,
SUMIFS(ENTRADAS[Valor],ENTRADAS[Categoria],$B$133,ENTRADAS[Status],"Concluído",ENTRADAS[Mês],I$5,ENTRADAS[Ano],$B$5,ENTRADAS[Subcategoria],$B134),
SUMIFS(ENTRADAS[Valor],ENTRADAS[Categoria],$B$133,ENTRADAS[Mês],I$5,ENTRADAS[Ano],$B$5,ENTRADAS[Subcategoria],$B134))))</f>
        <v/>
      </c>
      <c r="J134" s="61" t="str">
        <f>IF($B134="","",IF($B$133="","",IF($F$4=1,
SUMIFS(ENTRADAS[Valor],ENTRADAS[Categoria],$B$133,ENTRADAS[Status],"Concluído",ENTRADAS[Mês],J$5,ENTRADAS[Ano],$B$5,ENTRADAS[Subcategoria],$B134),
SUMIFS(ENTRADAS[Valor],ENTRADAS[Categoria],$B$133,ENTRADAS[Mês],J$5,ENTRADAS[Ano],$B$5,ENTRADAS[Subcategoria],$B134))))</f>
        <v/>
      </c>
      <c r="K134" s="61" t="str">
        <f>IF($B134="","",IF($B$133="","",IF($F$4=1,
SUMIFS(ENTRADAS[Valor],ENTRADAS[Categoria],$B$133,ENTRADAS[Status],"Concluído",ENTRADAS[Mês],K$5,ENTRADAS[Ano],$B$5,ENTRADAS[Subcategoria],$B134),
SUMIFS(ENTRADAS[Valor],ENTRADAS[Categoria],$B$133,ENTRADAS[Mês],K$5,ENTRADAS[Ano],$B$5,ENTRADAS[Subcategoria],$B134))))</f>
        <v/>
      </c>
      <c r="L134" s="61" t="str">
        <f>IF($B134="","",IF($B$133="","",IF($F$4=1,
SUMIFS(ENTRADAS[Valor],ENTRADAS[Categoria],$B$133,ENTRADAS[Status],"Concluído",ENTRADAS[Mês],L$5,ENTRADAS[Ano],$B$5,ENTRADAS[Subcategoria],$B134),
SUMIFS(ENTRADAS[Valor],ENTRADAS[Categoria],$B$133,ENTRADAS[Mês],L$5,ENTRADAS[Ano],$B$5,ENTRADAS[Subcategoria],$B134))))</f>
        <v/>
      </c>
      <c r="M134" s="61" t="str">
        <f>IF($B134="","",IF($B$133="","",IF($F$4=1,
SUMIFS(ENTRADAS[Valor],ENTRADAS[Categoria],$B$133,ENTRADAS[Status],"Concluído",ENTRADAS[Mês],M$5,ENTRADAS[Ano],$B$5,ENTRADAS[Subcategoria],$B134),
SUMIFS(ENTRADAS[Valor],ENTRADAS[Categoria],$B$133,ENTRADAS[Mês],M$5,ENTRADAS[Ano],$B$5,ENTRADAS[Subcategoria],$B134))))</f>
        <v/>
      </c>
      <c r="N134" s="61" t="str">
        <f>IF($B134="","",IF($B$133="","",IF($F$4=1,
SUMIFS(ENTRADAS[Valor],ENTRADAS[Categoria],$B$133,ENTRADAS[Status],"Concluído",ENTRADAS[Mês],N$5,ENTRADAS[Ano],$B$5,ENTRADAS[Subcategoria],$B134),
SUMIFS(ENTRADAS[Valor],ENTRADAS[Categoria],$B$133,ENTRADAS[Mês],N$5,ENTRADAS[Ano],$B$5,ENTRADAS[Subcategoria],$B134))))</f>
        <v/>
      </c>
      <c r="O134" s="57">
        <f>SUBTOTAL(9,C134,D134,E134,F134,G134,H134,I134,J134,K134,L134,M134,N134)</f>
        <v>0</v>
      </c>
    </row>
    <row r="135" spans="2:15" x14ac:dyDescent="0.3">
      <c r="B135" s="93" t="str">
        <f>IF('PLANO DE CONTAS'!F30="","",'PLANO DE CONTAS'!F30)</f>
        <v/>
      </c>
      <c r="C135" s="61" t="str">
        <f>IF($B135="","",IF($B$133="","",IF($F$4=1,
SUMIFS(ENTRADAS[Valor],ENTRADAS[Categoria],$B$133,ENTRADAS[Status],"Concluído",ENTRADAS[Mês],C$5,ENTRADAS[Ano],$B$5,ENTRADAS[Subcategoria],$B135),
SUMIFS(ENTRADAS[Valor],ENTRADAS[Categoria],$B$133,ENTRADAS[Mês],C$5,ENTRADAS[Ano],$B$5,ENTRADAS[Subcategoria],$B135))))</f>
        <v/>
      </c>
      <c r="D135" s="61" t="str">
        <f>IF($B135="","",IF($B$133="","",IF($F$4=1,
SUMIFS(ENTRADAS[Valor],ENTRADAS[Categoria],$B$133,ENTRADAS[Status],"Concluído",ENTRADAS[Mês],D$5,ENTRADAS[Ano],$B$5,ENTRADAS[Subcategoria],$B135),
SUMIFS(ENTRADAS[Valor],ENTRADAS[Categoria],$B$133,ENTRADAS[Mês],D$5,ENTRADAS[Ano],$B$5,ENTRADAS[Subcategoria],$B135))))</f>
        <v/>
      </c>
      <c r="E135" s="61" t="str">
        <f>IF($B135="","",IF($B$133="","",IF($F$4=1,
SUMIFS(ENTRADAS[Valor],ENTRADAS[Categoria],$B$133,ENTRADAS[Status],"Concluído",ENTRADAS[Mês],E$5,ENTRADAS[Ano],$B$5,ENTRADAS[Subcategoria],$B135),
SUMIFS(ENTRADAS[Valor],ENTRADAS[Categoria],$B$133,ENTRADAS[Mês],E$5,ENTRADAS[Ano],$B$5,ENTRADAS[Subcategoria],$B135))))</f>
        <v/>
      </c>
      <c r="F135" s="61" t="str">
        <f>IF($B135="","",IF($B$133="","",IF($F$4=1,
SUMIFS(ENTRADAS[Valor],ENTRADAS[Categoria],$B$133,ENTRADAS[Status],"Concluído",ENTRADAS[Mês],F$5,ENTRADAS[Ano],$B$5,ENTRADAS[Subcategoria],$B135),
SUMIFS(ENTRADAS[Valor],ENTRADAS[Categoria],$B$133,ENTRADAS[Mês],F$5,ENTRADAS[Ano],$B$5,ENTRADAS[Subcategoria],$B135))))</f>
        <v/>
      </c>
      <c r="G135" s="61" t="str">
        <f>IF($B135="","",IF($B$133="","",IF($F$4=1,
SUMIFS(ENTRADAS[Valor],ENTRADAS[Categoria],$B$133,ENTRADAS[Status],"Concluído",ENTRADAS[Mês],G$5,ENTRADAS[Ano],$B$5,ENTRADAS[Subcategoria],$B135),
SUMIFS(ENTRADAS[Valor],ENTRADAS[Categoria],$B$133,ENTRADAS[Mês],G$5,ENTRADAS[Ano],$B$5,ENTRADAS[Subcategoria],$B135))))</f>
        <v/>
      </c>
      <c r="H135" s="61" t="str">
        <f>IF($B135="","",IF($B$133="","",IF($F$4=1,
SUMIFS(ENTRADAS[Valor],ENTRADAS[Categoria],$B$133,ENTRADAS[Status],"Concluído",ENTRADAS[Mês],H$5,ENTRADAS[Ano],$B$5,ENTRADAS[Subcategoria],$B135),
SUMIFS(ENTRADAS[Valor],ENTRADAS[Categoria],$B$133,ENTRADAS[Mês],H$5,ENTRADAS[Ano],$B$5,ENTRADAS[Subcategoria],$B135))))</f>
        <v/>
      </c>
      <c r="I135" s="61" t="str">
        <f>IF($B135="","",IF($B$133="","",IF($F$4=1,
SUMIFS(ENTRADAS[Valor],ENTRADAS[Categoria],$B$133,ENTRADAS[Status],"Concluído",ENTRADAS[Mês],I$5,ENTRADAS[Ano],$B$5,ENTRADAS[Subcategoria],$B135),
SUMIFS(ENTRADAS[Valor],ENTRADAS[Categoria],$B$133,ENTRADAS[Mês],I$5,ENTRADAS[Ano],$B$5,ENTRADAS[Subcategoria],$B135))))</f>
        <v/>
      </c>
      <c r="J135" s="61" t="str">
        <f>IF($B135="","",IF($B$133="","",IF($F$4=1,
SUMIFS(ENTRADAS[Valor],ENTRADAS[Categoria],$B$133,ENTRADAS[Status],"Concluído",ENTRADAS[Mês],J$5,ENTRADAS[Ano],$B$5,ENTRADAS[Subcategoria],$B135),
SUMIFS(ENTRADAS[Valor],ENTRADAS[Categoria],$B$133,ENTRADAS[Mês],J$5,ENTRADAS[Ano],$B$5,ENTRADAS[Subcategoria],$B135))))</f>
        <v/>
      </c>
      <c r="K135" s="61" t="str">
        <f>IF($B135="","",IF($B$133="","",IF($F$4=1,
SUMIFS(ENTRADAS[Valor],ENTRADAS[Categoria],$B$133,ENTRADAS[Status],"Concluído",ENTRADAS[Mês],K$5,ENTRADAS[Ano],$B$5,ENTRADAS[Subcategoria],$B135),
SUMIFS(ENTRADAS[Valor],ENTRADAS[Categoria],$B$133,ENTRADAS[Mês],K$5,ENTRADAS[Ano],$B$5,ENTRADAS[Subcategoria],$B135))))</f>
        <v/>
      </c>
      <c r="L135" s="61" t="str">
        <f>IF($B135="","",IF($B$133="","",IF($F$4=1,
SUMIFS(ENTRADAS[Valor],ENTRADAS[Categoria],$B$133,ENTRADAS[Status],"Concluído",ENTRADAS[Mês],L$5,ENTRADAS[Ano],$B$5,ENTRADAS[Subcategoria],$B135),
SUMIFS(ENTRADAS[Valor],ENTRADAS[Categoria],$B$133,ENTRADAS[Mês],L$5,ENTRADAS[Ano],$B$5,ENTRADAS[Subcategoria],$B135))))</f>
        <v/>
      </c>
      <c r="M135" s="61" t="str">
        <f>IF($B135="","",IF($B$133="","",IF($F$4=1,
SUMIFS(ENTRADAS[Valor],ENTRADAS[Categoria],$B$133,ENTRADAS[Status],"Concluído",ENTRADAS[Mês],M$5,ENTRADAS[Ano],$B$5,ENTRADAS[Subcategoria],$B135),
SUMIFS(ENTRADAS[Valor],ENTRADAS[Categoria],$B$133,ENTRADAS[Mês],M$5,ENTRADAS[Ano],$B$5,ENTRADAS[Subcategoria],$B135))))</f>
        <v/>
      </c>
      <c r="N135" s="61" t="str">
        <f>IF($B135="","",IF($B$133="","",IF($F$4=1,
SUMIFS(ENTRADAS[Valor],ENTRADAS[Categoria],$B$133,ENTRADAS[Status],"Concluído",ENTRADAS[Mês],N$5,ENTRADAS[Ano],$B$5,ENTRADAS[Subcategoria],$B135),
SUMIFS(ENTRADAS[Valor],ENTRADAS[Categoria],$B$133,ENTRADAS[Mês],N$5,ENTRADAS[Ano],$B$5,ENTRADAS[Subcategoria],$B135))))</f>
        <v/>
      </c>
      <c r="O135" s="57">
        <f t="shared" ref="O135:O153" si="7">SUBTOTAL(9,C135,D135,E135,F135,G135,H135,I135,J135,K135,L135,M135,N135)</f>
        <v>0</v>
      </c>
    </row>
    <row r="136" spans="2:15" x14ac:dyDescent="0.3">
      <c r="B136" s="93" t="str">
        <f>IF('PLANO DE CONTAS'!F31="","",'PLANO DE CONTAS'!F31)</f>
        <v/>
      </c>
      <c r="C136" s="61" t="str">
        <f>IF($B136="","",IF($B$133="","",IF($F$4=1,
SUMIFS(ENTRADAS[Valor],ENTRADAS[Categoria],$B$133,ENTRADAS[Status],"Concluído",ENTRADAS[Mês],C$5,ENTRADAS[Ano],$B$5,ENTRADAS[Subcategoria],$B136),
SUMIFS(ENTRADAS[Valor],ENTRADAS[Categoria],$B$133,ENTRADAS[Mês],C$5,ENTRADAS[Ano],$B$5,ENTRADAS[Subcategoria],$B136))))</f>
        <v/>
      </c>
      <c r="D136" s="61" t="str">
        <f>IF($B136="","",IF($B$133="","",IF($F$4=1,
SUMIFS(ENTRADAS[Valor],ENTRADAS[Categoria],$B$133,ENTRADAS[Status],"Concluído",ENTRADAS[Mês],D$5,ENTRADAS[Ano],$B$5,ENTRADAS[Subcategoria],$B136),
SUMIFS(ENTRADAS[Valor],ENTRADAS[Categoria],$B$133,ENTRADAS[Mês],D$5,ENTRADAS[Ano],$B$5,ENTRADAS[Subcategoria],$B136))))</f>
        <v/>
      </c>
      <c r="E136" s="61" t="str">
        <f>IF($B136="","",IF($B$133="","",IF($F$4=1,
SUMIFS(ENTRADAS[Valor],ENTRADAS[Categoria],$B$133,ENTRADAS[Status],"Concluído",ENTRADAS[Mês],E$5,ENTRADAS[Ano],$B$5,ENTRADAS[Subcategoria],$B136),
SUMIFS(ENTRADAS[Valor],ENTRADAS[Categoria],$B$133,ENTRADAS[Mês],E$5,ENTRADAS[Ano],$B$5,ENTRADAS[Subcategoria],$B136))))</f>
        <v/>
      </c>
      <c r="F136" s="61" t="str">
        <f>IF($B136="","",IF($B$133="","",IF($F$4=1,
SUMIFS(ENTRADAS[Valor],ENTRADAS[Categoria],$B$133,ENTRADAS[Status],"Concluído",ENTRADAS[Mês],F$5,ENTRADAS[Ano],$B$5,ENTRADAS[Subcategoria],$B136),
SUMIFS(ENTRADAS[Valor],ENTRADAS[Categoria],$B$133,ENTRADAS[Mês],F$5,ENTRADAS[Ano],$B$5,ENTRADAS[Subcategoria],$B136))))</f>
        <v/>
      </c>
      <c r="G136" s="61" t="str">
        <f>IF($B136="","",IF($B$133="","",IF($F$4=1,
SUMIFS(ENTRADAS[Valor],ENTRADAS[Categoria],$B$133,ENTRADAS[Status],"Concluído",ENTRADAS[Mês],G$5,ENTRADAS[Ano],$B$5,ENTRADAS[Subcategoria],$B136),
SUMIFS(ENTRADAS[Valor],ENTRADAS[Categoria],$B$133,ENTRADAS[Mês],G$5,ENTRADAS[Ano],$B$5,ENTRADAS[Subcategoria],$B136))))</f>
        <v/>
      </c>
      <c r="H136" s="61" t="str">
        <f>IF($B136="","",IF($B$133="","",IF($F$4=1,
SUMIFS(ENTRADAS[Valor],ENTRADAS[Categoria],$B$133,ENTRADAS[Status],"Concluído",ENTRADAS[Mês],H$5,ENTRADAS[Ano],$B$5,ENTRADAS[Subcategoria],$B136),
SUMIFS(ENTRADAS[Valor],ENTRADAS[Categoria],$B$133,ENTRADAS[Mês],H$5,ENTRADAS[Ano],$B$5,ENTRADAS[Subcategoria],$B136))))</f>
        <v/>
      </c>
      <c r="I136" s="61" t="str">
        <f>IF($B136="","",IF($B$133="","",IF($F$4=1,
SUMIFS(ENTRADAS[Valor],ENTRADAS[Categoria],$B$133,ENTRADAS[Status],"Concluído",ENTRADAS[Mês],I$5,ENTRADAS[Ano],$B$5,ENTRADAS[Subcategoria],$B136),
SUMIFS(ENTRADAS[Valor],ENTRADAS[Categoria],$B$133,ENTRADAS[Mês],I$5,ENTRADAS[Ano],$B$5,ENTRADAS[Subcategoria],$B136))))</f>
        <v/>
      </c>
      <c r="J136" s="61" t="str">
        <f>IF($B136="","",IF($B$133="","",IF($F$4=1,
SUMIFS(ENTRADAS[Valor],ENTRADAS[Categoria],$B$133,ENTRADAS[Status],"Concluído",ENTRADAS[Mês],J$5,ENTRADAS[Ano],$B$5,ENTRADAS[Subcategoria],$B136),
SUMIFS(ENTRADAS[Valor],ENTRADAS[Categoria],$B$133,ENTRADAS[Mês],J$5,ENTRADAS[Ano],$B$5,ENTRADAS[Subcategoria],$B136))))</f>
        <v/>
      </c>
      <c r="K136" s="61" t="str">
        <f>IF($B136="","",IF($B$133="","",IF($F$4=1,
SUMIFS(ENTRADAS[Valor],ENTRADAS[Categoria],$B$133,ENTRADAS[Status],"Concluído",ENTRADAS[Mês],K$5,ENTRADAS[Ano],$B$5,ENTRADAS[Subcategoria],$B136),
SUMIFS(ENTRADAS[Valor],ENTRADAS[Categoria],$B$133,ENTRADAS[Mês],K$5,ENTRADAS[Ano],$B$5,ENTRADAS[Subcategoria],$B136))))</f>
        <v/>
      </c>
      <c r="L136" s="61" t="str">
        <f>IF($B136="","",IF($B$133="","",IF($F$4=1,
SUMIFS(ENTRADAS[Valor],ENTRADAS[Categoria],$B$133,ENTRADAS[Status],"Concluído",ENTRADAS[Mês],L$5,ENTRADAS[Ano],$B$5,ENTRADAS[Subcategoria],$B136),
SUMIFS(ENTRADAS[Valor],ENTRADAS[Categoria],$B$133,ENTRADAS[Mês],L$5,ENTRADAS[Ano],$B$5,ENTRADAS[Subcategoria],$B136))))</f>
        <v/>
      </c>
      <c r="M136" s="61" t="str">
        <f>IF($B136="","",IF($B$133="","",IF($F$4=1,
SUMIFS(ENTRADAS[Valor],ENTRADAS[Categoria],$B$133,ENTRADAS[Status],"Concluído",ENTRADAS[Mês],M$5,ENTRADAS[Ano],$B$5,ENTRADAS[Subcategoria],$B136),
SUMIFS(ENTRADAS[Valor],ENTRADAS[Categoria],$B$133,ENTRADAS[Mês],M$5,ENTRADAS[Ano],$B$5,ENTRADAS[Subcategoria],$B136))))</f>
        <v/>
      </c>
      <c r="N136" s="61" t="str">
        <f>IF($B136="","",IF($B$133="","",IF($F$4=1,
SUMIFS(ENTRADAS[Valor],ENTRADAS[Categoria],$B$133,ENTRADAS[Status],"Concluído",ENTRADAS[Mês],N$5,ENTRADAS[Ano],$B$5,ENTRADAS[Subcategoria],$B136),
SUMIFS(ENTRADAS[Valor],ENTRADAS[Categoria],$B$133,ENTRADAS[Mês],N$5,ENTRADAS[Ano],$B$5,ENTRADAS[Subcategoria],$B136))))</f>
        <v/>
      </c>
      <c r="O136" s="57">
        <f t="shared" si="7"/>
        <v>0</v>
      </c>
    </row>
    <row r="137" spans="2:15" x14ac:dyDescent="0.3">
      <c r="B137" s="93" t="str">
        <f>IF('PLANO DE CONTAS'!F32="","",'PLANO DE CONTAS'!F32)</f>
        <v/>
      </c>
      <c r="C137" s="61" t="str">
        <f>IF($B137="","",IF($B$133="","",IF($F$4=1,
SUMIFS(ENTRADAS[Valor],ENTRADAS[Categoria],$B$133,ENTRADAS[Status],"Concluído",ENTRADAS[Mês],C$5,ENTRADAS[Ano],$B$5,ENTRADAS[Subcategoria],$B137),
SUMIFS(ENTRADAS[Valor],ENTRADAS[Categoria],$B$133,ENTRADAS[Mês],C$5,ENTRADAS[Ano],$B$5,ENTRADAS[Subcategoria],$B137))))</f>
        <v/>
      </c>
      <c r="D137" s="61" t="str">
        <f>IF($B137="","",IF($B$133="","",IF($F$4=1,
SUMIFS(ENTRADAS[Valor],ENTRADAS[Categoria],$B$133,ENTRADAS[Status],"Concluído",ENTRADAS[Mês],D$5,ENTRADAS[Ano],$B$5,ENTRADAS[Subcategoria],$B137),
SUMIFS(ENTRADAS[Valor],ENTRADAS[Categoria],$B$133,ENTRADAS[Mês],D$5,ENTRADAS[Ano],$B$5,ENTRADAS[Subcategoria],$B137))))</f>
        <v/>
      </c>
      <c r="E137" s="61" t="str">
        <f>IF($B137="","",IF($B$133="","",IF($F$4=1,
SUMIFS(ENTRADAS[Valor],ENTRADAS[Categoria],$B$133,ENTRADAS[Status],"Concluído",ENTRADAS[Mês],E$5,ENTRADAS[Ano],$B$5,ENTRADAS[Subcategoria],$B137),
SUMIFS(ENTRADAS[Valor],ENTRADAS[Categoria],$B$133,ENTRADAS[Mês],E$5,ENTRADAS[Ano],$B$5,ENTRADAS[Subcategoria],$B137))))</f>
        <v/>
      </c>
      <c r="F137" s="61" t="str">
        <f>IF($B137="","",IF($B$133="","",IF($F$4=1,
SUMIFS(ENTRADAS[Valor],ENTRADAS[Categoria],$B$133,ENTRADAS[Status],"Concluído",ENTRADAS[Mês],F$5,ENTRADAS[Ano],$B$5,ENTRADAS[Subcategoria],$B137),
SUMIFS(ENTRADAS[Valor],ENTRADAS[Categoria],$B$133,ENTRADAS[Mês],F$5,ENTRADAS[Ano],$B$5,ENTRADAS[Subcategoria],$B137))))</f>
        <v/>
      </c>
      <c r="G137" s="61" t="str">
        <f>IF($B137="","",IF($B$133="","",IF($F$4=1,
SUMIFS(ENTRADAS[Valor],ENTRADAS[Categoria],$B$133,ENTRADAS[Status],"Concluído",ENTRADAS[Mês],G$5,ENTRADAS[Ano],$B$5,ENTRADAS[Subcategoria],$B137),
SUMIFS(ENTRADAS[Valor],ENTRADAS[Categoria],$B$133,ENTRADAS[Mês],G$5,ENTRADAS[Ano],$B$5,ENTRADAS[Subcategoria],$B137))))</f>
        <v/>
      </c>
      <c r="H137" s="61" t="str">
        <f>IF($B137="","",IF($B$133="","",IF($F$4=1,
SUMIFS(ENTRADAS[Valor],ENTRADAS[Categoria],$B$133,ENTRADAS[Status],"Concluído",ENTRADAS[Mês],H$5,ENTRADAS[Ano],$B$5,ENTRADAS[Subcategoria],$B137),
SUMIFS(ENTRADAS[Valor],ENTRADAS[Categoria],$B$133,ENTRADAS[Mês],H$5,ENTRADAS[Ano],$B$5,ENTRADAS[Subcategoria],$B137))))</f>
        <v/>
      </c>
      <c r="I137" s="61" t="str">
        <f>IF($B137="","",IF($B$133="","",IF($F$4=1,
SUMIFS(ENTRADAS[Valor],ENTRADAS[Categoria],$B$133,ENTRADAS[Status],"Concluído",ENTRADAS[Mês],I$5,ENTRADAS[Ano],$B$5,ENTRADAS[Subcategoria],$B137),
SUMIFS(ENTRADAS[Valor],ENTRADAS[Categoria],$B$133,ENTRADAS[Mês],I$5,ENTRADAS[Ano],$B$5,ENTRADAS[Subcategoria],$B137))))</f>
        <v/>
      </c>
      <c r="J137" s="61" t="str">
        <f>IF($B137="","",IF($B$133="","",IF($F$4=1,
SUMIFS(ENTRADAS[Valor],ENTRADAS[Categoria],$B$133,ENTRADAS[Status],"Concluído",ENTRADAS[Mês],J$5,ENTRADAS[Ano],$B$5,ENTRADAS[Subcategoria],$B137),
SUMIFS(ENTRADAS[Valor],ENTRADAS[Categoria],$B$133,ENTRADAS[Mês],J$5,ENTRADAS[Ano],$B$5,ENTRADAS[Subcategoria],$B137))))</f>
        <v/>
      </c>
      <c r="K137" s="61" t="str">
        <f>IF($B137="","",IF($B$133="","",IF($F$4=1,
SUMIFS(ENTRADAS[Valor],ENTRADAS[Categoria],$B$133,ENTRADAS[Status],"Concluído",ENTRADAS[Mês],K$5,ENTRADAS[Ano],$B$5,ENTRADAS[Subcategoria],$B137),
SUMIFS(ENTRADAS[Valor],ENTRADAS[Categoria],$B$133,ENTRADAS[Mês],K$5,ENTRADAS[Ano],$B$5,ENTRADAS[Subcategoria],$B137))))</f>
        <v/>
      </c>
      <c r="L137" s="61" t="str">
        <f>IF($B137="","",IF($B$133="","",IF($F$4=1,
SUMIFS(ENTRADAS[Valor],ENTRADAS[Categoria],$B$133,ENTRADAS[Status],"Concluído",ENTRADAS[Mês],L$5,ENTRADAS[Ano],$B$5,ENTRADAS[Subcategoria],$B137),
SUMIFS(ENTRADAS[Valor],ENTRADAS[Categoria],$B$133,ENTRADAS[Mês],L$5,ENTRADAS[Ano],$B$5,ENTRADAS[Subcategoria],$B137))))</f>
        <v/>
      </c>
      <c r="M137" s="61" t="str">
        <f>IF($B137="","",IF($B$133="","",IF($F$4=1,
SUMIFS(ENTRADAS[Valor],ENTRADAS[Categoria],$B$133,ENTRADAS[Status],"Concluído",ENTRADAS[Mês],M$5,ENTRADAS[Ano],$B$5,ENTRADAS[Subcategoria],$B137),
SUMIFS(ENTRADAS[Valor],ENTRADAS[Categoria],$B$133,ENTRADAS[Mês],M$5,ENTRADAS[Ano],$B$5,ENTRADAS[Subcategoria],$B137))))</f>
        <v/>
      </c>
      <c r="N137" s="61" t="str">
        <f>IF($B137="","",IF($B$133="","",IF($F$4=1,
SUMIFS(ENTRADAS[Valor],ENTRADAS[Categoria],$B$133,ENTRADAS[Status],"Concluído",ENTRADAS[Mês],N$5,ENTRADAS[Ano],$B$5,ENTRADAS[Subcategoria],$B137),
SUMIFS(ENTRADAS[Valor],ENTRADAS[Categoria],$B$133,ENTRADAS[Mês],N$5,ENTRADAS[Ano],$B$5,ENTRADAS[Subcategoria],$B137))))</f>
        <v/>
      </c>
      <c r="O137" s="57">
        <f t="shared" si="7"/>
        <v>0</v>
      </c>
    </row>
    <row r="138" spans="2:15" x14ac:dyDescent="0.3">
      <c r="B138" s="93" t="str">
        <f>IF('PLANO DE CONTAS'!F33="","",'PLANO DE CONTAS'!F33)</f>
        <v/>
      </c>
      <c r="C138" s="61" t="str">
        <f>IF($B138="","",IF($B$133="","",IF($F$4=1,
SUMIFS(ENTRADAS[Valor],ENTRADAS[Categoria],$B$133,ENTRADAS[Status],"Concluído",ENTRADAS[Mês],C$5,ENTRADAS[Ano],$B$5,ENTRADAS[Subcategoria],$B138),
SUMIFS(ENTRADAS[Valor],ENTRADAS[Categoria],$B$133,ENTRADAS[Mês],C$5,ENTRADAS[Ano],$B$5,ENTRADAS[Subcategoria],$B138))))</f>
        <v/>
      </c>
      <c r="D138" s="61" t="str">
        <f>IF($B138="","",IF($B$133="","",IF($F$4=1,
SUMIFS(ENTRADAS[Valor],ENTRADAS[Categoria],$B$133,ENTRADAS[Status],"Concluído",ENTRADAS[Mês],D$5,ENTRADAS[Ano],$B$5,ENTRADAS[Subcategoria],$B138),
SUMIFS(ENTRADAS[Valor],ENTRADAS[Categoria],$B$133,ENTRADAS[Mês],D$5,ENTRADAS[Ano],$B$5,ENTRADAS[Subcategoria],$B138))))</f>
        <v/>
      </c>
      <c r="E138" s="61" t="str">
        <f>IF($B138="","",IF($B$133="","",IF($F$4=1,
SUMIFS(ENTRADAS[Valor],ENTRADAS[Categoria],$B$133,ENTRADAS[Status],"Concluído",ENTRADAS[Mês],E$5,ENTRADAS[Ano],$B$5,ENTRADAS[Subcategoria],$B138),
SUMIFS(ENTRADAS[Valor],ENTRADAS[Categoria],$B$133,ENTRADAS[Mês],E$5,ENTRADAS[Ano],$B$5,ENTRADAS[Subcategoria],$B138))))</f>
        <v/>
      </c>
      <c r="F138" s="61" t="str">
        <f>IF($B138="","",IF($B$133="","",IF($F$4=1,
SUMIFS(ENTRADAS[Valor],ENTRADAS[Categoria],$B$133,ENTRADAS[Status],"Concluído",ENTRADAS[Mês],F$5,ENTRADAS[Ano],$B$5,ENTRADAS[Subcategoria],$B138),
SUMIFS(ENTRADAS[Valor],ENTRADAS[Categoria],$B$133,ENTRADAS[Mês],F$5,ENTRADAS[Ano],$B$5,ENTRADAS[Subcategoria],$B138))))</f>
        <v/>
      </c>
      <c r="G138" s="61" t="str">
        <f>IF($B138="","",IF($B$133="","",IF($F$4=1,
SUMIFS(ENTRADAS[Valor],ENTRADAS[Categoria],$B$133,ENTRADAS[Status],"Concluído",ENTRADAS[Mês],G$5,ENTRADAS[Ano],$B$5,ENTRADAS[Subcategoria],$B138),
SUMIFS(ENTRADAS[Valor],ENTRADAS[Categoria],$B$133,ENTRADAS[Mês],G$5,ENTRADAS[Ano],$B$5,ENTRADAS[Subcategoria],$B138))))</f>
        <v/>
      </c>
      <c r="H138" s="61" t="str">
        <f>IF($B138="","",IF($B$133="","",IF($F$4=1,
SUMIFS(ENTRADAS[Valor],ENTRADAS[Categoria],$B$133,ENTRADAS[Status],"Concluído",ENTRADAS[Mês],H$5,ENTRADAS[Ano],$B$5,ENTRADAS[Subcategoria],$B138),
SUMIFS(ENTRADAS[Valor],ENTRADAS[Categoria],$B$133,ENTRADAS[Mês],H$5,ENTRADAS[Ano],$B$5,ENTRADAS[Subcategoria],$B138))))</f>
        <v/>
      </c>
      <c r="I138" s="61" t="str">
        <f>IF($B138="","",IF($B$133="","",IF($F$4=1,
SUMIFS(ENTRADAS[Valor],ENTRADAS[Categoria],$B$133,ENTRADAS[Status],"Concluído",ENTRADAS[Mês],I$5,ENTRADAS[Ano],$B$5,ENTRADAS[Subcategoria],$B138),
SUMIFS(ENTRADAS[Valor],ENTRADAS[Categoria],$B$133,ENTRADAS[Mês],I$5,ENTRADAS[Ano],$B$5,ENTRADAS[Subcategoria],$B138))))</f>
        <v/>
      </c>
      <c r="J138" s="61" t="str">
        <f>IF($B138="","",IF($B$133="","",IF($F$4=1,
SUMIFS(ENTRADAS[Valor],ENTRADAS[Categoria],$B$133,ENTRADAS[Status],"Concluído",ENTRADAS[Mês],J$5,ENTRADAS[Ano],$B$5,ENTRADAS[Subcategoria],$B138),
SUMIFS(ENTRADAS[Valor],ENTRADAS[Categoria],$B$133,ENTRADAS[Mês],J$5,ENTRADAS[Ano],$B$5,ENTRADAS[Subcategoria],$B138))))</f>
        <v/>
      </c>
      <c r="K138" s="61" t="str">
        <f>IF($B138="","",IF($B$133="","",IF($F$4=1,
SUMIFS(ENTRADAS[Valor],ENTRADAS[Categoria],$B$133,ENTRADAS[Status],"Concluído",ENTRADAS[Mês],K$5,ENTRADAS[Ano],$B$5,ENTRADAS[Subcategoria],$B138),
SUMIFS(ENTRADAS[Valor],ENTRADAS[Categoria],$B$133,ENTRADAS[Mês],K$5,ENTRADAS[Ano],$B$5,ENTRADAS[Subcategoria],$B138))))</f>
        <v/>
      </c>
      <c r="L138" s="61" t="str">
        <f>IF($B138="","",IF($B$133="","",IF($F$4=1,
SUMIFS(ENTRADAS[Valor],ENTRADAS[Categoria],$B$133,ENTRADAS[Status],"Concluído",ENTRADAS[Mês],L$5,ENTRADAS[Ano],$B$5,ENTRADAS[Subcategoria],$B138),
SUMIFS(ENTRADAS[Valor],ENTRADAS[Categoria],$B$133,ENTRADAS[Mês],L$5,ENTRADAS[Ano],$B$5,ENTRADAS[Subcategoria],$B138))))</f>
        <v/>
      </c>
      <c r="M138" s="61" t="str">
        <f>IF($B138="","",IF($B$133="","",IF($F$4=1,
SUMIFS(ENTRADAS[Valor],ENTRADAS[Categoria],$B$133,ENTRADAS[Status],"Concluído",ENTRADAS[Mês],M$5,ENTRADAS[Ano],$B$5,ENTRADAS[Subcategoria],$B138),
SUMIFS(ENTRADAS[Valor],ENTRADAS[Categoria],$B$133,ENTRADAS[Mês],M$5,ENTRADAS[Ano],$B$5,ENTRADAS[Subcategoria],$B138))))</f>
        <v/>
      </c>
      <c r="N138" s="61" t="str">
        <f>IF($B138="","",IF($B$133="","",IF($F$4=1,
SUMIFS(ENTRADAS[Valor],ENTRADAS[Categoria],$B$133,ENTRADAS[Status],"Concluído",ENTRADAS[Mês],N$5,ENTRADAS[Ano],$B$5,ENTRADAS[Subcategoria],$B138),
SUMIFS(ENTRADAS[Valor],ENTRADAS[Categoria],$B$133,ENTRADAS[Mês],N$5,ENTRADAS[Ano],$B$5,ENTRADAS[Subcategoria],$B138))))</f>
        <v/>
      </c>
      <c r="O138" s="57">
        <f t="shared" si="7"/>
        <v>0</v>
      </c>
    </row>
    <row r="139" spans="2:15" x14ac:dyDescent="0.3">
      <c r="B139" s="93" t="str">
        <f>IF('PLANO DE CONTAS'!F34="","",'PLANO DE CONTAS'!F34)</f>
        <v/>
      </c>
      <c r="C139" s="61" t="str">
        <f>IF($B139="","",IF($B$133="","",IF($F$4=1,
SUMIFS(ENTRADAS[Valor],ENTRADAS[Categoria],$B$133,ENTRADAS[Status],"Concluído",ENTRADAS[Mês],C$5,ENTRADAS[Ano],$B$5,ENTRADAS[Subcategoria],$B139),
SUMIFS(ENTRADAS[Valor],ENTRADAS[Categoria],$B$133,ENTRADAS[Mês],C$5,ENTRADAS[Ano],$B$5,ENTRADAS[Subcategoria],$B139))))</f>
        <v/>
      </c>
      <c r="D139" s="61" t="str">
        <f>IF($B139="","",IF($B$133="","",IF($F$4=1,
SUMIFS(ENTRADAS[Valor],ENTRADAS[Categoria],$B$133,ENTRADAS[Status],"Concluído",ENTRADAS[Mês],D$5,ENTRADAS[Ano],$B$5,ENTRADAS[Subcategoria],$B139),
SUMIFS(ENTRADAS[Valor],ENTRADAS[Categoria],$B$133,ENTRADAS[Mês],D$5,ENTRADAS[Ano],$B$5,ENTRADAS[Subcategoria],$B139))))</f>
        <v/>
      </c>
      <c r="E139" s="61" t="str">
        <f>IF($B139="","",IF($B$133="","",IF($F$4=1,
SUMIFS(ENTRADAS[Valor],ENTRADAS[Categoria],$B$133,ENTRADAS[Status],"Concluído",ENTRADAS[Mês],E$5,ENTRADAS[Ano],$B$5,ENTRADAS[Subcategoria],$B139),
SUMIFS(ENTRADAS[Valor],ENTRADAS[Categoria],$B$133,ENTRADAS[Mês],E$5,ENTRADAS[Ano],$B$5,ENTRADAS[Subcategoria],$B139))))</f>
        <v/>
      </c>
      <c r="F139" s="61" t="str">
        <f>IF($B139="","",IF($B$133="","",IF($F$4=1,
SUMIFS(ENTRADAS[Valor],ENTRADAS[Categoria],$B$133,ENTRADAS[Status],"Concluído",ENTRADAS[Mês],F$5,ENTRADAS[Ano],$B$5,ENTRADAS[Subcategoria],$B139),
SUMIFS(ENTRADAS[Valor],ENTRADAS[Categoria],$B$133,ENTRADAS[Mês],F$5,ENTRADAS[Ano],$B$5,ENTRADAS[Subcategoria],$B139))))</f>
        <v/>
      </c>
      <c r="G139" s="61" t="str">
        <f>IF($B139="","",IF($B$133="","",IF($F$4=1,
SUMIFS(ENTRADAS[Valor],ENTRADAS[Categoria],$B$133,ENTRADAS[Status],"Concluído",ENTRADAS[Mês],G$5,ENTRADAS[Ano],$B$5,ENTRADAS[Subcategoria],$B139),
SUMIFS(ENTRADAS[Valor],ENTRADAS[Categoria],$B$133,ENTRADAS[Mês],G$5,ENTRADAS[Ano],$B$5,ENTRADAS[Subcategoria],$B139))))</f>
        <v/>
      </c>
      <c r="H139" s="61" t="str">
        <f>IF($B139="","",IF($B$133="","",IF($F$4=1,
SUMIFS(ENTRADAS[Valor],ENTRADAS[Categoria],$B$133,ENTRADAS[Status],"Concluído",ENTRADAS[Mês],H$5,ENTRADAS[Ano],$B$5,ENTRADAS[Subcategoria],$B139),
SUMIFS(ENTRADAS[Valor],ENTRADAS[Categoria],$B$133,ENTRADAS[Mês],H$5,ENTRADAS[Ano],$B$5,ENTRADAS[Subcategoria],$B139))))</f>
        <v/>
      </c>
      <c r="I139" s="61" t="str">
        <f>IF($B139="","",IF($B$133="","",IF($F$4=1,
SUMIFS(ENTRADAS[Valor],ENTRADAS[Categoria],$B$133,ENTRADAS[Status],"Concluído",ENTRADAS[Mês],I$5,ENTRADAS[Ano],$B$5,ENTRADAS[Subcategoria],$B139),
SUMIFS(ENTRADAS[Valor],ENTRADAS[Categoria],$B$133,ENTRADAS[Mês],I$5,ENTRADAS[Ano],$B$5,ENTRADAS[Subcategoria],$B139))))</f>
        <v/>
      </c>
      <c r="J139" s="61" t="str">
        <f>IF($B139="","",IF($B$133="","",IF($F$4=1,
SUMIFS(ENTRADAS[Valor],ENTRADAS[Categoria],$B$133,ENTRADAS[Status],"Concluído",ENTRADAS[Mês],J$5,ENTRADAS[Ano],$B$5,ENTRADAS[Subcategoria],$B139),
SUMIFS(ENTRADAS[Valor],ENTRADAS[Categoria],$B$133,ENTRADAS[Mês],J$5,ENTRADAS[Ano],$B$5,ENTRADAS[Subcategoria],$B139))))</f>
        <v/>
      </c>
      <c r="K139" s="61" t="str">
        <f>IF($B139="","",IF($B$133="","",IF($F$4=1,
SUMIFS(ENTRADAS[Valor],ENTRADAS[Categoria],$B$133,ENTRADAS[Status],"Concluído",ENTRADAS[Mês],K$5,ENTRADAS[Ano],$B$5,ENTRADAS[Subcategoria],$B139),
SUMIFS(ENTRADAS[Valor],ENTRADAS[Categoria],$B$133,ENTRADAS[Mês],K$5,ENTRADAS[Ano],$B$5,ENTRADAS[Subcategoria],$B139))))</f>
        <v/>
      </c>
      <c r="L139" s="61" t="str">
        <f>IF($B139="","",IF($B$133="","",IF($F$4=1,
SUMIFS(ENTRADAS[Valor],ENTRADAS[Categoria],$B$133,ENTRADAS[Status],"Concluído",ENTRADAS[Mês],L$5,ENTRADAS[Ano],$B$5,ENTRADAS[Subcategoria],$B139),
SUMIFS(ENTRADAS[Valor],ENTRADAS[Categoria],$B$133,ENTRADAS[Mês],L$5,ENTRADAS[Ano],$B$5,ENTRADAS[Subcategoria],$B139))))</f>
        <v/>
      </c>
      <c r="M139" s="61" t="str">
        <f>IF($B139="","",IF($B$133="","",IF($F$4=1,
SUMIFS(ENTRADAS[Valor],ENTRADAS[Categoria],$B$133,ENTRADAS[Status],"Concluído",ENTRADAS[Mês],M$5,ENTRADAS[Ano],$B$5,ENTRADAS[Subcategoria],$B139),
SUMIFS(ENTRADAS[Valor],ENTRADAS[Categoria],$B$133,ENTRADAS[Mês],M$5,ENTRADAS[Ano],$B$5,ENTRADAS[Subcategoria],$B139))))</f>
        <v/>
      </c>
      <c r="N139" s="61" t="str">
        <f>IF($B139="","",IF($B$133="","",IF($F$4=1,
SUMIFS(ENTRADAS[Valor],ENTRADAS[Categoria],$B$133,ENTRADAS[Status],"Concluído",ENTRADAS[Mês],N$5,ENTRADAS[Ano],$B$5,ENTRADAS[Subcategoria],$B139),
SUMIFS(ENTRADAS[Valor],ENTRADAS[Categoria],$B$133,ENTRADAS[Mês],N$5,ENTRADAS[Ano],$B$5,ENTRADAS[Subcategoria],$B139))))</f>
        <v/>
      </c>
      <c r="O139" s="57">
        <f t="shared" si="7"/>
        <v>0</v>
      </c>
    </row>
    <row r="140" spans="2:15" x14ac:dyDescent="0.3">
      <c r="B140" s="93" t="str">
        <f>IF('PLANO DE CONTAS'!F35="","",'PLANO DE CONTAS'!F35)</f>
        <v/>
      </c>
      <c r="C140" s="61" t="str">
        <f>IF($B140="","",IF($B$133="","",IF($F$4=1,
SUMIFS(ENTRADAS[Valor],ENTRADAS[Categoria],$B$133,ENTRADAS[Status],"Concluído",ENTRADAS[Mês],C$5,ENTRADAS[Ano],$B$5,ENTRADAS[Subcategoria],$B140),
SUMIFS(ENTRADAS[Valor],ENTRADAS[Categoria],$B$133,ENTRADAS[Mês],C$5,ENTRADAS[Ano],$B$5,ENTRADAS[Subcategoria],$B140))))</f>
        <v/>
      </c>
      <c r="D140" s="61" t="str">
        <f>IF($B140="","",IF($B$133="","",IF($F$4=1,
SUMIFS(ENTRADAS[Valor],ENTRADAS[Categoria],$B$133,ENTRADAS[Status],"Concluído",ENTRADAS[Mês],D$5,ENTRADAS[Ano],$B$5,ENTRADAS[Subcategoria],$B140),
SUMIFS(ENTRADAS[Valor],ENTRADAS[Categoria],$B$133,ENTRADAS[Mês],D$5,ENTRADAS[Ano],$B$5,ENTRADAS[Subcategoria],$B140))))</f>
        <v/>
      </c>
      <c r="E140" s="61" t="str">
        <f>IF($B140="","",IF($B$133="","",IF($F$4=1,
SUMIFS(ENTRADAS[Valor],ENTRADAS[Categoria],$B$133,ENTRADAS[Status],"Concluído",ENTRADAS[Mês],E$5,ENTRADAS[Ano],$B$5,ENTRADAS[Subcategoria],$B140),
SUMIFS(ENTRADAS[Valor],ENTRADAS[Categoria],$B$133,ENTRADAS[Mês],E$5,ENTRADAS[Ano],$B$5,ENTRADAS[Subcategoria],$B140))))</f>
        <v/>
      </c>
      <c r="F140" s="61" t="str">
        <f>IF($B140="","",IF($B$133="","",IF($F$4=1,
SUMIFS(ENTRADAS[Valor],ENTRADAS[Categoria],$B$133,ENTRADAS[Status],"Concluído",ENTRADAS[Mês],F$5,ENTRADAS[Ano],$B$5,ENTRADAS[Subcategoria],$B140),
SUMIFS(ENTRADAS[Valor],ENTRADAS[Categoria],$B$133,ENTRADAS[Mês],F$5,ENTRADAS[Ano],$B$5,ENTRADAS[Subcategoria],$B140))))</f>
        <v/>
      </c>
      <c r="G140" s="61" t="str">
        <f>IF($B140="","",IF($B$133="","",IF($F$4=1,
SUMIFS(ENTRADAS[Valor],ENTRADAS[Categoria],$B$133,ENTRADAS[Status],"Concluído",ENTRADAS[Mês],G$5,ENTRADAS[Ano],$B$5,ENTRADAS[Subcategoria],$B140),
SUMIFS(ENTRADAS[Valor],ENTRADAS[Categoria],$B$133,ENTRADAS[Mês],G$5,ENTRADAS[Ano],$B$5,ENTRADAS[Subcategoria],$B140))))</f>
        <v/>
      </c>
      <c r="H140" s="61" t="str">
        <f>IF($B140="","",IF($B$133="","",IF($F$4=1,
SUMIFS(ENTRADAS[Valor],ENTRADAS[Categoria],$B$133,ENTRADAS[Status],"Concluído",ENTRADAS[Mês],H$5,ENTRADAS[Ano],$B$5,ENTRADAS[Subcategoria],$B140),
SUMIFS(ENTRADAS[Valor],ENTRADAS[Categoria],$B$133,ENTRADAS[Mês],H$5,ENTRADAS[Ano],$B$5,ENTRADAS[Subcategoria],$B140))))</f>
        <v/>
      </c>
      <c r="I140" s="61" t="str">
        <f>IF($B140="","",IF($B$133="","",IF($F$4=1,
SUMIFS(ENTRADAS[Valor],ENTRADAS[Categoria],$B$133,ENTRADAS[Status],"Concluído",ENTRADAS[Mês],I$5,ENTRADAS[Ano],$B$5,ENTRADAS[Subcategoria],$B140),
SUMIFS(ENTRADAS[Valor],ENTRADAS[Categoria],$B$133,ENTRADAS[Mês],I$5,ENTRADAS[Ano],$B$5,ENTRADAS[Subcategoria],$B140))))</f>
        <v/>
      </c>
      <c r="J140" s="61" t="str">
        <f>IF($B140="","",IF($B$133="","",IF($F$4=1,
SUMIFS(ENTRADAS[Valor],ENTRADAS[Categoria],$B$133,ENTRADAS[Status],"Concluído",ENTRADAS[Mês],J$5,ENTRADAS[Ano],$B$5,ENTRADAS[Subcategoria],$B140),
SUMIFS(ENTRADAS[Valor],ENTRADAS[Categoria],$B$133,ENTRADAS[Mês],J$5,ENTRADAS[Ano],$B$5,ENTRADAS[Subcategoria],$B140))))</f>
        <v/>
      </c>
      <c r="K140" s="61" t="str">
        <f>IF($B140="","",IF($B$133="","",IF($F$4=1,
SUMIFS(ENTRADAS[Valor],ENTRADAS[Categoria],$B$133,ENTRADAS[Status],"Concluído",ENTRADAS[Mês],K$5,ENTRADAS[Ano],$B$5,ENTRADAS[Subcategoria],$B140),
SUMIFS(ENTRADAS[Valor],ENTRADAS[Categoria],$B$133,ENTRADAS[Mês],K$5,ENTRADAS[Ano],$B$5,ENTRADAS[Subcategoria],$B140))))</f>
        <v/>
      </c>
      <c r="L140" s="61" t="str">
        <f>IF($B140="","",IF($B$133="","",IF($F$4=1,
SUMIFS(ENTRADAS[Valor],ENTRADAS[Categoria],$B$133,ENTRADAS[Status],"Concluído",ENTRADAS[Mês],L$5,ENTRADAS[Ano],$B$5,ENTRADAS[Subcategoria],$B140),
SUMIFS(ENTRADAS[Valor],ENTRADAS[Categoria],$B$133,ENTRADAS[Mês],L$5,ENTRADAS[Ano],$B$5,ENTRADAS[Subcategoria],$B140))))</f>
        <v/>
      </c>
      <c r="M140" s="61" t="str">
        <f>IF($B140="","",IF($B$133="","",IF($F$4=1,
SUMIFS(ENTRADAS[Valor],ENTRADAS[Categoria],$B$133,ENTRADAS[Status],"Concluído",ENTRADAS[Mês],M$5,ENTRADAS[Ano],$B$5,ENTRADAS[Subcategoria],$B140),
SUMIFS(ENTRADAS[Valor],ENTRADAS[Categoria],$B$133,ENTRADAS[Mês],M$5,ENTRADAS[Ano],$B$5,ENTRADAS[Subcategoria],$B140))))</f>
        <v/>
      </c>
      <c r="N140" s="61" t="str">
        <f>IF($B140="","",IF($B$133="","",IF($F$4=1,
SUMIFS(ENTRADAS[Valor],ENTRADAS[Categoria],$B$133,ENTRADAS[Status],"Concluído",ENTRADAS[Mês],N$5,ENTRADAS[Ano],$B$5,ENTRADAS[Subcategoria],$B140),
SUMIFS(ENTRADAS[Valor],ENTRADAS[Categoria],$B$133,ENTRADAS[Mês],N$5,ENTRADAS[Ano],$B$5,ENTRADAS[Subcategoria],$B140))))</f>
        <v/>
      </c>
      <c r="O140" s="57">
        <f t="shared" si="7"/>
        <v>0</v>
      </c>
    </row>
    <row r="141" spans="2:15" x14ac:dyDescent="0.3">
      <c r="B141" s="93" t="str">
        <f>IF('PLANO DE CONTAS'!F36="","",'PLANO DE CONTAS'!F36)</f>
        <v/>
      </c>
      <c r="C141" s="61" t="str">
        <f>IF($B141="","",IF($B$133="","",IF($F$4=1,
SUMIFS(ENTRADAS[Valor],ENTRADAS[Categoria],$B$133,ENTRADAS[Status],"Concluído",ENTRADAS[Mês],C$5,ENTRADAS[Ano],$B$5,ENTRADAS[Subcategoria],$B141),
SUMIFS(ENTRADAS[Valor],ENTRADAS[Categoria],$B$133,ENTRADAS[Mês],C$5,ENTRADAS[Ano],$B$5,ENTRADAS[Subcategoria],$B141))))</f>
        <v/>
      </c>
      <c r="D141" s="61" t="str">
        <f>IF($B141="","",IF($B$133="","",IF($F$4=1,
SUMIFS(ENTRADAS[Valor],ENTRADAS[Categoria],$B$133,ENTRADAS[Status],"Concluído",ENTRADAS[Mês],D$5,ENTRADAS[Ano],$B$5,ENTRADAS[Subcategoria],$B141),
SUMIFS(ENTRADAS[Valor],ENTRADAS[Categoria],$B$133,ENTRADAS[Mês],D$5,ENTRADAS[Ano],$B$5,ENTRADAS[Subcategoria],$B141))))</f>
        <v/>
      </c>
      <c r="E141" s="61" t="str">
        <f>IF($B141="","",IF($B$133="","",IF($F$4=1,
SUMIFS(ENTRADAS[Valor],ENTRADAS[Categoria],$B$133,ENTRADAS[Status],"Concluído",ENTRADAS[Mês],E$5,ENTRADAS[Ano],$B$5,ENTRADAS[Subcategoria],$B141),
SUMIFS(ENTRADAS[Valor],ENTRADAS[Categoria],$B$133,ENTRADAS[Mês],E$5,ENTRADAS[Ano],$B$5,ENTRADAS[Subcategoria],$B141))))</f>
        <v/>
      </c>
      <c r="F141" s="61" t="str">
        <f>IF($B141="","",IF($B$133="","",IF($F$4=1,
SUMIFS(ENTRADAS[Valor],ENTRADAS[Categoria],$B$133,ENTRADAS[Status],"Concluído",ENTRADAS[Mês],F$5,ENTRADAS[Ano],$B$5,ENTRADAS[Subcategoria],$B141),
SUMIFS(ENTRADAS[Valor],ENTRADAS[Categoria],$B$133,ENTRADAS[Mês],F$5,ENTRADAS[Ano],$B$5,ENTRADAS[Subcategoria],$B141))))</f>
        <v/>
      </c>
      <c r="G141" s="61" t="str">
        <f>IF($B141="","",IF($B$133="","",IF($F$4=1,
SUMIFS(ENTRADAS[Valor],ENTRADAS[Categoria],$B$133,ENTRADAS[Status],"Concluído",ENTRADAS[Mês],G$5,ENTRADAS[Ano],$B$5,ENTRADAS[Subcategoria],$B141),
SUMIFS(ENTRADAS[Valor],ENTRADAS[Categoria],$B$133,ENTRADAS[Mês],G$5,ENTRADAS[Ano],$B$5,ENTRADAS[Subcategoria],$B141))))</f>
        <v/>
      </c>
      <c r="H141" s="61" t="str">
        <f>IF($B141="","",IF($B$133="","",IF($F$4=1,
SUMIFS(ENTRADAS[Valor],ENTRADAS[Categoria],$B$133,ENTRADAS[Status],"Concluído",ENTRADAS[Mês],H$5,ENTRADAS[Ano],$B$5,ENTRADAS[Subcategoria],$B141),
SUMIFS(ENTRADAS[Valor],ENTRADAS[Categoria],$B$133,ENTRADAS[Mês],H$5,ENTRADAS[Ano],$B$5,ENTRADAS[Subcategoria],$B141))))</f>
        <v/>
      </c>
      <c r="I141" s="61" t="str">
        <f>IF($B141="","",IF($B$133="","",IF($F$4=1,
SUMIFS(ENTRADAS[Valor],ENTRADAS[Categoria],$B$133,ENTRADAS[Status],"Concluído",ENTRADAS[Mês],I$5,ENTRADAS[Ano],$B$5,ENTRADAS[Subcategoria],$B141),
SUMIFS(ENTRADAS[Valor],ENTRADAS[Categoria],$B$133,ENTRADAS[Mês],I$5,ENTRADAS[Ano],$B$5,ENTRADAS[Subcategoria],$B141))))</f>
        <v/>
      </c>
      <c r="J141" s="61" t="str">
        <f>IF($B141="","",IF($B$133="","",IF($F$4=1,
SUMIFS(ENTRADAS[Valor],ENTRADAS[Categoria],$B$133,ENTRADAS[Status],"Concluído",ENTRADAS[Mês],J$5,ENTRADAS[Ano],$B$5,ENTRADAS[Subcategoria],$B141),
SUMIFS(ENTRADAS[Valor],ENTRADAS[Categoria],$B$133,ENTRADAS[Mês],J$5,ENTRADAS[Ano],$B$5,ENTRADAS[Subcategoria],$B141))))</f>
        <v/>
      </c>
      <c r="K141" s="61" t="str">
        <f>IF($B141="","",IF($B$133="","",IF($F$4=1,
SUMIFS(ENTRADAS[Valor],ENTRADAS[Categoria],$B$133,ENTRADAS[Status],"Concluído",ENTRADAS[Mês],K$5,ENTRADAS[Ano],$B$5,ENTRADAS[Subcategoria],$B141),
SUMIFS(ENTRADAS[Valor],ENTRADAS[Categoria],$B$133,ENTRADAS[Mês],K$5,ENTRADAS[Ano],$B$5,ENTRADAS[Subcategoria],$B141))))</f>
        <v/>
      </c>
      <c r="L141" s="61" t="str">
        <f>IF($B141="","",IF($B$133="","",IF($F$4=1,
SUMIFS(ENTRADAS[Valor],ENTRADAS[Categoria],$B$133,ENTRADAS[Status],"Concluído",ENTRADAS[Mês],L$5,ENTRADAS[Ano],$B$5,ENTRADAS[Subcategoria],$B141),
SUMIFS(ENTRADAS[Valor],ENTRADAS[Categoria],$B$133,ENTRADAS[Mês],L$5,ENTRADAS[Ano],$B$5,ENTRADAS[Subcategoria],$B141))))</f>
        <v/>
      </c>
      <c r="M141" s="61" t="str">
        <f>IF($B141="","",IF($B$133="","",IF($F$4=1,
SUMIFS(ENTRADAS[Valor],ENTRADAS[Categoria],$B$133,ENTRADAS[Status],"Concluído",ENTRADAS[Mês],M$5,ENTRADAS[Ano],$B$5,ENTRADAS[Subcategoria],$B141),
SUMIFS(ENTRADAS[Valor],ENTRADAS[Categoria],$B$133,ENTRADAS[Mês],M$5,ENTRADAS[Ano],$B$5,ENTRADAS[Subcategoria],$B141))))</f>
        <v/>
      </c>
      <c r="N141" s="61" t="str">
        <f>IF($B141="","",IF($B$133="","",IF($F$4=1,
SUMIFS(ENTRADAS[Valor],ENTRADAS[Categoria],$B$133,ENTRADAS[Status],"Concluído",ENTRADAS[Mês],N$5,ENTRADAS[Ano],$B$5,ENTRADAS[Subcategoria],$B141),
SUMIFS(ENTRADAS[Valor],ENTRADAS[Categoria],$B$133,ENTRADAS[Mês],N$5,ENTRADAS[Ano],$B$5,ENTRADAS[Subcategoria],$B141))))</f>
        <v/>
      </c>
      <c r="O141" s="57">
        <f t="shared" si="7"/>
        <v>0</v>
      </c>
    </row>
    <row r="142" spans="2:15" x14ac:dyDescent="0.3">
      <c r="B142" s="93" t="str">
        <f>IF('PLANO DE CONTAS'!F37="","",'PLANO DE CONTAS'!F37)</f>
        <v/>
      </c>
      <c r="C142" s="61" t="str">
        <f>IF($B142="","",IF($B$133="","",IF($F$4=1,
SUMIFS(ENTRADAS[Valor],ENTRADAS[Categoria],$B$133,ENTRADAS[Status],"Concluído",ENTRADAS[Mês],C$5,ENTRADAS[Ano],$B$5,ENTRADAS[Subcategoria],$B142),
SUMIFS(ENTRADAS[Valor],ENTRADAS[Categoria],$B$133,ENTRADAS[Mês],C$5,ENTRADAS[Ano],$B$5,ENTRADAS[Subcategoria],$B142))))</f>
        <v/>
      </c>
      <c r="D142" s="61" t="str">
        <f>IF($B142="","",IF($B$133="","",IF($F$4=1,
SUMIFS(ENTRADAS[Valor],ENTRADAS[Categoria],$B$133,ENTRADAS[Status],"Concluído",ENTRADAS[Mês],D$5,ENTRADAS[Ano],$B$5,ENTRADAS[Subcategoria],$B142),
SUMIFS(ENTRADAS[Valor],ENTRADAS[Categoria],$B$133,ENTRADAS[Mês],D$5,ENTRADAS[Ano],$B$5,ENTRADAS[Subcategoria],$B142))))</f>
        <v/>
      </c>
      <c r="E142" s="61" t="str">
        <f>IF($B142="","",IF($B$133="","",IF($F$4=1,
SUMIFS(ENTRADAS[Valor],ENTRADAS[Categoria],$B$133,ENTRADAS[Status],"Concluído",ENTRADAS[Mês],E$5,ENTRADAS[Ano],$B$5,ENTRADAS[Subcategoria],$B142),
SUMIFS(ENTRADAS[Valor],ENTRADAS[Categoria],$B$133,ENTRADAS[Mês],E$5,ENTRADAS[Ano],$B$5,ENTRADAS[Subcategoria],$B142))))</f>
        <v/>
      </c>
      <c r="F142" s="61" t="str">
        <f>IF($B142="","",IF($B$133="","",IF($F$4=1,
SUMIFS(ENTRADAS[Valor],ENTRADAS[Categoria],$B$133,ENTRADAS[Status],"Concluído",ENTRADAS[Mês],F$5,ENTRADAS[Ano],$B$5,ENTRADAS[Subcategoria],$B142),
SUMIFS(ENTRADAS[Valor],ENTRADAS[Categoria],$B$133,ENTRADAS[Mês],F$5,ENTRADAS[Ano],$B$5,ENTRADAS[Subcategoria],$B142))))</f>
        <v/>
      </c>
      <c r="G142" s="61" t="str">
        <f>IF($B142="","",IF($B$133="","",IF($F$4=1,
SUMIFS(ENTRADAS[Valor],ENTRADAS[Categoria],$B$133,ENTRADAS[Status],"Concluído",ENTRADAS[Mês],G$5,ENTRADAS[Ano],$B$5,ENTRADAS[Subcategoria],$B142),
SUMIFS(ENTRADAS[Valor],ENTRADAS[Categoria],$B$133,ENTRADAS[Mês],G$5,ENTRADAS[Ano],$B$5,ENTRADAS[Subcategoria],$B142))))</f>
        <v/>
      </c>
      <c r="H142" s="61" t="str">
        <f>IF($B142="","",IF($B$133="","",IF($F$4=1,
SUMIFS(ENTRADAS[Valor],ENTRADAS[Categoria],$B$133,ENTRADAS[Status],"Concluído",ENTRADAS[Mês],H$5,ENTRADAS[Ano],$B$5,ENTRADAS[Subcategoria],$B142),
SUMIFS(ENTRADAS[Valor],ENTRADAS[Categoria],$B$133,ENTRADAS[Mês],H$5,ENTRADAS[Ano],$B$5,ENTRADAS[Subcategoria],$B142))))</f>
        <v/>
      </c>
      <c r="I142" s="61" t="str">
        <f>IF($B142="","",IF($B$133="","",IF($F$4=1,
SUMIFS(ENTRADAS[Valor],ENTRADAS[Categoria],$B$133,ENTRADAS[Status],"Concluído",ENTRADAS[Mês],I$5,ENTRADAS[Ano],$B$5,ENTRADAS[Subcategoria],$B142),
SUMIFS(ENTRADAS[Valor],ENTRADAS[Categoria],$B$133,ENTRADAS[Mês],I$5,ENTRADAS[Ano],$B$5,ENTRADAS[Subcategoria],$B142))))</f>
        <v/>
      </c>
      <c r="J142" s="61" t="str">
        <f>IF($B142="","",IF($B$133="","",IF($F$4=1,
SUMIFS(ENTRADAS[Valor],ENTRADAS[Categoria],$B$133,ENTRADAS[Status],"Concluído",ENTRADAS[Mês],J$5,ENTRADAS[Ano],$B$5,ENTRADAS[Subcategoria],$B142),
SUMIFS(ENTRADAS[Valor],ENTRADAS[Categoria],$B$133,ENTRADAS[Mês],J$5,ENTRADAS[Ano],$B$5,ENTRADAS[Subcategoria],$B142))))</f>
        <v/>
      </c>
      <c r="K142" s="61" t="str">
        <f>IF($B142="","",IF($B$133="","",IF($F$4=1,
SUMIFS(ENTRADAS[Valor],ENTRADAS[Categoria],$B$133,ENTRADAS[Status],"Concluído",ENTRADAS[Mês],K$5,ENTRADAS[Ano],$B$5,ENTRADAS[Subcategoria],$B142),
SUMIFS(ENTRADAS[Valor],ENTRADAS[Categoria],$B$133,ENTRADAS[Mês],K$5,ENTRADAS[Ano],$B$5,ENTRADAS[Subcategoria],$B142))))</f>
        <v/>
      </c>
      <c r="L142" s="61" t="str">
        <f>IF($B142="","",IF($B$133="","",IF($F$4=1,
SUMIFS(ENTRADAS[Valor],ENTRADAS[Categoria],$B$133,ENTRADAS[Status],"Concluído",ENTRADAS[Mês],L$5,ENTRADAS[Ano],$B$5,ENTRADAS[Subcategoria],$B142),
SUMIFS(ENTRADAS[Valor],ENTRADAS[Categoria],$B$133,ENTRADAS[Mês],L$5,ENTRADAS[Ano],$B$5,ENTRADAS[Subcategoria],$B142))))</f>
        <v/>
      </c>
      <c r="M142" s="61" t="str">
        <f>IF($B142="","",IF($B$133="","",IF($F$4=1,
SUMIFS(ENTRADAS[Valor],ENTRADAS[Categoria],$B$133,ENTRADAS[Status],"Concluído",ENTRADAS[Mês],M$5,ENTRADAS[Ano],$B$5,ENTRADAS[Subcategoria],$B142),
SUMIFS(ENTRADAS[Valor],ENTRADAS[Categoria],$B$133,ENTRADAS[Mês],M$5,ENTRADAS[Ano],$B$5,ENTRADAS[Subcategoria],$B142))))</f>
        <v/>
      </c>
      <c r="N142" s="61" t="str">
        <f>IF($B142="","",IF($B$133="","",IF($F$4=1,
SUMIFS(ENTRADAS[Valor],ENTRADAS[Categoria],$B$133,ENTRADAS[Status],"Concluído",ENTRADAS[Mês],N$5,ENTRADAS[Ano],$B$5,ENTRADAS[Subcategoria],$B142),
SUMIFS(ENTRADAS[Valor],ENTRADAS[Categoria],$B$133,ENTRADAS[Mês],N$5,ENTRADAS[Ano],$B$5,ENTRADAS[Subcategoria],$B142))))</f>
        <v/>
      </c>
      <c r="O142" s="57">
        <f t="shared" si="7"/>
        <v>0</v>
      </c>
    </row>
    <row r="143" spans="2:15" x14ac:dyDescent="0.3">
      <c r="B143" s="93" t="str">
        <f>IF('PLANO DE CONTAS'!F38="","",'PLANO DE CONTAS'!F38)</f>
        <v/>
      </c>
      <c r="C143" s="61" t="str">
        <f>IF($B143="","",IF($B$133="","",IF($F$4=1,
SUMIFS(ENTRADAS[Valor],ENTRADAS[Categoria],$B$133,ENTRADAS[Status],"Concluído",ENTRADAS[Mês],C$5,ENTRADAS[Ano],$B$5,ENTRADAS[Subcategoria],$B143),
SUMIFS(ENTRADAS[Valor],ENTRADAS[Categoria],$B$133,ENTRADAS[Mês],C$5,ENTRADAS[Ano],$B$5,ENTRADAS[Subcategoria],$B143))))</f>
        <v/>
      </c>
      <c r="D143" s="61" t="str">
        <f>IF($B143="","",IF($B$133="","",IF($F$4=1,
SUMIFS(ENTRADAS[Valor],ENTRADAS[Categoria],$B$133,ENTRADAS[Status],"Concluído",ENTRADAS[Mês],D$5,ENTRADAS[Ano],$B$5,ENTRADAS[Subcategoria],$B143),
SUMIFS(ENTRADAS[Valor],ENTRADAS[Categoria],$B$133,ENTRADAS[Mês],D$5,ENTRADAS[Ano],$B$5,ENTRADAS[Subcategoria],$B143))))</f>
        <v/>
      </c>
      <c r="E143" s="61" t="str">
        <f>IF($B143="","",IF($B$133="","",IF($F$4=1,
SUMIFS(ENTRADAS[Valor],ENTRADAS[Categoria],$B$133,ENTRADAS[Status],"Concluído",ENTRADAS[Mês],E$5,ENTRADAS[Ano],$B$5,ENTRADAS[Subcategoria],$B143),
SUMIFS(ENTRADAS[Valor],ENTRADAS[Categoria],$B$133,ENTRADAS[Mês],E$5,ENTRADAS[Ano],$B$5,ENTRADAS[Subcategoria],$B143))))</f>
        <v/>
      </c>
      <c r="F143" s="61" t="str">
        <f>IF($B143="","",IF($B$133="","",IF($F$4=1,
SUMIFS(ENTRADAS[Valor],ENTRADAS[Categoria],$B$133,ENTRADAS[Status],"Concluído",ENTRADAS[Mês],F$5,ENTRADAS[Ano],$B$5,ENTRADAS[Subcategoria],$B143),
SUMIFS(ENTRADAS[Valor],ENTRADAS[Categoria],$B$133,ENTRADAS[Mês],F$5,ENTRADAS[Ano],$B$5,ENTRADAS[Subcategoria],$B143))))</f>
        <v/>
      </c>
      <c r="G143" s="61" t="str">
        <f>IF($B143="","",IF($B$133="","",IF($F$4=1,
SUMIFS(ENTRADAS[Valor],ENTRADAS[Categoria],$B$133,ENTRADAS[Status],"Concluído",ENTRADAS[Mês],G$5,ENTRADAS[Ano],$B$5,ENTRADAS[Subcategoria],$B143),
SUMIFS(ENTRADAS[Valor],ENTRADAS[Categoria],$B$133,ENTRADAS[Mês],G$5,ENTRADAS[Ano],$B$5,ENTRADAS[Subcategoria],$B143))))</f>
        <v/>
      </c>
      <c r="H143" s="61" t="str">
        <f>IF($B143="","",IF($B$133="","",IF($F$4=1,
SUMIFS(ENTRADAS[Valor],ENTRADAS[Categoria],$B$133,ENTRADAS[Status],"Concluído",ENTRADAS[Mês],H$5,ENTRADAS[Ano],$B$5,ENTRADAS[Subcategoria],$B143),
SUMIFS(ENTRADAS[Valor],ENTRADAS[Categoria],$B$133,ENTRADAS[Mês],H$5,ENTRADAS[Ano],$B$5,ENTRADAS[Subcategoria],$B143))))</f>
        <v/>
      </c>
      <c r="I143" s="61" t="str">
        <f>IF($B143="","",IF($B$133="","",IF($F$4=1,
SUMIFS(ENTRADAS[Valor],ENTRADAS[Categoria],$B$133,ENTRADAS[Status],"Concluído",ENTRADAS[Mês],I$5,ENTRADAS[Ano],$B$5,ENTRADAS[Subcategoria],$B143),
SUMIFS(ENTRADAS[Valor],ENTRADAS[Categoria],$B$133,ENTRADAS[Mês],I$5,ENTRADAS[Ano],$B$5,ENTRADAS[Subcategoria],$B143))))</f>
        <v/>
      </c>
      <c r="J143" s="61" t="str">
        <f>IF($B143="","",IF($B$133="","",IF($F$4=1,
SUMIFS(ENTRADAS[Valor],ENTRADAS[Categoria],$B$133,ENTRADAS[Status],"Concluído",ENTRADAS[Mês],J$5,ENTRADAS[Ano],$B$5,ENTRADAS[Subcategoria],$B143),
SUMIFS(ENTRADAS[Valor],ENTRADAS[Categoria],$B$133,ENTRADAS[Mês],J$5,ENTRADAS[Ano],$B$5,ENTRADAS[Subcategoria],$B143))))</f>
        <v/>
      </c>
      <c r="K143" s="61" t="str">
        <f>IF($B143="","",IF($B$133="","",IF($F$4=1,
SUMIFS(ENTRADAS[Valor],ENTRADAS[Categoria],$B$133,ENTRADAS[Status],"Concluído",ENTRADAS[Mês],K$5,ENTRADAS[Ano],$B$5,ENTRADAS[Subcategoria],$B143),
SUMIFS(ENTRADAS[Valor],ENTRADAS[Categoria],$B$133,ENTRADAS[Mês],K$5,ENTRADAS[Ano],$B$5,ENTRADAS[Subcategoria],$B143))))</f>
        <v/>
      </c>
      <c r="L143" s="61" t="str">
        <f>IF($B143="","",IF($B$133="","",IF($F$4=1,
SUMIFS(ENTRADAS[Valor],ENTRADAS[Categoria],$B$133,ENTRADAS[Status],"Concluído",ENTRADAS[Mês],L$5,ENTRADAS[Ano],$B$5,ENTRADAS[Subcategoria],$B143),
SUMIFS(ENTRADAS[Valor],ENTRADAS[Categoria],$B$133,ENTRADAS[Mês],L$5,ENTRADAS[Ano],$B$5,ENTRADAS[Subcategoria],$B143))))</f>
        <v/>
      </c>
      <c r="M143" s="61" t="str">
        <f>IF($B143="","",IF($B$133="","",IF($F$4=1,
SUMIFS(ENTRADAS[Valor],ENTRADAS[Categoria],$B$133,ENTRADAS[Status],"Concluído",ENTRADAS[Mês],M$5,ENTRADAS[Ano],$B$5,ENTRADAS[Subcategoria],$B143),
SUMIFS(ENTRADAS[Valor],ENTRADAS[Categoria],$B$133,ENTRADAS[Mês],M$5,ENTRADAS[Ano],$B$5,ENTRADAS[Subcategoria],$B143))))</f>
        <v/>
      </c>
      <c r="N143" s="61" t="str">
        <f>IF($B143="","",IF($B$133="","",IF($F$4=1,
SUMIFS(ENTRADAS[Valor],ENTRADAS[Categoria],$B$133,ENTRADAS[Status],"Concluído",ENTRADAS[Mês],N$5,ENTRADAS[Ano],$B$5,ENTRADAS[Subcategoria],$B143),
SUMIFS(ENTRADAS[Valor],ENTRADAS[Categoria],$B$133,ENTRADAS[Mês],N$5,ENTRADAS[Ano],$B$5,ENTRADAS[Subcategoria],$B143))))</f>
        <v/>
      </c>
      <c r="O143" s="57">
        <f t="shared" si="7"/>
        <v>0</v>
      </c>
    </row>
    <row r="144" spans="2:15" x14ac:dyDescent="0.3">
      <c r="B144" s="93" t="str">
        <f>IF('PLANO DE CONTAS'!F39="","",'PLANO DE CONTAS'!F39)</f>
        <v/>
      </c>
      <c r="C144" s="61" t="str">
        <f>IF($B144="","",IF($B$133="","",IF($F$4=1,
SUMIFS(ENTRADAS[Valor],ENTRADAS[Categoria],$B$133,ENTRADAS[Status],"Concluído",ENTRADAS[Mês],C$5,ENTRADAS[Ano],$B$5,ENTRADAS[Subcategoria],$B144),
SUMIFS(ENTRADAS[Valor],ENTRADAS[Categoria],$B$133,ENTRADAS[Mês],C$5,ENTRADAS[Ano],$B$5,ENTRADAS[Subcategoria],$B144))))</f>
        <v/>
      </c>
      <c r="D144" s="61" t="str">
        <f>IF($B144="","",IF($B$133="","",IF($F$4=1,
SUMIFS(ENTRADAS[Valor],ENTRADAS[Categoria],$B$133,ENTRADAS[Status],"Concluído",ENTRADAS[Mês],D$5,ENTRADAS[Ano],$B$5,ENTRADAS[Subcategoria],$B144),
SUMIFS(ENTRADAS[Valor],ENTRADAS[Categoria],$B$133,ENTRADAS[Mês],D$5,ENTRADAS[Ano],$B$5,ENTRADAS[Subcategoria],$B144))))</f>
        <v/>
      </c>
      <c r="E144" s="61" t="str">
        <f>IF($B144="","",IF($B$133="","",IF($F$4=1,
SUMIFS(ENTRADAS[Valor],ENTRADAS[Categoria],$B$133,ENTRADAS[Status],"Concluído",ENTRADAS[Mês],E$5,ENTRADAS[Ano],$B$5,ENTRADAS[Subcategoria],$B144),
SUMIFS(ENTRADAS[Valor],ENTRADAS[Categoria],$B$133,ENTRADAS[Mês],E$5,ENTRADAS[Ano],$B$5,ENTRADAS[Subcategoria],$B144))))</f>
        <v/>
      </c>
      <c r="F144" s="61" t="str">
        <f>IF($B144="","",IF($B$133="","",IF($F$4=1,
SUMIFS(ENTRADAS[Valor],ENTRADAS[Categoria],$B$133,ENTRADAS[Status],"Concluído",ENTRADAS[Mês],F$5,ENTRADAS[Ano],$B$5,ENTRADAS[Subcategoria],$B144),
SUMIFS(ENTRADAS[Valor],ENTRADAS[Categoria],$B$133,ENTRADAS[Mês],F$5,ENTRADAS[Ano],$B$5,ENTRADAS[Subcategoria],$B144))))</f>
        <v/>
      </c>
      <c r="G144" s="61" t="str">
        <f>IF($B144="","",IF($B$133="","",IF($F$4=1,
SUMIFS(ENTRADAS[Valor],ENTRADAS[Categoria],$B$133,ENTRADAS[Status],"Concluído",ENTRADAS[Mês],G$5,ENTRADAS[Ano],$B$5,ENTRADAS[Subcategoria],$B144),
SUMIFS(ENTRADAS[Valor],ENTRADAS[Categoria],$B$133,ENTRADAS[Mês],G$5,ENTRADAS[Ano],$B$5,ENTRADAS[Subcategoria],$B144))))</f>
        <v/>
      </c>
      <c r="H144" s="61" t="str">
        <f>IF($B144="","",IF($B$133="","",IF($F$4=1,
SUMIFS(ENTRADAS[Valor],ENTRADAS[Categoria],$B$133,ENTRADAS[Status],"Concluído",ENTRADAS[Mês],H$5,ENTRADAS[Ano],$B$5,ENTRADAS[Subcategoria],$B144),
SUMIFS(ENTRADAS[Valor],ENTRADAS[Categoria],$B$133,ENTRADAS[Mês],H$5,ENTRADAS[Ano],$B$5,ENTRADAS[Subcategoria],$B144))))</f>
        <v/>
      </c>
      <c r="I144" s="61" t="str">
        <f>IF($B144="","",IF($B$133="","",IF($F$4=1,
SUMIFS(ENTRADAS[Valor],ENTRADAS[Categoria],$B$133,ENTRADAS[Status],"Concluído",ENTRADAS[Mês],I$5,ENTRADAS[Ano],$B$5,ENTRADAS[Subcategoria],$B144),
SUMIFS(ENTRADAS[Valor],ENTRADAS[Categoria],$B$133,ENTRADAS[Mês],I$5,ENTRADAS[Ano],$B$5,ENTRADAS[Subcategoria],$B144))))</f>
        <v/>
      </c>
      <c r="J144" s="61" t="str">
        <f>IF($B144="","",IF($B$133="","",IF($F$4=1,
SUMIFS(ENTRADAS[Valor],ENTRADAS[Categoria],$B$133,ENTRADAS[Status],"Concluído",ENTRADAS[Mês],J$5,ENTRADAS[Ano],$B$5,ENTRADAS[Subcategoria],$B144),
SUMIFS(ENTRADAS[Valor],ENTRADAS[Categoria],$B$133,ENTRADAS[Mês],J$5,ENTRADAS[Ano],$B$5,ENTRADAS[Subcategoria],$B144))))</f>
        <v/>
      </c>
      <c r="K144" s="61" t="str">
        <f>IF($B144="","",IF($B$133="","",IF($F$4=1,
SUMIFS(ENTRADAS[Valor],ENTRADAS[Categoria],$B$133,ENTRADAS[Status],"Concluído",ENTRADAS[Mês],K$5,ENTRADAS[Ano],$B$5,ENTRADAS[Subcategoria],$B144),
SUMIFS(ENTRADAS[Valor],ENTRADAS[Categoria],$B$133,ENTRADAS[Mês],K$5,ENTRADAS[Ano],$B$5,ENTRADAS[Subcategoria],$B144))))</f>
        <v/>
      </c>
      <c r="L144" s="61" t="str">
        <f>IF($B144="","",IF($B$133="","",IF($F$4=1,
SUMIFS(ENTRADAS[Valor],ENTRADAS[Categoria],$B$133,ENTRADAS[Status],"Concluído",ENTRADAS[Mês],L$5,ENTRADAS[Ano],$B$5,ENTRADAS[Subcategoria],$B144),
SUMIFS(ENTRADAS[Valor],ENTRADAS[Categoria],$B$133,ENTRADAS[Mês],L$5,ENTRADAS[Ano],$B$5,ENTRADAS[Subcategoria],$B144))))</f>
        <v/>
      </c>
      <c r="M144" s="61" t="str">
        <f>IF($B144="","",IF($B$133="","",IF($F$4=1,
SUMIFS(ENTRADAS[Valor],ENTRADAS[Categoria],$B$133,ENTRADAS[Status],"Concluído",ENTRADAS[Mês],M$5,ENTRADAS[Ano],$B$5,ENTRADAS[Subcategoria],$B144),
SUMIFS(ENTRADAS[Valor],ENTRADAS[Categoria],$B$133,ENTRADAS[Mês],M$5,ENTRADAS[Ano],$B$5,ENTRADAS[Subcategoria],$B144))))</f>
        <v/>
      </c>
      <c r="N144" s="61" t="str">
        <f>IF($B144="","",IF($B$133="","",IF($F$4=1,
SUMIFS(ENTRADAS[Valor],ENTRADAS[Categoria],$B$133,ENTRADAS[Status],"Concluído",ENTRADAS[Mês],N$5,ENTRADAS[Ano],$B$5,ENTRADAS[Subcategoria],$B144),
SUMIFS(ENTRADAS[Valor],ENTRADAS[Categoria],$B$133,ENTRADAS[Mês],N$5,ENTRADAS[Ano],$B$5,ENTRADAS[Subcategoria],$B144))))</f>
        <v/>
      </c>
      <c r="O144" s="57">
        <f t="shared" si="7"/>
        <v>0</v>
      </c>
    </row>
    <row r="145" spans="2:15" x14ac:dyDescent="0.3">
      <c r="B145" s="93" t="str">
        <f>IF('PLANO DE CONTAS'!F40="","",'PLANO DE CONTAS'!F40)</f>
        <v/>
      </c>
      <c r="C145" s="61" t="str">
        <f>IF($B145="","",IF($B$133="","",IF($F$4=1,
SUMIFS(ENTRADAS[Valor],ENTRADAS[Categoria],$B$133,ENTRADAS[Status],"Concluído",ENTRADAS[Mês],C$5,ENTRADAS[Ano],$B$5,ENTRADAS[Subcategoria],$B145),
SUMIFS(ENTRADAS[Valor],ENTRADAS[Categoria],$B$133,ENTRADAS[Mês],C$5,ENTRADAS[Ano],$B$5,ENTRADAS[Subcategoria],$B145))))</f>
        <v/>
      </c>
      <c r="D145" s="61" t="str">
        <f>IF($B145="","",IF($B$133="","",IF($F$4=1,
SUMIFS(ENTRADAS[Valor],ENTRADAS[Categoria],$B$133,ENTRADAS[Status],"Concluído",ENTRADAS[Mês],D$5,ENTRADAS[Ano],$B$5,ENTRADAS[Subcategoria],$B145),
SUMIFS(ENTRADAS[Valor],ENTRADAS[Categoria],$B$133,ENTRADAS[Mês],D$5,ENTRADAS[Ano],$B$5,ENTRADAS[Subcategoria],$B145))))</f>
        <v/>
      </c>
      <c r="E145" s="61" t="str">
        <f>IF($B145="","",IF($B$133="","",IF($F$4=1,
SUMIFS(ENTRADAS[Valor],ENTRADAS[Categoria],$B$133,ENTRADAS[Status],"Concluído",ENTRADAS[Mês],E$5,ENTRADAS[Ano],$B$5,ENTRADAS[Subcategoria],$B145),
SUMIFS(ENTRADAS[Valor],ENTRADAS[Categoria],$B$133,ENTRADAS[Mês],E$5,ENTRADAS[Ano],$B$5,ENTRADAS[Subcategoria],$B145))))</f>
        <v/>
      </c>
      <c r="F145" s="61" t="str">
        <f>IF($B145="","",IF($B$133="","",IF($F$4=1,
SUMIFS(ENTRADAS[Valor],ENTRADAS[Categoria],$B$133,ENTRADAS[Status],"Concluído",ENTRADAS[Mês],F$5,ENTRADAS[Ano],$B$5,ENTRADAS[Subcategoria],$B145),
SUMIFS(ENTRADAS[Valor],ENTRADAS[Categoria],$B$133,ENTRADAS[Mês],F$5,ENTRADAS[Ano],$B$5,ENTRADAS[Subcategoria],$B145))))</f>
        <v/>
      </c>
      <c r="G145" s="61" t="str">
        <f>IF($B145="","",IF($B$133="","",IF($F$4=1,
SUMIFS(ENTRADAS[Valor],ENTRADAS[Categoria],$B$133,ENTRADAS[Status],"Concluído",ENTRADAS[Mês],G$5,ENTRADAS[Ano],$B$5,ENTRADAS[Subcategoria],$B145),
SUMIFS(ENTRADAS[Valor],ENTRADAS[Categoria],$B$133,ENTRADAS[Mês],G$5,ENTRADAS[Ano],$B$5,ENTRADAS[Subcategoria],$B145))))</f>
        <v/>
      </c>
      <c r="H145" s="61" t="str">
        <f>IF($B145="","",IF($B$133="","",IF($F$4=1,
SUMIFS(ENTRADAS[Valor],ENTRADAS[Categoria],$B$133,ENTRADAS[Status],"Concluído",ENTRADAS[Mês],H$5,ENTRADAS[Ano],$B$5,ENTRADAS[Subcategoria],$B145),
SUMIFS(ENTRADAS[Valor],ENTRADAS[Categoria],$B$133,ENTRADAS[Mês],H$5,ENTRADAS[Ano],$B$5,ENTRADAS[Subcategoria],$B145))))</f>
        <v/>
      </c>
      <c r="I145" s="61" t="str">
        <f>IF($B145="","",IF($B$133="","",IF($F$4=1,
SUMIFS(ENTRADAS[Valor],ENTRADAS[Categoria],$B$133,ENTRADAS[Status],"Concluído",ENTRADAS[Mês],I$5,ENTRADAS[Ano],$B$5,ENTRADAS[Subcategoria],$B145),
SUMIFS(ENTRADAS[Valor],ENTRADAS[Categoria],$B$133,ENTRADAS[Mês],I$5,ENTRADAS[Ano],$B$5,ENTRADAS[Subcategoria],$B145))))</f>
        <v/>
      </c>
      <c r="J145" s="61" t="str">
        <f>IF($B145="","",IF($B$133="","",IF($F$4=1,
SUMIFS(ENTRADAS[Valor],ENTRADAS[Categoria],$B$133,ENTRADAS[Status],"Concluído",ENTRADAS[Mês],J$5,ENTRADAS[Ano],$B$5,ENTRADAS[Subcategoria],$B145),
SUMIFS(ENTRADAS[Valor],ENTRADAS[Categoria],$B$133,ENTRADAS[Mês],J$5,ENTRADAS[Ano],$B$5,ENTRADAS[Subcategoria],$B145))))</f>
        <v/>
      </c>
      <c r="K145" s="61" t="str">
        <f>IF($B145="","",IF($B$133="","",IF($F$4=1,
SUMIFS(ENTRADAS[Valor],ENTRADAS[Categoria],$B$133,ENTRADAS[Status],"Concluído",ENTRADAS[Mês],K$5,ENTRADAS[Ano],$B$5,ENTRADAS[Subcategoria],$B145),
SUMIFS(ENTRADAS[Valor],ENTRADAS[Categoria],$B$133,ENTRADAS[Mês],K$5,ENTRADAS[Ano],$B$5,ENTRADAS[Subcategoria],$B145))))</f>
        <v/>
      </c>
      <c r="L145" s="61" t="str">
        <f>IF($B145="","",IF($B$133="","",IF($F$4=1,
SUMIFS(ENTRADAS[Valor],ENTRADAS[Categoria],$B$133,ENTRADAS[Status],"Concluído",ENTRADAS[Mês],L$5,ENTRADAS[Ano],$B$5,ENTRADAS[Subcategoria],$B145),
SUMIFS(ENTRADAS[Valor],ENTRADAS[Categoria],$B$133,ENTRADAS[Mês],L$5,ENTRADAS[Ano],$B$5,ENTRADAS[Subcategoria],$B145))))</f>
        <v/>
      </c>
      <c r="M145" s="61" t="str">
        <f>IF($B145="","",IF($B$133="","",IF($F$4=1,
SUMIFS(ENTRADAS[Valor],ENTRADAS[Categoria],$B$133,ENTRADAS[Status],"Concluído",ENTRADAS[Mês],M$5,ENTRADAS[Ano],$B$5,ENTRADAS[Subcategoria],$B145),
SUMIFS(ENTRADAS[Valor],ENTRADAS[Categoria],$B$133,ENTRADAS[Mês],M$5,ENTRADAS[Ano],$B$5,ENTRADAS[Subcategoria],$B145))))</f>
        <v/>
      </c>
      <c r="N145" s="61" t="str">
        <f>IF($B145="","",IF($B$133="","",IF($F$4=1,
SUMIFS(ENTRADAS[Valor],ENTRADAS[Categoria],$B$133,ENTRADAS[Status],"Concluído",ENTRADAS[Mês],N$5,ENTRADAS[Ano],$B$5,ENTRADAS[Subcategoria],$B145),
SUMIFS(ENTRADAS[Valor],ENTRADAS[Categoria],$B$133,ENTRADAS[Mês],N$5,ENTRADAS[Ano],$B$5,ENTRADAS[Subcategoria],$B145))))</f>
        <v/>
      </c>
      <c r="O145" s="57">
        <f t="shared" si="7"/>
        <v>0</v>
      </c>
    </row>
    <row r="146" spans="2:15" x14ac:dyDescent="0.3">
      <c r="B146" s="93" t="str">
        <f>IF('PLANO DE CONTAS'!F41="","",'PLANO DE CONTAS'!F41)</f>
        <v/>
      </c>
      <c r="C146" s="61" t="str">
        <f>IF($B146="","",IF($B$133="","",IF($F$4=1,
SUMIFS(ENTRADAS[Valor],ENTRADAS[Categoria],$B$133,ENTRADAS[Status],"Concluído",ENTRADAS[Mês],C$5,ENTRADAS[Ano],$B$5,ENTRADAS[Subcategoria],$B146),
SUMIFS(ENTRADAS[Valor],ENTRADAS[Categoria],$B$133,ENTRADAS[Mês],C$5,ENTRADAS[Ano],$B$5,ENTRADAS[Subcategoria],$B146))))</f>
        <v/>
      </c>
      <c r="D146" s="61" t="str">
        <f>IF($B146="","",IF($B$133="","",IF($F$4=1,
SUMIFS(ENTRADAS[Valor],ENTRADAS[Categoria],$B$133,ENTRADAS[Status],"Concluído",ENTRADAS[Mês],D$5,ENTRADAS[Ano],$B$5,ENTRADAS[Subcategoria],$B146),
SUMIFS(ENTRADAS[Valor],ENTRADAS[Categoria],$B$133,ENTRADAS[Mês],D$5,ENTRADAS[Ano],$B$5,ENTRADAS[Subcategoria],$B146))))</f>
        <v/>
      </c>
      <c r="E146" s="61" t="str">
        <f>IF($B146="","",IF($B$133="","",IF($F$4=1,
SUMIFS(ENTRADAS[Valor],ENTRADAS[Categoria],$B$133,ENTRADAS[Status],"Concluído",ENTRADAS[Mês],E$5,ENTRADAS[Ano],$B$5,ENTRADAS[Subcategoria],$B146),
SUMIFS(ENTRADAS[Valor],ENTRADAS[Categoria],$B$133,ENTRADAS[Mês],E$5,ENTRADAS[Ano],$B$5,ENTRADAS[Subcategoria],$B146))))</f>
        <v/>
      </c>
      <c r="F146" s="61" t="str">
        <f>IF($B146="","",IF($B$133="","",IF($F$4=1,
SUMIFS(ENTRADAS[Valor],ENTRADAS[Categoria],$B$133,ENTRADAS[Status],"Concluído",ENTRADAS[Mês],F$5,ENTRADAS[Ano],$B$5,ENTRADAS[Subcategoria],$B146),
SUMIFS(ENTRADAS[Valor],ENTRADAS[Categoria],$B$133,ENTRADAS[Mês],F$5,ENTRADAS[Ano],$B$5,ENTRADAS[Subcategoria],$B146))))</f>
        <v/>
      </c>
      <c r="G146" s="61" t="str">
        <f>IF($B146="","",IF($B$133="","",IF($F$4=1,
SUMIFS(ENTRADAS[Valor],ENTRADAS[Categoria],$B$133,ENTRADAS[Status],"Concluído",ENTRADAS[Mês],G$5,ENTRADAS[Ano],$B$5,ENTRADAS[Subcategoria],$B146),
SUMIFS(ENTRADAS[Valor],ENTRADAS[Categoria],$B$133,ENTRADAS[Mês],G$5,ENTRADAS[Ano],$B$5,ENTRADAS[Subcategoria],$B146))))</f>
        <v/>
      </c>
      <c r="H146" s="61" t="str">
        <f>IF($B146="","",IF($B$133="","",IF($F$4=1,
SUMIFS(ENTRADAS[Valor],ENTRADAS[Categoria],$B$133,ENTRADAS[Status],"Concluído",ENTRADAS[Mês],H$5,ENTRADAS[Ano],$B$5,ENTRADAS[Subcategoria],$B146),
SUMIFS(ENTRADAS[Valor],ENTRADAS[Categoria],$B$133,ENTRADAS[Mês],H$5,ENTRADAS[Ano],$B$5,ENTRADAS[Subcategoria],$B146))))</f>
        <v/>
      </c>
      <c r="I146" s="61" t="str">
        <f>IF($B146="","",IF($B$133="","",IF($F$4=1,
SUMIFS(ENTRADAS[Valor],ENTRADAS[Categoria],$B$133,ENTRADAS[Status],"Concluído",ENTRADAS[Mês],I$5,ENTRADAS[Ano],$B$5,ENTRADAS[Subcategoria],$B146),
SUMIFS(ENTRADAS[Valor],ENTRADAS[Categoria],$B$133,ENTRADAS[Mês],I$5,ENTRADAS[Ano],$B$5,ENTRADAS[Subcategoria],$B146))))</f>
        <v/>
      </c>
      <c r="J146" s="61" t="str">
        <f>IF($B146="","",IF($B$133="","",IF($F$4=1,
SUMIFS(ENTRADAS[Valor],ENTRADAS[Categoria],$B$133,ENTRADAS[Status],"Concluído",ENTRADAS[Mês],J$5,ENTRADAS[Ano],$B$5,ENTRADAS[Subcategoria],$B146),
SUMIFS(ENTRADAS[Valor],ENTRADAS[Categoria],$B$133,ENTRADAS[Mês],J$5,ENTRADAS[Ano],$B$5,ENTRADAS[Subcategoria],$B146))))</f>
        <v/>
      </c>
      <c r="K146" s="61" t="str">
        <f>IF($B146="","",IF($B$133="","",IF($F$4=1,
SUMIFS(ENTRADAS[Valor],ENTRADAS[Categoria],$B$133,ENTRADAS[Status],"Concluído",ENTRADAS[Mês],K$5,ENTRADAS[Ano],$B$5,ENTRADAS[Subcategoria],$B146),
SUMIFS(ENTRADAS[Valor],ENTRADAS[Categoria],$B$133,ENTRADAS[Mês],K$5,ENTRADAS[Ano],$B$5,ENTRADAS[Subcategoria],$B146))))</f>
        <v/>
      </c>
      <c r="L146" s="61" t="str">
        <f>IF($B146="","",IF($B$133="","",IF($F$4=1,
SUMIFS(ENTRADAS[Valor],ENTRADAS[Categoria],$B$133,ENTRADAS[Status],"Concluído",ENTRADAS[Mês],L$5,ENTRADAS[Ano],$B$5,ENTRADAS[Subcategoria],$B146),
SUMIFS(ENTRADAS[Valor],ENTRADAS[Categoria],$B$133,ENTRADAS[Mês],L$5,ENTRADAS[Ano],$B$5,ENTRADAS[Subcategoria],$B146))))</f>
        <v/>
      </c>
      <c r="M146" s="61" t="str">
        <f>IF($B146="","",IF($B$133="","",IF($F$4=1,
SUMIFS(ENTRADAS[Valor],ENTRADAS[Categoria],$B$133,ENTRADAS[Status],"Concluído",ENTRADAS[Mês],M$5,ENTRADAS[Ano],$B$5,ENTRADAS[Subcategoria],$B146),
SUMIFS(ENTRADAS[Valor],ENTRADAS[Categoria],$B$133,ENTRADAS[Mês],M$5,ENTRADAS[Ano],$B$5,ENTRADAS[Subcategoria],$B146))))</f>
        <v/>
      </c>
      <c r="N146" s="61" t="str">
        <f>IF($B146="","",IF($B$133="","",IF($F$4=1,
SUMIFS(ENTRADAS[Valor],ENTRADAS[Categoria],$B$133,ENTRADAS[Status],"Concluído",ENTRADAS[Mês],N$5,ENTRADAS[Ano],$B$5,ENTRADAS[Subcategoria],$B146),
SUMIFS(ENTRADAS[Valor],ENTRADAS[Categoria],$B$133,ENTRADAS[Mês],N$5,ENTRADAS[Ano],$B$5,ENTRADAS[Subcategoria],$B146))))</f>
        <v/>
      </c>
      <c r="O146" s="57">
        <f t="shared" si="7"/>
        <v>0</v>
      </c>
    </row>
    <row r="147" spans="2:15" x14ac:dyDescent="0.3">
      <c r="B147" s="93" t="str">
        <f>IF('PLANO DE CONTAS'!F42="","",'PLANO DE CONTAS'!F42)</f>
        <v/>
      </c>
      <c r="C147" s="61" t="str">
        <f>IF($B147="","",IF($B$133="","",IF($F$4=1,
SUMIFS(ENTRADAS[Valor],ENTRADAS[Categoria],$B$133,ENTRADAS[Status],"Concluído",ENTRADAS[Mês],C$5,ENTRADAS[Ano],$B$5,ENTRADAS[Subcategoria],$B147),
SUMIFS(ENTRADAS[Valor],ENTRADAS[Categoria],$B$133,ENTRADAS[Mês],C$5,ENTRADAS[Ano],$B$5,ENTRADAS[Subcategoria],$B147))))</f>
        <v/>
      </c>
      <c r="D147" s="61" t="str">
        <f>IF($B147="","",IF($B$133="","",IF($F$4=1,
SUMIFS(ENTRADAS[Valor],ENTRADAS[Categoria],$B$133,ENTRADAS[Status],"Concluído",ENTRADAS[Mês],D$5,ENTRADAS[Ano],$B$5,ENTRADAS[Subcategoria],$B147),
SUMIFS(ENTRADAS[Valor],ENTRADAS[Categoria],$B$133,ENTRADAS[Mês],D$5,ENTRADAS[Ano],$B$5,ENTRADAS[Subcategoria],$B147))))</f>
        <v/>
      </c>
      <c r="E147" s="61" t="str">
        <f>IF($B147="","",IF($B$133="","",IF($F$4=1,
SUMIFS(ENTRADAS[Valor],ENTRADAS[Categoria],$B$133,ENTRADAS[Status],"Concluído",ENTRADAS[Mês],E$5,ENTRADAS[Ano],$B$5,ENTRADAS[Subcategoria],$B147),
SUMIFS(ENTRADAS[Valor],ENTRADAS[Categoria],$B$133,ENTRADAS[Mês],E$5,ENTRADAS[Ano],$B$5,ENTRADAS[Subcategoria],$B147))))</f>
        <v/>
      </c>
      <c r="F147" s="61" t="str">
        <f>IF($B147="","",IF($B$133="","",IF($F$4=1,
SUMIFS(ENTRADAS[Valor],ENTRADAS[Categoria],$B$133,ENTRADAS[Status],"Concluído",ENTRADAS[Mês],F$5,ENTRADAS[Ano],$B$5,ENTRADAS[Subcategoria],$B147),
SUMIFS(ENTRADAS[Valor],ENTRADAS[Categoria],$B$133,ENTRADAS[Mês],F$5,ENTRADAS[Ano],$B$5,ENTRADAS[Subcategoria],$B147))))</f>
        <v/>
      </c>
      <c r="G147" s="61" t="str">
        <f>IF($B147="","",IF($B$133="","",IF($F$4=1,
SUMIFS(ENTRADAS[Valor],ENTRADAS[Categoria],$B$133,ENTRADAS[Status],"Concluído",ENTRADAS[Mês],G$5,ENTRADAS[Ano],$B$5,ENTRADAS[Subcategoria],$B147),
SUMIFS(ENTRADAS[Valor],ENTRADAS[Categoria],$B$133,ENTRADAS[Mês],G$5,ENTRADAS[Ano],$B$5,ENTRADAS[Subcategoria],$B147))))</f>
        <v/>
      </c>
      <c r="H147" s="61" t="str">
        <f>IF($B147="","",IF($B$133="","",IF($F$4=1,
SUMIFS(ENTRADAS[Valor],ENTRADAS[Categoria],$B$133,ENTRADAS[Status],"Concluído",ENTRADAS[Mês],H$5,ENTRADAS[Ano],$B$5,ENTRADAS[Subcategoria],$B147),
SUMIFS(ENTRADAS[Valor],ENTRADAS[Categoria],$B$133,ENTRADAS[Mês],H$5,ENTRADAS[Ano],$B$5,ENTRADAS[Subcategoria],$B147))))</f>
        <v/>
      </c>
      <c r="I147" s="61" t="str">
        <f>IF($B147="","",IF($B$133="","",IF($F$4=1,
SUMIFS(ENTRADAS[Valor],ENTRADAS[Categoria],$B$133,ENTRADAS[Status],"Concluído",ENTRADAS[Mês],I$5,ENTRADAS[Ano],$B$5,ENTRADAS[Subcategoria],$B147),
SUMIFS(ENTRADAS[Valor],ENTRADAS[Categoria],$B$133,ENTRADAS[Mês],I$5,ENTRADAS[Ano],$B$5,ENTRADAS[Subcategoria],$B147))))</f>
        <v/>
      </c>
      <c r="J147" s="61" t="str">
        <f>IF($B147="","",IF($B$133="","",IF($F$4=1,
SUMIFS(ENTRADAS[Valor],ENTRADAS[Categoria],$B$133,ENTRADAS[Status],"Concluído",ENTRADAS[Mês],J$5,ENTRADAS[Ano],$B$5,ENTRADAS[Subcategoria],$B147),
SUMIFS(ENTRADAS[Valor],ENTRADAS[Categoria],$B$133,ENTRADAS[Mês],J$5,ENTRADAS[Ano],$B$5,ENTRADAS[Subcategoria],$B147))))</f>
        <v/>
      </c>
      <c r="K147" s="61" t="str">
        <f>IF($B147="","",IF($B$133="","",IF($F$4=1,
SUMIFS(ENTRADAS[Valor],ENTRADAS[Categoria],$B$133,ENTRADAS[Status],"Concluído",ENTRADAS[Mês],K$5,ENTRADAS[Ano],$B$5,ENTRADAS[Subcategoria],$B147),
SUMIFS(ENTRADAS[Valor],ENTRADAS[Categoria],$B$133,ENTRADAS[Mês],K$5,ENTRADAS[Ano],$B$5,ENTRADAS[Subcategoria],$B147))))</f>
        <v/>
      </c>
      <c r="L147" s="61" t="str">
        <f>IF($B147="","",IF($B$133="","",IF($F$4=1,
SUMIFS(ENTRADAS[Valor],ENTRADAS[Categoria],$B$133,ENTRADAS[Status],"Concluído",ENTRADAS[Mês],L$5,ENTRADAS[Ano],$B$5,ENTRADAS[Subcategoria],$B147),
SUMIFS(ENTRADAS[Valor],ENTRADAS[Categoria],$B$133,ENTRADAS[Mês],L$5,ENTRADAS[Ano],$B$5,ENTRADAS[Subcategoria],$B147))))</f>
        <v/>
      </c>
      <c r="M147" s="61" t="str">
        <f>IF($B147="","",IF($B$133="","",IF($F$4=1,
SUMIFS(ENTRADAS[Valor],ENTRADAS[Categoria],$B$133,ENTRADAS[Status],"Concluído",ENTRADAS[Mês],M$5,ENTRADAS[Ano],$B$5,ENTRADAS[Subcategoria],$B147),
SUMIFS(ENTRADAS[Valor],ENTRADAS[Categoria],$B$133,ENTRADAS[Mês],M$5,ENTRADAS[Ano],$B$5,ENTRADAS[Subcategoria],$B147))))</f>
        <v/>
      </c>
      <c r="N147" s="61" t="str">
        <f>IF($B147="","",IF($B$133="","",IF($F$4=1,
SUMIFS(ENTRADAS[Valor],ENTRADAS[Categoria],$B$133,ENTRADAS[Status],"Concluído",ENTRADAS[Mês],N$5,ENTRADAS[Ano],$B$5,ENTRADAS[Subcategoria],$B147),
SUMIFS(ENTRADAS[Valor],ENTRADAS[Categoria],$B$133,ENTRADAS[Mês],N$5,ENTRADAS[Ano],$B$5,ENTRADAS[Subcategoria],$B147))))</f>
        <v/>
      </c>
      <c r="O147" s="57">
        <f t="shared" si="7"/>
        <v>0</v>
      </c>
    </row>
    <row r="148" spans="2:15" x14ac:dyDescent="0.3">
      <c r="B148" s="93" t="str">
        <f>IF('PLANO DE CONTAS'!F43="","",'PLANO DE CONTAS'!F43)</f>
        <v/>
      </c>
      <c r="C148" s="61" t="str">
        <f>IF($B148="","",IF($B$133="","",IF($F$4=1,
SUMIFS(ENTRADAS[Valor],ENTRADAS[Categoria],$B$133,ENTRADAS[Status],"Concluído",ENTRADAS[Mês],C$5,ENTRADAS[Ano],$B$5,ENTRADAS[Subcategoria],$B148),
SUMIFS(ENTRADAS[Valor],ENTRADAS[Categoria],$B$133,ENTRADAS[Mês],C$5,ENTRADAS[Ano],$B$5,ENTRADAS[Subcategoria],$B148))))</f>
        <v/>
      </c>
      <c r="D148" s="61" t="str">
        <f>IF($B148="","",IF($B$133="","",IF($F$4=1,
SUMIFS(ENTRADAS[Valor],ENTRADAS[Categoria],$B$133,ENTRADAS[Status],"Concluído",ENTRADAS[Mês],D$5,ENTRADAS[Ano],$B$5,ENTRADAS[Subcategoria],$B148),
SUMIFS(ENTRADAS[Valor],ENTRADAS[Categoria],$B$133,ENTRADAS[Mês],D$5,ENTRADAS[Ano],$B$5,ENTRADAS[Subcategoria],$B148))))</f>
        <v/>
      </c>
      <c r="E148" s="61" t="str">
        <f>IF($B148="","",IF($B$133="","",IF($F$4=1,
SUMIFS(ENTRADAS[Valor],ENTRADAS[Categoria],$B$133,ENTRADAS[Status],"Concluído",ENTRADAS[Mês],E$5,ENTRADAS[Ano],$B$5,ENTRADAS[Subcategoria],$B148),
SUMIFS(ENTRADAS[Valor],ENTRADAS[Categoria],$B$133,ENTRADAS[Mês],E$5,ENTRADAS[Ano],$B$5,ENTRADAS[Subcategoria],$B148))))</f>
        <v/>
      </c>
      <c r="F148" s="61" t="str">
        <f>IF($B148="","",IF($B$133="","",IF($F$4=1,
SUMIFS(ENTRADAS[Valor],ENTRADAS[Categoria],$B$133,ENTRADAS[Status],"Concluído",ENTRADAS[Mês],F$5,ENTRADAS[Ano],$B$5,ENTRADAS[Subcategoria],$B148),
SUMIFS(ENTRADAS[Valor],ENTRADAS[Categoria],$B$133,ENTRADAS[Mês],F$5,ENTRADAS[Ano],$B$5,ENTRADAS[Subcategoria],$B148))))</f>
        <v/>
      </c>
      <c r="G148" s="61" t="str">
        <f>IF($B148="","",IF($B$133="","",IF($F$4=1,
SUMIFS(ENTRADAS[Valor],ENTRADAS[Categoria],$B$133,ENTRADAS[Status],"Concluído",ENTRADAS[Mês],G$5,ENTRADAS[Ano],$B$5,ENTRADAS[Subcategoria],$B148),
SUMIFS(ENTRADAS[Valor],ENTRADAS[Categoria],$B$133,ENTRADAS[Mês],G$5,ENTRADAS[Ano],$B$5,ENTRADAS[Subcategoria],$B148))))</f>
        <v/>
      </c>
      <c r="H148" s="61" t="str">
        <f>IF($B148="","",IF($B$133="","",IF($F$4=1,
SUMIFS(ENTRADAS[Valor],ENTRADAS[Categoria],$B$133,ENTRADAS[Status],"Concluído",ENTRADAS[Mês],H$5,ENTRADAS[Ano],$B$5,ENTRADAS[Subcategoria],$B148),
SUMIFS(ENTRADAS[Valor],ENTRADAS[Categoria],$B$133,ENTRADAS[Mês],H$5,ENTRADAS[Ano],$B$5,ENTRADAS[Subcategoria],$B148))))</f>
        <v/>
      </c>
      <c r="I148" s="61" t="str">
        <f>IF($B148="","",IF($B$133="","",IF($F$4=1,
SUMIFS(ENTRADAS[Valor],ENTRADAS[Categoria],$B$133,ENTRADAS[Status],"Concluído",ENTRADAS[Mês],I$5,ENTRADAS[Ano],$B$5,ENTRADAS[Subcategoria],$B148),
SUMIFS(ENTRADAS[Valor],ENTRADAS[Categoria],$B$133,ENTRADAS[Mês],I$5,ENTRADAS[Ano],$B$5,ENTRADAS[Subcategoria],$B148))))</f>
        <v/>
      </c>
      <c r="J148" s="61" t="str">
        <f>IF($B148="","",IF($B$133="","",IF($F$4=1,
SUMIFS(ENTRADAS[Valor],ENTRADAS[Categoria],$B$133,ENTRADAS[Status],"Concluído",ENTRADAS[Mês],J$5,ENTRADAS[Ano],$B$5,ENTRADAS[Subcategoria],$B148),
SUMIFS(ENTRADAS[Valor],ENTRADAS[Categoria],$B$133,ENTRADAS[Mês],J$5,ENTRADAS[Ano],$B$5,ENTRADAS[Subcategoria],$B148))))</f>
        <v/>
      </c>
      <c r="K148" s="61" t="str">
        <f>IF($B148="","",IF($B$133="","",IF($F$4=1,
SUMIFS(ENTRADAS[Valor],ENTRADAS[Categoria],$B$133,ENTRADAS[Status],"Concluído",ENTRADAS[Mês],K$5,ENTRADAS[Ano],$B$5,ENTRADAS[Subcategoria],$B148),
SUMIFS(ENTRADAS[Valor],ENTRADAS[Categoria],$B$133,ENTRADAS[Mês],K$5,ENTRADAS[Ano],$B$5,ENTRADAS[Subcategoria],$B148))))</f>
        <v/>
      </c>
      <c r="L148" s="61" t="str">
        <f>IF($B148="","",IF($B$133="","",IF($F$4=1,
SUMIFS(ENTRADAS[Valor],ENTRADAS[Categoria],$B$133,ENTRADAS[Status],"Concluído",ENTRADAS[Mês],L$5,ENTRADAS[Ano],$B$5,ENTRADAS[Subcategoria],$B148),
SUMIFS(ENTRADAS[Valor],ENTRADAS[Categoria],$B$133,ENTRADAS[Mês],L$5,ENTRADAS[Ano],$B$5,ENTRADAS[Subcategoria],$B148))))</f>
        <v/>
      </c>
      <c r="M148" s="61" t="str">
        <f>IF($B148="","",IF($B$133="","",IF($F$4=1,
SUMIFS(ENTRADAS[Valor],ENTRADAS[Categoria],$B$133,ENTRADAS[Status],"Concluído",ENTRADAS[Mês],M$5,ENTRADAS[Ano],$B$5,ENTRADAS[Subcategoria],$B148),
SUMIFS(ENTRADAS[Valor],ENTRADAS[Categoria],$B$133,ENTRADAS[Mês],M$5,ENTRADAS[Ano],$B$5,ENTRADAS[Subcategoria],$B148))))</f>
        <v/>
      </c>
      <c r="N148" s="61" t="str">
        <f>IF($B148="","",IF($B$133="","",IF($F$4=1,
SUMIFS(ENTRADAS[Valor],ENTRADAS[Categoria],$B$133,ENTRADAS[Status],"Concluído",ENTRADAS[Mês],N$5,ENTRADAS[Ano],$B$5,ENTRADAS[Subcategoria],$B148),
SUMIFS(ENTRADAS[Valor],ENTRADAS[Categoria],$B$133,ENTRADAS[Mês],N$5,ENTRADAS[Ano],$B$5,ENTRADAS[Subcategoria],$B148))))</f>
        <v/>
      </c>
      <c r="O148" s="57">
        <f t="shared" si="7"/>
        <v>0</v>
      </c>
    </row>
    <row r="149" spans="2:15" x14ac:dyDescent="0.3">
      <c r="B149" s="93" t="str">
        <f>IF('PLANO DE CONTAS'!F44="","",'PLANO DE CONTAS'!F44)</f>
        <v/>
      </c>
      <c r="C149" s="61" t="str">
        <f>IF($B149="","",IF($B$133="","",IF($F$4=1,
SUMIFS(ENTRADAS[Valor],ENTRADAS[Categoria],$B$133,ENTRADAS[Status],"Concluído",ENTRADAS[Mês],C$5,ENTRADAS[Ano],$B$5,ENTRADAS[Subcategoria],$B149),
SUMIFS(ENTRADAS[Valor],ENTRADAS[Categoria],$B$133,ENTRADAS[Mês],C$5,ENTRADAS[Ano],$B$5,ENTRADAS[Subcategoria],$B149))))</f>
        <v/>
      </c>
      <c r="D149" s="61" t="str">
        <f>IF($B149="","",IF($B$133="","",IF($F$4=1,
SUMIFS(ENTRADAS[Valor],ENTRADAS[Categoria],$B$133,ENTRADAS[Status],"Concluído",ENTRADAS[Mês],D$5,ENTRADAS[Ano],$B$5,ENTRADAS[Subcategoria],$B149),
SUMIFS(ENTRADAS[Valor],ENTRADAS[Categoria],$B$133,ENTRADAS[Mês],D$5,ENTRADAS[Ano],$B$5,ENTRADAS[Subcategoria],$B149))))</f>
        <v/>
      </c>
      <c r="E149" s="61" t="str">
        <f>IF($B149="","",IF($B$133="","",IF($F$4=1,
SUMIFS(ENTRADAS[Valor],ENTRADAS[Categoria],$B$133,ENTRADAS[Status],"Concluído",ENTRADAS[Mês],E$5,ENTRADAS[Ano],$B$5,ENTRADAS[Subcategoria],$B149),
SUMIFS(ENTRADAS[Valor],ENTRADAS[Categoria],$B$133,ENTRADAS[Mês],E$5,ENTRADAS[Ano],$B$5,ENTRADAS[Subcategoria],$B149))))</f>
        <v/>
      </c>
      <c r="F149" s="61" t="str">
        <f>IF($B149="","",IF($B$133="","",IF($F$4=1,
SUMIFS(ENTRADAS[Valor],ENTRADAS[Categoria],$B$133,ENTRADAS[Status],"Concluído",ENTRADAS[Mês],F$5,ENTRADAS[Ano],$B$5,ENTRADAS[Subcategoria],$B149),
SUMIFS(ENTRADAS[Valor],ENTRADAS[Categoria],$B$133,ENTRADAS[Mês],F$5,ENTRADAS[Ano],$B$5,ENTRADAS[Subcategoria],$B149))))</f>
        <v/>
      </c>
      <c r="G149" s="61" t="str">
        <f>IF($B149="","",IF($B$133="","",IF($F$4=1,
SUMIFS(ENTRADAS[Valor],ENTRADAS[Categoria],$B$133,ENTRADAS[Status],"Concluído",ENTRADAS[Mês],G$5,ENTRADAS[Ano],$B$5,ENTRADAS[Subcategoria],$B149),
SUMIFS(ENTRADAS[Valor],ENTRADAS[Categoria],$B$133,ENTRADAS[Mês],G$5,ENTRADAS[Ano],$B$5,ENTRADAS[Subcategoria],$B149))))</f>
        <v/>
      </c>
      <c r="H149" s="61" t="str">
        <f>IF($B149="","",IF($B$133="","",IF($F$4=1,
SUMIFS(ENTRADAS[Valor],ENTRADAS[Categoria],$B$133,ENTRADAS[Status],"Concluído",ENTRADAS[Mês],H$5,ENTRADAS[Ano],$B$5,ENTRADAS[Subcategoria],$B149),
SUMIFS(ENTRADAS[Valor],ENTRADAS[Categoria],$B$133,ENTRADAS[Mês],H$5,ENTRADAS[Ano],$B$5,ENTRADAS[Subcategoria],$B149))))</f>
        <v/>
      </c>
      <c r="I149" s="61" t="str">
        <f>IF($B149="","",IF($B$133="","",IF($F$4=1,
SUMIFS(ENTRADAS[Valor],ENTRADAS[Categoria],$B$133,ENTRADAS[Status],"Concluído",ENTRADAS[Mês],I$5,ENTRADAS[Ano],$B$5,ENTRADAS[Subcategoria],$B149),
SUMIFS(ENTRADAS[Valor],ENTRADAS[Categoria],$B$133,ENTRADAS[Mês],I$5,ENTRADAS[Ano],$B$5,ENTRADAS[Subcategoria],$B149))))</f>
        <v/>
      </c>
      <c r="J149" s="61" t="str">
        <f>IF($B149="","",IF($B$133="","",IF($F$4=1,
SUMIFS(ENTRADAS[Valor],ENTRADAS[Categoria],$B$133,ENTRADAS[Status],"Concluído",ENTRADAS[Mês],J$5,ENTRADAS[Ano],$B$5,ENTRADAS[Subcategoria],$B149),
SUMIFS(ENTRADAS[Valor],ENTRADAS[Categoria],$B$133,ENTRADAS[Mês],J$5,ENTRADAS[Ano],$B$5,ENTRADAS[Subcategoria],$B149))))</f>
        <v/>
      </c>
      <c r="K149" s="61" t="str">
        <f>IF($B149="","",IF($B$133="","",IF($F$4=1,
SUMIFS(ENTRADAS[Valor],ENTRADAS[Categoria],$B$133,ENTRADAS[Status],"Concluído",ENTRADAS[Mês],K$5,ENTRADAS[Ano],$B$5,ENTRADAS[Subcategoria],$B149),
SUMIFS(ENTRADAS[Valor],ENTRADAS[Categoria],$B$133,ENTRADAS[Mês],K$5,ENTRADAS[Ano],$B$5,ENTRADAS[Subcategoria],$B149))))</f>
        <v/>
      </c>
      <c r="L149" s="61" t="str">
        <f>IF($B149="","",IF($B$133="","",IF($F$4=1,
SUMIFS(ENTRADAS[Valor],ENTRADAS[Categoria],$B$133,ENTRADAS[Status],"Concluído",ENTRADAS[Mês],L$5,ENTRADAS[Ano],$B$5,ENTRADAS[Subcategoria],$B149),
SUMIFS(ENTRADAS[Valor],ENTRADAS[Categoria],$B$133,ENTRADAS[Mês],L$5,ENTRADAS[Ano],$B$5,ENTRADAS[Subcategoria],$B149))))</f>
        <v/>
      </c>
      <c r="M149" s="61" t="str">
        <f>IF($B149="","",IF($B$133="","",IF($F$4=1,
SUMIFS(ENTRADAS[Valor],ENTRADAS[Categoria],$B$133,ENTRADAS[Status],"Concluído",ENTRADAS[Mês],M$5,ENTRADAS[Ano],$B$5,ENTRADAS[Subcategoria],$B149),
SUMIFS(ENTRADAS[Valor],ENTRADAS[Categoria],$B$133,ENTRADAS[Mês],M$5,ENTRADAS[Ano],$B$5,ENTRADAS[Subcategoria],$B149))))</f>
        <v/>
      </c>
      <c r="N149" s="61" t="str">
        <f>IF($B149="","",IF($B$133="","",IF($F$4=1,
SUMIFS(ENTRADAS[Valor],ENTRADAS[Categoria],$B$133,ENTRADAS[Status],"Concluído",ENTRADAS[Mês],N$5,ENTRADAS[Ano],$B$5,ENTRADAS[Subcategoria],$B149),
SUMIFS(ENTRADAS[Valor],ENTRADAS[Categoria],$B$133,ENTRADAS[Mês],N$5,ENTRADAS[Ano],$B$5,ENTRADAS[Subcategoria],$B149))))</f>
        <v/>
      </c>
      <c r="O149" s="57">
        <f t="shared" si="7"/>
        <v>0</v>
      </c>
    </row>
    <row r="150" spans="2:15" x14ac:dyDescent="0.3">
      <c r="B150" s="93" t="str">
        <f>IF('PLANO DE CONTAS'!F45="","",'PLANO DE CONTAS'!F45)</f>
        <v/>
      </c>
      <c r="C150" s="61" t="str">
        <f>IF($B150="","",IF($B$133="","",IF($F$4=1,
SUMIFS(ENTRADAS[Valor],ENTRADAS[Categoria],$B$133,ENTRADAS[Status],"Concluído",ENTRADAS[Mês],C$5,ENTRADAS[Ano],$B$5,ENTRADAS[Subcategoria],$B150),
SUMIFS(ENTRADAS[Valor],ENTRADAS[Categoria],$B$133,ENTRADAS[Mês],C$5,ENTRADAS[Ano],$B$5,ENTRADAS[Subcategoria],$B150))))</f>
        <v/>
      </c>
      <c r="D150" s="61" t="str">
        <f>IF($B150="","",IF($B$133="","",IF($F$4=1,
SUMIFS(ENTRADAS[Valor],ENTRADAS[Categoria],$B$133,ENTRADAS[Status],"Concluído",ENTRADAS[Mês],D$5,ENTRADAS[Ano],$B$5,ENTRADAS[Subcategoria],$B150),
SUMIFS(ENTRADAS[Valor],ENTRADAS[Categoria],$B$133,ENTRADAS[Mês],D$5,ENTRADAS[Ano],$B$5,ENTRADAS[Subcategoria],$B150))))</f>
        <v/>
      </c>
      <c r="E150" s="61" t="str">
        <f>IF($B150="","",IF($B$133="","",IF($F$4=1,
SUMIFS(ENTRADAS[Valor],ENTRADAS[Categoria],$B$133,ENTRADAS[Status],"Concluído",ENTRADAS[Mês],E$5,ENTRADAS[Ano],$B$5,ENTRADAS[Subcategoria],$B150),
SUMIFS(ENTRADAS[Valor],ENTRADAS[Categoria],$B$133,ENTRADAS[Mês],E$5,ENTRADAS[Ano],$B$5,ENTRADAS[Subcategoria],$B150))))</f>
        <v/>
      </c>
      <c r="F150" s="61" t="str">
        <f>IF($B150="","",IF($B$133="","",IF($F$4=1,
SUMIFS(ENTRADAS[Valor],ENTRADAS[Categoria],$B$133,ENTRADAS[Status],"Concluído",ENTRADAS[Mês],F$5,ENTRADAS[Ano],$B$5,ENTRADAS[Subcategoria],$B150),
SUMIFS(ENTRADAS[Valor],ENTRADAS[Categoria],$B$133,ENTRADAS[Mês],F$5,ENTRADAS[Ano],$B$5,ENTRADAS[Subcategoria],$B150))))</f>
        <v/>
      </c>
      <c r="G150" s="61" t="str">
        <f>IF($B150="","",IF($B$133="","",IF($F$4=1,
SUMIFS(ENTRADAS[Valor],ENTRADAS[Categoria],$B$133,ENTRADAS[Status],"Concluído",ENTRADAS[Mês],G$5,ENTRADAS[Ano],$B$5,ENTRADAS[Subcategoria],$B150),
SUMIFS(ENTRADAS[Valor],ENTRADAS[Categoria],$B$133,ENTRADAS[Mês],G$5,ENTRADAS[Ano],$B$5,ENTRADAS[Subcategoria],$B150))))</f>
        <v/>
      </c>
      <c r="H150" s="61" t="str">
        <f>IF($B150="","",IF($B$133="","",IF($F$4=1,
SUMIFS(ENTRADAS[Valor],ENTRADAS[Categoria],$B$133,ENTRADAS[Status],"Concluído",ENTRADAS[Mês],H$5,ENTRADAS[Ano],$B$5,ENTRADAS[Subcategoria],$B150),
SUMIFS(ENTRADAS[Valor],ENTRADAS[Categoria],$B$133,ENTRADAS[Mês],H$5,ENTRADAS[Ano],$B$5,ENTRADAS[Subcategoria],$B150))))</f>
        <v/>
      </c>
      <c r="I150" s="61" t="str">
        <f>IF($B150="","",IF($B$133="","",IF($F$4=1,
SUMIFS(ENTRADAS[Valor],ENTRADAS[Categoria],$B$133,ENTRADAS[Status],"Concluído",ENTRADAS[Mês],I$5,ENTRADAS[Ano],$B$5,ENTRADAS[Subcategoria],$B150),
SUMIFS(ENTRADAS[Valor],ENTRADAS[Categoria],$B$133,ENTRADAS[Mês],I$5,ENTRADAS[Ano],$B$5,ENTRADAS[Subcategoria],$B150))))</f>
        <v/>
      </c>
      <c r="J150" s="61" t="str">
        <f>IF($B150="","",IF($B$133="","",IF($F$4=1,
SUMIFS(ENTRADAS[Valor],ENTRADAS[Categoria],$B$133,ENTRADAS[Status],"Concluído",ENTRADAS[Mês],J$5,ENTRADAS[Ano],$B$5,ENTRADAS[Subcategoria],$B150),
SUMIFS(ENTRADAS[Valor],ENTRADAS[Categoria],$B$133,ENTRADAS[Mês],J$5,ENTRADAS[Ano],$B$5,ENTRADAS[Subcategoria],$B150))))</f>
        <v/>
      </c>
      <c r="K150" s="61" t="str">
        <f>IF($B150="","",IF($B$133="","",IF($F$4=1,
SUMIFS(ENTRADAS[Valor],ENTRADAS[Categoria],$B$133,ENTRADAS[Status],"Concluído",ENTRADAS[Mês],K$5,ENTRADAS[Ano],$B$5,ENTRADAS[Subcategoria],$B150),
SUMIFS(ENTRADAS[Valor],ENTRADAS[Categoria],$B$133,ENTRADAS[Mês],K$5,ENTRADAS[Ano],$B$5,ENTRADAS[Subcategoria],$B150))))</f>
        <v/>
      </c>
      <c r="L150" s="61" t="str">
        <f>IF($B150="","",IF($B$133="","",IF($F$4=1,
SUMIFS(ENTRADAS[Valor],ENTRADAS[Categoria],$B$133,ENTRADAS[Status],"Concluído",ENTRADAS[Mês],L$5,ENTRADAS[Ano],$B$5,ENTRADAS[Subcategoria],$B150),
SUMIFS(ENTRADAS[Valor],ENTRADAS[Categoria],$B$133,ENTRADAS[Mês],L$5,ENTRADAS[Ano],$B$5,ENTRADAS[Subcategoria],$B150))))</f>
        <v/>
      </c>
      <c r="M150" s="61" t="str">
        <f>IF($B150="","",IF($B$133="","",IF($F$4=1,
SUMIFS(ENTRADAS[Valor],ENTRADAS[Categoria],$B$133,ENTRADAS[Status],"Concluído",ENTRADAS[Mês],M$5,ENTRADAS[Ano],$B$5,ENTRADAS[Subcategoria],$B150),
SUMIFS(ENTRADAS[Valor],ENTRADAS[Categoria],$B$133,ENTRADAS[Mês],M$5,ENTRADAS[Ano],$B$5,ENTRADAS[Subcategoria],$B150))))</f>
        <v/>
      </c>
      <c r="N150" s="61" t="str">
        <f>IF($B150="","",IF($B$133="","",IF($F$4=1,
SUMIFS(ENTRADAS[Valor],ENTRADAS[Categoria],$B$133,ENTRADAS[Status],"Concluído",ENTRADAS[Mês],N$5,ENTRADAS[Ano],$B$5,ENTRADAS[Subcategoria],$B150),
SUMIFS(ENTRADAS[Valor],ENTRADAS[Categoria],$B$133,ENTRADAS[Mês],N$5,ENTRADAS[Ano],$B$5,ENTRADAS[Subcategoria],$B150))))</f>
        <v/>
      </c>
      <c r="O150" s="57">
        <f t="shared" si="7"/>
        <v>0</v>
      </c>
    </row>
    <row r="151" spans="2:15" x14ac:dyDescent="0.3">
      <c r="B151" s="93" t="str">
        <f>IF('PLANO DE CONTAS'!F46="","",'PLANO DE CONTAS'!F46)</f>
        <v/>
      </c>
      <c r="C151" s="61" t="str">
        <f>IF($B151="","",IF($B$133="","",IF($F$4=1,
SUMIFS(ENTRADAS[Valor],ENTRADAS[Categoria],$B$133,ENTRADAS[Status],"Concluído",ENTRADAS[Mês],C$5,ENTRADAS[Ano],$B$5,ENTRADAS[Subcategoria],$B151),
SUMIFS(ENTRADAS[Valor],ENTRADAS[Categoria],$B$133,ENTRADAS[Mês],C$5,ENTRADAS[Ano],$B$5,ENTRADAS[Subcategoria],$B151))))</f>
        <v/>
      </c>
      <c r="D151" s="61" t="str">
        <f>IF($B151="","",IF($B$133="","",IF($F$4=1,
SUMIFS(ENTRADAS[Valor],ENTRADAS[Categoria],$B$133,ENTRADAS[Status],"Concluído",ENTRADAS[Mês],D$5,ENTRADAS[Ano],$B$5,ENTRADAS[Subcategoria],$B151),
SUMIFS(ENTRADAS[Valor],ENTRADAS[Categoria],$B$133,ENTRADAS[Mês],D$5,ENTRADAS[Ano],$B$5,ENTRADAS[Subcategoria],$B151))))</f>
        <v/>
      </c>
      <c r="E151" s="61" t="str">
        <f>IF($B151="","",IF($B$133="","",IF($F$4=1,
SUMIFS(ENTRADAS[Valor],ENTRADAS[Categoria],$B$133,ENTRADAS[Status],"Concluído",ENTRADAS[Mês],E$5,ENTRADAS[Ano],$B$5,ENTRADAS[Subcategoria],$B151),
SUMIFS(ENTRADAS[Valor],ENTRADAS[Categoria],$B$133,ENTRADAS[Mês],E$5,ENTRADAS[Ano],$B$5,ENTRADAS[Subcategoria],$B151))))</f>
        <v/>
      </c>
      <c r="F151" s="61" t="str">
        <f>IF($B151="","",IF($B$133="","",IF($F$4=1,
SUMIFS(ENTRADAS[Valor],ENTRADAS[Categoria],$B$133,ENTRADAS[Status],"Concluído",ENTRADAS[Mês],F$5,ENTRADAS[Ano],$B$5,ENTRADAS[Subcategoria],$B151),
SUMIFS(ENTRADAS[Valor],ENTRADAS[Categoria],$B$133,ENTRADAS[Mês],F$5,ENTRADAS[Ano],$B$5,ENTRADAS[Subcategoria],$B151))))</f>
        <v/>
      </c>
      <c r="G151" s="61" t="str">
        <f>IF($B151="","",IF($B$133="","",IF($F$4=1,
SUMIFS(ENTRADAS[Valor],ENTRADAS[Categoria],$B$133,ENTRADAS[Status],"Concluído",ENTRADAS[Mês],G$5,ENTRADAS[Ano],$B$5,ENTRADAS[Subcategoria],$B151),
SUMIFS(ENTRADAS[Valor],ENTRADAS[Categoria],$B$133,ENTRADAS[Mês],G$5,ENTRADAS[Ano],$B$5,ENTRADAS[Subcategoria],$B151))))</f>
        <v/>
      </c>
      <c r="H151" s="61" t="str">
        <f>IF($B151="","",IF($B$133="","",IF($F$4=1,
SUMIFS(ENTRADAS[Valor],ENTRADAS[Categoria],$B$133,ENTRADAS[Status],"Concluído",ENTRADAS[Mês],H$5,ENTRADAS[Ano],$B$5,ENTRADAS[Subcategoria],$B151),
SUMIFS(ENTRADAS[Valor],ENTRADAS[Categoria],$B$133,ENTRADAS[Mês],H$5,ENTRADAS[Ano],$B$5,ENTRADAS[Subcategoria],$B151))))</f>
        <v/>
      </c>
      <c r="I151" s="61" t="str">
        <f>IF($B151="","",IF($B$133="","",IF($F$4=1,
SUMIFS(ENTRADAS[Valor],ENTRADAS[Categoria],$B$133,ENTRADAS[Status],"Concluído",ENTRADAS[Mês],I$5,ENTRADAS[Ano],$B$5,ENTRADAS[Subcategoria],$B151),
SUMIFS(ENTRADAS[Valor],ENTRADAS[Categoria],$B$133,ENTRADAS[Mês],I$5,ENTRADAS[Ano],$B$5,ENTRADAS[Subcategoria],$B151))))</f>
        <v/>
      </c>
      <c r="J151" s="61" t="str">
        <f>IF($B151="","",IF($B$133="","",IF($F$4=1,
SUMIFS(ENTRADAS[Valor],ENTRADAS[Categoria],$B$133,ENTRADAS[Status],"Concluído",ENTRADAS[Mês],J$5,ENTRADAS[Ano],$B$5,ENTRADAS[Subcategoria],$B151),
SUMIFS(ENTRADAS[Valor],ENTRADAS[Categoria],$B$133,ENTRADAS[Mês],J$5,ENTRADAS[Ano],$B$5,ENTRADAS[Subcategoria],$B151))))</f>
        <v/>
      </c>
      <c r="K151" s="61" t="str">
        <f>IF($B151="","",IF($B$133="","",IF($F$4=1,
SUMIFS(ENTRADAS[Valor],ENTRADAS[Categoria],$B$133,ENTRADAS[Status],"Concluído",ENTRADAS[Mês],K$5,ENTRADAS[Ano],$B$5,ENTRADAS[Subcategoria],$B151),
SUMIFS(ENTRADAS[Valor],ENTRADAS[Categoria],$B$133,ENTRADAS[Mês],K$5,ENTRADAS[Ano],$B$5,ENTRADAS[Subcategoria],$B151))))</f>
        <v/>
      </c>
      <c r="L151" s="61" t="str">
        <f>IF($B151="","",IF($B$133="","",IF($F$4=1,
SUMIFS(ENTRADAS[Valor],ENTRADAS[Categoria],$B$133,ENTRADAS[Status],"Concluído",ENTRADAS[Mês],L$5,ENTRADAS[Ano],$B$5,ENTRADAS[Subcategoria],$B151),
SUMIFS(ENTRADAS[Valor],ENTRADAS[Categoria],$B$133,ENTRADAS[Mês],L$5,ENTRADAS[Ano],$B$5,ENTRADAS[Subcategoria],$B151))))</f>
        <v/>
      </c>
      <c r="M151" s="61" t="str">
        <f>IF($B151="","",IF($B$133="","",IF($F$4=1,
SUMIFS(ENTRADAS[Valor],ENTRADAS[Categoria],$B$133,ENTRADAS[Status],"Concluído",ENTRADAS[Mês],M$5,ENTRADAS[Ano],$B$5,ENTRADAS[Subcategoria],$B151),
SUMIFS(ENTRADAS[Valor],ENTRADAS[Categoria],$B$133,ENTRADAS[Mês],M$5,ENTRADAS[Ano],$B$5,ENTRADAS[Subcategoria],$B151))))</f>
        <v/>
      </c>
      <c r="N151" s="61" t="str">
        <f>IF($B151="","",IF($B$133="","",IF($F$4=1,
SUMIFS(ENTRADAS[Valor],ENTRADAS[Categoria],$B$133,ENTRADAS[Status],"Concluído",ENTRADAS[Mês],N$5,ENTRADAS[Ano],$B$5,ENTRADAS[Subcategoria],$B151),
SUMIFS(ENTRADAS[Valor],ENTRADAS[Categoria],$B$133,ENTRADAS[Mês],N$5,ENTRADAS[Ano],$B$5,ENTRADAS[Subcategoria],$B151))))</f>
        <v/>
      </c>
      <c r="O151" s="57">
        <f t="shared" si="7"/>
        <v>0</v>
      </c>
    </row>
    <row r="152" spans="2:15" x14ac:dyDescent="0.3">
      <c r="B152" s="93" t="str">
        <f>IF('PLANO DE CONTAS'!F47="","",'PLANO DE CONTAS'!F47)</f>
        <v/>
      </c>
      <c r="C152" s="61" t="str">
        <f>IF($B152="","",IF($B$133="","",IF($F$4=1,
SUMIFS(ENTRADAS[Valor],ENTRADAS[Categoria],$B$133,ENTRADAS[Status],"Concluído",ENTRADAS[Mês],C$5,ENTRADAS[Ano],$B$5,ENTRADAS[Subcategoria],$B152),
SUMIFS(ENTRADAS[Valor],ENTRADAS[Categoria],$B$133,ENTRADAS[Mês],C$5,ENTRADAS[Ano],$B$5,ENTRADAS[Subcategoria],$B152))))</f>
        <v/>
      </c>
      <c r="D152" s="61" t="str">
        <f>IF($B152="","",IF($B$133="","",IF($F$4=1,
SUMIFS(ENTRADAS[Valor],ENTRADAS[Categoria],$B$133,ENTRADAS[Status],"Concluído",ENTRADAS[Mês],D$5,ENTRADAS[Ano],$B$5,ENTRADAS[Subcategoria],$B152),
SUMIFS(ENTRADAS[Valor],ENTRADAS[Categoria],$B$133,ENTRADAS[Mês],D$5,ENTRADAS[Ano],$B$5,ENTRADAS[Subcategoria],$B152))))</f>
        <v/>
      </c>
      <c r="E152" s="61" t="str">
        <f>IF($B152="","",IF($B$133="","",IF($F$4=1,
SUMIFS(ENTRADAS[Valor],ENTRADAS[Categoria],$B$133,ENTRADAS[Status],"Concluído",ENTRADAS[Mês],E$5,ENTRADAS[Ano],$B$5,ENTRADAS[Subcategoria],$B152),
SUMIFS(ENTRADAS[Valor],ENTRADAS[Categoria],$B$133,ENTRADAS[Mês],E$5,ENTRADAS[Ano],$B$5,ENTRADAS[Subcategoria],$B152))))</f>
        <v/>
      </c>
      <c r="F152" s="61" t="str">
        <f>IF($B152="","",IF($B$133="","",IF($F$4=1,
SUMIFS(ENTRADAS[Valor],ENTRADAS[Categoria],$B$133,ENTRADAS[Status],"Concluído",ENTRADAS[Mês],F$5,ENTRADAS[Ano],$B$5,ENTRADAS[Subcategoria],$B152),
SUMIFS(ENTRADAS[Valor],ENTRADAS[Categoria],$B$133,ENTRADAS[Mês],F$5,ENTRADAS[Ano],$B$5,ENTRADAS[Subcategoria],$B152))))</f>
        <v/>
      </c>
      <c r="G152" s="61" t="str">
        <f>IF($B152="","",IF($B$133="","",IF($F$4=1,
SUMIFS(ENTRADAS[Valor],ENTRADAS[Categoria],$B$133,ENTRADAS[Status],"Concluído",ENTRADAS[Mês],G$5,ENTRADAS[Ano],$B$5,ENTRADAS[Subcategoria],$B152),
SUMIFS(ENTRADAS[Valor],ENTRADAS[Categoria],$B$133,ENTRADAS[Mês],G$5,ENTRADAS[Ano],$B$5,ENTRADAS[Subcategoria],$B152))))</f>
        <v/>
      </c>
      <c r="H152" s="61" t="str">
        <f>IF($B152="","",IF($B$133="","",IF($F$4=1,
SUMIFS(ENTRADAS[Valor],ENTRADAS[Categoria],$B$133,ENTRADAS[Status],"Concluído",ENTRADAS[Mês],H$5,ENTRADAS[Ano],$B$5,ENTRADAS[Subcategoria],$B152),
SUMIFS(ENTRADAS[Valor],ENTRADAS[Categoria],$B$133,ENTRADAS[Mês],H$5,ENTRADAS[Ano],$B$5,ENTRADAS[Subcategoria],$B152))))</f>
        <v/>
      </c>
      <c r="I152" s="61" t="str">
        <f>IF($B152="","",IF($B$133="","",IF($F$4=1,
SUMIFS(ENTRADAS[Valor],ENTRADAS[Categoria],$B$133,ENTRADAS[Status],"Concluído",ENTRADAS[Mês],I$5,ENTRADAS[Ano],$B$5,ENTRADAS[Subcategoria],$B152),
SUMIFS(ENTRADAS[Valor],ENTRADAS[Categoria],$B$133,ENTRADAS[Mês],I$5,ENTRADAS[Ano],$B$5,ENTRADAS[Subcategoria],$B152))))</f>
        <v/>
      </c>
      <c r="J152" s="61" t="str">
        <f>IF($B152="","",IF($B$133="","",IF($F$4=1,
SUMIFS(ENTRADAS[Valor],ENTRADAS[Categoria],$B$133,ENTRADAS[Status],"Concluído",ENTRADAS[Mês],J$5,ENTRADAS[Ano],$B$5,ENTRADAS[Subcategoria],$B152),
SUMIFS(ENTRADAS[Valor],ENTRADAS[Categoria],$B$133,ENTRADAS[Mês],J$5,ENTRADAS[Ano],$B$5,ENTRADAS[Subcategoria],$B152))))</f>
        <v/>
      </c>
      <c r="K152" s="61" t="str">
        <f>IF($B152="","",IF($B$133="","",IF($F$4=1,
SUMIFS(ENTRADAS[Valor],ENTRADAS[Categoria],$B$133,ENTRADAS[Status],"Concluído",ENTRADAS[Mês],K$5,ENTRADAS[Ano],$B$5,ENTRADAS[Subcategoria],$B152),
SUMIFS(ENTRADAS[Valor],ENTRADAS[Categoria],$B$133,ENTRADAS[Mês],K$5,ENTRADAS[Ano],$B$5,ENTRADAS[Subcategoria],$B152))))</f>
        <v/>
      </c>
      <c r="L152" s="61" t="str">
        <f>IF($B152="","",IF($B$133="","",IF($F$4=1,
SUMIFS(ENTRADAS[Valor],ENTRADAS[Categoria],$B$133,ENTRADAS[Status],"Concluído",ENTRADAS[Mês],L$5,ENTRADAS[Ano],$B$5,ENTRADAS[Subcategoria],$B152),
SUMIFS(ENTRADAS[Valor],ENTRADAS[Categoria],$B$133,ENTRADAS[Mês],L$5,ENTRADAS[Ano],$B$5,ENTRADAS[Subcategoria],$B152))))</f>
        <v/>
      </c>
      <c r="M152" s="61" t="str">
        <f>IF($B152="","",IF($B$133="","",IF($F$4=1,
SUMIFS(ENTRADAS[Valor],ENTRADAS[Categoria],$B$133,ENTRADAS[Status],"Concluído",ENTRADAS[Mês],M$5,ENTRADAS[Ano],$B$5,ENTRADAS[Subcategoria],$B152),
SUMIFS(ENTRADAS[Valor],ENTRADAS[Categoria],$B$133,ENTRADAS[Mês],M$5,ENTRADAS[Ano],$B$5,ENTRADAS[Subcategoria],$B152))))</f>
        <v/>
      </c>
      <c r="N152" s="61" t="str">
        <f>IF($B152="","",IF($B$133="","",IF($F$4=1,
SUMIFS(ENTRADAS[Valor],ENTRADAS[Categoria],$B$133,ENTRADAS[Status],"Concluído",ENTRADAS[Mês],N$5,ENTRADAS[Ano],$B$5,ENTRADAS[Subcategoria],$B152),
SUMIFS(ENTRADAS[Valor],ENTRADAS[Categoria],$B$133,ENTRADAS[Mês],N$5,ENTRADAS[Ano],$B$5,ENTRADAS[Subcategoria],$B152))))</f>
        <v/>
      </c>
      <c r="O152" s="57">
        <f t="shared" si="7"/>
        <v>0</v>
      </c>
    </row>
    <row r="153" spans="2:15" x14ac:dyDescent="0.3">
      <c r="B153" s="93" t="str">
        <f>IF('PLANO DE CONTAS'!F48="","",'PLANO DE CONTAS'!F48)</f>
        <v/>
      </c>
      <c r="C153" s="61" t="str">
        <f>IF($B153="","",IF($B$133="","",IF($F$4=1,
SUMIFS(ENTRADAS[Valor],ENTRADAS[Categoria],$B$133,ENTRADAS[Status],"Concluído",ENTRADAS[Mês],C$5,ENTRADAS[Ano],$B$5,ENTRADAS[Subcategoria],$B153),
SUMIFS(ENTRADAS[Valor],ENTRADAS[Categoria],$B$133,ENTRADAS[Mês],C$5,ENTRADAS[Ano],$B$5,ENTRADAS[Subcategoria],$B153))))</f>
        <v/>
      </c>
      <c r="D153" s="61" t="str">
        <f>IF($B153="","",IF($B$133="","",IF($F$4=1,
SUMIFS(ENTRADAS[Valor],ENTRADAS[Categoria],$B$133,ENTRADAS[Status],"Concluído",ENTRADAS[Mês],D$5,ENTRADAS[Ano],$B$5,ENTRADAS[Subcategoria],$B153),
SUMIFS(ENTRADAS[Valor],ENTRADAS[Categoria],$B$133,ENTRADAS[Mês],D$5,ENTRADAS[Ano],$B$5,ENTRADAS[Subcategoria],$B153))))</f>
        <v/>
      </c>
      <c r="E153" s="61" t="str">
        <f>IF($B153="","",IF($B$133="","",IF($F$4=1,
SUMIFS(ENTRADAS[Valor],ENTRADAS[Categoria],$B$133,ENTRADAS[Status],"Concluído",ENTRADAS[Mês],E$5,ENTRADAS[Ano],$B$5,ENTRADAS[Subcategoria],$B153),
SUMIFS(ENTRADAS[Valor],ENTRADAS[Categoria],$B$133,ENTRADAS[Mês],E$5,ENTRADAS[Ano],$B$5,ENTRADAS[Subcategoria],$B153))))</f>
        <v/>
      </c>
      <c r="F153" s="61" t="str">
        <f>IF($B153="","",IF($B$133="","",IF($F$4=1,
SUMIFS(ENTRADAS[Valor],ENTRADAS[Categoria],$B$133,ENTRADAS[Status],"Concluído",ENTRADAS[Mês],F$5,ENTRADAS[Ano],$B$5,ENTRADAS[Subcategoria],$B153),
SUMIFS(ENTRADAS[Valor],ENTRADAS[Categoria],$B$133,ENTRADAS[Mês],F$5,ENTRADAS[Ano],$B$5,ENTRADAS[Subcategoria],$B153))))</f>
        <v/>
      </c>
      <c r="G153" s="61" t="str">
        <f>IF($B153="","",IF($B$133="","",IF($F$4=1,
SUMIFS(ENTRADAS[Valor],ENTRADAS[Categoria],$B$133,ENTRADAS[Status],"Concluído",ENTRADAS[Mês],G$5,ENTRADAS[Ano],$B$5,ENTRADAS[Subcategoria],$B153),
SUMIFS(ENTRADAS[Valor],ENTRADAS[Categoria],$B$133,ENTRADAS[Mês],G$5,ENTRADAS[Ano],$B$5,ENTRADAS[Subcategoria],$B153))))</f>
        <v/>
      </c>
      <c r="H153" s="61" t="str">
        <f>IF($B153="","",IF($B$133="","",IF($F$4=1,
SUMIFS(ENTRADAS[Valor],ENTRADAS[Categoria],$B$133,ENTRADAS[Status],"Concluído",ENTRADAS[Mês],H$5,ENTRADAS[Ano],$B$5,ENTRADAS[Subcategoria],$B153),
SUMIFS(ENTRADAS[Valor],ENTRADAS[Categoria],$B$133,ENTRADAS[Mês],H$5,ENTRADAS[Ano],$B$5,ENTRADAS[Subcategoria],$B153))))</f>
        <v/>
      </c>
      <c r="I153" s="61" t="str">
        <f>IF($B153="","",IF($B$133="","",IF($F$4=1,
SUMIFS(ENTRADAS[Valor],ENTRADAS[Categoria],$B$133,ENTRADAS[Status],"Concluído",ENTRADAS[Mês],I$5,ENTRADAS[Ano],$B$5,ENTRADAS[Subcategoria],$B153),
SUMIFS(ENTRADAS[Valor],ENTRADAS[Categoria],$B$133,ENTRADAS[Mês],I$5,ENTRADAS[Ano],$B$5,ENTRADAS[Subcategoria],$B153))))</f>
        <v/>
      </c>
      <c r="J153" s="61" t="str">
        <f>IF($B153="","",IF($B$133="","",IF($F$4=1,
SUMIFS(ENTRADAS[Valor],ENTRADAS[Categoria],$B$133,ENTRADAS[Status],"Concluído",ENTRADAS[Mês],J$5,ENTRADAS[Ano],$B$5,ENTRADAS[Subcategoria],$B153),
SUMIFS(ENTRADAS[Valor],ENTRADAS[Categoria],$B$133,ENTRADAS[Mês],J$5,ENTRADAS[Ano],$B$5,ENTRADAS[Subcategoria],$B153))))</f>
        <v/>
      </c>
      <c r="K153" s="61" t="str">
        <f>IF($B153="","",IF($B$133="","",IF($F$4=1,
SUMIFS(ENTRADAS[Valor],ENTRADAS[Categoria],$B$133,ENTRADAS[Status],"Concluído",ENTRADAS[Mês],K$5,ENTRADAS[Ano],$B$5,ENTRADAS[Subcategoria],$B153),
SUMIFS(ENTRADAS[Valor],ENTRADAS[Categoria],$B$133,ENTRADAS[Mês],K$5,ENTRADAS[Ano],$B$5,ENTRADAS[Subcategoria],$B153))))</f>
        <v/>
      </c>
      <c r="L153" s="61" t="str">
        <f>IF($B153="","",IF($B$133="","",IF($F$4=1,
SUMIFS(ENTRADAS[Valor],ENTRADAS[Categoria],$B$133,ENTRADAS[Status],"Concluído",ENTRADAS[Mês],L$5,ENTRADAS[Ano],$B$5,ENTRADAS[Subcategoria],$B153),
SUMIFS(ENTRADAS[Valor],ENTRADAS[Categoria],$B$133,ENTRADAS[Mês],L$5,ENTRADAS[Ano],$B$5,ENTRADAS[Subcategoria],$B153))))</f>
        <v/>
      </c>
      <c r="M153" s="61" t="str">
        <f>IF($B153="","",IF($B$133="","",IF($F$4=1,
SUMIFS(ENTRADAS[Valor],ENTRADAS[Categoria],$B$133,ENTRADAS[Status],"Concluído",ENTRADAS[Mês],M$5,ENTRADAS[Ano],$B$5,ENTRADAS[Subcategoria],$B153),
SUMIFS(ENTRADAS[Valor],ENTRADAS[Categoria],$B$133,ENTRADAS[Mês],M$5,ENTRADAS[Ano],$B$5,ENTRADAS[Subcategoria],$B153))))</f>
        <v/>
      </c>
      <c r="N153" s="61" t="str">
        <f>IF($B153="","",IF($B$133="","",IF($F$4=1,
SUMIFS(ENTRADAS[Valor],ENTRADAS[Categoria],$B$133,ENTRADAS[Status],"Concluído",ENTRADAS[Mês],N$5,ENTRADAS[Ano],$B$5,ENTRADAS[Subcategoria],$B153),
SUMIFS(ENTRADAS[Valor],ENTRADAS[Categoria],$B$133,ENTRADAS[Mês],N$5,ENTRADAS[Ano],$B$5,ENTRADAS[Subcategoria],$B153))))</f>
        <v/>
      </c>
      <c r="O153" s="57">
        <f t="shared" si="7"/>
        <v>0</v>
      </c>
    </row>
    <row r="154" spans="2:15" x14ac:dyDescent="0.3">
      <c r="B154" s="58" t="str">
        <f>IF('PLANO DE CONTAS'!H28="","",'PLANO DE CONTAS'!H28)</f>
        <v>Receita 8</v>
      </c>
      <c r="C154" s="94">
        <f>IF($B154="","",IF($F$4=1,SUMIFS(ENTRADAS[Valor],ENTRADAS[Categoria],$B154,ENTRADAS[Status],"Concluído",ENTRADAS[Mês],C$5,ENTRADAS[Ano],$B$5),SUMIFS(ENTRADAS[Valor],ENTRADAS[Categoria],$B154,ENTRADAS[Mês],C$5,ENTRADAS[Ano],$B$5)))</f>
        <v>0</v>
      </c>
      <c r="D154" s="94">
        <f>IF($B154="","",IF($F$4=1,SUMIFS(ENTRADAS[Valor],ENTRADAS[Categoria],$B154,ENTRADAS[Status],"Concluído",ENTRADAS[Mês],D$5,ENTRADAS[Ano],$B$5),SUMIFS(ENTRADAS[Valor],ENTRADAS[Categoria],$B154,ENTRADAS[Mês],D$5,ENTRADAS[Ano],$B$5)))</f>
        <v>0</v>
      </c>
      <c r="E154" s="94">
        <f>IF($B154="","",IF($F$4=1,SUMIFS(ENTRADAS[Valor],ENTRADAS[Categoria],$B154,ENTRADAS[Status],"Concluído",ENTRADAS[Mês],E$5,ENTRADAS[Ano],$B$5),SUMIFS(ENTRADAS[Valor],ENTRADAS[Categoria],$B154,ENTRADAS[Mês],E$5,ENTRADAS[Ano],$B$5)))</f>
        <v>0</v>
      </c>
      <c r="F154" s="94">
        <f>IF($B154="","",IF($F$4=1,SUMIFS(ENTRADAS[Valor],ENTRADAS[Categoria],$B154,ENTRADAS[Status],"Concluído",ENTRADAS[Mês],F$5,ENTRADAS[Ano],$B$5),SUMIFS(ENTRADAS[Valor],ENTRADAS[Categoria],$B154,ENTRADAS[Mês],F$5,ENTRADAS[Ano],$B$5)))</f>
        <v>0</v>
      </c>
      <c r="G154" s="94">
        <f>IF($B154="","",IF($F$4=1,SUMIFS(ENTRADAS[Valor],ENTRADAS[Categoria],$B154,ENTRADAS[Status],"Concluído",ENTRADAS[Mês],G$5,ENTRADAS[Ano],$B$5),SUMIFS(ENTRADAS[Valor],ENTRADAS[Categoria],$B154,ENTRADAS[Mês],G$5,ENTRADAS[Ano],$B$5)))</f>
        <v>0</v>
      </c>
      <c r="H154" s="94">
        <f>IF($B154="","",IF($F$4=1,SUMIFS(ENTRADAS[Valor],ENTRADAS[Categoria],$B154,ENTRADAS[Status],"Concluído",ENTRADAS[Mês],H$5,ENTRADAS[Ano],$B$5),SUMIFS(ENTRADAS[Valor],ENTRADAS[Categoria],$B154,ENTRADAS[Mês],H$5,ENTRADAS[Ano],$B$5)))</f>
        <v>0</v>
      </c>
      <c r="I154" s="94">
        <f>IF($B154="","",IF($F$4=1,SUMIFS(ENTRADAS[Valor],ENTRADAS[Categoria],$B154,ENTRADAS[Status],"Concluído",ENTRADAS[Mês],I$5,ENTRADAS[Ano],$B$5),SUMIFS(ENTRADAS[Valor],ENTRADAS[Categoria],$B154,ENTRADAS[Mês],I$5,ENTRADAS[Ano],$B$5)))</f>
        <v>0</v>
      </c>
      <c r="J154" s="94">
        <f>IF($B154="","",IF($F$4=1,SUMIFS(ENTRADAS[Valor],ENTRADAS[Categoria],$B154,ENTRADAS[Status],"Concluído",ENTRADAS[Mês],J$5,ENTRADAS[Ano],$B$5),SUMIFS(ENTRADAS[Valor],ENTRADAS[Categoria],$B154,ENTRADAS[Mês],J$5,ENTRADAS[Ano],$B$5)))</f>
        <v>0</v>
      </c>
      <c r="K154" s="94">
        <f>IF($B154="","",IF($F$4=1,SUMIFS(ENTRADAS[Valor],ENTRADAS[Categoria],$B154,ENTRADAS[Status],"Concluído",ENTRADAS[Mês],K$5,ENTRADAS[Ano],$B$5),SUMIFS(ENTRADAS[Valor],ENTRADAS[Categoria],$B154,ENTRADAS[Mês],K$5,ENTRADAS[Ano],$B$5)))</f>
        <v>0</v>
      </c>
      <c r="L154" s="94">
        <f>IF($B154="","",IF($F$4=1,SUMIFS(ENTRADAS[Valor],ENTRADAS[Categoria],$B154,ENTRADAS[Status],"Concluído",ENTRADAS[Mês],L$5,ENTRADAS[Ano],$B$5),SUMIFS(ENTRADAS[Valor],ENTRADAS[Categoria],$B154,ENTRADAS[Mês],L$5,ENTRADAS[Ano],$B$5)))</f>
        <v>0</v>
      </c>
      <c r="M154" s="94">
        <f>IF($B154="","",IF($F$4=1,SUMIFS(ENTRADAS[Valor],ENTRADAS[Categoria],$B154,ENTRADAS[Status],"Concluído",ENTRADAS[Mês],M$5,ENTRADAS[Ano],$B$5),SUMIFS(ENTRADAS[Valor],ENTRADAS[Categoria],$B154,ENTRADAS[Mês],M$5,ENTRADAS[Ano],$B$5)))</f>
        <v>0</v>
      </c>
      <c r="N154" s="94">
        <f>IF($B154="","",IF($F$4=1,SUMIFS(ENTRADAS[Valor],ENTRADAS[Categoria],$B154,ENTRADAS[Status],"Concluído",ENTRADAS[Mês],N$5,ENTRADAS[Ano],$B$5),SUMIFS(ENTRADAS[Valor],ENTRADAS[Categoria],$B154,ENTRADAS[Mês],N$5,ENTRADAS[Ano],$B$5)))</f>
        <v>0</v>
      </c>
      <c r="O154" s="57">
        <f>SUBTOTAL(9,C154,D154,E154,F154,G154,H154,I154,J154,K154,L154,M154,N154)</f>
        <v>0</v>
      </c>
    </row>
    <row r="155" spans="2:15" x14ac:dyDescent="0.3">
      <c r="B155" s="93" t="str">
        <f>IF('PLANO DE CONTAS'!H29="","",'PLANO DE CONTAS'!H29)</f>
        <v/>
      </c>
      <c r="C155" s="61" t="str">
        <f>IF($B155="","",IF($B$154="","",IF($F$4=1,
SUMIFS(ENTRADAS[Valor],ENTRADAS[Categoria],$B$154,ENTRADAS[Status],"Concluído",ENTRADAS[Mês],C$5,ENTRADAS[Ano],$B$5,ENTRADAS[Subcategoria],$B155),
SUMIFS(ENTRADAS[Valor],ENTRADAS[Categoria],$B$154,ENTRADAS[Mês],C$5,ENTRADAS[Ano],$B$5,ENTRADAS[Subcategoria],$B155))))</f>
        <v/>
      </c>
      <c r="D155" s="61" t="str">
        <f>IF($B155="","",IF($B$154="","",IF($F$4=1,
SUMIFS(ENTRADAS[Valor],ENTRADAS[Categoria],$B$154,ENTRADAS[Status],"Concluído",ENTRADAS[Mês],D$5,ENTRADAS[Ano],$B$5,ENTRADAS[Subcategoria],$B155),
SUMIFS(ENTRADAS[Valor],ENTRADAS[Categoria],$B$154,ENTRADAS[Mês],D$5,ENTRADAS[Ano],$B$5,ENTRADAS[Subcategoria],$B155))))</f>
        <v/>
      </c>
      <c r="E155" s="61" t="str">
        <f>IF($B155="","",IF($B$154="","",IF($F$4=1,
SUMIFS(ENTRADAS[Valor],ENTRADAS[Categoria],$B$154,ENTRADAS[Status],"Concluído",ENTRADAS[Mês],E$5,ENTRADAS[Ano],$B$5,ENTRADAS[Subcategoria],$B155),
SUMIFS(ENTRADAS[Valor],ENTRADAS[Categoria],$B$154,ENTRADAS[Mês],E$5,ENTRADAS[Ano],$B$5,ENTRADAS[Subcategoria],$B155))))</f>
        <v/>
      </c>
      <c r="F155" s="61" t="str">
        <f>IF($B155="","",IF($B$154="","",IF($F$4=1,
SUMIFS(ENTRADAS[Valor],ENTRADAS[Categoria],$B$154,ENTRADAS[Status],"Concluído",ENTRADAS[Mês],F$5,ENTRADAS[Ano],$B$5,ENTRADAS[Subcategoria],$B155),
SUMIFS(ENTRADAS[Valor],ENTRADAS[Categoria],$B$154,ENTRADAS[Mês],F$5,ENTRADAS[Ano],$B$5,ENTRADAS[Subcategoria],$B155))))</f>
        <v/>
      </c>
      <c r="G155" s="61" t="str">
        <f>IF($B155="","",IF($B$154="","",IF($F$4=1,
SUMIFS(ENTRADAS[Valor],ENTRADAS[Categoria],$B$154,ENTRADAS[Status],"Concluído",ENTRADAS[Mês],G$5,ENTRADAS[Ano],$B$5,ENTRADAS[Subcategoria],$B155),
SUMIFS(ENTRADAS[Valor],ENTRADAS[Categoria],$B$154,ENTRADAS[Mês],G$5,ENTRADAS[Ano],$B$5,ENTRADAS[Subcategoria],$B155))))</f>
        <v/>
      </c>
      <c r="H155" s="61" t="str">
        <f>IF($B155="","",IF($B$154="","",IF($F$4=1,
SUMIFS(ENTRADAS[Valor],ENTRADAS[Categoria],$B$154,ENTRADAS[Status],"Concluído",ENTRADAS[Mês],H$5,ENTRADAS[Ano],$B$5,ENTRADAS[Subcategoria],$B155),
SUMIFS(ENTRADAS[Valor],ENTRADAS[Categoria],$B$154,ENTRADAS[Mês],H$5,ENTRADAS[Ano],$B$5,ENTRADAS[Subcategoria],$B155))))</f>
        <v/>
      </c>
      <c r="I155" s="61" t="str">
        <f>IF($B155="","",IF($B$154="","",IF($F$4=1,
SUMIFS(ENTRADAS[Valor],ENTRADAS[Categoria],$B$154,ENTRADAS[Status],"Concluído",ENTRADAS[Mês],I$5,ENTRADAS[Ano],$B$5,ENTRADAS[Subcategoria],$B155),
SUMIFS(ENTRADAS[Valor],ENTRADAS[Categoria],$B$154,ENTRADAS[Mês],I$5,ENTRADAS[Ano],$B$5,ENTRADAS[Subcategoria],$B155))))</f>
        <v/>
      </c>
      <c r="J155" s="61" t="str">
        <f>IF($B155="","",IF($B$154="","",IF($F$4=1,
SUMIFS(ENTRADAS[Valor],ENTRADAS[Categoria],$B$154,ENTRADAS[Status],"Concluído",ENTRADAS[Mês],J$5,ENTRADAS[Ano],$B$5,ENTRADAS[Subcategoria],$B155),
SUMIFS(ENTRADAS[Valor],ENTRADAS[Categoria],$B$154,ENTRADAS[Mês],J$5,ENTRADAS[Ano],$B$5,ENTRADAS[Subcategoria],$B155))))</f>
        <v/>
      </c>
      <c r="K155" s="61" t="str">
        <f>IF($B155="","",IF($B$154="","",IF($F$4=1,
SUMIFS(ENTRADAS[Valor],ENTRADAS[Categoria],$B$154,ENTRADAS[Status],"Concluído",ENTRADAS[Mês],K$5,ENTRADAS[Ano],$B$5,ENTRADAS[Subcategoria],$B155),
SUMIFS(ENTRADAS[Valor],ENTRADAS[Categoria],$B$154,ENTRADAS[Mês],K$5,ENTRADAS[Ano],$B$5,ENTRADAS[Subcategoria],$B155))))</f>
        <v/>
      </c>
      <c r="L155" s="61" t="str">
        <f>IF($B155="","",IF($B$154="","",IF($F$4=1,
SUMIFS(ENTRADAS[Valor],ENTRADAS[Categoria],$B$154,ENTRADAS[Status],"Concluído",ENTRADAS[Mês],L$5,ENTRADAS[Ano],$B$5,ENTRADAS[Subcategoria],$B155),
SUMIFS(ENTRADAS[Valor],ENTRADAS[Categoria],$B$154,ENTRADAS[Mês],L$5,ENTRADAS[Ano],$B$5,ENTRADAS[Subcategoria],$B155))))</f>
        <v/>
      </c>
      <c r="M155" s="61" t="str">
        <f>IF($B155="","",IF($B$154="","",IF($F$4=1,
SUMIFS(ENTRADAS[Valor],ENTRADAS[Categoria],$B$154,ENTRADAS[Status],"Concluído",ENTRADAS[Mês],M$5,ENTRADAS[Ano],$B$5,ENTRADAS[Subcategoria],$B155),
SUMIFS(ENTRADAS[Valor],ENTRADAS[Categoria],$B$154,ENTRADAS[Mês],M$5,ENTRADAS[Ano],$B$5,ENTRADAS[Subcategoria],$B155))))</f>
        <v/>
      </c>
      <c r="N155" s="61" t="str">
        <f>IF($B155="","",IF($B$154="","",IF($F$4=1,
SUMIFS(ENTRADAS[Valor],ENTRADAS[Categoria],$B$154,ENTRADAS[Status],"Concluído",ENTRADAS[Mês],N$5,ENTRADAS[Ano],$B$5,ENTRADAS[Subcategoria],$B155),
SUMIFS(ENTRADAS[Valor],ENTRADAS[Categoria],$B$154,ENTRADAS[Mês],N$5,ENTRADAS[Ano],$B$5,ENTRADAS[Subcategoria],$B155))))</f>
        <v/>
      </c>
      <c r="O155" s="57">
        <f>SUBTOTAL(9,C155,D155,E155,F155,G155,H155,I155,J155,K155,L155,M155,N155)</f>
        <v>0</v>
      </c>
    </row>
    <row r="156" spans="2:15" x14ac:dyDescent="0.3">
      <c r="B156" s="93" t="str">
        <f>IF('PLANO DE CONTAS'!H30="","",'PLANO DE CONTAS'!H30)</f>
        <v/>
      </c>
      <c r="C156" s="61" t="str">
        <f>IF($B156="","",IF($B$154="","",IF($F$4=1,
SUMIFS(ENTRADAS[Valor],ENTRADAS[Categoria],$B$154,ENTRADAS[Status],"Concluído",ENTRADAS[Mês],C$5,ENTRADAS[Ano],$B$5,ENTRADAS[Subcategoria],$B156),
SUMIFS(ENTRADAS[Valor],ENTRADAS[Categoria],$B$154,ENTRADAS[Mês],C$5,ENTRADAS[Ano],$B$5,ENTRADAS[Subcategoria],$B156))))</f>
        <v/>
      </c>
      <c r="D156" s="61" t="str">
        <f>IF($B156="","",IF($B$154="","",IF($F$4=1,
SUMIFS(ENTRADAS[Valor],ENTRADAS[Categoria],$B$154,ENTRADAS[Status],"Concluído",ENTRADAS[Mês],D$5,ENTRADAS[Ano],$B$5,ENTRADAS[Subcategoria],$B156),
SUMIFS(ENTRADAS[Valor],ENTRADAS[Categoria],$B$154,ENTRADAS[Mês],D$5,ENTRADAS[Ano],$B$5,ENTRADAS[Subcategoria],$B156))))</f>
        <v/>
      </c>
      <c r="E156" s="61" t="str">
        <f>IF($B156="","",IF($B$154="","",IF($F$4=1,
SUMIFS(ENTRADAS[Valor],ENTRADAS[Categoria],$B$154,ENTRADAS[Status],"Concluído",ENTRADAS[Mês],E$5,ENTRADAS[Ano],$B$5,ENTRADAS[Subcategoria],$B156),
SUMIFS(ENTRADAS[Valor],ENTRADAS[Categoria],$B$154,ENTRADAS[Mês],E$5,ENTRADAS[Ano],$B$5,ENTRADAS[Subcategoria],$B156))))</f>
        <v/>
      </c>
      <c r="F156" s="61" t="str">
        <f>IF($B156="","",IF($B$154="","",IF($F$4=1,
SUMIFS(ENTRADAS[Valor],ENTRADAS[Categoria],$B$154,ENTRADAS[Status],"Concluído",ENTRADAS[Mês],F$5,ENTRADAS[Ano],$B$5,ENTRADAS[Subcategoria],$B156),
SUMIFS(ENTRADAS[Valor],ENTRADAS[Categoria],$B$154,ENTRADAS[Mês],F$5,ENTRADAS[Ano],$B$5,ENTRADAS[Subcategoria],$B156))))</f>
        <v/>
      </c>
      <c r="G156" s="61" t="str">
        <f>IF($B156="","",IF($B$154="","",IF($F$4=1,
SUMIFS(ENTRADAS[Valor],ENTRADAS[Categoria],$B$154,ENTRADAS[Status],"Concluído",ENTRADAS[Mês],G$5,ENTRADAS[Ano],$B$5,ENTRADAS[Subcategoria],$B156),
SUMIFS(ENTRADAS[Valor],ENTRADAS[Categoria],$B$154,ENTRADAS[Mês],G$5,ENTRADAS[Ano],$B$5,ENTRADAS[Subcategoria],$B156))))</f>
        <v/>
      </c>
      <c r="H156" s="61" t="str">
        <f>IF($B156="","",IF($B$154="","",IF($F$4=1,
SUMIFS(ENTRADAS[Valor],ENTRADAS[Categoria],$B$154,ENTRADAS[Status],"Concluído",ENTRADAS[Mês],H$5,ENTRADAS[Ano],$B$5,ENTRADAS[Subcategoria],$B156),
SUMIFS(ENTRADAS[Valor],ENTRADAS[Categoria],$B$154,ENTRADAS[Mês],H$5,ENTRADAS[Ano],$B$5,ENTRADAS[Subcategoria],$B156))))</f>
        <v/>
      </c>
      <c r="I156" s="61" t="str">
        <f>IF($B156="","",IF($B$154="","",IF($F$4=1,
SUMIFS(ENTRADAS[Valor],ENTRADAS[Categoria],$B$154,ENTRADAS[Status],"Concluído",ENTRADAS[Mês],I$5,ENTRADAS[Ano],$B$5,ENTRADAS[Subcategoria],$B156),
SUMIFS(ENTRADAS[Valor],ENTRADAS[Categoria],$B$154,ENTRADAS[Mês],I$5,ENTRADAS[Ano],$B$5,ENTRADAS[Subcategoria],$B156))))</f>
        <v/>
      </c>
      <c r="J156" s="61" t="str">
        <f>IF($B156="","",IF($B$154="","",IF($F$4=1,
SUMIFS(ENTRADAS[Valor],ENTRADAS[Categoria],$B$154,ENTRADAS[Status],"Concluído",ENTRADAS[Mês],J$5,ENTRADAS[Ano],$B$5,ENTRADAS[Subcategoria],$B156),
SUMIFS(ENTRADAS[Valor],ENTRADAS[Categoria],$B$154,ENTRADAS[Mês],J$5,ENTRADAS[Ano],$B$5,ENTRADAS[Subcategoria],$B156))))</f>
        <v/>
      </c>
      <c r="K156" s="61" t="str">
        <f>IF($B156="","",IF($B$154="","",IF($F$4=1,
SUMIFS(ENTRADAS[Valor],ENTRADAS[Categoria],$B$154,ENTRADAS[Status],"Concluído",ENTRADAS[Mês],K$5,ENTRADAS[Ano],$B$5,ENTRADAS[Subcategoria],$B156),
SUMIFS(ENTRADAS[Valor],ENTRADAS[Categoria],$B$154,ENTRADAS[Mês],K$5,ENTRADAS[Ano],$B$5,ENTRADAS[Subcategoria],$B156))))</f>
        <v/>
      </c>
      <c r="L156" s="61" t="str">
        <f>IF($B156="","",IF($B$154="","",IF($F$4=1,
SUMIFS(ENTRADAS[Valor],ENTRADAS[Categoria],$B$154,ENTRADAS[Status],"Concluído",ENTRADAS[Mês],L$5,ENTRADAS[Ano],$B$5,ENTRADAS[Subcategoria],$B156),
SUMIFS(ENTRADAS[Valor],ENTRADAS[Categoria],$B$154,ENTRADAS[Mês],L$5,ENTRADAS[Ano],$B$5,ENTRADAS[Subcategoria],$B156))))</f>
        <v/>
      </c>
      <c r="M156" s="61" t="str">
        <f>IF($B156="","",IF($B$154="","",IF($F$4=1,
SUMIFS(ENTRADAS[Valor],ENTRADAS[Categoria],$B$154,ENTRADAS[Status],"Concluído",ENTRADAS[Mês],M$5,ENTRADAS[Ano],$B$5,ENTRADAS[Subcategoria],$B156),
SUMIFS(ENTRADAS[Valor],ENTRADAS[Categoria],$B$154,ENTRADAS[Mês],M$5,ENTRADAS[Ano],$B$5,ENTRADAS[Subcategoria],$B156))))</f>
        <v/>
      </c>
      <c r="N156" s="61" t="str">
        <f>IF($B156="","",IF($B$154="","",IF($F$4=1,
SUMIFS(ENTRADAS[Valor],ENTRADAS[Categoria],$B$154,ENTRADAS[Status],"Concluído",ENTRADAS[Mês],N$5,ENTRADAS[Ano],$B$5,ENTRADAS[Subcategoria],$B156),
SUMIFS(ENTRADAS[Valor],ENTRADAS[Categoria],$B$154,ENTRADAS[Mês],N$5,ENTRADAS[Ano],$B$5,ENTRADAS[Subcategoria],$B156))))</f>
        <v/>
      </c>
      <c r="O156" s="57">
        <f t="shared" ref="O156:O174" si="8">SUBTOTAL(9,C156,D156,E156,F156,G156,H156,I156,J156,K156,L156,M156,N156)</f>
        <v>0</v>
      </c>
    </row>
    <row r="157" spans="2:15" x14ac:dyDescent="0.3">
      <c r="B157" s="93" t="str">
        <f>IF('PLANO DE CONTAS'!H31="","",'PLANO DE CONTAS'!H31)</f>
        <v/>
      </c>
      <c r="C157" s="61" t="str">
        <f>IF($B157="","",IF($B$154="","",IF($F$4=1,
SUMIFS(ENTRADAS[Valor],ENTRADAS[Categoria],$B$154,ENTRADAS[Status],"Concluído",ENTRADAS[Mês],C$5,ENTRADAS[Ano],$B$5,ENTRADAS[Subcategoria],$B157),
SUMIFS(ENTRADAS[Valor],ENTRADAS[Categoria],$B$154,ENTRADAS[Mês],C$5,ENTRADAS[Ano],$B$5,ENTRADAS[Subcategoria],$B157))))</f>
        <v/>
      </c>
      <c r="D157" s="61" t="str">
        <f>IF($B157="","",IF($B$154="","",IF($F$4=1,
SUMIFS(ENTRADAS[Valor],ENTRADAS[Categoria],$B$154,ENTRADAS[Status],"Concluído",ENTRADAS[Mês],D$5,ENTRADAS[Ano],$B$5,ENTRADAS[Subcategoria],$B157),
SUMIFS(ENTRADAS[Valor],ENTRADAS[Categoria],$B$154,ENTRADAS[Mês],D$5,ENTRADAS[Ano],$B$5,ENTRADAS[Subcategoria],$B157))))</f>
        <v/>
      </c>
      <c r="E157" s="61" t="str">
        <f>IF($B157="","",IF($B$154="","",IF($F$4=1,
SUMIFS(ENTRADAS[Valor],ENTRADAS[Categoria],$B$154,ENTRADAS[Status],"Concluído",ENTRADAS[Mês],E$5,ENTRADAS[Ano],$B$5,ENTRADAS[Subcategoria],$B157),
SUMIFS(ENTRADAS[Valor],ENTRADAS[Categoria],$B$154,ENTRADAS[Mês],E$5,ENTRADAS[Ano],$B$5,ENTRADAS[Subcategoria],$B157))))</f>
        <v/>
      </c>
      <c r="F157" s="61" t="str">
        <f>IF($B157="","",IF($B$154="","",IF($F$4=1,
SUMIFS(ENTRADAS[Valor],ENTRADAS[Categoria],$B$154,ENTRADAS[Status],"Concluído",ENTRADAS[Mês],F$5,ENTRADAS[Ano],$B$5,ENTRADAS[Subcategoria],$B157),
SUMIFS(ENTRADAS[Valor],ENTRADAS[Categoria],$B$154,ENTRADAS[Mês],F$5,ENTRADAS[Ano],$B$5,ENTRADAS[Subcategoria],$B157))))</f>
        <v/>
      </c>
      <c r="G157" s="61" t="str">
        <f>IF($B157="","",IF($B$154="","",IF($F$4=1,
SUMIFS(ENTRADAS[Valor],ENTRADAS[Categoria],$B$154,ENTRADAS[Status],"Concluído",ENTRADAS[Mês],G$5,ENTRADAS[Ano],$B$5,ENTRADAS[Subcategoria],$B157),
SUMIFS(ENTRADAS[Valor],ENTRADAS[Categoria],$B$154,ENTRADAS[Mês],G$5,ENTRADAS[Ano],$B$5,ENTRADAS[Subcategoria],$B157))))</f>
        <v/>
      </c>
      <c r="H157" s="61" t="str">
        <f>IF($B157="","",IF($B$154="","",IF($F$4=1,
SUMIFS(ENTRADAS[Valor],ENTRADAS[Categoria],$B$154,ENTRADAS[Status],"Concluído",ENTRADAS[Mês],H$5,ENTRADAS[Ano],$B$5,ENTRADAS[Subcategoria],$B157),
SUMIFS(ENTRADAS[Valor],ENTRADAS[Categoria],$B$154,ENTRADAS[Mês],H$5,ENTRADAS[Ano],$B$5,ENTRADAS[Subcategoria],$B157))))</f>
        <v/>
      </c>
      <c r="I157" s="61" t="str">
        <f>IF($B157="","",IF($B$154="","",IF($F$4=1,
SUMIFS(ENTRADAS[Valor],ENTRADAS[Categoria],$B$154,ENTRADAS[Status],"Concluído",ENTRADAS[Mês],I$5,ENTRADAS[Ano],$B$5,ENTRADAS[Subcategoria],$B157),
SUMIFS(ENTRADAS[Valor],ENTRADAS[Categoria],$B$154,ENTRADAS[Mês],I$5,ENTRADAS[Ano],$B$5,ENTRADAS[Subcategoria],$B157))))</f>
        <v/>
      </c>
      <c r="J157" s="61" t="str">
        <f>IF($B157="","",IF($B$154="","",IF($F$4=1,
SUMIFS(ENTRADAS[Valor],ENTRADAS[Categoria],$B$154,ENTRADAS[Status],"Concluído",ENTRADAS[Mês],J$5,ENTRADAS[Ano],$B$5,ENTRADAS[Subcategoria],$B157),
SUMIFS(ENTRADAS[Valor],ENTRADAS[Categoria],$B$154,ENTRADAS[Mês],J$5,ENTRADAS[Ano],$B$5,ENTRADAS[Subcategoria],$B157))))</f>
        <v/>
      </c>
      <c r="K157" s="61" t="str">
        <f>IF($B157="","",IF($B$154="","",IF($F$4=1,
SUMIFS(ENTRADAS[Valor],ENTRADAS[Categoria],$B$154,ENTRADAS[Status],"Concluído",ENTRADAS[Mês],K$5,ENTRADAS[Ano],$B$5,ENTRADAS[Subcategoria],$B157),
SUMIFS(ENTRADAS[Valor],ENTRADAS[Categoria],$B$154,ENTRADAS[Mês],K$5,ENTRADAS[Ano],$B$5,ENTRADAS[Subcategoria],$B157))))</f>
        <v/>
      </c>
      <c r="L157" s="61" t="str">
        <f>IF($B157="","",IF($B$154="","",IF($F$4=1,
SUMIFS(ENTRADAS[Valor],ENTRADAS[Categoria],$B$154,ENTRADAS[Status],"Concluído",ENTRADAS[Mês],L$5,ENTRADAS[Ano],$B$5,ENTRADAS[Subcategoria],$B157),
SUMIFS(ENTRADAS[Valor],ENTRADAS[Categoria],$B$154,ENTRADAS[Mês],L$5,ENTRADAS[Ano],$B$5,ENTRADAS[Subcategoria],$B157))))</f>
        <v/>
      </c>
      <c r="M157" s="61" t="str">
        <f>IF($B157="","",IF($B$154="","",IF($F$4=1,
SUMIFS(ENTRADAS[Valor],ENTRADAS[Categoria],$B$154,ENTRADAS[Status],"Concluído",ENTRADAS[Mês],M$5,ENTRADAS[Ano],$B$5,ENTRADAS[Subcategoria],$B157),
SUMIFS(ENTRADAS[Valor],ENTRADAS[Categoria],$B$154,ENTRADAS[Mês],M$5,ENTRADAS[Ano],$B$5,ENTRADAS[Subcategoria],$B157))))</f>
        <v/>
      </c>
      <c r="N157" s="61" t="str">
        <f>IF($B157="","",IF($B$154="","",IF($F$4=1,
SUMIFS(ENTRADAS[Valor],ENTRADAS[Categoria],$B$154,ENTRADAS[Status],"Concluído",ENTRADAS[Mês],N$5,ENTRADAS[Ano],$B$5,ENTRADAS[Subcategoria],$B157),
SUMIFS(ENTRADAS[Valor],ENTRADAS[Categoria],$B$154,ENTRADAS[Mês],N$5,ENTRADAS[Ano],$B$5,ENTRADAS[Subcategoria],$B157))))</f>
        <v/>
      </c>
      <c r="O157" s="57">
        <f t="shared" si="8"/>
        <v>0</v>
      </c>
    </row>
    <row r="158" spans="2:15" x14ac:dyDescent="0.3">
      <c r="B158" s="93" t="str">
        <f>IF('PLANO DE CONTAS'!H32="","",'PLANO DE CONTAS'!H32)</f>
        <v/>
      </c>
      <c r="C158" s="61" t="str">
        <f>IF($B158="","",IF($B$154="","",IF($F$4=1,
SUMIFS(ENTRADAS[Valor],ENTRADAS[Categoria],$B$154,ENTRADAS[Status],"Concluído",ENTRADAS[Mês],C$5,ENTRADAS[Ano],$B$5,ENTRADAS[Subcategoria],$B158),
SUMIFS(ENTRADAS[Valor],ENTRADAS[Categoria],$B$154,ENTRADAS[Mês],C$5,ENTRADAS[Ano],$B$5,ENTRADAS[Subcategoria],$B158))))</f>
        <v/>
      </c>
      <c r="D158" s="61" t="str">
        <f>IF($B158="","",IF($B$154="","",IF($F$4=1,
SUMIFS(ENTRADAS[Valor],ENTRADAS[Categoria],$B$154,ENTRADAS[Status],"Concluído",ENTRADAS[Mês],D$5,ENTRADAS[Ano],$B$5,ENTRADAS[Subcategoria],$B158),
SUMIFS(ENTRADAS[Valor],ENTRADAS[Categoria],$B$154,ENTRADAS[Mês],D$5,ENTRADAS[Ano],$B$5,ENTRADAS[Subcategoria],$B158))))</f>
        <v/>
      </c>
      <c r="E158" s="61" t="str">
        <f>IF($B158="","",IF($B$154="","",IF($F$4=1,
SUMIFS(ENTRADAS[Valor],ENTRADAS[Categoria],$B$154,ENTRADAS[Status],"Concluído",ENTRADAS[Mês],E$5,ENTRADAS[Ano],$B$5,ENTRADAS[Subcategoria],$B158),
SUMIFS(ENTRADAS[Valor],ENTRADAS[Categoria],$B$154,ENTRADAS[Mês],E$5,ENTRADAS[Ano],$B$5,ENTRADAS[Subcategoria],$B158))))</f>
        <v/>
      </c>
      <c r="F158" s="61" t="str">
        <f>IF($B158="","",IF($B$154="","",IF($F$4=1,
SUMIFS(ENTRADAS[Valor],ENTRADAS[Categoria],$B$154,ENTRADAS[Status],"Concluído",ENTRADAS[Mês],F$5,ENTRADAS[Ano],$B$5,ENTRADAS[Subcategoria],$B158),
SUMIFS(ENTRADAS[Valor],ENTRADAS[Categoria],$B$154,ENTRADAS[Mês],F$5,ENTRADAS[Ano],$B$5,ENTRADAS[Subcategoria],$B158))))</f>
        <v/>
      </c>
      <c r="G158" s="61" t="str">
        <f>IF($B158="","",IF($B$154="","",IF($F$4=1,
SUMIFS(ENTRADAS[Valor],ENTRADAS[Categoria],$B$154,ENTRADAS[Status],"Concluído",ENTRADAS[Mês],G$5,ENTRADAS[Ano],$B$5,ENTRADAS[Subcategoria],$B158),
SUMIFS(ENTRADAS[Valor],ENTRADAS[Categoria],$B$154,ENTRADAS[Mês],G$5,ENTRADAS[Ano],$B$5,ENTRADAS[Subcategoria],$B158))))</f>
        <v/>
      </c>
      <c r="H158" s="61" t="str">
        <f>IF($B158="","",IF($B$154="","",IF($F$4=1,
SUMIFS(ENTRADAS[Valor],ENTRADAS[Categoria],$B$154,ENTRADAS[Status],"Concluído",ENTRADAS[Mês],H$5,ENTRADAS[Ano],$B$5,ENTRADAS[Subcategoria],$B158),
SUMIFS(ENTRADAS[Valor],ENTRADAS[Categoria],$B$154,ENTRADAS[Mês],H$5,ENTRADAS[Ano],$B$5,ENTRADAS[Subcategoria],$B158))))</f>
        <v/>
      </c>
      <c r="I158" s="61" t="str">
        <f>IF($B158="","",IF($B$154="","",IF($F$4=1,
SUMIFS(ENTRADAS[Valor],ENTRADAS[Categoria],$B$154,ENTRADAS[Status],"Concluído",ENTRADAS[Mês],I$5,ENTRADAS[Ano],$B$5,ENTRADAS[Subcategoria],$B158),
SUMIFS(ENTRADAS[Valor],ENTRADAS[Categoria],$B$154,ENTRADAS[Mês],I$5,ENTRADAS[Ano],$B$5,ENTRADAS[Subcategoria],$B158))))</f>
        <v/>
      </c>
      <c r="J158" s="61" t="str">
        <f>IF($B158="","",IF($B$154="","",IF($F$4=1,
SUMIFS(ENTRADAS[Valor],ENTRADAS[Categoria],$B$154,ENTRADAS[Status],"Concluído",ENTRADAS[Mês],J$5,ENTRADAS[Ano],$B$5,ENTRADAS[Subcategoria],$B158),
SUMIFS(ENTRADAS[Valor],ENTRADAS[Categoria],$B$154,ENTRADAS[Mês],J$5,ENTRADAS[Ano],$B$5,ENTRADAS[Subcategoria],$B158))))</f>
        <v/>
      </c>
      <c r="K158" s="61" t="str">
        <f>IF($B158="","",IF($B$154="","",IF($F$4=1,
SUMIFS(ENTRADAS[Valor],ENTRADAS[Categoria],$B$154,ENTRADAS[Status],"Concluído",ENTRADAS[Mês],K$5,ENTRADAS[Ano],$B$5,ENTRADAS[Subcategoria],$B158),
SUMIFS(ENTRADAS[Valor],ENTRADAS[Categoria],$B$154,ENTRADAS[Mês],K$5,ENTRADAS[Ano],$B$5,ENTRADAS[Subcategoria],$B158))))</f>
        <v/>
      </c>
      <c r="L158" s="61" t="str">
        <f>IF($B158="","",IF($B$154="","",IF($F$4=1,
SUMIFS(ENTRADAS[Valor],ENTRADAS[Categoria],$B$154,ENTRADAS[Status],"Concluído",ENTRADAS[Mês],L$5,ENTRADAS[Ano],$B$5,ENTRADAS[Subcategoria],$B158),
SUMIFS(ENTRADAS[Valor],ENTRADAS[Categoria],$B$154,ENTRADAS[Mês],L$5,ENTRADAS[Ano],$B$5,ENTRADAS[Subcategoria],$B158))))</f>
        <v/>
      </c>
      <c r="M158" s="61" t="str">
        <f>IF($B158="","",IF($B$154="","",IF($F$4=1,
SUMIFS(ENTRADAS[Valor],ENTRADAS[Categoria],$B$154,ENTRADAS[Status],"Concluído",ENTRADAS[Mês],M$5,ENTRADAS[Ano],$B$5,ENTRADAS[Subcategoria],$B158),
SUMIFS(ENTRADAS[Valor],ENTRADAS[Categoria],$B$154,ENTRADAS[Mês],M$5,ENTRADAS[Ano],$B$5,ENTRADAS[Subcategoria],$B158))))</f>
        <v/>
      </c>
      <c r="N158" s="61" t="str">
        <f>IF($B158="","",IF($B$154="","",IF($F$4=1,
SUMIFS(ENTRADAS[Valor],ENTRADAS[Categoria],$B$154,ENTRADAS[Status],"Concluído",ENTRADAS[Mês],N$5,ENTRADAS[Ano],$B$5,ENTRADAS[Subcategoria],$B158),
SUMIFS(ENTRADAS[Valor],ENTRADAS[Categoria],$B$154,ENTRADAS[Mês],N$5,ENTRADAS[Ano],$B$5,ENTRADAS[Subcategoria],$B158))))</f>
        <v/>
      </c>
      <c r="O158" s="57">
        <f t="shared" si="8"/>
        <v>0</v>
      </c>
    </row>
    <row r="159" spans="2:15" x14ac:dyDescent="0.3">
      <c r="B159" s="93" t="str">
        <f>IF('PLANO DE CONTAS'!H33="","",'PLANO DE CONTAS'!H33)</f>
        <v/>
      </c>
      <c r="C159" s="61" t="str">
        <f>IF($B159="","",IF($B$154="","",IF($F$4=1,
SUMIFS(ENTRADAS[Valor],ENTRADAS[Categoria],$B$154,ENTRADAS[Status],"Concluído",ENTRADAS[Mês],C$5,ENTRADAS[Ano],$B$5,ENTRADAS[Subcategoria],$B159),
SUMIFS(ENTRADAS[Valor],ENTRADAS[Categoria],$B$154,ENTRADAS[Mês],C$5,ENTRADAS[Ano],$B$5,ENTRADAS[Subcategoria],$B159))))</f>
        <v/>
      </c>
      <c r="D159" s="61" t="str">
        <f>IF($B159="","",IF($B$154="","",IF($F$4=1,
SUMIFS(ENTRADAS[Valor],ENTRADAS[Categoria],$B$154,ENTRADAS[Status],"Concluído",ENTRADAS[Mês],D$5,ENTRADAS[Ano],$B$5,ENTRADAS[Subcategoria],$B159),
SUMIFS(ENTRADAS[Valor],ENTRADAS[Categoria],$B$154,ENTRADAS[Mês],D$5,ENTRADAS[Ano],$B$5,ENTRADAS[Subcategoria],$B159))))</f>
        <v/>
      </c>
      <c r="E159" s="61" t="str">
        <f>IF($B159="","",IF($B$154="","",IF($F$4=1,
SUMIFS(ENTRADAS[Valor],ENTRADAS[Categoria],$B$154,ENTRADAS[Status],"Concluído",ENTRADAS[Mês],E$5,ENTRADAS[Ano],$B$5,ENTRADAS[Subcategoria],$B159),
SUMIFS(ENTRADAS[Valor],ENTRADAS[Categoria],$B$154,ENTRADAS[Mês],E$5,ENTRADAS[Ano],$B$5,ENTRADAS[Subcategoria],$B159))))</f>
        <v/>
      </c>
      <c r="F159" s="61" t="str">
        <f>IF($B159="","",IF($B$154="","",IF($F$4=1,
SUMIFS(ENTRADAS[Valor],ENTRADAS[Categoria],$B$154,ENTRADAS[Status],"Concluído",ENTRADAS[Mês],F$5,ENTRADAS[Ano],$B$5,ENTRADAS[Subcategoria],$B159),
SUMIFS(ENTRADAS[Valor],ENTRADAS[Categoria],$B$154,ENTRADAS[Mês],F$5,ENTRADAS[Ano],$B$5,ENTRADAS[Subcategoria],$B159))))</f>
        <v/>
      </c>
      <c r="G159" s="61" t="str">
        <f>IF($B159="","",IF($B$154="","",IF($F$4=1,
SUMIFS(ENTRADAS[Valor],ENTRADAS[Categoria],$B$154,ENTRADAS[Status],"Concluído",ENTRADAS[Mês],G$5,ENTRADAS[Ano],$B$5,ENTRADAS[Subcategoria],$B159),
SUMIFS(ENTRADAS[Valor],ENTRADAS[Categoria],$B$154,ENTRADAS[Mês],G$5,ENTRADAS[Ano],$B$5,ENTRADAS[Subcategoria],$B159))))</f>
        <v/>
      </c>
      <c r="H159" s="61" t="str">
        <f>IF($B159="","",IF($B$154="","",IF($F$4=1,
SUMIFS(ENTRADAS[Valor],ENTRADAS[Categoria],$B$154,ENTRADAS[Status],"Concluído",ENTRADAS[Mês],H$5,ENTRADAS[Ano],$B$5,ENTRADAS[Subcategoria],$B159),
SUMIFS(ENTRADAS[Valor],ENTRADAS[Categoria],$B$154,ENTRADAS[Mês],H$5,ENTRADAS[Ano],$B$5,ENTRADAS[Subcategoria],$B159))))</f>
        <v/>
      </c>
      <c r="I159" s="61" t="str">
        <f>IF($B159="","",IF($B$154="","",IF($F$4=1,
SUMIFS(ENTRADAS[Valor],ENTRADAS[Categoria],$B$154,ENTRADAS[Status],"Concluído",ENTRADAS[Mês],I$5,ENTRADAS[Ano],$B$5,ENTRADAS[Subcategoria],$B159),
SUMIFS(ENTRADAS[Valor],ENTRADAS[Categoria],$B$154,ENTRADAS[Mês],I$5,ENTRADAS[Ano],$B$5,ENTRADAS[Subcategoria],$B159))))</f>
        <v/>
      </c>
      <c r="J159" s="61" t="str">
        <f>IF($B159="","",IF($B$154="","",IF($F$4=1,
SUMIFS(ENTRADAS[Valor],ENTRADAS[Categoria],$B$154,ENTRADAS[Status],"Concluído",ENTRADAS[Mês],J$5,ENTRADAS[Ano],$B$5,ENTRADAS[Subcategoria],$B159),
SUMIFS(ENTRADAS[Valor],ENTRADAS[Categoria],$B$154,ENTRADAS[Mês],J$5,ENTRADAS[Ano],$B$5,ENTRADAS[Subcategoria],$B159))))</f>
        <v/>
      </c>
      <c r="K159" s="61" t="str">
        <f>IF($B159="","",IF($B$154="","",IF($F$4=1,
SUMIFS(ENTRADAS[Valor],ENTRADAS[Categoria],$B$154,ENTRADAS[Status],"Concluído",ENTRADAS[Mês],K$5,ENTRADAS[Ano],$B$5,ENTRADAS[Subcategoria],$B159),
SUMIFS(ENTRADAS[Valor],ENTRADAS[Categoria],$B$154,ENTRADAS[Mês],K$5,ENTRADAS[Ano],$B$5,ENTRADAS[Subcategoria],$B159))))</f>
        <v/>
      </c>
      <c r="L159" s="61" t="str">
        <f>IF($B159="","",IF($B$154="","",IF($F$4=1,
SUMIFS(ENTRADAS[Valor],ENTRADAS[Categoria],$B$154,ENTRADAS[Status],"Concluído",ENTRADAS[Mês],L$5,ENTRADAS[Ano],$B$5,ENTRADAS[Subcategoria],$B159),
SUMIFS(ENTRADAS[Valor],ENTRADAS[Categoria],$B$154,ENTRADAS[Mês],L$5,ENTRADAS[Ano],$B$5,ENTRADAS[Subcategoria],$B159))))</f>
        <v/>
      </c>
      <c r="M159" s="61" t="str">
        <f>IF($B159="","",IF($B$154="","",IF($F$4=1,
SUMIFS(ENTRADAS[Valor],ENTRADAS[Categoria],$B$154,ENTRADAS[Status],"Concluído",ENTRADAS[Mês],M$5,ENTRADAS[Ano],$B$5,ENTRADAS[Subcategoria],$B159),
SUMIFS(ENTRADAS[Valor],ENTRADAS[Categoria],$B$154,ENTRADAS[Mês],M$5,ENTRADAS[Ano],$B$5,ENTRADAS[Subcategoria],$B159))))</f>
        <v/>
      </c>
      <c r="N159" s="61" t="str">
        <f>IF($B159="","",IF($B$154="","",IF($F$4=1,
SUMIFS(ENTRADAS[Valor],ENTRADAS[Categoria],$B$154,ENTRADAS[Status],"Concluído",ENTRADAS[Mês],N$5,ENTRADAS[Ano],$B$5,ENTRADAS[Subcategoria],$B159),
SUMIFS(ENTRADAS[Valor],ENTRADAS[Categoria],$B$154,ENTRADAS[Mês],N$5,ENTRADAS[Ano],$B$5,ENTRADAS[Subcategoria],$B159))))</f>
        <v/>
      </c>
      <c r="O159" s="57">
        <f t="shared" si="8"/>
        <v>0</v>
      </c>
    </row>
    <row r="160" spans="2:15" x14ac:dyDescent="0.3">
      <c r="B160" s="93" t="str">
        <f>IF('PLANO DE CONTAS'!H34="","",'PLANO DE CONTAS'!H34)</f>
        <v/>
      </c>
      <c r="C160" s="61" t="str">
        <f>IF($B160="","",IF($B$154="","",IF($F$4=1,
SUMIFS(ENTRADAS[Valor],ENTRADAS[Categoria],$B$154,ENTRADAS[Status],"Concluído",ENTRADAS[Mês],C$5,ENTRADAS[Ano],$B$5,ENTRADAS[Subcategoria],$B160),
SUMIFS(ENTRADAS[Valor],ENTRADAS[Categoria],$B$154,ENTRADAS[Mês],C$5,ENTRADAS[Ano],$B$5,ENTRADAS[Subcategoria],$B160))))</f>
        <v/>
      </c>
      <c r="D160" s="61" t="str">
        <f>IF($B160="","",IF($B$154="","",IF($F$4=1,
SUMIFS(ENTRADAS[Valor],ENTRADAS[Categoria],$B$154,ENTRADAS[Status],"Concluído",ENTRADAS[Mês],D$5,ENTRADAS[Ano],$B$5,ENTRADAS[Subcategoria],$B160),
SUMIFS(ENTRADAS[Valor],ENTRADAS[Categoria],$B$154,ENTRADAS[Mês],D$5,ENTRADAS[Ano],$B$5,ENTRADAS[Subcategoria],$B160))))</f>
        <v/>
      </c>
      <c r="E160" s="61" t="str">
        <f>IF($B160="","",IF($B$154="","",IF($F$4=1,
SUMIFS(ENTRADAS[Valor],ENTRADAS[Categoria],$B$154,ENTRADAS[Status],"Concluído",ENTRADAS[Mês],E$5,ENTRADAS[Ano],$B$5,ENTRADAS[Subcategoria],$B160),
SUMIFS(ENTRADAS[Valor],ENTRADAS[Categoria],$B$154,ENTRADAS[Mês],E$5,ENTRADAS[Ano],$B$5,ENTRADAS[Subcategoria],$B160))))</f>
        <v/>
      </c>
      <c r="F160" s="61" t="str">
        <f>IF($B160="","",IF($B$154="","",IF($F$4=1,
SUMIFS(ENTRADAS[Valor],ENTRADAS[Categoria],$B$154,ENTRADAS[Status],"Concluído",ENTRADAS[Mês],F$5,ENTRADAS[Ano],$B$5,ENTRADAS[Subcategoria],$B160),
SUMIFS(ENTRADAS[Valor],ENTRADAS[Categoria],$B$154,ENTRADAS[Mês],F$5,ENTRADAS[Ano],$B$5,ENTRADAS[Subcategoria],$B160))))</f>
        <v/>
      </c>
      <c r="G160" s="61" t="str">
        <f>IF($B160="","",IF($B$154="","",IF($F$4=1,
SUMIFS(ENTRADAS[Valor],ENTRADAS[Categoria],$B$154,ENTRADAS[Status],"Concluído",ENTRADAS[Mês],G$5,ENTRADAS[Ano],$B$5,ENTRADAS[Subcategoria],$B160),
SUMIFS(ENTRADAS[Valor],ENTRADAS[Categoria],$B$154,ENTRADAS[Mês],G$5,ENTRADAS[Ano],$B$5,ENTRADAS[Subcategoria],$B160))))</f>
        <v/>
      </c>
      <c r="H160" s="61" t="str">
        <f>IF($B160="","",IF($B$154="","",IF($F$4=1,
SUMIFS(ENTRADAS[Valor],ENTRADAS[Categoria],$B$154,ENTRADAS[Status],"Concluído",ENTRADAS[Mês],H$5,ENTRADAS[Ano],$B$5,ENTRADAS[Subcategoria],$B160),
SUMIFS(ENTRADAS[Valor],ENTRADAS[Categoria],$B$154,ENTRADAS[Mês],H$5,ENTRADAS[Ano],$B$5,ENTRADAS[Subcategoria],$B160))))</f>
        <v/>
      </c>
      <c r="I160" s="61" t="str">
        <f>IF($B160="","",IF($B$154="","",IF($F$4=1,
SUMIFS(ENTRADAS[Valor],ENTRADAS[Categoria],$B$154,ENTRADAS[Status],"Concluído",ENTRADAS[Mês],I$5,ENTRADAS[Ano],$B$5,ENTRADAS[Subcategoria],$B160),
SUMIFS(ENTRADAS[Valor],ENTRADAS[Categoria],$B$154,ENTRADAS[Mês],I$5,ENTRADAS[Ano],$B$5,ENTRADAS[Subcategoria],$B160))))</f>
        <v/>
      </c>
      <c r="J160" s="61" t="str">
        <f>IF($B160="","",IF($B$154="","",IF($F$4=1,
SUMIFS(ENTRADAS[Valor],ENTRADAS[Categoria],$B$154,ENTRADAS[Status],"Concluído",ENTRADAS[Mês],J$5,ENTRADAS[Ano],$B$5,ENTRADAS[Subcategoria],$B160),
SUMIFS(ENTRADAS[Valor],ENTRADAS[Categoria],$B$154,ENTRADAS[Mês],J$5,ENTRADAS[Ano],$B$5,ENTRADAS[Subcategoria],$B160))))</f>
        <v/>
      </c>
      <c r="K160" s="61" t="str">
        <f>IF($B160="","",IF($B$154="","",IF($F$4=1,
SUMIFS(ENTRADAS[Valor],ENTRADAS[Categoria],$B$154,ENTRADAS[Status],"Concluído",ENTRADAS[Mês],K$5,ENTRADAS[Ano],$B$5,ENTRADAS[Subcategoria],$B160),
SUMIFS(ENTRADAS[Valor],ENTRADAS[Categoria],$B$154,ENTRADAS[Mês],K$5,ENTRADAS[Ano],$B$5,ENTRADAS[Subcategoria],$B160))))</f>
        <v/>
      </c>
      <c r="L160" s="61" t="str">
        <f>IF($B160="","",IF($B$154="","",IF($F$4=1,
SUMIFS(ENTRADAS[Valor],ENTRADAS[Categoria],$B$154,ENTRADAS[Status],"Concluído",ENTRADAS[Mês],L$5,ENTRADAS[Ano],$B$5,ENTRADAS[Subcategoria],$B160),
SUMIFS(ENTRADAS[Valor],ENTRADAS[Categoria],$B$154,ENTRADAS[Mês],L$5,ENTRADAS[Ano],$B$5,ENTRADAS[Subcategoria],$B160))))</f>
        <v/>
      </c>
      <c r="M160" s="61" t="str">
        <f>IF($B160="","",IF($B$154="","",IF($F$4=1,
SUMIFS(ENTRADAS[Valor],ENTRADAS[Categoria],$B$154,ENTRADAS[Status],"Concluído",ENTRADAS[Mês],M$5,ENTRADAS[Ano],$B$5,ENTRADAS[Subcategoria],$B160),
SUMIFS(ENTRADAS[Valor],ENTRADAS[Categoria],$B$154,ENTRADAS[Mês],M$5,ENTRADAS[Ano],$B$5,ENTRADAS[Subcategoria],$B160))))</f>
        <v/>
      </c>
      <c r="N160" s="61" t="str">
        <f>IF($B160="","",IF($B$154="","",IF($F$4=1,
SUMIFS(ENTRADAS[Valor],ENTRADAS[Categoria],$B$154,ENTRADAS[Status],"Concluído",ENTRADAS[Mês],N$5,ENTRADAS[Ano],$B$5,ENTRADAS[Subcategoria],$B160),
SUMIFS(ENTRADAS[Valor],ENTRADAS[Categoria],$B$154,ENTRADAS[Mês],N$5,ENTRADAS[Ano],$B$5,ENTRADAS[Subcategoria],$B160))))</f>
        <v/>
      </c>
      <c r="O160" s="57">
        <f t="shared" si="8"/>
        <v>0</v>
      </c>
    </row>
    <row r="161" spans="2:15" x14ac:dyDescent="0.3">
      <c r="B161" s="93" t="str">
        <f>IF('PLANO DE CONTAS'!H35="","",'PLANO DE CONTAS'!H35)</f>
        <v/>
      </c>
      <c r="C161" s="61" t="str">
        <f>IF($B161="","",IF($B$154="","",IF($F$4=1,
SUMIFS(ENTRADAS[Valor],ENTRADAS[Categoria],$B$154,ENTRADAS[Status],"Concluído",ENTRADAS[Mês],C$5,ENTRADAS[Ano],$B$5,ENTRADAS[Subcategoria],$B161),
SUMIFS(ENTRADAS[Valor],ENTRADAS[Categoria],$B$154,ENTRADAS[Mês],C$5,ENTRADAS[Ano],$B$5,ENTRADAS[Subcategoria],$B161))))</f>
        <v/>
      </c>
      <c r="D161" s="61" t="str">
        <f>IF($B161="","",IF($B$154="","",IF($F$4=1,
SUMIFS(ENTRADAS[Valor],ENTRADAS[Categoria],$B$154,ENTRADAS[Status],"Concluído",ENTRADAS[Mês],D$5,ENTRADAS[Ano],$B$5,ENTRADAS[Subcategoria],$B161),
SUMIFS(ENTRADAS[Valor],ENTRADAS[Categoria],$B$154,ENTRADAS[Mês],D$5,ENTRADAS[Ano],$B$5,ENTRADAS[Subcategoria],$B161))))</f>
        <v/>
      </c>
      <c r="E161" s="61" t="str">
        <f>IF($B161="","",IF($B$154="","",IF($F$4=1,
SUMIFS(ENTRADAS[Valor],ENTRADAS[Categoria],$B$154,ENTRADAS[Status],"Concluído",ENTRADAS[Mês],E$5,ENTRADAS[Ano],$B$5,ENTRADAS[Subcategoria],$B161),
SUMIFS(ENTRADAS[Valor],ENTRADAS[Categoria],$B$154,ENTRADAS[Mês],E$5,ENTRADAS[Ano],$B$5,ENTRADAS[Subcategoria],$B161))))</f>
        <v/>
      </c>
      <c r="F161" s="61" t="str">
        <f>IF($B161="","",IF($B$154="","",IF($F$4=1,
SUMIFS(ENTRADAS[Valor],ENTRADAS[Categoria],$B$154,ENTRADAS[Status],"Concluído",ENTRADAS[Mês],F$5,ENTRADAS[Ano],$B$5,ENTRADAS[Subcategoria],$B161),
SUMIFS(ENTRADAS[Valor],ENTRADAS[Categoria],$B$154,ENTRADAS[Mês],F$5,ENTRADAS[Ano],$B$5,ENTRADAS[Subcategoria],$B161))))</f>
        <v/>
      </c>
      <c r="G161" s="61" t="str">
        <f>IF($B161="","",IF($B$154="","",IF($F$4=1,
SUMIFS(ENTRADAS[Valor],ENTRADAS[Categoria],$B$154,ENTRADAS[Status],"Concluído",ENTRADAS[Mês],G$5,ENTRADAS[Ano],$B$5,ENTRADAS[Subcategoria],$B161),
SUMIFS(ENTRADAS[Valor],ENTRADAS[Categoria],$B$154,ENTRADAS[Mês],G$5,ENTRADAS[Ano],$B$5,ENTRADAS[Subcategoria],$B161))))</f>
        <v/>
      </c>
      <c r="H161" s="61" t="str">
        <f>IF($B161="","",IF($B$154="","",IF($F$4=1,
SUMIFS(ENTRADAS[Valor],ENTRADAS[Categoria],$B$154,ENTRADAS[Status],"Concluído",ENTRADAS[Mês],H$5,ENTRADAS[Ano],$B$5,ENTRADAS[Subcategoria],$B161),
SUMIFS(ENTRADAS[Valor],ENTRADAS[Categoria],$B$154,ENTRADAS[Mês],H$5,ENTRADAS[Ano],$B$5,ENTRADAS[Subcategoria],$B161))))</f>
        <v/>
      </c>
      <c r="I161" s="61" t="str">
        <f>IF($B161="","",IF($B$154="","",IF($F$4=1,
SUMIFS(ENTRADAS[Valor],ENTRADAS[Categoria],$B$154,ENTRADAS[Status],"Concluído",ENTRADAS[Mês],I$5,ENTRADAS[Ano],$B$5,ENTRADAS[Subcategoria],$B161),
SUMIFS(ENTRADAS[Valor],ENTRADAS[Categoria],$B$154,ENTRADAS[Mês],I$5,ENTRADAS[Ano],$B$5,ENTRADAS[Subcategoria],$B161))))</f>
        <v/>
      </c>
      <c r="J161" s="61" t="str">
        <f>IF($B161="","",IF($B$154="","",IF($F$4=1,
SUMIFS(ENTRADAS[Valor],ENTRADAS[Categoria],$B$154,ENTRADAS[Status],"Concluído",ENTRADAS[Mês],J$5,ENTRADAS[Ano],$B$5,ENTRADAS[Subcategoria],$B161),
SUMIFS(ENTRADAS[Valor],ENTRADAS[Categoria],$B$154,ENTRADAS[Mês],J$5,ENTRADAS[Ano],$B$5,ENTRADAS[Subcategoria],$B161))))</f>
        <v/>
      </c>
      <c r="K161" s="61" t="str">
        <f>IF($B161="","",IF($B$154="","",IF($F$4=1,
SUMIFS(ENTRADAS[Valor],ENTRADAS[Categoria],$B$154,ENTRADAS[Status],"Concluído",ENTRADAS[Mês],K$5,ENTRADAS[Ano],$B$5,ENTRADAS[Subcategoria],$B161),
SUMIFS(ENTRADAS[Valor],ENTRADAS[Categoria],$B$154,ENTRADAS[Mês],K$5,ENTRADAS[Ano],$B$5,ENTRADAS[Subcategoria],$B161))))</f>
        <v/>
      </c>
      <c r="L161" s="61" t="str">
        <f>IF($B161="","",IF($B$154="","",IF($F$4=1,
SUMIFS(ENTRADAS[Valor],ENTRADAS[Categoria],$B$154,ENTRADAS[Status],"Concluído",ENTRADAS[Mês],L$5,ENTRADAS[Ano],$B$5,ENTRADAS[Subcategoria],$B161),
SUMIFS(ENTRADAS[Valor],ENTRADAS[Categoria],$B$154,ENTRADAS[Mês],L$5,ENTRADAS[Ano],$B$5,ENTRADAS[Subcategoria],$B161))))</f>
        <v/>
      </c>
      <c r="M161" s="61" t="str">
        <f>IF($B161="","",IF($B$154="","",IF($F$4=1,
SUMIFS(ENTRADAS[Valor],ENTRADAS[Categoria],$B$154,ENTRADAS[Status],"Concluído",ENTRADAS[Mês],M$5,ENTRADAS[Ano],$B$5,ENTRADAS[Subcategoria],$B161),
SUMIFS(ENTRADAS[Valor],ENTRADAS[Categoria],$B$154,ENTRADAS[Mês],M$5,ENTRADAS[Ano],$B$5,ENTRADAS[Subcategoria],$B161))))</f>
        <v/>
      </c>
      <c r="N161" s="61" t="str">
        <f>IF($B161="","",IF($B$154="","",IF($F$4=1,
SUMIFS(ENTRADAS[Valor],ENTRADAS[Categoria],$B$154,ENTRADAS[Status],"Concluído",ENTRADAS[Mês],N$5,ENTRADAS[Ano],$B$5,ENTRADAS[Subcategoria],$B161),
SUMIFS(ENTRADAS[Valor],ENTRADAS[Categoria],$B$154,ENTRADAS[Mês],N$5,ENTRADAS[Ano],$B$5,ENTRADAS[Subcategoria],$B161))))</f>
        <v/>
      </c>
      <c r="O161" s="57">
        <f t="shared" si="8"/>
        <v>0</v>
      </c>
    </row>
    <row r="162" spans="2:15" x14ac:dyDescent="0.3">
      <c r="B162" s="93" t="str">
        <f>IF('PLANO DE CONTAS'!H36="","",'PLANO DE CONTAS'!H36)</f>
        <v/>
      </c>
      <c r="C162" s="61" t="str">
        <f>IF($B162="","",IF($B$154="","",IF($F$4=1,
SUMIFS(ENTRADAS[Valor],ENTRADAS[Categoria],$B$154,ENTRADAS[Status],"Concluído",ENTRADAS[Mês],C$5,ENTRADAS[Ano],$B$5,ENTRADAS[Subcategoria],$B162),
SUMIFS(ENTRADAS[Valor],ENTRADAS[Categoria],$B$154,ENTRADAS[Mês],C$5,ENTRADAS[Ano],$B$5,ENTRADAS[Subcategoria],$B162))))</f>
        <v/>
      </c>
      <c r="D162" s="61" t="str">
        <f>IF($B162="","",IF($B$154="","",IF($F$4=1,
SUMIFS(ENTRADAS[Valor],ENTRADAS[Categoria],$B$154,ENTRADAS[Status],"Concluído",ENTRADAS[Mês],D$5,ENTRADAS[Ano],$B$5,ENTRADAS[Subcategoria],$B162),
SUMIFS(ENTRADAS[Valor],ENTRADAS[Categoria],$B$154,ENTRADAS[Mês],D$5,ENTRADAS[Ano],$B$5,ENTRADAS[Subcategoria],$B162))))</f>
        <v/>
      </c>
      <c r="E162" s="61" t="str">
        <f>IF($B162="","",IF($B$154="","",IF($F$4=1,
SUMIFS(ENTRADAS[Valor],ENTRADAS[Categoria],$B$154,ENTRADAS[Status],"Concluído",ENTRADAS[Mês],E$5,ENTRADAS[Ano],$B$5,ENTRADAS[Subcategoria],$B162),
SUMIFS(ENTRADAS[Valor],ENTRADAS[Categoria],$B$154,ENTRADAS[Mês],E$5,ENTRADAS[Ano],$B$5,ENTRADAS[Subcategoria],$B162))))</f>
        <v/>
      </c>
      <c r="F162" s="61" t="str">
        <f>IF($B162="","",IF($B$154="","",IF($F$4=1,
SUMIFS(ENTRADAS[Valor],ENTRADAS[Categoria],$B$154,ENTRADAS[Status],"Concluído",ENTRADAS[Mês],F$5,ENTRADAS[Ano],$B$5,ENTRADAS[Subcategoria],$B162),
SUMIFS(ENTRADAS[Valor],ENTRADAS[Categoria],$B$154,ENTRADAS[Mês],F$5,ENTRADAS[Ano],$B$5,ENTRADAS[Subcategoria],$B162))))</f>
        <v/>
      </c>
      <c r="G162" s="61" t="str">
        <f>IF($B162="","",IF($B$154="","",IF($F$4=1,
SUMIFS(ENTRADAS[Valor],ENTRADAS[Categoria],$B$154,ENTRADAS[Status],"Concluído",ENTRADAS[Mês],G$5,ENTRADAS[Ano],$B$5,ENTRADAS[Subcategoria],$B162),
SUMIFS(ENTRADAS[Valor],ENTRADAS[Categoria],$B$154,ENTRADAS[Mês],G$5,ENTRADAS[Ano],$B$5,ENTRADAS[Subcategoria],$B162))))</f>
        <v/>
      </c>
      <c r="H162" s="61" t="str">
        <f>IF($B162="","",IF($B$154="","",IF($F$4=1,
SUMIFS(ENTRADAS[Valor],ENTRADAS[Categoria],$B$154,ENTRADAS[Status],"Concluído",ENTRADAS[Mês],H$5,ENTRADAS[Ano],$B$5,ENTRADAS[Subcategoria],$B162),
SUMIFS(ENTRADAS[Valor],ENTRADAS[Categoria],$B$154,ENTRADAS[Mês],H$5,ENTRADAS[Ano],$B$5,ENTRADAS[Subcategoria],$B162))))</f>
        <v/>
      </c>
      <c r="I162" s="61" t="str">
        <f>IF($B162="","",IF($B$154="","",IF($F$4=1,
SUMIFS(ENTRADAS[Valor],ENTRADAS[Categoria],$B$154,ENTRADAS[Status],"Concluído",ENTRADAS[Mês],I$5,ENTRADAS[Ano],$B$5,ENTRADAS[Subcategoria],$B162),
SUMIFS(ENTRADAS[Valor],ENTRADAS[Categoria],$B$154,ENTRADAS[Mês],I$5,ENTRADAS[Ano],$B$5,ENTRADAS[Subcategoria],$B162))))</f>
        <v/>
      </c>
      <c r="J162" s="61" t="str">
        <f>IF($B162="","",IF($B$154="","",IF($F$4=1,
SUMIFS(ENTRADAS[Valor],ENTRADAS[Categoria],$B$154,ENTRADAS[Status],"Concluído",ENTRADAS[Mês],J$5,ENTRADAS[Ano],$B$5,ENTRADAS[Subcategoria],$B162),
SUMIFS(ENTRADAS[Valor],ENTRADAS[Categoria],$B$154,ENTRADAS[Mês],J$5,ENTRADAS[Ano],$B$5,ENTRADAS[Subcategoria],$B162))))</f>
        <v/>
      </c>
      <c r="K162" s="61" t="str">
        <f>IF($B162="","",IF($B$154="","",IF($F$4=1,
SUMIFS(ENTRADAS[Valor],ENTRADAS[Categoria],$B$154,ENTRADAS[Status],"Concluído",ENTRADAS[Mês],K$5,ENTRADAS[Ano],$B$5,ENTRADAS[Subcategoria],$B162),
SUMIFS(ENTRADAS[Valor],ENTRADAS[Categoria],$B$154,ENTRADAS[Mês],K$5,ENTRADAS[Ano],$B$5,ENTRADAS[Subcategoria],$B162))))</f>
        <v/>
      </c>
      <c r="L162" s="61" t="str">
        <f>IF($B162="","",IF($B$154="","",IF($F$4=1,
SUMIFS(ENTRADAS[Valor],ENTRADAS[Categoria],$B$154,ENTRADAS[Status],"Concluído",ENTRADAS[Mês],L$5,ENTRADAS[Ano],$B$5,ENTRADAS[Subcategoria],$B162),
SUMIFS(ENTRADAS[Valor],ENTRADAS[Categoria],$B$154,ENTRADAS[Mês],L$5,ENTRADAS[Ano],$B$5,ENTRADAS[Subcategoria],$B162))))</f>
        <v/>
      </c>
      <c r="M162" s="61" t="str">
        <f>IF($B162="","",IF($B$154="","",IF($F$4=1,
SUMIFS(ENTRADAS[Valor],ENTRADAS[Categoria],$B$154,ENTRADAS[Status],"Concluído",ENTRADAS[Mês],M$5,ENTRADAS[Ano],$B$5,ENTRADAS[Subcategoria],$B162),
SUMIFS(ENTRADAS[Valor],ENTRADAS[Categoria],$B$154,ENTRADAS[Mês],M$5,ENTRADAS[Ano],$B$5,ENTRADAS[Subcategoria],$B162))))</f>
        <v/>
      </c>
      <c r="N162" s="61" t="str">
        <f>IF($B162="","",IF($B$154="","",IF($F$4=1,
SUMIFS(ENTRADAS[Valor],ENTRADAS[Categoria],$B$154,ENTRADAS[Status],"Concluído",ENTRADAS[Mês],N$5,ENTRADAS[Ano],$B$5,ENTRADAS[Subcategoria],$B162),
SUMIFS(ENTRADAS[Valor],ENTRADAS[Categoria],$B$154,ENTRADAS[Mês],N$5,ENTRADAS[Ano],$B$5,ENTRADAS[Subcategoria],$B162))))</f>
        <v/>
      </c>
      <c r="O162" s="57">
        <f t="shared" si="8"/>
        <v>0</v>
      </c>
    </row>
    <row r="163" spans="2:15" x14ac:dyDescent="0.3">
      <c r="B163" s="93" t="str">
        <f>IF('PLANO DE CONTAS'!H37="","",'PLANO DE CONTAS'!H37)</f>
        <v/>
      </c>
      <c r="C163" s="61" t="str">
        <f>IF($B163="","",IF($B$154="","",IF($F$4=1,
SUMIFS(ENTRADAS[Valor],ENTRADAS[Categoria],$B$154,ENTRADAS[Status],"Concluído",ENTRADAS[Mês],C$5,ENTRADAS[Ano],$B$5,ENTRADAS[Subcategoria],$B163),
SUMIFS(ENTRADAS[Valor],ENTRADAS[Categoria],$B$154,ENTRADAS[Mês],C$5,ENTRADAS[Ano],$B$5,ENTRADAS[Subcategoria],$B163))))</f>
        <v/>
      </c>
      <c r="D163" s="61" t="str">
        <f>IF($B163="","",IF($B$154="","",IF($F$4=1,
SUMIFS(ENTRADAS[Valor],ENTRADAS[Categoria],$B$154,ENTRADAS[Status],"Concluído",ENTRADAS[Mês],D$5,ENTRADAS[Ano],$B$5,ENTRADAS[Subcategoria],$B163),
SUMIFS(ENTRADAS[Valor],ENTRADAS[Categoria],$B$154,ENTRADAS[Mês],D$5,ENTRADAS[Ano],$B$5,ENTRADAS[Subcategoria],$B163))))</f>
        <v/>
      </c>
      <c r="E163" s="61" t="str">
        <f>IF($B163="","",IF($B$154="","",IF($F$4=1,
SUMIFS(ENTRADAS[Valor],ENTRADAS[Categoria],$B$154,ENTRADAS[Status],"Concluído",ENTRADAS[Mês],E$5,ENTRADAS[Ano],$B$5,ENTRADAS[Subcategoria],$B163),
SUMIFS(ENTRADAS[Valor],ENTRADAS[Categoria],$B$154,ENTRADAS[Mês],E$5,ENTRADAS[Ano],$B$5,ENTRADAS[Subcategoria],$B163))))</f>
        <v/>
      </c>
      <c r="F163" s="61" t="str">
        <f>IF($B163="","",IF($B$154="","",IF($F$4=1,
SUMIFS(ENTRADAS[Valor],ENTRADAS[Categoria],$B$154,ENTRADAS[Status],"Concluído",ENTRADAS[Mês],F$5,ENTRADAS[Ano],$B$5,ENTRADAS[Subcategoria],$B163),
SUMIFS(ENTRADAS[Valor],ENTRADAS[Categoria],$B$154,ENTRADAS[Mês],F$5,ENTRADAS[Ano],$B$5,ENTRADAS[Subcategoria],$B163))))</f>
        <v/>
      </c>
      <c r="G163" s="61" t="str">
        <f>IF($B163="","",IF($B$154="","",IF($F$4=1,
SUMIFS(ENTRADAS[Valor],ENTRADAS[Categoria],$B$154,ENTRADAS[Status],"Concluído",ENTRADAS[Mês],G$5,ENTRADAS[Ano],$B$5,ENTRADAS[Subcategoria],$B163),
SUMIFS(ENTRADAS[Valor],ENTRADAS[Categoria],$B$154,ENTRADAS[Mês],G$5,ENTRADAS[Ano],$B$5,ENTRADAS[Subcategoria],$B163))))</f>
        <v/>
      </c>
      <c r="H163" s="61" t="str">
        <f>IF($B163="","",IF($B$154="","",IF($F$4=1,
SUMIFS(ENTRADAS[Valor],ENTRADAS[Categoria],$B$154,ENTRADAS[Status],"Concluído",ENTRADAS[Mês],H$5,ENTRADAS[Ano],$B$5,ENTRADAS[Subcategoria],$B163),
SUMIFS(ENTRADAS[Valor],ENTRADAS[Categoria],$B$154,ENTRADAS[Mês],H$5,ENTRADAS[Ano],$B$5,ENTRADAS[Subcategoria],$B163))))</f>
        <v/>
      </c>
      <c r="I163" s="61" t="str">
        <f>IF($B163="","",IF($B$154="","",IF($F$4=1,
SUMIFS(ENTRADAS[Valor],ENTRADAS[Categoria],$B$154,ENTRADAS[Status],"Concluído",ENTRADAS[Mês],I$5,ENTRADAS[Ano],$B$5,ENTRADAS[Subcategoria],$B163),
SUMIFS(ENTRADAS[Valor],ENTRADAS[Categoria],$B$154,ENTRADAS[Mês],I$5,ENTRADAS[Ano],$B$5,ENTRADAS[Subcategoria],$B163))))</f>
        <v/>
      </c>
      <c r="J163" s="61" t="str">
        <f>IF($B163="","",IF($B$154="","",IF($F$4=1,
SUMIFS(ENTRADAS[Valor],ENTRADAS[Categoria],$B$154,ENTRADAS[Status],"Concluído",ENTRADAS[Mês],J$5,ENTRADAS[Ano],$B$5,ENTRADAS[Subcategoria],$B163),
SUMIFS(ENTRADAS[Valor],ENTRADAS[Categoria],$B$154,ENTRADAS[Mês],J$5,ENTRADAS[Ano],$B$5,ENTRADAS[Subcategoria],$B163))))</f>
        <v/>
      </c>
      <c r="K163" s="61" t="str">
        <f>IF($B163="","",IF($B$154="","",IF($F$4=1,
SUMIFS(ENTRADAS[Valor],ENTRADAS[Categoria],$B$154,ENTRADAS[Status],"Concluído",ENTRADAS[Mês],K$5,ENTRADAS[Ano],$B$5,ENTRADAS[Subcategoria],$B163),
SUMIFS(ENTRADAS[Valor],ENTRADAS[Categoria],$B$154,ENTRADAS[Mês],K$5,ENTRADAS[Ano],$B$5,ENTRADAS[Subcategoria],$B163))))</f>
        <v/>
      </c>
      <c r="L163" s="61" t="str">
        <f>IF($B163="","",IF($B$154="","",IF($F$4=1,
SUMIFS(ENTRADAS[Valor],ENTRADAS[Categoria],$B$154,ENTRADAS[Status],"Concluído",ENTRADAS[Mês],L$5,ENTRADAS[Ano],$B$5,ENTRADAS[Subcategoria],$B163),
SUMIFS(ENTRADAS[Valor],ENTRADAS[Categoria],$B$154,ENTRADAS[Mês],L$5,ENTRADAS[Ano],$B$5,ENTRADAS[Subcategoria],$B163))))</f>
        <v/>
      </c>
      <c r="M163" s="61" t="str">
        <f>IF($B163="","",IF($B$154="","",IF($F$4=1,
SUMIFS(ENTRADAS[Valor],ENTRADAS[Categoria],$B$154,ENTRADAS[Status],"Concluído",ENTRADAS[Mês],M$5,ENTRADAS[Ano],$B$5,ENTRADAS[Subcategoria],$B163),
SUMIFS(ENTRADAS[Valor],ENTRADAS[Categoria],$B$154,ENTRADAS[Mês],M$5,ENTRADAS[Ano],$B$5,ENTRADAS[Subcategoria],$B163))))</f>
        <v/>
      </c>
      <c r="N163" s="61" t="str">
        <f>IF($B163="","",IF($B$154="","",IF($F$4=1,
SUMIFS(ENTRADAS[Valor],ENTRADAS[Categoria],$B$154,ENTRADAS[Status],"Concluído",ENTRADAS[Mês],N$5,ENTRADAS[Ano],$B$5,ENTRADAS[Subcategoria],$B163),
SUMIFS(ENTRADAS[Valor],ENTRADAS[Categoria],$B$154,ENTRADAS[Mês],N$5,ENTRADAS[Ano],$B$5,ENTRADAS[Subcategoria],$B163))))</f>
        <v/>
      </c>
      <c r="O163" s="57">
        <f t="shared" si="8"/>
        <v>0</v>
      </c>
    </row>
    <row r="164" spans="2:15" x14ac:dyDescent="0.3">
      <c r="B164" s="93" t="str">
        <f>IF('PLANO DE CONTAS'!H38="","",'PLANO DE CONTAS'!H38)</f>
        <v/>
      </c>
      <c r="C164" s="61" t="str">
        <f>IF($B164="","",IF($B$154="","",IF($F$4=1,
SUMIFS(ENTRADAS[Valor],ENTRADAS[Categoria],$B$154,ENTRADAS[Status],"Concluído",ENTRADAS[Mês],C$5,ENTRADAS[Ano],$B$5,ENTRADAS[Subcategoria],$B164),
SUMIFS(ENTRADAS[Valor],ENTRADAS[Categoria],$B$154,ENTRADAS[Mês],C$5,ENTRADAS[Ano],$B$5,ENTRADAS[Subcategoria],$B164))))</f>
        <v/>
      </c>
      <c r="D164" s="61" t="str">
        <f>IF($B164="","",IF($B$154="","",IF($F$4=1,
SUMIFS(ENTRADAS[Valor],ENTRADAS[Categoria],$B$154,ENTRADAS[Status],"Concluído",ENTRADAS[Mês],D$5,ENTRADAS[Ano],$B$5,ENTRADAS[Subcategoria],$B164),
SUMIFS(ENTRADAS[Valor],ENTRADAS[Categoria],$B$154,ENTRADAS[Mês],D$5,ENTRADAS[Ano],$B$5,ENTRADAS[Subcategoria],$B164))))</f>
        <v/>
      </c>
      <c r="E164" s="61" t="str">
        <f>IF($B164="","",IF($B$154="","",IF($F$4=1,
SUMIFS(ENTRADAS[Valor],ENTRADAS[Categoria],$B$154,ENTRADAS[Status],"Concluído",ENTRADAS[Mês],E$5,ENTRADAS[Ano],$B$5,ENTRADAS[Subcategoria],$B164),
SUMIFS(ENTRADAS[Valor],ENTRADAS[Categoria],$B$154,ENTRADAS[Mês],E$5,ENTRADAS[Ano],$B$5,ENTRADAS[Subcategoria],$B164))))</f>
        <v/>
      </c>
      <c r="F164" s="61" t="str">
        <f>IF($B164="","",IF($B$154="","",IF($F$4=1,
SUMIFS(ENTRADAS[Valor],ENTRADAS[Categoria],$B$154,ENTRADAS[Status],"Concluído",ENTRADAS[Mês],F$5,ENTRADAS[Ano],$B$5,ENTRADAS[Subcategoria],$B164),
SUMIFS(ENTRADAS[Valor],ENTRADAS[Categoria],$B$154,ENTRADAS[Mês],F$5,ENTRADAS[Ano],$B$5,ENTRADAS[Subcategoria],$B164))))</f>
        <v/>
      </c>
      <c r="G164" s="61" t="str">
        <f>IF($B164="","",IF($B$154="","",IF($F$4=1,
SUMIFS(ENTRADAS[Valor],ENTRADAS[Categoria],$B$154,ENTRADAS[Status],"Concluído",ENTRADAS[Mês],G$5,ENTRADAS[Ano],$B$5,ENTRADAS[Subcategoria],$B164),
SUMIFS(ENTRADAS[Valor],ENTRADAS[Categoria],$B$154,ENTRADAS[Mês],G$5,ENTRADAS[Ano],$B$5,ENTRADAS[Subcategoria],$B164))))</f>
        <v/>
      </c>
      <c r="H164" s="61" t="str">
        <f>IF($B164="","",IF($B$154="","",IF($F$4=1,
SUMIFS(ENTRADAS[Valor],ENTRADAS[Categoria],$B$154,ENTRADAS[Status],"Concluído",ENTRADAS[Mês],H$5,ENTRADAS[Ano],$B$5,ENTRADAS[Subcategoria],$B164),
SUMIFS(ENTRADAS[Valor],ENTRADAS[Categoria],$B$154,ENTRADAS[Mês],H$5,ENTRADAS[Ano],$B$5,ENTRADAS[Subcategoria],$B164))))</f>
        <v/>
      </c>
      <c r="I164" s="61" t="str">
        <f>IF($B164="","",IF($B$154="","",IF($F$4=1,
SUMIFS(ENTRADAS[Valor],ENTRADAS[Categoria],$B$154,ENTRADAS[Status],"Concluído",ENTRADAS[Mês],I$5,ENTRADAS[Ano],$B$5,ENTRADAS[Subcategoria],$B164),
SUMIFS(ENTRADAS[Valor],ENTRADAS[Categoria],$B$154,ENTRADAS[Mês],I$5,ENTRADAS[Ano],$B$5,ENTRADAS[Subcategoria],$B164))))</f>
        <v/>
      </c>
      <c r="J164" s="61" t="str">
        <f>IF($B164="","",IF($B$154="","",IF($F$4=1,
SUMIFS(ENTRADAS[Valor],ENTRADAS[Categoria],$B$154,ENTRADAS[Status],"Concluído",ENTRADAS[Mês],J$5,ENTRADAS[Ano],$B$5,ENTRADAS[Subcategoria],$B164),
SUMIFS(ENTRADAS[Valor],ENTRADAS[Categoria],$B$154,ENTRADAS[Mês],J$5,ENTRADAS[Ano],$B$5,ENTRADAS[Subcategoria],$B164))))</f>
        <v/>
      </c>
      <c r="K164" s="61" t="str">
        <f>IF($B164="","",IF($B$154="","",IF($F$4=1,
SUMIFS(ENTRADAS[Valor],ENTRADAS[Categoria],$B$154,ENTRADAS[Status],"Concluído",ENTRADAS[Mês],K$5,ENTRADAS[Ano],$B$5,ENTRADAS[Subcategoria],$B164),
SUMIFS(ENTRADAS[Valor],ENTRADAS[Categoria],$B$154,ENTRADAS[Mês],K$5,ENTRADAS[Ano],$B$5,ENTRADAS[Subcategoria],$B164))))</f>
        <v/>
      </c>
      <c r="L164" s="61" t="str">
        <f>IF($B164="","",IF($B$154="","",IF($F$4=1,
SUMIFS(ENTRADAS[Valor],ENTRADAS[Categoria],$B$154,ENTRADAS[Status],"Concluído",ENTRADAS[Mês],L$5,ENTRADAS[Ano],$B$5,ENTRADAS[Subcategoria],$B164),
SUMIFS(ENTRADAS[Valor],ENTRADAS[Categoria],$B$154,ENTRADAS[Mês],L$5,ENTRADAS[Ano],$B$5,ENTRADAS[Subcategoria],$B164))))</f>
        <v/>
      </c>
      <c r="M164" s="61" t="str">
        <f>IF($B164="","",IF($B$154="","",IF($F$4=1,
SUMIFS(ENTRADAS[Valor],ENTRADAS[Categoria],$B$154,ENTRADAS[Status],"Concluído",ENTRADAS[Mês],M$5,ENTRADAS[Ano],$B$5,ENTRADAS[Subcategoria],$B164),
SUMIFS(ENTRADAS[Valor],ENTRADAS[Categoria],$B$154,ENTRADAS[Mês],M$5,ENTRADAS[Ano],$B$5,ENTRADAS[Subcategoria],$B164))))</f>
        <v/>
      </c>
      <c r="N164" s="61" t="str">
        <f>IF($B164="","",IF($B$154="","",IF($F$4=1,
SUMIFS(ENTRADAS[Valor],ENTRADAS[Categoria],$B$154,ENTRADAS[Status],"Concluído",ENTRADAS[Mês],N$5,ENTRADAS[Ano],$B$5,ENTRADAS[Subcategoria],$B164),
SUMIFS(ENTRADAS[Valor],ENTRADAS[Categoria],$B$154,ENTRADAS[Mês],N$5,ENTRADAS[Ano],$B$5,ENTRADAS[Subcategoria],$B164))))</f>
        <v/>
      </c>
      <c r="O164" s="57">
        <f t="shared" si="8"/>
        <v>0</v>
      </c>
    </row>
    <row r="165" spans="2:15" x14ac:dyDescent="0.3">
      <c r="B165" s="93" t="str">
        <f>IF('PLANO DE CONTAS'!H39="","",'PLANO DE CONTAS'!H39)</f>
        <v/>
      </c>
      <c r="C165" s="61" t="str">
        <f>IF($B165="","",IF($B$154="","",IF($F$4=1,
SUMIFS(ENTRADAS[Valor],ENTRADAS[Categoria],$B$154,ENTRADAS[Status],"Concluído",ENTRADAS[Mês],C$5,ENTRADAS[Ano],$B$5,ENTRADAS[Subcategoria],$B165),
SUMIFS(ENTRADAS[Valor],ENTRADAS[Categoria],$B$154,ENTRADAS[Mês],C$5,ENTRADAS[Ano],$B$5,ENTRADAS[Subcategoria],$B165))))</f>
        <v/>
      </c>
      <c r="D165" s="61" t="str">
        <f>IF($B165="","",IF($B$154="","",IF($F$4=1,
SUMIFS(ENTRADAS[Valor],ENTRADAS[Categoria],$B$154,ENTRADAS[Status],"Concluído",ENTRADAS[Mês],D$5,ENTRADAS[Ano],$B$5,ENTRADAS[Subcategoria],$B165),
SUMIFS(ENTRADAS[Valor],ENTRADAS[Categoria],$B$154,ENTRADAS[Mês],D$5,ENTRADAS[Ano],$B$5,ENTRADAS[Subcategoria],$B165))))</f>
        <v/>
      </c>
      <c r="E165" s="61" t="str">
        <f>IF($B165="","",IF($B$154="","",IF($F$4=1,
SUMIFS(ENTRADAS[Valor],ENTRADAS[Categoria],$B$154,ENTRADAS[Status],"Concluído",ENTRADAS[Mês],E$5,ENTRADAS[Ano],$B$5,ENTRADAS[Subcategoria],$B165),
SUMIFS(ENTRADAS[Valor],ENTRADAS[Categoria],$B$154,ENTRADAS[Mês],E$5,ENTRADAS[Ano],$B$5,ENTRADAS[Subcategoria],$B165))))</f>
        <v/>
      </c>
      <c r="F165" s="61" t="str">
        <f>IF($B165="","",IF($B$154="","",IF($F$4=1,
SUMIFS(ENTRADAS[Valor],ENTRADAS[Categoria],$B$154,ENTRADAS[Status],"Concluído",ENTRADAS[Mês],F$5,ENTRADAS[Ano],$B$5,ENTRADAS[Subcategoria],$B165),
SUMIFS(ENTRADAS[Valor],ENTRADAS[Categoria],$B$154,ENTRADAS[Mês],F$5,ENTRADAS[Ano],$B$5,ENTRADAS[Subcategoria],$B165))))</f>
        <v/>
      </c>
      <c r="G165" s="61" t="str">
        <f>IF($B165="","",IF($B$154="","",IF($F$4=1,
SUMIFS(ENTRADAS[Valor],ENTRADAS[Categoria],$B$154,ENTRADAS[Status],"Concluído",ENTRADAS[Mês],G$5,ENTRADAS[Ano],$B$5,ENTRADAS[Subcategoria],$B165),
SUMIFS(ENTRADAS[Valor],ENTRADAS[Categoria],$B$154,ENTRADAS[Mês],G$5,ENTRADAS[Ano],$B$5,ENTRADAS[Subcategoria],$B165))))</f>
        <v/>
      </c>
      <c r="H165" s="61" t="str">
        <f>IF($B165="","",IF($B$154="","",IF($F$4=1,
SUMIFS(ENTRADAS[Valor],ENTRADAS[Categoria],$B$154,ENTRADAS[Status],"Concluído",ENTRADAS[Mês],H$5,ENTRADAS[Ano],$B$5,ENTRADAS[Subcategoria],$B165),
SUMIFS(ENTRADAS[Valor],ENTRADAS[Categoria],$B$154,ENTRADAS[Mês],H$5,ENTRADAS[Ano],$B$5,ENTRADAS[Subcategoria],$B165))))</f>
        <v/>
      </c>
      <c r="I165" s="61" t="str">
        <f>IF($B165="","",IF($B$154="","",IF($F$4=1,
SUMIFS(ENTRADAS[Valor],ENTRADAS[Categoria],$B$154,ENTRADAS[Status],"Concluído",ENTRADAS[Mês],I$5,ENTRADAS[Ano],$B$5,ENTRADAS[Subcategoria],$B165),
SUMIFS(ENTRADAS[Valor],ENTRADAS[Categoria],$B$154,ENTRADAS[Mês],I$5,ENTRADAS[Ano],$B$5,ENTRADAS[Subcategoria],$B165))))</f>
        <v/>
      </c>
      <c r="J165" s="61" t="str">
        <f>IF($B165="","",IF($B$154="","",IF($F$4=1,
SUMIFS(ENTRADAS[Valor],ENTRADAS[Categoria],$B$154,ENTRADAS[Status],"Concluído",ENTRADAS[Mês],J$5,ENTRADAS[Ano],$B$5,ENTRADAS[Subcategoria],$B165),
SUMIFS(ENTRADAS[Valor],ENTRADAS[Categoria],$B$154,ENTRADAS[Mês],J$5,ENTRADAS[Ano],$B$5,ENTRADAS[Subcategoria],$B165))))</f>
        <v/>
      </c>
      <c r="K165" s="61" t="str">
        <f>IF($B165="","",IF($B$154="","",IF($F$4=1,
SUMIFS(ENTRADAS[Valor],ENTRADAS[Categoria],$B$154,ENTRADAS[Status],"Concluído",ENTRADAS[Mês],K$5,ENTRADAS[Ano],$B$5,ENTRADAS[Subcategoria],$B165),
SUMIFS(ENTRADAS[Valor],ENTRADAS[Categoria],$B$154,ENTRADAS[Mês],K$5,ENTRADAS[Ano],$B$5,ENTRADAS[Subcategoria],$B165))))</f>
        <v/>
      </c>
      <c r="L165" s="61" t="str">
        <f>IF($B165="","",IF($B$154="","",IF($F$4=1,
SUMIFS(ENTRADAS[Valor],ENTRADAS[Categoria],$B$154,ENTRADAS[Status],"Concluído",ENTRADAS[Mês],L$5,ENTRADAS[Ano],$B$5,ENTRADAS[Subcategoria],$B165),
SUMIFS(ENTRADAS[Valor],ENTRADAS[Categoria],$B$154,ENTRADAS[Mês],L$5,ENTRADAS[Ano],$B$5,ENTRADAS[Subcategoria],$B165))))</f>
        <v/>
      </c>
      <c r="M165" s="61" t="str">
        <f>IF($B165="","",IF($B$154="","",IF($F$4=1,
SUMIFS(ENTRADAS[Valor],ENTRADAS[Categoria],$B$154,ENTRADAS[Status],"Concluído",ENTRADAS[Mês],M$5,ENTRADAS[Ano],$B$5,ENTRADAS[Subcategoria],$B165),
SUMIFS(ENTRADAS[Valor],ENTRADAS[Categoria],$B$154,ENTRADAS[Mês],M$5,ENTRADAS[Ano],$B$5,ENTRADAS[Subcategoria],$B165))))</f>
        <v/>
      </c>
      <c r="N165" s="61" t="str">
        <f>IF($B165="","",IF($B$154="","",IF($F$4=1,
SUMIFS(ENTRADAS[Valor],ENTRADAS[Categoria],$B$154,ENTRADAS[Status],"Concluído",ENTRADAS[Mês],N$5,ENTRADAS[Ano],$B$5,ENTRADAS[Subcategoria],$B165),
SUMIFS(ENTRADAS[Valor],ENTRADAS[Categoria],$B$154,ENTRADAS[Mês],N$5,ENTRADAS[Ano],$B$5,ENTRADAS[Subcategoria],$B165))))</f>
        <v/>
      </c>
      <c r="O165" s="57">
        <f t="shared" si="8"/>
        <v>0</v>
      </c>
    </row>
    <row r="166" spans="2:15" x14ac:dyDescent="0.3">
      <c r="B166" s="93" t="str">
        <f>IF('PLANO DE CONTAS'!H40="","",'PLANO DE CONTAS'!H40)</f>
        <v/>
      </c>
      <c r="C166" s="61" t="str">
        <f>IF($B166="","",IF($B$154="","",IF($F$4=1,
SUMIFS(ENTRADAS[Valor],ENTRADAS[Categoria],$B$154,ENTRADAS[Status],"Concluído",ENTRADAS[Mês],C$5,ENTRADAS[Ano],$B$5,ENTRADAS[Subcategoria],$B166),
SUMIFS(ENTRADAS[Valor],ENTRADAS[Categoria],$B$154,ENTRADAS[Mês],C$5,ENTRADAS[Ano],$B$5,ENTRADAS[Subcategoria],$B166))))</f>
        <v/>
      </c>
      <c r="D166" s="61" t="str">
        <f>IF($B166="","",IF($B$154="","",IF($F$4=1,
SUMIFS(ENTRADAS[Valor],ENTRADAS[Categoria],$B$154,ENTRADAS[Status],"Concluído",ENTRADAS[Mês],D$5,ENTRADAS[Ano],$B$5,ENTRADAS[Subcategoria],$B166),
SUMIFS(ENTRADAS[Valor],ENTRADAS[Categoria],$B$154,ENTRADAS[Mês],D$5,ENTRADAS[Ano],$B$5,ENTRADAS[Subcategoria],$B166))))</f>
        <v/>
      </c>
      <c r="E166" s="61" t="str">
        <f>IF($B166="","",IF($B$154="","",IF($F$4=1,
SUMIFS(ENTRADAS[Valor],ENTRADAS[Categoria],$B$154,ENTRADAS[Status],"Concluído",ENTRADAS[Mês],E$5,ENTRADAS[Ano],$B$5,ENTRADAS[Subcategoria],$B166),
SUMIFS(ENTRADAS[Valor],ENTRADAS[Categoria],$B$154,ENTRADAS[Mês],E$5,ENTRADAS[Ano],$B$5,ENTRADAS[Subcategoria],$B166))))</f>
        <v/>
      </c>
      <c r="F166" s="61" t="str">
        <f>IF($B166="","",IF($B$154="","",IF($F$4=1,
SUMIFS(ENTRADAS[Valor],ENTRADAS[Categoria],$B$154,ENTRADAS[Status],"Concluído",ENTRADAS[Mês],F$5,ENTRADAS[Ano],$B$5,ENTRADAS[Subcategoria],$B166),
SUMIFS(ENTRADAS[Valor],ENTRADAS[Categoria],$B$154,ENTRADAS[Mês],F$5,ENTRADAS[Ano],$B$5,ENTRADAS[Subcategoria],$B166))))</f>
        <v/>
      </c>
      <c r="G166" s="61" t="str">
        <f>IF($B166="","",IF($B$154="","",IF($F$4=1,
SUMIFS(ENTRADAS[Valor],ENTRADAS[Categoria],$B$154,ENTRADAS[Status],"Concluído",ENTRADAS[Mês],G$5,ENTRADAS[Ano],$B$5,ENTRADAS[Subcategoria],$B166),
SUMIFS(ENTRADAS[Valor],ENTRADAS[Categoria],$B$154,ENTRADAS[Mês],G$5,ENTRADAS[Ano],$B$5,ENTRADAS[Subcategoria],$B166))))</f>
        <v/>
      </c>
      <c r="H166" s="61" t="str">
        <f>IF($B166="","",IF($B$154="","",IF($F$4=1,
SUMIFS(ENTRADAS[Valor],ENTRADAS[Categoria],$B$154,ENTRADAS[Status],"Concluído",ENTRADAS[Mês],H$5,ENTRADAS[Ano],$B$5,ENTRADAS[Subcategoria],$B166),
SUMIFS(ENTRADAS[Valor],ENTRADAS[Categoria],$B$154,ENTRADAS[Mês],H$5,ENTRADAS[Ano],$B$5,ENTRADAS[Subcategoria],$B166))))</f>
        <v/>
      </c>
      <c r="I166" s="61" t="str">
        <f>IF($B166="","",IF($B$154="","",IF($F$4=1,
SUMIFS(ENTRADAS[Valor],ENTRADAS[Categoria],$B$154,ENTRADAS[Status],"Concluído",ENTRADAS[Mês],I$5,ENTRADAS[Ano],$B$5,ENTRADAS[Subcategoria],$B166),
SUMIFS(ENTRADAS[Valor],ENTRADAS[Categoria],$B$154,ENTRADAS[Mês],I$5,ENTRADAS[Ano],$B$5,ENTRADAS[Subcategoria],$B166))))</f>
        <v/>
      </c>
      <c r="J166" s="61" t="str">
        <f>IF($B166="","",IF($B$154="","",IF($F$4=1,
SUMIFS(ENTRADAS[Valor],ENTRADAS[Categoria],$B$154,ENTRADAS[Status],"Concluído",ENTRADAS[Mês],J$5,ENTRADAS[Ano],$B$5,ENTRADAS[Subcategoria],$B166),
SUMIFS(ENTRADAS[Valor],ENTRADAS[Categoria],$B$154,ENTRADAS[Mês],J$5,ENTRADAS[Ano],$B$5,ENTRADAS[Subcategoria],$B166))))</f>
        <v/>
      </c>
      <c r="K166" s="61" t="str">
        <f>IF($B166="","",IF($B$154="","",IF($F$4=1,
SUMIFS(ENTRADAS[Valor],ENTRADAS[Categoria],$B$154,ENTRADAS[Status],"Concluído",ENTRADAS[Mês],K$5,ENTRADAS[Ano],$B$5,ENTRADAS[Subcategoria],$B166),
SUMIFS(ENTRADAS[Valor],ENTRADAS[Categoria],$B$154,ENTRADAS[Mês],K$5,ENTRADAS[Ano],$B$5,ENTRADAS[Subcategoria],$B166))))</f>
        <v/>
      </c>
      <c r="L166" s="61" t="str">
        <f>IF($B166="","",IF($B$154="","",IF($F$4=1,
SUMIFS(ENTRADAS[Valor],ENTRADAS[Categoria],$B$154,ENTRADAS[Status],"Concluído",ENTRADAS[Mês],L$5,ENTRADAS[Ano],$B$5,ENTRADAS[Subcategoria],$B166),
SUMIFS(ENTRADAS[Valor],ENTRADAS[Categoria],$B$154,ENTRADAS[Mês],L$5,ENTRADAS[Ano],$B$5,ENTRADAS[Subcategoria],$B166))))</f>
        <v/>
      </c>
      <c r="M166" s="61" t="str">
        <f>IF($B166="","",IF($B$154="","",IF($F$4=1,
SUMIFS(ENTRADAS[Valor],ENTRADAS[Categoria],$B$154,ENTRADAS[Status],"Concluído",ENTRADAS[Mês],M$5,ENTRADAS[Ano],$B$5,ENTRADAS[Subcategoria],$B166),
SUMIFS(ENTRADAS[Valor],ENTRADAS[Categoria],$B$154,ENTRADAS[Mês],M$5,ENTRADAS[Ano],$B$5,ENTRADAS[Subcategoria],$B166))))</f>
        <v/>
      </c>
      <c r="N166" s="61" t="str">
        <f>IF($B166="","",IF($B$154="","",IF($F$4=1,
SUMIFS(ENTRADAS[Valor],ENTRADAS[Categoria],$B$154,ENTRADAS[Status],"Concluído",ENTRADAS[Mês],N$5,ENTRADAS[Ano],$B$5,ENTRADAS[Subcategoria],$B166),
SUMIFS(ENTRADAS[Valor],ENTRADAS[Categoria],$B$154,ENTRADAS[Mês],N$5,ENTRADAS[Ano],$B$5,ENTRADAS[Subcategoria],$B166))))</f>
        <v/>
      </c>
      <c r="O166" s="57">
        <f t="shared" si="8"/>
        <v>0</v>
      </c>
    </row>
    <row r="167" spans="2:15" x14ac:dyDescent="0.3">
      <c r="B167" s="93" t="str">
        <f>IF('PLANO DE CONTAS'!H41="","",'PLANO DE CONTAS'!H41)</f>
        <v/>
      </c>
      <c r="C167" s="61" t="str">
        <f>IF($B167="","",IF($B$154="","",IF($F$4=1,
SUMIFS(ENTRADAS[Valor],ENTRADAS[Categoria],$B$154,ENTRADAS[Status],"Concluído",ENTRADAS[Mês],C$5,ENTRADAS[Ano],$B$5,ENTRADAS[Subcategoria],$B167),
SUMIFS(ENTRADAS[Valor],ENTRADAS[Categoria],$B$154,ENTRADAS[Mês],C$5,ENTRADAS[Ano],$B$5,ENTRADAS[Subcategoria],$B167))))</f>
        <v/>
      </c>
      <c r="D167" s="61" t="str">
        <f>IF($B167="","",IF($B$154="","",IF($F$4=1,
SUMIFS(ENTRADAS[Valor],ENTRADAS[Categoria],$B$154,ENTRADAS[Status],"Concluído",ENTRADAS[Mês],D$5,ENTRADAS[Ano],$B$5,ENTRADAS[Subcategoria],$B167),
SUMIFS(ENTRADAS[Valor],ENTRADAS[Categoria],$B$154,ENTRADAS[Mês],D$5,ENTRADAS[Ano],$B$5,ENTRADAS[Subcategoria],$B167))))</f>
        <v/>
      </c>
      <c r="E167" s="61" t="str">
        <f>IF($B167="","",IF($B$154="","",IF($F$4=1,
SUMIFS(ENTRADAS[Valor],ENTRADAS[Categoria],$B$154,ENTRADAS[Status],"Concluído",ENTRADAS[Mês],E$5,ENTRADAS[Ano],$B$5,ENTRADAS[Subcategoria],$B167),
SUMIFS(ENTRADAS[Valor],ENTRADAS[Categoria],$B$154,ENTRADAS[Mês],E$5,ENTRADAS[Ano],$B$5,ENTRADAS[Subcategoria],$B167))))</f>
        <v/>
      </c>
      <c r="F167" s="61" t="str">
        <f>IF($B167="","",IF($B$154="","",IF($F$4=1,
SUMIFS(ENTRADAS[Valor],ENTRADAS[Categoria],$B$154,ENTRADAS[Status],"Concluído",ENTRADAS[Mês],F$5,ENTRADAS[Ano],$B$5,ENTRADAS[Subcategoria],$B167),
SUMIFS(ENTRADAS[Valor],ENTRADAS[Categoria],$B$154,ENTRADAS[Mês],F$5,ENTRADAS[Ano],$B$5,ENTRADAS[Subcategoria],$B167))))</f>
        <v/>
      </c>
      <c r="G167" s="61" t="str">
        <f>IF($B167="","",IF($B$154="","",IF($F$4=1,
SUMIFS(ENTRADAS[Valor],ENTRADAS[Categoria],$B$154,ENTRADAS[Status],"Concluído",ENTRADAS[Mês],G$5,ENTRADAS[Ano],$B$5,ENTRADAS[Subcategoria],$B167),
SUMIFS(ENTRADAS[Valor],ENTRADAS[Categoria],$B$154,ENTRADAS[Mês],G$5,ENTRADAS[Ano],$B$5,ENTRADAS[Subcategoria],$B167))))</f>
        <v/>
      </c>
      <c r="H167" s="61" t="str">
        <f>IF($B167="","",IF($B$154="","",IF($F$4=1,
SUMIFS(ENTRADAS[Valor],ENTRADAS[Categoria],$B$154,ENTRADAS[Status],"Concluído",ENTRADAS[Mês],H$5,ENTRADAS[Ano],$B$5,ENTRADAS[Subcategoria],$B167),
SUMIFS(ENTRADAS[Valor],ENTRADAS[Categoria],$B$154,ENTRADAS[Mês],H$5,ENTRADAS[Ano],$B$5,ENTRADAS[Subcategoria],$B167))))</f>
        <v/>
      </c>
      <c r="I167" s="61" t="str">
        <f>IF($B167="","",IF($B$154="","",IF($F$4=1,
SUMIFS(ENTRADAS[Valor],ENTRADAS[Categoria],$B$154,ENTRADAS[Status],"Concluído",ENTRADAS[Mês],I$5,ENTRADAS[Ano],$B$5,ENTRADAS[Subcategoria],$B167),
SUMIFS(ENTRADAS[Valor],ENTRADAS[Categoria],$B$154,ENTRADAS[Mês],I$5,ENTRADAS[Ano],$B$5,ENTRADAS[Subcategoria],$B167))))</f>
        <v/>
      </c>
      <c r="J167" s="61" t="str">
        <f>IF($B167="","",IF($B$154="","",IF($F$4=1,
SUMIFS(ENTRADAS[Valor],ENTRADAS[Categoria],$B$154,ENTRADAS[Status],"Concluído",ENTRADAS[Mês],J$5,ENTRADAS[Ano],$B$5,ENTRADAS[Subcategoria],$B167),
SUMIFS(ENTRADAS[Valor],ENTRADAS[Categoria],$B$154,ENTRADAS[Mês],J$5,ENTRADAS[Ano],$B$5,ENTRADAS[Subcategoria],$B167))))</f>
        <v/>
      </c>
      <c r="K167" s="61" t="str">
        <f>IF($B167="","",IF($B$154="","",IF($F$4=1,
SUMIFS(ENTRADAS[Valor],ENTRADAS[Categoria],$B$154,ENTRADAS[Status],"Concluído",ENTRADAS[Mês],K$5,ENTRADAS[Ano],$B$5,ENTRADAS[Subcategoria],$B167),
SUMIFS(ENTRADAS[Valor],ENTRADAS[Categoria],$B$154,ENTRADAS[Mês],K$5,ENTRADAS[Ano],$B$5,ENTRADAS[Subcategoria],$B167))))</f>
        <v/>
      </c>
      <c r="L167" s="61" t="str">
        <f>IF($B167="","",IF($B$154="","",IF($F$4=1,
SUMIFS(ENTRADAS[Valor],ENTRADAS[Categoria],$B$154,ENTRADAS[Status],"Concluído",ENTRADAS[Mês],L$5,ENTRADAS[Ano],$B$5,ENTRADAS[Subcategoria],$B167),
SUMIFS(ENTRADAS[Valor],ENTRADAS[Categoria],$B$154,ENTRADAS[Mês],L$5,ENTRADAS[Ano],$B$5,ENTRADAS[Subcategoria],$B167))))</f>
        <v/>
      </c>
      <c r="M167" s="61" t="str">
        <f>IF($B167="","",IF($B$154="","",IF($F$4=1,
SUMIFS(ENTRADAS[Valor],ENTRADAS[Categoria],$B$154,ENTRADAS[Status],"Concluído",ENTRADAS[Mês],M$5,ENTRADAS[Ano],$B$5,ENTRADAS[Subcategoria],$B167),
SUMIFS(ENTRADAS[Valor],ENTRADAS[Categoria],$B$154,ENTRADAS[Mês],M$5,ENTRADAS[Ano],$B$5,ENTRADAS[Subcategoria],$B167))))</f>
        <v/>
      </c>
      <c r="N167" s="61" t="str">
        <f>IF($B167="","",IF($B$154="","",IF($F$4=1,
SUMIFS(ENTRADAS[Valor],ENTRADAS[Categoria],$B$154,ENTRADAS[Status],"Concluído",ENTRADAS[Mês],N$5,ENTRADAS[Ano],$B$5,ENTRADAS[Subcategoria],$B167),
SUMIFS(ENTRADAS[Valor],ENTRADAS[Categoria],$B$154,ENTRADAS[Mês],N$5,ENTRADAS[Ano],$B$5,ENTRADAS[Subcategoria],$B167))))</f>
        <v/>
      </c>
      <c r="O167" s="57">
        <f t="shared" si="8"/>
        <v>0</v>
      </c>
    </row>
    <row r="168" spans="2:15" x14ac:dyDescent="0.3">
      <c r="B168" s="93" t="str">
        <f>IF('PLANO DE CONTAS'!H42="","",'PLANO DE CONTAS'!H42)</f>
        <v/>
      </c>
      <c r="C168" s="61" t="str">
        <f>IF($B168="","",IF($B$154="","",IF($F$4=1,
SUMIFS(ENTRADAS[Valor],ENTRADAS[Categoria],$B$154,ENTRADAS[Status],"Concluído",ENTRADAS[Mês],C$5,ENTRADAS[Ano],$B$5,ENTRADAS[Subcategoria],$B168),
SUMIFS(ENTRADAS[Valor],ENTRADAS[Categoria],$B$154,ENTRADAS[Mês],C$5,ENTRADAS[Ano],$B$5,ENTRADAS[Subcategoria],$B168))))</f>
        <v/>
      </c>
      <c r="D168" s="61" t="str">
        <f>IF($B168="","",IF($B$154="","",IF($F$4=1,
SUMIFS(ENTRADAS[Valor],ENTRADAS[Categoria],$B$154,ENTRADAS[Status],"Concluído",ENTRADAS[Mês],D$5,ENTRADAS[Ano],$B$5,ENTRADAS[Subcategoria],$B168),
SUMIFS(ENTRADAS[Valor],ENTRADAS[Categoria],$B$154,ENTRADAS[Mês],D$5,ENTRADAS[Ano],$B$5,ENTRADAS[Subcategoria],$B168))))</f>
        <v/>
      </c>
      <c r="E168" s="61" t="str">
        <f>IF($B168="","",IF($B$154="","",IF($F$4=1,
SUMIFS(ENTRADAS[Valor],ENTRADAS[Categoria],$B$154,ENTRADAS[Status],"Concluído",ENTRADAS[Mês],E$5,ENTRADAS[Ano],$B$5,ENTRADAS[Subcategoria],$B168),
SUMIFS(ENTRADAS[Valor],ENTRADAS[Categoria],$B$154,ENTRADAS[Mês],E$5,ENTRADAS[Ano],$B$5,ENTRADAS[Subcategoria],$B168))))</f>
        <v/>
      </c>
      <c r="F168" s="61" t="str">
        <f>IF($B168="","",IF($B$154="","",IF($F$4=1,
SUMIFS(ENTRADAS[Valor],ENTRADAS[Categoria],$B$154,ENTRADAS[Status],"Concluído",ENTRADAS[Mês],F$5,ENTRADAS[Ano],$B$5,ENTRADAS[Subcategoria],$B168),
SUMIFS(ENTRADAS[Valor],ENTRADAS[Categoria],$B$154,ENTRADAS[Mês],F$5,ENTRADAS[Ano],$B$5,ENTRADAS[Subcategoria],$B168))))</f>
        <v/>
      </c>
      <c r="G168" s="61" t="str">
        <f>IF($B168="","",IF($B$154="","",IF($F$4=1,
SUMIFS(ENTRADAS[Valor],ENTRADAS[Categoria],$B$154,ENTRADAS[Status],"Concluído",ENTRADAS[Mês],G$5,ENTRADAS[Ano],$B$5,ENTRADAS[Subcategoria],$B168),
SUMIFS(ENTRADAS[Valor],ENTRADAS[Categoria],$B$154,ENTRADAS[Mês],G$5,ENTRADAS[Ano],$B$5,ENTRADAS[Subcategoria],$B168))))</f>
        <v/>
      </c>
      <c r="H168" s="61" t="str">
        <f>IF($B168="","",IF($B$154="","",IF($F$4=1,
SUMIFS(ENTRADAS[Valor],ENTRADAS[Categoria],$B$154,ENTRADAS[Status],"Concluído",ENTRADAS[Mês],H$5,ENTRADAS[Ano],$B$5,ENTRADAS[Subcategoria],$B168),
SUMIFS(ENTRADAS[Valor],ENTRADAS[Categoria],$B$154,ENTRADAS[Mês],H$5,ENTRADAS[Ano],$B$5,ENTRADAS[Subcategoria],$B168))))</f>
        <v/>
      </c>
      <c r="I168" s="61" t="str">
        <f>IF($B168="","",IF($B$154="","",IF($F$4=1,
SUMIFS(ENTRADAS[Valor],ENTRADAS[Categoria],$B$154,ENTRADAS[Status],"Concluído",ENTRADAS[Mês],I$5,ENTRADAS[Ano],$B$5,ENTRADAS[Subcategoria],$B168),
SUMIFS(ENTRADAS[Valor],ENTRADAS[Categoria],$B$154,ENTRADAS[Mês],I$5,ENTRADAS[Ano],$B$5,ENTRADAS[Subcategoria],$B168))))</f>
        <v/>
      </c>
      <c r="J168" s="61" t="str">
        <f>IF($B168="","",IF($B$154="","",IF($F$4=1,
SUMIFS(ENTRADAS[Valor],ENTRADAS[Categoria],$B$154,ENTRADAS[Status],"Concluído",ENTRADAS[Mês],J$5,ENTRADAS[Ano],$B$5,ENTRADAS[Subcategoria],$B168),
SUMIFS(ENTRADAS[Valor],ENTRADAS[Categoria],$B$154,ENTRADAS[Mês],J$5,ENTRADAS[Ano],$B$5,ENTRADAS[Subcategoria],$B168))))</f>
        <v/>
      </c>
      <c r="K168" s="61" t="str">
        <f>IF($B168="","",IF($B$154="","",IF($F$4=1,
SUMIFS(ENTRADAS[Valor],ENTRADAS[Categoria],$B$154,ENTRADAS[Status],"Concluído",ENTRADAS[Mês],K$5,ENTRADAS[Ano],$B$5,ENTRADAS[Subcategoria],$B168),
SUMIFS(ENTRADAS[Valor],ENTRADAS[Categoria],$B$154,ENTRADAS[Mês],K$5,ENTRADAS[Ano],$B$5,ENTRADAS[Subcategoria],$B168))))</f>
        <v/>
      </c>
      <c r="L168" s="61" t="str">
        <f>IF($B168="","",IF($B$154="","",IF($F$4=1,
SUMIFS(ENTRADAS[Valor],ENTRADAS[Categoria],$B$154,ENTRADAS[Status],"Concluído",ENTRADAS[Mês],L$5,ENTRADAS[Ano],$B$5,ENTRADAS[Subcategoria],$B168),
SUMIFS(ENTRADAS[Valor],ENTRADAS[Categoria],$B$154,ENTRADAS[Mês],L$5,ENTRADAS[Ano],$B$5,ENTRADAS[Subcategoria],$B168))))</f>
        <v/>
      </c>
      <c r="M168" s="61" t="str">
        <f>IF($B168="","",IF($B$154="","",IF($F$4=1,
SUMIFS(ENTRADAS[Valor],ENTRADAS[Categoria],$B$154,ENTRADAS[Status],"Concluído",ENTRADAS[Mês],M$5,ENTRADAS[Ano],$B$5,ENTRADAS[Subcategoria],$B168),
SUMIFS(ENTRADAS[Valor],ENTRADAS[Categoria],$B$154,ENTRADAS[Mês],M$5,ENTRADAS[Ano],$B$5,ENTRADAS[Subcategoria],$B168))))</f>
        <v/>
      </c>
      <c r="N168" s="61" t="str">
        <f>IF($B168="","",IF($B$154="","",IF($F$4=1,
SUMIFS(ENTRADAS[Valor],ENTRADAS[Categoria],$B$154,ENTRADAS[Status],"Concluído",ENTRADAS[Mês],N$5,ENTRADAS[Ano],$B$5,ENTRADAS[Subcategoria],$B168),
SUMIFS(ENTRADAS[Valor],ENTRADAS[Categoria],$B$154,ENTRADAS[Mês],N$5,ENTRADAS[Ano],$B$5,ENTRADAS[Subcategoria],$B168))))</f>
        <v/>
      </c>
      <c r="O168" s="57">
        <f t="shared" si="8"/>
        <v>0</v>
      </c>
    </row>
    <row r="169" spans="2:15" x14ac:dyDescent="0.3">
      <c r="B169" s="93" t="str">
        <f>IF('PLANO DE CONTAS'!H43="","",'PLANO DE CONTAS'!H43)</f>
        <v/>
      </c>
      <c r="C169" s="61" t="str">
        <f>IF($B169="","",IF($B$154="","",IF($F$4=1,
SUMIFS(ENTRADAS[Valor],ENTRADAS[Categoria],$B$154,ENTRADAS[Status],"Concluído",ENTRADAS[Mês],C$5,ENTRADAS[Ano],$B$5,ENTRADAS[Subcategoria],$B169),
SUMIFS(ENTRADAS[Valor],ENTRADAS[Categoria],$B$154,ENTRADAS[Mês],C$5,ENTRADAS[Ano],$B$5,ENTRADAS[Subcategoria],$B169))))</f>
        <v/>
      </c>
      <c r="D169" s="61" t="str">
        <f>IF($B169="","",IF($B$154="","",IF($F$4=1,
SUMIFS(ENTRADAS[Valor],ENTRADAS[Categoria],$B$154,ENTRADAS[Status],"Concluído",ENTRADAS[Mês],D$5,ENTRADAS[Ano],$B$5,ENTRADAS[Subcategoria],$B169),
SUMIFS(ENTRADAS[Valor],ENTRADAS[Categoria],$B$154,ENTRADAS[Mês],D$5,ENTRADAS[Ano],$B$5,ENTRADAS[Subcategoria],$B169))))</f>
        <v/>
      </c>
      <c r="E169" s="61" t="str">
        <f>IF($B169="","",IF($B$154="","",IF($F$4=1,
SUMIFS(ENTRADAS[Valor],ENTRADAS[Categoria],$B$154,ENTRADAS[Status],"Concluído",ENTRADAS[Mês],E$5,ENTRADAS[Ano],$B$5,ENTRADAS[Subcategoria],$B169),
SUMIFS(ENTRADAS[Valor],ENTRADAS[Categoria],$B$154,ENTRADAS[Mês],E$5,ENTRADAS[Ano],$B$5,ENTRADAS[Subcategoria],$B169))))</f>
        <v/>
      </c>
      <c r="F169" s="61" t="str">
        <f>IF($B169="","",IF($B$154="","",IF($F$4=1,
SUMIFS(ENTRADAS[Valor],ENTRADAS[Categoria],$B$154,ENTRADAS[Status],"Concluído",ENTRADAS[Mês],F$5,ENTRADAS[Ano],$B$5,ENTRADAS[Subcategoria],$B169),
SUMIFS(ENTRADAS[Valor],ENTRADAS[Categoria],$B$154,ENTRADAS[Mês],F$5,ENTRADAS[Ano],$B$5,ENTRADAS[Subcategoria],$B169))))</f>
        <v/>
      </c>
      <c r="G169" s="61" t="str">
        <f>IF($B169="","",IF($B$154="","",IF($F$4=1,
SUMIFS(ENTRADAS[Valor],ENTRADAS[Categoria],$B$154,ENTRADAS[Status],"Concluído",ENTRADAS[Mês],G$5,ENTRADAS[Ano],$B$5,ENTRADAS[Subcategoria],$B169),
SUMIFS(ENTRADAS[Valor],ENTRADAS[Categoria],$B$154,ENTRADAS[Mês],G$5,ENTRADAS[Ano],$B$5,ENTRADAS[Subcategoria],$B169))))</f>
        <v/>
      </c>
      <c r="H169" s="61" t="str">
        <f>IF($B169="","",IF($B$154="","",IF($F$4=1,
SUMIFS(ENTRADAS[Valor],ENTRADAS[Categoria],$B$154,ENTRADAS[Status],"Concluído",ENTRADAS[Mês],H$5,ENTRADAS[Ano],$B$5,ENTRADAS[Subcategoria],$B169),
SUMIFS(ENTRADAS[Valor],ENTRADAS[Categoria],$B$154,ENTRADAS[Mês],H$5,ENTRADAS[Ano],$B$5,ENTRADAS[Subcategoria],$B169))))</f>
        <v/>
      </c>
      <c r="I169" s="61" t="str">
        <f>IF($B169="","",IF($B$154="","",IF($F$4=1,
SUMIFS(ENTRADAS[Valor],ENTRADAS[Categoria],$B$154,ENTRADAS[Status],"Concluído",ENTRADAS[Mês],I$5,ENTRADAS[Ano],$B$5,ENTRADAS[Subcategoria],$B169),
SUMIFS(ENTRADAS[Valor],ENTRADAS[Categoria],$B$154,ENTRADAS[Mês],I$5,ENTRADAS[Ano],$B$5,ENTRADAS[Subcategoria],$B169))))</f>
        <v/>
      </c>
      <c r="J169" s="61" t="str">
        <f>IF($B169="","",IF($B$154="","",IF($F$4=1,
SUMIFS(ENTRADAS[Valor],ENTRADAS[Categoria],$B$154,ENTRADAS[Status],"Concluído",ENTRADAS[Mês],J$5,ENTRADAS[Ano],$B$5,ENTRADAS[Subcategoria],$B169),
SUMIFS(ENTRADAS[Valor],ENTRADAS[Categoria],$B$154,ENTRADAS[Mês],J$5,ENTRADAS[Ano],$B$5,ENTRADAS[Subcategoria],$B169))))</f>
        <v/>
      </c>
      <c r="K169" s="61" t="str">
        <f>IF($B169="","",IF($B$154="","",IF($F$4=1,
SUMIFS(ENTRADAS[Valor],ENTRADAS[Categoria],$B$154,ENTRADAS[Status],"Concluído",ENTRADAS[Mês],K$5,ENTRADAS[Ano],$B$5,ENTRADAS[Subcategoria],$B169),
SUMIFS(ENTRADAS[Valor],ENTRADAS[Categoria],$B$154,ENTRADAS[Mês],K$5,ENTRADAS[Ano],$B$5,ENTRADAS[Subcategoria],$B169))))</f>
        <v/>
      </c>
      <c r="L169" s="61" t="str">
        <f>IF($B169="","",IF($B$154="","",IF($F$4=1,
SUMIFS(ENTRADAS[Valor],ENTRADAS[Categoria],$B$154,ENTRADAS[Status],"Concluído",ENTRADAS[Mês],L$5,ENTRADAS[Ano],$B$5,ENTRADAS[Subcategoria],$B169),
SUMIFS(ENTRADAS[Valor],ENTRADAS[Categoria],$B$154,ENTRADAS[Mês],L$5,ENTRADAS[Ano],$B$5,ENTRADAS[Subcategoria],$B169))))</f>
        <v/>
      </c>
      <c r="M169" s="61" t="str">
        <f>IF($B169="","",IF($B$154="","",IF($F$4=1,
SUMIFS(ENTRADAS[Valor],ENTRADAS[Categoria],$B$154,ENTRADAS[Status],"Concluído",ENTRADAS[Mês],M$5,ENTRADAS[Ano],$B$5,ENTRADAS[Subcategoria],$B169),
SUMIFS(ENTRADAS[Valor],ENTRADAS[Categoria],$B$154,ENTRADAS[Mês],M$5,ENTRADAS[Ano],$B$5,ENTRADAS[Subcategoria],$B169))))</f>
        <v/>
      </c>
      <c r="N169" s="61" t="str">
        <f>IF($B169="","",IF($B$154="","",IF($F$4=1,
SUMIFS(ENTRADAS[Valor],ENTRADAS[Categoria],$B$154,ENTRADAS[Status],"Concluído",ENTRADAS[Mês],N$5,ENTRADAS[Ano],$B$5,ENTRADAS[Subcategoria],$B169),
SUMIFS(ENTRADAS[Valor],ENTRADAS[Categoria],$B$154,ENTRADAS[Mês],N$5,ENTRADAS[Ano],$B$5,ENTRADAS[Subcategoria],$B169))))</f>
        <v/>
      </c>
      <c r="O169" s="57">
        <f t="shared" si="8"/>
        <v>0</v>
      </c>
    </row>
    <row r="170" spans="2:15" x14ac:dyDescent="0.3">
      <c r="B170" s="93" t="str">
        <f>IF('PLANO DE CONTAS'!H44="","",'PLANO DE CONTAS'!H44)</f>
        <v/>
      </c>
      <c r="C170" s="61" t="str">
        <f>IF($B170="","",IF($B$154="","",IF($F$4=1,
SUMIFS(ENTRADAS[Valor],ENTRADAS[Categoria],$B$154,ENTRADAS[Status],"Concluído",ENTRADAS[Mês],C$5,ENTRADAS[Ano],$B$5,ENTRADAS[Subcategoria],$B170),
SUMIFS(ENTRADAS[Valor],ENTRADAS[Categoria],$B$154,ENTRADAS[Mês],C$5,ENTRADAS[Ano],$B$5,ENTRADAS[Subcategoria],$B170))))</f>
        <v/>
      </c>
      <c r="D170" s="61" t="str">
        <f>IF($B170="","",IF($B$154="","",IF($F$4=1,
SUMIFS(ENTRADAS[Valor],ENTRADAS[Categoria],$B$154,ENTRADAS[Status],"Concluído",ENTRADAS[Mês],D$5,ENTRADAS[Ano],$B$5,ENTRADAS[Subcategoria],$B170),
SUMIFS(ENTRADAS[Valor],ENTRADAS[Categoria],$B$154,ENTRADAS[Mês],D$5,ENTRADAS[Ano],$B$5,ENTRADAS[Subcategoria],$B170))))</f>
        <v/>
      </c>
      <c r="E170" s="61" t="str">
        <f>IF($B170="","",IF($B$154="","",IF($F$4=1,
SUMIFS(ENTRADAS[Valor],ENTRADAS[Categoria],$B$154,ENTRADAS[Status],"Concluído",ENTRADAS[Mês],E$5,ENTRADAS[Ano],$B$5,ENTRADAS[Subcategoria],$B170),
SUMIFS(ENTRADAS[Valor],ENTRADAS[Categoria],$B$154,ENTRADAS[Mês],E$5,ENTRADAS[Ano],$B$5,ENTRADAS[Subcategoria],$B170))))</f>
        <v/>
      </c>
      <c r="F170" s="61" t="str">
        <f>IF($B170="","",IF($B$154="","",IF($F$4=1,
SUMIFS(ENTRADAS[Valor],ENTRADAS[Categoria],$B$154,ENTRADAS[Status],"Concluído",ENTRADAS[Mês],F$5,ENTRADAS[Ano],$B$5,ENTRADAS[Subcategoria],$B170),
SUMIFS(ENTRADAS[Valor],ENTRADAS[Categoria],$B$154,ENTRADAS[Mês],F$5,ENTRADAS[Ano],$B$5,ENTRADAS[Subcategoria],$B170))))</f>
        <v/>
      </c>
      <c r="G170" s="61" t="str">
        <f>IF($B170="","",IF($B$154="","",IF($F$4=1,
SUMIFS(ENTRADAS[Valor],ENTRADAS[Categoria],$B$154,ENTRADAS[Status],"Concluído",ENTRADAS[Mês],G$5,ENTRADAS[Ano],$B$5,ENTRADAS[Subcategoria],$B170),
SUMIFS(ENTRADAS[Valor],ENTRADAS[Categoria],$B$154,ENTRADAS[Mês],G$5,ENTRADAS[Ano],$B$5,ENTRADAS[Subcategoria],$B170))))</f>
        <v/>
      </c>
      <c r="H170" s="61" t="str">
        <f>IF($B170="","",IF($B$154="","",IF($F$4=1,
SUMIFS(ENTRADAS[Valor],ENTRADAS[Categoria],$B$154,ENTRADAS[Status],"Concluído",ENTRADAS[Mês],H$5,ENTRADAS[Ano],$B$5,ENTRADAS[Subcategoria],$B170),
SUMIFS(ENTRADAS[Valor],ENTRADAS[Categoria],$B$154,ENTRADAS[Mês],H$5,ENTRADAS[Ano],$B$5,ENTRADAS[Subcategoria],$B170))))</f>
        <v/>
      </c>
      <c r="I170" s="61" t="str">
        <f>IF($B170="","",IF($B$154="","",IF($F$4=1,
SUMIFS(ENTRADAS[Valor],ENTRADAS[Categoria],$B$154,ENTRADAS[Status],"Concluído",ENTRADAS[Mês],I$5,ENTRADAS[Ano],$B$5,ENTRADAS[Subcategoria],$B170),
SUMIFS(ENTRADAS[Valor],ENTRADAS[Categoria],$B$154,ENTRADAS[Mês],I$5,ENTRADAS[Ano],$B$5,ENTRADAS[Subcategoria],$B170))))</f>
        <v/>
      </c>
      <c r="J170" s="61" t="str">
        <f>IF($B170="","",IF($B$154="","",IF($F$4=1,
SUMIFS(ENTRADAS[Valor],ENTRADAS[Categoria],$B$154,ENTRADAS[Status],"Concluído",ENTRADAS[Mês],J$5,ENTRADAS[Ano],$B$5,ENTRADAS[Subcategoria],$B170),
SUMIFS(ENTRADAS[Valor],ENTRADAS[Categoria],$B$154,ENTRADAS[Mês],J$5,ENTRADAS[Ano],$B$5,ENTRADAS[Subcategoria],$B170))))</f>
        <v/>
      </c>
      <c r="K170" s="61" t="str">
        <f>IF($B170="","",IF($B$154="","",IF($F$4=1,
SUMIFS(ENTRADAS[Valor],ENTRADAS[Categoria],$B$154,ENTRADAS[Status],"Concluído",ENTRADAS[Mês],K$5,ENTRADAS[Ano],$B$5,ENTRADAS[Subcategoria],$B170),
SUMIFS(ENTRADAS[Valor],ENTRADAS[Categoria],$B$154,ENTRADAS[Mês],K$5,ENTRADAS[Ano],$B$5,ENTRADAS[Subcategoria],$B170))))</f>
        <v/>
      </c>
      <c r="L170" s="61" t="str">
        <f>IF($B170="","",IF($B$154="","",IF($F$4=1,
SUMIFS(ENTRADAS[Valor],ENTRADAS[Categoria],$B$154,ENTRADAS[Status],"Concluído",ENTRADAS[Mês],L$5,ENTRADAS[Ano],$B$5,ENTRADAS[Subcategoria],$B170),
SUMIFS(ENTRADAS[Valor],ENTRADAS[Categoria],$B$154,ENTRADAS[Mês],L$5,ENTRADAS[Ano],$B$5,ENTRADAS[Subcategoria],$B170))))</f>
        <v/>
      </c>
      <c r="M170" s="61" t="str">
        <f>IF($B170="","",IF($B$154="","",IF($F$4=1,
SUMIFS(ENTRADAS[Valor],ENTRADAS[Categoria],$B$154,ENTRADAS[Status],"Concluído",ENTRADAS[Mês],M$5,ENTRADAS[Ano],$B$5,ENTRADAS[Subcategoria],$B170),
SUMIFS(ENTRADAS[Valor],ENTRADAS[Categoria],$B$154,ENTRADAS[Mês],M$5,ENTRADAS[Ano],$B$5,ENTRADAS[Subcategoria],$B170))))</f>
        <v/>
      </c>
      <c r="N170" s="61" t="str">
        <f>IF($B170="","",IF($B$154="","",IF($F$4=1,
SUMIFS(ENTRADAS[Valor],ENTRADAS[Categoria],$B$154,ENTRADAS[Status],"Concluído",ENTRADAS[Mês],N$5,ENTRADAS[Ano],$B$5,ENTRADAS[Subcategoria],$B170),
SUMIFS(ENTRADAS[Valor],ENTRADAS[Categoria],$B$154,ENTRADAS[Mês],N$5,ENTRADAS[Ano],$B$5,ENTRADAS[Subcategoria],$B170))))</f>
        <v/>
      </c>
      <c r="O170" s="57">
        <f t="shared" si="8"/>
        <v>0</v>
      </c>
    </row>
    <row r="171" spans="2:15" x14ac:dyDescent="0.3">
      <c r="B171" s="93" t="str">
        <f>IF('PLANO DE CONTAS'!H45="","",'PLANO DE CONTAS'!H45)</f>
        <v/>
      </c>
      <c r="C171" s="61" t="str">
        <f>IF($B171="","",IF($B$154="","",IF($F$4=1,
SUMIFS(ENTRADAS[Valor],ENTRADAS[Categoria],$B$154,ENTRADAS[Status],"Concluído",ENTRADAS[Mês],C$5,ENTRADAS[Ano],$B$5,ENTRADAS[Subcategoria],$B171),
SUMIFS(ENTRADAS[Valor],ENTRADAS[Categoria],$B$154,ENTRADAS[Mês],C$5,ENTRADAS[Ano],$B$5,ENTRADAS[Subcategoria],$B171))))</f>
        <v/>
      </c>
      <c r="D171" s="61" t="str">
        <f>IF($B171="","",IF($B$154="","",IF($F$4=1,
SUMIFS(ENTRADAS[Valor],ENTRADAS[Categoria],$B$154,ENTRADAS[Status],"Concluído",ENTRADAS[Mês],D$5,ENTRADAS[Ano],$B$5,ENTRADAS[Subcategoria],$B171),
SUMIFS(ENTRADAS[Valor],ENTRADAS[Categoria],$B$154,ENTRADAS[Mês],D$5,ENTRADAS[Ano],$B$5,ENTRADAS[Subcategoria],$B171))))</f>
        <v/>
      </c>
      <c r="E171" s="61" t="str">
        <f>IF($B171="","",IF($B$154="","",IF($F$4=1,
SUMIFS(ENTRADAS[Valor],ENTRADAS[Categoria],$B$154,ENTRADAS[Status],"Concluído",ENTRADAS[Mês],E$5,ENTRADAS[Ano],$B$5,ENTRADAS[Subcategoria],$B171),
SUMIFS(ENTRADAS[Valor],ENTRADAS[Categoria],$B$154,ENTRADAS[Mês],E$5,ENTRADAS[Ano],$B$5,ENTRADAS[Subcategoria],$B171))))</f>
        <v/>
      </c>
      <c r="F171" s="61" t="str">
        <f>IF($B171="","",IF($B$154="","",IF($F$4=1,
SUMIFS(ENTRADAS[Valor],ENTRADAS[Categoria],$B$154,ENTRADAS[Status],"Concluído",ENTRADAS[Mês],F$5,ENTRADAS[Ano],$B$5,ENTRADAS[Subcategoria],$B171),
SUMIFS(ENTRADAS[Valor],ENTRADAS[Categoria],$B$154,ENTRADAS[Mês],F$5,ENTRADAS[Ano],$B$5,ENTRADAS[Subcategoria],$B171))))</f>
        <v/>
      </c>
      <c r="G171" s="61" t="str">
        <f>IF($B171="","",IF($B$154="","",IF($F$4=1,
SUMIFS(ENTRADAS[Valor],ENTRADAS[Categoria],$B$154,ENTRADAS[Status],"Concluído",ENTRADAS[Mês],G$5,ENTRADAS[Ano],$B$5,ENTRADAS[Subcategoria],$B171),
SUMIFS(ENTRADAS[Valor],ENTRADAS[Categoria],$B$154,ENTRADAS[Mês],G$5,ENTRADAS[Ano],$B$5,ENTRADAS[Subcategoria],$B171))))</f>
        <v/>
      </c>
      <c r="H171" s="61" t="str">
        <f>IF($B171="","",IF($B$154="","",IF($F$4=1,
SUMIFS(ENTRADAS[Valor],ENTRADAS[Categoria],$B$154,ENTRADAS[Status],"Concluído",ENTRADAS[Mês],H$5,ENTRADAS[Ano],$B$5,ENTRADAS[Subcategoria],$B171),
SUMIFS(ENTRADAS[Valor],ENTRADAS[Categoria],$B$154,ENTRADAS[Mês],H$5,ENTRADAS[Ano],$B$5,ENTRADAS[Subcategoria],$B171))))</f>
        <v/>
      </c>
      <c r="I171" s="61" t="str">
        <f>IF($B171="","",IF($B$154="","",IF($F$4=1,
SUMIFS(ENTRADAS[Valor],ENTRADAS[Categoria],$B$154,ENTRADAS[Status],"Concluído",ENTRADAS[Mês],I$5,ENTRADAS[Ano],$B$5,ENTRADAS[Subcategoria],$B171),
SUMIFS(ENTRADAS[Valor],ENTRADAS[Categoria],$B$154,ENTRADAS[Mês],I$5,ENTRADAS[Ano],$B$5,ENTRADAS[Subcategoria],$B171))))</f>
        <v/>
      </c>
      <c r="J171" s="61" t="str">
        <f>IF($B171="","",IF($B$154="","",IF($F$4=1,
SUMIFS(ENTRADAS[Valor],ENTRADAS[Categoria],$B$154,ENTRADAS[Status],"Concluído",ENTRADAS[Mês],J$5,ENTRADAS[Ano],$B$5,ENTRADAS[Subcategoria],$B171),
SUMIFS(ENTRADAS[Valor],ENTRADAS[Categoria],$B$154,ENTRADAS[Mês],J$5,ENTRADAS[Ano],$B$5,ENTRADAS[Subcategoria],$B171))))</f>
        <v/>
      </c>
      <c r="K171" s="61" t="str">
        <f>IF($B171="","",IF($B$154="","",IF($F$4=1,
SUMIFS(ENTRADAS[Valor],ENTRADAS[Categoria],$B$154,ENTRADAS[Status],"Concluído",ENTRADAS[Mês],K$5,ENTRADAS[Ano],$B$5,ENTRADAS[Subcategoria],$B171),
SUMIFS(ENTRADAS[Valor],ENTRADAS[Categoria],$B$154,ENTRADAS[Mês],K$5,ENTRADAS[Ano],$B$5,ENTRADAS[Subcategoria],$B171))))</f>
        <v/>
      </c>
      <c r="L171" s="61" t="str">
        <f>IF($B171="","",IF($B$154="","",IF($F$4=1,
SUMIFS(ENTRADAS[Valor],ENTRADAS[Categoria],$B$154,ENTRADAS[Status],"Concluído",ENTRADAS[Mês],L$5,ENTRADAS[Ano],$B$5,ENTRADAS[Subcategoria],$B171),
SUMIFS(ENTRADAS[Valor],ENTRADAS[Categoria],$B$154,ENTRADAS[Mês],L$5,ENTRADAS[Ano],$B$5,ENTRADAS[Subcategoria],$B171))))</f>
        <v/>
      </c>
      <c r="M171" s="61" t="str">
        <f>IF($B171="","",IF($B$154="","",IF($F$4=1,
SUMIFS(ENTRADAS[Valor],ENTRADAS[Categoria],$B$154,ENTRADAS[Status],"Concluído",ENTRADAS[Mês],M$5,ENTRADAS[Ano],$B$5,ENTRADAS[Subcategoria],$B171),
SUMIFS(ENTRADAS[Valor],ENTRADAS[Categoria],$B$154,ENTRADAS[Mês],M$5,ENTRADAS[Ano],$B$5,ENTRADAS[Subcategoria],$B171))))</f>
        <v/>
      </c>
      <c r="N171" s="61" t="str">
        <f>IF($B171="","",IF($B$154="","",IF($F$4=1,
SUMIFS(ENTRADAS[Valor],ENTRADAS[Categoria],$B$154,ENTRADAS[Status],"Concluído",ENTRADAS[Mês],N$5,ENTRADAS[Ano],$B$5,ENTRADAS[Subcategoria],$B171),
SUMIFS(ENTRADAS[Valor],ENTRADAS[Categoria],$B$154,ENTRADAS[Mês],N$5,ENTRADAS[Ano],$B$5,ENTRADAS[Subcategoria],$B171))))</f>
        <v/>
      </c>
      <c r="O171" s="57">
        <f t="shared" si="8"/>
        <v>0</v>
      </c>
    </row>
    <row r="172" spans="2:15" x14ac:dyDescent="0.3">
      <c r="B172" s="93" t="str">
        <f>IF('PLANO DE CONTAS'!H46="","",'PLANO DE CONTAS'!H46)</f>
        <v/>
      </c>
      <c r="C172" s="61" t="str">
        <f>IF($B172="","",IF($B$154="","",IF($F$4=1,
SUMIFS(ENTRADAS[Valor],ENTRADAS[Categoria],$B$154,ENTRADAS[Status],"Concluído",ENTRADAS[Mês],C$5,ENTRADAS[Ano],$B$5,ENTRADAS[Subcategoria],$B172),
SUMIFS(ENTRADAS[Valor],ENTRADAS[Categoria],$B$154,ENTRADAS[Mês],C$5,ENTRADAS[Ano],$B$5,ENTRADAS[Subcategoria],$B172))))</f>
        <v/>
      </c>
      <c r="D172" s="61" t="str">
        <f>IF($B172="","",IF($B$154="","",IF($F$4=1,
SUMIFS(ENTRADAS[Valor],ENTRADAS[Categoria],$B$154,ENTRADAS[Status],"Concluído",ENTRADAS[Mês],D$5,ENTRADAS[Ano],$B$5,ENTRADAS[Subcategoria],$B172),
SUMIFS(ENTRADAS[Valor],ENTRADAS[Categoria],$B$154,ENTRADAS[Mês],D$5,ENTRADAS[Ano],$B$5,ENTRADAS[Subcategoria],$B172))))</f>
        <v/>
      </c>
      <c r="E172" s="61" t="str">
        <f>IF($B172="","",IF($B$154="","",IF($F$4=1,
SUMIFS(ENTRADAS[Valor],ENTRADAS[Categoria],$B$154,ENTRADAS[Status],"Concluído",ENTRADAS[Mês],E$5,ENTRADAS[Ano],$B$5,ENTRADAS[Subcategoria],$B172),
SUMIFS(ENTRADAS[Valor],ENTRADAS[Categoria],$B$154,ENTRADAS[Mês],E$5,ENTRADAS[Ano],$B$5,ENTRADAS[Subcategoria],$B172))))</f>
        <v/>
      </c>
      <c r="F172" s="61" t="str">
        <f>IF($B172="","",IF($B$154="","",IF($F$4=1,
SUMIFS(ENTRADAS[Valor],ENTRADAS[Categoria],$B$154,ENTRADAS[Status],"Concluído",ENTRADAS[Mês],F$5,ENTRADAS[Ano],$B$5,ENTRADAS[Subcategoria],$B172),
SUMIFS(ENTRADAS[Valor],ENTRADAS[Categoria],$B$154,ENTRADAS[Mês],F$5,ENTRADAS[Ano],$B$5,ENTRADAS[Subcategoria],$B172))))</f>
        <v/>
      </c>
      <c r="G172" s="61" t="str">
        <f>IF($B172="","",IF($B$154="","",IF($F$4=1,
SUMIFS(ENTRADAS[Valor],ENTRADAS[Categoria],$B$154,ENTRADAS[Status],"Concluído",ENTRADAS[Mês],G$5,ENTRADAS[Ano],$B$5,ENTRADAS[Subcategoria],$B172),
SUMIFS(ENTRADAS[Valor],ENTRADAS[Categoria],$B$154,ENTRADAS[Mês],G$5,ENTRADAS[Ano],$B$5,ENTRADAS[Subcategoria],$B172))))</f>
        <v/>
      </c>
      <c r="H172" s="61" t="str">
        <f>IF($B172="","",IF($B$154="","",IF($F$4=1,
SUMIFS(ENTRADAS[Valor],ENTRADAS[Categoria],$B$154,ENTRADAS[Status],"Concluído",ENTRADAS[Mês],H$5,ENTRADAS[Ano],$B$5,ENTRADAS[Subcategoria],$B172),
SUMIFS(ENTRADAS[Valor],ENTRADAS[Categoria],$B$154,ENTRADAS[Mês],H$5,ENTRADAS[Ano],$B$5,ENTRADAS[Subcategoria],$B172))))</f>
        <v/>
      </c>
      <c r="I172" s="61" t="str">
        <f>IF($B172="","",IF($B$154="","",IF($F$4=1,
SUMIFS(ENTRADAS[Valor],ENTRADAS[Categoria],$B$154,ENTRADAS[Status],"Concluído",ENTRADAS[Mês],I$5,ENTRADAS[Ano],$B$5,ENTRADAS[Subcategoria],$B172),
SUMIFS(ENTRADAS[Valor],ENTRADAS[Categoria],$B$154,ENTRADAS[Mês],I$5,ENTRADAS[Ano],$B$5,ENTRADAS[Subcategoria],$B172))))</f>
        <v/>
      </c>
      <c r="J172" s="61" t="str">
        <f>IF($B172="","",IF($B$154="","",IF($F$4=1,
SUMIFS(ENTRADAS[Valor],ENTRADAS[Categoria],$B$154,ENTRADAS[Status],"Concluído",ENTRADAS[Mês],J$5,ENTRADAS[Ano],$B$5,ENTRADAS[Subcategoria],$B172),
SUMIFS(ENTRADAS[Valor],ENTRADAS[Categoria],$B$154,ENTRADAS[Mês],J$5,ENTRADAS[Ano],$B$5,ENTRADAS[Subcategoria],$B172))))</f>
        <v/>
      </c>
      <c r="K172" s="61" t="str">
        <f>IF($B172="","",IF($B$154="","",IF($F$4=1,
SUMIFS(ENTRADAS[Valor],ENTRADAS[Categoria],$B$154,ENTRADAS[Status],"Concluído",ENTRADAS[Mês],K$5,ENTRADAS[Ano],$B$5,ENTRADAS[Subcategoria],$B172),
SUMIFS(ENTRADAS[Valor],ENTRADAS[Categoria],$B$154,ENTRADAS[Mês],K$5,ENTRADAS[Ano],$B$5,ENTRADAS[Subcategoria],$B172))))</f>
        <v/>
      </c>
      <c r="L172" s="61" t="str">
        <f>IF($B172="","",IF($B$154="","",IF($F$4=1,
SUMIFS(ENTRADAS[Valor],ENTRADAS[Categoria],$B$154,ENTRADAS[Status],"Concluído",ENTRADAS[Mês],L$5,ENTRADAS[Ano],$B$5,ENTRADAS[Subcategoria],$B172),
SUMIFS(ENTRADAS[Valor],ENTRADAS[Categoria],$B$154,ENTRADAS[Mês],L$5,ENTRADAS[Ano],$B$5,ENTRADAS[Subcategoria],$B172))))</f>
        <v/>
      </c>
      <c r="M172" s="61" t="str">
        <f>IF($B172="","",IF($B$154="","",IF($F$4=1,
SUMIFS(ENTRADAS[Valor],ENTRADAS[Categoria],$B$154,ENTRADAS[Status],"Concluído",ENTRADAS[Mês],M$5,ENTRADAS[Ano],$B$5,ENTRADAS[Subcategoria],$B172),
SUMIFS(ENTRADAS[Valor],ENTRADAS[Categoria],$B$154,ENTRADAS[Mês],M$5,ENTRADAS[Ano],$B$5,ENTRADAS[Subcategoria],$B172))))</f>
        <v/>
      </c>
      <c r="N172" s="61" t="str">
        <f>IF($B172="","",IF($B$154="","",IF($F$4=1,
SUMIFS(ENTRADAS[Valor],ENTRADAS[Categoria],$B$154,ENTRADAS[Status],"Concluído",ENTRADAS[Mês],N$5,ENTRADAS[Ano],$B$5,ENTRADAS[Subcategoria],$B172),
SUMIFS(ENTRADAS[Valor],ENTRADAS[Categoria],$B$154,ENTRADAS[Mês],N$5,ENTRADAS[Ano],$B$5,ENTRADAS[Subcategoria],$B172))))</f>
        <v/>
      </c>
      <c r="O172" s="57">
        <f t="shared" si="8"/>
        <v>0</v>
      </c>
    </row>
    <row r="173" spans="2:15" x14ac:dyDescent="0.3">
      <c r="B173" s="93" t="str">
        <f>IF('PLANO DE CONTAS'!H47="","",'PLANO DE CONTAS'!H47)</f>
        <v/>
      </c>
      <c r="C173" s="61" t="str">
        <f>IF($B173="","",IF($B$154="","",IF($F$4=1,
SUMIFS(ENTRADAS[Valor],ENTRADAS[Categoria],$B$154,ENTRADAS[Status],"Concluído",ENTRADAS[Mês],C$5,ENTRADAS[Ano],$B$5,ENTRADAS[Subcategoria],$B173),
SUMIFS(ENTRADAS[Valor],ENTRADAS[Categoria],$B$154,ENTRADAS[Mês],C$5,ENTRADAS[Ano],$B$5,ENTRADAS[Subcategoria],$B173))))</f>
        <v/>
      </c>
      <c r="D173" s="61" t="str">
        <f>IF($B173="","",IF($B$154="","",IF($F$4=1,
SUMIFS(ENTRADAS[Valor],ENTRADAS[Categoria],$B$154,ENTRADAS[Status],"Concluído",ENTRADAS[Mês],D$5,ENTRADAS[Ano],$B$5,ENTRADAS[Subcategoria],$B173),
SUMIFS(ENTRADAS[Valor],ENTRADAS[Categoria],$B$154,ENTRADAS[Mês],D$5,ENTRADAS[Ano],$B$5,ENTRADAS[Subcategoria],$B173))))</f>
        <v/>
      </c>
      <c r="E173" s="61" t="str">
        <f>IF($B173="","",IF($B$154="","",IF($F$4=1,
SUMIFS(ENTRADAS[Valor],ENTRADAS[Categoria],$B$154,ENTRADAS[Status],"Concluído",ENTRADAS[Mês],E$5,ENTRADAS[Ano],$B$5,ENTRADAS[Subcategoria],$B173),
SUMIFS(ENTRADAS[Valor],ENTRADAS[Categoria],$B$154,ENTRADAS[Mês],E$5,ENTRADAS[Ano],$B$5,ENTRADAS[Subcategoria],$B173))))</f>
        <v/>
      </c>
      <c r="F173" s="61" t="str">
        <f>IF($B173="","",IF($B$154="","",IF($F$4=1,
SUMIFS(ENTRADAS[Valor],ENTRADAS[Categoria],$B$154,ENTRADAS[Status],"Concluído",ENTRADAS[Mês],F$5,ENTRADAS[Ano],$B$5,ENTRADAS[Subcategoria],$B173),
SUMIFS(ENTRADAS[Valor],ENTRADAS[Categoria],$B$154,ENTRADAS[Mês],F$5,ENTRADAS[Ano],$B$5,ENTRADAS[Subcategoria],$B173))))</f>
        <v/>
      </c>
      <c r="G173" s="61" t="str">
        <f>IF($B173="","",IF($B$154="","",IF($F$4=1,
SUMIFS(ENTRADAS[Valor],ENTRADAS[Categoria],$B$154,ENTRADAS[Status],"Concluído",ENTRADAS[Mês],G$5,ENTRADAS[Ano],$B$5,ENTRADAS[Subcategoria],$B173),
SUMIFS(ENTRADAS[Valor],ENTRADAS[Categoria],$B$154,ENTRADAS[Mês],G$5,ENTRADAS[Ano],$B$5,ENTRADAS[Subcategoria],$B173))))</f>
        <v/>
      </c>
      <c r="H173" s="61" t="str">
        <f>IF($B173="","",IF($B$154="","",IF($F$4=1,
SUMIFS(ENTRADAS[Valor],ENTRADAS[Categoria],$B$154,ENTRADAS[Status],"Concluído",ENTRADAS[Mês],H$5,ENTRADAS[Ano],$B$5,ENTRADAS[Subcategoria],$B173),
SUMIFS(ENTRADAS[Valor],ENTRADAS[Categoria],$B$154,ENTRADAS[Mês],H$5,ENTRADAS[Ano],$B$5,ENTRADAS[Subcategoria],$B173))))</f>
        <v/>
      </c>
      <c r="I173" s="61" t="str">
        <f>IF($B173="","",IF($B$154="","",IF($F$4=1,
SUMIFS(ENTRADAS[Valor],ENTRADAS[Categoria],$B$154,ENTRADAS[Status],"Concluído",ENTRADAS[Mês],I$5,ENTRADAS[Ano],$B$5,ENTRADAS[Subcategoria],$B173),
SUMIFS(ENTRADAS[Valor],ENTRADAS[Categoria],$B$154,ENTRADAS[Mês],I$5,ENTRADAS[Ano],$B$5,ENTRADAS[Subcategoria],$B173))))</f>
        <v/>
      </c>
      <c r="J173" s="61" t="str">
        <f>IF($B173="","",IF($B$154="","",IF($F$4=1,
SUMIFS(ENTRADAS[Valor],ENTRADAS[Categoria],$B$154,ENTRADAS[Status],"Concluído",ENTRADAS[Mês],J$5,ENTRADAS[Ano],$B$5,ENTRADAS[Subcategoria],$B173),
SUMIFS(ENTRADAS[Valor],ENTRADAS[Categoria],$B$154,ENTRADAS[Mês],J$5,ENTRADAS[Ano],$B$5,ENTRADAS[Subcategoria],$B173))))</f>
        <v/>
      </c>
      <c r="K173" s="61" t="str">
        <f>IF($B173="","",IF($B$154="","",IF($F$4=1,
SUMIFS(ENTRADAS[Valor],ENTRADAS[Categoria],$B$154,ENTRADAS[Status],"Concluído",ENTRADAS[Mês],K$5,ENTRADAS[Ano],$B$5,ENTRADAS[Subcategoria],$B173),
SUMIFS(ENTRADAS[Valor],ENTRADAS[Categoria],$B$154,ENTRADAS[Mês],K$5,ENTRADAS[Ano],$B$5,ENTRADAS[Subcategoria],$B173))))</f>
        <v/>
      </c>
      <c r="L173" s="61" t="str">
        <f>IF($B173="","",IF($B$154="","",IF($F$4=1,
SUMIFS(ENTRADAS[Valor],ENTRADAS[Categoria],$B$154,ENTRADAS[Status],"Concluído",ENTRADAS[Mês],L$5,ENTRADAS[Ano],$B$5,ENTRADAS[Subcategoria],$B173),
SUMIFS(ENTRADAS[Valor],ENTRADAS[Categoria],$B$154,ENTRADAS[Mês],L$5,ENTRADAS[Ano],$B$5,ENTRADAS[Subcategoria],$B173))))</f>
        <v/>
      </c>
      <c r="M173" s="61" t="str">
        <f>IF($B173="","",IF($B$154="","",IF($F$4=1,
SUMIFS(ENTRADAS[Valor],ENTRADAS[Categoria],$B$154,ENTRADAS[Status],"Concluído",ENTRADAS[Mês],M$5,ENTRADAS[Ano],$B$5,ENTRADAS[Subcategoria],$B173),
SUMIFS(ENTRADAS[Valor],ENTRADAS[Categoria],$B$154,ENTRADAS[Mês],M$5,ENTRADAS[Ano],$B$5,ENTRADAS[Subcategoria],$B173))))</f>
        <v/>
      </c>
      <c r="N173" s="61" t="str">
        <f>IF($B173="","",IF($B$154="","",IF($F$4=1,
SUMIFS(ENTRADAS[Valor],ENTRADAS[Categoria],$B$154,ENTRADAS[Status],"Concluído",ENTRADAS[Mês],N$5,ENTRADAS[Ano],$B$5,ENTRADAS[Subcategoria],$B173),
SUMIFS(ENTRADAS[Valor],ENTRADAS[Categoria],$B$154,ENTRADAS[Mês],N$5,ENTRADAS[Ano],$B$5,ENTRADAS[Subcategoria],$B173))))</f>
        <v/>
      </c>
      <c r="O173" s="57">
        <f t="shared" si="8"/>
        <v>0</v>
      </c>
    </row>
    <row r="174" spans="2:15" x14ac:dyDescent="0.3">
      <c r="B174" s="93" t="str">
        <f>IF('PLANO DE CONTAS'!H48="","",'PLANO DE CONTAS'!H48)</f>
        <v/>
      </c>
      <c r="C174" s="61" t="str">
        <f>IF($B174="","",IF($B$154="","",IF($F$4=1,
SUMIFS(ENTRADAS[Valor],ENTRADAS[Categoria],$B$154,ENTRADAS[Status],"Concluído",ENTRADAS[Mês],C$5,ENTRADAS[Ano],$B$5,ENTRADAS[Subcategoria],$B174),
SUMIFS(ENTRADAS[Valor],ENTRADAS[Categoria],$B$154,ENTRADAS[Mês],C$5,ENTRADAS[Ano],$B$5,ENTRADAS[Subcategoria],$B174))))</f>
        <v/>
      </c>
      <c r="D174" s="61" t="str">
        <f>IF($B174="","",IF($B$154="","",IF($F$4=1,
SUMIFS(ENTRADAS[Valor],ENTRADAS[Categoria],$B$154,ENTRADAS[Status],"Concluído",ENTRADAS[Mês],D$5,ENTRADAS[Ano],$B$5,ENTRADAS[Subcategoria],$B174),
SUMIFS(ENTRADAS[Valor],ENTRADAS[Categoria],$B$154,ENTRADAS[Mês],D$5,ENTRADAS[Ano],$B$5,ENTRADAS[Subcategoria],$B174))))</f>
        <v/>
      </c>
      <c r="E174" s="61" t="str">
        <f>IF($B174="","",IF($B$154="","",IF($F$4=1,
SUMIFS(ENTRADAS[Valor],ENTRADAS[Categoria],$B$154,ENTRADAS[Status],"Concluído",ENTRADAS[Mês],E$5,ENTRADAS[Ano],$B$5,ENTRADAS[Subcategoria],$B174),
SUMIFS(ENTRADAS[Valor],ENTRADAS[Categoria],$B$154,ENTRADAS[Mês],E$5,ENTRADAS[Ano],$B$5,ENTRADAS[Subcategoria],$B174))))</f>
        <v/>
      </c>
      <c r="F174" s="61" t="str">
        <f>IF($B174="","",IF($B$154="","",IF($F$4=1,
SUMIFS(ENTRADAS[Valor],ENTRADAS[Categoria],$B$154,ENTRADAS[Status],"Concluído",ENTRADAS[Mês],F$5,ENTRADAS[Ano],$B$5,ENTRADAS[Subcategoria],$B174),
SUMIFS(ENTRADAS[Valor],ENTRADAS[Categoria],$B$154,ENTRADAS[Mês],F$5,ENTRADAS[Ano],$B$5,ENTRADAS[Subcategoria],$B174))))</f>
        <v/>
      </c>
      <c r="G174" s="61" t="str">
        <f>IF($B174="","",IF($B$154="","",IF($F$4=1,
SUMIFS(ENTRADAS[Valor],ENTRADAS[Categoria],$B$154,ENTRADAS[Status],"Concluído",ENTRADAS[Mês],G$5,ENTRADAS[Ano],$B$5,ENTRADAS[Subcategoria],$B174),
SUMIFS(ENTRADAS[Valor],ENTRADAS[Categoria],$B$154,ENTRADAS[Mês],G$5,ENTRADAS[Ano],$B$5,ENTRADAS[Subcategoria],$B174))))</f>
        <v/>
      </c>
      <c r="H174" s="61" t="str">
        <f>IF($B174="","",IF($B$154="","",IF($F$4=1,
SUMIFS(ENTRADAS[Valor],ENTRADAS[Categoria],$B$154,ENTRADAS[Status],"Concluído",ENTRADAS[Mês],H$5,ENTRADAS[Ano],$B$5,ENTRADAS[Subcategoria],$B174),
SUMIFS(ENTRADAS[Valor],ENTRADAS[Categoria],$B$154,ENTRADAS[Mês],H$5,ENTRADAS[Ano],$B$5,ENTRADAS[Subcategoria],$B174))))</f>
        <v/>
      </c>
      <c r="I174" s="61" t="str">
        <f>IF($B174="","",IF($B$154="","",IF($F$4=1,
SUMIFS(ENTRADAS[Valor],ENTRADAS[Categoria],$B$154,ENTRADAS[Status],"Concluído",ENTRADAS[Mês],I$5,ENTRADAS[Ano],$B$5,ENTRADAS[Subcategoria],$B174),
SUMIFS(ENTRADAS[Valor],ENTRADAS[Categoria],$B$154,ENTRADAS[Mês],I$5,ENTRADAS[Ano],$B$5,ENTRADAS[Subcategoria],$B174))))</f>
        <v/>
      </c>
      <c r="J174" s="61" t="str">
        <f>IF($B174="","",IF($B$154="","",IF($F$4=1,
SUMIFS(ENTRADAS[Valor],ENTRADAS[Categoria],$B$154,ENTRADAS[Status],"Concluído",ENTRADAS[Mês],J$5,ENTRADAS[Ano],$B$5,ENTRADAS[Subcategoria],$B174),
SUMIFS(ENTRADAS[Valor],ENTRADAS[Categoria],$B$154,ENTRADAS[Mês],J$5,ENTRADAS[Ano],$B$5,ENTRADAS[Subcategoria],$B174))))</f>
        <v/>
      </c>
      <c r="K174" s="61" t="str">
        <f>IF($B174="","",IF($B$154="","",IF($F$4=1,
SUMIFS(ENTRADAS[Valor],ENTRADAS[Categoria],$B$154,ENTRADAS[Status],"Concluído",ENTRADAS[Mês],K$5,ENTRADAS[Ano],$B$5,ENTRADAS[Subcategoria],$B174),
SUMIFS(ENTRADAS[Valor],ENTRADAS[Categoria],$B$154,ENTRADAS[Mês],K$5,ENTRADAS[Ano],$B$5,ENTRADAS[Subcategoria],$B174))))</f>
        <v/>
      </c>
      <c r="L174" s="61" t="str">
        <f>IF($B174="","",IF($B$154="","",IF($F$4=1,
SUMIFS(ENTRADAS[Valor],ENTRADAS[Categoria],$B$154,ENTRADAS[Status],"Concluído",ENTRADAS[Mês],L$5,ENTRADAS[Ano],$B$5,ENTRADAS[Subcategoria],$B174),
SUMIFS(ENTRADAS[Valor],ENTRADAS[Categoria],$B$154,ENTRADAS[Mês],L$5,ENTRADAS[Ano],$B$5,ENTRADAS[Subcategoria],$B174))))</f>
        <v/>
      </c>
      <c r="M174" s="61" t="str">
        <f>IF($B174="","",IF($B$154="","",IF($F$4=1,
SUMIFS(ENTRADAS[Valor],ENTRADAS[Categoria],$B$154,ENTRADAS[Status],"Concluído",ENTRADAS[Mês],M$5,ENTRADAS[Ano],$B$5,ENTRADAS[Subcategoria],$B174),
SUMIFS(ENTRADAS[Valor],ENTRADAS[Categoria],$B$154,ENTRADAS[Mês],M$5,ENTRADAS[Ano],$B$5,ENTRADAS[Subcategoria],$B174))))</f>
        <v/>
      </c>
      <c r="N174" s="61" t="str">
        <f>IF($B174="","",IF($B$154="","",IF($F$4=1,
SUMIFS(ENTRADAS[Valor],ENTRADAS[Categoria],$B$154,ENTRADAS[Status],"Concluído",ENTRADAS[Mês],N$5,ENTRADAS[Ano],$B$5,ENTRADAS[Subcategoria],$B174),
SUMIFS(ENTRADAS[Valor],ENTRADAS[Categoria],$B$154,ENTRADAS[Mês],N$5,ENTRADAS[Ano],$B$5,ENTRADAS[Subcategoria],$B174))))</f>
        <v/>
      </c>
      <c r="O174" s="57">
        <f t="shared" si="8"/>
        <v>0</v>
      </c>
    </row>
    <row r="175" spans="2:15" x14ac:dyDescent="0.3">
      <c r="B175" s="58" t="str">
        <f>IF('PLANO DE CONTAS'!J28="","",'PLANO DE CONTAS'!J28)</f>
        <v>Receita 9</v>
      </c>
      <c r="C175" s="94">
        <f>IF($B175="","",IF($F$4=1,SUMIFS(ENTRADAS[Valor],ENTRADAS[Categoria],$B175,ENTRADAS[Status],"Concluído",ENTRADAS[Mês],C$5,ENTRADAS[Ano],$B$5),SUMIFS(ENTRADAS[Valor],ENTRADAS[Categoria],$B175,ENTRADAS[Mês],C$5,ENTRADAS[Ano],$B$5)))</f>
        <v>0</v>
      </c>
      <c r="D175" s="94">
        <f>IF($B175="","",IF($F$4=1,SUMIFS(ENTRADAS[Valor],ENTRADAS[Categoria],$B175,ENTRADAS[Status],"Concluído",ENTRADAS[Mês],D$5,ENTRADAS[Ano],$B$5),SUMIFS(ENTRADAS[Valor],ENTRADAS[Categoria],$B175,ENTRADAS[Mês],D$5,ENTRADAS[Ano],$B$5)))</f>
        <v>0</v>
      </c>
      <c r="E175" s="94">
        <f>IF($B175="","",IF($F$4=1,SUMIFS(ENTRADAS[Valor],ENTRADAS[Categoria],$B175,ENTRADAS[Status],"Concluído",ENTRADAS[Mês],E$5,ENTRADAS[Ano],$B$5),SUMIFS(ENTRADAS[Valor],ENTRADAS[Categoria],$B175,ENTRADAS[Mês],E$5,ENTRADAS[Ano],$B$5)))</f>
        <v>0</v>
      </c>
      <c r="F175" s="94">
        <f>IF($B175="","",IF($F$4=1,SUMIFS(ENTRADAS[Valor],ENTRADAS[Categoria],$B175,ENTRADAS[Status],"Concluído",ENTRADAS[Mês],F$5,ENTRADAS[Ano],$B$5),SUMIFS(ENTRADAS[Valor],ENTRADAS[Categoria],$B175,ENTRADAS[Mês],F$5,ENTRADAS[Ano],$B$5)))</f>
        <v>0</v>
      </c>
      <c r="G175" s="94">
        <f>IF($B175="","",IF($F$4=1,SUMIFS(ENTRADAS[Valor],ENTRADAS[Categoria],$B175,ENTRADAS[Status],"Concluído",ENTRADAS[Mês],G$5,ENTRADAS[Ano],$B$5),SUMIFS(ENTRADAS[Valor],ENTRADAS[Categoria],$B175,ENTRADAS[Mês],G$5,ENTRADAS[Ano],$B$5)))</f>
        <v>0</v>
      </c>
      <c r="H175" s="94">
        <f>IF($B175="","",IF($F$4=1,SUMIFS(ENTRADAS[Valor],ENTRADAS[Categoria],$B175,ENTRADAS[Status],"Concluído",ENTRADAS[Mês],H$5,ENTRADAS[Ano],$B$5),SUMIFS(ENTRADAS[Valor],ENTRADAS[Categoria],$B175,ENTRADAS[Mês],H$5,ENTRADAS[Ano],$B$5)))</f>
        <v>0</v>
      </c>
      <c r="I175" s="94">
        <f>IF($B175="","",IF($F$4=1,SUMIFS(ENTRADAS[Valor],ENTRADAS[Categoria],$B175,ENTRADAS[Status],"Concluído",ENTRADAS[Mês],I$5,ENTRADAS[Ano],$B$5),SUMIFS(ENTRADAS[Valor],ENTRADAS[Categoria],$B175,ENTRADAS[Mês],I$5,ENTRADAS[Ano],$B$5)))</f>
        <v>0</v>
      </c>
      <c r="J175" s="94">
        <f>IF($B175="","",IF($F$4=1,SUMIFS(ENTRADAS[Valor],ENTRADAS[Categoria],$B175,ENTRADAS[Status],"Concluído",ENTRADAS[Mês],J$5,ENTRADAS[Ano],$B$5),SUMIFS(ENTRADAS[Valor],ENTRADAS[Categoria],$B175,ENTRADAS[Mês],J$5,ENTRADAS[Ano],$B$5)))</f>
        <v>0</v>
      </c>
      <c r="K175" s="94">
        <f>IF($B175="","",IF($F$4=1,SUMIFS(ENTRADAS[Valor],ENTRADAS[Categoria],$B175,ENTRADAS[Status],"Concluído",ENTRADAS[Mês],K$5,ENTRADAS[Ano],$B$5),SUMIFS(ENTRADAS[Valor],ENTRADAS[Categoria],$B175,ENTRADAS[Mês],K$5,ENTRADAS[Ano],$B$5)))</f>
        <v>0</v>
      </c>
      <c r="L175" s="94">
        <f>IF($B175="","",IF($F$4=1,SUMIFS(ENTRADAS[Valor],ENTRADAS[Categoria],$B175,ENTRADAS[Status],"Concluído",ENTRADAS[Mês],L$5,ENTRADAS[Ano],$B$5),SUMIFS(ENTRADAS[Valor],ENTRADAS[Categoria],$B175,ENTRADAS[Mês],L$5,ENTRADAS[Ano],$B$5)))</f>
        <v>0</v>
      </c>
      <c r="M175" s="94">
        <f>IF($B175="","",IF($F$4=1,SUMIFS(ENTRADAS[Valor],ENTRADAS[Categoria],$B175,ENTRADAS[Status],"Concluído",ENTRADAS[Mês],M$5,ENTRADAS[Ano],$B$5),SUMIFS(ENTRADAS[Valor],ENTRADAS[Categoria],$B175,ENTRADAS[Mês],M$5,ENTRADAS[Ano],$B$5)))</f>
        <v>0</v>
      </c>
      <c r="N175" s="94">
        <f>IF($B175="","",IF($F$4=1,SUMIFS(ENTRADAS[Valor],ENTRADAS[Categoria],$B175,ENTRADAS[Status],"Concluído",ENTRADAS[Mês],N$5,ENTRADAS[Ano],$B$5),SUMIFS(ENTRADAS[Valor],ENTRADAS[Categoria],$B175,ENTRADAS[Mês],N$5,ENTRADAS[Ano],$B$5)))</f>
        <v>0</v>
      </c>
      <c r="O175" s="57">
        <f>SUBTOTAL(9,C175,D175,E175,F175,G175,H175,I175,J175,K175,L175,M175,N175)</f>
        <v>0</v>
      </c>
    </row>
    <row r="176" spans="2:15" x14ac:dyDescent="0.3">
      <c r="B176" s="93" t="str">
        <f>IF('PLANO DE CONTAS'!J29="","",'PLANO DE CONTAS'!J29)</f>
        <v/>
      </c>
      <c r="C176" s="61" t="str">
        <f>IF($B176="","",IF($B$175="","",IF($F$4=1,
SUMIFS(ENTRADAS[Valor],ENTRADAS[Categoria],$B$175,ENTRADAS[Status],"Concluído",ENTRADAS[Mês],C$5,ENTRADAS[Ano],$B$5,ENTRADAS[Subcategoria],$B176),
SUMIFS(ENTRADAS[Valor],ENTRADAS[Categoria],$B$175,ENTRADAS[Mês],C$5,ENTRADAS[Ano],$B$5,ENTRADAS[Subcategoria],$B176))))</f>
        <v/>
      </c>
      <c r="D176" s="61" t="str">
        <f>IF($B176="","",IF($B$175="","",IF($F$4=1,
SUMIFS(ENTRADAS[Valor],ENTRADAS[Categoria],$B$175,ENTRADAS[Status],"Concluído",ENTRADAS[Mês],D$5,ENTRADAS[Ano],$B$5,ENTRADAS[Subcategoria],$B176),
SUMIFS(ENTRADAS[Valor],ENTRADAS[Categoria],$B$175,ENTRADAS[Mês],D$5,ENTRADAS[Ano],$B$5,ENTRADAS[Subcategoria],$B176))))</f>
        <v/>
      </c>
      <c r="E176" s="61" t="str">
        <f>IF($B176="","",IF($B$175="","",IF($F$4=1,
SUMIFS(ENTRADAS[Valor],ENTRADAS[Categoria],$B$175,ENTRADAS[Status],"Concluído",ENTRADAS[Mês],E$5,ENTRADAS[Ano],$B$5,ENTRADAS[Subcategoria],$B176),
SUMIFS(ENTRADAS[Valor],ENTRADAS[Categoria],$B$175,ENTRADAS[Mês],E$5,ENTRADAS[Ano],$B$5,ENTRADAS[Subcategoria],$B176))))</f>
        <v/>
      </c>
      <c r="F176" s="61" t="str">
        <f>IF($B176="","",IF($B$175="","",IF($F$4=1,
SUMIFS(ENTRADAS[Valor],ENTRADAS[Categoria],$B$175,ENTRADAS[Status],"Concluído",ENTRADAS[Mês],F$5,ENTRADAS[Ano],$B$5,ENTRADAS[Subcategoria],$B176),
SUMIFS(ENTRADAS[Valor],ENTRADAS[Categoria],$B$175,ENTRADAS[Mês],F$5,ENTRADAS[Ano],$B$5,ENTRADAS[Subcategoria],$B176))))</f>
        <v/>
      </c>
      <c r="G176" s="61" t="str">
        <f>IF($B176="","",IF($B$175="","",IF($F$4=1,
SUMIFS(ENTRADAS[Valor],ENTRADAS[Categoria],$B$175,ENTRADAS[Status],"Concluído",ENTRADAS[Mês],G$5,ENTRADAS[Ano],$B$5,ENTRADAS[Subcategoria],$B176),
SUMIFS(ENTRADAS[Valor],ENTRADAS[Categoria],$B$175,ENTRADAS[Mês],G$5,ENTRADAS[Ano],$B$5,ENTRADAS[Subcategoria],$B176))))</f>
        <v/>
      </c>
      <c r="H176" s="61" t="str">
        <f>IF($B176="","",IF($B$175="","",IF($F$4=1,
SUMIFS(ENTRADAS[Valor],ENTRADAS[Categoria],$B$175,ENTRADAS[Status],"Concluído",ENTRADAS[Mês],H$5,ENTRADAS[Ano],$B$5,ENTRADAS[Subcategoria],$B176),
SUMIFS(ENTRADAS[Valor],ENTRADAS[Categoria],$B$175,ENTRADAS[Mês],H$5,ENTRADAS[Ano],$B$5,ENTRADAS[Subcategoria],$B176))))</f>
        <v/>
      </c>
      <c r="I176" s="61" t="str">
        <f>IF($B176="","",IF($B$175="","",IF($F$4=1,
SUMIFS(ENTRADAS[Valor],ENTRADAS[Categoria],$B$175,ENTRADAS[Status],"Concluído",ENTRADAS[Mês],I$5,ENTRADAS[Ano],$B$5,ENTRADAS[Subcategoria],$B176),
SUMIFS(ENTRADAS[Valor],ENTRADAS[Categoria],$B$175,ENTRADAS[Mês],I$5,ENTRADAS[Ano],$B$5,ENTRADAS[Subcategoria],$B176))))</f>
        <v/>
      </c>
      <c r="J176" s="61" t="str">
        <f>IF($B176="","",IF($B$175="","",IF($F$4=1,
SUMIFS(ENTRADAS[Valor],ENTRADAS[Categoria],$B$175,ENTRADAS[Status],"Concluído",ENTRADAS[Mês],J$5,ENTRADAS[Ano],$B$5,ENTRADAS[Subcategoria],$B176),
SUMIFS(ENTRADAS[Valor],ENTRADAS[Categoria],$B$175,ENTRADAS[Mês],J$5,ENTRADAS[Ano],$B$5,ENTRADAS[Subcategoria],$B176))))</f>
        <v/>
      </c>
      <c r="K176" s="61" t="str">
        <f>IF($B176="","",IF($B$175="","",IF($F$4=1,
SUMIFS(ENTRADAS[Valor],ENTRADAS[Categoria],$B$175,ENTRADAS[Status],"Concluído",ENTRADAS[Mês],K$5,ENTRADAS[Ano],$B$5,ENTRADAS[Subcategoria],$B176),
SUMIFS(ENTRADAS[Valor],ENTRADAS[Categoria],$B$175,ENTRADAS[Mês],K$5,ENTRADAS[Ano],$B$5,ENTRADAS[Subcategoria],$B176))))</f>
        <v/>
      </c>
      <c r="L176" s="61" t="str">
        <f>IF($B176="","",IF($B$175="","",IF($F$4=1,
SUMIFS(ENTRADAS[Valor],ENTRADAS[Categoria],$B$175,ENTRADAS[Status],"Concluído",ENTRADAS[Mês],L$5,ENTRADAS[Ano],$B$5,ENTRADAS[Subcategoria],$B176),
SUMIFS(ENTRADAS[Valor],ENTRADAS[Categoria],$B$175,ENTRADAS[Mês],L$5,ENTRADAS[Ano],$B$5,ENTRADAS[Subcategoria],$B176))))</f>
        <v/>
      </c>
      <c r="M176" s="61" t="str">
        <f>IF($B176="","",IF($B$175="","",IF($F$4=1,
SUMIFS(ENTRADAS[Valor],ENTRADAS[Categoria],$B$175,ENTRADAS[Status],"Concluído",ENTRADAS[Mês],M$5,ENTRADAS[Ano],$B$5,ENTRADAS[Subcategoria],$B176),
SUMIFS(ENTRADAS[Valor],ENTRADAS[Categoria],$B$175,ENTRADAS[Mês],M$5,ENTRADAS[Ano],$B$5,ENTRADAS[Subcategoria],$B176))))</f>
        <v/>
      </c>
      <c r="N176" s="61" t="str">
        <f>IF($B176="","",IF($B$175="","",IF($F$4=1,
SUMIFS(ENTRADAS[Valor],ENTRADAS[Categoria],$B$175,ENTRADAS[Status],"Concluído",ENTRADAS[Mês],N$5,ENTRADAS[Ano],$B$5,ENTRADAS[Subcategoria],$B176),
SUMIFS(ENTRADAS[Valor],ENTRADAS[Categoria],$B$175,ENTRADAS[Mês],N$5,ENTRADAS[Ano],$B$5,ENTRADAS[Subcategoria],$B176))))</f>
        <v/>
      </c>
      <c r="O176" s="57">
        <f>SUBTOTAL(9,C176,D176,E176,F176,G176,H176,I176,J176,K176,L176,M176,N176)</f>
        <v>0</v>
      </c>
    </row>
    <row r="177" spans="2:15" x14ac:dyDescent="0.3">
      <c r="B177" s="93" t="str">
        <f>IF('PLANO DE CONTAS'!J30="","",'PLANO DE CONTAS'!J30)</f>
        <v/>
      </c>
      <c r="C177" s="61" t="str">
        <f>IF($B177="","",IF($B$175="","",IF($F$4=1,
SUMIFS(ENTRADAS[Valor],ENTRADAS[Categoria],$B$175,ENTRADAS[Status],"Concluído",ENTRADAS[Mês],C$5,ENTRADAS[Ano],$B$5,ENTRADAS[Subcategoria],$B177),
SUMIFS(ENTRADAS[Valor],ENTRADAS[Categoria],$B$175,ENTRADAS[Mês],C$5,ENTRADAS[Ano],$B$5,ENTRADAS[Subcategoria],$B177))))</f>
        <v/>
      </c>
      <c r="D177" s="61" t="str">
        <f>IF($B177="","",IF($B$175="","",IF($F$4=1,
SUMIFS(ENTRADAS[Valor],ENTRADAS[Categoria],$B$175,ENTRADAS[Status],"Concluído",ENTRADAS[Mês],D$5,ENTRADAS[Ano],$B$5,ENTRADAS[Subcategoria],$B177),
SUMIFS(ENTRADAS[Valor],ENTRADAS[Categoria],$B$175,ENTRADAS[Mês],D$5,ENTRADAS[Ano],$B$5,ENTRADAS[Subcategoria],$B177))))</f>
        <v/>
      </c>
      <c r="E177" s="61" t="str">
        <f>IF($B177="","",IF($B$175="","",IF($F$4=1,
SUMIFS(ENTRADAS[Valor],ENTRADAS[Categoria],$B$175,ENTRADAS[Status],"Concluído",ENTRADAS[Mês],E$5,ENTRADAS[Ano],$B$5,ENTRADAS[Subcategoria],$B177),
SUMIFS(ENTRADAS[Valor],ENTRADAS[Categoria],$B$175,ENTRADAS[Mês],E$5,ENTRADAS[Ano],$B$5,ENTRADAS[Subcategoria],$B177))))</f>
        <v/>
      </c>
      <c r="F177" s="61" t="str">
        <f>IF($B177="","",IF($B$175="","",IF($F$4=1,
SUMIFS(ENTRADAS[Valor],ENTRADAS[Categoria],$B$175,ENTRADAS[Status],"Concluído",ENTRADAS[Mês],F$5,ENTRADAS[Ano],$B$5,ENTRADAS[Subcategoria],$B177),
SUMIFS(ENTRADAS[Valor],ENTRADAS[Categoria],$B$175,ENTRADAS[Mês],F$5,ENTRADAS[Ano],$B$5,ENTRADAS[Subcategoria],$B177))))</f>
        <v/>
      </c>
      <c r="G177" s="61" t="str">
        <f>IF($B177="","",IF($B$175="","",IF($F$4=1,
SUMIFS(ENTRADAS[Valor],ENTRADAS[Categoria],$B$175,ENTRADAS[Status],"Concluído",ENTRADAS[Mês],G$5,ENTRADAS[Ano],$B$5,ENTRADAS[Subcategoria],$B177),
SUMIFS(ENTRADAS[Valor],ENTRADAS[Categoria],$B$175,ENTRADAS[Mês],G$5,ENTRADAS[Ano],$B$5,ENTRADAS[Subcategoria],$B177))))</f>
        <v/>
      </c>
      <c r="H177" s="61" t="str">
        <f>IF($B177="","",IF($B$175="","",IF($F$4=1,
SUMIFS(ENTRADAS[Valor],ENTRADAS[Categoria],$B$175,ENTRADAS[Status],"Concluído",ENTRADAS[Mês],H$5,ENTRADAS[Ano],$B$5,ENTRADAS[Subcategoria],$B177),
SUMIFS(ENTRADAS[Valor],ENTRADAS[Categoria],$B$175,ENTRADAS[Mês],H$5,ENTRADAS[Ano],$B$5,ENTRADAS[Subcategoria],$B177))))</f>
        <v/>
      </c>
      <c r="I177" s="61" t="str">
        <f>IF($B177="","",IF($B$175="","",IF($F$4=1,
SUMIFS(ENTRADAS[Valor],ENTRADAS[Categoria],$B$175,ENTRADAS[Status],"Concluído",ENTRADAS[Mês],I$5,ENTRADAS[Ano],$B$5,ENTRADAS[Subcategoria],$B177),
SUMIFS(ENTRADAS[Valor],ENTRADAS[Categoria],$B$175,ENTRADAS[Mês],I$5,ENTRADAS[Ano],$B$5,ENTRADAS[Subcategoria],$B177))))</f>
        <v/>
      </c>
      <c r="J177" s="61" t="str">
        <f>IF($B177="","",IF($B$175="","",IF($F$4=1,
SUMIFS(ENTRADAS[Valor],ENTRADAS[Categoria],$B$175,ENTRADAS[Status],"Concluído",ENTRADAS[Mês],J$5,ENTRADAS[Ano],$B$5,ENTRADAS[Subcategoria],$B177),
SUMIFS(ENTRADAS[Valor],ENTRADAS[Categoria],$B$175,ENTRADAS[Mês],J$5,ENTRADAS[Ano],$B$5,ENTRADAS[Subcategoria],$B177))))</f>
        <v/>
      </c>
      <c r="K177" s="61" t="str">
        <f>IF($B177="","",IF($B$175="","",IF($F$4=1,
SUMIFS(ENTRADAS[Valor],ENTRADAS[Categoria],$B$175,ENTRADAS[Status],"Concluído",ENTRADAS[Mês],K$5,ENTRADAS[Ano],$B$5,ENTRADAS[Subcategoria],$B177),
SUMIFS(ENTRADAS[Valor],ENTRADAS[Categoria],$B$175,ENTRADAS[Mês],K$5,ENTRADAS[Ano],$B$5,ENTRADAS[Subcategoria],$B177))))</f>
        <v/>
      </c>
      <c r="L177" s="61" t="str">
        <f>IF($B177="","",IF($B$175="","",IF($F$4=1,
SUMIFS(ENTRADAS[Valor],ENTRADAS[Categoria],$B$175,ENTRADAS[Status],"Concluído",ENTRADAS[Mês],L$5,ENTRADAS[Ano],$B$5,ENTRADAS[Subcategoria],$B177),
SUMIFS(ENTRADAS[Valor],ENTRADAS[Categoria],$B$175,ENTRADAS[Mês],L$5,ENTRADAS[Ano],$B$5,ENTRADAS[Subcategoria],$B177))))</f>
        <v/>
      </c>
      <c r="M177" s="61" t="str">
        <f>IF($B177="","",IF($B$175="","",IF($F$4=1,
SUMIFS(ENTRADAS[Valor],ENTRADAS[Categoria],$B$175,ENTRADAS[Status],"Concluído",ENTRADAS[Mês],M$5,ENTRADAS[Ano],$B$5,ENTRADAS[Subcategoria],$B177),
SUMIFS(ENTRADAS[Valor],ENTRADAS[Categoria],$B$175,ENTRADAS[Mês],M$5,ENTRADAS[Ano],$B$5,ENTRADAS[Subcategoria],$B177))))</f>
        <v/>
      </c>
      <c r="N177" s="61" t="str">
        <f>IF($B177="","",IF($B$175="","",IF($F$4=1,
SUMIFS(ENTRADAS[Valor],ENTRADAS[Categoria],$B$175,ENTRADAS[Status],"Concluído",ENTRADAS[Mês],N$5,ENTRADAS[Ano],$B$5,ENTRADAS[Subcategoria],$B177),
SUMIFS(ENTRADAS[Valor],ENTRADAS[Categoria],$B$175,ENTRADAS[Mês],N$5,ENTRADAS[Ano],$B$5,ENTRADAS[Subcategoria],$B177))))</f>
        <v/>
      </c>
      <c r="O177" s="57">
        <f t="shared" ref="O177:O195" si="9">SUBTOTAL(9,C177,D177,E177,F177,G177,H177,I177,J177,K177,L177,M177,N177)</f>
        <v>0</v>
      </c>
    </row>
    <row r="178" spans="2:15" x14ac:dyDescent="0.3">
      <c r="B178" s="93" t="str">
        <f>IF('PLANO DE CONTAS'!J31="","",'PLANO DE CONTAS'!J31)</f>
        <v/>
      </c>
      <c r="C178" s="61" t="str">
        <f>IF($B178="","",IF($B$175="","",IF($F$4=1,
SUMIFS(ENTRADAS[Valor],ENTRADAS[Categoria],$B$175,ENTRADAS[Status],"Concluído",ENTRADAS[Mês],C$5,ENTRADAS[Ano],$B$5,ENTRADAS[Subcategoria],$B178),
SUMIFS(ENTRADAS[Valor],ENTRADAS[Categoria],$B$175,ENTRADAS[Mês],C$5,ENTRADAS[Ano],$B$5,ENTRADAS[Subcategoria],$B178))))</f>
        <v/>
      </c>
      <c r="D178" s="61" t="str">
        <f>IF($B178="","",IF($B$175="","",IF($F$4=1,
SUMIFS(ENTRADAS[Valor],ENTRADAS[Categoria],$B$175,ENTRADAS[Status],"Concluído",ENTRADAS[Mês],D$5,ENTRADAS[Ano],$B$5,ENTRADAS[Subcategoria],$B178),
SUMIFS(ENTRADAS[Valor],ENTRADAS[Categoria],$B$175,ENTRADAS[Mês],D$5,ENTRADAS[Ano],$B$5,ENTRADAS[Subcategoria],$B178))))</f>
        <v/>
      </c>
      <c r="E178" s="61" t="str">
        <f>IF($B178="","",IF($B$175="","",IF($F$4=1,
SUMIFS(ENTRADAS[Valor],ENTRADAS[Categoria],$B$175,ENTRADAS[Status],"Concluído",ENTRADAS[Mês],E$5,ENTRADAS[Ano],$B$5,ENTRADAS[Subcategoria],$B178),
SUMIFS(ENTRADAS[Valor],ENTRADAS[Categoria],$B$175,ENTRADAS[Mês],E$5,ENTRADAS[Ano],$B$5,ENTRADAS[Subcategoria],$B178))))</f>
        <v/>
      </c>
      <c r="F178" s="61" t="str">
        <f>IF($B178="","",IF($B$175="","",IF($F$4=1,
SUMIFS(ENTRADAS[Valor],ENTRADAS[Categoria],$B$175,ENTRADAS[Status],"Concluído",ENTRADAS[Mês],F$5,ENTRADAS[Ano],$B$5,ENTRADAS[Subcategoria],$B178),
SUMIFS(ENTRADAS[Valor],ENTRADAS[Categoria],$B$175,ENTRADAS[Mês],F$5,ENTRADAS[Ano],$B$5,ENTRADAS[Subcategoria],$B178))))</f>
        <v/>
      </c>
      <c r="G178" s="61" t="str">
        <f>IF($B178="","",IF($B$175="","",IF($F$4=1,
SUMIFS(ENTRADAS[Valor],ENTRADAS[Categoria],$B$175,ENTRADAS[Status],"Concluído",ENTRADAS[Mês],G$5,ENTRADAS[Ano],$B$5,ENTRADAS[Subcategoria],$B178),
SUMIFS(ENTRADAS[Valor],ENTRADAS[Categoria],$B$175,ENTRADAS[Mês],G$5,ENTRADAS[Ano],$B$5,ENTRADAS[Subcategoria],$B178))))</f>
        <v/>
      </c>
      <c r="H178" s="61" t="str">
        <f>IF($B178="","",IF($B$175="","",IF($F$4=1,
SUMIFS(ENTRADAS[Valor],ENTRADAS[Categoria],$B$175,ENTRADAS[Status],"Concluído",ENTRADAS[Mês],H$5,ENTRADAS[Ano],$B$5,ENTRADAS[Subcategoria],$B178),
SUMIFS(ENTRADAS[Valor],ENTRADAS[Categoria],$B$175,ENTRADAS[Mês],H$5,ENTRADAS[Ano],$B$5,ENTRADAS[Subcategoria],$B178))))</f>
        <v/>
      </c>
      <c r="I178" s="61" t="str">
        <f>IF($B178="","",IF($B$175="","",IF($F$4=1,
SUMIFS(ENTRADAS[Valor],ENTRADAS[Categoria],$B$175,ENTRADAS[Status],"Concluído",ENTRADAS[Mês],I$5,ENTRADAS[Ano],$B$5,ENTRADAS[Subcategoria],$B178),
SUMIFS(ENTRADAS[Valor],ENTRADAS[Categoria],$B$175,ENTRADAS[Mês],I$5,ENTRADAS[Ano],$B$5,ENTRADAS[Subcategoria],$B178))))</f>
        <v/>
      </c>
      <c r="J178" s="61" t="str">
        <f>IF($B178="","",IF($B$175="","",IF($F$4=1,
SUMIFS(ENTRADAS[Valor],ENTRADAS[Categoria],$B$175,ENTRADAS[Status],"Concluído",ENTRADAS[Mês],J$5,ENTRADAS[Ano],$B$5,ENTRADAS[Subcategoria],$B178),
SUMIFS(ENTRADAS[Valor],ENTRADAS[Categoria],$B$175,ENTRADAS[Mês],J$5,ENTRADAS[Ano],$B$5,ENTRADAS[Subcategoria],$B178))))</f>
        <v/>
      </c>
      <c r="K178" s="61" t="str">
        <f>IF($B178="","",IF($B$175="","",IF($F$4=1,
SUMIFS(ENTRADAS[Valor],ENTRADAS[Categoria],$B$175,ENTRADAS[Status],"Concluído",ENTRADAS[Mês],K$5,ENTRADAS[Ano],$B$5,ENTRADAS[Subcategoria],$B178),
SUMIFS(ENTRADAS[Valor],ENTRADAS[Categoria],$B$175,ENTRADAS[Mês],K$5,ENTRADAS[Ano],$B$5,ENTRADAS[Subcategoria],$B178))))</f>
        <v/>
      </c>
      <c r="L178" s="61" t="str">
        <f>IF($B178="","",IF($B$175="","",IF($F$4=1,
SUMIFS(ENTRADAS[Valor],ENTRADAS[Categoria],$B$175,ENTRADAS[Status],"Concluído",ENTRADAS[Mês],L$5,ENTRADAS[Ano],$B$5,ENTRADAS[Subcategoria],$B178),
SUMIFS(ENTRADAS[Valor],ENTRADAS[Categoria],$B$175,ENTRADAS[Mês],L$5,ENTRADAS[Ano],$B$5,ENTRADAS[Subcategoria],$B178))))</f>
        <v/>
      </c>
      <c r="M178" s="61" t="str">
        <f>IF($B178="","",IF($B$175="","",IF($F$4=1,
SUMIFS(ENTRADAS[Valor],ENTRADAS[Categoria],$B$175,ENTRADAS[Status],"Concluído",ENTRADAS[Mês],M$5,ENTRADAS[Ano],$B$5,ENTRADAS[Subcategoria],$B178),
SUMIFS(ENTRADAS[Valor],ENTRADAS[Categoria],$B$175,ENTRADAS[Mês],M$5,ENTRADAS[Ano],$B$5,ENTRADAS[Subcategoria],$B178))))</f>
        <v/>
      </c>
      <c r="N178" s="61" t="str">
        <f>IF($B178="","",IF($B$175="","",IF($F$4=1,
SUMIFS(ENTRADAS[Valor],ENTRADAS[Categoria],$B$175,ENTRADAS[Status],"Concluído",ENTRADAS[Mês],N$5,ENTRADAS[Ano],$B$5,ENTRADAS[Subcategoria],$B178),
SUMIFS(ENTRADAS[Valor],ENTRADAS[Categoria],$B$175,ENTRADAS[Mês],N$5,ENTRADAS[Ano],$B$5,ENTRADAS[Subcategoria],$B178))))</f>
        <v/>
      </c>
      <c r="O178" s="57">
        <f t="shared" si="9"/>
        <v>0</v>
      </c>
    </row>
    <row r="179" spans="2:15" x14ac:dyDescent="0.3">
      <c r="B179" s="93" t="str">
        <f>IF('PLANO DE CONTAS'!J32="","",'PLANO DE CONTAS'!J32)</f>
        <v/>
      </c>
      <c r="C179" s="61" t="str">
        <f>IF($B179="","",IF($B$175="","",IF($F$4=1,
SUMIFS(ENTRADAS[Valor],ENTRADAS[Categoria],$B$175,ENTRADAS[Status],"Concluído",ENTRADAS[Mês],C$5,ENTRADAS[Ano],$B$5,ENTRADAS[Subcategoria],$B179),
SUMIFS(ENTRADAS[Valor],ENTRADAS[Categoria],$B$175,ENTRADAS[Mês],C$5,ENTRADAS[Ano],$B$5,ENTRADAS[Subcategoria],$B179))))</f>
        <v/>
      </c>
      <c r="D179" s="61" t="str">
        <f>IF($B179="","",IF($B$175="","",IF($F$4=1,
SUMIFS(ENTRADAS[Valor],ENTRADAS[Categoria],$B$175,ENTRADAS[Status],"Concluído",ENTRADAS[Mês],D$5,ENTRADAS[Ano],$B$5,ENTRADAS[Subcategoria],$B179),
SUMIFS(ENTRADAS[Valor],ENTRADAS[Categoria],$B$175,ENTRADAS[Mês],D$5,ENTRADAS[Ano],$B$5,ENTRADAS[Subcategoria],$B179))))</f>
        <v/>
      </c>
      <c r="E179" s="61" t="str">
        <f>IF($B179="","",IF($B$175="","",IF($F$4=1,
SUMIFS(ENTRADAS[Valor],ENTRADAS[Categoria],$B$175,ENTRADAS[Status],"Concluído",ENTRADAS[Mês],E$5,ENTRADAS[Ano],$B$5,ENTRADAS[Subcategoria],$B179),
SUMIFS(ENTRADAS[Valor],ENTRADAS[Categoria],$B$175,ENTRADAS[Mês],E$5,ENTRADAS[Ano],$B$5,ENTRADAS[Subcategoria],$B179))))</f>
        <v/>
      </c>
      <c r="F179" s="61" t="str">
        <f>IF($B179="","",IF($B$175="","",IF($F$4=1,
SUMIFS(ENTRADAS[Valor],ENTRADAS[Categoria],$B$175,ENTRADAS[Status],"Concluído",ENTRADAS[Mês],F$5,ENTRADAS[Ano],$B$5,ENTRADAS[Subcategoria],$B179),
SUMIFS(ENTRADAS[Valor],ENTRADAS[Categoria],$B$175,ENTRADAS[Mês],F$5,ENTRADAS[Ano],$B$5,ENTRADAS[Subcategoria],$B179))))</f>
        <v/>
      </c>
      <c r="G179" s="61" t="str">
        <f>IF($B179="","",IF($B$175="","",IF($F$4=1,
SUMIFS(ENTRADAS[Valor],ENTRADAS[Categoria],$B$175,ENTRADAS[Status],"Concluído",ENTRADAS[Mês],G$5,ENTRADAS[Ano],$B$5,ENTRADAS[Subcategoria],$B179),
SUMIFS(ENTRADAS[Valor],ENTRADAS[Categoria],$B$175,ENTRADAS[Mês],G$5,ENTRADAS[Ano],$B$5,ENTRADAS[Subcategoria],$B179))))</f>
        <v/>
      </c>
      <c r="H179" s="61" t="str">
        <f>IF($B179="","",IF($B$175="","",IF($F$4=1,
SUMIFS(ENTRADAS[Valor],ENTRADAS[Categoria],$B$175,ENTRADAS[Status],"Concluído",ENTRADAS[Mês],H$5,ENTRADAS[Ano],$B$5,ENTRADAS[Subcategoria],$B179),
SUMIFS(ENTRADAS[Valor],ENTRADAS[Categoria],$B$175,ENTRADAS[Mês],H$5,ENTRADAS[Ano],$B$5,ENTRADAS[Subcategoria],$B179))))</f>
        <v/>
      </c>
      <c r="I179" s="61" t="str">
        <f>IF($B179="","",IF($B$175="","",IF($F$4=1,
SUMIFS(ENTRADAS[Valor],ENTRADAS[Categoria],$B$175,ENTRADAS[Status],"Concluído",ENTRADAS[Mês],I$5,ENTRADAS[Ano],$B$5,ENTRADAS[Subcategoria],$B179),
SUMIFS(ENTRADAS[Valor],ENTRADAS[Categoria],$B$175,ENTRADAS[Mês],I$5,ENTRADAS[Ano],$B$5,ENTRADAS[Subcategoria],$B179))))</f>
        <v/>
      </c>
      <c r="J179" s="61" t="str">
        <f>IF($B179="","",IF($B$175="","",IF($F$4=1,
SUMIFS(ENTRADAS[Valor],ENTRADAS[Categoria],$B$175,ENTRADAS[Status],"Concluído",ENTRADAS[Mês],J$5,ENTRADAS[Ano],$B$5,ENTRADAS[Subcategoria],$B179),
SUMIFS(ENTRADAS[Valor],ENTRADAS[Categoria],$B$175,ENTRADAS[Mês],J$5,ENTRADAS[Ano],$B$5,ENTRADAS[Subcategoria],$B179))))</f>
        <v/>
      </c>
      <c r="K179" s="61" t="str">
        <f>IF($B179="","",IF($B$175="","",IF($F$4=1,
SUMIFS(ENTRADAS[Valor],ENTRADAS[Categoria],$B$175,ENTRADAS[Status],"Concluído",ENTRADAS[Mês],K$5,ENTRADAS[Ano],$B$5,ENTRADAS[Subcategoria],$B179),
SUMIFS(ENTRADAS[Valor],ENTRADAS[Categoria],$B$175,ENTRADAS[Mês],K$5,ENTRADAS[Ano],$B$5,ENTRADAS[Subcategoria],$B179))))</f>
        <v/>
      </c>
      <c r="L179" s="61" t="str">
        <f>IF($B179="","",IF($B$175="","",IF($F$4=1,
SUMIFS(ENTRADAS[Valor],ENTRADAS[Categoria],$B$175,ENTRADAS[Status],"Concluído",ENTRADAS[Mês],L$5,ENTRADAS[Ano],$B$5,ENTRADAS[Subcategoria],$B179),
SUMIFS(ENTRADAS[Valor],ENTRADAS[Categoria],$B$175,ENTRADAS[Mês],L$5,ENTRADAS[Ano],$B$5,ENTRADAS[Subcategoria],$B179))))</f>
        <v/>
      </c>
      <c r="M179" s="61" t="str">
        <f>IF($B179="","",IF($B$175="","",IF($F$4=1,
SUMIFS(ENTRADAS[Valor],ENTRADAS[Categoria],$B$175,ENTRADAS[Status],"Concluído",ENTRADAS[Mês],M$5,ENTRADAS[Ano],$B$5,ENTRADAS[Subcategoria],$B179),
SUMIFS(ENTRADAS[Valor],ENTRADAS[Categoria],$B$175,ENTRADAS[Mês],M$5,ENTRADAS[Ano],$B$5,ENTRADAS[Subcategoria],$B179))))</f>
        <v/>
      </c>
      <c r="N179" s="61" t="str">
        <f>IF($B179="","",IF($B$175="","",IF($F$4=1,
SUMIFS(ENTRADAS[Valor],ENTRADAS[Categoria],$B$175,ENTRADAS[Status],"Concluído",ENTRADAS[Mês],N$5,ENTRADAS[Ano],$B$5,ENTRADAS[Subcategoria],$B179),
SUMIFS(ENTRADAS[Valor],ENTRADAS[Categoria],$B$175,ENTRADAS[Mês],N$5,ENTRADAS[Ano],$B$5,ENTRADAS[Subcategoria],$B179))))</f>
        <v/>
      </c>
      <c r="O179" s="57">
        <f t="shared" si="9"/>
        <v>0</v>
      </c>
    </row>
    <row r="180" spans="2:15" x14ac:dyDescent="0.3">
      <c r="B180" s="93" t="str">
        <f>IF('PLANO DE CONTAS'!J33="","",'PLANO DE CONTAS'!J33)</f>
        <v/>
      </c>
      <c r="C180" s="61" t="str">
        <f>IF($B180="","",IF($B$175="","",IF($F$4=1,
SUMIFS(ENTRADAS[Valor],ENTRADAS[Categoria],$B$175,ENTRADAS[Status],"Concluído",ENTRADAS[Mês],C$5,ENTRADAS[Ano],$B$5,ENTRADAS[Subcategoria],$B180),
SUMIFS(ENTRADAS[Valor],ENTRADAS[Categoria],$B$175,ENTRADAS[Mês],C$5,ENTRADAS[Ano],$B$5,ENTRADAS[Subcategoria],$B180))))</f>
        <v/>
      </c>
      <c r="D180" s="61" t="str">
        <f>IF($B180="","",IF($B$175="","",IF($F$4=1,
SUMIFS(ENTRADAS[Valor],ENTRADAS[Categoria],$B$175,ENTRADAS[Status],"Concluído",ENTRADAS[Mês],D$5,ENTRADAS[Ano],$B$5,ENTRADAS[Subcategoria],$B180),
SUMIFS(ENTRADAS[Valor],ENTRADAS[Categoria],$B$175,ENTRADAS[Mês],D$5,ENTRADAS[Ano],$B$5,ENTRADAS[Subcategoria],$B180))))</f>
        <v/>
      </c>
      <c r="E180" s="61" t="str">
        <f>IF($B180="","",IF($B$175="","",IF($F$4=1,
SUMIFS(ENTRADAS[Valor],ENTRADAS[Categoria],$B$175,ENTRADAS[Status],"Concluído",ENTRADAS[Mês],E$5,ENTRADAS[Ano],$B$5,ENTRADAS[Subcategoria],$B180),
SUMIFS(ENTRADAS[Valor],ENTRADAS[Categoria],$B$175,ENTRADAS[Mês],E$5,ENTRADAS[Ano],$B$5,ENTRADAS[Subcategoria],$B180))))</f>
        <v/>
      </c>
      <c r="F180" s="61" t="str">
        <f>IF($B180="","",IF($B$175="","",IF($F$4=1,
SUMIFS(ENTRADAS[Valor],ENTRADAS[Categoria],$B$175,ENTRADAS[Status],"Concluído",ENTRADAS[Mês],F$5,ENTRADAS[Ano],$B$5,ENTRADAS[Subcategoria],$B180),
SUMIFS(ENTRADAS[Valor],ENTRADAS[Categoria],$B$175,ENTRADAS[Mês],F$5,ENTRADAS[Ano],$B$5,ENTRADAS[Subcategoria],$B180))))</f>
        <v/>
      </c>
      <c r="G180" s="61" t="str">
        <f>IF($B180="","",IF($B$175="","",IF($F$4=1,
SUMIFS(ENTRADAS[Valor],ENTRADAS[Categoria],$B$175,ENTRADAS[Status],"Concluído",ENTRADAS[Mês],G$5,ENTRADAS[Ano],$B$5,ENTRADAS[Subcategoria],$B180),
SUMIFS(ENTRADAS[Valor],ENTRADAS[Categoria],$B$175,ENTRADAS[Mês],G$5,ENTRADAS[Ano],$B$5,ENTRADAS[Subcategoria],$B180))))</f>
        <v/>
      </c>
      <c r="H180" s="61" t="str">
        <f>IF($B180="","",IF($B$175="","",IF($F$4=1,
SUMIFS(ENTRADAS[Valor],ENTRADAS[Categoria],$B$175,ENTRADAS[Status],"Concluído",ENTRADAS[Mês],H$5,ENTRADAS[Ano],$B$5,ENTRADAS[Subcategoria],$B180),
SUMIFS(ENTRADAS[Valor],ENTRADAS[Categoria],$B$175,ENTRADAS[Mês],H$5,ENTRADAS[Ano],$B$5,ENTRADAS[Subcategoria],$B180))))</f>
        <v/>
      </c>
      <c r="I180" s="61" t="str">
        <f>IF($B180="","",IF($B$175="","",IF($F$4=1,
SUMIFS(ENTRADAS[Valor],ENTRADAS[Categoria],$B$175,ENTRADAS[Status],"Concluído",ENTRADAS[Mês],I$5,ENTRADAS[Ano],$B$5,ENTRADAS[Subcategoria],$B180),
SUMIFS(ENTRADAS[Valor],ENTRADAS[Categoria],$B$175,ENTRADAS[Mês],I$5,ENTRADAS[Ano],$B$5,ENTRADAS[Subcategoria],$B180))))</f>
        <v/>
      </c>
      <c r="J180" s="61" t="str">
        <f>IF($B180="","",IF($B$175="","",IF($F$4=1,
SUMIFS(ENTRADAS[Valor],ENTRADAS[Categoria],$B$175,ENTRADAS[Status],"Concluído",ENTRADAS[Mês],J$5,ENTRADAS[Ano],$B$5,ENTRADAS[Subcategoria],$B180),
SUMIFS(ENTRADAS[Valor],ENTRADAS[Categoria],$B$175,ENTRADAS[Mês],J$5,ENTRADAS[Ano],$B$5,ENTRADAS[Subcategoria],$B180))))</f>
        <v/>
      </c>
      <c r="K180" s="61" t="str">
        <f>IF($B180="","",IF($B$175="","",IF($F$4=1,
SUMIFS(ENTRADAS[Valor],ENTRADAS[Categoria],$B$175,ENTRADAS[Status],"Concluído",ENTRADAS[Mês],K$5,ENTRADAS[Ano],$B$5,ENTRADAS[Subcategoria],$B180),
SUMIFS(ENTRADAS[Valor],ENTRADAS[Categoria],$B$175,ENTRADAS[Mês],K$5,ENTRADAS[Ano],$B$5,ENTRADAS[Subcategoria],$B180))))</f>
        <v/>
      </c>
      <c r="L180" s="61" t="str">
        <f>IF($B180="","",IF($B$175="","",IF($F$4=1,
SUMIFS(ENTRADAS[Valor],ENTRADAS[Categoria],$B$175,ENTRADAS[Status],"Concluído",ENTRADAS[Mês],L$5,ENTRADAS[Ano],$B$5,ENTRADAS[Subcategoria],$B180),
SUMIFS(ENTRADAS[Valor],ENTRADAS[Categoria],$B$175,ENTRADAS[Mês],L$5,ENTRADAS[Ano],$B$5,ENTRADAS[Subcategoria],$B180))))</f>
        <v/>
      </c>
      <c r="M180" s="61" t="str">
        <f>IF($B180="","",IF($B$175="","",IF($F$4=1,
SUMIFS(ENTRADAS[Valor],ENTRADAS[Categoria],$B$175,ENTRADAS[Status],"Concluído",ENTRADAS[Mês],M$5,ENTRADAS[Ano],$B$5,ENTRADAS[Subcategoria],$B180),
SUMIFS(ENTRADAS[Valor],ENTRADAS[Categoria],$B$175,ENTRADAS[Mês],M$5,ENTRADAS[Ano],$B$5,ENTRADAS[Subcategoria],$B180))))</f>
        <v/>
      </c>
      <c r="N180" s="61" t="str">
        <f>IF($B180="","",IF($B$175="","",IF($F$4=1,
SUMIFS(ENTRADAS[Valor],ENTRADAS[Categoria],$B$175,ENTRADAS[Status],"Concluído",ENTRADAS[Mês],N$5,ENTRADAS[Ano],$B$5,ENTRADAS[Subcategoria],$B180),
SUMIFS(ENTRADAS[Valor],ENTRADAS[Categoria],$B$175,ENTRADAS[Mês],N$5,ENTRADAS[Ano],$B$5,ENTRADAS[Subcategoria],$B180))))</f>
        <v/>
      </c>
      <c r="O180" s="57">
        <f t="shared" si="9"/>
        <v>0</v>
      </c>
    </row>
    <row r="181" spans="2:15" x14ac:dyDescent="0.3">
      <c r="B181" s="93" t="str">
        <f>IF('PLANO DE CONTAS'!J34="","",'PLANO DE CONTAS'!J34)</f>
        <v/>
      </c>
      <c r="C181" s="61" t="str">
        <f>IF($B181="","",IF($B$175="","",IF($F$4=1,
SUMIFS(ENTRADAS[Valor],ENTRADAS[Categoria],$B$175,ENTRADAS[Status],"Concluído",ENTRADAS[Mês],C$5,ENTRADAS[Ano],$B$5,ENTRADAS[Subcategoria],$B181),
SUMIFS(ENTRADAS[Valor],ENTRADAS[Categoria],$B$175,ENTRADAS[Mês],C$5,ENTRADAS[Ano],$B$5,ENTRADAS[Subcategoria],$B181))))</f>
        <v/>
      </c>
      <c r="D181" s="61" t="str">
        <f>IF($B181="","",IF($B$175="","",IF($F$4=1,
SUMIFS(ENTRADAS[Valor],ENTRADAS[Categoria],$B$175,ENTRADAS[Status],"Concluído",ENTRADAS[Mês],D$5,ENTRADAS[Ano],$B$5,ENTRADAS[Subcategoria],$B181),
SUMIFS(ENTRADAS[Valor],ENTRADAS[Categoria],$B$175,ENTRADAS[Mês],D$5,ENTRADAS[Ano],$B$5,ENTRADAS[Subcategoria],$B181))))</f>
        <v/>
      </c>
      <c r="E181" s="61" t="str">
        <f>IF($B181="","",IF($B$175="","",IF($F$4=1,
SUMIFS(ENTRADAS[Valor],ENTRADAS[Categoria],$B$175,ENTRADAS[Status],"Concluído",ENTRADAS[Mês],E$5,ENTRADAS[Ano],$B$5,ENTRADAS[Subcategoria],$B181),
SUMIFS(ENTRADAS[Valor],ENTRADAS[Categoria],$B$175,ENTRADAS[Mês],E$5,ENTRADAS[Ano],$B$5,ENTRADAS[Subcategoria],$B181))))</f>
        <v/>
      </c>
      <c r="F181" s="61" t="str">
        <f>IF($B181="","",IF($B$175="","",IF($F$4=1,
SUMIFS(ENTRADAS[Valor],ENTRADAS[Categoria],$B$175,ENTRADAS[Status],"Concluído",ENTRADAS[Mês],F$5,ENTRADAS[Ano],$B$5,ENTRADAS[Subcategoria],$B181),
SUMIFS(ENTRADAS[Valor],ENTRADAS[Categoria],$B$175,ENTRADAS[Mês],F$5,ENTRADAS[Ano],$B$5,ENTRADAS[Subcategoria],$B181))))</f>
        <v/>
      </c>
      <c r="G181" s="61" t="str">
        <f>IF($B181="","",IF($B$175="","",IF($F$4=1,
SUMIFS(ENTRADAS[Valor],ENTRADAS[Categoria],$B$175,ENTRADAS[Status],"Concluído",ENTRADAS[Mês],G$5,ENTRADAS[Ano],$B$5,ENTRADAS[Subcategoria],$B181),
SUMIFS(ENTRADAS[Valor],ENTRADAS[Categoria],$B$175,ENTRADAS[Mês],G$5,ENTRADAS[Ano],$B$5,ENTRADAS[Subcategoria],$B181))))</f>
        <v/>
      </c>
      <c r="H181" s="61" t="str">
        <f>IF($B181="","",IF($B$175="","",IF($F$4=1,
SUMIFS(ENTRADAS[Valor],ENTRADAS[Categoria],$B$175,ENTRADAS[Status],"Concluído",ENTRADAS[Mês],H$5,ENTRADAS[Ano],$B$5,ENTRADAS[Subcategoria],$B181),
SUMIFS(ENTRADAS[Valor],ENTRADAS[Categoria],$B$175,ENTRADAS[Mês],H$5,ENTRADAS[Ano],$B$5,ENTRADAS[Subcategoria],$B181))))</f>
        <v/>
      </c>
      <c r="I181" s="61" t="str">
        <f>IF($B181="","",IF($B$175="","",IF($F$4=1,
SUMIFS(ENTRADAS[Valor],ENTRADAS[Categoria],$B$175,ENTRADAS[Status],"Concluído",ENTRADAS[Mês],I$5,ENTRADAS[Ano],$B$5,ENTRADAS[Subcategoria],$B181),
SUMIFS(ENTRADAS[Valor],ENTRADAS[Categoria],$B$175,ENTRADAS[Mês],I$5,ENTRADAS[Ano],$B$5,ENTRADAS[Subcategoria],$B181))))</f>
        <v/>
      </c>
      <c r="J181" s="61" t="str">
        <f>IF($B181="","",IF($B$175="","",IF($F$4=1,
SUMIFS(ENTRADAS[Valor],ENTRADAS[Categoria],$B$175,ENTRADAS[Status],"Concluído",ENTRADAS[Mês],J$5,ENTRADAS[Ano],$B$5,ENTRADAS[Subcategoria],$B181),
SUMIFS(ENTRADAS[Valor],ENTRADAS[Categoria],$B$175,ENTRADAS[Mês],J$5,ENTRADAS[Ano],$B$5,ENTRADAS[Subcategoria],$B181))))</f>
        <v/>
      </c>
      <c r="K181" s="61" t="str">
        <f>IF($B181="","",IF($B$175="","",IF($F$4=1,
SUMIFS(ENTRADAS[Valor],ENTRADAS[Categoria],$B$175,ENTRADAS[Status],"Concluído",ENTRADAS[Mês],K$5,ENTRADAS[Ano],$B$5,ENTRADAS[Subcategoria],$B181),
SUMIFS(ENTRADAS[Valor],ENTRADAS[Categoria],$B$175,ENTRADAS[Mês],K$5,ENTRADAS[Ano],$B$5,ENTRADAS[Subcategoria],$B181))))</f>
        <v/>
      </c>
      <c r="L181" s="61" t="str">
        <f>IF($B181="","",IF($B$175="","",IF($F$4=1,
SUMIFS(ENTRADAS[Valor],ENTRADAS[Categoria],$B$175,ENTRADAS[Status],"Concluído",ENTRADAS[Mês],L$5,ENTRADAS[Ano],$B$5,ENTRADAS[Subcategoria],$B181),
SUMIFS(ENTRADAS[Valor],ENTRADAS[Categoria],$B$175,ENTRADAS[Mês],L$5,ENTRADAS[Ano],$B$5,ENTRADAS[Subcategoria],$B181))))</f>
        <v/>
      </c>
      <c r="M181" s="61" t="str">
        <f>IF($B181="","",IF($B$175="","",IF($F$4=1,
SUMIFS(ENTRADAS[Valor],ENTRADAS[Categoria],$B$175,ENTRADAS[Status],"Concluído",ENTRADAS[Mês],M$5,ENTRADAS[Ano],$B$5,ENTRADAS[Subcategoria],$B181),
SUMIFS(ENTRADAS[Valor],ENTRADAS[Categoria],$B$175,ENTRADAS[Mês],M$5,ENTRADAS[Ano],$B$5,ENTRADAS[Subcategoria],$B181))))</f>
        <v/>
      </c>
      <c r="N181" s="61" t="str">
        <f>IF($B181="","",IF($B$175="","",IF($F$4=1,
SUMIFS(ENTRADAS[Valor],ENTRADAS[Categoria],$B$175,ENTRADAS[Status],"Concluído",ENTRADAS[Mês],N$5,ENTRADAS[Ano],$B$5,ENTRADAS[Subcategoria],$B181),
SUMIFS(ENTRADAS[Valor],ENTRADAS[Categoria],$B$175,ENTRADAS[Mês],N$5,ENTRADAS[Ano],$B$5,ENTRADAS[Subcategoria],$B181))))</f>
        <v/>
      </c>
      <c r="O181" s="57">
        <f t="shared" si="9"/>
        <v>0</v>
      </c>
    </row>
    <row r="182" spans="2:15" x14ac:dyDescent="0.3">
      <c r="B182" s="93" t="str">
        <f>IF('PLANO DE CONTAS'!J35="","",'PLANO DE CONTAS'!J35)</f>
        <v/>
      </c>
      <c r="C182" s="61" t="str">
        <f>IF($B182="","",IF($B$175="","",IF($F$4=1,
SUMIFS(ENTRADAS[Valor],ENTRADAS[Categoria],$B$175,ENTRADAS[Status],"Concluído",ENTRADAS[Mês],C$5,ENTRADAS[Ano],$B$5,ENTRADAS[Subcategoria],$B182),
SUMIFS(ENTRADAS[Valor],ENTRADAS[Categoria],$B$175,ENTRADAS[Mês],C$5,ENTRADAS[Ano],$B$5,ENTRADAS[Subcategoria],$B182))))</f>
        <v/>
      </c>
      <c r="D182" s="61" t="str">
        <f>IF($B182="","",IF($B$175="","",IF($F$4=1,
SUMIFS(ENTRADAS[Valor],ENTRADAS[Categoria],$B$175,ENTRADAS[Status],"Concluído",ENTRADAS[Mês],D$5,ENTRADAS[Ano],$B$5,ENTRADAS[Subcategoria],$B182),
SUMIFS(ENTRADAS[Valor],ENTRADAS[Categoria],$B$175,ENTRADAS[Mês],D$5,ENTRADAS[Ano],$B$5,ENTRADAS[Subcategoria],$B182))))</f>
        <v/>
      </c>
      <c r="E182" s="61" t="str">
        <f>IF($B182="","",IF($B$175="","",IF($F$4=1,
SUMIFS(ENTRADAS[Valor],ENTRADAS[Categoria],$B$175,ENTRADAS[Status],"Concluído",ENTRADAS[Mês],E$5,ENTRADAS[Ano],$B$5,ENTRADAS[Subcategoria],$B182),
SUMIFS(ENTRADAS[Valor],ENTRADAS[Categoria],$B$175,ENTRADAS[Mês],E$5,ENTRADAS[Ano],$B$5,ENTRADAS[Subcategoria],$B182))))</f>
        <v/>
      </c>
      <c r="F182" s="61" t="str">
        <f>IF($B182="","",IF($B$175="","",IF($F$4=1,
SUMIFS(ENTRADAS[Valor],ENTRADAS[Categoria],$B$175,ENTRADAS[Status],"Concluído",ENTRADAS[Mês],F$5,ENTRADAS[Ano],$B$5,ENTRADAS[Subcategoria],$B182),
SUMIFS(ENTRADAS[Valor],ENTRADAS[Categoria],$B$175,ENTRADAS[Mês],F$5,ENTRADAS[Ano],$B$5,ENTRADAS[Subcategoria],$B182))))</f>
        <v/>
      </c>
      <c r="G182" s="61" t="str">
        <f>IF($B182="","",IF($B$175="","",IF($F$4=1,
SUMIFS(ENTRADAS[Valor],ENTRADAS[Categoria],$B$175,ENTRADAS[Status],"Concluído",ENTRADAS[Mês],G$5,ENTRADAS[Ano],$B$5,ENTRADAS[Subcategoria],$B182),
SUMIFS(ENTRADAS[Valor],ENTRADAS[Categoria],$B$175,ENTRADAS[Mês],G$5,ENTRADAS[Ano],$B$5,ENTRADAS[Subcategoria],$B182))))</f>
        <v/>
      </c>
      <c r="H182" s="61" t="str">
        <f>IF($B182="","",IF($B$175="","",IF($F$4=1,
SUMIFS(ENTRADAS[Valor],ENTRADAS[Categoria],$B$175,ENTRADAS[Status],"Concluído",ENTRADAS[Mês],H$5,ENTRADAS[Ano],$B$5,ENTRADAS[Subcategoria],$B182),
SUMIFS(ENTRADAS[Valor],ENTRADAS[Categoria],$B$175,ENTRADAS[Mês],H$5,ENTRADAS[Ano],$B$5,ENTRADAS[Subcategoria],$B182))))</f>
        <v/>
      </c>
      <c r="I182" s="61" t="str">
        <f>IF($B182="","",IF($B$175="","",IF($F$4=1,
SUMIFS(ENTRADAS[Valor],ENTRADAS[Categoria],$B$175,ENTRADAS[Status],"Concluído",ENTRADAS[Mês],I$5,ENTRADAS[Ano],$B$5,ENTRADAS[Subcategoria],$B182),
SUMIFS(ENTRADAS[Valor],ENTRADAS[Categoria],$B$175,ENTRADAS[Mês],I$5,ENTRADAS[Ano],$B$5,ENTRADAS[Subcategoria],$B182))))</f>
        <v/>
      </c>
      <c r="J182" s="61" t="str">
        <f>IF($B182="","",IF($B$175="","",IF($F$4=1,
SUMIFS(ENTRADAS[Valor],ENTRADAS[Categoria],$B$175,ENTRADAS[Status],"Concluído",ENTRADAS[Mês],J$5,ENTRADAS[Ano],$B$5,ENTRADAS[Subcategoria],$B182),
SUMIFS(ENTRADAS[Valor],ENTRADAS[Categoria],$B$175,ENTRADAS[Mês],J$5,ENTRADAS[Ano],$B$5,ENTRADAS[Subcategoria],$B182))))</f>
        <v/>
      </c>
      <c r="K182" s="61" t="str">
        <f>IF($B182="","",IF($B$175="","",IF($F$4=1,
SUMIFS(ENTRADAS[Valor],ENTRADAS[Categoria],$B$175,ENTRADAS[Status],"Concluído",ENTRADAS[Mês],K$5,ENTRADAS[Ano],$B$5,ENTRADAS[Subcategoria],$B182),
SUMIFS(ENTRADAS[Valor],ENTRADAS[Categoria],$B$175,ENTRADAS[Mês],K$5,ENTRADAS[Ano],$B$5,ENTRADAS[Subcategoria],$B182))))</f>
        <v/>
      </c>
      <c r="L182" s="61" t="str">
        <f>IF($B182="","",IF($B$175="","",IF($F$4=1,
SUMIFS(ENTRADAS[Valor],ENTRADAS[Categoria],$B$175,ENTRADAS[Status],"Concluído",ENTRADAS[Mês],L$5,ENTRADAS[Ano],$B$5,ENTRADAS[Subcategoria],$B182),
SUMIFS(ENTRADAS[Valor],ENTRADAS[Categoria],$B$175,ENTRADAS[Mês],L$5,ENTRADAS[Ano],$B$5,ENTRADAS[Subcategoria],$B182))))</f>
        <v/>
      </c>
      <c r="M182" s="61" t="str">
        <f>IF($B182="","",IF($B$175="","",IF($F$4=1,
SUMIFS(ENTRADAS[Valor],ENTRADAS[Categoria],$B$175,ENTRADAS[Status],"Concluído",ENTRADAS[Mês],M$5,ENTRADAS[Ano],$B$5,ENTRADAS[Subcategoria],$B182),
SUMIFS(ENTRADAS[Valor],ENTRADAS[Categoria],$B$175,ENTRADAS[Mês],M$5,ENTRADAS[Ano],$B$5,ENTRADAS[Subcategoria],$B182))))</f>
        <v/>
      </c>
      <c r="N182" s="61" t="str">
        <f>IF($B182="","",IF($B$175="","",IF($F$4=1,
SUMIFS(ENTRADAS[Valor],ENTRADAS[Categoria],$B$175,ENTRADAS[Status],"Concluído",ENTRADAS[Mês],N$5,ENTRADAS[Ano],$B$5,ENTRADAS[Subcategoria],$B182),
SUMIFS(ENTRADAS[Valor],ENTRADAS[Categoria],$B$175,ENTRADAS[Mês],N$5,ENTRADAS[Ano],$B$5,ENTRADAS[Subcategoria],$B182))))</f>
        <v/>
      </c>
      <c r="O182" s="57">
        <f t="shared" si="9"/>
        <v>0</v>
      </c>
    </row>
    <row r="183" spans="2:15" x14ac:dyDescent="0.3">
      <c r="B183" s="93" t="str">
        <f>IF('PLANO DE CONTAS'!J36="","",'PLANO DE CONTAS'!J36)</f>
        <v/>
      </c>
      <c r="C183" s="61" t="str">
        <f>IF($B183="","",IF($B$175="","",IF($F$4=1,
SUMIFS(ENTRADAS[Valor],ENTRADAS[Categoria],$B$175,ENTRADAS[Status],"Concluído",ENTRADAS[Mês],C$5,ENTRADAS[Ano],$B$5,ENTRADAS[Subcategoria],$B183),
SUMIFS(ENTRADAS[Valor],ENTRADAS[Categoria],$B$175,ENTRADAS[Mês],C$5,ENTRADAS[Ano],$B$5,ENTRADAS[Subcategoria],$B183))))</f>
        <v/>
      </c>
      <c r="D183" s="61" t="str">
        <f>IF($B183="","",IF($B$175="","",IF($F$4=1,
SUMIFS(ENTRADAS[Valor],ENTRADAS[Categoria],$B$175,ENTRADAS[Status],"Concluído",ENTRADAS[Mês],D$5,ENTRADAS[Ano],$B$5,ENTRADAS[Subcategoria],$B183),
SUMIFS(ENTRADAS[Valor],ENTRADAS[Categoria],$B$175,ENTRADAS[Mês],D$5,ENTRADAS[Ano],$B$5,ENTRADAS[Subcategoria],$B183))))</f>
        <v/>
      </c>
      <c r="E183" s="61" t="str">
        <f>IF($B183="","",IF($B$175="","",IF($F$4=1,
SUMIFS(ENTRADAS[Valor],ENTRADAS[Categoria],$B$175,ENTRADAS[Status],"Concluído",ENTRADAS[Mês],E$5,ENTRADAS[Ano],$B$5,ENTRADAS[Subcategoria],$B183),
SUMIFS(ENTRADAS[Valor],ENTRADAS[Categoria],$B$175,ENTRADAS[Mês],E$5,ENTRADAS[Ano],$B$5,ENTRADAS[Subcategoria],$B183))))</f>
        <v/>
      </c>
      <c r="F183" s="61" t="str">
        <f>IF($B183="","",IF($B$175="","",IF($F$4=1,
SUMIFS(ENTRADAS[Valor],ENTRADAS[Categoria],$B$175,ENTRADAS[Status],"Concluído",ENTRADAS[Mês],F$5,ENTRADAS[Ano],$B$5,ENTRADAS[Subcategoria],$B183),
SUMIFS(ENTRADAS[Valor],ENTRADAS[Categoria],$B$175,ENTRADAS[Mês],F$5,ENTRADAS[Ano],$B$5,ENTRADAS[Subcategoria],$B183))))</f>
        <v/>
      </c>
      <c r="G183" s="61" t="str">
        <f>IF($B183="","",IF($B$175="","",IF($F$4=1,
SUMIFS(ENTRADAS[Valor],ENTRADAS[Categoria],$B$175,ENTRADAS[Status],"Concluído",ENTRADAS[Mês],G$5,ENTRADAS[Ano],$B$5,ENTRADAS[Subcategoria],$B183),
SUMIFS(ENTRADAS[Valor],ENTRADAS[Categoria],$B$175,ENTRADAS[Mês],G$5,ENTRADAS[Ano],$B$5,ENTRADAS[Subcategoria],$B183))))</f>
        <v/>
      </c>
      <c r="H183" s="61" t="str">
        <f>IF($B183="","",IF($B$175="","",IF($F$4=1,
SUMIFS(ENTRADAS[Valor],ENTRADAS[Categoria],$B$175,ENTRADAS[Status],"Concluído",ENTRADAS[Mês],H$5,ENTRADAS[Ano],$B$5,ENTRADAS[Subcategoria],$B183),
SUMIFS(ENTRADAS[Valor],ENTRADAS[Categoria],$B$175,ENTRADAS[Mês],H$5,ENTRADAS[Ano],$B$5,ENTRADAS[Subcategoria],$B183))))</f>
        <v/>
      </c>
      <c r="I183" s="61" t="str">
        <f>IF($B183="","",IF($B$175="","",IF($F$4=1,
SUMIFS(ENTRADAS[Valor],ENTRADAS[Categoria],$B$175,ENTRADAS[Status],"Concluído",ENTRADAS[Mês],I$5,ENTRADAS[Ano],$B$5,ENTRADAS[Subcategoria],$B183),
SUMIFS(ENTRADAS[Valor],ENTRADAS[Categoria],$B$175,ENTRADAS[Mês],I$5,ENTRADAS[Ano],$B$5,ENTRADAS[Subcategoria],$B183))))</f>
        <v/>
      </c>
      <c r="J183" s="61" t="str">
        <f>IF($B183="","",IF($B$175="","",IF($F$4=1,
SUMIFS(ENTRADAS[Valor],ENTRADAS[Categoria],$B$175,ENTRADAS[Status],"Concluído",ENTRADAS[Mês],J$5,ENTRADAS[Ano],$B$5,ENTRADAS[Subcategoria],$B183),
SUMIFS(ENTRADAS[Valor],ENTRADAS[Categoria],$B$175,ENTRADAS[Mês],J$5,ENTRADAS[Ano],$B$5,ENTRADAS[Subcategoria],$B183))))</f>
        <v/>
      </c>
      <c r="K183" s="61" t="str">
        <f>IF($B183="","",IF($B$175="","",IF($F$4=1,
SUMIFS(ENTRADAS[Valor],ENTRADAS[Categoria],$B$175,ENTRADAS[Status],"Concluído",ENTRADAS[Mês],K$5,ENTRADAS[Ano],$B$5,ENTRADAS[Subcategoria],$B183),
SUMIFS(ENTRADAS[Valor],ENTRADAS[Categoria],$B$175,ENTRADAS[Mês],K$5,ENTRADAS[Ano],$B$5,ENTRADAS[Subcategoria],$B183))))</f>
        <v/>
      </c>
      <c r="L183" s="61" t="str">
        <f>IF($B183="","",IF($B$175="","",IF($F$4=1,
SUMIFS(ENTRADAS[Valor],ENTRADAS[Categoria],$B$175,ENTRADAS[Status],"Concluído",ENTRADAS[Mês],L$5,ENTRADAS[Ano],$B$5,ENTRADAS[Subcategoria],$B183),
SUMIFS(ENTRADAS[Valor],ENTRADAS[Categoria],$B$175,ENTRADAS[Mês],L$5,ENTRADAS[Ano],$B$5,ENTRADAS[Subcategoria],$B183))))</f>
        <v/>
      </c>
      <c r="M183" s="61" t="str">
        <f>IF($B183="","",IF($B$175="","",IF($F$4=1,
SUMIFS(ENTRADAS[Valor],ENTRADAS[Categoria],$B$175,ENTRADAS[Status],"Concluído",ENTRADAS[Mês],M$5,ENTRADAS[Ano],$B$5,ENTRADAS[Subcategoria],$B183),
SUMIFS(ENTRADAS[Valor],ENTRADAS[Categoria],$B$175,ENTRADAS[Mês],M$5,ENTRADAS[Ano],$B$5,ENTRADAS[Subcategoria],$B183))))</f>
        <v/>
      </c>
      <c r="N183" s="61" t="str">
        <f>IF($B183="","",IF($B$175="","",IF($F$4=1,
SUMIFS(ENTRADAS[Valor],ENTRADAS[Categoria],$B$175,ENTRADAS[Status],"Concluído",ENTRADAS[Mês],N$5,ENTRADAS[Ano],$B$5,ENTRADAS[Subcategoria],$B183),
SUMIFS(ENTRADAS[Valor],ENTRADAS[Categoria],$B$175,ENTRADAS[Mês],N$5,ENTRADAS[Ano],$B$5,ENTRADAS[Subcategoria],$B183))))</f>
        <v/>
      </c>
      <c r="O183" s="57">
        <f t="shared" si="9"/>
        <v>0</v>
      </c>
    </row>
    <row r="184" spans="2:15" x14ac:dyDescent="0.3">
      <c r="B184" s="93" t="str">
        <f>IF('PLANO DE CONTAS'!J37="","",'PLANO DE CONTAS'!J37)</f>
        <v/>
      </c>
      <c r="C184" s="61" t="str">
        <f>IF($B184="","",IF($B$175="","",IF($F$4=1,
SUMIFS(ENTRADAS[Valor],ENTRADAS[Categoria],$B$175,ENTRADAS[Status],"Concluído",ENTRADAS[Mês],C$5,ENTRADAS[Ano],$B$5,ENTRADAS[Subcategoria],$B184),
SUMIFS(ENTRADAS[Valor],ENTRADAS[Categoria],$B$175,ENTRADAS[Mês],C$5,ENTRADAS[Ano],$B$5,ENTRADAS[Subcategoria],$B184))))</f>
        <v/>
      </c>
      <c r="D184" s="61" t="str">
        <f>IF($B184="","",IF($B$175="","",IF($F$4=1,
SUMIFS(ENTRADAS[Valor],ENTRADAS[Categoria],$B$175,ENTRADAS[Status],"Concluído",ENTRADAS[Mês],D$5,ENTRADAS[Ano],$B$5,ENTRADAS[Subcategoria],$B184),
SUMIFS(ENTRADAS[Valor],ENTRADAS[Categoria],$B$175,ENTRADAS[Mês],D$5,ENTRADAS[Ano],$B$5,ENTRADAS[Subcategoria],$B184))))</f>
        <v/>
      </c>
      <c r="E184" s="61" t="str">
        <f>IF($B184="","",IF($B$175="","",IF($F$4=1,
SUMIFS(ENTRADAS[Valor],ENTRADAS[Categoria],$B$175,ENTRADAS[Status],"Concluído",ENTRADAS[Mês],E$5,ENTRADAS[Ano],$B$5,ENTRADAS[Subcategoria],$B184),
SUMIFS(ENTRADAS[Valor],ENTRADAS[Categoria],$B$175,ENTRADAS[Mês],E$5,ENTRADAS[Ano],$B$5,ENTRADAS[Subcategoria],$B184))))</f>
        <v/>
      </c>
      <c r="F184" s="61" t="str">
        <f>IF($B184="","",IF($B$175="","",IF($F$4=1,
SUMIFS(ENTRADAS[Valor],ENTRADAS[Categoria],$B$175,ENTRADAS[Status],"Concluído",ENTRADAS[Mês],F$5,ENTRADAS[Ano],$B$5,ENTRADAS[Subcategoria],$B184),
SUMIFS(ENTRADAS[Valor],ENTRADAS[Categoria],$B$175,ENTRADAS[Mês],F$5,ENTRADAS[Ano],$B$5,ENTRADAS[Subcategoria],$B184))))</f>
        <v/>
      </c>
      <c r="G184" s="61" t="str">
        <f>IF($B184="","",IF($B$175="","",IF($F$4=1,
SUMIFS(ENTRADAS[Valor],ENTRADAS[Categoria],$B$175,ENTRADAS[Status],"Concluído",ENTRADAS[Mês],G$5,ENTRADAS[Ano],$B$5,ENTRADAS[Subcategoria],$B184),
SUMIFS(ENTRADAS[Valor],ENTRADAS[Categoria],$B$175,ENTRADAS[Mês],G$5,ENTRADAS[Ano],$B$5,ENTRADAS[Subcategoria],$B184))))</f>
        <v/>
      </c>
      <c r="H184" s="61" t="str">
        <f>IF($B184="","",IF($B$175="","",IF($F$4=1,
SUMIFS(ENTRADAS[Valor],ENTRADAS[Categoria],$B$175,ENTRADAS[Status],"Concluído",ENTRADAS[Mês],H$5,ENTRADAS[Ano],$B$5,ENTRADAS[Subcategoria],$B184),
SUMIFS(ENTRADAS[Valor],ENTRADAS[Categoria],$B$175,ENTRADAS[Mês],H$5,ENTRADAS[Ano],$B$5,ENTRADAS[Subcategoria],$B184))))</f>
        <v/>
      </c>
      <c r="I184" s="61" t="str">
        <f>IF($B184="","",IF($B$175="","",IF($F$4=1,
SUMIFS(ENTRADAS[Valor],ENTRADAS[Categoria],$B$175,ENTRADAS[Status],"Concluído",ENTRADAS[Mês],I$5,ENTRADAS[Ano],$B$5,ENTRADAS[Subcategoria],$B184),
SUMIFS(ENTRADAS[Valor],ENTRADAS[Categoria],$B$175,ENTRADAS[Mês],I$5,ENTRADAS[Ano],$B$5,ENTRADAS[Subcategoria],$B184))))</f>
        <v/>
      </c>
      <c r="J184" s="61" t="str">
        <f>IF($B184="","",IF($B$175="","",IF($F$4=1,
SUMIFS(ENTRADAS[Valor],ENTRADAS[Categoria],$B$175,ENTRADAS[Status],"Concluído",ENTRADAS[Mês],J$5,ENTRADAS[Ano],$B$5,ENTRADAS[Subcategoria],$B184),
SUMIFS(ENTRADAS[Valor],ENTRADAS[Categoria],$B$175,ENTRADAS[Mês],J$5,ENTRADAS[Ano],$B$5,ENTRADAS[Subcategoria],$B184))))</f>
        <v/>
      </c>
      <c r="K184" s="61" t="str">
        <f>IF($B184="","",IF($B$175="","",IF($F$4=1,
SUMIFS(ENTRADAS[Valor],ENTRADAS[Categoria],$B$175,ENTRADAS[Status],"Concluído",ENTRADAS[Mês],K$5,ENTRADAS[Ano],$B$5,ENTRADAS[Subcategoria],$B184),
SUMIFS(ENTRADAS[Valor],ENTRADAS[Categoria],$B$175,ENTRADAS[Mês],K$5,ENTRADAS[Ano],$B$5,ENTRADAS[Subcategoria],$B184))))</f>
        <v/>
      </c>
      <c r="L184" s="61" t="str">
        <f>IF($B184="","",IF($B$175="","",IF($F$4=1,
SUMIFS(ENTRADAS[Valor],ENTRADAS[Categoria],$B$175,ENTRADAS[Status],"Concluído",ENTRADAS[Mês],L$5,ENTRADAS[Ano],$B$5,ENTRADAS[Subcategoria],$B184),
SUMIFS(ENTRADAS[Valor],ENTRADAS[Categoria],$B$175,ENTRADAS[Mês],L$5,ENTRADAS[Ano],$B$5,ENTRADAS[Subcategoria],$B184))))</f>
        <v/>
      </c>
      <c r="M184" s="61" t="str">
        <f>IF($B184="","",IF($B$175="","",IF($F$4=1,
SUMIFS(ENTRADAS[Valor],ENTRADAS[Categoria],$B$175,ENTRADAS[Status],"Concluído",ENTRADAS[Mês],M$5,ENTRADAS[Ano],$B$5,ENTRADAS[Subcategoria],$B184),
SUMIFS(ENTRADAS[Valor],ENTRADAS[Categoria],$B$175,ENTRADAS[Mês],M$5,ENTRADAS[Ano],$B$5,ENTRADAS[Subcategoria],$B184))))</f>
        <v/>
      </c>
      <c r="N184" s="61" t="str">
        <f>IF($B184="","",IF($B$175="","",IF($F$4=1,
SUMIFS(ENTRADAS[Valor],ENTRADAS[Categoria],$B$175,ENTRADAS[Status],"Concluído",ENTRADAS[Mês],N$5,ENTRADAS[Ano],$B$5,ENTRADAS[Subcategoria],$B184),
SUMIFS(ENTRADAS[Valor],ENTRADAS[Categoria],$B$175,ENTRADAS[Mês],N$5,ENTRADAS[Ano],$B$5,ENTRADAS[Subcategoria],$B184))))</f>
        <v/>
      </c>
      <c r="O184" s="57">
        <f t="shared" si="9"/>
        <v>0</v>
      </c>
    </row>
    <row r="185" spans="2:15" x14ac:dyDescent="0.3">
      <c r="B185" s="93" t="str">
        <f>IF('PLANO DE CONTAS'!J38="","",'PLANO DE CONTAS'!J38)</f>
        <v/>
      </c>
      <c r="C185" s="61" t="str">
        <f>IF($B185="","",IF($B$175="","",IF($F$4=1,
SUMIFS(ENTRADAS[Valor],ENTRADAS[Categoria],$B$175,ENTRADAS[Status],"Concluído",ENTRADAS[Mês],C$5,ENTRADAS[Ano],$B$5,ENTRADAS[Subcategoria],$B185),
SUMIFS(ENTRADAS[Valor],ENTRADAS[Categoria],$B$175,ENTRADAS[Mês],C$5,ENTRADAS[Ano],$B$5,ENTRADAS[Subcategoria],$B185))))</f>
        <v/>
      </c>
      <c r="D185" s="61" t="str">
        <f>IF($B185="","",IF($B$175="","",IF($F$4=1,
SUMIFS(ENTRADAS[Valor],ENTRADAS[Categoria],$B$175,ENTRADAS[Status],"Concluído",ENTRADAS[Mês],D$5,ENTRADAS[Ano],$B$5,ENTRADAS[Subcategoria],$B185),
SUMIFS(ENTRADAS[Valor],ENTRADAS[Categoria],$B$175,ENTRADAS[Mês],D$5,ENTRADAS[Ano],$B$5,ENTRADAS[Subcategoria],$B185))))</f>
        <v/>
      </c>
      <c r="E185" s="61" t="str">
        <f>IF($B185="","",IF($B$175="","",IF($F$4=1,
SUMIFS(ENTRADAS[Valor],ENTRADAS[Categoria],$B$175,ENTRADAS[Status],"Concluído",ENTRADAS[Mês],E$5,ENTRADAS[Ano],$B$5,ENTRADAS[Subcategoria],$B185),
SUMIFS(ENTRADAS[Valor],ENTRADAS[Categoria],$B$175,ENTRADAS[Mês],E$5,ENTRADAS[Ano],$B$5,ENTRADAS[Subcategoria],$B185))))</f>
        <v/>
      </c>
      <c r="F185" s="61" t="str">
        <f>IF($B185="","",IF($B$175="","",IF($F$4=1,
SUMIFS(ENTRADAS[Valor],ENTRADAS[Categoria],$B$175,ENTRADAS[Status],"Concluído",ENTRADAS[Mês],F$5,ENTRADAS[Ano],$B$5,ENTRADAS[Subcategoria],$B185),
SUMIFS(ENTRADAS[Valor],ENTRADAS[Categoria],$B$175,ENTRADAS[Mês],F$5,ENTRADAS[Ano],$B$5,ENTRADAS[Subcategoria],$B185))))</f>
        <v/>
      </c>
      <c r="G185" s="61" t="str">
        <f>IF($B185="","",IF($B$175="","",IF($F$4=1,
SUMIFS(ENTRADAS[Valor],ENTRADAS[Categoria],$B$175,ENTRADAS[Status],"Concluído",ENTRADAS[Mês],G$5,ENTRADAS[Ano],$B$5,ENTRADAS[Subcategoria],$B185),
SUMIFS(ENTRADAS[Valor],ENTRADAS[Categoria],$B$175,ENTRADAS[Mês],G$5,ENTRADAS[Ano],$B$5,ENTRADAS[Subcategoria],$B185))))</f>
        <v/>
      </c>
      <c r="H185" s="61" t="str">
        <f>IF($B185="","",IF($B$175="","",IF($F$4=1,
SUMIFS(ENTRADAS[Valor],ENTRADAS[Categoria],$B$175,ENTRADAS[Status],"Concluído",ENTRADAS[Mês],H$5,ENTRADAS[Ano],$B$5,ENTRADAS[Subcategoria],$B185),
SUMIFS(ENTRADAS[Valor],ENTRADAS[Categoria],$B$175,ENTRADAS[Mês],H$5,ENTRADAS[Ano],$B$5,ENTRADAS[Subcategoria],$B185))))</f>
        <v/>
      </c>
      <c r="I185" s="61" t="str">
        <f>IF($B185="","",IF($B$175="","",IF($F$4=1,
SUMIFS(ENTRADAS[Valor],ENTRADAS[Categoria],$B$175,ENTRADAS[Status],"Concluído",ENTRADAS[Mês],I$5,ENTRADAS[Ano],$B$5,ENTRADAS[Subcategoria],$B185),
SUMIFS(ENTRADAS[Valor],ENTRADAS[Categoria],$B$175,ENTRADAS[Mês],I$5,ENTRADAS[Ano],$B$5,ENTRADAS[Subcategoria],$B185))))</f>
        <v/>
      </c>
      <c r="J185" s="61" t="str">
        <f>IF($B185="","",IF($B$175="","",IF($F$4=1,
SUMIFS(ENTRADAS[Valor],ENTRADAS[Categoria],$B$175,ENTRADAS[Status],"Concluído",ENTRADAS[Mês],J$5,ENTRADAS[Ano],$B$5,ENTRADAS[Subcategoria],$B185),
SUMIFS(ENTRADAS[Valor],ENTRADAS[Categoria],$B$175,ENTRADAS[Mês],J$5,ENTRADAS[Ano],$B$5,ENTRADAS[Subcategoria],$B185))))</f>
        <v/>
      </c>
      <c r="K185" s="61" t="str">
        <f>IF($B185="","",IF($B$175="","",IF($F$4=1,
SUMIFS(ENTRADAS[Valor],ENTRADAS[Categoria],$B$175,ENTRADAS[Status],"Concluído",ENTRADAS[Mês],K$5,ENTRADAS[Ano],$B$5,ENTRADAS[Subcategoria],$B185),
SUMIFS(ENTRADAS[Valor],ENTRADAS[Categoria],$B$175,ENTRADAS[Mês],K$5,ENTRADAS[Ano],$B$5,ENTRADAS[Subcategoria],$B185))))</f>
        <v/>
      </c>
      <c r="L185" s="61" t="str">
        <f>IF($B185="","",IF($B$175="","",IF($F$4=1,
SUMIFS(ENTRADAS[Valor],ENTRADAS[Categoria],$B$175,ENTRADAS[Status],"Concluído",ENTRADAS[Mês],L$5,ENTRADAS[Ano],$B$5,ENTRADAS[Subcategoria],$B185),
SUMIFS(ENTRADAS[Valor],ENTRADAS[Categoria],$B$175,ENTRADAS[Mês],L$5,ENTRADAS[Ano],$B$5,ENTRADAS[Subcategoria],$B185))))</f>
        <v/>
      </c>
      <c r="M185" s="61" t="str">
        <f>IF($B185="","",IF($B$175="","",IF($F$4=1,
SUMIFS(ENTRADAS[Valor],ENTRADAS[Categoria],$B$175,ENTRADAS[Status],"Concluído",ENTRADAS[Mês],M$5,ENTRADAS[Ano],$B$5,ENTRADAS[Subcategoria],$B185),
SUMIFS(ENTRADAS[Valor],ENTRADAS[Categoria],$B$175,ENTRADAS[Mês],M$5,ENTRADAS[Ano],$B$5,ENTRADAS[Subcategoria],$B185))))</f>
        <v/>
      </c>
      <c r="N185" s="61" t="str">
        <f>IF($B185="","",IF($B$175="","",IF($F$4=1,
SUMIFS(ENTRADAS[Valor],ENTRADAS[Categoria],$B$175,ENTRADAS[Status],"Concluído",ENTRADAS[Mês],N$5,ENTRADAS[Ano],$B$5,ENTRADAS[Subcategoria],$B185),
SUMIFS(ENTRADAS[Valor],ENTRADAS[Categoria],$B$175,ENTRADAS[Mês],N$5,ENTRADAS[Ano],$B$5,ENTRADAS[Subcategoria],$B185))))</f>
        <v/>
      </c>
      <c r="O185" s="57">
        <f t="shared" si="9"/>
        <v>0</v>
      </c>
    </row>
    <row r="186" spans="2:15" x14ac:dyDescent="0.3">
      <c r="B186" s="93" t="str">
        <f>IF('PLANO DE CONTAS'!J39="","",'PLANO DE CONTAS'!J39)</f>
        <v/>
      </c>
      <c r="C186" s="61" t="str">
        <f>IF($B186="","",IF($B$175="","",IF($F$4=1,
SUMIFS(ENTRADAS[Valor],ENTRADAS[Categoria],$B$175,ENTRADAS[Status],"Concluído",ENTRADAS[Mês],C$5,ENTRADAS[Ano],$B$5,ENTRADAS[Subcategoria],$B186),
SUMIFS(ENTRADAS[Valor],ENTRADAS[Categoria],$B$175,ENTRADAS[Mês],C$5,ENTRADAS[Ano],$B$5,ENTRADAS[Subcategoria],$B186))))</f>
        <v/>
      </c>
      <c r="D186" s="61" t="str">
        <f>IF($B186="","",IF($B$175="","",IF($F$4=1,
SUMIFS(ENTRADAS[Valor],ENTRADAS[Categoria],$B$175,ENTRADAS[Status],"Concluído",ENTRADAS[Mês],D$5,ENTRADAS[Ano],$B$5,ENTRADAS[Subcategoria],$B186),
SUMIFS(ENTRADAS[Valor],ENTRADAS[Categoria],$B$175,ENTRADAS[Mês],D$5,ENTRADAS[Ano],$B$5,ENTRADAS[Subcategoria],$B186))))</f>
        <v/>
      </c>
      <c r="E186" s="61" t="str">
        <f>IF($B186="","",IF($B$175="","",IF($F$4=1,
SUMIFS(ENTRADAS[Valor],ENTRADAS[Categoria],$B$175,ENTRADAS[Status],"Concluído",ENTRADAS[Mês],E$5,ENTRADAS[Ano],$B$5,ENTRADAS[Subcategoria],$B186),
SUMIFS(ENTRADAS[Valor],ENTRADAS[Categoria],$B$175,ENTRADAS[Mês],E$5,ENTRADAS[Ano],$B$5,ENTRADAS[Subcategoria],$B186))))</f>
        <v/>
      </c>
      <c r="F186" s="61" t="str">
        <f>IF($B186="","",IF($B$175="","",IF($F$4=1,
SUMIFS(ENTRADAS[Valor],ENTRADAS[Categoria],$B$175,ENTRADAS[Status],"Concluído",ENTRADAS[Mês],F$5,ENTRADAS[Ano],$B$5,ENTRADAS[Subcategoria],$B186),
SUMIFS(ENTRADAS[Valor],ENTRADAS[Categoria],$B$175,ENTRADAS[Mês],F$5,ENTRADAS[Ano],$B$5,ENTRADAS[Subcategoria],$B186))))</f>
        <v/>
      </c>
      <c r="G186" s="61" t="str">
        <f>IF($B186="","",IF($B$175="","",IF($F$4=1,
SUMIFS(ENTRADAS[Valor],ENTRADAS[Categoria],$B$175,ENTRADAS[Status],"Concluído",ENTRADAS[Mês],G$5,ENTRADAS[Ano],$B$5,ENTRADAS[Subcategoria],$B186),
SUMIFS(ENTRADAS[Valor],ENTRADAS[Categoria],$B$175,ENTRADAS[Mês],G$5,ENTRADAS[Ano],$B$5,ENTRADAS[Subcategoria],$B186))))</f>
        <v/>
      </c>
      <c r="H186" s="61" t="str">
        <f>IF($B186="","",IF($B$175="","",IF($F$4=1,
SUMIFS(ENTRADAS[Valor],ENTRADAS[Categoria],$B$175,ENTRADAS[Status],"Concluído",ENTRADAS[Mês],H$5,ENTRADAS[Ano],$B$5,ENTRADAS[Subcategoria],$B186),
SUMIFS(ENTRADAS[Valor],ENTRADAS[Categoria],$B$175,ENTRADAS[Mês],H$5,ENTRADAS[Ano],$B$5,ENTRADAS[Subcategoria],$B186))))</f>
        <v/>
      </c>
      <c r="I186" s="61" t="str">
        <f>IF($B186="","",IF($B$175="","",IF($F$4=1,
SUMIFS(ENTRADAS[Valor],ENTRADAS[Categoria],$B$175,ENTRADAS[Status],"Concluído",ENTRADAS[Mês],I$5,ENTRADAS[Ano],$B$5,ENTRADAS[Subcategoria],$B186),
SUMIFS(ENTRADAS[Valor],ENTRADAS[Categoria],$B$175,ENTRADAS[Mês],I$5,ENTRADAS[Ano],$B$5,ENTRADAS[Subcategoria],$B186))))</f>
        <v/>
      </c>
      <c r="J186" s="61" t="str">
        <f>IF($B186="","",IF($B$175="","",IF($F$4=1,
SUMIFS(ENTRADAS[Valor],ENTRADAS[Categoria],$B$175,ENTRADAS[Status],"Concluído",ENTRADAS[Mês],J$5,ENTRADAS[Ano],$B$5,ENTRADAS[Subcategoria],$B186),
SUMIFS(ENTRADAS[Valor],ENTRADAS[Categoria],$B$175,ENTRADAS[Mês],J$5,ENTRADAS[Ano],$B$5,ENTRADAS[Subcategoria],$B186))))</f>
        <v/>
      </c>
      <c r="K186" s="61" t="str">
        <f>IF($B186="","",IF($B$175="","",IF($F$4=1,
SUMIFS(ENTRADAS[Valor],ENTRADAS[Categoria],$B$175,ENTRADAS[Status],"Concluído",ENTRADAS[Mês],K$5,ENTRADAS[Ano],$B$5,ENTRADAS[Subcategoria],$B186),
SUMIFS(ENTRADAS[Valor],ENTRADAS[Categoria],$B$175,ENTRADAS[Mês],K$5,ENTRADAS[Ano],$B$5,ENTRADAS[Subcategoria],$B186))))</f>
        <v/>
      </c>
      <c r="L186" s="61" t="str">
        <f>IF($B186="","",IF($B$175="","",IF($F$4=1,
SUMIFS(ENTRADAS[Valor],ENTRADAS[Categoria],$B$175,ENTRADAS[Status],"Concluído",ENTRADAS[Mês],L$5,ENTRADAS[Ano],$B$5,ENTRADAS[Subcategoria],$B186),
SUMIFS(ENTRADAS[Valor],ENTRADAS[Categoria],$B$175,ENTRADAS[Mês],L$5,ENTRADAS[Ano],$B$5,ENTRADAS[Subcategoria],$B186))))</f>
        <v/>
      </c>
      <c r="M186" s="61" t="str">
        <f>IF($B186="","",IF($B$175="","",IF($F$4=1,
SUMIFS(ENTRADAS[Valor],ENTRADAS[Categoria],$B$175,ENTRADAS[Status],"Concluído",ENTRADAS[Mês],M$5,ENTRADAS[Ano],$B$5,ENTRADAS[Subcategoria],$B186),
SUMIFS(ENTRADAS[Valor],ENTRADAS[Categoria],$B$175,ENTRADAS[Mês],M$5,ENTRADAS[Ano],$B$5,ENTRADAS[Subcategoria],$B186))))</f>
        <v/>
      </c>
      <c r="N186" s="61" t="str">
        <f>IF($B186="","",IF($B$175="","",IF($F$4=1,
SUMIFS(ENTRADAS[Valor],ENTRADAS[Categoria],$B$175,ENTRADAS[Status],"Concluído",ENTRADAS[Mês],N$5,ENTRADAS[Ano],$B$5,ENTRADAS[Subcategoria],$B186),
SUMIFS(ENTRADAS[Valor],ENTRADAS[Categoria],$B$175,ENTRADAS[Mês],N$5,ENTRADAS[Ano],$B$5,ENTRADAS[Subcategoria],$B186))))</f>
        <v/>
      </c>
      <c r="O186" s="57">
        <f t="shared" si="9"/>
        <v>0</v>
      </c>
    </row>
    <row r="187" spans="2:15" x14ac:dyDescent="0.3">
      <c r="B187" s="93" t="str">
        <f>IF('PLANO DE CONTAS'!J40="","",'PLANO DE CONTAS'!J40)</f>
        <v/>
      </c>
      <c r="C187" s="61" t="str">
        <f>IF($B187="","",IF($B$175="","",IF($F$4=1,
SUMIFS(ENTRADAS[Valor],ENTRADAS[Categoria],$B$175,ENTRADAS[Status],"Concluído",ENTRADAS[Mês],C$5,ENTRADAS[Ano],$B$5,ENTRADAS[Subcategoria],$B187),
SUMIFS(ENTRADAS[Valor],ENTRADAS[Categoria],$B$175,ENTRADAS[Mês],C$5,ENTRADAS[Ano],$B$5,ENTRADAS[Subcategoria],$B187))))</f>
        <v/>
      </c>
      <c r="D187" s="61" t="str">
        <f>IF($B187="","",IF($B$175="","",IF($F$4=1,
SUMIFS(ENTRADAS[Valor],ENTRADAS[Categoria],$B$175,ENTRADAS[Status],"Concluído",ENTRADAS[Mês],D$5,ENTRADAS[Ano],$B$5,ENTRADAS[Subcategoria],$B187),
SUMIFS(ENTRADAS[Valor],ENTRADAS[Categoria],$B$175,ENTRADAS[Mês],D$5,ENTRADAS[Ano],$B$5,ENTRADAS[Subcategoria],$B187))))</f>
        <v/>
      </c>
      <c r="E187" s="61" t="str">
        <f>IF($B187="","",IF($B$175="","",IF($F$4=1,
SUMIFS(ENTRADAS[Valor],ENTRADAS[Categoria],$B$175,ENTRADAS[Status],"Concluído",ENTRADAS[Mês],E$5,ENTRADAS[Ano],$B$5,ENTRADAS[Subcategoria],$B187),
SUMIFS(ENTRADAS[Valor],ENTRADAS[Categoria],$B$175,ENTRADAS[Mês],E$5,ENTRADAS[Ano],$B$5,ENTRADAS[Subcategoria],$B187))))</f>
        <v/>
      </c>
      <c r="F187" s="61" t="str">
        <f>IF($B187="","",IF($B$175="","",IF($F$4=1,
SUMIFS(ENTRADAS[Valor],ENTRADAS[Categoria],$B$175,ENTRADAS[Status],"Concluído",ENTRADAS[Mês],F$5,ENTRADAS[Ano],$B$5,ENTRADAS[Subcategoria],$B187),
SUMIFS(ENTRADAS[Valor],ENTRADAS[Categoria],$B$175,ENTRADAS[Mês],F$5,ENTRADAS[Ano],$B$5,ENTRADAS[Subcategoria],$B187))))</f>
        <v/>
      </c>
      <c r="G187" s="61" t="str">
        <f>IF($B187="","",IF($B$175="","",IF($F$4=1,
SUMIFS(ENTRADAS[Valor],ENTRADAS[Categoria],$B$175,ENTRADAS[Status],"Concluído",ENTRADAS[Mês],G$5,ENTRADAS[Ano],$B$5,ENTRADAS[Subcategoria],$B187),
SUMIFS(ENTRADAS[Valor],ENTRADAS[Categoria],$B$175,ENTRADAS[Mês],G$5,ENTRADAS[Ano],$B$5,ENTRADAS[Subcategoria],$B187))))</f>
        <v/>
      </c>
      <c r="H187" s="61" t="str">
        <f>IF($B187="","",IF($B$175="","",IF($F$4=1,
SUMIFS(ENTRADAS[Valor],ENTRADAS[Categoria],$B$175,ENTRADAS[Status],"Concluído",ENTRADAS[Mês],H$5,ENTRADAS[Ano],$B$5,ENTRADAS[Subcategoria],$B187),
SUMIFS(ENTRADAS[Valor],ENTRADAS[Categoria],$B$175,ENTRADAS[Mês],H$5,ENTRADAS[Ano],$B$5,ENTRADAS[Subcategoria],$B187))))</f>
        <v/>
      </c>
      <c r="I187" s="61" t="str">
        <f>IF($B187="","",IF($B$175="","",IF($F$4=1,
SUMIFS(ENTRADAS[Valor],ENTRADAS[Categoria],$B$175,ENTRADAS[Status],"Concluído",ENTRADAS[Mês],I$5,ENTRADAS[Ano],$B$5,ENTRADAS[Subcategoria],$B187),
SUMIFS(ENTRADAS[Valor],ENTRADAS[Categoria],$B$175,ENTRADAS[Mês],I$5,ENTRADAS[Ano],$B$5,ENTRADAS[Subcategoria],$B187))))</f>
        <v/>
      </c>
      <c r="J187" s="61" t="str">
        <f>IF($B187="","",IF($B$175="","",IF($F$4=1,
SUMIFS(ENTRADAS[Valor],ENTRADAS[Categoria],$B$175,ENTRADAS[Status],"Concluído",ENTRADAS[Mês],J$5,ENTRADAS[Ano],$B$5,ENTRADAS[Subcategoria],$B187),
SUMIFS(ENTRADAS[Valor],ENTRADAS[Categoria],$B$175,ENTRADAS[Mês],J$5,ENTRADAS[Ano],$B$5,ENTRADAS[Subcategoria],$B187))))</f>
        <v/>
      </c>
      <c r="K187" s="61" t="str">
        <f>IF($B187="","",IF($B$175="","",IF($F$4=1,
SUMIFS(ENTRADAS[Valor],ENTRADAS[Categoria],$B$175,ENTRADAS[Status],"Concluído",ENTRADAS[Mês],K$5,ENTRADAS[Ano],$B$5,ENTRADAS[Subcategoria],$B187),
SUMIFS(ENTRADAS[Valor],ENTRADAS[Categoria],$B$175,ENTRADAS[Mês],K$5,ENTRADAS[Ano],$B$5,ENTRADAS[Subcategoria],$B187))))</f>
        <v/>
      </c>
      <c r="L187" s="61" t="str">
        <f>IF($B187="","",IF($B$175="","",IF($F$4=1,
SUMIFS(ENTRADAS[Valor],ENTRADAS[Categoria],$B$175,ENTRADAS[Status],"Concluído",ENTRADAS[Mês],L$5,ENTRADAS[Ano],$B$5,ENTRADAS[Subcategoria],$B187),
SUMIFS(ENTRADAS[Valor],ENTRADAS[Categoria],$B$175,ENTRADAS[Mês],L$5,ENTRADAS[Ano],$B$5,ENTRADAS[Subcategoria],$B187))))</f>
        <v/>
      </c>
      <c r="M187" s="61" t="str">
        <f>IF($B187="","",IF($B$175="","",IF($F$4=1,
SUMIFS(ENTRADAS[Valor],ENTRADAS[Categoria],$B$175,ENTRADAS[Status],"Concluído",ENTRADAS[Mês],M$5,ENTRADAS[Ano],$B$5,ENTRADAS[Subcategoria],$B187),
SUMIFS(ENTRADAS[Valor],ENTRADAS[Categoria],$B$175,ENTRADAS[Mês],M$5,ENTRADAS[Ano],$B$5,ENTRADAS[Subcategoria],$B187))))</f>
        <v/>
      </c>
      <c r="N187" s="61" t="str">
        <f>IF($B187="","",IF($B$175="","",IF($F$4=1,
SUMIFS(ENTRADAS[Valor],ENTRADAS[Categoria],$B$175,ENTRADAS[Status],"Concluído",ENTRADAS[Mês],N$5,ENTRADAS[Ano],$B$5,ENTRADAS[Subcategoria],$B187),
SUMIFS(ENTRADAS[Valor],ENTRADAS[Categoria],$B$175,ENTRADAS[Mês],N$5,ENTRADAS[Ano],$B$5,ENTRADAS[Subcategoria],$B187))))</f>
        <v/>
      </c>
      <c r="O187" s="57">
        <f t="shared" si="9"/>
        <v>0</v>
      </c>
    </row>
    <row r="188" spans="2:15" x14ac:dyDescent="0.3">
      <c r="B188" s="93" t="str">
        <f>IF('PLANO DE CONTAS'!J41="","",'PLANO DE CONTAS'!J41)</f>
        <v/>
      </c>
      <c r="C188" s="61" t="str">
        <f>IF($B188="","",IF($B$175="","",IF($F$4=1,
SUMIFS(ENTRADAS[Valor],ENTRADAS[Categoria],$B$175,ENTRADAS[Status],"Concluído",ENTRADAS[Mês],C$5,ENTRADAS[Ano],$B$5,ENTRADAS[Subcategoria],$B188),
SUMIFS(ENTRADAS[Valor],ENTRADAS[Categoria],$B$175,ENTRADAS[Mês],C$5,ENTRADAS[Ano],$B$5,ENTRADAS[Subcategoria],$B188))))</f>
        <v/>
      </c>
      <c r="D188" s="61" t="str">
        <f>IF($B188="","",IF($B$175="","",IF($F$4=1,
SUMIFS(ENTRADAS[Valor],ENTRADAS[Categoria],$B$175,ENTRADAS[Status],"Concluído",ENTRADAS[Mês],D$5,ENTRADAS[Ano],$B$5,ENTRADAS[Subcategoria],$B188),
SUMIFS(ENTRADAS[Valor],ENTRADAS[Categoria],$B$175,ENTRADAS[Mês],D$5,ENTRADAS[Ano],$B$5,ENTRADAS[Subcategoria],$B188))))</f>
        <v/>
      </c>
      <c r="E188" s="61" t="str">
        <f>IF($B188="","",IF($B$175="","",IF($F$4=1,
SUMIFS(ENTRADAS[Valor],ENTRADAS[Categoria],$B$175,ENTRADAS[Status],"Concluído",ENTRADAS[Mês],E$5,ENTRADAS[Ano],$B$5,ENTRADAS[Subcategoria],$B188),
SUMIFS(ENTRADAS[Valor],ENTRADAS[Categoria],$B$175,ENTRADAS[Mês],E$5,ENTRADAS[Ano],$B$5,ENTRADAS[Subcategoria],$B188))))</f>
        <v/>
      </c>
      <c r="F188" s="61" t="str">
        <f>IF($B188="","",IF($B$175="","",IF($F$4=1,
SUMIFS(ENTRADAS[Valor],ENTRADAS[Categoria],$B$175,ENTRADAS[Status],"Concluído",ENTRADAS[Mês],F$5,ENTRADAS[Ano],$B$5,ENTRADAS[Subcategoria],$B188),
SUMIFS(ENTRADAS[Valor],ENTRADAS[Categoria],$B$175,ENTRADAS[Mês],F$5,ENTRADAS[Ano],$B$5,ENTRADAS[Subcategoria],$B188))))</f>
        <v/>
      </c>
      <c r="G188" s="61" t="str">
        <f>IF($B188="","",IF($B$175="","",IF($F$4=1,
SUMIFS(ENTRADAS[Valor],ENTRADAS[Categoria],$B$175,ENTRADAS[Status],"Concluído",ENTRADAS[Mês],G$5,ENTRADAS[Ano],$B$5,ENTRADAS[Subcategoria],$B188),
SUMIFS(ENTRADAS[Valor],ENTRADAS[Categoria],$B$175,ENTRADAS[Mês],G$5,ENTRADAS[Ano],$B$5,ENTRADAS[Subcategoria],$B188))))</f>
        <v/>
      </c>
      <c r="H188" s="61" t="str">
        <f>IF($B188="","",IF($B$175="","",IF($F$4=1,
SUMIFS(ENTRADAS[Valor],ENTRADAS[Categoria],$B$175,ENTRADAS[Status],"Concluído",ENTRADAS[Mês],H$5,ENTRADAS[Ano],$B$5,ENTRADAS[Subcategoria],$B188),
SUMIFS(ENTRADAS[Valor],ENTRADAS[Categoria],$B$175,ENTRADAS[Mês],H$5,ENTRADAS[Ano],$B$5,ENTRADAS[Subcategoria],$B188))))</f>
        <v/>
      </c>
      <c r="I188" s="61" t="str">
        <f>IF($B188="","",IF($B$175="","",IF($F$4=1,
SUMIFS(ENTRADAS[Valor],ENTRADAS[Categoria],$B$175,ENTRADAS[Status],"Concluído",ENTRADAS[Mês],I$5,ENTRADAS[Ano],$B$5,ENTRADAS[Subcategoria],$B188),
SUMIFS(ENTRADAS[Valor],ENTRADAS[Categoria],$B$175,ENTRADAS[Mês],I$5,ENTRADAS[Ano],$B$5,ENTRADAS[Subcategoria],$B188))))</f>
        <v/>
      </c>
      <c r="J188" s="61" t="str">
        <f>IF($B188="","",IF($B$175="","",IF($F$4=1,
SUMIFS(ENTRADAS[Valor],ENTRADAS[Categoria],$B$175,ENTRADAS[Status],"Concluído",ENTRADAS[Mês],J$5,ENTRADAS[Ano],$B$5,ENTRADAS[Subcategoria],$B188),
SUMIFS(ENTRADAS[Valor],ENTRADAS[Categoria],$B$175,ENTRADAS[Mês],J$5,ENTRADAS[Ano],$B$5,ENTRADAS[Subcategoria],$B188))))</f>
        <v/>
      </c>
      <c r="K188" s="61" t="str">
        <f>IF($B188="","",IF($B$175="","",IF($F$4=1,
SUMIFS(ENTRADAS[Valor],ENTRADAS[Categoria],$B$175,ENTRADAS[Status],"Concluído",ENTRADAS[Mês],K$5,ENTRADAS[Ano],$B$5,ENTRADAS[Subcategoria],$B188),
SUMIFS(ENTRADAS[Valor],ENTRADAS[Categoria],$B$175,ENTRADAS[Mês],K$5,ENTRADAS[Ano],$B$5,ENTRADAS[Subcategoria],$B188))))</f>
        <v/>
      </c>
      <c r="L188" s="61" t="str">
        <f>IF($B188="","",IF($B$175="","",IF($F$4=1,
SUMIFS(ENTRADAS[Valor],ENTRADAS[Categoria],$B$175,ENTRADAS[Status],"Concluído",ENTRADAS[Mês],L$5,ENTRADAS[Ano],$B$5,ENTRADAS[Subcategoria],$B188),
SUMIFS(ENTRADAS[Valor],ENTRADAS[Categoria],$B$175,ENTRADAS[Mês],L$5,ENTRADAS[Ano],$B$5,ENTRADAS[Subcategoria],$B188))))</f>
        <v/>
      </c>
      <c r="M188" s="61" t="str">
        <f>IF($B188="","",IF($B$175="","",IF($F$4=1,
SUMIFS(ENTRADAS[Valor],ENTRADAS[Categoria],$B$175,ENTRADAS[Status],"Concluído",ENTRADAS[Mês],M$5,ENTRADAS[Ano],$B$5,ENTRADAS[Subcategoria],$B188),
SUMIFS(ENTRADAS[Valor],ENTRADAS[Categoria],$B$175,ENTRADAS[Mês],M$5,ENTRADAS[Ano],$B$5,ENTRADAS[Subcategoria],$B188))))</f>
        <v/>
      </c>
      <c r="N188" s="61" t="str">
        <f>IF($B188="","",IF($B$175="","",IF($F$4=1,
SUMIFS(ENTRADAS[Valor],ENTRADAS[Categoria],$B$175,ENTRADAS[Status],"Concluído",ENTRADAS[Mês],N$5,ENTRADAS[Ano],$B$5,ENTRADAS[Subcategoria],$B188),
SUMIFS(ENTRADAS[Valor],ENTRADAS[Categoria],$B$175,ENTRADAS[Mês],N$5,ENTRADAS[Ano],$B$5,ENTRADAS[Subcategoria],$B188))))</f>
        <v/>
      </c>
      <c r="O188" s="57">
        <f t="shared" si="9"/>
        <v>0</v>
      </c>
    </row>
    <row r="189" spans="2:15" x14ac:dyDescent="0.3">
      <c r="B189" s="93" t="str">
        <f>IF('PLANO DE CONTAS'!J42="","",'PLANO DE CONTAS'!J42)</f>
        <v/>
      </c>
      <c r="C189" s="61" t="str">
        <f>IF($B189="","",IF($B$175="","",IF($F$4=1,
SUMIFS(ENTRADAS[Valor],ENTRADAS[Categoria],$B$175,ENTRADAS[Status],"Concluído",ENTRADAS[Mês],C$5,ENTRADAS[Ano],$B$5,ENTRADAS[Subcategoria],$B189),
SUMIFS(ENTRADAS[Valor],ENTRADAS[Categoria],$B$175,ENTRADAS[Mês],C$5,ENTRADAS[Ano],$B$5,ENTRADAS[Subcategoria],$B189))))</f>
        <v/>
      </c>
      <c r="D189" s="61" t="str">
        <f>IF($B189="","",IF($B$175="","",IF($F$4=1,
SUMIFS(ENTRADAS[Valor],ENTRADAS[Categoria],$B$175,ENTRADAS[Status],"Concluído",ENTRADAS[Mês],D$5,ENTRADAS[Ano],$B$5,ENTRADAS[Subcategoria],$B189),
SUMIFS(ENTRADAS[Valor],ENTRADAS[Categoria],$B$175,ENTRADAS[Mês],D$5,ENTRADAS[Ano],$B$5,ENTRADAS[Subcategoria],$B189))))</f>
        <v/>
      </c>
      <c r="E189" s="61" t="str">
        <f>IF($B189="","",IF($B$175="","",IF($F$4=1,
SUMIFS(ENTRADAS[Valor],ENTRADAS[Categoria],$B$175,ENTRADAS[Status],"Concluído",ENTRADAS[Mês],E$5,ENTRADAS[Ano],$B$5,ENTRADAS[Subcategoria],$B189),
SUMIFS(ENTRADAS[Valor],ENTRADAS[Categoria],$B$175,ENTRADAS[Mês],E$5,ENTRADAS[Ano],$B$5,ENTRADAS[Subcategoria],$B189))))</f>
        <v/>
      </c>
      <c r="F189" s="61" t="str">
        <f>IF($B189="","",IF($B$175="","",IF($F$4=1,
SUMIFS(ENTRADAS[Valor],ENTRADAS[Categoria],$B$175,ENTRADAS[Status],"Concluído",ENTRADAS[Mês],F$5,ENTRADAS[Ano],$B$5,ENTRADAS[Subcategoria],$B189),
SUMIFS(ENTRADAS[Valor],ENTRADAS[Categoria],$B$175,ENTRADAS[Mês],F$5,ENTRADAS[Ano],$B$5,ENTRADAS[Subcategoria],$B189))))</f>
        <v/>
      </c>
      <c r="G189" s="61" t="str">
        <f>IF($B189="","",IF($B$175="","",IF($F$4=1,
SUMIFS(ENTRADAS[Valor],ENTRADAS[Categoria],$B$175,ENTRADAS[Status],"Concluído",ENTRADAS[Mês],G$5,ENTRADAS[Ano],$B$5,ENTRADAS[Subcategoria],$B189),
SUMIFS(ENTRADAS[Valor],ENTRADAS[Categoria],$B$175,ENTRADAS[Mês],G$5,ENTRADAS[Ano],$B$5,ENTRADAS[Subcategoria],$B189))))</f>
        <v/>
      </c>
      <c r="H189" s="61" t="str">
        <f>IF($B189="","",IF($B$175="","",IF($F$4=1,
SUMIFS(ENTRADAS[Valor],ENTRADAS[Categoria],$B$175,ENTRADAS[Status],"Concluído",ENTRADAS[Mês],H$5,ENTRADAS[Ano],$B$5,ENTRADAS[Subcategoria],$B189),
SUMIFS(ENTRADAS[Valor],ENTRADAS[Categoria],$B$175,ENTRADAS[Mês],H$5,ENTRADAS[Ano],$B$5,ENTRADAS[Subcategoria],$B189))))</f>
        <v/>
      </c>
      <c r="I189" s="61" t="str">
        <f>IF($B189="","",IF($B$175="","",IF($F$4=1,
SUMIFS(ENTRADAS[Valor],ENTRADAS[Categoria],$B$175,ENTRADAS[Status],"Concluído",ENTRADAS[Mês],I$5,ENTRADAS[Ano],$B$5,ENTRADAS[Subcategoria],$B189),
SUMIFS(ENTRADAS[Valor],ENTRADAS[Categoria],$B$175,ENTRADAS[Mês],I$5,ENTRADAS[Ano],$B$5,ENTRADAS[Subcategoria],$B189))))</f>
        <v/>
      </c>
      <c r="J189" s="61" t="str">
        <f>IF($B189="","",IF($B$175="","",IF($F$4=1,
SUMIFS(ENTRADAS[Valor],ENTRADAS[Categoria],$B$175,ENTRADAS[Status],"Concluído",ENTRADAS[Mês],J$5,ENTRADAS[Ano],$B$5,ENTRADAS[Subcategoria],$B189),
SUMIFS(ENTRADAS[Valor],ENTRADAS[Categoria],$B$175,ENTRADAS[Mês],J$5,ENTRADAS[Ano],$B$5,ENTRADAS[Subcategoria],$B189))))</f>
        <v/>
      </c>
      <c r="K189" s="61" t="str">
        <f>IF($B189="","",IF($B$175="","",IF($F$4=1,
SUMIFS(ENTRADAS[Valor],ENTRADAS[Categoria],$B$175,ENTRADAS[Status],"Concluído",ENTRADAS[Mês],K$5,ENTRADAS[Ano],$B$5,ENTRADAS[Subcategoria],$B189),
SUMIFS(ENTRADAS[Valor],ENTRADAS[Categoria],$B$175,ENTRADAS[Mês],K$5,ENTRADAS[Ano],$B$5,ENTRADAS[Subcategoria],$B189))))</f>
        <v/>
      </c>
      <c r="L189" s="61" t="str">
        <f>IF($B189="","",IF($B$175="","",IF($F$4=1,
SUMIFS(ENTRADAS[Valor],ENTRADAS[Categoria],$B$175,ENTRADAS[Status],"Concluído",ENTRADAS[Mês],L$5,ENTRADAS[Ano],$B$5,ENTRADAS[Subcategoria],$B189),
SUMIFS(ENTRADAS[Valor],ENTRADAS[Categoria],$B$175,ENTRADAS[Mês],L$5,ENTRADAS[Ano],$B$5,ENTRADAS[Subcategoria],$B189))))</f>
        <v/>
      </c>
      <c r="M189" s="61" t="str">
        <f>IF($B189="","",IF($B$175="","",IF($F$4=1,
SUMIFS(ENTRADAS[Valor],ENTRADAS[Categoria],$B$175,ENTRADAS[Status],"Concluído",ENTRADAS[Mês],M$5,ENTRADAS[Ano],$B$5,ENTRADAS[Subcategoria],$B189),
SUMIFS(ENTRADAS[Valor],ENTRADAS[Categoria],$B$175,ENTRADAS[Mês],M$5,ENTRADAS[Ano],$B$5,ENTRADAS[Subcategoria],$B189))))</f>
        <v/>
      </c>
      <c r="N189" s="61" t="str">
        <f>IF($B189="","",IF($B$175="","",IF($F$4=1,
SUMIFS(ENTRADAS[Valor],ENTRADAS[Categoria],$B$175,ENTRADAS[Status],"Concluído",ENTRADAS[Mês],N$5,ENTRADAS[Ano],$B$5,ENTRADAS[Subcategoria],$B189),
SUMIFS(ENTRADAS[Valor],ENTRADAS[Categoria],$B$175,ENTRADAS[Mês],N$5,ENTRADAS[Ano],$B$5,ENTRADAS[Subcategoria],$B189))))</f>
        <v/>
      </c>
      <c r="O189" s="57">
        <f t="shared" si="9"/>
        <v>0</v>
      </c>
    </row>
    <row r="190" spans="2:15" x14ac:dyDescent="0.3">
      <c r="B190" s="93" t="str">
        <f>IF('PLANO DE CONTAS'!J43="","",'PLANO DE CONTAS'!J43)</f>
        <v/>
      </c>
      <c r="C190" s="61" t="str">
        <f>IF($B190="","",IF($B$175="","",IF($F$4=1,
SUMIFS(ENTRADAS[Valor],ENTRADAS[Categoria],$B$175,ENTRADAS[Status],"Concluído",ENTRADAS[Mês],C$5,ENTRADAS[Ano],$B$5,ENTRADAS[Subcategoria],$B190),
SUMIFS(ENTRADAS[Valor],ENTRADAS[Categoria],$B$175,ENTRADAS[Mês],C$5,ENTRADAS[Ano],$B$5,ENTRADAS[Subcategoria],$B190))))</f>
        <v/>
      </c>
      <c r="D190" s="61" t="str">
        <f>IF($B190="","",IF($B$175="","",IF($F$4=1,
SUMIFS(ENTRADAS[Valor],ENTRADAS[Categoria],$B$175,ENTRADAS[Status],"Concluído",ENTRADAS[Mês],D$5,ENTRADAS[Ano],$B$5,ENTRADAS[Subcategoria],$B190),
SUMIFS(ENTRADAS[Valor],ENTRADAS[Categoria],$B$175,ENTRADAS[Mês],D$5,ENTRADAS[Ano],$B$5,ENTRADAS[Subcategoria],$B190))))</f>
        <v/>
      </c>
      <c r="E190" s="61" t="str">
        <f>IF($B190="","",IF($B$175="","",IF($F$4=1,
SUMIFS(ENTRADAS[Valor],ENTRADAS[Categoria],$B$175,ENTRADAS[Status],"Concluído",ENTRADAS[Mês],E$5,ENTRADAS[Ano],$B$5,ENTRADAS[Subcategoria],$B190),
SUMIFS(ENTRADAS[Valor],ENTRADAS[Categoria],$B$175,ENTRADAS[Mês],E$5,ENTRADAS[Ano],$B$5,ENTRADAS[Subcategoria],$B190))))</f>
        <v/>
      </c>
      <c r="F190" s="61" t="str">
        <f>IF($B190="","",IF($B$175="","",IF($F$4=1,
SUMIFS(ENTRADAS[Valor],ENTRADAS[Categoria],$B$175,ENTRADAS[Status],"Concluído",ENTRADAS[Mês],F$5,ENTRADAS[Ano],$B$5,ENTRADAS[Subcategoria],$B190),
SUMIFS(ENTRADAS[Valor],ENTRADAS[Categoria],$B$175,ENTRADAS[Mês],F$5,ENTRADAS[Ano],$B$5,ENTRADAS[Subcategoria],$B190))))</f>
        <v/>
      </c>
      <c r="G190" s="61" t="str">
        <f>IF($B190="","",IF($B$175="","",IF($F$4=1,
SUMIFS(ENTRADAS[Valor],ENTRADAS[Categoria],$B$175,ENTRADAS[Status],"Concluído",ENTRADAS[Mês],G$5,ENTRADAS[Ano],$B$5,ENTRADAS[Subcategoria],$B190),
SUMIFS(ENTRADAS[Valor],ENTRADAS[Categoria],$B$175,ENTRADAS[Mês],G$5,ENTRADAS[Ano],$B$5,ENTRADAS[Subcategoria],$B190))))</f>
        <v/>
      </c>
      <c r="H190" s="61" t="str">
        <f>IF($B190="","",IF($B$175="","",IF($F$4=1,
SUMIFS(ENTRADAS[Valor],ENTRADAS[Categoria],$B$175,ENTRADAS[Status],"Concluído",ENTRADAS[Mês],H$5,ENTRADAS[Ano],$B$5,ENTRADAS[Subcategoria],$B190),
SUMIFS(ENTRADAS[Valor],ENTRADAS[Categoria],$B$175,ENTRADAS[Mês],H$5,ENTRADAS[Ano],$B$5,ENTRADAS[Subcategoria],$B190))))</f>
        <v/>
      </c>
      <c r="I190" s="61" t="str">
        <f>IF($B190="","",IF($B$175="","",IF($F$4=1,
SUMIFS(ENTRADAS[Valor],ENTRADAS[Categoria],$B$175,ENTRADAS[Status],"Concluído",ENTRADAS[Mês],I$5,ENTRADAS[Ano],$B$5,ENTRADAS[Subcategoria],$B190),
SUMIFS(ENTRADAS[Valor],ENTRADAS[Categoria],$B$175,ENTRADAS[Mês],I$5,ENTRADAS[Ano],$B$5,ENTRADAS[Subcategoria],$B190))))</f>
        <v/>
      </c>
      <c r="J190" s="61" t="str">
        <f>IF($B190="","",IF($B$175="","",IF($F$4=1,
SUMIFS(ENTRADAS[Valor],ENTRADAS[Categoria],$B$175,ENTRADAS[Status],"Concluído",ENTRADAS[Mês],J$5,ENTRADAS[Ano],$B$5,ENTRADAS[Subcategoria],$B190),
SUMIFS(ENTRADAS[Valor],ENTRADAS[Categoria],$B$175,ENTRADAS[Mês],J$5,ENTRADAS[Ano],$B$5,ENTRADAS[Subcategoria],$B190))))</f>
        <v/>
      </c>
      <c r="K190" s="61" t="str">
        <f>IF($B190="","",IF($B$175="","",IF($F$4=1,
SUMIFS(ENTRADAS[Valor],ENTRADAS[Categoria],$B$175,ENTRADAS[Status],"Concluído",ENTRADAS[Mês],K$5,ENTRADAS[Ano],$B$5,ENTRADAS[Subcategoria],$B190),
SUMIFS(ENTRADAS[Valor],ENTRADAS[Categoria],$B$175,ENTRADAS[Mês],K$5,ENTRADAS[Ano],$B$5,ENTRADAS[Subcategoria],$B190))))</f>
        <v/>
      </c>
      <c r="L190" s="61" t="str">
        <f>IF($B190="","",IF($B$175="","",IF($F$4=1,
SUMIFS(ENTRADAS[Valor],ENTRADAS[Categoria],$B$175,ENTRADAS[Status],"Concluído",ENTRADAS[Mês],L$5,ENTRADAS[Ano],$B$5,ENTRADAS[Subcategoria],$B190),
SUMIFS(ENTRADAS[Valor],ENTRADAS[Categoria],$B$175,ENTRADAS[Mês],L$5,ENTRADAS[Ano],$B$5,ENTRADAS[Subcategoria],$B190))))</f>
        <v/>
      </c>
      <c r="M190" s="61" t="str">
        <f>IF($B190="","",IF($B$175="","",IF($F$4=1,
SUMIFS(ENTRADAS[Valor],ENTRADAS[Categoria],$B$175,ENTRADAS[Status],"Concluído",ENTRADAS[Mês],M$5,ENTRADAS[Ano],$B$5,ENTRADAS[Subcategoria],$B190),
SUMIFS(ENTRADAS[Valor],ENTRADAS[Categoria],$B$175,ENTRADAS[Mês],M$5,ENTRADAS[Ano],$B$5,ENTRADAS[Subcategoria],$B190))))</f>
        <v/>
      </c>
      <c r="N190" s="61" t="str">
        <f>IF($B190="","",IF($B$175="","",IF($F$4=1,
SUMIFS(ENTRADAS[Valor],ENTRADAS[Categoria],$B$175,ENTRADAS[Status],"Concluído",ENTRADAS[Mês],N$5,ENTRADAS[Ano],$B$5,ENTRADAS[Subcategoria],$B190),
SUMIFS(ENTRADAS[Valor],ENTRADAS[Categoria],$B$175,ENTRADAS[Mês],N$5,ENTRADAS[Ano],$B$5,ENTRADAS[Subcategoria],$B190))))</f>
        <v/>
      </c>
      <c r="O190" s="57">
        <f t="shared" si="9"/>
        <v>0</v>
      </c>
    </row>
    <row r="191" spans="2:15" x14ac:dyDescent="0.3">
      <c r="B191" s="93" t="str">
        <f>IF('PLANO DE CONTAS'!J44="","",'PLANO DE CONTAS'!J44)</f>
        <v/>
      </c>
      <c r="C191" s="61" t="str">
        <f>IF($B191="","",IF($B$175="","",IF($F$4=1,
SUMIFS(ENTRADAS[Valor],ENTRADAS[Categoria],$B$175,ENTRADAS[Status],"Concluído",ENTRADAS[Mês],C$5,ENTRADAS[Ano],$B$5,ENTRADAS[Subcategoria],$B191),
SUMIFS(ENTRADAS[Valor],ENTRADAS[Categoria],$B$175,ENTRADAS[Mês],C$5,ENTRADAS[Ano],$B$5,ENTRADAS[Subcategoria],$B191))))</f>
        <v/>
      </c>
      <c r="D191" s="61" t="str">
        <f>IF($B191="","",IF($B$175="","",IF($F$4=1,
SUMIFS(ENTRADAS[Valor],ENTRADAS[Categoria],$B$175,ENTRADAS[Status],"Concluído",ENTRADAS[Mês],D$5,ENTRADAS[Ano],$B$5,ENTRADAS[Subcategoria],$B191),
SUMIFS(ENTRADAS[Valor],ENTRADAS[Categoria],$B$175,ENTRADAS[Mês],D$5,ENTRADAS[Ano],$B$5,ENTRADAS[Subcategoria],$B191))))</f>
        <v/>
      </c>
      <c r="E191" s="61" t="str">
        <f>IF($B191="","",IF($B$175="","",IF($F$4=1,
SUMIFS(ENTRADAS[Valor],ENTRADAS[Categoria],$B$175,ENTRADAS[Status],"Concluído",ENTRADAS[Mês],E$5,ENTRADAS[Ano],$B$5,ENTRADAS[Subcategoria],$B191),
SUMIFS(ENTRADAS[Valor],ENTRADAS[Categoria],$B$175,ENTRADAS[Mês],E$5,ENTRADAS[Ano],$B$5,ENTRADAS[Subcategoria],$B191))))</f>
        <v/>
      </c>
      <c r="F191" s="61" t="str">
        <f>IF($B191="","",IF($B$175="","",IF($F$4=1,
SUMIFS(ENTRADAS[Valor],ENTRADAS[Categoria],$B$175,ENTRADAS[Status],"Concluído",ENTRADAS[Mês],F$5,ENTRADAS[Ano],$B$5,ENTRADAS[Subcategoria],$B191),
SUMIFS(ENTRADAS[Valor],ENTRADAS[Categoria],$B$175,ENTRADAS[Mês],F$5,ENTRADAS[Ano],$B$5,ENTRADAS[Subcategoria],$B191))))</f>
        <v/>
      </c>
      <c r="G191" s="61" t="str">
        <f>IF($B191="","",IF($B$175="","",IF($F$4=1,
SUMIFS(ENTRADAS[Valor],ENTRADAS[Categoria],$B$175,ENTRADAS[Status],"Concluído",ENTRADAS[Mês],G$5,ENTRADAS[Ano],$B$5,ENTRADAS[Subcategoria],$B191),
SUMIFS(ENTRADAS[Valor],ENTRADAS[Categoria],$B$175,ENTRADAS[Mês],G$5,ENTRADAS[Ano],$B$5,ENTRADAS[Subcategoria],$B191))))</f>
        <v/>
      </c>
      <c r="H191" s="61" t="str">
        <f>IF($B191="","",IF($B$175="","",IF($F$4=1,
SUMIFS(ENTRADAS[Valor],ENTRADAS[Categoria],$B$175,ENTRADAS[Status],"Concluído",ENTRADAS[Mês],H$5,ENTRADAS[Ano],$B$5,ENTRADAS[Subcategoria],$B191),
SUMIFS(ENTRADAS[Valor],ENTRADAS[Categoria],$B$175,ENTRADAS[Mês],H$5,ENTRADAS[Ano],$B$5,ENTRADAS[Subcategoria],$B191))))</f>
        <v/>
      </c>
      <c r="I191" s="61" t="str">
        <f>IF($B191="","",IF($B$175="","",IF($F$4=1,
SUMIFS(ENTRADAS[Valor],ENTRADAS[Categoria],$B$175,ENTRADAS[Status],"Concluído",ENTRADAS[Mês],I$5,ENTRADAS[Ano],$B$5,ENTRADAS[Subcategoria],$B191),
SUMIFS(ENTRADAS[Valor],ENTRADAS[Categoria],$B$175,ENTRADAS[Mês],I$5,ENTRADAS[Ano],$B$5,ENTRADAS[Subcategoria],$B191))))</f>
        <v/>
      </c>
      <c r="J191" s="61" t="str">
        <f>IF($B191="","",IF($B$175="","",IF($F$4=1,
SUMIFS(ENTRADAS[Valor],ENTRADAS[Categoria],$B$175,ENTRADAS[Status],"Concluído",ENTRADAS[Mês],J$5,ENTRADAS[Ano],$B$5,ENTRADAS[Subcategoria],$B191),
SUMIFS(ENTRADAS[Valor],ENTRADAS[Categoria],$B$175,ENTRADAS[Mês],J$5,ENTRADAS[Ano],$B$5,ENTRADAS[Subcategoria],$B191))))</f>
        <v/>
      </c>
      <c r="K191" s="61" t="str">
        <f>IF($B191="","",IF($B$175="","",IF($F$4=1,
SUMIFS(ENTRADAS[Valor],ENTRADAS[Categoria],$B$175,ENTRADAS[Status],"Concluído",ENTRADAS[Mês],K$5,ENTRADAS[Ano],$B$5,ENTRADAS[Subcategoria],$B191),
SUMIFS(ENTRADAS[Valor],ENTRADAS[Categoria],$B$175,ENTRADAS[Mês],K$5,ENTRADAS[Ano],$B$5,ENTRADAS[Subcategoria],$B191))))</f>
        <v/>
      </c>
      <c r="L191" s="61" t="str">
        <f>IF($B191="","",IF($B$175="","",IF($F$4=1,
SUMIFS(ENTRADAS[Valor],ENTRADAS[Categoria],$B$175,ENTRADAS[Status],"Concluído",ENTRADAS[Mês],L$5,ENTRADAS[Ano],$B$5,ENTRADAS[Subcategoria],$B191),
SUMIFS(ENTRADAS[Valor],ENTRADAS[Categoria],$B$175,ENTRADAS[Mês],L$5,ENTRADAS[Ano],$B$5,ENTRADAS[Subcategoria],$B191))))</f>
        <v/>
      </c>
      <c r="M191" s="61" t="str">
        <f>IF($B191="","",IF($B$175="","",IF($F$4=1,
SUMIFS(ENTRADAS[Valor],ENTRADAS[Categoria],$B$175,ENTRADAS[Status],"Concluído",ENTRADAS[Mês],M$5,ENTRADAS[Ano],$B$5,ENTRADAS[Subcategoria],$B191),
SUMIFS(ENTRADAS[Valor],ENTRADAS[Categoria],$B$175,ENTRADAS[Mês],M$5,ENTRADAS[Ano],$B$5,ENTRADAS[Subcategoria],$B191))))</f>
        <v/>
      </c>
      <c r="N191" s="61" t="str">
        <f>IF($B191="","",IF($B$175="","",IF($F$4=1,
SUMIFS(ENTRADAS[Valor],ENTRADAS[Categoria],$B$175,ENTRADAS[Status],"Concluído",ENTRADAS[Mês],N$5,ENTRADAS[Ano],$B$5,ENTRADAS[Subcategoria],$B191),
SUMIFS(ENTRADAS[Valor],ENTRADAS[Categoria],$B$175,ENTRADAS[Mês],N$5,ENTRADAS[Ano],$B$5,ENTRADAS[Subcategoria],$B191))))</f>
        <v/>
      </c>
      <c r="O191" s="57">
        <f t="shared" si="9"/>
        <v>0</v>
      </c>
    </row>
    <row r="192" spans="2:15" x14ac:dyDescent="0.3">
      <c r="B192" s="93" t="str">
        <f>IF('PLANO DE CONTAS'!J45="","",'PLANO DE CONTAS'!J45)</f>
        <v/>
      </c>
      <c r="C192" s="61" t="str">
        <f>IF($B192="","",IF($B$175="","",IF($F$4=1,
SUMIFS(ENTRADAS[Valor],ENTRADAS[Categoria],$B$175,ENTRADAS[Status],"Concluído",ENTRADAS[Mês],C$5,ENTRADAS[Ano],$B$5,ENTRADAS[Subcategoria],$B192),
SUMIFS(ENTRADAS[Valor],ENTRADAS[Categoria],$B$175,ENTRADAS[Mês],C$5,ENTRADAS[Ano],$B$5,ENTRADAS[Subcategoria],$B192))))</f>
        <v/>
      </c>
      <c r="D192" s="61" t="str">
        <f>IF($B192="","",IF($B$175="","",IF($F$4=1,
SUMIFS(ENTRADAS[Valor],ENTRADAS[Categoria],$B$175,ENTRADAS[Status],"Concluído",ENTRADAS[Mês],D$5,ENTRADAS[Ano],$B$5,ENTRADAS[Subcategoria],$B192),
SUMIFS(ENTRADAS[Valor],ENTRADAS[Categoria],$B$175,ENTRADAS[Mês],D$5,ENTRADAS[Ano],$B$5,ENTRADAS[Subcategoria],$B192))))</f>
        <v/>
      </c>
      <c r="E192" s="61" t="str">
        <f>IF($B192="","",IF($B$175="","",IF($F$4=1,
SUMIFS(ENTRADAS[Valor],ENTRADAS[Categoria],$B$175,ENTRADAS[Status],"Concluído",ENTRADAS[Mês],E$5,ENTRADAS[Ano],$B$5,ENTRADAS[Subcategoria],$B192),
SUMIFS(ENTRADAS[Valor],ENTRADAS[Categoria],$B$175,ENTRADAS[Mês],E$5,ENTRADAS[Ano],$B$5,ENTRADAS[Subcategoria],$B192))))</f>
        <v/>
      </c>
      <c r="F192" s="61" t="str">
        <f>IF($B192="","",IF($B$175="","",IF($F$4=1,
SUMIFS(ENTRADAS[Valor],ENTRADAS[Categoria],$B$175,ENTRADAS[Status],"Concluído",ENTRADAS[Mês],F$5,ENTRADAS[Ano],$B$5,ENTRADAS[Subcategoria],$B192),
SUMIFS(ENTRADAS[Valor],ENTRADAS[Categoria],$B$175,ENTRADAS[Mês],F$5,ENTRADAS[Ano],$B$5,ENTRADAS[Subcategoria],$B192))))</f>
        <v/>
      </c>
      <c r="G192" s="61" t="str">
        <f>IF($B192="","",IF($B$175="","",IF($F$4=1,
SUMIFS(ENTRADAS[Valor],ENTRADAS[Categoria],$B$175,ENTRADAS[Status],"Concluído",ENTRADAS[Mês],G$5,ENTRADAS[Ano],$B$5,ENTRADAS[Subcategoria],$B192),
SUMIFS(ENTRADAS[Valor],ENTRADAS[Categoria],$B$175,ENTRADAS[Mês],G$5,ENTRADAS[Ano],$B$5,ENTRADAS[Subcategoria],$B192))))</f>
        <v/>
      </c>
      <c r="H192" s="61" t="str">
        <f>IF($B192="","",IF($B$175="","",IF($F$4=1,
SUMIFS(ENTRADAS[Valor],ENTRADAS[Categoria],$B$175,ENTRADAS[Status],"Concluído",ENTRADAS[Mês],H$5,ENTRADAS[Ano],$B$5,ENTRADAS[Subcategoria],$B192),
SUMIFS(ENTRADAS[Valor],ENTRADAS[Categoria],$B$175,ENTRADAS[Mês],H$5,ENTRADAS[Ano],$B$5,ENTRADAS[Subcategoria],$B192))))</f>
        <v/>
      </c>
      <c r="I192" s="61" t="str">
        <f>IF($B192="","",IF($B$175="","",IF($F$4=1,
SUMIFS(ENTRADAS[Valor],ENTRADAS[Categoria],$B$175,ENTRADAS[Status],"Concluído",ENTRADAS[Mês],I$5,ENTRADAS[Ano],$B$5,ENTRADAS[Subcategoria],$B192),
SUMIFS(ENTRADAS[Valor],ENTRADAS[Categoria],$B$175,ENTRADAS[Mês],I$5,ENTRADAS[Ano],$B$5,ENTRADAS[Subcategoria],$B192))))</f>
        <v/>
      </c>
      <c r="J192" s="61" t="str">
        <f>IF($B192="","",IF($B$175="","",IF($F$4=1,
SUMIFS(ENTRADAS[Valor],ENTRADAS[Categoria],$B$175,ENTRADAS[Status],"Concluído",ENTRADAS[Mês],J$5,ENTRADAS[Ano],$B$5,ENTRADAS[Subcategoria],$B192),
SUMIFS(ENTRADAS[Valor],ENTRADAS[Categoria],$B$175,ENTRADAS[Mês],J$5,ENTRADAS[Ano],$B$5,ENTRADAS[Subcategoria],$B192))))</f>
        <v/>
      </c>
      <c r="K192" s="61" t="str">
        <f>IF($B192="","",IF($B$175="","",IF($F$4=1,
SUMIFS(ENTRADAS[Valor],ENTRADAS[Categoria],$B$175,ENTRADAS[Status],"Concluído",ENTRADAS[Mês],K$5,ENTRADAS[Ano],$B$5,ENTRADAS[Subcategoria],$B192),
SUMIFS(ENTRADAS[Valor],ENTRADAS[Categoria],$B$175,ENTRADAS[Mês],K$5,ENTRADAS[Ano],$B$5,ENTRADAS[Subcategoria],$B192))))</f>
        <v/>
      </c>
      <c r="L192" s="61" t="str">
        <f>IF($B192="","",IF($B$175="","",IF($F$4=1,
SUMIFS(ENTRADAS[Valor],ENTRADAS[Categoria],$B$175,ENTRADAS[Status],"Concluído",ENTRADAS[Mês],L$5,ENTRADAS[Ano],$B$5,ENTRADAS[Subcategoria],$B192),
SUMIFS(ENTRADAS[Valor],ENTRADAS[Categoria],$B$175,ENTRADAS[Mês],L$5,ENTRADAS[Ano],$B$5,ENTRADAS[Subcategoria],$B192))))</f>
        <v/>
      </c>
      <c r="M192" s="61" t="str">
        <f>IF($B192="","",IF($B$175="","",IF($F$4=1,
SUMIFS(ENTRADAS[Valor],ENTRADAS[Categoria],$B$175,ENTRADAS[Status],"Concluído",ENTRADAS[Mês],M$5,ENTRADAS[Ano],$B$5,ENTRADAS[Subcategoria],$B192),
SUMIFS(ENTRADAS[Valor],ENTRADAS[Categoria],$B$175,ENTRADAS[Mês],M$5,ENTRADAS[Ano],$B$5,ENTRADAS[Subcategoria],$B192))))</f>
        <v/>
      </c>
      <c r="N192" s="61" t="str">
        <f>IF($B192="","",IF($B$175="","",IF($F$4=1,
SUMIFS(ENTRADAS[Valor],ENTRADAS[Categoria],$B$175,ENTRADAS[Status],"Concluído",ENTRADAS[Mês],N$5,ENTRADAS[Ano],$B$5,ENTRADAS[Subcategoria],$B192),
SUMIFS(ENTRADAS[Valor],ENTRADAS[Categoria],$B$175,ENTRADAS[Mês],N$5,ENTRADAS[Ano],$B$5,ENTRADAS[Subcategoria],$B192))))</f>
        <v/>
      </c>
      <c r="O192" s="57">
        <f t="shared" si="9"/>
        <v>0</v>
      </c>
    </row>
    <row r="193" spans="2:15" x14ac:dyDescent="0.3">
      <c r="B193" s="93" t="str">
        <f>IF('PLANO DE CONTAS'!J46="","",'PLANO DE CONTAS'!J46)</f>
        <v/>
      </c>
      <c r="C193" s="61" t="str">
        <f>IF($B193="","",IF($B$175="","",IF($F$4=1,
SUMIFS(ENTRADAS[Valor],ENTRADAS[Categoria],$B$175,ENTRADAS[Status],"Concluído",ENTRADAS[Mês],C$5,ENTRADAS[Ano],$B$5,ENTRADAS[Subcategoria],$B193),
SUMIFS(ENTRADAS[Valor],ENTRADAS[Categoria],$B$175,ENTRADAS[Mês],C$5,ENTRADAS[Ano],$B$5,ENTRADAS[Subcategoria],$B193))))</f>
        <v/>
      </c>
      <c r="D193" s="61" t="str">
        <f>IF($B193="","",IF($B$175="","",IF($F$4=1,
SUMIFS(ENTRADAS[Valor],ENTRADAS[Categoria],$B$175,ENTRADAS[Status],"Concluído",ENTRADAS[Mês],D$5,ENTRADAS[Ano],$B$5,ENTRADAS[Subcategoria],$B193),
SUMIFS(ENTRADAS[Valor],ENTRADAS[Categoria],$B$175,ENTRADAS[Mês],D$5,ENTRADAS[Ano],$B$5,ENTRADAS[Subcategoria],$B193))))</f>
        <v/>
      </c>
      <c r="E193" s="61" t="str">
        <f>IF($B193="","",IF($B$175="","",IF($F$4=1,
SUMIFS(ENTRADAS[Valor],ENTRADAS[Categoria],$B$175,ENTRADAS[Status],"Concluído",ENTRADAS[Mês],E$5,ENTRADAS[Ano],$B$5,ENTRADAS[Subcategoria],$B193),
SUMIFS(ENTRADAS[Valor],ENTRADAS[Categoria],$B$175,ENTRADAS[Mês],E$5,ENTRADAS[Ano],$B$5,ENTRADAS[Subcategoria],$B193))))</f>
        <v/>
      </c>
      <c r="F193" s="61" t="str">
        <f>IF($B193="","",IF($B$175="","",IF($F$4=1,
SUMIFS(ENTRADAS[Valor],ENTRADAS[Categoria],$B$175,ENTRADAS[Status],"Concluído",ENTRADAS[Mês],F$5,ENTRADAS[Ano],$B$5,ENTRADAS[Subcategoria],$B193),
SUMIFS(ENTRADAS[Valor],ENTRADAS[Categoria],$B$175,ENTRADAS[Mês],F$5,ENTRADAS[Ano],$B$5,ENTRADAS[Subcategoria],$B193))))</f>
        <v/>
      </c>
      <c r="G193" s="61" t="str">
        <f>IF($B193="","",IF($B$175="","",IF($F$4=1,
SUMIFS(ENTRADAS[Valor],ENTRADAS[Categoria],$B$175,ENTRADAS[Status],"Concluído",ENTRADAS[Mês],G$5,ENTRADAS[Ano],$B$5,ENTRADAS[Subcategoria],$B193),
SUMIFS(ENTRADAS[Valor],ENTRADAS[Categoria],$B$175,ENTRADAS[Mês],G$5,ENTRADAS[Ano],$B$5,ENTRADAS[Subcategoria],$B193))))</f>
        <v/>
      </c>
      <c r="H193" s="61" t="str">
        <f>IF($B193="","",IF($B$175="","",IF($F$4=1,
SUMIFS(ENTRADAS[Valor],ENTRADAS[Categoria],$B$175,ENTRADAS[Status],"Concluído",ENTRADAS[Mês],H$5,ENTRADAS[Ano],$B$5,ENTRADAS[Subcategoria],$B193),
SUMIFS(ENTRADAS[Valor],ENTRADAS[Categoria],$B$175,ENTRADAS[Mês],H$5,ENTRADAS[Ano],$B$5,ENTRADAS[Subcategoria],$B193))))</f>
        <v/>
      </c>
      <c r="I193" s="61" t="str">
        <f>IF($B193="","",IF($B$175="","",IF($F$4=1,
SUMIFS(ENTRADAS[Valor],ENTRADAS[Categoria],$B$175,ENTRADAS[Status],"Concluído",ENTRADAS[Mês],I$5,ENTRADAS[Ano],$B$5,ENTRADAS[Subcategoria],$B193),
SUMIFS(ENTRADAS[Valor],ENTRADAS[Categoria],$B$175,ENTRADAS[Mês],I$5,ENTRADAS[Ano],$B$5,ENTRADAS[Subcategoria],$B193))))</f>
        <v/>
      </c>
      <c r="J193" s="61" t="str">
        <f>IF($B193="","",IF($B$175="","",IF($F$4=1,
SUMIFS(ENTRADAS[Valor],ENTRADAS[Categoria],$B$175,ENTRADAS[Status],"Concluído",ENTRADAS[Mês],J$5,ENTRADAS[Ano],$B$5,ENTRADAS[Subcategoria],$B193),
SUMIFS(ENTRADAS[Valor],ENTRADAS[Categoria],$B$175,ENTRADAS[Mês],J$5,ENTRADAS[Ano],$B$5,ENTRADAS[Subcategoria],$B193))))</f>
        <v/>
      </c>
      <c r="K193" s="61" t="str">
        <f>IF($B193="","",IF($B$175="","",IF($F$4=1,
SUMIFS(ENTRADAS[Valor],ENTRADAS[Categoria],$B$175,ENTRADAS[Status],"Concluído",ENTRADAS[Mês],K$5,ENTRADAS[Ano],$B$5,ENTRADAS[Subcategoria],$B193),
SUMIFS(ENTRADAS[Valor],ENTRADAS[Categoria],$B$175,ENTRADAS[Mês],K$5,ENTRADAS[Ano],$B$5,ENTRADAS[Subcategoria],$B193))))</f>
        <v/>
      </c>
      <c r="L193" s="61" t="str">
        <f>IF($B193="","",IF($B$175="","",IF($F$4=1,
SUMIFS(ENTRADAS[Valor],ENTRADAS[Categoria],$B$175,ENTRADAS[Status],"Concluído",ENTRADAS[Mês],L$5,ENTRADAS[Ano],$B$5,ENTRADAS[Subcategoria],$B193),
SUMIFS(ENTRADAS[Valor],ENTRADAS[Categoria],$B$175,ENTRADAS[Mês],L$5,ENTRADAS[Ano],$B$5,ENTRADAS[Subcategoria],$B193))))</f>
        <v/>
      </c>
      <c r="M193" s="61" t="str">
        <f>IF($B193="","",IF($B$175="","",IF($F$4=1,
SUMIFS(ENTRADAS[Valor],ENTRADAS[Categoria],$B$175,ENTRADAS[Status],"Concluído",ENTRADAS[Mês],M$5,ENTRADAS[Ano],$B$5,ENTRADAS[Subcategoria],$B193),
SUMIFS(ENTRADAS[Valor],ENTRADAS[Categoria],$B$175,ENTRADAS[Mês],M$5,ENTRADAS[Ano],$B$5,ENTRADAS[Subcategoria],$B193))))</f>
        <v/>
      </c>
      <c r="N193" s="61" t="str">
        <f>IF($B193="","",IF($B$175="","",IF($F$4=1,
SUMIFS(ENTRADAS[Valor],ENTRADAS[Categoria],$B$175,ENTRADAS[Status],"Concluído",ENTRADAS[Mês],N$5,ENTRADAS[Ano],$B$5,ENTRADAS[Subcategoria],$B193),
SUMIFS(ENTRADAS[Valor],ENTRADAS[Categoria],$B$175,ENTRADAS[Mês],N$5,ENTRADAS[Ano],$B$5,ENTRADAS[Subcategoria],$B193))))</f>
        <v/>
      </c>
      <c r="O193" s="57">
        <f t="shared" si="9"/>
        <v>0</v>
      </c>
    </row>
    <row r="194" spans="2:15" x14ac:dyDescent="0.3">
      <c r="B194" s="93" t="str">
        <f>IF('PLANO DE CONTAS'!J47="","",'PLANO DE CONTAS'!J47)</f>
        <v/>
      </c>
      <c r="C194" s="61" t="str">
        <f>IF($B194="","",IF($B$175="","",IF($F$4=1,
SUMIFS(ENTRADAS[Valor],ENTRADAS[Categoria],$B$175,ENTRADAS[Status],"Concluído",ENTRADAS[Mês],C$5,ENTRADAS[Ano],$B$5,ENTRADAS[Subcategoria],$B194),
SUMIFS(ENTRADAS[Valor],ENTRADAS[Categoria],$B$175,ENTRADAS[Mês],C$5,ENTRADAS[Ano],$B$5,ENTRADAS[Subcategoria],$B194))))</f>
        <v/>
      </c>
      <c r="D194" s="61" t="str">
        <f>IF($B194="","",IF($B$175="","",IF($F$4=1,
SUMIFS(ENTRADAS[Valor],ENTRADAS[Categoria],$B$175,ENTRADAS[Status],"Concluído",ENTRADAS[Mês],D$5,ENTRADAS[Ano],$B$5,ENTRADAS[Subcategoria],$B194),
SUMIFS(ENTRADAS[Valor],ENTRADAS[Categoria],$B$175,ENTRADAS[Mês],D$5,ENTRADAS[Ano],$B$5,ENTRADAS[Subcategoria],$B194))))</f>
        <v/>
      </c>
      <c r="E194" s="61" t="str">
        <f>IF($B194="","",IF($B$175="","",IF($F$4=1,
SUMIFS(ENTRADAS[Valor],ENTRADAS[Categoria],$B$175,ENTRADAS[Status],"Concluído",ENTRADAS[Mês],E$5,ENTRADAS[Ano],$B$5,ENTRADAS[Subcategoria],$B194),
SUMIFS(ENTRADAS[Valor],ENTRADAS[Categoria],$B$175,ENTRADAS[Mês],E$5,ENTRADAS[Ano],$B$5,ENTRADAS[Subcategoria],$B194))))</f>
        <v/>
      </c>
      <c r="F194" s="61" t="str">
        <f>IF($B194="","",IF($B$175="","",IF($F$4=1,
SUMIFS(ENTRADAS[Valor],ENTRADAS[Categoria],$B$175,ENTRADAS[Status],"Concluído",ENTRADAS[Mês],F$5,ENTRADAS[Ano],$B$5,ENTRADAS[Subcategoria],$B194),
SUMIFS(ENTRADAS[Valor],ENTRADAS[Categoria],$B$175,ENTRADAS[Mês],F$5,ENTRADAS[Ano],$B$5,ENTRADAS[Subcategoria],$B194))))</f>
        <v/>
      </c>
      <c r="G194" s="61" t="str">
        <f>IF($B194="","",IF($B$175="","",IF($F$4=1,
SUMIFS(ENTRADAS[Valor],ENTRADAS[Categoria],$B$175,ENTRADAS[Status],"Concluído",ENTRADAS[Mês],G$5,ENTRADAS[Ano],$B$5,ENTRADAS[Subcategoria],$B194),
SUMIFS(ENTRADAS[Valor],ENTRADAS[Categoria],$B$175,ENTRADAS[Mês],G$5,ENTRADAS[Ano],$B$5,ENTRADAS[Subcategoria],$B194))))</f>
        <v/>
      </c>
      <c r="H194" s="61" t="str">
        <f>IF($B194="","",IF($B$175="","",IF($F$4=1,
SUMIFS(ENTRADAS[Valor],ENTRADAS[Categoria],$B$175,ENTRADAS[Status],"Concluído",ENTRADAS[Mês],H$5,ENTRADAS[Ano],$B$5,ENTRADAS[Subcategoria],$B194),
SUMIFS(ENTRADAS[Valor],ENTRADAS[Categoria],$B$175,ENTRADAS[Mês],H$5,ENTRADAS[Ano],$B$5,ENTRADAS[Subcategoria],$B194))))</f>
        <v/>
      </c>
      <c r="I194" s="61" t="str">
        <f>IF($B194="","",IF($B$175="","",IF($F$4=1,
SUMIFS(ENTRADAS[Valor],ENTRADAS[Categoria],$B$175,ENTRADAS[Status],"Concluído",ENTRADAS[Mês],I$5,ENTRADAS[Ano],$B$5,ENTRADAS[Subcategoria],$B194),
SUMIFS(ENTRADAS[Valor],ENTRADAS[Categoria],$B$175,ENTRADAS[Mês],I$5,ENTRADAS[Ano],$B$5,ENTRADAS[Subcategoria],$B194))))</f>
        <v/>
      </c>
      <c r="J194" s="61" t="str">
        <f>IF($B194="","",IF($B$175="","",IF($F$4=1,
SUMIFS(ENTRADAS[Valor],ENTRADAS[Categoria],$B$175,ENTRADAS[Status],"Concluído",ENTRADAS[Mês],J$5,ENTRADAS[Ano],$B$5,ENTRADAS[Subcategoria],$B194),
SUMIFS(ENTRADAS[Valor],ENTRADAS[Categoria],$B$175,ENTRADAS[Mês],J$5,ENTRADAS[Ano],$B$5,ENTRADAS[Subcategoria],$B194))))</f>
        <v/>
      </c>
      <c r="K194" s="61" t="str">
        <f>IF($B194="","",IF($B$175="","",IF($F$4=1,
SUMIFS(ENTRADAS[Valor],ENTRADAS[Categoria],$B$175,ENTRADAS[Status],"Concluído",ENTRADAS[Mês],K$5,ENTRADAS[Ano],$B$5,ENTRADAS[Subcategoria],$B194),
SUMIFS(ENTRADAS[Valor],ENTRADAS[Categoria],$B$175,ENTRADAS[Mês],K$5,ENTRADAS[Ano],$B$5,ENTRADAS[Subcategoria],$B194))))</f>
        <v/>
      </c>
      <c r="L194" s="61" t="str">
        <f>IF($B194="","",IF($B$175="","",IF($F$4=1,
SUMIFS(ENTRADAS[Valor],ENTRADAS[Categoria],$B$175,ENTRADAS[Status],"Concluído",ENTRADAS[Mês],L$5,ENTRADAS[Ano],$B$5,ENTRADAS[Subcategoria],$B194),
SUMIFS(ENTRADAS[Valor],ENTRADAS[Categoria],$B$175,ENTRADAS[Mês],L$5,ENTRADAS[Ano],$B$5,ENTRADAS[Subcategoria],$B194))))</f>
        <v/>
      </c>
      <c r="M194" s="61" t="str">
        <f>IF($B194="","",IF($B$175="","",IF($F$4=1,
SUMIFS(ENTRADAS[Valor],ENTRADAS[Categoria],$B$175,ENTRADAS[Status],"Concluído",ENTRADAS[Mês],M$5,ENTRADAS[Ano],$B$5,ENTRADAS[Subcategoria],$B194),
SUMIFS(ENTRADAS[Valor],ENTRADAS[Categoria],$B$175,ENTRADAS[Mês],M$5,ENTRADAS[Ano],$B$5,ENTRADAS[Subcategoria],$B194))))</f>
        <v/>
      </c>
      <c r="N194" s="61" t="str">
        <f>IF($B194="","",IF($B$175="","",IF($F$4=1,
SUMIFS(ENTRADAS[Valor],ENTRADAS[Categoria],$B$175,ENTRADAS[Status],"Concluído",ENTRADAS[Mês],N$5,ENTRADAS[Ano],$B$5,ENTRADAS[Subcategoria],$B194),
SUMIFS(ENTRADAS[Valor],ENTRADAS[Categoria],$B$175,ENTRADAS[Mês],N$5,ENTRADAS[Ano],$B$5,ENTRADAS[Subcategoria],$B194))))</f>
        <v/>
      </c>
      <c r="O194" s="57">
        <f t="shared" si="9"/>
        <v>0</v>
      </c>
    </row>
    <row r="195" spans="2:15" x14ac:dyDescent="0.3">
      <c r="B195" s="93" t="str">
        <f>IF('PLANO DE CONTAS'!J48="","",'PLANO DE CONTAS'!J48)</f>
        <v/>
      </c>
      <c r="C195" s="61" t="str">
        <f>IF($B195="","",IF($B$175="","",IF($F$4=1,
SUMIFS(ENTRADAS[Valor],ENTRADAS[Categoria],$B$175,ENTRADAS[Status],"Concluído",ENTRADAS[Mês],C$5,ENTRADAS[Ano],$B$5,ENTRADAS[Subcategoria],$B195),
SUMIFS(ENTRADAS[Valor],ENTRADAS[Categoria],$B$175,ENTRADAS[Mês],C$5,ENTRADAS[Ano],$B$5,ENTRADAS[Subcategoria],$B195))))</f>
        <v/>
      </c>
      <c r="D195" s="61" t="str">
        <f>IF($B195="","",IF($B$175="","",IF($F$4=1,
SUMIFS(ENTRADAS[Valor],ENTRADAS[Categoria],$B$175,ENTRADAS[Status],"Concluído",ENTRADAS[Mês],D$5,ENTRADAS[Ano],$B$5,ENTRADAS[Subcategoria],$B195),
SUMIFS(ENTRADAS[Valor],ENTRADAS[Categoria],$B$175,ENTRADAS[Mês],D$5,ENTRADAS[Ano],$B$5,ENTRADAS[Subcategoria],$B195))))</f>
        <v/>
      </c>
      <c r="E195" s="61" t="str">
        <f>IF($B195="","",IF($B$175="","",IF($F$4=1,
SUMIFS(ENTRADAS[Valor],ENTRADAS[Categoria],$B$175,ENTRADAS[Status],"Concluído",ENTRADAS[Mês],E$5,ENTRADAS[Ano],$B$5,ENTRADAS[Subcategoria],$B195),
SUMIFS(ENTRADAS[Valor],ENTRADAS[Categoria],$B$175,ENTRADAS[Mês],E$5,ENTRADAS[Ano],$B$5,ENTRADAS[Subcategoria],$B195))))</f>
        <v/>
      </c>
      <c r="F195" s="61" t="str">
        <f>IF($B195="","",IF($B$175="","",IF($F$4=1,
SUMIFS(ENTRADAS[Valor],ENTRADAS[Categoria],$B$175,ENTRADAS[Status],"Concluído",ENTRADAS[Mês],F$5,ENTRADAS[Ano],$B$5,ENTRADAS[Subcategoria],$B195),
SUMIFS(ENTRADAS[Valor],ENTRADAS[Categoria],$B$175,ENTRADAS[Mês],F$5,ENTRADAS[Ano],$B$5,ENTRADAS[Subcategoria],$B195))))</f>
        <v/>
      </c>
      <c r="G195" s="61" t="str">
        <f>IF($B195="","",IF($B$175="","",IF($F$4=1,
SUMIFS(ENTRADAS[Valor],ENTRADAS[Categoria],$B$175,ENTRADAS[Status],"Concluído",ENTRADAS[Mês],G$5,ENTRADAS[Ano],$B$5,ENTRADAS[Subcategoria],$B195),
SUMIFS(ENTRADAS[Valor],ENTRADAS[Categoria],$B$175,ENTRADAS[Mês],G$5,ENTRADAS[Ano],$B$5,ENTRADAS[Subcategoria],$B195))))</f>
        <v/>
      </c>
      <c r="H195" s="61" t="str">
        <f>IF($B195="","",IF($B$175="","",IF($F$4=1,
SUMIFS(ENTRADAS[Valor],ENTRADAS[Categoria],$B$175,ENTRADAS[Status],"Concluído",ENTRADAS[Mês],H$5,ENTRADAS[Ano],$B$5,ENTRADAS[Subcategoria],$B195),
SUMIFS(ENTRADAS[Valor],ENTRADAS[Categoria],$B$175,ENTRADAS[Mês],H$5,ENTRADAS[Ano],$B$5,ENTRADAS[Subcategoria],$B195))))</f>
        <v/>
      </c>
      <c r="I195" s="61" t="str">
        <f>IF($B195="","",IF($B$175="","",IF($F$4=1,
SUMIFS(ENTRADAS[Valor],ENTRADAS[Categoria],$B$175,ENTRADAS[Status],"Concluído",ENTRADAS[Mês],I$5,ENTRADAS[Ano],$B$5,ENTRADAS[Subcategoria],$B195),
SUMIFS(ENTRADAS[Valor],ENTRADAS[Categoria],$B$175,ENTRADAS[Mês],I$5,ENTRADAS[Ano],$B$5,ENTRADAS[Subcategoria],$B195))))</f>
        <v/>
      </c>
      <c r="J195" s="61" t="str">
        <f>IF($B195="","",IF($B$175="","",IF($F$4=1,
SUMIFS(ENTRADAS[Valor],ENTRADAS[Categoria],$B$175,ENTRADAS[Status],"Concluído",ENTRADAS[Mês],J$5,ENTRADAS[Ano],$B$5,ENTRADAS[Subcategoria],$B195),
SUMIFS(ENTRADAS[Valor],ENTRADAS[Categoria],$B$175,ENTRADAS[Mês],J$5,ENTRADAS[Ano],$B$5,ENTRADAS[Subcategoria],$B195))))</f>
        <v/>
      </c>
      <c r="K195" s="61" t="str">
        <f>IF($B195="","",IF($B$175="","",IF($F$4=1,
SUMIFS(ENTRADAS[Valor],ENTRADAS[Categoria],$B$175,ENTRADAS[Status],"Concluído",ENTRADAS[Mês],K$5,ENTRADAS[Ano],$B$5,ENTRADAS[Subcategoria],$B195),
SUMIFS(ENTRADAS[Valor],ENTRADAS[Categoria],$B$175,ENTRADAS[Mês],K$5,ENTRADAS[Ano],$B$5,ENTRADAS[Subcategoria],$B195))))</f>
        <v/>
      </c>
      <c r="L195" s="61" t="str">
        <f>IF($B195="","",IF($B$175="","",IF($F$4=1,
SUMIFS(ENTRADAS[Valor],ENTRADAS[Categoria],$B$175,ENTRADAS[Status],"Concluído",ENTRADAS[Mês],L$5,ENTRADAS[Ano],$B$5,ENTRADAS[Subcategoria],$B195),
SUMIFS(ENTRADAS[Valor],ENTRADAS[Categoria],$B$175,ENTRADAS[Mês],L$5,ENTRADAS[Ano],$B$5,ENTRADAS[Subcategoria],$B195))))</f>
        <v/>
      </c>
      <c r="M195" s="61" t="str">
        <f>IF($B195="","",IF($B$175="","",IF($F$4=1,
SUMIFS(ENTRADAS[Valor],ENTRADAS[Categoria],$B$175,ENTRADAS[Status],"Concluído",ENTRADAS[Mês],M$5,ENTRADAS[Ano],$B$5,ENTRADAS[Subcategoria],$B195),
SUMIFS(ENTRADAS[Valor],ENTRADAS[Categoria],$B$175,ENTRADAS[Mês],M$5,ENTRADAS[Ano],$B$5,ENTRADAS[Subcategoria],$B195))))</f>
        <v/>
      </c>
      <c r="N195" s="61" t="str">
        <f>IF($B195="","",IF($B$175="","",IF($F$4=1,
SUMIFS(ENTRADAS[Valor],ENTRADAS[Categoria],$B$175,ENTRADAS[Status],"Concluído",ENTRADAS[Mês],N$5,ENTRADAS[Ano],$B$5,ENTRADAS[Subcategoria],$B195),
SUMIFS(ENTRADAS[Valor],ENTRADAS[Categoria],$B$175,ENTRADAS[Mês],N$5,ENTRADAS[Ano],$B$5,ENTRADAS[Subcategoria],$B195))))</f>
        <v/>
      </c>
      <c r="O195" s="57">
        <f t="shared" si="9"/>
        <v>0</v>
      </c>
    </row>
    <row r="196" spans="2:15" x14ac:dyDescent="0.3">
      <c r="B196" s="58" t="str">
        <f>IF('PLANO DE CONTAS'!L28="","",'PLANO DE CONTAS'!L28)</f>
        <v>Receita 10</v>
      </c>
      <c r="C196" s="94">
        <f>IF($B196="","",IF($F$4=1,SUMIFS(ENTRADAS[Valor],ENTRADAS[Categoria],$B196,ENTRADAS[Status],"Concluído",ENTRADAS[Mês],C$5,ENTRADAS[Ano],$B$5),SUMIFS(ENTRADAS[Valor],ENTRADAS[Categoria],$B196,ENTRADAS[Mês],C$5,ENTRADAS[Ano],$B$5)))</f>
        <v>0</v>
      </c>
      <c r="D196" s="94">
        <f>IF($B196="","",IF($F$4=1,SUMIFS(ENTRADAS[Valor],ENTRADAS[Categoria],$B196,ENTRADAS[Status],"Concluído",ENTRADAS[Mês],D$5,ENTRADAS[Ano],$B$5),SUMIFS(ENTRADAS[Valor],ENTRADAS[Categoria],$B196,ENTRADAS[Mês],D$5,ENTRADAS[Ano],$B$5)))</f>
        <v>0</v>
      </c>
      <c r="E196" s="94">
        <f>IF($B196="","",IF($F$4=1,SUMIFS(ENTRADAS[Valor],ENTRADAS[Categoria],$B196,ENTRADAS[Status],"Concluído",ENTRADAS[Mês],E$5,ENTRADAS[Ano],$B$5),SUMIFS(ENTRADAS[Valor],ENTRADAS[Categoria],$B196,ENTRADAS[Mês],E$5,ENTRADAS[Ano],$B$5)))</f>
        <v>0</v>
      </c>
      <c r="F196" s="94">
        <f>IF($B196="","",IF($F$4=1,SUMIFS(ENTRADAS[Valor],ENTRADAS[Categoria],$B196,ENTRADAS[Status],"Concluído",ENTRADAS[Mês],F$5,ENTRADAS[Ano],$B$5),SUMIFS(ENTRADAS[Valor],ENTRADAS[Categoria],$B196,ENTRADAS[Mês],F$5,ENTRADAS[Ano],$B$5)))</f>
        <v>0</v>
      </c>
      <c r="G196" s="94">
        <f>IF($B196="","",IF($F$4=1,SUMIFS(ENTRADAS[Valor],ENTRADAS[Categoria],$B196,ENTRADAS[Status],"Concluído",ENTRADAS[Mês],G$5,ENTRADAS[Ano],$B$5),SUMIFS(ENTRADAS[Valor],ENTRADAS[Categoria],$B196,ENTRADAS[Mês],G$5,ENTRADAS[Ano],$B$5)))</f>
        <v>0</v>
      </c>
      <c r="H196" s="94">
        <f>IF($B196="","",IF($F$4=1,SUMIFS(ENTRADAS[Valor],ENTRADAS[Categoria],$B196,ENTRADAS[Status],"Concluído",ENTRADAS[Mês],H$5,ENTRADAS[Ano],$B$5),SUMIFS(ENTRADAS[Valor],ENTRADAS[Categoria],$B196,ENTRADAS[Mês],H$5,ENTRADAS[Ano],$B$5)))</f>
        <v>0</v>
      </c>
      <c r="I196" s="94">
        <f>IF($B196="","",IF($F$4=1,SUMIFS(ENTRADAS[Valor],ENTRADAS[Categoria],$B196,ENTRADAS[Status],"Concluído",ENTRADAS[Mês],I$5,ENTRADAS[Ano],$B$5),SUMIFS(ENTRADAS[Valor],ENTRADAS[Categoria],$B196,ENTRADAS[Mês],I$5,ENTRADAS[Ano],$B$5)))</f>
        <v>0</v>
      </c>
      <c r="J196" s="94">
        <f>IF($B196="","",IF($F$4=1,SUMIFS(ENTRADAS[Valor],ENTRADAS[Categoria],$B196,ENTRADAS[Status],"Concluído",ENTRADAS[Mês],J$5,ENTRADAS[Ano],$B$5),SUMIFS(ENTRADAS[Valor],ENTRADAS[Categoria],$B196,ENTRADAS[Mês],J$5,ENTRADAS[Ano],$B$5)))</f>
        <v>0</v>
      </c>
      <c r="K196" s="94">
        <f>IF($B196="","",IF($F$4=1,SUMIFS(ENTRADAS[Valor],ENTRADAS[Categoria],$B196,ENTRADAS[Status],"Concluído",ENTRADAS[Mês],K$5,ENTRADAS[Ano],$B$5),SUMIFS(ENTRADAS[Valor],ENTRADAS[Categoria],$B196,ENTRADAS[Mês],K$5,ENTRADAS[Ano],$B$5)))</f>
        <v>0</v>
      </c>
      <c r="L196" s="94">
        <f>IF($B196="","",IF($F$4=1,SUMIFS(ENTRADAS[Valor],ENTRADAS[Categoria],$B196,ENTRADAS[Status],"Concluído",ENTRADAS[Mês],L$5,ENTRADAS[Ano],$B$5),SUMIFS(ENTRADAS[Valor],ENTRADAS[Categoria],$B196,ENTRADAS[Mês],L$5,ENTRADAS[Ano],$B$5)))</f>
        <v>0</v>
      </c>
      <c r="M196" s="94">
        <f>IF($B196="","",IF($F$4=1,SUMIFS(ENTRADAS[Valor],ENTRADAS[Categoria],$B196,ENTRADAS[Status],"Concluído",ENTRADAS[Mês],M$5,ENTRADAS[Ano],$B$5),SUMIFS(ENTRADAS[Valor],ENTRADAS[Categoria],$B196,ENTRADAS[Mês],M$5,ENTRADAS[Ano],$B$5)))</f>
        <v>0</v>
      </c>
      <c r="N196" s="94">
        <f>IF($B196="","",IF($F$4=1,SUMIFS(ENTRADAS[Valor],ENTRADAS[Categoria],$B196,ENTRADAS[Status],"Concluído",ENTRADAS[Mês],N$5,ENTRADAS[Ano],$B$5),SUMIFS(ENTRADAS[Valor],ENTRADAS[Categoria],$B196,ENTRADAS[Mês],N$5,ENTRADAS[Ano],$B$5)))</f>
        <v>0</v>
      </c>
      <c r="O196" s="57">
        <f>SUBTOTAL(9,C196,D196,E196,F196,G196,H196,I196,J196,K196,L196,M196,N196)</f>
        <v>0</v>
      </c>
    </row>
    <row r="197" spans="2:15" x14ac:dyDescent="0.3">
      <c r="B197" s="93" t="str">
        <f>IF('PLANO DE CONTAS'!L29="","",'PLANO DE CONTAS'!L29)</f>
        <v/>
      </c>
      <c r="C197" s="61" t="str">
        <f>IF($B197="","",IF($B$196="","",IF($F$4=1,
SUMIFS(ENTRADAS[Valor],ENTRADAS[Categoria],$B$196,ENTRADAS[Status],"Concluído",ENTRADAS[Mês],C$5,ENTRADAS[Ano],$B$5,ENTRADAS[Subcategoria],$B197),
SUMIFS(ENTRADAS[Valor],ENTRADAS[Categoria],$B$196,ENTRADAS[Mês],C$5,ENTRADAS[Ano],$B$5,ENTRADAS[Subcategoria],$B197))))</f>
        <v/>
      </c>
      <c r="D197" s="61" t="str">
        <f>IF($B197="","",IF($B$196="","",IF($F$4=1,
SUMIFS(ENTRADAS[Valor],ENTRADAS[Categoria],$B$196,ENTRADAS[Status],"Concluído",ENTRADAS[Mês],D$5,ENTRADAS[Ano],$B$5,ENTRADAS[Subcategoria],$B197),
SUMIFS(ENTRADAS[Valor],ENTRADAS[Categoria],$B$196,ENTRADAS[Mês],D$5,ENTRADAS[Ano],$B$5,ENTRADAS[Subcategoria],$B197))))</f>
        <v/>
      </c>
      <c r="E197" s="61" t="str">
        <f>IF($B197="","",IF($B$196="","",IF($F$4=1,
SUMIFS(ENTRADAS[Valor],ENTRADAS[Categoria],$B$196,ENTRADAS[Status],"Concluído",ENTRADAS[Mês],E$5,ENTRADAS[Ano],$B$5,ENTRADAS[Subcategoria],$B197),
SUMIFS(ENTRADAS[Valor],ENTRADAS[Categoria],$B$196,ENTRADAS[Mês],E$5,ENTRADAS[Ano],$B$5,ENTRADAS[Subcategoria],$B197))))</f>
        <v/>
      </c>
      <c r="F197" s="61" t="str">
        <f>IF($B197="","",IF($B$196="","",IF($F$4=1,
SUMIFS(ENTRADAS[Valor],ENTRADAS[Categoria],$B$196,ENTRADAS[Status],"Concluído",ENTRADAS[Mês],F$5,ENTRADAS[Ano],$B$5,ENTRADAS[Subcategoria],$B197),
SUMIFS(ENTRADAS[Valor],ENTRADAS[Categoria],$B$196,ENTRADAS[Mês],F$5,ENTRADAS[Ano],$B$5,ENTRADAS[Subcategoria],$B197))))</f>
        <v/>
      </c>
      <c r="G197" s="61" t="str">
        <f>IF($B197="","",IF($B$196="","",IF($F$4=1,
SUMIFS(ENTRADAS[Valor],ENTRADAS[Categoria],$B$196,ENTRADAS[Status],"Concluído",ENTRADAS[Mês],G$5,ENTRADAS[Ano],$B$5,ENTRADAS[Subcategoria],$B197),
SUMIFS(ENTRADAS[Valor],ENTRADAS[Categoria],$B$196,ENTRADAS[Mês],G$5,ENTRADAS[Ano],$B$5,ENTRADAS[Subcategoria],$B197))))</f>
        <v/>
      </c>
      <c r="H197" s="61" t="str">
        <f>IF($B197="","",IF($B$196="","",IF($F$4=1,
SUMIFS(ENTRADAS[Valor],ENTRADAS[Categoria],$B$196,ENTRADAS[Status],"Concluído",ENTRADAS[Mês],H$5,ENTRADAS[Ano],$B$5,ENTRADAS[Subcategoria],$B197),
SUMIFS(ENTRADAS[Valor],ENTRADAS[Categoria],$B$196,ENTRADAS[Mês],H$5,ENTRADAS[Ano],$B$5,ENTRADAS[Subcategoria],$B197))))</f>
        <v/>
      </c>
      <c r="I197" s="61" t="str">
        <f>IF($B197="","",IF($B$196="","",IF($F$4=1,
SUMIFS(ENTRADAS[Valor],ENTRADAS[Categoria],$B$196,ENTRADAS[Status],"Concluído",ENTRADAS[Mês],I$5,ENTRADAS[Ano],$B$5,ENTRADAS[Subcategoria],$B197),
SUMIFS(ENTRADAS[Valor],ENTRADAS[Categoria],$B$196,ENTRADAS[Mês],I$5,ENTRADAS[Ano],$B$5,ENTRADAS[Subcategoria],$B197))))</f>
        <v/>
      </c>
      <c r="J197" s="61" t="str">
        <f>IF($B197="","",IF($B$196="","",IF($F$4=1,
SUMIFS(ENTRADAS[Valor],ENTRADAS[Categoria],$B$196,ENTRADAS[Status],"Concluído",ENTRADAS[Mês],J$5,ENTRADAS[Ano],$B$5,ENTRADAS[Subcategoria],$B197),
SUMIFS(ENTRADAS[Valor],ENTRADAS[Categoria],$B$196,ENTRADAS[Mês],J$5,ENTRADAS[Ano],$B$5,ENTRADAS[Subcategoria],$B197))))</f>
        <v/>
      </c>
      <c r="K197" s="61" t="str">
        <f>IF($B197="","",IF($B$196="","",IF($F$4=1,
SUMIFS(ENTRADAS[Valor],ENTRADAS[Categoria],$B$196,ENTRADAS[Status],"Concluído",ENTRADAS[Mês],K$5,ENTRADAS[Ano],$B$5,ENTRADAS[Subcategoria],$B197),
SUMIFS(ENTRADAS[Valor],ENTRADAS[Categoria],$B$196,ENTRADAS[Mês],K$5,ENTRADAS[Ano],$B$5,ENTRADAS[Subcategoria],$B197))))</f>
        <v/>
      </c>
      <c r="L197" s="61" t="str">
        <f>IF($B197="","",IF($B$196="","",IF($F$4=1,
SUMIFS(ENTRADAS[Valor],ENTRADAS[Categoria],$B$196,ENTRADAS[Status],"Concluído",ENTRADAS[Mês],L$5,ENTRADAS[Ano],$B$5,ENTRADAS[Subcategoria],$B197),
SUMIFS(ENTRADAS[Valor],ENTRADAS[Categoria],$B$196,ENTRADAS[Mês],L$5,ENTRADAS[Ano],$B$5,ENTRADAS[Subcategoria],$B197))))</f>
        <v/>
      </c>
      <c r="M197" s="61" t="str">
        <f>IF($B197="","",IF($B$196="","",IF($F$4=1,
SUMIFS(ENTRADAS[Valor],ENTRADAS[Categoria],$B$196,ENTRADAS[Status],"Concluído",ENTRADAS[Mês],M$5,ENTRADAS[Ano],$B$5,ENTRADAS[Subcategoria],$B197),
SUMIFS(ENTRADAS[Valor],ENTRADAS[Categoria],$B$196,ENTRADAS[Mês],M$5,ENTRADAS[Ano],$B$5,ENTRADAS[Subcategoria],$B197))))</f>
        <v/>
      </c>
      <c r="N197" s="61" t="str">
        <f>IF($B197="","",IF($B$196="","",IF($F$4=1,
SUMIFS(ENTRADAS[Valor],ENTRADAS[Categoria],$B$196,ENTRADAS[Status],"Concluído",ENTRADAS[Mês],N$5,ENTRADAS[Ano],$B$5,ENTRADAS[Subcategoria],$B197),
SUMIFS(ENTRADAS[Valor],ENTRADAS[Categoria],$B$196,ENTRADAS[Mês],N$5,ENTRADAS[Ano],$B$5,ENTRADAS[Subcategoria],$B197))))</f>
        <v/>
      </c>
      <c r="O197" s="57">
        <f>SUBTOTAL(9,C197,D197,E197,F197,G197,H197,I197,J197,K197,L197,M197,N197)</f>
        <v>0</v>
      </c>
    </row>
    <row r="198" spans="2:15" x14ac:dyDescent="0.3">
      <c r="B198" s="93" t="str">
        <f>IF('PLANO DE CONTAS'!L30="","",'PLANO DE CONTAS'!L30)</f>
        <v/>
      </c>
      <c r="C198" s="61" t="str">
        <f>IF($B198="","",IF($B$196="","",IF($F$4=1,
SUMIFS(ENTRADAS[Valor],ENTRADAS[Categoria],$B$196,ENTRADAS[Status],"Concluído",ENTRADAS[Mês],C$5,ENTRADAS[Ano],$B$5,ENTRADAS[Subcategoria],$B198),
SUMIFS(ENTRADAS[Valor],ENTRADAS[Categoria],$B$196,ENTRADAS[Mês],C$5,ENTRADAS[Ano],$B$5,ENTRADAS[Subcategoria],$B198))))</f>
        <v/>
      </c>
      <c r="D198" s="61" t="str">
        <f>IF($B198="","",IF($B$196="","",IF($F$4=1,
SUMIFS(ENTRADAS[Valor],ENTRADAS[Categoria],$B$196,ENTRADAS[Status],"Concluído",ENTRADAS[Mês],D$5,ENTRADAS[Ano],$B$5,ENTRADAS[Subcategoria],$B198),
SUMIFS(ENTRADAS[Valor],ENTRADAS[Categoria],$B$196,ENTRADAS[Mês],D$5,ENTRADAS[Ano],$B$5,ENTRADAS[Subcategoria],$B198))))</f>
        <v/>
      </c>
      <c r="E198" s="61" t="str">
        <f>IF($B198="","",IF($B$196="","",IF($F$4=1,
SUMIFS(ENTRADAS[Valor],ENTRADAS[Categoria],$B$196,ENTRADAS[Status],"Concluído",ENTRADAS[Mês],E$5,ENTRADAS[Ano],$B$5,ENTRADAS[Subcategoria],$B198),
SUMIFS(ENTRADAS[Valor],ENTRADAS[Categoria],$B$196,ENTRADAS[Mês],E$5,ENTRADAS[Ano],$B$5,ENTRADAS[Subcategoria],$B198))))</f>
        <v/>
      </c>
      <c r="F198" s="61" t="str">
        <f>IF($B198="","",IF($B$196="","",IF($F$4=1,
SUMIFS(ENTRADAS[Valor],ENTRADAS[Categoria],$B$196,ENTRADAS[Status],"Concluído",ENTRADAS[Mês],F$5,ENTRADAS[Ano],$B$5,ENTRADAS[Subcategoria],$B198),
SUMIFS(ENTRADAS[Valor],ENTRADAS[Categoria],$B$196,ENTRADAS[Mês],F$5,ENTRADAS[Ano],$B$5,ENTRADAS[Subcategoria],$B198))))</f>
        <v/>
      </c>
      <c r="G198" s="61" t="str">
        <f>IF($B198="","",IF($B$196="","",IF($F$4=1,
SUMIFS(ENTRADAS[Valor],ENTRADAS[Categoria],$B$196,ENTRADAS[Status],"Concluído",ENTRADAS[Mês],G$5,ENTRADAS[Ano],$B$5,ENTRADAS[Subcategoria],$B198),
SUMIFS(ENTRADAS[Valor],ENTRADAS[Categoria],$B$196,ENTRADAS[Mês],G$5,ENTRADAS[Ano],$B$5,ENTRADAS[Subcategoria],$B198))))</f>
        <v/>
      </c>
      <c r="H198" s="61" t="str">
        <f>IF($B198="","",IF($B$196="","",IF($F$4=1,
SUMIFS(ENTRADAS[Valor],ENTRADAS[Categoria],$B$196,ENTRADAS[Status],"Concluído",ENTRADAS[Mês],H$5,ENTRADAS[Ano],$B$5,ENTRADAS[Subcategoria],$B198),
SUMIFS(ENTRADAS[Valor],ENTRADAS[Categoria],$B$196,ENTRADAS[Mês],H$5,ENTRADAS[Ano],$B$5,ENTRADAS[Subcategoria],$B198))))</f>
        <v/>
      </c>
      <c r="I198" s="61" t="str">
        <f>IF($B198="","",IF($B$196="","",IF($F$4=1,
SUMIFS(ENTRADAS[Valor],ENTRADAS[Categoria],$B$196,ENTRADAS[Status],"Concluído",ENTRADAS[Mês],I$5,ENTRADAS[Ano],$B$5,ENTRADAS[Subcategoria],$B198),
SUMIFS(ENTRADAS[Valor],ENTRADAS[Categoria],$B$196,ENTRADAS[Mês],I$5,ENTRADAS[Ano],$B$5,ENTRADAS[Subcategoria],$B198))))</f>
        <v/>
      </c>
      <c r="J198" s="61" t="str">
        <f>IF($B198="","",IF($B$196="","",IF($F$4=1,
SUMIFS(ENTRADAS[Valor],ENTRADAS[Categoria],$B$196,ENTRADAS[Status],"Concluído",ENTRADAS[Mês],J$5,ENTRADAS[Ano],$B$5,ENTRADAS[Subcategoria],$B198),
SUMIFS(ENTRADAS[Valor],ENTRADAS[Categoria],$B$196,ENTRADAS[Mês],J$5,ENTRADAS[Ano],$B$5,ENTRADAS[Subcategoria],$B198))))</f>
        <v/>
      </c>
      <c r="K198" s="61" t="str">
        <f>IF($B198="","",IF($B$196="","",IF($F$4=1,
SUMIFS(ENTRADAS[Valor],ENTRADAS[Categoria],$B$196,ENTRADAS[Status],"Concluído",ENTRADAS[Mês],K$5,ENTRADAS[Ano],$B$5,ENTRADAS[Subcategoria],$B198),
SUMIFS(ENTRADAS[Valor],ENTRADAS[Categoria],$B$196,ENTRADAS[Mês],K$5,ENTRADAS[Ano],$B$5,ENTRADAS[Subcategoria],$B198))))</f>
        <v/>
      </c>
      <c r="L198" s="61" t="str">
        <f>IF($B198="","",IF($B$196="","",IF($F$4=1,
SUMIFS(ENTRADAS[Valor],ENTRADAS[Categoria],$B$196,ENTRADAS[Status],"Concluído",ENTRADAS[Mês],L$5,ENTRADAS[Ano],$B$5,ENTRADAS[Subcategoria],$B198),
SUMIFS(ENTRADAS[Valor],ENTRADAS[Categoria],$B$196,ENTRADAS[Mês],L$5,ENTRADAS[Ano],$B$5,ENTRADAS[Subcategoria],$B198))))</f>
        <v/>
      </c>
      <c r="M198" s="61" t="str">
        <f>IF($B198="","",IF($B$196="","",IF($F$4=1,
SUMIFS(ENTRADAS[Valor],ENTRADAS[Categoria],$B$196,ENTRADAS[Status],"Concluído",ENTRADAS[Mês],M$5,ENTRADAS[Ano],$B$5,ENTRADAS[Subcategoria],$B198),
SUMIFS(ENTRADAS[Valor],ENTRADAS[Categoria],$B$196,ENTRADAS[Mês],M$5,ENTRADAS[Ano],$B$5,ENTRADAS[Subcategoria],$B198))))</f>
        <v/>
      </c>
      <c r="N198" s="61" t="str">
        <f>IF($B198="","",IF($B$196="","",IF($F$4=1,
SUMIFS(ENTRADAS[Valor],ENTRADAS[Categoria],$B$196,ENTRADAS[Status],"Concluído",ENTRADAS[Mês],N$5,ENTRADAS[Ano],$B$5,ENTRADAS[Subcategoria],$B198),
SUMIFS(ENTRADAS[Valor],ENTRADAS[Categoria],$B$196,ENTRADAS[Mês],N$5,ENTRADAS[Ano],$B$5,ENTRADAS[Subcategoria],$B198))))</f>
        <v/>
      </c>
      <c r="O198" s="57">
        <f t="shared" ref="O198:O216" si="10">SUBTOTAL(9,C198,D198,E198,F198,G198,H198,I198,J198,K198,L198,M198,N198)</f>
        <v>0</v>
      </c>
    </row>
    <row r="199" spans="2:15" x14ac:dyDescent="0.3">
      <c r="B199" s="93" t="str">
        <f>IF('PLANO DE CONTAS'!L31="","",'PLANO DE CONTAS'!L31)</f>
        <v/>
      </c>
      <c r="C199" s="61" t="str">
        <f>IF($B199="","",IF($B$196="","",IF($F$4=1,
SUMIFS(ENTRADAS[Valor],ENTRADAS[Categoria],$B$196,ENTRADAS[Status],"Concluído",ENTRADAS[Mês],C$5,ENTRADAS[Ano],$B$5,ENTRADAS[Subcategoria],$B199),
SUMIFS(ENTRADAS[Valor],ENTRADAS[Categoria],$B$196,ENTRADAS[Mês],C$5,ENTRADAS[Ano],$B$5,ENTRADAS[Subcategoria],$B199))))</f>
        <v/>
      </c>
      <c r="D199" s="61" t="str">
        <f>IF($B199="","",IF($B$196="","",IF($F$4=1,
SUMIFS(ENTRADAS[Valor],ENTRADAS[Categoria],$B$196,ENTRADAS[Status],"Concluído",ENTRADAS[Mês],D$5,ENTRADAS[Ano],$B$5,ENTRADAS[Subcategoria],$B199),
SUMIFS(ENTRADAS[Valor],ENTRADAS[Categoria],$B$196,ENTRADAS[Mês],D$5,ENTRADAS[Ano],$B$5,ENTRADAS[Subcategoria],$B199))))</f>
        <v/>
      </c>
      <c r="E199" s="61" t="str">
        <f>IF($B199="","",IF($B$196="","",IF($F$4=1,
SUMIFS(ENTRADAS[Valor],ENTRADAS[Categoria],$B$196,ENTRADAS[Status],"Concluído",ENTRADAS[Mês],E$5,ENTRADAS[Ano],$B$5,ENTRADAS[Subcategoria],$B199),
SUMIFS(ENTRADAS[Valor],ENTRADAS[Categoria],$B$196,ENTRADAS[Mês],E$5,ENTRADAS[Ano],$B$5,ENTRADAS[Subcategoria],$B199))))</f>
        <v/>
      </c>
      <c r="F199" s="61" t="str">
        <f>IF($B199="","",IF($B$196="","",IF($F$4=1,
SUMIFS(ENTRADAS[Valor],ENTRADAS[Categoria],$B$196,ENTRADAS[Status],"Concluído",ENTRADAS[Mês],F$5,ENTRADAS[Ano],$B$5,ENTRADAS[Subcategoria],$B199),
SUMIFS(ENTRADAS[Valor],ENTRADAS[Categoria],$B$196,ENTRADAS[Mês],F$5,ENTRADAS[Ano],$B$5,ENTRADAS[Subcategoria],$B199))))</f>
        <v/>
      </c>
      <c r="G199" s="61" t="str">
        <f>IF($B199="","",IF($B$196="","",IF($F$4=1,
SUMIFS(ENTRADAS[Valor],ENTRADAS[Categoria],$B$196,ENTRADAS[Status],"Concluído",ENTRADAS[Mês],G$5,ENTRADAS[Ano],$B$5,ENTRADAS[Subcategoria],$B199),
SUMIFS(ENTRADAS[Valor],ENTRADAS[Categoria],$B$196,ENTRADAS[Mês],G$5,ENTRADAS[Ano],$B$5,ENTRADAS[Subcategoria],$B199))))</f>
        <v/>
      </c>
      <c r="H199" s="61" t="str">
        <f>IF($B199="","",IF($B$196="","",IF($F$4=1,
SUMIFS(ENTRADAS[Valor],ENTRADAS[Categoria],$B$196,ENTRADAS[Status],"Concluído",ENTRADAS[Mês],H$5,ENTRADAS[Ano],$B$5,ENTRADAS[Subcategoria],$B199),
SUMIFS(ENTRADAS[Valor],ENTRADAS[Categoria],$B$196,ENTRADAS[Mês],H$5,ENTRADAS[Ano],$B$5,ENTRADAS[Subcategoria],$B199))))</f>
        <v/>
      </c>
      <c r="I199" s="61" t="str">
        <f>IF($B199="","",IF($B$196="","",IF($F$4=1,
SUMIFS(ENTRADAS[Valor],ENTRADAS[Categoria],$B$196,ENTRADAS[Status],"Concluído",ENTRADAS[Mês],I$5,ENTRADAS[Ano],$B$5,ENTRADAS[Subcategoria],$B199),
SUMIFS(ENTRADAS[Valor],ENTRADAS[Categoria],$B$196,ENTRADAS[Mês],I$5,ENTRADAS[Ano],$B$5,ENTRADAS[Subcategoria],$B199))))</f>
        <v/>
      </c>
      <c r="J199" s="61" t="str">
        <f>IF($B199="","",IF($B$196="","",IF($F$4=1,
SUMIFS(ENTRADAS[Valor],ENTRADAS[Categoria],$B$196,ENTRADAS[Status],"Concluído",ENTRADAS[Mês],J$5,ENTRADAS[Ano],$B$5,ENTRADAS[Subcategoria],$B199),
SUMIFS(ENTRADAS[Valor],ENTRADAS[Categoria],$B$196,ENTRADAS[Mês],J$5,ENTRADAS[Ano],$B$5,ENTRADAS[Subcategoria],$B199))))</f>
        <v/>
      </c>
      <c r="K199" s="61" t="str">
        <f>IF($B199="","",IF($B$196="","",IF($F$4=1,
SUMIFS(ENTRADAS[Valor],ENTRADAS[Categoria],$B$196,ENTRADAS[Status],"Concluído",ENTRADAS[Mês],K$5,ENTRADAS[Ano],$B$5,ENTRADAS[Subcategoria],$B199),
SUMIFS(ENTRADAS[Valor],ENTRADAS[Categoria],$B$196,ENTRADAS[Mês],K$5,ENTRADAS[Ano],$B$5,ENTRADAS[Subcategoria],$B199))))</f>
        <v/>
      </c>
      <c r="L199" s="61" t="str">
        <f>IF($B199="","",IF($B$196="","",IF($F$4=1,
SUMIFS(ENTRADAS[Valor],ENTRADAS[Categoria],$B$196,ENTRADAS[Status],"Concluído",ENTRADAS[Mês],L$5,ENTRADAS[Ano],$B$5,ENTRADAS[Subcategoria],$B199),
SUMIFS(ENTRADAS[Valor],ENTRADAS[Categoria],$B$196,ENTRADAS[Mês],L$5,ENTRADAS[Ano],$B$5,ENTRADAS[Subcategoria],$B199))))</f>
        <v/>
      </c>
      <c r="M199" s="61" t="str">
        <f>IF($B199="","",IF($B$196="","",IF($F$4=1,
SUMIFS(ENTRADAS[Valor],ENTRADAS[Categoria],$B$196,ENTRADAS[Status],"Concluído",ENTRADAS[Mês],M$5,ENTRADAS[Ano],$B$5,ENTRADAS[Subcategoria],$B199),
SUMIFS(ENTRADAS[Valor],ENTRADAS[Categoria],$B$196,ENTRADAS[Mês],M$5,ENTRADAS[Ano],$B$5,ENTRADAS[Subcategoria],$B199))))</f>
        <v/>
      </c>
      <c r="N199" s="61" t="str">
        <f>IF($B199="","",IF($B$196="","",IF($F$4=1,
SUMIFS(ENTRADAS[Valor],ENTRADAS[Categoria],$B$196,ENTRADAS[Status],"Concluído",ENTRADAS[Mês],N$5,ENTRADAS[Ano],$B$5,ENTRADAS[Subcategoria],$B199),
SUMIFS(ENTRADAS[Valor],ENTRADAS[Categoria],$B$196,ENTRADAS[Mês],N$5,ENTRADAS[Ano],$B$5,ENTRADAS[Subcategoria],$B199))))</f>
        <v/>
      </c>
      <c r="O199" s="57">
        <f t="shared" si="10"/>
        <v>0</v>
      </c>
    </row>
    <row r="200" spans="2:15" x14ac:dyDescent="0.3">
      <c r="B200" s="93" t="str">
        <f>IF('PLANO DE CONTAS'!L32="","",'PLANO DE CONTAS'!L32)</f>
        <v/>
      </c>
      <c r="C200" s="61" t="str">
        <f>IF($B200="","",IF($B$196="","",IF($F$4=1,
SUMIFS(ENTRADAS[Valor],ENTRADAS[Categoria],$B$196,ENTRADAS[Status],"Concluído",ENTRADAS[Mês],C$5,ENTRADAS[Ano],$B$5,ENTRADAS[Subcategoria],$B200),
SUMIFS(ENTRADAS[Valor],ENTRADAS[Categoria],$B$196,ENTRADAS[Mês],C$5,ENTRADAS[Ano],$B$5,ENTRADAS[Subcategoria],$B200))))</f>
        <v/>
      </c>
      <c r="D200" s="61" t="str">
        <f>IF($B200="","",IF($B$196="","",IF($F$4=1,
SUMIFS(ENTRADAS[Valor],ENTRADAS[Categoria],$B$196,ENTRADAS[Status],"Concluído",ENTRADAS[Mês],D$5,ENTRADAS[Ano],$B$5,ENTRADAS[Subcategoria],$B200),
SUMIFS(ENTRADAS[Valor],ENTRADAS[Categoria],$B$196,ENTRADAS[Mês],D$5,ENTRADAS[Ano],$B$5,ENTRADAS[Subcategoria],$B200))))</f>
        <v/>
      </c>
      <c r="E200" s="61" t="str">
        <f>IF($B200="","",IF($B$196="","",IF($F$4=1,
SUMIFS(ENTRADAS[Valor],ENTRADAS[Categoria],$B$196,ENTRADAS[Status],"Concluído",ENTRADAS[Mês],E$5,ENTRADAS[Ano],$B$5,ENTRADAS[Subcategoria],$B200),
SUMIFS(ENTRADAS[Valor],ENTRADAS[Categoria],$B$196,ENTRADAS[Mês],E$5,ENTRADAS[Ano],$B$5,ENTRADAS[Subcategoria],$B200))))</f>
        <v/>
      </c>
      <c r="F200" s="61" t="str">
        <f>IF($B200="","",IF($B$196="","",IF($F$4=1,
SUMIFS(ENTRADAS[Valor],ENTRADAS[Categoria],$B$196,ENTRADAS[Status],"Concluído",ENTRADAS[Mês],F$5,ENTRADAS[Ano],$B$5,ENTRADAS[Subcategoria],$B200),
SUMIFS(ENTRADAS[Valor],ENTRADAS[Categoria],$B$196,ENTRADAS[Mês],F$5,ENTRADAS[Ano],$B$5,ENTRADAS[Subcategoria],$B200))))</f>
        <v/>
      </c>
      <c r="G200" s="61" t="str">
        <f>IF($B200="","",IF($B$196="","",IF($F$4=1,
SUMIFS(ENTRADAS[Valor],ENTRADAS[Categoria],$B$196,ENTRADAS[Status],"Concluído",ENTRADAS[Mês],G$5,ENTRADAS[Ano],$B$5,ENTRADAS[Subcategoria],$B200),
SUMIFS(ENTRADAS[Valor],ENTRADAS[Categoria],$B$196,ENTRADAS[Mês],G$5,ENTRADAS[Ano],$B$5,ENTRADAS[Subcategoria],$B200))))</f>
        <v/>
      </c>
      <c r="H200" s="61" t="str">
        <f>IF($B200="","",IF($B$196="","",IF($F$4=1,
SUMIFS(ENTRADAS[Valor],ENTRADAS[Categoria],$B$196,ENTRADAS[Status],"Concluído",ENTRADAS[Mês],H$5,ENTRADAS[Ano],$B$5,ENTRADAS[Subcategoria],$B200),
SUMIFS(ENTRADAS[Valor],ENTRADAS[Categoria],$B$196,ENTRADAS[Mês],H$5,ENTRADAS[Ano],$B$5,ENTRADAS[Subcategoria],$B200))))</f>
        <v/>
      </c>
      <c r="I200" s="61" t="str">
        <f>IF($B200="","",IF($B$196="","",IF($F$4=1,
SUMIFS(ENTRADAS[Valor],ENTRADAS[Categoria],$B$196,ENTRADAS[Status],"Concluído",ENTRADAS[Mês],I$5,ENTRADAS[Ano],$B$5,ENTRADAS[Subcategoria],$B200),
SUMIFS(ENTRADAS[Valor],ENTRADAS[Categoria],$B$196,ENTRADAS[Mês],I$5,ENTRADAS[Ano],$B$5,ENTRADAS[Subcategoria],$B200))))</f>
        <v/>
      </c>
      <c r="J200" s="61" t="str">
        <f>IF($B200="","",IF($B$196="","",IF($F$4=1,
SUMIFS(ENTRADAS[Valor],ENTRADAS[Categoria],$B$196,ENTRADAS[Status],"Concluído",ENTRADAS[Mês],J$5,ENTRADAS[Ano],$B$5,ENTRADAS[Subcategoria],$B200),
SUMIFS(ENTRADAS[Valor],ENTRADAS[Categoria],$B$196,ENTRADAS[Mês],J$5,ENTRADAS[Ano],$B$5,ENTRADAS[Subcategoria],$B200))))</f>
        <v/>
      </c>
      <c r="K200" s="61" t="str">
        <f>IF($B200="","",IF($B$196="","",IF($F$4=1,
SUMIFS(ENTRADAS[Valor],ENTRADAS[Categoria],$B$196,ENTRADAS[Status],"Concluído",ENTRADAS[Mês],K$5,ENTRADAS[Ano],$B$5,ENTRADAS[Subcategoria],$B200),
SUMIFS(ENTRADAS[Valor],ENTRADAS[Categoria],$B$196,ENTRADAS[Mês],K$5,ENTRADAS[Ano],$B$5,ENTRADAS[Subcategoria],$B200))))</f>
        <v/>
      </c>
      <c r="L200" s="61" t="str">
        <f>IF($B200="","",IF($B$196="","",IF($F$4=1,
SUMIFS(ENTRADAS[Valor],ENTRADAS[Categoria],$B$196,ENTRADAS[Status],"Concluído",ENTRADAS[Mês],L$5,ENTRADAS[Ano],$B$5,ENTRADAS[Subcategoria],$B200),
SUMIFS(ENTRADAS[Valor],ENTRADAS[Categoria],$B$196,ENTRADAS[Mês],L$5,ENTRADAS[Ano],$B$5,ENTRADAS[Subcategoria],$B200))))</f>
        <v/>
      </c>
      <c r="M200" s="61" t="str">
        <f>IF($B200="","",IF($B$196="","",IF($F$4=1,
SUMIFS(ENTRADAS[Valor],ENTRADAS[Categoria],$B$196,ENTRADAS[Status],"Concluído",ENTRADAS[Mês],M$5,ENTRADAS[Ano],$B$5,ENTRADAS[Subcategoria],$B200),
SUMIFS(ENTRADAS[Valor],ENTRADAS[Categoria],$B$196,ENTRADAS[Mês],M$5,ENTRADAS[Ano],$B$5,ENTRADAS[Subcategoria],$B200))))</f>
        <v/>
      </c>
      <c r="N200" s="61" t="str">
        <f>IF($B200="","",IF($B$196="","",IF($F$4=1,
SUMIFS(ENTRADAS[Valor],ENTRADAS[Categoria],$B$196,ENTRADAS[Status],"Concluído",ENTRADAS[Mês],N$5,ENTRADAS[Ano],$B$5,ENTRADAS[Subcategoria],$B200),
SUMIFS(ENTRADAS[Valor],ENTRADAS[Categoria],$B$196,ENTRADAS[Mês],N$5,ENTRADAS[Ano],$B$5,ENTRADAS[Subcategoria],$B200))))</f>
        <v/>
      </c>
      <c r="O200" s="57">
        <f t="shared" si="10"/>
        <v>0</v>
      </c>
    </row>
    <row r="201" spans="2:15" x14ac:dyDescent="0.3">
      <c r="B201" s="93" t="str">
        <f>IF('PLANO DE CONTAS'!L33="","",'PLANO DE CONTAS'!L33)</f>
        <v/>
      </c>
      <c r="C201" s="61" t="str">
        <f>IF($B201="","",IF($B$196="","",IF($F$4=1,
SUMIFS(ENTRADAS[Valor],ENTRADAS[Categoria],$B$196,ENTRADAS[Status],"Concluído",ENTRADAS[Mês],C$5,ENTRADAS[Ano],$B$5,ENTRADAS[Subcategoria],$B201),
SUMIFS(ENTRADAS[Valor],ENTRADAS[Categoria],$B$196,ENTRADAS[Mês],C$5,ENTRADAS[Ano],$B$5,ENTRADAS[Subcategoria],$B201))))</f>
        <v/>
      </c>
      <c r="D201" s="61" t="str">
        <f>IF($B201="","",IF($B$196="","",IF($F$4=1,
SUMIFS(ENTRADAS[Valor],ENTRADAS[Categoria],$B$196,ENTRADAS[Status],"Concluído",ENTRADAS[Mês],D$5,ENTRADAS[Ano],$B$5,ENTRADAS[Subcategoria],$B201),
SUMIFS(ENTRADAS[Valor],ENTRADAS[Categoria],$B$196,ENTRADAS[Mês],D$5,ENTRADAS[Ano],$B$5,ENTRADAS[Subcategoria],$B201))))</f>
        <v/>
      </c>
      <c r="E201" s="61" t="str">
        <f>IF($B201="","",IF($B$196="","",IF($F$4=1,
SUMIFS(ENTRADAS[Valor],ENTRADAS[Categoria],$B$196,ENTRADAS[Status],"Concluído",ENTRADAS[Mês],E$5,ENTRADAS[Ano],$B$5,ENTRADAS[Subcategoria],$B201),
SUMIFS(ENTRADAS[Valor],ENTRADAS[Categoria],$B$196,ENTRADAS[Mês],E$5,ENTRADAS[Ano],$B$5,ENTRADAS[Subcategoria],$B201))))</f>
        <v/>
      </c>
      <c r="F201" s="61" t="str">
        <f>IF($B201="","",IF($B$196="","",IF($F$4=1,
SUMIFS(ENTRADAS[Valor],ENTRADAS[Categoria],$B$196,ENTRADAS[Status],"Concluído",ENTRADAS[Mês],F$5,ENTRADAS[Ano],$B$5,ENTRADAS[Subcategoria],$B201),
SUMIFS(ENTRADAS[Valor],ENTRADAS[Categoria],$B$196,ENTRADAS[Mês],F$5,ENTRADAS[Ano],$B$5,ENTRADAS[Subcategoria],$B201))))</f>
        <v/>
      </c>
      <c r="G201" s="61" t="str">
        <f>IF($B201="","",IF($B$196="","",IF($F$4=1,
SUMIFS(ENTRADAS[Valor],ENTRADAS[Categoria],$B$196,ENTRADAS[Status],"Concluído",ENTRADAS[Mês],G$5,ENTRADAS[Ano],$B$5,ENTRADAS[Subcategoria],$B201),
SUMIFS(ENTRADAS[Valor],ENTRADAS[Categoria],$B$196,ENTRADAS[Mês],G$5,ENTRADAS[Ano],$B$5,ENTRADAS[Subcategoria],$B201))))</f>
        <v/>
      </c>
      <c r="H201" s="61" t="str">
        <f>IF($B201="","",IF($B$196="","",IF($F$4=1,
SUMIFS(ENTRADAS[Valor],ENTRADAS[Categoria],$B$196,ENTRADAS[Status],"Concluído",ENTRADAS[Mês],H$5,ENTRADAS[Ano],$B$5,ENTRADAS[Subcategoria],$B201),
SUMIFS(ENTRADAS[Valor],ENTRADAS[Categoria],$B$196,ENTRADAS[Mês],H$5,ENTRADAS[Ano],$B$5,ENTRADAS[Subcategoria],$B201))))</f>
        <v/>
      </c>
      <c r="I201" s="61" t="str">
        <f>IF($B201="","",IF($B$196="","",IF($F$4=1,
SUMIFS(ENTRADAS[Valor],ENTRADAS[Categoria],$B$196,ENTRADAS[Status],"Concluído",ENTRADAS[Mês],I$5,ENTRADAS[Ano],$B$5,ENTRADAS[Subcategoria],$B201),
SUMIFS(ENTRADAS[Valor],ENTRADAS[Categoria],$B$196,ENTRADAS[Mês],I$5,ENTRADAS[Ano],$B$5,ENTRADAS[Subcategoria],$B201))))</f>
        <v/>
      </c>
      <c r="J201" s="61" t="str">
        <f>IF($B201="","",IF($B$196="","",IF($F$4=1,
SUMIFS(ENTRADAS[Valor],ENTRADAS[Categoria],$B$196,ENTRADAS[Status],"Concluído",ENTRADAS[Mês],J$5,ENTRADAS[Ano],$B$5,ENTRADAS[Subcategoria],$B201),
SUMIFS(ENTRADAS[Valor],ENTRADAS[Categoria],$B$196,ENTRADAS[Mês],J$5,ENTRADAS[Ano],$B$5,ENTRADAS[Subcategoria],$B201))))</f>
        <v/>
      </c>
      <c r="K201" s="61" t="str">
        <f>IF($B201="","",IF($B$196="","",IF($F$4=1,
SUMIFS(ENTRADAS[Valor],ENTRADAS[Categoria],$B$196,ENTRADAS[Status],"Concluído",ENTRADAS[Mês],K$5,ENTRADAS[Ano],$B$5,ENTRADAS[Subcategoria],$B201),
SUMIFS(ENTRADAS[Valor],ENTRADAS[Categoria],$B$196,ENTRADAS[Mês],K$5,ENTRADAS[Ano],$B$5,ENTRADAS[Subcategoria],$B201))))</f>
        <v/>
      </c>
      <c r="L201" s="61" t="str">
        <f>IF($B201="","",IF($B$196="","",IF($F$4=1,
SUMIFS(ENTRADAS[Valor],ENTRADAS[Categoria],$B$196,ENTRADAS[Status],"Concluído",ENTRADAS[Mês],L$5,ENTRADAS[Ano],$B$5,ENTRADAS[Subcategoria],$B201),
SUMIFS(ENTRADAS[Valor],ENTRADAS[Categoria],$B$196,ENTRADAS[Mês],L$5,ENTRADAS[Ano],$B$5,ENTRADAS[Subcategoria],$B201))))</f>
        <v/>
      </c>
      <c r="M201" s="61" t="str">
        <f>IF($B201="","",IF($B$196="","",IF($F$4=1,
SUMIFS(ENTRADAS[Valor],ENTRADAS[Categoria],$B$196,ENTRADAS[Status],"Concluído",ENTRADAS[Mês],M$5,ENTRADAS[Ano],$B$5,ENTRADAS[Subcategoria],$B201),
SUMIFS(ENTRADAS[Valor],ENTRADAS[Categoria],$B$196,ENTRADAS[Mês],M$5,ENTRADAS[Ano],$B$5,ENTRADAS[Subcategoria],$B201))))</f>
        <v/>
      </c>
      <c r="N201" s="61" t="str">
        <f>IF($B201="","",IF($B$196="","",IF($F$4=1,
SUMIFS(ENTRADAS[Valor],ENTRADAS[Categoria],$B$196,ENTRADAS[Status],"Concluído",ENTRADAS[Mês],N$5,ENTRADAS[Ano],$B$5,ENTRADAS[Subcategoria],$B201),
SUMIFS(ENTRADAS[Valor],ENTRADAS[Categoria],$B$196,ENTRADAS[Mês],N$5,ENTRADAS[Ano],$B$5,ENTRADAS[Subcategoria],$B201))))</f>
        <v/>
      </c>
      <c r="O201" s="57">
        <f t="shared" si="10"/>
        <v>0</v>
      </c>
    </row>
    <row r="202" spans="2:15" x14ac:dyDescent="0.3">
      <c r="B202" s="93" t="str">
        <f>IF('PLANO DE CONTAS'!L34="","",'PLANO DE CONTAS'!L34)</f>
        <v/>
      </c>
      <c r="C202" s="61" t="str">
        <f>IF($B202="","",IF($B$196="","",IF($F$4=1,
SUMIFS(ENTRADAS[Valor],ENTRADAS[Categoria],$B$196,ENTRADAS[Status],"Concluído",ENTRADAS[Mês],C$5,ENTRADAS[Ano],$B$5,ENTRADAS[Subcategoria],$B202),
SUMIFS(ENTRADAS[Valor],ENTRADAS[Categoria],$B$196,ENTRADAS[Mês],C$5,ENTRADAS[Ano],$B$5,ENTRADAS[Subcategoria],$B202))))</f>
        <v/>
      </c>
      <c r="D202" s="61" t="str">
        <f>IF($B202="","",IF($B$196="","",IF($F$4=1,
SUMIFS(ENTRADAS[Valor],ENTRADAS[Categoria],$B$196,ENTRADAS[Status],"Concluído",ENTRADAS[Mês],D$5,ENTRADAS[Ano],$B$5,ENTRADAS[Subcategoria],$B202),
SUMIFS(ENTRADAS[Valor],ENTRADAS[Categoria],$B$196,ENTRADAS[Mês],D$5,ENTRADAS[Ano],$B$5,ENTRADAS[Subcategoria],$B202))))</f>
        <v/>
      </c>
      <c r="E202" s="61" t="str">
        <f>IF($B202="","",IF($B$196="","",IF($F$4=1,
SUMIFS(ENTRADAS[Valor],ENTRADAS[Categoria],$B$196,ENTRADAS[Status],"Concluído",ENTRADAS[Mês],E$5,ENTRADAS[Ano],$B$5,ENTRADAS[Subcategoria],$B202),
SUMIFS(ENTRADAS[Valor],ENTRADAS[Categoria],$B$196,ENTRADAS[Mês],E$5,ENTRADAS[Ano],$B$5,ENTRADAS[Subcategoria],$B202))))</f>
        <v/>
      </c>
      <c r="F202" s="61" t="str">
        <f>IF($B202="","",IF($B$196="","",IF($F$4=1,
SUMIFS(ENTRADAS[Valor],ENTRADAS[Categoria],$B$196,ENTRADAS[Status],"Concluído",ENTRADAS[Mês],F$5,ENTRADAS[Ano],$B$5,ENTRADAS[Subcategoria],$B202),
SUMIFS(ENTRADAS[Valor],ENTRADAS[Categoria],$B$196,ENTRADAS[Mês],F$5,ENTRADAS[Ano],$B$5,ENTRADAS[Subcategoria],$B202))))</f>
        <v/>
      </c>
      <c r="G202" s="61" t="str">
        <f>IF($B202="","",IF($B$196="","",IF($F$4=1,
SUMIFS(ENTRADAS[Valor],ENTRADAS[Categoria],$B$196,ENTRADAS[Status],"Concluído",ENTRADAS[Mês],G$5,ENTRADAS[Ano],$B$5,ENTRADAS[Subcategoria],$B202),
SUMIFS(ENTRADAS[Valor],ENTRADAS[Categoria],$B$196,ENTRADAS[Mês],G$5,ENTRADAS[Ano],$B$5,ENTRADAS[Subcategoria],$B202))))</f>
        <v/>
      </c>
      <c r="H202" s="61" t="str">
        <f>IF($B202="","",IF($B$196="","",IF($F$4=1,
SUMIFS(ENTRADAS[Valor],ENTRADAS[Categoria],$B$196,ENTRADAS[Status],"Concluído",ENTRADAS[Mês],H$5,ENTRADAS[Ano],$B$5,ENTRADAS[Subcategoria],$B202),
SUMIFS(ENTRADAS[Valor],ENTRADAS[Categoria],$B$196,ENTRADAS[Mês],H$5,ENTRADAS[Ano],$B$5,ENTRADAS[Subcategoria],$B202))))</f>
        <v/>
      </c>
      <c r="I202" s="61" t="str">
        <f>IF($B202="","",IF($B$196="","",IF($F$4=1,
SUMIFS(ENTRADAS[Valor],ENTRADAS[Categoria],$B$196,ENTRADAS[Status],"Concluído",ENTRADAS[Mês],I$5,ENTRADAS[Ano],$B$5,ENTRADAS[Subcategoria],$B202),
SUMIFS(ENTRADAS[Valor],ENTRADAS[Categoria],$B$196,ENTRADAS[Mês],I$5,ENTRADAS[Ano],$B$5,ENTRADAS[Subcategoria],$B202))))</f>
        <v/>
      </c>
      <c r="J202" s="61" t="str">
        <f>IF($B202="","",IF($B$196="","",IF($F$4=1,
SUMIFS(ENTRADAS[Valor],ENTRADAS[Categoria],$B$196,ENTRADAS[Status],"Concluído",ENTRADAS[Mês],J$5,ENTRADAS[Ano],$B$5,ENTRADAS[Subcategoria],$B202),
SUMIFS(ENTRADAS[Valor],ENTRADAS[Categoria],$B$196,ENTRADAS[Mês],J$5,ENTRADAS[Ano],$B$5,ENTRADAS[Subcategoria],$B202))))</f>
        <v/>
      </c>
      <c r="K202" s="61" t="str">
        <f>IF($B202="","",IF($B$196="","",IF($F$4=1,
SUMIFS(ENTRADAS[Valor],ENTRADAS[Categoria],$B$196,ENTRADAS[Status],"Concluído",ENTRADAS[Mês],K$5,ENTRADAS[Ano],$B$5,ENTRADAS[Subcategoria],$B202),
SUMIFS(ENTRADAS[Valor],ENTRADAS[Categoria],$B$196,ENTRADAS[Mês],K$5,ENTRADAS[Ano],$B$5,ENTRADAS[Subcategoria],$B202))))</f>
        <v/>
      </c>
      <c r="L202" s="61" t="str">
        <f>IF($B202="","",IF($B$196="","",IF($F$4=1,
SUMIFS(ENTRADAS[Valor],ENTRADAS[Categoria],$B$196,ENTRADAS[Status],"Concluído",ENTRADAS[Mês],L$5,ENTRADAS[Ano],$B$5,ENTRADAS[Subcategoria],$B202),
SUMIFS(ENTRADAS[Valor],ENTRADAS[Categoria],$B$196,ENTRADAS[Mês],L$5,ENTRADAS[Ano],$B$5,ENTRADAS[Subcategoria],$B202))))</f>
        <v/>
      </c>
      <c r="M202" s="61" t="str">
        <f>IF($B202="","",IF($B$196="","",IF($F$4=1,
SUMIFS(ENTRADAS[Valor],ENTRADAS[Categoria],$B$196,ENTRADAS[Status],"Concluído",ENTRADAS[Mês],M$5,ENTRADAS[Ano],$B$5,ENTRADAS[Subcategoria],$B202),
SUMIFS(ENTRADAS[Valor],ENTRADAS[Categoria],$B$196,ENTRADAS[Mês],M$5,ENTRADAS[Ano],$B$5,ENTRADAS[Subcategoria],$B202))))</f>
        <v/>
      </c>
      <c r="N202" s="61" t="str">
        <f>IF($B202="","",IF($B$196="","",IF($F$4=1,
SUMIFS(ENTRADAS[Valor],ENTRADAS[Categoria],$B$196,ENTRADAS[Status],"Concluído",ENTRADAS[Mês],N$5,ENTRADAS[Ano],$B$5,ENTRADAS[Subcategoria],$B202),
SUMIFS(ENTRADAS[Valor],ENTRADAS[Categoria],$B$196,ENTRADAS[Mês],N$5,ENTRADAS[Ano],$B$5,ENTRADAS[Subcategoria],$B202))))</f>
        <v/>
      </c>
      <c r="O202" s="57">
        <f t="shared" si="10"/>
        <v>0</v>
      </c>
    </row>
    <row r="203" spans="2:15" x14ac:dyDescent="0.3">
      <c r="B203" s="93" t="str">
        <f>IF('PLANO DE CONTAS'!L35="","",'PLANO DE CONTAS'!L35)</f>
        <v/>
      </c>
      <c r="C203" s="61" t="str">
        <f>IF($B203="","",IF($B$196="","",IF($F$4=1,
SUMIFS(ENTRADAS[Valor],ENTRADAS[Categoria],$B$196,ENTRADAS[Status],"Concluído",ENTRADAS[Mês],C$5,ENTRADAS[Ano],$B$5,ENTRADAS[Subcategoria],$B203),
SUMIFS(ENTRADAS[Valor],ENTRADAS[Categoria],$B$196,ENTRADAS[Mês],C$5,ENTRADAS[Ano],$B$5,ENTRADAS[Subcategoria],$B203))))</f>
        <v/>
      </c>
      <c r="D203" s="61" t="str">
        <f>IF($B203="","",IF($B$196="","",IF($F$4=1,
SUMIFS(ENTRADAS[Valor],ENTRADAS[Categoria],$B$196,ENTRADAS[Status],"Concluído",ENTRADAS[Mês],D$5,ENTRADAS[Ano],$B$5,ENTRADAS[Subcategoria],$B203),
SUMIFS(ENTRADAS[Valor],ENTRADAS[Categoria],$B$196,ENTRADAS[Mês],D$5,ENTRADAS[Ano],$B$5,ENTRADAS[Subcategoria],$B203))))</f>
        <v/>
      </c>
      <c r="E203" s="61" t="str">
        <f>IF($B203="","",IF($B$196="","",IF($F$4=1,
SUMIFS(ENTRADAS[Valor],ENTRADAS[Categoria],$B$196,ENTRADAS[Status],"Concluído",ENTRADAS[Mês],E$5,ENTRADAS[Ano],$B$5,ENTRADAS[Subcategoria],$B203),
SUMIFS(ENTRADAS[Valor],ENTRADAS[Categoria],$B$196,ENTRADAS[Mês],E$5,ENTRADAS[Ano],$B$5,ENTRADAS[Subcategoria],$B203))))</f>
        <v/>
      </c>
      <c r="F203" s="61" t="str">
        <f>IF($B203="","",IF($B$196="","",IF($F$4=1,
SUMIFS(ENTRADAS[Valor],ENTRADAS[Categoria],$B$196,ENTRADAS[Status],"Concluído",ENTRADAS[Mês],F$5,ENTRADAS[Ano],$B$5,ENTRADAS[Subcategoria],$B203),
SUMIFS(ENTRADAS[Valor],ENTRADAS[Categoria],$B$196,ENTRADAS[Mês],F$5,ENTRADAS[Ano],$B$5,ENTRADAS[Subcategoria],$B203))))</f>
        <v/>
      </c>
      <c r="G203" s="61" t="str">
        <f>IF($B203="","",IF($B$196="","",IF($F$4=1,
SUMIFS(ENTRADAS[Valor],ENTRADAS[Categoria],$B$196,ENTRADAS[Status],"Concluído",ENTRADAS[Mês],G$5,ENTRADAS[Ano],$B$5,ENTRADAS[Subcategoria],$B203),
SUMIFS(ENTRADAS[Valor],ENTRADAS[Categoria],$B$196,ENTRADAS[Mês],G$5,ENTRADAS[Ano],$B$5,ENTRADAS[Subcategoria],$B203))))</f>
        <v/>
      </c>
      <c r="H203" s="61" t="str">
        <f>IF($B203="","",IF($B$196="","",IF($F$4=1,
SUMIFS(ENTRADAS[Valor],ENTRADAS[Categoria],$B$196,ENTRADAS[Status],"Concluído",ENTRADAS[Mês],H$5,ENTRADAS[Ano],$B$5,ENTRADAS[Subcategoria],$B203),
SUMIFS(ENTRADAS[Valor],ENTRADAS[Categoria],$B$196,ENTRADAS[Mês],H$5,ENTRADAS[Ano],$B$5,ENTRADAS[Subcategoria],$B203))))</f>
        <v/>
      </c>
      <c r="I203" s="61" t="str">
        <f>IF($B203="","",IF($B$196="","",IF($F$4=1,
SUMIFS(ENTRADAS[Valor],ENTRADAS[Categoria],$B$196,ENTRADAS[Status],"Concluído",ENTRADAS[Mês],I$5,ENTRADAS[Ano],$B$5,ENTRADAS[Subcategoria],$B203),
SUMIFS(ENTRADAS[Valor],ENTRADAS[Categoria],$B$196,ENTRADAS[Mês],I$5,ENTRADAS[Ano],$B$5,ENTRADAS[Subcategoria],$B203))))</f>
        <v/>
      </c>
      <c r="J203" s="61" t="str">
        <f>IF($B203="","",IF($B$196="","",IF($F$4=1,
SUMIFS(ENTRADAS[Valor],ENTRADAS[Categoria],$B$196,ENTRADAS[Status],"Concluído",ENTRADAS[Mês],J$5,ENTRADAS[Ano],$B$5,ENTRADAS[Subcategoria],$B203),
SUMIFS(ENTRADAS[Valor],ENTRADAS[Categoria],$B$196,ENTRADAS[Mês],J$5,ENTRADAS[Ano],$B$5,ENTRADAS[Subcategoria],$B203))))</f>
        <v/>
      </c>
      <c r="K203" s="61" t="str">
        <f>IF($B203="","",IF($B$196="","",IF($F$4=1,
SUMIFS(ENTRADAS[Valor],ENTRADAS[Categoria],$B$196,ENTRADAS[Status],"Concluído",ENTRADAS[Mês],K$5,ENTRADAS[Ano],$B$5,ENTRADAS[Subcategoria],$B203),
SUMIFS(ENTRADAS[Valor],ENTRADAS[Categoria],$B$196,ENTRADAS[Mês],K$5,ENTRADAS[Ano],$B$5,ENTRADAS[Subcategoria],$B203))))</f>
        <v/>
      </c>
      <c r="L203" s="61" t="str">
        <f>IF($B203="","",IF($B$196="","",IF($F$4=1,
SUMIFS(ENTRADAS[Valor],ENTRADAS[Categoria],$B$196,ENTRADAS[Status],"Concluído",ENTRADAS[Mês],L$5,ENTRADAS[Ano],$B$5,ENTRADAS[Subcategoria],$B203),
SUMIFS(ENTRADAS[Valor],ENTRADAS[Categoria],$B$196,ENTRADAS[Mês],L$5,ENTRADAS[Ano],$B$5,ENTRADAS[Subcategoria],$B203))))</f>
        <v/>
      </c>
      <c r="M203" s="61" t="str">
        <f>IF($B203="","",IF($B$196="","",IF($F$4=1,
SUMIFS(ENTRADAS[Valor],ENTRADAS[Categoria],$B$196,ENTRADAS[Status],"Concluído",ENTRADAS[Mês],M$5,ENTRADAS[Ano],$B$5,ENTRADAS[Subcategoria],$B203),
SUMIFS(ENTRADAS[Valor],ENTRADAS[Categoria],$B$196,ENTRADAS[Mês],M$5,ENTRADAS[Ano],$B$5,ENTRADAS[Subcategoria],$B203))))</f>
        <v/>
      </c>
      <c r="N203" s="61" t="str">
        <f>IF($B203="","",IF($B$196="","",IF($F$4=1,
SUMIFS(ENTRADAS[Valor],ENTRADAS[Categoria],$B$196,ENTRADAS[Status],"Concluído",ENTRADAS[Mês],N$5,ENTRADAS[Ano],$B$5,ENTRADAS[Subcategoria],$B203),
SUMIFS(ENTRADAS[Valor],ENTRADAS[Categoria],$B$196,ENTRADAS[Mês],N$5,ENTRADAS[Ano],$B$5,ENTRADAS[Subcategoria],$B203))))</f>
        <v/>
      </c>
      <c r="O203" s="57">
        <f t="shared" si="10"/>
        <v>0</v>
      </c>
    </row>
    <row r="204" spans="2:15" x14ac:dyDescent="0.3">
      <c r="B204" s="93" t="str">
        <f>IF('PLANO DE CONTAS'!L36="","",'PLANO DE CONTAS'!L36)</f>
        <v/>
      </c>
      <c r="C204" s="61" t="str">
        <f>IF($B204="","",IF($B$196="","",IF($F$4=1,
SUMIFS(ENTRADAS[Valor],ENTRADAS[Categoria],$B$196,ENTRADAS[Status],"Concluído",ENTRADAS[Mês],C$5,ENTRADAS[Ano],$B$5,ENTRADAS[Subcategoria],$B204),
SUMIFS(ENTRADAS[Valor],ENTRADAS[Categoria],$B$196,ENTRADAS[Mês],C$5,ENTRADAS[Ano],$B$5,ENTRADAS[Subcategoria],$B204))))</f>
        <v/>
      </c>
      <c r="D204" s="61" t="str">
        <f>IF($B204="","",IF($B$196="","",IF($F$4=1,
SUMIFS(ENTRADAS[Valor],ENTRADAS[Categoria],$B$196,ENTRADAS[Status],"Concluído",ENTRADAS[Mês],D$5,ENTRADAS[Ano],$B$5,ENTRADAS[Subcategoria],$B204),
SUMIFS(ENTRADAS[Valor],ENTRADAS[Categoria],$B$196,ENTRADAS[Mês],D$5,ENTRADAS[Ano],$B$5,ENTRADAS[Subcategoria],$B204))))</f>
        <v/>
      </c>
      <c r="E204" s="61" t="str">
        <f>IF($B204="","",IF($B$196="","",IF($F$4=1,
SUMIFS(ENTRADAS[Valor],ENTRADAS[Categoria],$B$196,ENTRADAS[Status],"Concluído",ENTRADAS[Mês],E$5,ENTRADAS[Ano],$B$5,ENTRADAS[Subcategoria],$B204),
SUMIFS(ENTRADAS[Valor],ENTRADAS[Categoria],$B$196,ENTRADAS[Mês],E$5,ENTRADAS[Ano],$B$5,ENTRADAS[Subcategoria],$B204))))</f>
        <v/>
      </c>
      <c r="F204" s="61" t="str">
        <f>IF($B204="","",IF($B$196="","",IF($F$4=1,
SUMIFS(ENTRADAS[Valor],ENTRADAS[Categoria],$B$196,ENTRADAS[Status],"Concluído",ENTRADAS[Mês],F$5,ENTRADAS[Ano],$B$5,ENTRADAS[Subcategoria],$B204),
SUMIFS(ENTRADAS[Valor],ENTRADAS[Categoria],$B$196,ENTRADAS[Mês],F$5,ENTRADAS[Ano],$B$5,ENTRADAS[Subcategoria],$B204))))</f>
        <v/>
      </c>
      <c r="G204" s="61" t="str">
        <f>IF($B204="","",IF($B$196="","",IF($F$4=1,
SUMIFS(ENTRADAS[Valor],ENTRADAS[Categoria],$B$196,ENTRADAS[Status],"Concluído",ENTRADAS[Mês],G$5,ENTRADAS[Ano],$B$5,ENTRADAS[Subcategoria],$B204),
SUMIFS(ENTRADAS[Valor],ENTRADAS[Categoria],$B$196,ENTRADAS[Mês],G$5,ENTRADAS[Ano],$B$5,ENTRADAS[Subcategoria],$B204))))</f>
        <v/>
      </c>
      <c r="H204" s="61" t="str">
        <f>IF($B204="","",IF($B$196="","",IF($F$4=1,
SUMIFS(ENTRADAS[Valor],ENTRADAS[Categoria],$B$196,ENTRADAS[Status],"Concluído",ENTRADAS[Mês],H$5,ENTRADAS[Ano],$B$5,ENTRADAS[Subcategoria],$B204),
SUMIFS(ENTRADAS[Valor],ENTRADAS[Categoria],$B$196,ENTRADAS[Mês],H$5,ENTRADAS[Ano],$B$5,ENTRADAS[Subcategoria],$B204))))</f>
        <v/>
      </c>
      <c r="I204" s="61" t="str">
        <f>IF($B204="","",IF($B$196="","",IF($F$4=1,
SUMIFS(ENTRADAS[Valor],ENTRADAS[Categoria],$B$196,ENTRADAS[Status],"Concluído",ENTRADAS[Mês],I$5,ENTRADAS[Ano],$B$5,ENTRADAS[Subcategoria],$B204),
SUMIFS(ENTRADAS[Valor],ENTRADAS[Categoria],$B$196,ENTRADAS[Mês],I$5,ENTRADAS[Ano],$B$5,ENTRADAS[Subcategoria],$B204))))</f>
        <v/>
      </c>
      <c r="J204" s="61" t="str">
        <f>IF($B204="","",IF($B$196="","",IF($F$4=1,
SUMIFS(ENTRADAS[Valor],ENTRADAS[Categoria],$B$196,ENTRADAS[Status],"Concluído",ENTRADAS[Mês],J$5,ENTRADAS[Ano],$B$5,ENTRADAS[Subcategoria],$B204),
SUMIFS(ENTRADAS[Valor],ENTRADAS[Categoria],$B$196,ENTRADAS[Mês],J$5,ENTRADAS[Ano],$B$5,ENTRADAS[Subcategoria],$B204))))</f>
        <v/>
      </c>
      <c r="K204" s="61" t="str">
        <f>IF($B204="","",IF($B$196="","",IF($F$4=1,
SUMIFS(ENTRADAS[Valor],ENTRADAS[Categoria],$B$196,ENTRADAS[Status],"Concluído",ENTRADAS[Mês],K$5,ENTRADAS[Ano],$B$5,ENTRADAS[Subcategoria],$B204),
SUMIFS(ENTRADAS[Valor],ENTRADAS[Categoria],$B$196,ENTRADAS[Mês],K$5,ENTRADAS[Ano],$B$5,ENTRADAS[Subcategoria],$B204))))</f>
        <v/>
      </c>
      <c r="L204" s="61" t="str">
        <f>IF($B204="","",IF($B$196="","",IF($F$4=1,
SUMIFS(ENTRADAS[Valor],ENTRADAS[Categoria],$B$196,ENTRADAS[Status],"Concluído",ENTRADAS[Mês],L$5,ENTRADAS[Ano],$B$5,ENTRADAS[Subcategoria],$B204),
SUMIFS(ENTRADAS[Valor],ENTRADAS[Categoria],$B$196,ENTRADAS[Mês],L$5,ENTRADAS[Ano],$B$5,ENTRADAS[Subcategoria],$B204))))</f>
        <v/>
      </c>
      <c r="M204" s="61" t="str">
        <f>IF($B204="","",IF($B$196="","",IF($F$4=1,
SUMIFS(ENTRADAS[Valor],ENTRADAS[Categoria],$B$196,ENTRADAS[Status],"Concluído",ENTRADAS[Mês],M$5,ENTRADAS[Ano],$B$5,ENTRADAS[Subcategoria],$B204),
SUMIFS(ENTRADAS[Valor],ENTRADAS[Categoria],$B$196,ENTRADAS[Mês],M$5,ENTRADAS[Ano],$B$5,ENTRADAS[Subcategoria],$B204))))</f>
        <v/>
      </c>
      <c r="N204" s="61" t="str">
        <f>IF($B204="","",IF($B$196="","",IF($F$4=1,
SUMIFS(ENTRADAS[Valor],ENTRADAS[Categoria],$B$196,ENTRADAS[Status],"Concluído",ENTRADAS[Mês],N$5,ENTRADAS[Ano],$B$5,ENTRADAS[Subcategoria],$B204),
SUMIFS(ENTRADAS[Valor],ENTRADAS[Categoria],$B$196,ENTRADAS[Mês],N$5,ENTRADAS[Ano],$B$5,ENTRADAS[Subcategoria],$B204))))</f>
        <v/>
      </c>
      <c r="O204" s="57">
        <f t="shared" si="10"/>
        <v>0</v>
      </c>
    </row>
    <row r="205" spans="2:15" x14ac:dyDescent="0.3">
      <c r="B205" s="93" t="str">
        <f>IF('PLANO DE CONTAS'!L37="","",'PLANO DE CONTAS'!L37)</f>
        <v/>
      </c>
      <c r="C205" s="61" t="str">
        <f>IF($B205="","",IF($B$196="","",IF($F$4=1,
SUMIFS(ENTRADAS[Valor],ENTRADAS[Categoria],$B$196,ENTRADAS[Status],"Concluído",ENTRADAS[Mês],C$5,ENTRADAS[Ano],$B$5,ENTRADAS[Subcategoria],$B205),
SUMIFS(ENTRADAS[Valor],ENTRADAS[Categoria],$B$196,ENTRADAS[Mês],C$5,ENTRADAS[Ano],$B$5,ENTRADAS[Subcategoria],$B205))))</f>
        <v/>
      </c>
      <c r="D205" s="61" t="str">
        <f>IF($B205="","",IF($B$196="","",IF($F$4=1,
SUMIFS(ENTRADAS[Valor],ENTRADAS[Categoria],$B$196,ENTRADAS[Status],"Concluído",ENTRADAS[Mês],D$5,ENTRADAS[Ano],$B$5,ENTRADAS[Subcategoria],$B205),
SUMIFS(ENTRADAS[Valor],ENTRADAS[Categoria],$B$196,ENTRADAS[Mês],D$5,ENTRADAS[Ano],$B$5,ENTRADAS[Subcategoria],$B205))))</f>
        <v/>
      </c>
      <c r="E205" s="61" t="str">
        <f>IF($B205="","",IF($B$196="","",IF($F$4=1,
SUMIFS(ENTRADAS[Valor],ENTRADAS[Categoria],$B$196,ENTRADAS[Status],"Concluído",ENTRADAS[Mês],E$5,ENTRADAS[Ano],$B$5,ENTRADAS[Subcategoria],$B205),
SUMIFS(ENTRADAS[Valor],ENTRADAS[Categoria],$B$196,ENTRADAS[Mês],E$5,ENTRADAS[Ano],$B$5,ENTRADAS[Subcategoria],$B205))))</f>
        <v/>
      </c>
      <c r="F205" s="61" t="str">
        <f>IF($B205="","",IF($B$196="","",IF($F$4=1,
SUMIFS(ENTRADAS[Valor],ENTRADAS[Categoria],$B$196,ENTRADAS[Status],"Concluído",ENTRADAS[Mês],F$5,ENTRADAS[Ano],$B$5,ENTRADAS[Subcategoria],$B205),
SUMIFS(ENTRADAS[Valor],ENTRADAS[Categoria],$B$196,ENTRADAS[Mês],F$5,ENTRADAS[Ano],$B$5,ENTRADAS[Subcategoria],$B205))))</f>
        <v/>
      </c>
      <c r="G205" s="61" t="str">
        <f>IF($B205="","",IF($B$196="","",IF($F$4=1,
SUMIFS(ENTRADAS[Valor],ENTRADAS[Categoria],$B$196,ENTRADAS[Status],"Concluído",ENTRADAS[Mês],G$5,ENTRADAS[Ano],$B$5,ENTRADAS[Subcategoria],$B205),
SUMIFS(ENTRADAS[Valor],ENTRADAS[Categoria],$B$196,ENTRADAS[Mês],G$5,ENTRADAS[Ano],$B$5,ENTRADAS[Subcategoria],$B205))))</f>
        <v/>
      </c>
      <c r="H205" s="61" t="str">
        <f>IF($B205="","",IF($B$196="","",IF($F$4=1,
SUMIFS(ENTRADAS[Valor],ENTRADAS[Categoria],$B$196,ENTRADAS[Status],"Concluído",ENTRADAS[Mês],H$5,ENTRADAS[Ano],$B$5,ENTRADAS[Subcategoria],$B205),
SUMIFS(ENTRADAS[Valor],ENTRADAS[Categoria],$B$196,ENTRADAS[Mês],H$5,ENTRADAS[Ano],$B$5,ENTRADAS[Subcategoria],$B205))))</f>
        <v/>
      </c>
      <c r="I205" s="61" t="str">
        <f>IF($B205="","",IF($B$196="","",IF($F$4=1,
SUMIFS(ENTRADAS[Valor],ENTRADAS[Categoria],$B$196,ENTRADAS[Status],"Concluído",ENTRADAS[Mês],I$5,ENTRADAS[Ano],$B$5,ENTRADAS[Subcategoria],$B205),
SUMIFS(ENTRADAS[Valor],ENTRADAS[Categoria],$B$196,ENTRADAS[Mês],I$5,ENTRADAS[Ano],$B$5,ENTRADAS[Subcategoria],$B205))))</f>
        <v/>
      </c>
      <c r="J205" s="61" t="str">
        <f>IF($B205="","",IF($B$196="","",IF($F$4=1,
SUMIFS(ENTRADAS[Valor],ENTRADAS[Categoria],$B$196,ENTRADAS[Status],"Concluído",ENTRADAS[Mês],J$5,ENTRADAS[Ano],$B$5,ENTRADAS[Subcategoria],$B205),
SUMIFS(ENTRADAS[Valor],ENTRADAS[Categoria],$B$196,ENTRADAS[Mês],J$5,ENTRADAS[Ano],$B$5,ENTRADAS[Subcategoria],$B205))))</f>
        <v/>
      </c>
      <c r="K205" s="61" t="str">
        <f>IF($B205="","",IF($B$196="","",IF($F$4=1,
SUMIFS(ENTRADAS[Valor],ENTRADAS[Categoria],$B$196,ENTRADAS[Status],"Concluído",ENTRADAS[Mês],K$5,ENTRADAS[Ano],$B$5,ENTRADAS[Subcategoria],$B205),
SUMIFS(ENTRADAS[Valor],ENTRADAS[Categoria],$B$196,ENTRADAS[Mês],K$5,ENTRADAS[Ano],$B$5,ENTRADAS[Subcategoria],$B205))))</f>
        <v/>
      </c>
      <c r="L205" s="61" t="str">
        <f>IF($B205="","",IF($B$196="","",IF($F$4=1,
SUMIFS(ENTRADAS[Valor],ENTRADAS[Categoria],$B$196,ENTRADAS[Status],"Concluído",ENTRADAS[Mês],L$5,ENTRADAS[Ano],$B$5,ENTRADAS[Subcategoria],$B205),
SUMIFS(ENTRADAS[Valor],ENTRADAS[Categoria],$B$196,ENTRADAS[Mês],L$5,ENTRADAS[Ano],$B$5,ENTRADAS[Subcategoria],$B205))))</f>
        <v/>
      </c>
      <c r="M205" s="61" t="str">
        <f>IF($B205="","",IF($B$196="","",IF($F$4=1,
SUMIFS(ENTRADAS[Valor],ENTRADAS[Categoria],$B$196,ENTRADAS[Status],"Concluído",ENTRADAS[Mês],M$5,ENTRADAS[Ano],$B$5,ENTRADAS[Subcategoria],$B205),
SUMIFS(ENTRADAS[Valor],ENTRADAS[Categoria],$B$196,ENTRADAS[Mês],M$5,ENTRADAS[Ano],$B$5,ENTRADAS[Subcategoria],$B205))))</f>
        <v/>
      </c>
      <c r="N205" s="61" t="str">
        <f>IF($B205="","",IF($B$196="","",IF($F$4=1,
SUMIFS(ENTRADAS[Valor],ENTRADAS[Categoria],$B$196,ENTRADAS[Status],"Concluído",ENTRADAS[Mês],N$5,ENTRADAS[Ano],$B$5,ENTRADAS[Subcategoria],$B205),
SUMIFS(ENTRADAS[Valor],ENTRADAS[Categoria],$B$196,ENTRADAS[Mês],N$5,ENTRADAS[Ano],$B$5,ENTRADAS[Subcategoria],$B205))))</f>
        <v/>
      </c>
      <c r="O205" s="57">
        <f t="shared" si="10"/>
        <v>0</v>
      </c>
    </row>
    <row r="206" spans="2:15" x14ac:dyDescent="0.3">
      <c r="B206" s="93" t="str">
        <f>IF('PLANO DE CONTAS'!L38="","",'PLANO DE CONTAS'!L38)</f>
        <v/>
      </c>
      <c r="C206" s="61" t="str">
        <f>IF($B206="","",IF($B$196="","",IF($F$4=1,
SUMIFS(ENTRADAS[Valor],ENTRADAS[Categoria],$B$196,ENTRADAS[Status],"Concluído",ENTRADAS[Mês],C$5,ENTRADAS[Ano],$B$5,ENTRADAS[Subcategoria],$B206),
SUMIFS(ENTRADAS[Valor],ENTRADAS[Categoria],$B$196,ENTRADAS[Mês],C$5,ENTRADAS[Ano],$B$5,ENTRADAS[Subcategoria],$B206))))</f>
        <v/>
      </c>
      <c r="D206" s="61" t="str">
        <f>IF($B206="","",IF($B$196="","",IF($F$4=1,
SUMIFS(ENTRADAS[Valor],ENTRADAS[Categoria],$B$196,ENTRADAS[Status],"Concluído",ENTRADAS[Mês],D$5,ENTRADAS[Ano],$B$5,ENTRADAS[Subcategoria],$B206),
SUMIFS(ENTRADAS[Valor],ENTRADAS[Categoria],$B$196,ENTRADAS[Mês],D$5,ENTRADAS[Ano],$B$5,ENTRADAS[Subcategoria],$B206))))</f>
        <v/>
      </c>
      <c r="E206" s="61" t="str">
        <f>IF($B206="","",IF($B$196="","",IF($F$4=1,
SUMIFS(ENTRADAS[Valor],ENTRADAS[Categoria],$B$196,ENTRADAS[Status],"Concluído",ENTRADAS[Mês],E$5,ENTRADAS[Ano],$B$5,ENTRADAS[Subcategoria],$B206),
SUMIFS(ENTRADAS[Valor],ENTRADAS[Categoria],$B$196,ENTRADAS[Mês],E$5,ENTRADAS[Ano],$B$5,ENTRADAS[Subcategoria],$B206))))</f>
        <v/>
      </c>
      <c r="F206" s="61" t="str">
        <f>IF($B206="","",IF($B$196="","",IF($F$4=1,
SUMIFS(ENTRADAS[Valor],ENTRADAS[Categoria],$B$196,ENTRADAS[Status],"Concluído",ENTRADAS[Mês],F$5,ENTRADAS[Ano],$B$5,ENTRADAS[Subcategoria],$B206),
SUMIFS(ENTRADAS[Valor],ENTRADAS[Categoria],$B$196,ENTRADAS[Mês],F$5,ENTRADAS[Ano],$B$5,ENTRADAS[Subcategoria],$B206))))</f>
        <v/>
      </c>
      <c r="G206" s="61" t="str">
        <f>IF($B206="","",IF($B$196="","",IF($F$4=1,
SUMIFS(ENTRADAS[Valor],ENTRADAS[Categoria],$B$196,ENTRADAS[Status],"Concluído",ENTRADAS[Mês],G$5,ENTRADAS[Ano],$B$5,ENTRADAS[Subcategoria],$B206),
SUMIFS(ENTRADAS[Valor],ENTRADAS[Categoria],$B$196,ENTRADAS[Mês],G$5,ENTRADAS[Ano],$B$5,ENTRADAS[Subcategoria],$B206))))</f>
        <v/>
      </c>
      <c r="H206" s="61" t="str">
        <f>IF($B206="","",IF($B$196="","",IF($F$4=1,
SUMIFS(ENTRADAS[Valor],ENTRADAS[Categoria],$B$196,ENTRADAS[Status],"Concluído",ENTRADAS[Mês],H$5,ENTRADAS[Ano],$B$5,ENTRADAS[Subcategoria],$B206),
SUMIFS(ENTRADAS[Valor],ENTRADAS[Categoria],$B$196,ENTRADAS[Mês],H$5,ENTRADAS[Ano],$B$5,ENTRADAS[Subcategoria],$B206))))</f>
        <v/>
      </c>
      <c r="I206" s="61" t="str">
        <f>IF($B206="","",IF($B$196="","",IF($F$4=1,
SUMIFS(ENTRADAS[Valor],ENTRADAS[Categoria],$B$196,ENTRADAS[Status],"Concluído",ENTRADAS[Mês],I$5,ENTRADAS[Ano],$B$5,ENTRADAS[Subcategoria],$B206),
SUMIFS(ENTRADAS[Valor],ENTRADAS[Categoria],$B$196,ENTRADAS[Mês],I$5,ENTRADAS[Ano],$B$5,ENTRADAS[Subcategoria],$B206))))</f>
        <v/>
      </c>
      <c r="J206" s="61" t="str">
        <f>IF($B206="","",IF($B$196="","",IF($F$4=1,
SUMIFS(ENTRADAS[Valor],ENTRADAS[Categoria],$B$196,ENTRADAS[Status],"Concluído",ENTRADAS[Mês],J$5,ENTRADAS[Ano],$B$5,ENTRADAS[Subcategoria],$B206),
SUMIFS(ENTRADAS[Valor],ENTRADAS[Categoria],$B$196,ENTRADAS[Mês],J$5,ENTRADAS[Ano],$B$5,ENTRADAS[Subcategoria],$B206))))</f>
        <v/>
      </c>
      <c r="K206" s="61" t="str">
        <f>IF($B206="","",IF($B$196="","",IF($F$4=1,
SUMIFS(ENTRADAS[Valor],ENTRADAS[Categoria],$B$196,ENTRADAS[Status],"Concluído",ENTRADAS[Mês],K$5,ENTRADAS[Ano],$B$5,ENTRADAS[Subcategoria],$B206),
SUMIFS(ENTRADAS[Valor],ENTRADAS[Categoria],$B$196,ENTRADAS[Mês],K$5,ENTRADAS[Ano],$B$5,ENTRADAS[Subcategoria],$B206))))</f>
        <v/>
      </c>
      <c r="L206" s="61" t="str">
        <f>IF($B206="","",IF($B$196="","",IF($F$4=1,
SUMIFS(ENTRADAS[Valor],ENTRADAS[Categoria],$B$196,ENTRADAS[Status],"Concluído",ENTRADAS[Mês],L$5,ENTRADAS[Ano],$B$5,ENTRADAS[Subcategoria],$B206),
SUMIFS(ENTRADAS[Valor],ENTRADAS[Categoria],$B$196,ENTRADAS[Mês],L$5,ENTRADAS[Ano],$B$5,ENTRADAS[Subcategoria],$B206))))</f>
        <v/>
      </c>
      <c r="M206" s="61" t="str">
        <f>IF($B206="","",IF($B$196="","",IF($F$4=1,
SUMIFS(ENTRADAS[Valor],ENTRADAS[Categoria],$B$196,ENTRADAS[Status],"Concluído",ENTRADAS[Mês],M$5,ENTRADAS[Ano],$B$5,ENTRADAS[Subcategoria],$B206),
SUMIFS(ENTRADAS[Valor],ENTRADAS[Categoria],$B$196,ENTRADAS[Mês],M$5,ENTRADAS[Ano],$B$5,ENTRADAS[Subcategoria],$B206))))</f>
        <v/>
      </c>
      <c r="N206" s="61" t="str">
        <f>IF($B206="","",IF($B$196="","",IF($F$4=1,
SUMIFS(ENTRADAS[Valor],ENTRADAS[Categoria],$B$196,ENTRADAS[Status],"Concluído",ENTRADAS[Mês],N$5,ENTRADAS[Ano],$B$5,ENTRADAS[Subcategoria],$B206),
SUMIFS(ENTRADAS[Valor],ENTRADAS[Categoria],$B$196,ENTRADAS[Mês],N$5,ENTRADAS[Ano],$B$5,ENTRADAS[Subcategoria],$B206))))</f>
        <v/>
      </c>
      <c r="O206" s="57">
        <f t="shared" si="10"/>
        <v>0</v>
      </c>
    </row>
    <row r="207" spans="2:15" x14ac:dyDescent="0.3">
      <c r="B207" s="93" t="str">
        <f>IF('PLANO DE CONTAS'!L39="","",'PLANO DE CONTAS'!L39)</f>
        <v/>
      </c>
      <c r="C207" s="61" t="str">
        <f>IF($B207="","",IF($B$196="","",IF($F$4=1,
SUMIFS(ENTRADAS[Valor],ENTRADAS[Categoria],$B$196,ENTRADAS[Status],"Concluído",ENTRADAS[Mês],C$5,ENTRADAS[Ano],$B$5,ENTRADAS[Subcategoria],$B207),
SUMIFS(ENTRADAS[Valor],ENTRADAS[Categoria],$B$196,ENTRADAS[Mês],C$5,ENTRADAS[Ano],$B$5,ENTRADAS[Subcategoria],$B207))))</f>
        <v/>
      </c>
      <c r="D207" s="61" t="str">
        <f>IF($B207="","",IF($B$196="","",IF($F$4=1,
SUMIFS(ENTRADAS[Valor],ENTRADAS[Categoria],$B$196,ENTRADAS[Status],"Concluído",ENTRADAS[Mês],D$5,ENTRADAS[Ano],$B$5,ENTRADAS[Subcategoria],$B207),
SUMIFS(ENTRADAS[Valor],ENTRADAS[Categoria],$B$196,ENTRADAS[Mês],D$5,ENTRADAS[Ano],$B$5,ENTRADAS[Subcategoria],$B207))))</f>
        <v/>
      </c>
      <c r="E207" s="61" t="str">
        <f>IF($B207="","",IF($B$196="","",IF($F$4=1,
SUMIFS(ENTRADAS[Valor],ENTRADAS[Categoria],$B$196,ENTRADAS[Status],"Concluído",ENTRADAS[Mês],E$5,ENTRADAS[Ano],$B$5,ENTRADAS[Subcategoria],$B207),
SUMIFS(ENTRADAS[Valor],ENTRADAS[Categoria],$B$196,ENTRADAS[Mês],E$5,ENTRADAS[Ano],$B$5,ENTRADAS[Subcategoria],$B207))))</f>
        <v/>
      </c>
      <c r="F207" s="61" t="str">
        <f>IF($B207="","",IF($B$196="","",IF($F$4=1,
SUMIFS(ENTRADAS[Valor],ENTRADAS[Categoria],$B$196,ENTRADAS[Status],"Concluído",ENTRADAS[Mês],F$5,ENTRADAS[Ano],$B$5,ENTRADAS[Subcategoria],$B207),
SUMIFS(ENTRADAS[Valor],ENTRADAS[Categoria],$B$196,ENTRADAS[Mês],F$5,ENTRADAS[Ano],$B$5,ENTRADAS[Subcategoria],$B207))))</f>
        <v/>
      </c>
      <c r="G207" s="61" t="str">
        <f>IF($B207="","",IF($B$196="","",IF($F$4=1,
SUMIFS(ENTRADAS[Valor],ENTRADAS[Categoria],$B$196,ENTRADAS[Status],"Concluído",ENTRADAS[Mês],G$5,ENTRADAS[Ano],$B$5,ENTRADAS[Subcategoria],$B207),
SUMIFS(ENTRADAS[Valor],ENTRADAS[Categoria],$B$196,ENTRADAS[Mês],G$5,ENTRADAS[Ano],$B$5,ENTRADAS[Subcategoria],$B207))))</f>
        <v/>
      </c>
      <c r="H207" s="61" t="str">
        <f>IF($B207="","",IF($B$196="","",IF($F$4=1,
SUMIFS(ENTRADAS[Valor],ENTRADAS[Categoria],$B$196,ENTRADAS[Status],"Concluído",ENTRADAS[Mês],H$5,ENTRADAS[Ano],$B$5,ENTRADAS[Subcategoria],$B207),
SUMIFS(ENTRADAS[Valor],ENTRADAS[Categoria],$B$196,ENTRADAS[Mês],H$5,ENTRADAS[Ano],$B$5,ENTRADAS[Subcategoria],$B207))))</f>
        <v/>
      </c>
      <c r="I207" s="61" t="str">
        <f>IF($B207="","",IF($B$196="","",IF($F$4=1,
SUMIFS(ENTRADAS[Valor],ENTRADAS[Categoria],$B$196,ENTRADAS[Status],"Concluído",ENTRADAS[Mês],I$5,ENTRADAS[Ano],$B$5,ENTRADAS[Subcategoria],$B207),
SUMIFS(ENTRADAS[Valor],ENTRADAS[Categoria],$B$196,ENTRADAS[Mês],I$5,ENTRADAS[Ano],$B$5,ENTRADAS[Subcategoria],$B207))))</f>
        <v/>
      </c>
      <c r="J207" s="61" t="str">
        <f>IF($B207="","",IF($B$196="","",IF($F$4=1,
SUMIFS(ENTRADAS[Valor],ENTRADAS[Categoria],$B$196,ENTRADAS[Status],"Concluído",ENTRADAS[Mês],J$5,ENTRADAS[Ano],$B$5,ENTRADAS[Subcategoria],$B207),
SUMIFS(ENTRADAS[Valor],ENTRADAS[Categoria],$B$196,ENTRADAS[Mês],J$5,ENTRADAS[Ano],$B$5,ENTRADAS[Subcategoria],$B207))))</f>
        <v/>
      </c>
      <c r="K207" s="61" t="str">
        <f>IF($B207="","",IF($B$196="","",IF($F$4=1,
SUMIFS(ENTRADAS[Valor],ENTRADAS[Categoria],$B$196,ENTRADAS[Status],"Concluído",ENTRADAS[Mês],K$5,ENTRADAS[Ano],$B$5,ENTRADAS[Subcategoria],$B207),
SUMIFS(ENTRADAS[Valor],ENTRADAS[Categoria],$B$196,ENTRADAS[Mês],K$5,ENTRADAS[Ano],$B$5,ENTRADAS[Subcategoria],$B207))))</f>
        <v/>
      </c>
      <c r="L207" s="61" t="str">
        <f>IF($B207="","",IF($B$196="","",IF($F$4=1,
SUMIFS(ENTRADAS[Valor],ENTRADAS[Categoria],$B$196,ENTRADAS[Status],"Concluído",ENTRADAS[Mês],L$5,ENTRADAS[Ano],$B$5,ENTRADAS[Subcategoria],$B207),
SUMIFS(ENTRADAS[Valor],ENTRADAS[Categoria],$B$196,ENTRADAS[Mês],L$5,ENTRADAS[Ano],$B$5,ENTRADAS[Subcategoria],$B207))))</f>
        <v/>
      </c>
      <c r="M207" s="61" t="str">
        <f>IF($B207="","",IF($B$196="","",IF($F$4=1,
SUMIFS(ENTRADAS[Valor],ENTRADAS[Categoria],$B$196,ENTRADAS[Status],"Concluído",ENTRADAS[Mês],M$5,ENTRADAS[Ano],$B$5,ENTRADAS[Subcategoria],$B207),
SUMIFS(ENTRADAS[Valor],ENTRADAS[Categoria],$B$196,ENTRADAS[Mês],M$5,ENTRADAS[Ano],$B$5,ENTRADAS[Subcategoria],$B207))))</f>
        <v/>
      </c>
      <c r="N207" s="61" t="str">
        <f>IF($B207="","",IF($B$196="","",IF($F$4=1,
SUMIFS(ENTRADAS[Valor],ENTRADAS[Categoria],$B$196,ENTRADAS[Status],"Concluído",ENTRADAS[Mês],N$5,ENTRADAS[Ano],$B$5,ENTRADAS[Subcategoria],$B207),
SUMIFS(ENTRADAS[Valor],ENTRADAS[Categoria],$B$196,ENTRADAS[Mês],N$5,ENTRADAS[Ano],$B$5,ENTRADAS[Subcategoria],$B207))))</f>
        <v/>
      </c>
      <c r="O207" s="57">
        <f t="shared" si="10"/>
        <v>0</v>
      </c>
    </row>
    <row r="208" spans="2:15" x14ac:dyDescent="0.3">
      <c r="B208" s="93" t="str">
        <f>IF('PLANO DE CONTAS'!L40="","",'PLANO DE CONTAS'!L40)</f>
        <v/>
      </c>
      <c r="C208" s="61" t="str">
        <f>IF($B208="","",IF($B$196="","",IF($F$4=1,
SUMIFS(ENTRADAS[Valor],ENTRADAS[Categoria],$B$196,ENTRADAS[Status],"Concluído",ENTRADAS[Mês],C$5,ENTRADAS[Ano],$B$5,ENTRADAS[Subcategoria],$B208),
SUMIFS(ENTRADAS[Valor],ENTRADAS[Categoria],$B$196,ENTRADAS[Mês],C$5,ENTRADAS[Ano],$B$5,ENTRADAS[Subcategoria],$B208))))</f>
        <v/>
      </c>
      <c r="D208" s="61" t="str">
        <f>IF($B208="","",IF($B$196="","",IF($F$4=1,
SUMIFS(ENTRADAS[Valor],ENTRADAS[Categoria],$B$196,ENTRADAS[Status],"Concluído",ENTRADAS[Mês],D$5,ENTRADAS[Ano],$B$5,ENTRADAS[Subcategoria],$B208),
SUMIFS(ENTRADAS[Valor],ENTRADAS[Categoria],$B$196,ENTRADAS[Mês],D$5,ENTRADAS[Ano],$B$5,ENTRADAS[Subcategoria],$B208))))</f>
        <v/>
      </c>
      <c r="E208" s="61" t="str">
        <f>IF($B208="","",IF($B$196="","",IF($F$4=1,
SUMIFS(ENTRADAS[Valor],ENTRADAS[Categoria],$B$196,ENTRADAS[Status],"Concluído",ENTRADAS[Mês],E$5,ENTRADAS[Ano],$B$5,ENTRADAS[Subcategoria],$B208),
SUMIFS(ENTRADAS[Valor],ENTRADAS[Categoria],$B$196,ENTRADAS[Mês],E$5,ENTRADAS[Ano],$B$5,ENTRADAS[Subcategoria],$B208))))</f>
        <v/>
      </c>
      <c r="F208" s="61" t="str">
        <f>IF($B208="","",IF($B$196="","",IF($F$4=1,
SUMIFS(ENTRADAS[Valor],ENTRADAS[Categoria],$B$196,ENTRADAS[Status],"Concluído",ENTRADAS[Mês],F$5,ENTRADAS[Ano],$B$5,ENTRADAS[Subcategoria],$B208),
SUMIFS(ENTRADAS[Valor],ENTRADAS[Categoria],$B$196,ENTRADAS[Mês],F$5,ENTRADAS[Ano],$B$5,ENTRADAS[Subcategoria],$B208))))</f>
        <v/>
      </c>
      <c r="G208" s="61" t="str">
        <f>IF($B208="","",IF($B$196="","",IF($F$4=1,
SUMIFS(ENTRADAS[Valor],ENTRADAS[Categoria],$B$196,ENTRADAS[Status],"Concluído",ENTRADAS[Mês],G$5,ENTRADAS[Ano],$B$5,ENTRADAS[Subcategoria],$B208),
SUMIFS(ENTRADAS[Valor],ENTRADAS[Categoria],$B$196,ENTRADAS[Mês],G$5,ENTRADAS[Ano],$B$5,ENTRADAS[Subcategoria],$B208))))</f>
        <v/>
      </c>
      <c r="H208" s="61" t="str">
        <f>IF($B208="","",IF($B$196="","",IF($F$4=1,
SUMIFS(ENTRADAS[Valor],ENTRADAS[Categoria],$B$196,ENTRADAS[Status],"Concluído",ENTRADAS[Mês],H$5,ENTRADAS[Ano],$B$5,ENTRADAS[Subcategoria],$B208),
SUMIFS(ENTRADAS[Valor],ENTRADAS[Categoria],$B$196,ENTRADAS[Mês],H$5,ENTRADAS[Ano],$B$5,ENTRADAS[Subcategoria],$B208))))</f>
        <v/>
      </c>
      <c r="I208" s="61" t="str">
        <f>IF($B208="","",IF($B$196="","",IF($F$4=1,
SUMIFS(ENTRADAS[Valor],ENTRADAS[Categoria],$B$196,ENTRADAS[Status],"Concluído",ENTRADAS[Mês],I$5,ENTRADAS[Ano],$B$5,ENTRADAS[Subcategoria],$B208),
SUMIFS(ENTRADAS[Valor],ENTRADAS[Categoria],$B$196,ENTRADAS[Mês],I$5,ENTRADAS[Ano],$B$5,ENTRADAS[Subcategoria],$B208))))</f>
        <v/>
      </c>
      <c r="J208" s="61" t="str">
        <f>IF($B208="","",IF($B$196="","",IF($F$4=1,
SUMIFS(ENTRADAS[Valor],ENTRADAS[Categoria],$B$196,ENTRADAS[Status],"Concluído",ENTRADAS[Mês],J$5,ENTRADAS[Ano],$B$5,ENTRADAS[Subcategoria],$B208),
SUMIFS(ENTRADAS[Valor],ENTRADAS[Categoria],$B$196,ENTRADAS[Mês],J$5,ENTRADAS[Ano],$B$5,ENTRADAS[Subcategoria],$B208))))</f>
        <v/>
      </c>
      <c r="K208" s="61" t="str">
        <f>IF($B208="","",IF($B$196="","",IF($F$4=1,
SUMIFS(ENTRADAS[Valor],ENTRADAS[Categoria],$B$196,ENTRADAS[Status],"Concluído",ENTRADAS[Mês],K$5,ENTRADAS[Ano],$B$5,ENTRADAS[Subcategoria],$B208),
SUMIFS(ENTRADAS[Valor],ENTRADAS[Categoria],$B$196,ENTRADAS[Mês],K$5,ENTRADAS[Ano],$B$5,ENTRADAS[Subcategoria],$B208))))</f>
        <v/>
      </c>
      <c r="L208" s="61" t="str">
        <f>IF($B208="","",IF($B$196="","",IF($F$4=1,
SUMIFS(ENTRADAS[Valor],ENTRADAS[Categoria],$B$196,ENTRADAS[Status],"Concluído",ENTRADAS[Mês],L$5,ENTRADAS[Ano],$B$5,ENTRADAS[Subcategoria],$B208),
SUMIFS(ENTRADAS[Valor],ENTRADAS[Categoria],$B$196,ENTRADAS[Mês],L$5,ENTRADAS[Ano],$B$5,ENTRADAS[Subcategoria],$B208))))</f>
        <v/>
      </c>
      <c r="M208" s="61" t="str">
        <f>IF($B208="","",IF($B$196="","",IF($F$4=1,
SUMIFS(ENTRADAS[Valor],ENTRADAS[Categoria],$B$196,ENTRADAS[Status],"Concluído",ENTRADAS[Mês],M$5,ENTRADAS[Ano],$B$5,ENTRADAS[Subcategoria],$B208),
SUMIFS(ENTRADAS[Valor],ENTRADAS[Categoria],$B$196,ENTRADAS[Mês],M$5,ENTRADAS[Ano],$B$5,ENTRADAS[Subcategoria],$B208))))</f>
        <v/>
      </c>
      <c r="N208" s="61" t="str">
        <f>IF($B208="","",IF($B$196="","",IF($F$4=1,
SUMIFS(ENTRADAS[Valor],ENTRADAS[Categoria],$B$196,ENTRADAS[Status],"Concluído",ENTRADAS[Mês],N$5,ENTRADAS[Ano],$B$5,ENTRADAS[Subcategoria],$B208),
SUMIFS(ENTRADAS[Valor],ENTRADAS[Categoria],$B$196,ENTRADAS[Mês],N$5,ENTRADAS[Ano],$B$5,ENTRADAS[Subcategoria],$B208))))</f>
        <v/>
      </c>
      <c r="O208" s="57">
        <f t="shared" si="10"/>
        <v>0</v>
      </c>
    </row>
    <row r="209" spans="2:15" x14ac:dyDescent="0.3">
      <c r="B209" s="93" t="str">
        <f>IF('PLANO DE CONTAS'!L41="","",'PLANO DE CONTAS'!L41)</f>
        <v/>
      </c>
      <c r="C209" s="61" t="str">
        <f>IF($B209="","",IF($B$196="","",IF($F$4=1,
SUMIFS(ENTRADAS[Valor],ENTRADAS[Categoria],$B$196,ENTRADAS[Status],"Concluído",ENTRADAS[Mês],C$5,ENTRADAS[Ano],$B$5,ENTRADAS[Subcategoria],$B209),
SUMIFS(ENTRADAS[Valor],ENTRADAS[Categoria],$B$196,ENTRADAS[Mês],C$5,ENTRADAS[Ano],$B$5,ENTRADAS[Subcategoria],$B209))))</f>
        <v/>
      </c>
      <c r="D209" s="61" t="str">
        <f>IF($B209="","",IF($B$196="","",IF($F$4=1,
SUMIFS(ENTRADAS[Valor],ENTRADAS[Categoria],$B$196,ENTRADAS[Status],"Concluído",ENTRADAS[Mês],D$5,ENTRADAS[Ano],$B$5,ENTRADAS[Subcategoria],$B209),
SUMIFS(ENTRADAS[Valor],ENTRADAS[Categoria],$B$196,ENTRADAS[Mês],D$5,ENTRADAS[Ano],$B$5,ENTRADAS[Subcategoria],$B209))))</f>
        <v/>
      </c>
      <c r="E209" s="61" t="str">
        <f>IF($B209="","",IF($B$196="","",IF($F$4=1,
SUMIFS(ENTRADAS[Valor],ENTRADAS[Categoria],$B$196,ENTRADAS[Status],"Concluído",ENTRADAS[Mês],E$5,ENTRADAS[Ano],$B$5,ENTRADAS[Subcategoria],$B209),
SUMIFS(ENTRADAS[Valor],ENTRADAS[Categoria],$B$196,ENTRADAS[Mês],E$5,ENTRADAS[Ano],$B$5,ENTRADAS[Subcategoria],$B209))))</f>
        <v/>
      </c>
      <c r="F209" s="61" t="str">
        <f>IF($B209="","",IF($B$196="","",IF($F$4=1,
SUMIFS(ENTRADAS[Valor],ENTRADAS[Categoria],$B$196,ENTRADAS[Status],"Concluído",ENTRADAS[Mês],F$5,ENTRADAS[Ano],$B$5,ENTRADAS[Subcategoria],$B209),
SUMIFS(ENTRADAS[Valor],ENTRADAS[Categoria],$B$196,ENTRADAS[Mês],F$5,ENTRADAS[Ano],$B$5,ENTRADAS[Subcategoria],$B209))))</f>
        <v/>
      </c>
      <c r="G209" s="61" t="str">
        <f>IF($B209="","",IF($B$196="","",IF($F$4=1,
SUMIFS(ENTRADAS[Valor],ENTRADAS[Categoria],$B$196,ENTRADAS[Status],"Concluído",ENTRADAS[Mês],G$5,ENTRADAS[Ano],$B$5,ENTRADAS[Subcategoria],$B209),
SUMIFS(ENTRADAS[Valor],ENTRADAS[Categoria],$B$196,ENTRADAS[Mês],G$5,ENTRADAS[Ano],$B$5,ENTRADAS[Subcategoria],$B209))))</f>
        <v/>
      </c>
      <c r="H209" s="61" t="str">
        <f>IF($B209="","",IF($B$196="","",IF($F$4=1,
SUMIFS(ENTRADAS[Valor],ENTRADAS[Categoria],$B$196,ENTRADAS[Status],"Concluído",ENTRADAS[Mês],H$5,ENTRADAS[Ano],$B$5,ENTRADAS[Subcategoria],$B209),
SUMIFS(ENTRADAS[Valor],ENTRADAS[Categoria],$B$196,ENTRADAS[Mês],H$5,ENTRADAS[Ano],$B$5,ENTRADAS[Subcategoria],$B209))))</f>
        <v/>
      </c>
      <c r="I209" s="61" t="str">
        <f>IF($B209="","",IF($B$196="","",IF($F$4=1,
SUMIFS(ENTRADAS[Valor],ENTRADAS[Categoria],$B$196,ENTRADAS[Status],"Concluído",ENTRADAS[Mês],I$5,ENTRADAS[Ano],$B$5,ENTRADAS[Subcategoria],$B209),
SUMIFS(ENTRADAS[Valor],ENTRADAS[Categoria],$B$196,ENTRADAS[Mês],I$5,ENTRADAS[Ano],$B$5,ENTRADAS[Subcategoria],$B209))))</f>
        <v/>
      </c>
      <c r="J209" s="61" t="str">
        <f>IF($B209="","",IF($B$196="","",IF($F$4=1,
SUMIFS(ENTRADAS[Valor],ENTRADAS[Categoria],$B$196,ENTRADAS[Status],"Concluído",ENTRADAS[Mês],J$5,ENTRADAS[Ano],$B$5,ENTRADAS[Subcategoria],$B209),
SUMIFS(ENTRADAS[Valor],ENTRADAS[Categoria],$B$196,ENTRADAS[Mês],J$5,ENTRADAS[Ano],$B$5,ENTRADAS[Subcategoria],$B209))))</f>
        <v/>
      </c>
      <c r="K209" s="61" t="str">
        <f>IF($B209="","",IF($B$196="","",IF($F$4=1,
SUMIFS(ENTRADAS[Valor],ENTRADAS[Categoria],$B$196,ENTRADAS[Status],"Concluído",ENTRADAS[Mês],K$5,ENTRADAS[Ano],$B$5,ENTRADAS[Subcategoria],$B209),
SUMIFS(ENTRADAS[Valor],ENTRADAS[Categoria],$B$196,ENTRADAS[Mês],K$5,ENTRADAS[Ano],$B$5,ENTRADAS[Subcategoria],$B209))))</f>
        <v/>
      </c>
      <c r="L209" s="61" t="str">
        <f>IF($B209="","",IF($B$196="","",IF($F$4=1,
SUMIFS(ENTRADAS[Valor],ENTRADAS[Categoria],$B$196,ENTRADAS[Status],"Concluído",ENTRADAS[Mês],L$5,ENTRADAS[Ano],$B$5,ENTRADAS[Subcategoria],$B209),
SUMIFS(ENTRADAS[Valor],ENTRADAS[Categoria],$B$196,ENTRADAS[Mês],L$5,ENTRADAS[Ano],$B$5,ENTRADAS[Subcategoria],$B209))))</f>
        <v/>
      </c>
      <c r="M209" s="61" t="str">
        <f>IF($B209="","",IF($B$196="","",IF($F$4=1,
SUMIFS(ENTRADAS[Valor],ENTRADAS[Categoria],$B$196,ENTRADAS[Status],"Concluído",ENTRADAS[Mês],M$5,ENTRADAS[Ano],$B$5,ENTRADAS[Subcategoria],$B209),
SUMIFS(ENTRADAS[Valor],ENTRADAS[Categoria],$B$196,ENTRADAS[Mês],M$5,ENTRADAS[Ano],$B$5,ENTRADAS[Subcategoria],$B209))))</f>
        <v/>
      </c>
      <c r="N209" s="61" t="str">
        <f>IF($B209="","",IF($B$196="","",IF($F$4=1,
SUMIFS(ENTRADAS[Valor],ENTRADAS[Categoria],$B$196,ENTRADAS[Status],"Concluído",ENTRADAS[Mês],N$5,ENTRADAS[Ano],$B$5,ENTRADAS[Subcategoria],$B209),
SUMIFS(ENTRADAS[Valor],ENTRADAS[Categoria],$B$196,ENTRADAS[Mês],N$5,ENTRADAS[Ano],$B$5,ENTRADAS[Subcategoria],$B209))))</f>
        <v/>
      </c>
      <c r="O209" s="57">
        <f t="shared" si="10"/>
        <v>0</v>
      </c>
    </row>
    <row r="210" spans="2:15" x14ac:dyDescent="0.3">
      <c r="B210" s="93" t="str">
        <f>IF('PLANO DE CONTAS'!L42="","",'PLANO DE CONTAS'!L42)</f>
        <v/>
      </c>
      <c r="C210" s="61" t="str">
        <f>IF($B210="","",IF($B$196="","",IF($F$4=1,
SUMIFS(ENTRADAS[Valor],ENTRADAS[Categoria],$B$196,ENTRADAS[Status],"Concluído",ENTRADAS[Mês],C$5,ENTRADAS[Ano],$B$5,ENTRADAS[Subcategoria],$B210),
SUMIFS(ENTRADAS[Valor],ENTRADAS[Categoria],$B$196,ENTRADAS[Mês],C$5,ENTRADAS[Ano],$B$5,ENTRADAS[Subcategoria],$B210))))</f>
        <v/>
      </c>
      <c r="D210" s="61" t="str">
        <f>IF($B210="","",IF($B$196="","",IF($F$4=1,
SUMIFS(ENTRADAS[Valor],ENTRADAS[Categoria],$B$196,ENTRADAS[Status],"Concluído",ENTRADAS[Mês],D$5,ENTRADAS[Ano],$B$5,ENTRADAS[Subcategoria],$B210),
SUMIFS(ENTRADAS[Valor],ENTRADAS[Categoria],$B$196,ENTRADAS[Mês],D$5,ENTRADAS[Ano],$B$5,ENTRADAS[Subcategoria],$B210))))</f>
        <v/>
      </c>
      <c r="E210" s="61" t="str">
        <f>IF($B210="","",IF($B$196="","",IF($F$4=1,
SUMIFS(ENTRADAS[Valor],ENTRADAS[Categoria],$B$196,ENTRADAS[Status],"Concluído",ENTRADAS[Mês],E$5,ENTRADAS[Ano],$B$5,ENTRADAS[Subcategoria],$B210),
SUMIFS(ENTRADAS[Valor],ENTRADAS[Categoria],$B$196,ENTRADAS[Mês],E$5,ENTRADAS[Ano],$B$5,ENTRADAS[Subcategoria],$B210))))</f>
        <v/>
      </c>
      <c r="F210" s="61" t="str">
        <f>IF($B210="","",IF($B$196="","",IF($F$4=1,
SUMIFS(ENTRADAS[Valor],ENTRADAS[Categoria],$B$196,ENTRADAS[Status],"Concluído",ENTRADAS[Mês],F$5,ENTRADAS[Ano],$B$5,ENTRADAS[Subcategoria],$B210),
SUMIFS(ENTRADAS[Valor],ENTRADAS[Categoria],$B$196,ENTRADAS[Mês],F$5,ENTRADAS[Ano],$B$5,ENTRADAS[Subcategoria],$B210))))</f>
        <v/>
      </c>
      <c r="G210" s="61" t="str">
        <f>IF($B210="","",IF($B$196="","",IF($F$4=1,
SUMIFS(ENTRADAS[Valor],ENTRADAS[Categoria],$B$196,ENTRADAS[Status],"Concluído",ENTRADAS[Mês],G$5,ENTRADAS[Ano],$B$5,ENTRADAS[Subcategoria],$B210),
SUMIFS(ENTRADAS[Valor],ENTRADAS[Categoria],$B$196,ENTRADAS[Mês],G$5,ENTRADAS[Ano],$B$5,ENTRADAS[Subcategoria],$B210))))</f>
        <v/>
      </c>
      <c r="H210" s="61" t="str">
        <f>IF($B210="","",IF($B$196="","",IF($F$4=1,
SUMIFS(ENTRADAS[Valor],ENTRADAS[Categoria],$B$196,ENTRADAS[Status],"Concluído",ENTRADAS[Mês],H$5,ENTRADAS[Ano],$B$5,ENTRADAS[Subcategoria],$B210),
SUMIFS(ENTRADAS[Valor],ENTRADAS[Categoria],$B$196,ENTRADAS[Mês],H$5,ENTRADAS[Ano],$B$5,ENTRADAS[Subcategoria],$B210))))</f>
        <v/>
      </c>
      <c r="I210" s="61" t="str">
        <f>IF($B210="","",IF($B$196="","",IF($F$4=1,
SUMIFS(ENTRADAS[Valor],ENTRADAS[Categoria],$B$196,ENTRADAS[Status],"Concluído",ENTRADAS[Mês],I$5,ENTRADAS[Ano],$B$5,ENTRADAS[Subcategoria],$B210),
SUMIFS(ENTRADAS[Valor],ENTRADAS[Categoria],$B$196,ENTRADAS[Mês],I$5,ENTRADAS[Ano],$B$5,ENTRADAS[Subcategoria],$B210))))</f>
        <v/>
      </c>
      <c r="J210" s="61" t="str">
        <f>IF($B210="","",IF($B$196="","",IF($F$4=1,
SUMIFS(ENTRADAS[Valor],ENTRADAS[Categoria],$B$196,ENTRADAS[Status],"Concluído",ENTRADAS[Mês],J$5,ENTRADAS[Ano],$B$5,ENTRADAS[Subcategoria],$B210),
SUMIFS(ENTRADAS[Valor],ENTRADAS[Categoria],$B$196,ENTRADAS[Mês],J$5,ENTRADAS[Ano],$B$5,ENTRADAS[Subcategoria],$B210))))</f>
        <v/>
      </c>
      <c r="K210" s="61" t="str">
        <f>IF($B210="","",IF($B$196="","",IF($F$4=1,
SUMIFS(ENTRADAS[Valor],ENTRADAS[Categoria],$B$196,ENTRADAS[Status],"Concluído",ENTRADAS[Mês],K$5,ENTRADAS[Ano],$B$5,ENTRADAS[Subcategoria],$B210),
SUMIFS(ENTRADAS[Valor],ENTRADAS[Categoria],$B$196,ENTRADAS[Mês],K$5,ENTRADAS[Ano],$B$5,ENTRADAS[Subcategoria],$B210))))</f>
        <v/>
      </c>
      <c r="L210" s="61" t="str">
        <f>IF($B210="","",IF($B$196="","",IF($F$4=1,
SUMIFS(ENTRADAS[Valor],ENTRADAS[Categoria],$B$196,ENTRADAS[Status],"Concluído",ENTRADAS[Mês],L$5,ENTRADAS[Ano],$B$5,ENTRADAS[Subcategoria],$B210),
SUMIFS(ENTRADAS[Valor],ENTRADAS[Categoria],$B$196,ENTRADAS[Mês],L$5,ENTRADAS[Ano],$B$5,ENTRADAS[Subcategoria],$B210))))</f>
        <v/>
      </c>
      <c r="M210" s="61" t="str">
        <f>IF($B210="","",IF($B$196="","",IF($F$4=1,
SUMIFS(ENTRADAS[Valor],ENTRADAS[Categoria],$B$196,ENTRADAS[Status],"Concluído",ENTRADAS[Mês],M$5,ENTRADAS[Ano],$B$5,ENTRADAS[Subcategoria],$B210),
SUMIFS(ENTRADAS[Valor],ENTRADAS[Categoria],$B$196,ENTRADAS[Mês],M$5,ENTRADAS[Ano],$B$5,ENTRADAS[Subcategoria],$B210))))</f>
        <v/>
      </c>
      <c r="N210" s="61" t="str">
        <f>IF($B210="","",IF($B$196="","",IF($F$4=1,
SUMIFS(ENTRADAS[Valor],ENTRADAS[Categoria],$B$196,ENTRADAS[Status],"Concluído",ENTRADAS[Mês],N$5,ENTRADAS[Ano],$B$5,ENTRADAS[Subcategoria],$B210),
SUMIFS(ENTRADAS[Valor],ENTRADAS[Categoria],$B$196,ENTRADAS[Mês],N$5,ENTRADAS[Ano],$B$5,ENTRADAS[Subcategoria],$B210))))</f>
        <v/>
      </c>
      <c r="O210" s="57">
        <f t="shared" si="10"/>
        <v>0</v>
      </c>
    </row>
    <row r="211" spans="2:15" x14ac:dyDescent="0.3">
      <c r="B211" s="93" t="str">
        <f>IF('PLANO DE CONTAS'!L43="","",'PLANO DE CONTAS'!L43)</f>
        <v/>
      </c>
      <c r="C211" s="61" t="str">
        <f>IF($B211="","",IF($B$196="","",IF($F$4=1,
SUMIFS(ENTRADAS[Valor],ENTRADAS[Categoria],$B$196,ENTRADAS[Status],"Concluído",ENTRADAS[Mês],C$5,ENTRADAS[Ano],$B$5,ENTRADAS[Subcategoria],$B211),
SUMIFS(ENTRADAS[Valor],ENTRADAS[Categoria],$B$196,ENTRADAS[Mês],C$5,ENTRADAS[Ano],$B$5,ENTRADAS[Subcategoria],$B211))))</f>
        <v/>
      </c>
      <c r="D211" s="61" t="str">
        <f>IF($B211="","",IF($B$196="","",IF($F$4=1,
SUMIFS(ENTRADAS[Valor],ENTRADAS[Categoria],$B$196,ENTRADAS[Status],"Concluído",ENTRADAS[Mês],D$5,ENTRADAS[Ano],$B$5,ENTRADAS[Subcategoria],$B211),
SUMIFS(ENTRADAS[Valor],ENTRADAS[Categoria],$B$196,ENTRADAS[Mês],D$5,ENTRADAS[Ano],$B$5,ENTRADAS[Subcategoria],$B211))))</f>
        <v/>
      </c>
      <c r="E211" s="61" t="str">
        <f>IF($B211="","",IF($B$196="","",IF($F$4=1,
SUMIFS(ENTRADAS[Valor],ENTRADAS[Categoria],$B$196,ENTRADAS[Status],"Concluído",ENTRADAS[Mês],E$5,ENTRADAS[Ano],$B$5,ENTRADAS[Subcategoria],$B211),
SUMIFS(ENTRADAS[Valor],ENTRADAS[Categoria],$B$196,ENTRADAS[Mês],E$5,ENTRADAS[Ano],$B$5,ENTRADAS[Subcategoria],$B211))))</f>
        <v/>
      </c>
      <c r="F211" s="61" t="str">
        <f>IF($B211="","",IF($B$196="","",IF($F$4=1,
SUMIFS(ENTRADAS[Valor],ENTRADAS[Categoria],$B$196,ENTRADAS[Status],"Concluído",ENTRADAS[Mês],F$5,ENTRADAS[Ano],$B$5,ENTRADAS[Subcategoria],$B211),
SUMIFS(ENTRADAS[Valor],ENTRADAS[Categoria],$B$196,ENTRADAS[Mês],F$5,ENTRADAS[Ano],$B$5,ENTRADAS[Subcategoria],$B211))))</f>
        <v/>
      </c>
      <c r="G211" s="61" t="str">
        <f>IF($B211="","",IF($B$196="","",IF($F$4=1,
SUMIFS(ENTRADAS[Valor],ENTRADAS[Categoria],$B$196,ENTRADAS[Status],"Concluído",ENTRADAS[Mês],G$5,ENTRADAS[Ano],$B$5,ENTRADAS[Subcategoria],$B211),
SUMIFS(ENTRADAS[Valor],ENTRADAS[Categoria],$B$196,ENTRADAS[Mês],G$5,ENTRADAS[Ano],$B$5,ENTRADAS[Subcategoria],$B211))))</f>
        <v/>
      </c>
      <c r="H211" s="61" t="str">
        <f>IF($B211="","",IF($B$196="","",IF($F$4=1,
SUMIFS(ENTRADAS[Valor],ENTRADAS[Categoria],$B$196,ENTRADAS[Status],"Concluído",ENTRADAS[Mês],H$5,ENTRADAS[Ano],$B$5,ENTRADAS[Subcategoria],$B211),
SUMIFS(ENTRADAS[Valor],ENTRADAS[Categoria],$B$196,ENTRADAS[Mês],H$5,ENTRADAS[Ano],$B$5,ENTRADAS[Subcategoria],$B211))))</f>
        <v/>
      </c>
      <c r="I211" s="61" t="str">
        <f>IF($B211="","",IF($B$196="","",IF($F$4=1,
SUMIFS(ENTRADAS[Valor],ENTRADAS[Categoria],$B$196,ENTRADAS[Status],"Concluído",ENTRADAS[Mês],I$5,ENTRADAS[Ano],$B$5,ENTRADAS[Subcategoria],$B211),
SUMIFS(ENTRADAS[Valor],ENTRADAS[Categoria],$B$196,ENTRADAS[Mês],I$5,ENTRADAS[Ano],$B$5,ENTRADAS[Subcategoria],$B211))))</f>
        <v/>
      </c>
      <c r="J211" s="61" t="str">
        <f>IF($B211="","",IF($B$196="","",IF($F$4=1,
SUMIFS(ENTRADAS[Valor],ENTRADAS[Categoria],$B$196,ENTRADAS[Status],"Concluído",ENTRADAS[Mês],J$5,ENTRADAS[Ano],$B$5,ENTRADAS[Subcategoria],$B211),
SUMIFS(ENTRADAS[Valor],ENTRADAS[Categoria],$B$196,ENTRADAS[Mês],J$5,ENTRADAS[Ano],$B$5,ENTRADAS[Subcategoria],$B211))))</f>
        <v/>
      </c>
      <c r="K211" s="61" t="str">
        <f>IF($B211="","",IF($B$196="","",IF($F$4=1,
SUMIFS(ENTRADAS[Valor],ENTRADAS[Categoria],$B$196,ENTRADAS[Status],"Concluído",ENTRADAS[Mês],K$5,ENTRADAS[Ano],$B$5,ENTRADAS[Subcategoria],$B211),
SUMIFS(ENTRADAS[Valor],ENTRADAS[Categoria],$B$196,ENTRADAS[Mês],K$5,ENTRADAS[Ano],$B$5,ENTRADAS[Subcategoria],$B211))))</f>
        <v/>
      </c>
      <c r="L211" s="61" t="str">
        <f>IF($B211="","",IF($B$196="","",IF($F$4=1,
SUMIFS(ENTRADAS[Valor],ENTRADAS[Categoria],$B$196,ENTRADAS[Status],"Concluído",ENTRADAS[Mês],L$5,ENTRADAS[Ano],$B$5,ENTRADAS[Subcategoria],$B211),
SUMIFS(ENTRADAS[Valor],ENTRADAS[Categoria],$B$196,ENTRADAS[Mês],L$5,ENTRADAS[Ano],$B$5,ENTRADAS[Subcategoria],$B211))))</f>
        <v/>
      </c>
      <c r="M211" s="61" t="str">
        <f>IF($B211="","",IF($B$196="","",IF($F$4=1,
SUMIFS(ENTRADAS[Valor],ENTRADAS[Categoria],$B$196,ENTRADAS[Status],"Concluído",ENTRADAS[Mês],M$5,ENTRADAS[Ano],$B$5,ENTRADAS[Subcategoria],$B211),
SUMIFS(ENTRADAS[Valor],ENTRADAS[Categoria],$B$196,ENTRADAS[Mês],M$5,ENTRADAS[Ano],$B$5,ENTRADAS[Subcategoria],$B211))))</f>
        <v/>
      </c>
      <c r="N211" s="61" t="str">
        <f>IF($B211="","",IF($B$196="","",IF($F$4=1,
SUMIFS(ENTRADAS[Valor],ENTRADAS[Categoria],$B$196,ENTRADAS[Status],"Concluído",ENTRADAS[Mês],N$5,ENTRADAS[Ano],$B$5,ENTRADAS[Subcategoria],$B211),
SUMIFS(ENTRADAS[Valor],ENTRADAS[Categoria],$B$196,ENTRADAS[Mês],N$5,ENTRADAS[Ano],$B$5,ENTRADAS[Subcategoria],$B211))))</f>
        <v/>
      </c>
      <c r="O211" s="57">
        <f t="shared" si="10"/>
        <v>0</v>
      </c>
    </row>
    <row r="212" spans="2:15" x14ac:dyDescent="0.3">
      <c r="B212" s="93" t="str">
        <f>IF('PLANO DE CONTAS'!L44="","",'PLANO DE CONTAS'!L44)</f>
        <v/>
      </c>
      <c r="C212" s="61" t="str">
        <f>IF($B212="","",IF($B$196="","",IF($F$4=1,
SUMIFS(ENTRADAS[Valor],ENTRADAS[Categoria],$B$196,ENTRADAS[Status],"Concluído",ENTRADAS[Mês],C$5,ENTRADAS[Ano],$B$5,ENTRADAS[Subcategoria],$B212),
SUMIFS(ENTRADAS[Valor],ENTRADAS[Categoria],$B$196,ENTRADAS[Mês],C$5,ENTRADAS[Ano],$B$5,ENTRADAS[Subcategoria],$B212))))</f>
        <v/>
      </c>
      <c r="D212" s="61" t="str">
        <f>IF($B212="","",IF($B$196="","",IF($F$4=1,
SUMIFS(ENTRADAS[Valor],ENTRADAS[Categoria],$B$196,ENTRADAS[Status],"Concluído",ENTRADAS[Mês],D$5,ENTRADAS[Ano],$B$5,ENTRADAS[Subcategoria],$B212),
SUMIFS(ENTRADAS[Valor],ENTRADAS[Categoria],$B$196,ENTRADAS[Mês],D$5,ENTRADAS[Ano],$B$5,ENTRADAS[Subcategoria],$B212))))</f>
        <v/>
      </c>
      <c r="E212" s="61" t="str">
        <f>IF($B212="","",IF($B$196="","",IF($F$4=1,
SUMIFS(ENTRADAS[Valor],ENTRADAS[Categoria],$B$196,ENTRADAS[Status],"Concluído",ENTRADAS[Mês],E$5,ENTRADAS[Ano],$B$5,ENTRADAS[Subcategoria],$B212),
SUMIFS(ENTRADAS[Valor],ENTRADAS[Categoria],$B$196,ENTRADAS[Mês],E$5,ENTRADAS[Ano],$B$5,ENTRADAS[Subcategoria],$B212))))</f>
        <v/>
      </c>
      <c r="F212" s="61" t="str">
        <f>IF($B212="","",IF($B$196="","",IF($F$4=1,
SUMIFS(ENTRADAS[Valor],ENTRADAS[Categoria],$B$196,ENTRADAS[Status],"Concluído",ENTRADAS[Mês],F$5,ENTRADAS[Ano],$B$5,ENTRADAS[Subcategoria],$B212),
SUMIFS(ENTRADAS[Valor],ENTRADAS[Categoria],$B$196,ENTRADAS[Mês],F$5,ENTRADAS[Ano],$B$5,ENTRADAS[Subcategoria],$B212))))</f>
        <v/>
      </c>
      <c r="G212" s="61" t="str">
        <f>IF($B212="","",IF($B$196="","",IF($F$4=1,
SUMIFS(ENTRADAS[Valor],ENTRADAS[Categoria],$B$196,ENTRADAS[Status],"Concluído",ENTRADAS[Mês],G$5,ENTRADAS[Ano],$B$5,ENTRADAS[Subcategoria],$B212),
SUMIFS(ENTRADAS[Valor],ENTRADAS[Categoria],$B$196,ENTRADAS[Mês],G$5,ENTRADAS[Ano],$B$5,ENTRADAS[Subcategoria],$B212))))</f>
        <v/>
      </c>
      <c r="H212" s="61" t="str">
        <f>IF($B212="","",IF($B$196="","",IF($F$4=1,
SUMIFS(ENTRADAS[Valor],ENTRADAS[Categoria],$B$196,ENTRADAS[Status],"Concluído",ENTRADAS[Mês],H$5,ENTRADAS[Ano],$B$5,ENTRADAS[Subcategoria],$B212),
SUMIFS(ENTRADAS[Valor],ENTRADAS[Categoria],$B$196,ENTRADAS[Mês],H$5,ENTRADAS[Ano],$B$5,ENTRADAS[Subcategoria],$B212))))</f>
        <v/>
      </c>
      <c r="I212" s="61" t="str">
        <f>IF($B212="","",IF($B$196="","",IF($F$4=1,
SUMIFS(ENTRADAS[Valor],ENTRADAS[Categoria],$B$196,ENTRADAS[Status],"Concluído",ENTRADAS[Mês],I$5,ENTRADAS[Ano],$B$5,ENTRADAS[Subcategoria],$B212),
SUMIFS(ENTRADAS[Valor],ENTRADAS[Categoria],$B$196,ENTRADAS[Mês],I$5,ENTRADAS[Ano],$B$5,ENTRADAS[Subcategoria],$B212))))</f>
        <v/>
      </c>
      <c r="J212" s="61" t="str">
        <f>IF($B212="","",IF($B$196="","",IF($F$4=1,
SUMIFS(ENTRADAS[Valor],ENTRADAS[Categoria],$B$196,ENTRADAS[Status],"Concluído",ENTRADAS[Mês],J$5,ENTRADAS[Ano],$B$5,ENTRADAS[Subcategoria],$B212),
SUMIFS(ENTRADAS[Valor],ENTRADAS[Categoria],$B$196,ENTRADAS[Mês],J$5,ENTRADAS[Ano],$B$5,ENTRADAS[Subcategoria],$B212))))</f>
        <v/>
      </c>
      <c r="K212" s="61" t="str">
        <f>IF($B212="","",IF($B$196="","",IF($F$4=1,
SUMIFS(ENTRADAS[Valor],ENTRADAS[Categoria],$B$196,ENTRADAS[Status],"Concluído",ENTRADAS[Mês],K$5,ENTRADAS[Ano],$B$5,ENTRADAS[Subcategoria],$B212),
SUMIFS(ENTRADAS[Valor],ENTRADAS[Categoria],$B$196,ENTRADAS[Mês],K$5,ENTRADAS[Ano],$B$5,ENTRADAS[Subcategoria],$B212))))</f>
        <v/>
      </c>
      <c r="L212" s="61" t="str">
        <f>IF($B212="","",IF($B$196="","",IF($F$4=1,
SUMIFS(ENTRADAS[Valor],ENTRADAS[Categoria],$B$196,ENTRADAS[Status],"Concluído",ENTRADAS[Mês],L$5,ENTRADAS[Ano],$B$5,ENTRADAS[Subcategoria],$B212),
SUMIFS(ENTRADAS[Valor],ENTRADAS[Categoria],$B$196,ENTRADAS[Mês],L$5,ENTRADAS[Ano],$B$5,ENTRADAS[Subcategoria],$B212))))</f>
        <v/>
      </c>
      <c r="M212" s="61" t="str">
        <f>IF($B212="","",IF($B$196="","",IF($F$4=1,
SUMIFS(ENTRADAS[Valor],ENTRADAS[Categoria],$B$196,ENTRADAS[Status],"Concluído",ENTRADAS[Mês],M$5,ENTRADAS[Ano],$B$5,ENTRADAS[Subcategoria],$B212),
SUMIFS(ENTRADAS[Valor],ENTRADAS[Categoria],$B$196,ENTRADAS[Mês],M$5,ENTRADAS[Ano],$B$5,ENTRADAS[Subcategoria],$B212))))</f>
        <v/>
      </c>
      <c r="N212" s="61" t="str">
        <f>IF($B212="","",IF($B$196="","",IF($F$4=1,
SUMIFS(ENTRADAS[Valor],ENTRADAS[Categoria],$B$196,ENTRADAS[Status],"Concluído",ENTRADAS[Mês],N$5,ENTRADAS[Ano],$B$5,ENTRADAS[Subcategoria],$B212),
SUMIFS(ENTRADAS[Valor],ENTRADAS[Categoria],$B$196,ENTRADAS[Mês],N$5,ENTRADAS[Ano],$B$5,ENTRADAS[Subcategoria],$B212))))</f>
        <v/>
      </c>
      <c r="O212" s="57">
        <f t="shared" si="10"/>
        <v>0</v>
      </c>
    </row>
    <row r="213" spans="2:15" x14ac:dyDescent="0.3">
      <c r="B213" s="93" t="str">
        <f>IF('PLANO DE CONTAS'!L45="","",'PLANO DE CONTAS'!L45)</f>
        <v/>
      </c>
      <c r="C213" s="61" t="str">
        <f>IF($B213="","",IF($B$196="","",IF($F$4=1,
SUMIFS(ENTRADAS[Valor],ENTRADAS[Categoria],$B$196,ENTRADAS[Status],"Concluído",ENTRADAS[Mês],C$5,ENTRADAS[Ano],$B$5,ENTRADAS[Subcategoria],$B213),
SUMIFS(ENTRADAS[Valor],ENTRADAS[Categoria],$B$196,ENTRADAS[Mês],C$5,ENTRADAS[Ano],$B$5,ENTRADAS[Subcategoria],$B213))))</f>
        <v/>
      </c>
      <c r="D213" s="61" t="str">
        <f>IF($B213="","",IF($B$196="","",IF($F$4=1,
SUMIFS(ENTRADAS[Valor],ENTRADAS[Categoria],$B$196,ENTRADAS[Status],"Concluído",ENTRADAS[Mês],D$5,ENTRADAS[Ano],$B$5,ENTRADAS[Subcategoria],$B213),
SUMIFS(ENTRADAS[Valor],ENTRADAS[Categoria],$B$196,ENTRADAS[Mês],D$5,ENTRADAS[Ano],$B$5,ENTRADAS[Subcategoria],$B213))))</f>
        <v/>
      </c>
      <c r="E213" s="61" t="str">
        <f>IF($B213="","",IF($B$196="","",IF($F$4=1,
SUMIFS(ENTRADAS[Valor],ENTRADAS[Categoria],$B$196,ENTRADAS[Status],"Concluído",ENTRADAS[Mês],E$5,ENTRADAS[Ano],$B$5,ENTRADAS[Subcategoria],$B213),
SUMIFS(ENTRADAS[Valor],ENTRADAS[Categoria],$B$196,ENTRADAS[Mês],E$5,ENTRADAS[Ano],$B$5,ENTRADAS[Subcategoria],$B213))))</f>
        <v/>
      </c>
      <c r="F213" s="61" t="str">
        <f>IF($B213="","",IF($B$196="","",IF($F$4=1,
SUMIFS(ENTRADAS[Valor],ENTRADAS[Categoria],$B$196,ENTRADAS[Status],"Concluído",ENTRADAS[Mês],F$5,ENTRADAS[Ano],$B$5,ENTRADAS[Subcategoria],$B213),
SUMIFS(ENTRADAS[Valor],ENTRADAS[Categoria],$B$196,ENTRADAS[Mês],F$5,ENTRADAS[Ano],$B$5,ENTRADAS[Subcategoria],$B213))))</f>
        <v/>
      </c>
      <c r="G213" s="61" t="str">
        <f>IF($B213="","",IF($B$196="","",IF($F$4=1,
SUMIFS(ENTRADAS[Valor],ENTRADAS[Categoria],$B$196,ENTRADAS[Status],"Concluído",ENTRADAS[Mês],G$5,ENTRADAS[Ano],$B$5,ENTRADAS[Subcategoria],$B213),
SUMIFS(ENTRADAS[Valor],ENTRADAS[Categoria],$B$196,ENTRADAS[Mês],G$5,ENTRADAS[Ano],$B$5,ENTRADAS[Subcategoria],$B213))))</f>
        <v/>
      </c>
      <c r="H213" s="61" t="str">
        <f>IF($B213="","",IF($B$196="","",IF($F$4=1,
SUMIFS(ENTRADAS[Valor],ENTRADAS[Categoria],$B$196,ENTRADAS[Status],"Concluído",ENTRADAS[Mês],H$5,ENTRADAS[Ano],$B$5,ENTRADAS[Subcategoria],$B213),
SUMIFS(ENTRADAS[Valor],ENTRADAS[Categoria],$B$196,ENTRADAS[Mês],H$5,ENTRADAS[Ano],$B$5,ENTRADAS[Subcategoria],$B213))))</f>
        <v/>
      </c>
      <c r="I213" s="61" t="str">
        <f>IF($B213="","",IF($B$196="","",IF($F$4=1,
SUMIFS(ENTRADAS[Valor],ENTRADAS[Categoria],$B$196,ENTRADAS[Status],"Concluído",ENTRADAS[Mês],I$5,ENTRADAS[Ano],$B$5,ENTRADAS[Subcategoria],$B213),
SUMIFS(ENTRADAS[Valor],ENTRADAS[Categoria],$B$196,ENTRADAS[Mês],I$5,ENTRADAS[Ano],$B$5,ENTRADAS[Subcategoria],$B213))))</f>
        <v/>
      </c>
      <c r="J213" s="61" t="str">
        <f>IF($B213="","",IF($B$196="","",IF($F$4=1,
SUMIFS(ENTRADAS[Valor],ENTRADAS[Categoria],$B$196,ENTRADAS[Status],"Concluído",ENTRADAS[Mês],J$5,ENTRADAS[Ano],$B$5,ENTRADAS[Subcategoria],$B213),
SUMIFS(ENTRADAS[Valor],ENTRADAS[Categoria],$B$196,ENTRADAS[Mês],J$5,ENTRADAS[Ano],$B$5,ENTRADAS[Subcategoria],$B213))))</f>
        <v/>
      </c>
      <c r="K213" s="61" t="str">
        <f>IF($B213="","",IF($B$196="","",IF($F$4=1,
SUMIFS(ENTRADAS[Valor],ENTRADAS[Categoria],$B$196,ENTRADAS[Status],"Concluído",ENTRADAS[Mês],K$5,ENTRADAS[Ano],$B$5,ENTRADAS[Subcategoria],$B213),
SUMIFS(ENTRADAS[Valor],ENTRADAS[Categoria],$B$196,ENTRADAS[Mês],K$5,ENTRADAS[Ano],$B$5,ENTRADAS[Subcategoria],$B213))))</f>
        <v/>
      </c>
      <c r="L213" s="61" t="str">
        <f>IF($B213="","",IF($B$196="","",IF($F$4=1,
SUMIFS(ENTRADAS[Valor],ENTRADAS[Categoria],$B$196,ENTRADAS[Status],"Concluído",ENTRADAS[Mês],L$5,ENTRADAS[Ano],$B$5,ENTRADAS[Subcategoria],$B213),
SUMIFS(ENTRADAS[Valor],ENTRADAS[Categoria],$B$196,ENTRADAS[Mês],L$5,ENTRADAS[Ano],$B$5,ENTRADAS[Subcategoria],$B213))))</f>
        <v/>
      </c>
      <c r="M213" s="61" t="str">
        <f>IF($B213="","",IF($B$196="","",IF($F$4=1,
SUMIFS(ENTRADAS[Valor],ENTRADAS[Categoria],$B$196,ENTRADAS[Status],"Concluído",ENTRADAS[Mês],M$5,ENTRADAS[Ano],$B$5,ENTRADAS[Subcategoria],$B213),
SUMIFS(ENTRADAS[Valor],ENTRADAS[Categoria],$B$196,ENTRADAS[Mês],M$5,ENTRADAS[Ano],$B$5,ENTRADAS[Subcategoria],$B213))))</f>
        <v/>
      </c>
      <c r="N213" s="61" t="str">
        <f>IF($B213="","",IF($B$196="","",IF($F$4=1,
SUMIFS(ENTRADAS[Valor],ENTRADAS[Categoria],$B$196,ENTRADAS[Status],"Concluído",ENTRADAS[Mês],N$5,ENTRADAS[Ano],$B$5,ENTRADAS[Subcategoria],$B213),
SUMIFS(ENTRADAS[Valor],ENTRADAS[Categoria],$B$196,ENTRADAS[Mês],N$5,ENTRADAS[Ano],$B$5,ENTRADAS[Subcategoria],$B213))))</f>
        <v/>
      </c>
      <c r="O213" s="57">
        <f t="shared" si="10"/>
        <v>0</v>
      </c>
    </row>
    <row r="214" spans="2:15" x14ac:dyDescent="0.3">
      <c r="B214" s="93" t="str">
        <f>IF('PLANO DE CONTAS'!L46="","",'PLANO DE CONTAS'!L46)</f>
        <v/>
      </c>
      <c r="C214" s="61" t="str">
        <f>IF($B214="","",IF($B$196="","",IF($F$4=1,
SUMIFS(ENTRADAS[Valor],ENTRADAS[Categoria],$B$196,ENTRADAS[Status],"Concluído",ENTRADAS[Mês],C$5,ENTRADAS[Ano],$B$5,ENTRADAS[Subcategoria],$B214),
SUMIFS(ENTRADAS[Valor],ENTRADAS[Categoria],$B$196,ENTRADAS[Mês],C$5,ENTRADAS[Ano],$B$5,ENTRADAS[Subcategoria],$B214))))</f>
        <v/>
      </c>
      <c r="D214" s="61" t="str">
        <f>IF($B214="","",IF($B$196="","",IF($F$4=1,
SUMIFS(ENTRADAS[Valor],ENTRADAS[Categoria],$B$196,ENTRADAS[Status],"Concluído",ENTRADAS[Mês],D$5,ENTRADAS[Ano],$B$5,ENTRADAS[Subcategoria],$B214),
SUMIFS(ENTRADAS[Valor],ENTRADAS[Categoria],$B$196,ENTRADAS[Mês],D$5,ENTRADAS[Ano],$B$5,ENTRADAS[Subcategoria],$B214))))</f>
        <v/>
      </c>
      <c r="E214" s="61" t="str">
        <f>IF($B214="","",IF($B$196="","",IF($F$4=1,
SUMIFS(ENTRADAS[Valor],ENTRADAS[Categoria],$B$196,ENTRADAS[Status],"Concluído",ENTRADAS[Mês],E$5,ENTRADAS[Ano],$B$5,ENTRADAS[Subcategoria],$B214),
SUMIFS(ENTRADAS[Valor],ENTRADAS[Categoria],$B$196,ENTRADAS[Mês],E$5,ENTRADAS[Ano],$B$5,ENTRADAS[Subcategoria],$B214))))</f>
        <v/>
      </c>
      <c r="F214" s="61" t="str">
        <f>IF($B214="","",IF($B$196="","",IF($F$4=1,
SUMIFS(ENTRADAS[Valor],ENTRADAS[Categoria],$B$196,ENTRADAS[Status],"Concluído",ENTRADAS[Mês],F$5,ENTRADAS[Ano],$B$5,ENTRADAS[Subcategoria],$B214),
SUMIFS(ENTRADAS[Valor],ENTRADAS[Categoria],$B$196,ENTRADAS[Mês],F$5,ENTRADAS[Ano],$B$5,ENTRADAS[Subcategoria],$B214))))</f>
        <v/>
      </c>
      <c r="G214" s="61" t="str">
        <f>IF($B214="","",IF($B$196="","",IF($F$4=1,
SUMIFS(ENTRADAS[Valor],ENTRADAS[Categoria],$B$196,ENTRADAS[Status],"Concluído",ENTRADAS[Mês],G$5,ENTRADAS[Ano],$B$5,ENTRADAS[Subcategoria],$B214),
SUMIFS(ENTRADAS[Valor],ENTRADAS[Categoria],$B$196,ENTRADAS[Mês],G$5,ENTRADAS[Ano],$B$5,ENTRADAS[Subcategoria],$B214))))</f>
        <v/>
      </c>
      <c r="H214" s="61" t="str">
        <f>IF($B214="","",IF($B$196="","",IF($F$4=1,
SUMIFS(ENTRADAS[Valor],ENTRADAS[Categoria],$B$196,ENTRADAS[Status],"Concluído",ENTRADAS[Mês],H$5,ENTRADAS[Ano],$B$5,ENTRADAS[Subcategoria],$B214),
SUMIFS(ENTRADAS[Valor],ENTRADAS[Categoria],$B$196,ENTRADAS[Mês],H$5,ENTRADAS[Ano],$B$5,ENTRADAS[Subcategoria],$B214))))</f>
        <v/>
      </c>
      <c r="I214" s="61" t="str">
        <f>IF($B214="","",IF($B$196="","",IF($F$4=1,
SUMIFS(ENTRADAS[Valor],ENTRADAS[Categoria],$B$196,ENTRADAS[Status],"Concluído",ENTRADAS[Mês],I$5,ENTRADAS[Ano],$B$5,ENTRADAS[Subcategoria],$B214),
SUMIFS(ENTRADAS[Valor],ENTRADAS[Categoria],$B$196,ENTRADAS[Mês],I$5,ENTRADAS[Ano],$B$5,ENTRADAS[Subcategoria],$B214))))</f>
        <v/>
      </c>
      <c r="J214" s="61" t="str">
        <f>IF($B214="","",IF($B$196="","",IF($F$4=1,
SUMIFS(ENTRADAS[Valor],ENTRADAS[Categoria],$B$196,ENTRADAS[Status],"Concluído",ENTRADAS[Mês],J$5,ENTRADAS[Ano],$B$5,ENTRADAS[Subcategoria],$B214),
SUMIFS(ENTRADAS[Valor],ENTRADAS[Categoria],$B$196,ENTRADAS[Mês],J$5,ENTRADAS[Ano],$B$5,ENTRADAS[Subcategoria],$B214))))</f>
        <v/>
      </c>
      <c r="K214" s="61" t="str">
        <f>IF($B214="","",IF($B$196="","",IF($F$4=1,
SUMIFS(ENTRADAS[Valor],ENTRADAS[Categoria],$B$196,ENTRADAS[Status],"Concluído",ENTRADAS[Mês],K$5,ENTRADAS[Ano],$B$5,ENTRADAS[Subcategoria],$B214),
SUMIFS(ENTRADAS[Valor],ENTRADAS[Categoria],$B$196,ENTRADAS[Mês],K$5,ENTRADAS[Ano],$B$5,ENTRADAS[Subcategoria],$B214))))</f>
        <v/>
      </c>
      <c r="L214" s="61" t="str">
        <f>IF($B214="","",IF($B$196="","",IF($F$4=1,
SUMIFS(ENTRADAS[Valor],ENTRADAS[Categoria],$B$196,ENTRADAS[Status],"Concluído",ENTRADAS[Mês],L$5,ENTRADAS[Ano],$B$5,ENTRADAS[Subcategoria],$B214),
SUMIFS(ENTRADAS[Valor],ENTRADAS[Categoria],$B$196,ENTRADAS[Mês],L$5,ENTRADAS[Ano],$B$5,ENTRADAS[Subcategoria],$B214))))</f>
        <v/>
      </c>
      <c r="M214" s="61" t="str">
        <f>IF($B214="","",IF($B$196="","",IF($F$4=1,
SUMIFS(ENTRADAS[Valor],ENTRADAS[Categoria],$B$196,ENTRADAS[Status],"Concluído",ENTRADAS[Mês],M$5,ENTRADAS[Ano],$B$5,ENTRADAS[Subcategoria],$B214),
SUMIFS(ENTRADAS[Valor],ENTRADAS[Categoria],$B$196,ENTRADAS[Mês],M$5,ENTRADAS[Ano],$B$5,ENTRADAS[Subcategoria],$B214))))</f>
        <v/>
      </c>
      <c r="N214" s="61" t="str">
        <f>IF($B214="","",IF($B$196="","",IF($F$4=1,
SUMIFS(ENTRADAS[Valor],ENTRADAS[Categoria],$B$196,ENTRADAS[Status],"Concluído",ENTRADAS[Mês],N$5,ENTRADAS[Ano],$B$5,ENTRADAS[Subcategoria],$B214),
SUMIFS(ENTRADAS[Valor],ENTRADAS[Categoria],$B$196,ENTRADAS[Mês],N$5,ENTRADAS[Ano],$B$5,ENTRADAS[Subcategoria],$B214))))</f>
        <v/>
      </c>
      <c r="O214" s="57">
        <f t="shared" si="10"/>
        <v>0</v>
      </c>
    </row>
    <row r="215" spans="2:15" x14ac:dyDescent="0.3">
      <c r="B215" s="93" t="str">
        <f>IF('PLANO DE CONTAS'!L47="","",'PLANO DE CONTAS'!L47)</f>
        <v/>
      </c>
      <c r="C215" s="61" t="str">
        <f>IF($B215="","",IF($B$196="","",IF($F$4=1,
SUMIFS(ENTRADAS[Valor],ENTRADAS[Categoria],$B$196,ENTRADAS[Status],"Concluído",ENTRADAS[Mês],C$5,ENTRADAS[Ano],$B$5,ENTRADAS[Subcategoria],$B215),
SUMIFS(ENTRADAS[Valor],ENTRADAS[Categoria],$B$196,ENTRADAS[Mês],C$5,ENTRADAS[Ano],$B$5,ENTRADAS[Subcategoria],$B215))))</f>
        <v/>
      </c>
      <c r="D215" s="61" t="str">
        <f>IF($B215="","",IF($B$196="","",IF($F$4=1,
SUMIFS(ENTRADAS[Valor],ENTRADAS[Categoria],$B$196,ENTRADAS[Status],"Concluído",ENTRADAS[Mês],D$5,ENTRADAS[Ano],$B$5,ENTRADAS[Subcategoria],$B215),
SUMIFS(ENTRADAS[Valor],ENTRADAS[Categoria],$B$196,ENTRADAS[Mês],D$5,ENTRADAS[Ano],$B$5,ENTRADAS[Subcategoria],$B215))))</f>
        <v/>
      </c>
      <c r="E215" s="61" t="str">
        <f>IF($B215="","",IF($B$196="","",IF($F$4=1,
SUMIFS(ENTRADAS[Valor],ENTRADAS[Categoria],$B$196,ENTRADAS[Status],"Concluído",ENTRADAS[Mês],E$5,ENTRADAS[Ano],$B$5,ENTRADAS[Subcategoria],$B215),
SUMIFS(ENTRADAS[Valor],ENTRADAS[Categoria],$B$196,ENTRADAS[Mês],E$5,ENTRADAS[Ano],$B$5,ENTRADAS[Subcategoria],$B215))))</f>
        <v/>
      </c>
      <c r="F215" s="61" t="str">
        <f>IF($B215="","",IF($B$196="","",IF($F$4=1,
SUMIFS(ENTRADAS[Valor],ENTRADAS[Categoria],$B$196,ENTRADAS[Status],"Concluído",ENTRADAS[Mês],F$5,ENTRADAS[Ano],$B$5,ENTRADAS[Subcategoria],$B215),
SUMIFS(ENTRADAS[Valor],ENTRADAS[Categoria],$B$196,ENTRADAS[Mês],F$5,ENTRADAS[Ano],$B$5,ENTRADAS[Subcategoria],$B215))))</f>
        <v/>
      </c>
      <c r="G215" s="61" t="str">
        <f>IF($B215="","",IF($B$196="","",IF($F$4=1,
SUMIFS(ENTRADAS[Valor],ENTRADAS[Categoria],$B$196,ENTRADAS[Status],"Concluído",ENTRADAS[Mês],G$5,ENTRADAS[Ano],$B$5,ENTRADAS[Subcategoria],$B215),
SUMIFS(ENTRADAS[Valor],ENTRADAS[Categoria],$B$196,ENTRADAS[Mês],G$5,ENTRADAS[Ano],$B$5,ENTRADAS[Subcategoria],$B215))))</f>
        <v/>
      </c>
      <c r="H215" s="61" t="str">
        <f>IF($B215="","",IF($B$196="","",IF($F$4=1,
SUMIFS(ENTRADAS[Valor],ENTRADAS[Categoria],$B$196,ENTRADAS[Status],"Concluído",ENTRADAS[Mês],H$5,ENTRADAS[Ano],$B$5,ENTRADAS[Subcategoria],$B215),
SUMIFS(ENTRADAS[Valor],ENTRADAS[Categoria],$B$196,ENTRADAS[Mês],H$5,ENTRADAS[Ano],$B$5,ENTRADAS[Subcategoria],$B215))))</f>
        <v/>
      </c>
      <c r="I215" s="61" t="str">
        <f>IF($B215="","",IF($B$196="","",IF($F$4=1,
SUMIFS(ENTRADAS[Valor],ENTRADAS[Categoria],$B$196,ENTRADAS[Status],"Concluído",ENTRADAS[Mês],I$5,ENTRADAS[Ano],$B$5,ENTRADAS[Subcategoria],$B215),
SUMIFS(ENTRADAS[Valor],ENTRADAS[Categoria],$B$196,ENTRADAS[Mês],I$5,ENTRADAS[Ano],$B$5,ENTRADAS[Subcategoria],$B215))))</f>
        <v/>
      </c>
      <c r="J215" s="61" t="str">
        <f>IF($B215="","",IF($B$196="","",IF($F$4=1,
SUMIFS(ENTRADAS[Valor],ENTRADAS[Categoria],$B$196,ENTRADAS[Status],"Concluído",ENTRADAS[Mês],J$5,ENTRADAS[Ano],$B$5,ENTRADAS[Subcategoria],$B215),
SUMIFS(ENTRADAS[Valor],ENTRADAS[Categoria],$B$196,ENTRADAS[Mês],J$5,ENTRADAS[Ano],$B$5,ENTRADAS[Subcategoria],$B215))))</f>
        <v/>
      </c>
      <c r="K215" s="61" t="str">
        <f>IF($B215="","",IF($B$196="","",IF($F$4=1,
SUMIFS(ENTRADAS[Valor],ENTRADAS[Categoria],$B$196,ENTRADAS[Status],"Concluído",ENTRADAS[Mês],K$5,ENTRADAS[Ano],$B$5,ENTRADAS[Subcategoria],$B215),
SUMIFS(ENTRADAS[Valor],ENTRADAS[Categoria],$B$196,ENTRADAS[Mês],K$5,ENTRADAS[Ano],$B$5,ENTRADAS[Subcategoria],$B215))))</f>
        <v/>
      </c>
      <c r="L215" s="61" t="str">
        <f>IF($B215="","",IF($B$196="","",IF($F$4=1,
SUMIFS(ENTRADAS[Valor],ENTRADAS[Categoria],$B$196,ENTRADAS[Status],"Concluído",ENTRADAS[Mês],L$5,ENTRADAS[Ano],$B$5,ENTRADAS[Subcategoria],$B215),
SUMIFS(ENTRADAS[Valor],ENTRADAS[Categoria],$B$196,ENTRADAS[Mês],L$5,ENTRADAS[Ano],$B$5,ENTRADAS[Subcategoria],$B215))))</f>
        <v/>
      </c>
      <c r="M215" s="61" t="str">
        <f>IF($B215="","",IF($B$196="","",IF($F$4=1,
SUMIFS(ENTRADAS[Valor],ENTRADAS[Categoria],$B$196,ENTRADAS[Status],"Concluído",ENTRADAS[Mês],M$5,ENTRADAS[Ano],$B$5,ENTRADAS[Subcategoria],$B215),
SUMIFS(ENTRADAS[Valor],ENTRADAS[Categoria],$B$196,ENTRADAS[Mês],M$5,ENTRADAS[Ano],$B$5,ENTRADAS[Subcategoria],$B215))))</f>
        <v/>
      </c>
      <c r="N215" s="61" t="str">
        <f>IF($B215="","",IF($B$196="","",IF($F$4=1,
SUMIFS(ENTRADAS[Valor],ENTRADAS[Categoria],$B$196,ENTRADAS[Status],"Concluído",ENTRADAS[Mês],N$5,ENTRADAS[Ano],$B$5,ENTRADAS[Subcategoria],$B215),
SUMIFS(ENTRADAS[Valor],ENTRADAS[Categoria],$B$196,ENTRADAS[Mês],N$5,ENTRADAS[Ano],$B$5,ENTRADAS[Subcategoria],$B215))))</f>
        <v/>
      </c>
      <c r="O215" s="57">
        <f t="shared" si="10"/>
        <v>0</v>
      </c>
    </row>
    <row r="216" spans="2:15" x14ac:dyDescent="0.3">
      <c r="B216" s="93" t="str">
        <f>IF('PLANO DE CONTAS'!L48="","",'PLANO DE CONTAS'!L48)</f>
        <v/>
      </c>
      <c r="C216" s="61" t="str">
        <f>IF($B216="","",IF($B$196="","",IF($F$4=1,
SUMIFS(ENTRADAS[Valor],ENTRADAS[Categoria],$B$196,ENTRADAS[Status],"Concluído",ENTRADAS[Mês],C$5,ENTRADAS[Ano],$B$5,ENTRADAS[Subcategoria],$B216),
SUMIFS(ENTRADAS[Valor],ENTRADAS[Categoria],$B$196,ENTRADAS[Mês],C$5,ENTRADAS[Ano],$B$5,ENTRADAS[Subcategoria],$B216))))</f>
        <v/>
      </c>
      <c r="D216" s="61" t="str">
        <f>IF($B216="","",IF($B$196="","",IF($F$4=1,
SUMIFS(ENTRADAS[Valor],ENTRADAS[Categoria],$B$196,ENTRADAS[Status],"Concluído",ENTRADAS[Mês],D$5,ENTRADAS[Ano],$B$5,ENTRADAS[Subcategoria],$B216),
SUMIFS(ENTRADAS[Valor],ENTRADAS[Categoria],$B$196,ENTRADAS[Mês],D$5,ENTRADAS[Ano],$B$5,ENTRADAS[Subcategoria],$B216))))</f>
        <v/>
      </c>
      <c r="E216" s="61" t="str">
        <f>IF($B216="","",IF($B$196="","",IF($F$4=1,
SUMIFS(ENTRADAS[Valor],ENTRADAS[Categoria],$B$196,ENTRADAS[Status],"Concluído",ENTRADAS[Mês],E$5,ENTRADAS[Ano],$B$5,ENTRADAS[Subcategoria],$B216),
SUMIFS(ENTRADAS[Valor],ENTRADAS[Categoria],$B$196,ENTRADAS[Mês],E$5,ENTRADAS[Ano],$B$5,ENTRADAS[Subcategoria],$B216))))</f>
        <v/>
      </c>
      <c r="F216" s="61" t="str">
        <f>IF($B216="","",IF($B$196="","",IF($F$4=1,
SUMIFS(ENTRADAS[Valor],ENTRADAS[Categoria],$B$196,ENTRADAS[Status],"Concluído",ENTRADAS[Mês],F$5,ENTRADAS[Ano],$B$5,ENTRADAS[Subcategoria],$B216),
SUMIFS(ENTRADAS[Valor],ENTRADAS[Categoria],$B$196,ENTRADAS[Mês],F$5,ENTRADAS[Ano],$B$5,ENTRADAS[Subcategoria],$B216))))</f>
        <v/>
      </c>
      <c r="G216" s="61" t="str">
        <f>IF($B216="","",IF($B$196="","",IF($F$4=1,
SUMIFS(ENTRADAS[Valor],ENTRADAS[Categoria],$B$196,ENTRADAS[Status],"Concluído",ENTRADAS[Mês],G$5,ENTRADAS[Ano],$B$5,ENTRADAS[Subcategoria],$B216),
SUMIFS(ENTRADAS[Valor],ENTRADAS[Categoria],$B$196,ENTRADAS[Mês],G$5,ENTRADAS[Ano],$B$5,ENTRADAS[Subcategoria],$B216))))</f>
        <v/>
      </c>
      <c r="H216" s="61" t="str">
        <f>IF($B216="","",IF($B$196="","",IF($F$4=1,
SUMIFS(ENTRADAS[Valor],ENTRADAS[Categoria],$B$196,ENTRADAS[Status],"Concluído",ENTRADAS[Mês],H$5,ENTRADAS[Ano],$B$5,ENTRADAS[Subcategoria],$B216),
SUMIFS(ENTRADAS[Valor],ENTRADAS[Categoria],$B$196,ENTRADAS[Mês],H$5,ENTRADAS[Ano],$B$5,ENTRADAS[Subcategoria],$B216))))</f>
        <v/>
      </c>
      <c r="I216" s="61" t="str">
        <f>IF($B216="","",IF($B$196="","",IF($F$4=1,
SUMIFS(ENTRADAS[Valor],ENTRADAS[Categoria],$B$196,ENTRADAS[Status],"Concluído",ENTRADAS[Mês],I$5,ENTRADAS[Ano],$B$5,ENTRADAS[Subcategoria],$B216),
SUMIFS(ENTRADAS[Valor],ENTRADAS[Categoria],$B$196,ENTRADAS[Mês],I$5,ENTRADAS[Ano],$B$5,ENTRADAS[Subcategoria],$B216))))</f>
        <v/>
      </c>
      <c r="J216" s="61" t="str">
        <f>IF($B216="","",IF($B$196="","",IF($F$4=1,
SUMIFS(ENTRADAS[Valor],ENTRADAS[Categoria],$B$196,ENTRADAS[Status],"Concluído",ENTRADAS[Mês],J$5,ENTRADAS[Ano],$B$5,ENTRADAS[Subcategoria],$B216),
SUMIFS(ENTRADAS[Valor],ENTRADAS[Categoria],$B$196,ENTRADAS[Mês],J$5,ENTRADAS[Ano],$B$5,ENTRADAS[Subcategoria],$B216))))</f>
        <v/>
      </c>
      <c r="K216" s="61" t="str">
        <f>IF($B216="","",IF($B$196="","",IF($F$4=1,
SUMIFS(ENTRADAS[Valor],ENTRADAS[Categoria],$B$196,ENTRADAS[Status],"Concluído",ENTRADAS[Mês],K$5,ENTRADAS[Ano],$B$5,ENTRADAS[Subcategoria],$B216),
SUMIFS(ENTRADAS[Valor],ENTRADAS[Categoria],$B$196,ENTRADAS[Mês],K$5,ENTRADAS[Ano],$B$5,ENTRADAS[Subcategoria],$B216))))</f>
        <v/>
      </c>
      <c r="L216" s="61" t="str">
        <f>IF($B216="","",IF($B$196="","",IF($F$4=1,
SUMIFS(ENTRADAS[Valor],ENTRADAS[Categoria],$B$196,ENTRADAS[Status],"Concluído",ENTRADAS[Mês],L$5,ENTRADAS[Ano],$B$5,ENTRADAS[Subcategoria],$B216),
SUMIFS(ENTRADAS[Valor],ENTRADAS[Categoria],$B$196,ENTRADAS[Mês],L$5,ENTRADAS[Ano],$B$5,ENTRADAS[Subcategoria],$B216))))</f>
        <v/>
      </c>
      <c r="M216" s="61" t="str">
        <f>IF($B216="","",IF($B$196="","",IF($F$4=1,
SUMIFS(ENTRADAS[Valor],ENTRADAS[Categoria],$B$196,ENTRADAS[Status],"Concluído",ENTRADAS[Mês],M$5,ENTRADAS[Ano],$B$5,ENTRADAS[Subcategoria],$B216),
SUMIFS(ENTRADAS[Valor],ENTRADAS[Categoria],$B$196,ENTRADAS[Mês],M$5,ENTRADAS[Ano],$B$5,ENTRADAS[Subcategoria],$B216))))</f>
        <v/>
      </c>
      <c r="N216" s="61" t="str">
        <f>IF($B216="","",IF($B$196="","",IF($F$4=1,
SUMIFS(ENTRADAS[Valor],ENTRADAS[Categoria],$B$196,ENTRADAS[Status],"Concluído",ENTRADAS[Mês],N$5,ENTRADAS[Ano],$B$5,ENTRADAS[Subcategoria],$B216),
SUMIFS(ENTRADAS[Valor],ENTRADAS[Categoria],$B$196,ENTRADAS[Mês],N$5,ENTRADAS[Ano],$B$5,ENTRADAS[Subcategoria],$B216))))</f>
        <v/>
      </c>
      <c r="O216" s="57">
        <f t="shared" si="10"/>
        <v>0</v>
      </c>
    </row>
    <row r="217" spans="2:15" x14ac:dyDescent="0.3">
      <c r="B217" s="58" t="str">
        <f>IF('PLANO DE CONTAS'!D50="","",'PLANO DE CONTAS'!D50)</f>
        <v/>
      </c>
      <c r="C217" s="94" t="str">
        <f>IF($B217="","",IF($F$4=1,SUMIFS(ENTRADAS[Valor],ENTRADAS[Categoria],$B217,ENTRADAS[Status],"Concluído",ENTRADAS[Mês],C$5,ENTRADAS[Ano],$B$5),SUMIFS(ENTRADAS[Valor],ENTRADAS[Categoria],$B217,ENTRADAS[Mês],C$5,ENTRADAS[Ano],$B$5)))</f>
        <v/>
      </c>
      <c r="D217" s="94" t="str">
        <f>IF($B217="","",IF($F$4=1,SUMIFS(ENTRADAS[Valor],ENTRADAS[Categoria],$B217,ENTRADAS[Status],"Concluído",ENTRADAS[Mês],D$5,ENTRADAS[Ano],$B$5),SUMIFS(ENTRADAS[Valor],ENTRADAS[Categoria],$B217,ENTRADAS[Mês],D$5,ENTRADAS[Ano],$B$5)))</f>
        <v/>
      </c>
      <c r="E217" s="94" t="str">
        <f>IF($B217="","",IF($F$4=1,SUMIFS(ENTRADAS[Valor],ENTRADAS[Categoria],$B217,ENTRADAS[Status],"Concluído",ENTRADAS[Mês],E$5,ENTRADAS[Ano],$B$5),SUMIFS(ENTRADAS[Valor],ENTRADAS[Categoria],$B217,ENTRADAS[Mês],E$5,ENTRADAS[Ano],$B$5)))</f>
        <v/>
      </c>
      <c r="F217" s="94" t="str">
        <f>IF($B217="","",IF($F$4=1,SUMIFS(ENTRADAS[Valor],ENTRADAS[Categoria],$B217,ENTRADAS[Status],"Concluído",ENTRADAS[Mês],F$5,ENTRADAS[Ano],$B$5),SUMIFS(ENTRADAS[Valor],ENTRADAS[Categoria],$B217,ENTRADAS[Mês],F$5,ENTRADAS[Ano],$B$5)))</f>
        <v/>
      </c>
      <c r="G217" s="94" t="str">
        <f>IF($B217="","",IF($F$4=1,SUMIFS(ENTRADAS[Valor],ENTRADAS[Categoria],$B217,ENTRADAS[Status],"Concluído",ENTRADAS[Mês],G$5,ENTRADAS[Ano],$B$5),SUMIFS(ENTRADAS[Valor],ENTRADAS[Categoria],$B217,ENTRADAS[Mês],G$5,ENTRADAS[Ano],$B$5)))</f>
        <v/>
      </c>
      <c r="H217" s="94" t="str">
        <f>IF($B217="","",IF($F$4=1,SUMIFS(ENTRADAS[Valor],ENTRADAS[Categoria],$B217,ENTRADAS[Status],"Concluído",ENTRADAS[Mês],H$5,ENTRADAS[Ano],$B$5),SUMIFS(ENTRADAS[Valor],ENTRADAS[Categoria],$B217,ENTRADAS[Mês],H$5,ENTRADAS[Ano],$B$5)))</f>
        <v/>
      </c>
      <c r="I217" s="94" t="str">
        <f>IF($B217="","",IF($F$4=1,SUMIFS(ENTRADAS[Valor],ENTRADAS[Categoria],$B217,ENTRADAS[Status],"Concluído",ENTRADAS[Mês],I$5,ENTRADAS[Ano],$B$5),SUMIFS(ENTRADAS[Valor],ENTRADAS[Categoria],$B217,ENTRADAS[Mês],I$5,ENTRADAS[Ano],$B$5)))</f>
        <v/>
      </c>
      <c r="J217" s="94" t="str">
        <f>IF($B217="","",IF($F$4=1,SUMIFS(ENTRADAS[Valor],ENTRADAS[Categoria],$B217,ENTRADAS[Status],"Concluído",ENTRADAS[Mês],J$5,ENTRADAS[Ano],$B$5),SUMIFS(ENTRADAS[Valor],ENTRADAS[Categoria],$B217,ENTRADAS[Mês],J$5,ENTRADAS[Ano],$B$5)))</f>
        <v/>
      </c>
      <c r="K217" s="94" t="str">
        <f>IF($B217="","",IF($F$4=1,SUMIFS(ENTRADAS[Valor],ENTRADAS[Categoria],$B217,ENTRADAS[Status],"Concluído",ENTRADAS[Mês],K$5,ENTRADAS[Ano],$B$5),SUMIFS(ENTRADAS[Valor],ENTRADAS[Categoria],$B217,ENTRADAS[Mês],K$5,ENTRADAS[Ano],$B$5)))</f>
        <v/>
      </c>
      <c r="L217" s="94" t="str">
        <f>IF($B217="","",IF($F$4=1,SUMIFS(ENTRADAS[Valor],ENTRADAS[Categoria],$B217,ENTRADAS[Status],"Concluído",ENTRADAS[Mês],L$5,ENTRADAS[Ano],$B$5),SUMIFS(ENTRADAS[Valor],ENTRADAS[Categoria],$B217,ENTRADAS[Mês],L$5,ENTRADAS[Ano],$B$5)))</f>
        <v/>
      </c>
      <c r="M217" s="94" t="str">
        <f>IF($B217="","",IF($F$4=1,SUMIFS(ENTRADAS[Valor],ENTRADAS[Categoria],$B217,ENTRADAS[Status],"Concluído",ENTRADAS[Mês],M$5,ENTRADAS[Ano],$B$5),SUMIFS(ENTRADAS[Valor],ENTRADAS[Categoria],$B217,ENTRADAS[Mês],M$5,ENTRADAS[Ano],$B$5)))</f>
        <v/>
      </c>
      <c r="N217" s="94" t="str">
        <f>IF($B217="","",IF($F$4=1,SUMIFS(ENTRADAS[Valor],ENTRADAS[Categoria],$B217,ENTRADAS[Status],"Concluído",ENTRADAS[Mês],N$5,ENTRADAS[Ano],$B$5),SUMIFS(ENTRADAS[Valor],ENTRADAS[Categoria],$B217,ENTRADAS[Mês],N$5,ENTRADAS[Ano],$B$5)))</f>
        <v/>
      </c>
      <c r="O217" s="57">
        <f>SUBTOTAL(9,C217,D217,E217,F217,G217,H217,I217,J217,K217,L217,M217,N217)</f>
        <v>0</v>
      </c>
    </row>
    <row r="218" spans="2:15" x14ac:dyDescent="0.3">
      <c r="B218" s="93" t="str">
        <f>IF('PLANO DE CONTAS'!D51="","",'PLANO DE CONTAS'!D51)</f>
        <v/>
      </c>
      <c r="C218" s="61" t="str">
        <f>IF($B218="","",IF($B$217="","",IF($F$4=1,
SUMIFS(ENTRADAS[Valor],ENTRADAS[Categoria],$B$217,ENTRADAS[Status],"Concluído",ENTRADAS[Mês],C$5,ENTRADAS[Ano],$B$5,ENTRADAS[Subcategoria],$B218),
SUMIFS(ENTRADAS[Valor],ENTRADAS[Categoria],$B$217,ENTRADAS[Mês],C$5,ENTRADAS[Ano],$B$5,ENTRADAS[Subcategoria],$B218))))</f>
        <v/>
      </c>
      <c r="D218" s="61" t="str">
        <f>IF($B218="","",IF($B$217="","",IF($F$4=1,
SUMIFS(ENTRADAS[Valor],ENTRADAS[Categoria],$B$217,ENTRADAS[Status],"Concluído",ENTRADAS[Mês],D$5,ENTRADAS[Ano],$B$5,ENTRADAS[Subcategoria],$B218),
SUMIFS(ENTRADAS[Valor],ENTRADAS[Categoria],$B$217,ENTRADAS[Mês],D$5,ENTRADAS[Ano],$B$5,ENTRADAS[Subcategoria],$B218))))</f>
        <v/>
      </c>
      <c r="E218" s="61" t="str">
        <f>IF($B218="","",IF($B$217="","",IF($F$4=1,
SUMIFS(ENTRADAS[Valor],ENTRADAS[Categoria],$B$217,ENTRADAS[Status],"Concluído",ENTRADAS[Mês],E$5,ENTRADAS[Ano],$B$5,ENTRADAS[Subcategoria],$B218),
SUMIFS(ENTRADAS[Valor],ENTRADAS[Categoria],$B$217,ENTRADAS[Mês],E$5,ENTRADAS[Ano],$B$5,ENTRADAS[Subcategoria],$B218))))</f>
        <v/>
      </c>
      <c r="F218" s="61" t="str">
        <f>IF($B218="","",IF($B$217="","",IF($F$4=1,
SUMIFS(ENTRADAS[Valor],ENTRADAS[Categoria],$B$217,ENTRADAS[Status],"Concluído",ENTRADAS[Mês],F$5,ENTRADAS[Ano],$B$5,ENTRADAS[Subcategoria],$B218),
SUMIFS(ENTRADAS[Valor],ENTRADAS[Categoria],$B$217,ENTRADAS[Mês],F$5,ENTRADAS[Ano],$B$5,ENTRADAS[Subcategoria],$B218))))</f>
        <v/>
      </c>
      <c r="G218" s="61" t="str">
        <f>IF($B218="","",IF($B$217="","",IF($F$4=1,
SUMIFS(ENTRADAS[Valor],ENTRADAS[Categoria],$B$217,ENTRADAS[Status],"Concluído",ENTRADAS[Mês],G$5,ENTRADAS[Ano],$B$5,ENTRADAS[Subcategoria],$B218),
SUMIFS(ENTRADAS[Valor],ENTRADAS[Categoria],$B$217,ENTRADAS[Mês],G$5,ENTRADAS[Ano],$B$5,ENTRADAS[Subcategoria],$B218))))</f>
        <v/>
      </c>
      <c r="H218" s="61" t="str">
        <f>IF($B218="","",IF($B$217="","",IF($F$4=1,
SUMIFS(ENTRADAS[Valor],ENTRADAS[Categoria],$B$217,ENTRADAS[Status],"Concluído",ENTRADAS[Mês],H$5,ENTRADAS[Ano],$B$5,ENTRADAS[Subcategoria],$B218),
SUMIFS(ENTRADAS[Valor],ENTRADAS[Categoria],$B$217,ENTRADAS[Mês],H$5,ENTRADAS[Ano],$B$5,ENTRADAS[Subcategoria],$B218))))</f>
        <v/>
      </c>
      <c r="I218" s="61" t="str">
        <f>IF($B218="","",IF($B$217="","",IF($F$4=1,
SUMIFS(ENTRADAS[Valor],ENTRADAS[Categoria],$B$217,ENTRADAS[Status],"Concluído",ENTRADAS[Mês],I$5,ENTRADAS[Ano],$B$5,ENTRADAS[Subcategoria],$B218),
SUMIFS(ENTRADAS[Valor],ENTRADAS[Categoria],$B$217,ENTRADAS[Mês],I$5,ENTRADAS[Ano],$B$5,ENTRADAS[Subcategoria],$B218))))</f>
        <v/>
      </c>
      <c r="J218" s="61" t="str">
        <f>IF($B218="","",IF($B$217="","",IF($F$4=1,
SUMIFS(ENTRADAS[Valor],ENTRADAS[Categoria],$B$217,ENTRADAS[Status],"Concluído",ENTRADAS[Mês],J$5,ENTRADAS[Ano],$B$5,ENTRADAS[Subcategoria],$B218),
SUMIFS(ENTRADAS[Valor],ENTRADAS[Categoria],$B$217,ENTRADAS[Mês],J$5,ENTRADAS[Ano],$B$5,ENTRADAS[Subcategoria],$B218))))</f>
        <v/>
      </c>
      <c r="K218" s="61" t="str">
        <f>IF($B218="","",IF($B$217="","",IF($F$4=1,
SUMIFS(ENTRADAS[Valor],ENTRADAS[Categoria],$B$217,ENTRADAS[Status],"Concluído",ENTRADAS[Mês],K$5,ENTRADAS[Ano],$B$5,ENTRADAS[Subcategoria],$B218),
SUMIFS(ENTRADAS[Valor],ENTRADAS[Categoria],$B$217,ENTRADAS[Mês],K$5,ENTRADAS[Ano],$B$5,ENTRADAS[Subcategoria],$B218))))</f>
        <v/>
      </c>
      <c r="L218" s="61" t="str">
        <f>IF($B218="","",IF($B$217="","",IF($F$4=1,
SUMIFS(ENTRADAS[Valor],ENTRADAS[Categoria],$B$217,ENTRADAS[Status],"Concluído",ENTRADAS[Mês],L$5,ENTRADAS[Ano],$B$5,ENTRADAS[Subcategoria],$B218),
SUMIFS(ENTRADAS[Valor],ENTRADAS[Categoria],$B$217,ENTRADAS[Mês],L$5,ENTRADAS[Ano],$B$5,ENTRADAS[Subcategoria],$B218))))</f>
        <v/>
      </c>
      <c r="M218" s="61" t="str">
        <f>IF($B218="","",IF($B$217="","",IF($F$4=1,
SUMIFS(ENTRADAS[Valor],ENTRADAS[Categoria],$B$217,ENTRADAS[Status],"Concluído",ENTRADAS[Mês],M$5,ENTRADAS[Ano],$B$5,ENTRADAS[Subcategoria],$B218),
SUMIFS(ENTRADAS[Valor],ENTRADAS[Categoria],$B$217,ENTRADAS[Mês],M$5,ENTRADAS[Ano],$B$5,ENTRADAS[Subcategoria],$B218))))</f>
        <v/>
      </c>
      <c r="N218" s="61" t="str">
        <f>IF($B218="","",IF($B$217="","",IF($F$4=1,
SUMIFS(ENTRADAS[Valor],ENTRADAS[Categoria],$B$217,ENTRADAS[Status],"Concluído",ENTRADAS[Mês],N$5,ENTRADAS[Ano],$B$5,ENTRADAS[Subcategoria],$B218),
SUMIFS(ENTRADAS[Valor],ENTRADAS[Categoria],$B$217,ENTRADAS[Mês],N$5,ENTRADAS[Ano],$B$5,ENTRADAS[Subcategoria],$B218))))</f>
        <v/>
      </c>
      <c r="O218" s="57">
        <f t="shared" ref="O218:O323" si="11">SUBTOTAL(9,C218,D218,E218,F218,G218,H218,I218,J218,K218,L218,M218,N218)</f>
        <v>0</v>
      </c>
    </row>
    <row r="219" spans="2:15" x14ac:dyDescent="0.3">
      <c r="B219" s="93" t="str">
        <f>IF('PLANO DE CONTAS'!D52="","",'PLANO DE CONTAS'!D52)</f>
        <v/>
      </c>
      <c r="C219" s="61" t="str">
        <f>IF($B219="","",IF($B$217="","",IF($F$4=1,
SUMIFS(ENTRADAS[Valor],ENTRADAS[Categoria],$B$217,ENTRADAS[Status],"Concluído",ENTRADAS[Mês],C$5,ENTRADAS[Ano],$B$5,ENTRADAS[Subcategoria],$B219),
SUMIFS(ENTRADAS[Valor],ENTRADAS[Categoria],$B$217,ENTRADAS[Mês],C$5,ENTRADAS[Ano],$B$5,ENTRADAS[Subcategoria],$B219))))</f>
        <v/>
      </c>
      <c r="D219" s="61" t="str">
        <f>IF($B219="","",IF($B$217="","",IF($F$4=1,
SUMIFS(ENTRADAS[Valor],ENTRADAS[Categoria],$B$217,ENTRADAS[Status],"Concluído",ENTRADAS[Mês],D$5,ENTRADAS[Ano],$B$5,ENTRADAS[Subcategoria],$B219),
SUMIFS(ENTRADAS[Valor],ENTRADAS[Categoria],$B$217,ENTRADAS[Mês],D$5,ENTRADAS[Ano],$B$5,ENTRADAS[Subcategoria],$B219))))</f>
        <v/>
      </c>
      <c r="E219" s="61" t="str">
        <f>IF($B219="","",IF($B$217="","",IF($F$4=1,
SUMIFS(ENTRADAS[Valor],ENTRADAS[Categoria],$B$217,ENTRADAS[Status],"Concluído",ENTRADAS[Mês],E$5,ENTRADAS[Ano],$B$5,ENTRADAS[Subcategoria],$B219),
SUMIFS(ENTRADAS[Valor],ENTRADAS[Categoria],$B$217,ENTRADAS[Mês],E$5,ENTRADAS[Ano],$B$5,ENTRADAS[Subcategoria],$B219))))</f>
        <v/>
      </c>
      <c r="F219" s="61" t="str">
        <f>IF($B219="","",IF($B$217="","",IF($F$4=1,
SUMIFS(ENTRADAS[Valor],ENTRADAS[Categoria],$B$217,ENTRADAS[Status],"Concluído",ENTRADAS[Mês],F$5,ENTRADAS[Ano],$B$5,ENTRADAS[Subcategoria],$B219),
SUMIFS(ENTRADAS[Valor],ENTRADAS[Categoria],$B$217,ENTRADAS[Mês],F$5,ENTRADAS[Ano],$B$5,ENTRADAS[Subcategoria],$B219))))</f>
        <v/>
      </c>
      <c r="G219" s="61" t="str">
        <f>IF($B219="","",IF($B$217="","",IF($F$4=1,
SUMIFS(ENTRADAS[Valor],ENTRADAS[Categoria],$B$217,ENTRADAS[Status],"Concluído",ENTRADAS[Mês],G$5,ENTRADAS[Ano],$B$5,ENTRADAS[Subcategoria],$B219),
SUMIFS(ENTRADAS[Valor],ENTRADAS[Categoria],$B$217,ENTRADAS[Mês],G$5,ENTRADAS[Ano],$B$5,ENTRADAS[Subcategoria],$B219))))</f>
        <v/>
      </c>
      <c r="H219" s="61" t="str">
        <f>IF($B219="","",IF($B$217="","",IF($F$4=1,
SUMIFS(ENTRADAS[Valor],ENTRADAS[Categoria],$B$217,ENTRADAS[Status],"Concluído",ENTRADAS[Mês],H$5,ENTRADAS[Ano],$B$5,ENTRADAS[Subcategoria],$B219),
SUMIFS(ENTRADAS[Valor],ENTRADAS[Categoria],$B$217,ENTRADAS[Mês],H$5,ENTRADAS[Ano],$B$5,ENTRADAS[Subcategoria],$B219))))</f>
        <v/>
      </c>
      <c r="I219" s="61" t="str">
        <f>IF($B219="","",IF($B$217="","",IF($F$4=1,
SUMIFS(ENTRADAS[Valor],ENTRADAS[Categoria],$B$217,ENTRADAS[Status],"Concluído",ENTRADAS[Mês],I$5,ENTRADAS[Ano],$B$5,ENTRADAS[Subcategoria],$B219),
SUMIFS(ENTRADAS[Valor],ENTRADAS[Categoria],$B$217,ENTRADAS[Mês],I$5,ENTRADAS[Ano],$B$5,ENTRADAS[Subcategoria],$B219))))</f>
        <v/>
      </c>
      <c r="J219" s="61" t="str">
        <f>IF($B219="","",IF($B$217="","",IF($F$4=1,
SUMIFS(ENTRADAS[Valor],ENTRADAS[Categoria],$B$217,ENTRADAS[Status],"Concluído",ENTRADAS[Mês],J$5,ENTRADAS[Ano],$B$5,ENTRADAS[Subcategoria],$B219),
SUMIFS(ENTRADAS[Valor],ENTRADAS[Categoria],$B$217,ENTRADAS[Mês],J$5,ENTRADAS[Ano],$B$5,ENTRADAS[Subcategoria],$B219))))</f>
        <v/>
      </c>
      <c r="K219" s="61" t="str">
        <f>IF($B219="","",IF($B$217="","",IF($F$4=1,
SUMIFS(ENTRADAS[Valor],ENTRADAS[Categoria],$B$217,ENTRADAS[Status],"Concluído",ENTRADAS[Mês],K$5,ENTRADAS[Ano],$B$5,ENTRADAS[Subcategoria],$B219),
SUMIFS(ENTRADAS[Valor],ENTRADAS[Categoria],$B$217,ENTRADAS[Mês],K$5,ENTRADAS[Ano],$B$5,ENTRADAS[Subcategoria],$B219))))</f>
        <v/>
      </c>
      <c r="L219" s="61" t="str">
        <f>IF($B219="","",IF($B$217="","",IF($F$4=1,
SUMIFS(ENTRADAS[Valor],ENTRADAS[Categoria],$B$217,ENTRADAS[Status],"Concluído",ENTRADAS[Mês],L$5,ENTRADAS[Ano],$B$5,ENTRADAS[Subcategoria],$B219),
SUMIFS(ENTRADAS[Valor],ENTRADAS[Categoria],$B$217,ENTRADAS[Mês],L$5,ENTRADAS[Ano],$B$5,ENTRADAS[Subcategoria],$B219))))</f>
        <v/>
      </c>
      <c r="M219" s="61" t="str">
        <f>IF($B219="","",IF($B$217="","",IF($F$4=1,
SUMIFS(ENTRADAS[Valor],ENTRADAS[Categoria],$B$217,ENTRADAS[Status],"Concluído",ENTRADAS[Mês],M$5,ENTRADAS[Ano],$B$5,ENTRADAS[Subcategoria],$B219),
SUMIFS(ENTRADAS[Valor],ENTRADAS[Categoria],$B$217,ENTRADAS[Mês],M$5,ENTRADAS[Ano],$B$5,ENTRADAS[Subcategoria],$B219))))</f>
        <v/>
      </c>
      <c r="N219" s="61" t="str">
        <f>IF($B219="","",IF($B$217="","",IF($F$4=1,
SUMIFS(ENTRADAS[Valor],ENTRADAS[Categoria],$B$217,ENTRADAS[Status],"Concluído",ENTRADAS[Mês],N$5,ENTRADAS[Ano],$B$5,ENTRADAS[Subcategoria],$B219),
SUMIFS(ENTRADAS[Valor],ENTRADAS[Categoria],$B$217,ENTRADAS[Mês],N$5,ENTRADAS[Ano],$B$5,ENTRADAS[Subcategoria],$B219))))</f>
        <v/>
      </c>
      <c r="O219" s="57">
        <f t="shared" si="11"/>
        <v>0</v>
      </c>
    </row>
    <row r="220" spans="2:15" x14ac:dyDescent="0.3">
      <c r="B220" s="93" t="str">
        <f>IF('PLANO DE CONTAS'!D53="","",'PLANO DE CONTAS'!D53)</f>
        <v/>
      </c>
      <c r="C220" s="61" t="str">
        <f>IF($B220="","",IF($B$217="","",IF($F$4=1,
SUMIFS(ENTRADAS[Valor],ENTRADAS[Categoria],$B$217,ENTRADAS[Status],"Concluído",ENTRADAS[Mês],C$5,ENTRADAS[Ano],$B$5,ENTRADAS[Subcategoria],$B220),
SUMIFS(ENTRADAS[Valor],ENTRADAS[Categoria],$B$217,ENTRADAS[Mês],C$5,ENTRADAS[Ano],$B$5,ENTRADAS[Subcategoria],$B220))))</f>
        <v/>
      </c>
      <c r="D220" s="61" t="str">
        <f>IF($B220="","",IF($B$217="","",IF($F$4=1,
SUMIFS(ENTRADAS[Valor],ENTRADAS[Categoria],$B$217,ENTRADAS[Status],"Concluído",ENTRADAS[Mês],D$5,ENTRADAS[Ano],$B$5,ENTRADAS[Subcategoria],$B220),
SUMIFS(ENTRADAS[Valor],ENTRADAS[Categoria],$B$217,ENTRADAS[Mês],D$5,ENTRADAS[Ano],$B$5,ENTRADAS[Subcategoria],$B220))))</f>
        <v/>
      </c>
      <c r="E220" s="61" t="str">
        <f>IF($B220="","",IF($B$217="","",IF($F$4=1,
SUMIFS(ENTRADAS[Valor],ENTRADAS[Categoria],$B$217,ENTRADAS[Status],"Concluído",ENTRADAS[Mês],E$5,ENTRADAS[Ano],$B$5,ENTRADAS[Subcategoria],$B220),
SUMIFS(ENTRADAS[Valor],ENTRADAS[Categoria],$B$217,ENTRADAS[Mês],E$5,ENTRADAS[Ano],$B$5,ENTRADAS[Subcategoria],$B220))))</f>
        <v/>
      </c>
      <c r="F220" s="61" t="str">
        <f>IF($B220="","",IF($B$217="","",IF($F$4=1,
SUMIFS(ENTRADAS[Valor],ENTRADAS[Categoria],$B$217,ENTRADAS[Status],"Concluído",ENTRADAS[Mês],F$5,ENTRADAS[Ano],$B$5,ENTRADAS[Subcategoria],$B220),
SUMIFS(ENTRADAS[Valor],ENTRADAS[Categoria],$B$217,ENTRADAS[Mês],F$5,ENTRADAS[Ano],$B$5,ENTRADAS[Subcategoria],$B220))))</f>
        <v/>
      </c>
      <c r="G220" s="61" t="str">
        <f>IF($B220="","",IF($B$217="","",IF($F$4=1,
SUMIFS(ENTRADAS[Valor],ENTRADAS[Categoria],$B$217,ENTRADAS[Status],"Concluído",ENTRADAS[Mês],G$5,ENTRADAS[Ano],$B$5,ENTRADAS[Subcategoria],$B220),
SUMIFS(ENTRADAS[Valor],ENTRADAS[Categoria],$B$217,ENTRADAS[Mês],G$5,ENTRADAS[Ano],$B$5,ENTRADAS[Subcategoria],$B220))))</f>
        <v/>
      </c>
      <c r="H220" s="61" t="str">
        <f>IF($B220="","",IF($B$217="","",IF($F$4=1,
SUMIFS(ENTRADAS[Valor],ENTRADAS[Categoria],$B$217,ENTRADAS[Status],"Concluído",ENTRADAS[Mês],H$5,ENTRADAS[Ano],$B$5,ENTRADAS[Subcategoria],$B220),
SUMIFS(ENTRADAS[Valor],ENTRADAS[Categoria],$B$217,ENTRADAS[Mês],H$5,ENTRADAS[Ano],$B$5,ENTRADAS[Subcategoria],$B220))))</f>
        <v/>
      </c>
      <c r="I220" s="61" t="str">
        <f>IF($B220="","",IF($B$217="","",IF($F$4=1,
SUMIFS(ENTRADAS[Valor],ENTRADAS[Categoria],$B$217,ENTRADAS[Status],"Concluído",ENTRADAS[Mês],I$5,ENTRADAS[Ano],$B$5,ENTRADAS[Subcategoria],$B220),
SUMIFS(ENTRADAS[Valor],ENTRADAS[Categoria],$B$217,ENTRADAS[Mês],I$5,ENTRADAS[Ano],$B$5,ENTRADAS[Subcategoria],$B220))))</f>
        <v/>
      </c>
      <c r="J220" s="61" t="str">
        <f>IF($B220="","",IF($B$217="","",IF($F$4=1,
SUMIFS(ENTRADAS[Valor],ENTRADAS[Categoria],$B$217,ENTRADAS[Status],"Concluído",ENTRADAS[Mês],J$5,ENTRADAS[Ano],$B$5,ENTRADAS[Subcategoria],$B220),
SUMIFS(ENTRADAS[Valor],ENTRADAS[Categoria],$B$217,ENTRADAS[Mês],J$5,ENTRADAS[Ano],$B$5,ENTRADAS[Subcategoria],$B220))))</f>
        <v/>
      </c>
      <c r="K220" s="61" t="str">
        <f>IF($B220="","",IF($B$217="","",IF($F$4=1,
SUMIFS(ENTRADAS[Valor],ENTRADAS[Categoria],$B$217,ENTRADAS[Status],"Concluído",ENTRADAS[Mês],K$5,ENTRADAS[Ano],$B$5,ENTRADAS[Subcategoria],$B220),
SUMIFS(ENTRADAS[Valor],ENTRADAS[Categoria],$B$217,ENTRADAS[Mês],K$5,ENTRADAS[Ano],$B$5,ENTRADAS[Subcategoria],$B220))))</f>
        <v/>
      </c>
      <c r="L220" s="61" t="str">
        <f>IF($B220="","",IF($B$217="","",IF($F$4=1,
SUMIFS(ENTRADAS[Valor],ENTRADAS[Categoria],$B$217,ENTRADAS[Status],"Concluído",ENTRADAS[Mês],L$5,ENTRADAS[Ano],$B$5,ENTRADAS[Subcategoria],$B220),
SUMIFS(ENTRADAS[Valor],ENTRADAS[Categoria],$B$217,ENTRADAS[Mês],L$5,ENTRADAS[Ano],$B$5,ENTRADAS[Subcategoria],$B220))))</f>
        <v/>
      </c>
      <c r="M220" s="61" t="str">
        <f>IF($B220="","",IF($B$217="","",IF($F$4=1,
SUMIFS(ENTRADAS[Valor],ENTRADAS[Categoria],$B$217,ENTRADAS[Status],"Concluído",ENTRADAS[Mês],M$5,ENTRADAS[Ano],$B$5,ENTRADAS[Subcategoria],$B220),
SUMIFS(ENTRADAS[Valor],ENTRADAS[Categoria],$B$217,ENTRADAS[Mês],M$5,ENTRADAS[Ano],$B$5,ENTRADAS[Subcategoria],$B220))))</f>
        <v/>
      </c>
      <c r="N220" s="61" t="str">
        <f>IF($B220="","",IF($B$217="","",IF($F$4=1,
SUMIFS(ENTRADAS[Valor],ENTRADAS[Categoria],$B$217,ENTRADAS[Status],"Concluído",ENTRADAS[Mês],N$5,ENTRADAS[Ano],$B$5,ENTRADAS[Subcategoria],$B220),
SUMIFS(ENTRADAS[Valor],ENTRADAS[Categoria],$B$217,ENTRADAS[Mês],N$5,ENTRADAS[Ano],$B$5,ENTRADAS[Subcategoria],$B220))))</f>
        <v/>
      </c>
      <c r="O220" s="57">
        <f t="shared" si="11"/>
        <v>0</v>
      </c>
    </row>
    <row r="221" spans="2:15" x14ac:dyDescent="0.3">
      <c r="B221" s="93" t="str">
        <f>IF('PLANO DE CONTAS'!D54="","",'PLANO DE CONTAS'!D54)</f>
        <v/>
      </c>
      <c r="C221" s="61" t="str">
        <f>IF($B221="","",IF($B$217="","",IF($F$4=1,
SUMIFS(ENTRADAS[Valor],ENTRADAS[Categoria],$B$217,ENTRADAS[Status],"Concluído",ENTRADAS[Mês],C$5,ENTRADAS[Ano],$B$5,ENTRADAS[Subcategoria],$B221),
SUMIFS(ENTRADAS[Valor],ENTRADAS[Categoria],$B$217,ENTRADAS[Mês],C$5,ENTRADAS[Ano],$B$5,ENTRADAS[Subcategoria],$B221))))</f>
        <v/>
      </c>
      <c r="D221" s="61" t="str">
        <f>IF($B221="","",IF($B$217="","",IF($F$4=1,
SUMIFS(ENTRADAS[Valor],ENTRADAS[Categoria],$B$217,ENTRADAS[Status],"Concluído",ENTRADAS[Mês],D$5,ENTRADAS[Ano],$B$5,ENTRADAS[Subcategoria],$B221),
SUMIFS(ENTRADAS[Valor],ENTRADAS[Categoria],$B$217,ENTRADAS[Mês],D$5,ENTRADAS[Ano],$B$5,ENTRADAS[Subcategoria],$B221))))</f>
        <v/>
      </c>
      <c r="E221" s="61" t="str">
        <f>IF($B221="","",IF($B$217="","",IF($F$4=1,
SUMIFS(ENTRADAS[Valor],ENTRADAS[Categoria],$B$217,ENTRADAS[Status],"Concluído",ENTRADAS[Mês],E$5,ENTRADAS[Ano],$B$5,ENTRADAS[Subcategoria],$B221),
SUMIFS(ENTRADAS[Valor],ENTRADAS[Categoria],$B$217,ENTRADAS[Mês],E$5,ENTRADAS[Ano],$B$5,ENTRADAS[Subcategoria],$B221))))</f>
        <v/>
      </c>
      <c r="F221" s="61" t="str">
        <f>IF($B221="","",IF($B$217="","",IF($F$4=1,
SUMIFS(ENTRADAS[Valor],ENTRADAS[Categoria],$B$217,ENTRADAS[Status],"Concluído",ENTRADAS[Mês],F$5,ENTRADAS[Ano],$B$5,ENTRADAS[Subcategoria],$B221),
SUMIFS(ENTRADAS[Valor],ENTRADAS[Categoria],$B$217,ENTRADAS[Mês],F$5,ENTRADAS[Ano],$B$5,ENTRADAS[Subcategoria],$B221))))</f>
        <v/>
      </c>
      <c r="G221" s="61" t="str">
        <f>IF($B221="","",IF($B$217="","",IF($F$4=1,
SUMIFS(ENTRADAS[Valor],ENTRADAS[Categoria],$B$217,ENTRADAS[Status],"Concluído",ENTRADAS[Mês],G$5,ENTRADAS[Ano],$B$5,ENTRADAS[Subcategoria],$B221),
SUMIFS(ENTRADAS[Valor],ENTRADAS[Categoria],$B$217,ENTRADAS[Mês],G$5,ENTRADAS[Ano],$B$5,ENTRADAS[Subcategoria],$B221))))</f>
        <v/>
      </c>
      <c r="H221" s="61" t="str">
        <f>IF($B221="","",IF($B$217="","",IF($F$4=1,
SUMIFS(ENTRADAS[Valor],ENTRADAS[Categoria],$B$217,ENTRADAS[Status],"Concluído",ENTRADAS[Mês],H$5,ENTRADAS[Ano],$B$5,ENTRADAS[Subcategoria],$B221),
SUMIFS(ENTRADAS[Valor],ENTRADAS[Categoria],$B$217,ENTRADAS[Mês],H$5,ENTRADAS[Ano],$B$5,ENTRADAS[Subcategoria],$B221))))</f>
        <v/>
      </c>
      <c r="I221" s="61" t="str">
        <f>IF($B221="","",IF($B$217="","",IF($F$4=1,
SUMIFS(ENTRADAS[Valor],ENTRADAS[Categoria],$B$217,ENTRADAS[Status],"Concluído",ENTRADAS[Mês],I$5,ENTRADAS[Ano],$B$5,ENTRADAS[Subcategoria],$B221),
SUMIFS(ENTRADAS[Valor],ENTRADAS[Categoria],$B$217,ENTRADAS[Mês],I$5,ENTRADAS[Ano],$B$5,ENTRADAS[Subcategoria],$B221))))</f>
        <v/>
      </c>
      <c r="J221" s="61" t="str">
        <f>IF($B221="","",IF($B$217="","",IF($F$4=1,
SUMIFS(ENTRADAS[Valor],ENTRADAS[Categoria],$B$217,ENTRADAS[Status],"Concluído",ENTRADAS[Mês],J$5,ENTRADAS[Ano],$B$5,ENTRADAS[Subcategoria],$B221),
SUMIFS(ENTRADAS[Valor],ENTRADAS[Categoria],$B$217,ENTRADAS[Mês],J$5,ENTRADAS[Ano],$B$5,ENTRADAS[Subcategoria],$B221))))</f>
        <v/>
      </c>
      <c r="K221" s="61" t="str">
        <f>IF($B221="","",IF($B$217="","",IF($F$4=1,
SUMIFS(ENTRADAS[Valor],ENTRADAS[Categoria],$B$217,ENTRADAS[Status],"Concluído",ENTRADAS[Mês],K$5,ENTRADAS[Ano],$B$5,ENTRADAS[Subcategoria],$B221),
SUMIFS(ENTRADAS[Valor],ENTRADAS[Categoria],$B$217,ENTRADAS[Mês],K$5,ENTRADAS[Ano],$B$5,ENTRADAS[Subcategoria],$B221))))</f>
        <v/>
      </c>
      <c r="L221" s="61" t="str">
        <f>IF($B221="","",IF($B$217="","",IF($F$4=1,
SUMIFS(ENTRADAS[Valor],ENTRADAS[Categoria],$B$217,ENTRADAS[Status],"Concluído",ENTRADAS[Mês],L$5,ENTRADAS[Ano],$B$5,ENTRADAS[Subcategoria],$B221),
SUMIFS(ENTRADAS[Valor],ENTRADAS[Categoria],$B$217,ENTRADAS[Mês],L$5,ENTRADAS[Ano],$B$5,ENTRADAS[Subcategoria],$B221))))</f>
        <v/>
      </c>
      <c r="M221" s="61" t="str">
        <f>IF($B221="","",IF($B$217="","",IF($F$4=1,
SUMIFS(ENTRADAS[Valor],ENTRADAS[Categoria],$B$217,ENTRADAS[Status],"Concluído",ENTRADAS[Mês],M$5,ENTRADAS[Ano],$B$5,ENTRADAS[Subcategoria],$B221),
SUMIFS(ENTRADAS[Valor],ENTRADAS[Categoria],$B$217,ENTRADAS[Mês],M$5,ENTRADAS[Ano],$B$5,ENTRADAS[Subcategoria],$B221))))</f>
        <v/>
      </c>
      <c r="N221" s="61" t="str">
        <f>IF($B221="","",IF($B$217="","",IF($F$4=1,
SUMIFS(ENTRADAS[Valor],ENTRADAS[Categoria],$B$217,ENTRADAS[Status],"Concluído",ENTRADAS[Mês],N$5,ENTRADAS[Ano],$B$5,ENTRADAS[Subcategoria],$B221),
SUMIFS(ENTRADAS[Valor],ENTRADAS[Categoria],$B$217,ENTRADAS[Mês],N$5,ENTRADAS[Ano],$B$5,ENTRADAS[Subcategoria],$B221))))</f>
        <v/>
      </c>
      <c r="O221" s="57">
        <f t="shared" si="11"/>
        <v>0</v>
      </c>
    </row>
    <row r="222" spans="2:15" x14ac:dyDescent="0.3">
      <c r="B222" s="93" t="str">
        <f>IF('PLANO DE CONTAS'!D55="","",'PLANO DE CONTAS'!D55)</f>
        <v/>
      </c>
      <c r="C222" s="61" t="str">
        <f>IF($B222="","",IF($B$217="","",IF($F$4=1,
SUMIFS(ENTRADAS[Valor],ENTRADAS[Categoria],$B$217,ENTRADAS[Status],"Concluído",ENTRADAS[Mês],C$5,ENTRADAS[Ano],$B$5,ENTRADAS[Subcategoria],$B222),
SUMIFS(ENTRADAS[Valor],ENTRADAS[Categoria],$B$217,ENTRADAS[Mês],C$5,ENTRADAS[Ano],$B$5,ENTRADAS[Subcategoria],$B222))))</f>
        <v/>
      </c>
      <c r="D222" s="61" t="str">
        <f>IF($B222="","",IF($B$217="","",IF($F$4=1,
SUMIFS(ENTRADAS[Valor],ENTRADAS[Categoria],$B$217,ENTRADAS[Status],"Concluído",ENTRADAS[Mês],D$5,ENTRADAS[Ano],$B$5,ENTRADAS[Subcategoria],$B222),
SUMIFS(ENTRADAS[Valor],ENTRADAS[Categoria],$B$217,ENTRADAS[Mês],D$5,ENTRADAS[Ano],$B$5,ENTRADAS[Subcategoria],$B222))))</f>
        <v/>
      </c>
      <c r="E222" s="61" t="str">
        <f>IF($B222="","",IF($B$217="","",IF($F$4=1,
SUMIFS(ENTRADAS[Valor],ENTRADAS[Categoria],$B$217,ENTRADAS[Status],"Concluído",ENTRADAS[Mês],E$5,ENTRADAS[Ano],$B$5,ENTRADAS[Subcategoria],$B222),
SUMIFS(ENTRADAS[Valor],ENTRADAS[Categoria],$B$217,ENTRADAS[Mês],E$5,ENTRADAS[Ano],$B$5,ENTRADAS[Subcategoria],$B222))))</f>
        <v/>
      </c>
      <c r="F222" s="61" t="str">
        <f>IF($B222="","",IF($B$217="","",IF($F$4=1,
SUMIFS(ENTRADAS[Valor],ENTRADAS[Categoria],$B$217,ENTRADAS[Status],"Concluído",ENTRADAS[Mês],F$5,ENTRADAS[Ano],$B$5,ENTRADAS[Subcategoria],$B222),
SUMIFS(ENTRADAS[Valor],ENTRADAS[Categoria],$B$217,ENTRADAS[Mês],F$5,ENTRADAS[Ano],$B$5,ENTRADAS[Subcategoria],$B222))))</f>
        <v/>
      </c>
      <c r="G222" s="61" t="str">
        <f>IF($B222="","",IF($B$217="","",IF($F$4=1,
SUMIFS(ENTRADAS[Valor],ENTRADAS[Categoria],$B$217,ENTRADAS[Status],"Concluído",ENTRADAS[Mês],G$5,ENTRADAS[Ano],$B$5,ENTRADAS[Subcategoria],$B222),
SUMIFS(ENTRADAS[Valor],ENTRADAS[Categoria],$B$217,ENTRADAS[Mês],G$5,ENTRADAS[Ano],$B$5,ENTRADAS[Subcategoria],$B222))))</f>
        <v/>
      </c>
      <c r="H222" s="61" t="str">
        <f>IF($B222="","",IF($B$217="","",IF($F$4=1,
SUMIFS(ENTRADAS[Valor],ENTRADAS[Categoria],$B$217,ENTRADAS[Status],"Concluído",ENTRADAS[Mês],H$5,ENTRADAS[Ano],$B$5,ENTRADAS[Subcategoria],$B222),
SUMIFS(ENTRADAS[Valor],ENTRADAS[Categoria],$B$217,ENTRADAS[Mês],H$5,ENTRADAS[Ano],$B$5,ENTRADAS[Subcategoria],$B222))))</f>
        <v/>
      </c>
      <c r="I222" s="61" t="str">
        <f>IF($B222="","",IF($B$217="","",IF($F$4=1,
SUMIFS(ENTRADAS[Valor],ENTRADAS[Categoria],$B$217,ENTRADAS[Status],"Concluído",ENTRADAS[Mês],I$5,ENTRADAS[Ano],$B$5,ENTRADAS[Subcategoria],$B222),
SUMIFS(ENTRADAS[Valor],ENTRADAS[Categoria],$B$217,ENTRADAS[Mês],I$5,ENTRADAS[Ano],$B$5,ENTRADAS[Subcategoria],$B222))))</f>
        <v/>
      </c>
      <c r="J222" s="61" t="str">
        <f>IF($B222="","",IF($B$217="","",IF($F$4=1,
SUMIFS(ENTRADAS[Valor],ENTRADAS[Categoria],$B$217,ENTRADAS[Status],"Concluído",ENTRADAS[Mês],J$5,ENTRADAS[Ano],$B$5,ENTRADAS[Subcategoria],$B222),
SUMIFS(ENTRADAS[Valor],ENTRADAS[Categoria],$B$217,ENTRADAS[Mês],J$5,ENTRADAS[Ano],$B$5,ENTRADAS[Subcategoria],$B222))))</f>
        <v/>
      </c>
      <c r="K222" s="61" t="str">
        <f>IF($B222="","",IF($B$217="","",IF($F$4=1,
SUMIFS(ENTRADAS[Valor],ENTRADAS[Categoria],$B$217,ENTRADAS[Status],"Concluído",ENTRADAS[Mês],K$5,ENTRADAS[Ano],$B$5,ENTRADAS[Subcategoria],$B222),
SUMIFS(ENTRADAS[Valor],ENTRADAS[Categoria],$B$217,ENTRADAS[Mês],K$5,ENTRADAS[Ano],$B$5,ENTRADAS[Subcategoria],$B222))))</f>
        <v/>
      </c>
      <c r="L222" s="61" t="str">
        <f>IF($B222="","",IF($B$217="","",IF($F$4=1,
SUMIFS(ENTRADAS[Valor],ENTRADAS[Categoria],$B$217,ENTRADAS[Status],"Concluído",ENTRADAS[Mês],L$5,ENTRADAS[Ano],$B$5,ENTRADAS[Subcategoria],$B222),
SUMIFS(ENTRADAS[Valor],ENTRADAS[Categoria],$B$217,ENTRADAS[Mês],L$5,ENTRADAS[Ano],$B$5,ENTRADAS[Subcategoria],$B222))))</f>
        <v/>
      </c>
      <c r="M222" s="61" t="str">
        <f>IF($B222="","",IF($B$217="","",IF($F$4=1,
SUMIFS(ENTRADAS[Valor],ENTRADAS[Categoria],$B$217,ENTRADAS[Status],"Concluído",ENTRADAS[Mês],M$5,ENTRADAS[Ano],$B$5,ENTRADAS[Subcategoria],$B222),
SUMIFS(ENTRADAS[Valor],ENTRADAS[Categoria],$B$217,ENTRADAS[Mês],M$5,ENTRADAS[Ano],$B$5,ENTRADAS[Subcategoria],$B222))))</f>
        <v/>
      </c>
      <c r="N222" s="61" t="str">
        <f>IF($B222="","",IF($B$217="","",IF($F$4=1,
SUMIFS(ENTRADAS[Valor],ENTRADAS[Categoria],$B$217,ENTRADAS[Status],"Concluído",ENTRADAS[Mês],N$5,ENTRADAS[Ano],$B$5,ENTRADAS[Subcategoria],$B222),
SUMIFS(ENTRADAS[Valor],ENTRADAS[Categoria],$B$217,ENTRADAS[Mês],N$5,ENTRADAS[Ano],$B$5,ENTRADAS[Subcategoria],$B222))))</f>
        <v/>
      </c>
      <c r="O222" s="57">
        <f t="shared" si="11"/>
        <v>0</v>
      </c>
    </row>
    <row r="223" spans="2:15" x14ac:dyDescent="0.3">
      <c r="B223" s="93" t="str">
        <f>IF('PLANO DE CONTAS'!D56="","",'PLANO DE CONTAS'!D56)</f>
        <v/>
      </c>
      <c r="C223" s="61" t="str">
        <f>IF($B223="","",IF($B$217="","",IF($F$4=1,
SUMIFS(ENTRADAS[Valor],ENTRADAS[Categoria],$B$217,ENTRADAS[Status],"Concluído",ENTRADAS[Mês],C$5,ENTRADAS[Ano],$B$5,ENTRADAS[Subcategoria],$B223),
SUMIFS(ENTRADAS[Valor],ENTRADAS[Categoria],$B$217,ENTRADAS[Mês],C$5,ENTRADAS[Ano],$B$5,ENTRADAS[Subcategoria],$B223))))</f>
        <v/>
      </c>
      <c r="D223" s="61" t="str">
        <f>IF($B223="","",IF($B$217="","",IF($F$4=1,
SUMIFS(ENTRADAS[Valor],ENTRADAS[Categoria],$B$217,ENTRADAS[Status],"Concluído",ENTRADAS[Mês],D$5,ENTRADAS[Ano],$B$5,ENTRADAS[Subcategoria],$B223),
SUMIFS(ENTRADAS[Valor],ENTRADAS[Categoria],$B$217,ENTRADAS[Mês],D$5,ENTRADAS[Ano],$B$5,ENTRADAS[Subcategoria],$B223))))</f>
        <v/>
      </c>
      <c r="E223" s="61" t="str">
        <f>IF($B223="","",IF($B$217="","",IF($F$4=1,
SUMIFS(ENTRADAS[Valor],ENTRADAS[Categoria],$B$217,ENTRADAS[Status],"Concluído",ENTRADAS[Mês],E$5,ENTRADAS[Ano],$B$5,ENTRADAS[Subcategoria],$B223),
SUMIFS(ENTRADAS[Valor],ENTRADAS[Categoria],$B$217,ENTRADAS[Mês],E$5,ENTRADAS[Ano],$B$5,ENTRADAS[Subcategoria],$B223))))</f>
        <v/>
      </c>
      <c r="F223" s="61" t="str">
        <f>IF($B223="","",IF($B$217="","",IF($F$4=1,
SUMIFS(ENTRADAS[Valor],ENTRADAS[Categoria],$B$217,ENTRADAS[Status],"Concluído",ENTRADAS[Mês],F$5,ENTRADAS[Ano],$B$5,ENTRADAS[Subcategoria],$B223),
SUMIFS(ENTRADAS[Valor],ENTRADAS[Categoria],$B$217,ENTRADAS[Mês],F$5,ENTRADAS[Ano],$B$5,ENTRADAS[Subcategoria],$B223))))</f>
        <v/>
      </c>
      <c r="G223" s="61" t="str">
        <f>IF($B223="","",IF($B$217="","",IF($F$4=1,
SUMIFS(ENTRADAS[Valor],ENTRADAS[Categoria],$B$217,ENTRADAS[Status],"Concluído",ENTRADAS[Mês],G$5,ENTRADAS[Ano],$B$5,ENTRADAS[Subcategoria],$B223),
SUMIFS(ENTRADAS[Valor],ENTRADAS[Categoria],$B$217,ENTRADAS[Mês],G$5,ENTRADAS[Ano],$B$5,ENTRADAS[Subcategoria],$B223))))</f>
        <v/>
      </c>
      <c r="H223" s="61" t="str">
        <f>IF($B223="","",IF($B$217="","",IF($F$4=1,
SUMIFS(ENTRADAS[Valor],ENTRADAS[Categoria],$B$217,ENTRADAS[Status],"Concluído",ENTRADAS[Mês],H$5,ENTRADAS[Ano],$B$5,ENTRADAS[Subcategoria],$B223),
SUMIFS(ENTRADAS[Valor],ENTRADAS[Categoria],$B$217,ENTRADAS[Mês],H$5,ENTRADAS[Ano],$B$5,ENTRADAS[Subcategoria],$B223))))</f>
        <v/>
      </c>
      <c r="I223" s="61" t="str">
        <f>IF($B223="","",IF($B$217="","",IF($F$4=1,
SUMIFS(ENTRADAS[Valor],ENTRADAS[Categoria],$B$217,ENTRADAS[Status],"Concluído",ENTRADAS[Mês],I$5,ENTRADAS[Ano],$B$5,ENTRADAS[Subcategoria],$B223),
SUMIFS(ENTRADAS[Valor],ENTRADAS[Categoria],$B$217,ENTRADAS[Mês],I$5,ENTRADAS[Ano],$B$5,ENTRADAS[Subcategoria],$B223))))</f>
        <v/>
      </c>
      <c r="J223" s="61" t="str">
        <f>IF($B223="","",IF($B$217="","",IF($F$4=1,
SUMIFS(ENTRADAS[Valor],ENTRADAS[Categoria],$B$217,ENTRADAS[Status],"Concluído",ENTRADAS[Mês],J$5,ENTRADAS[Ano],$B$5,ENTRADAS[Subcategoria],$B223),
SUMIFS(ENTRADAS[Valor],ENTRADAS[Categoria],$B$217,ENTRADAS[Mês],J$5,ENTRADAS[Ano],$B$5,ENTRADAS[Subcategoria],$B223))))</f>
        <v/>
      </c>
      <c r="K223" s="61" t="str">
        <f>IF($B223="","",IF($B$217="","",IF($F$4=1,
SUMIFS(ENTRADAS[Valor],ENTRADAS[Categoria],$B$217,ENTRADAS[Status],"Concluído",ENTRADAS[Mês],K$5,ENTRADAS[Ano],$B$5,ENTRADAS[Subcategoria],$B223),
SUMIFS(ENTRADAS[Valor],ENTRADAS[Categoria],$B$217,ENTRADAS[Mês],K$5,ENTRADAS[Ano],$B$5,ENTRADAS[Subcategoria],$B223))))</f>
        <v/>
      </c>
      <c r="L223" s="61" t="str">
        <f>IF($B223="","",IF($B$217="","",IF($F$4=1,
SUMIFS(ENTRADAS[Valor],ENTRADAS[Categoria],$B$217,ENTRADAS[Status],"Concluído",ENTRADAS[Mês],L$5,ENTRADAS[Ano],$B$5,ENTRADAS[Subcategoria],$B223),
SUMIFS(ENTRADAS[Valor],ENTRADAS[Categoria],$B$217,ENTRADAS[Mês],L$5,ENTRADAS[Ano],$B$5,ENTRADAS[Subcategoria],$B223))))</f>
        <v/>
      </c>
      <c r="M223" s="61" t="str">
        <f>IF($B223="","",IF($B$217="","",IF($F$4=1,
SUMIFS(ENTRADAS[Valor],ENTRADAS[Categoria],$B$217,ENTRADAS[Status],"Concluído",ENTRADAS[Mês],M$5,ENTRADAS[Ano],$B$5,ENTRADAS[Subcategoria],$B223),
SUMIFS(ENTRADAS[Valor],ENTRADAS[Categoria],$B$217,ENTRADAS[Mês],M$5,ENTRADAS[Ano],$B$5,ENTRADAS[Subcategoria],$B223))))</f>
        <v/>
      </c>
      <c r="N223" s="61" t="str">
        <f>IF($B223="","",IF($B$217="","",IF($F$4=1,
SUMIFS(ENTRADAS[Valor],ENTRADAS[Categoria],$B$217,ENTRADAS[Status],"Concluído",ENTRADAS[Mês],N$5,ENTRADAS[Ano],$B$5,ENTRADAS[Subcategoria],$B223),
SUMIFS(ENTRADAS[Valor],ENTRADAS[Categoria],$B$217,ENTRADAS[Mês],N$5,ENTRADAS[Ano],$B$5,ENTRADAS[Subcategoria],$B223))))</f>
        <v/>
      </c>
      <c r="O223" s="57">
        <f t="shared" si="11"/>
        <v>0</v>
      </c>
    </row>
    <row r="224" spans="2:15" x14ac:dyDescent="0.3">
      <c r="B224" s="93" t="str">
        <f>IF('PLANO DE CONTAS'!D57="","",'PLANO DE CONTAS'!D57)</f>
        <v/>
      </c>
      <c r="C224" s="61" t="str">
        <f>IF($B224="","",IF($B$217="","",IF($F$4=1,
SUMIFS(ENTRADAS[Valor],ENTRADAS[Categoria],$B$217,ENTRADAS[Status],"Concluído",ENTRADAS[Mês],C$5,ENTRADAS[Ano],$B$5,ENTRADAS[Subcategoria],$B224),
SUMIFS(ENTRADAS[Valor],ENTRADAS[Categoria],$B$217,ENTRADAS[Mês],C$5,ENTRADAS[Ano],$B$5,ENTRADAS[Subcategoria],$B224))))</f>
        <v/>
      </c>
      <c r="D224" s="61" t="str">
        <f>IF($B224="","",IF($B$217="","",IF($F$4=1,
SUMIFS(ENTRADAS[Valor],ENTRADAS[Categoria],$B$217,ENTRADAS[Status],"Concluído",ENTRADAS[Mês],D$5,ENTRADAS[Ano],$B$5,ENTRADAS[Subcategoria],$B224),
SUMIFS(ENTRADAS[Valor],ENTRADAS[Categoria],$B$217,ENTRADAS[Mês],D$5,ENTRADAS[Ano],$B$5,ENTRADAS[Subcategoria],$B224))))</f>
        <v/>
      </c>
      <c r="E224" s="61" t="str">
        <f>IF($B224="","",IF($B$217="","",IF($F$4=1,
SUMIFS(ENTRADAS[Valor],ENTRADAS[Categoria],$B$217,ENTRADAS[Status],"Concluído",ENTRADAS[Mês],E$5,ENTRADAS[Ano],$B$5,ENTRADAS[Subcategoria],$B224),
SUMIFS(ENTRADAS[Valor],ENTRADAS[Categoria],$B$217,ENTRADAS[Mês],E$5,ENTRADAS[Ano],$B$5,ENTRADAS[Subcategoria],$B224))))</f>
        <v/>
      </c>
      <c r="F224" s="61" t="str">
        <f>IF($B224="","",IF($B$217="","",IF($F$4=1,
SUMIFS(ENTRADAS[Valor],ENTRADAS[Categoria],$B$217,ENTRADAS[Status],"Concluído",ENTRADAS[Mês],F$5,ENTRADAS[Ano],$B$5,ENTRADAS[Subcategoria],$B224),
SUMIFS(ENTRADAS[Valor],ENTRADAS[Categoria],$B$217,ENTRADAS[Mês],F$5,ENTRADAS[Ano],$B$5,ENTRADAS[Subcategoria],$B224))))</f>
        <v/>
      </c>
      <c r="G224" s="61" t="str">
        <f>IF($B224="","",IF($B$217="","",IF($F$4=1,
SUMIFS(ENTRADAS[Valor],ENTRADAS[Categoria],$B$217,ENTRADAS[Status],"Concluído",ENTRADAS[Mês],G$5,ENTRADAS[Ano],$B$5,ENTRADAS[Subcategoria],$B224),
SUMIFS(ENTRADAS[Valor],ENTRADAS[Categoria],$B$217,ENTRADAS[Mês],G$5,ENTRADAS[Ano],$B$5,ENTRADAS[Subcategoria],$B224))))</f>
        <v/>
      </c>
      <c r="H224" s="61" t="str">
        <f>IF($B224="","",IF($B$217="","",IF($F$4=1,
SUMIFS(ENTRADAS[Valor],ENTRADAS[Categoria],$B$217,ENTRADAS[Status],"Concluído",ENTRADAS[Mês],H$5,ENTRADAS[Ano],$B$5,ENTRADAS[Subcategoria],$B224),
SUMIFS(ENTRADAS[Valor],ENTRADAS[Categoria],$B$217,ENTRADAS[Mês],H$5,ENTRADAS[Ano],$B$5,ENTRADAS[Subcategoria],$B224))))</f>
        <v/>
      </c>
      <c r="I224" s="61" t="str">
        <f>IF($B224="","",IF($B$217="","",IF($F$4=1,
SUMIFS(ENTRADAS[Valor],ENTRADAS[Categoria],$B$217,ENTRADAS[Status],"Concluído",ENTRADAS[Mês],I$5,ENTRADAS[Ano],$B$5,ENTRADAS[Subcategoria],$B224),
SUMIFS(ENTRADAS[Valor],ENTRADAS[Categoria],$B$217,ENTRADAS[Mês],I$5,ENTRADAS[Ano],$B$5,ENTRADAS[Subcategoria],$B224))))</f>
        <v/>
      </c>
      <c r="J224" s="61" t="str">
        <f>IF($B224="","",IF($B$217="","",IF($F$4=1,
SUMIFS(ENTRADAS[Valor],ENTRADAS[Categoria],$B$217,ENTRADAS[Status],"Concluído",ENTRADAS[Mês],J$5,ENTRADAS[Ano],$B$5,ENTRADAS[Subcategoria],$B224),
SUMIFS(ENTRADAS[Valor],ENTRADAS[Categoria],$B$217,ENTRADAS[Mês],J$5,ENTRADAS[Ano],$B$5,ENTRADAS[Subcategoria],$B224))))</f>
        <v/>
      </c>
      <c r="K224" s="61" t="str">
        <f>IF($B224="","",IF($B$217="","",IF($F$4=1,
SUMIFS(ENTRADAS[Valor],ENTRADAS[Categoria],$B$217,ENTRADAS[Status],"Concluído",ENTRADAS[Mês],K$5,ENTRADAS[Ano],$B$5,ENTRADAS[Subcategoria],$B224),
SUMIFS(ENTRADAS[Valor],ENTRADAS[Categoria],$B$217,ENTRADAS[Mês],K$5,ENTRADAS[Ano],$B$5,ENTRADAS[Subcategoria],$B224))))</f>
        <v/>
      </c>
      <c r="L224" s="61" t="str">
        <f>IF($B224="","",IF($B$217="","",IF($F$4=1,
SUMIFS(ENTRADAS[Valor],ENTRADAS[Categoria],$B$217,ENTRADAS[Status],"Concluído",ENTRADAS[Mês],L$5,ENTRADAS[Ano],$B$5,ENTRADAS[Subcategoria],$B224),
SUMIFS(ENTRADAS[Valor],ENTRADAS[Categoria],$B$217,ENTRADAS[Mês],L$5,ENTRADAS[Ano],$B$5,ENTRADAS[Subcategoria],$B224))))</f>
        <v/>
      </c>
      <c r="M224" s="61" t="str">
        <f>IF($B224="","",IF($B$217="","",IF($F$4=1,
SUMIFS(ENTRADAS[Valor],ENTRADAS[Categoria],$B$217,ENTRADAS[Status],"Concluído",ENTRADAS[Mês],M$5,ENTRADAS[Ano],$B$5,ENTRADAS[Subcategoria],$B224),
SUMIFS(ENTRADAS[Valor],ENTRADAS[Categoria],$B$217,ENTRADAS[Mês],M$5,ENTRADAS[Ano],$B$5,ENTRADAS[Subcategoria],$B224))))</f>
        <v/>
      </c>
      <c r="N224" s="61" t="str">
        <f>IF($B224="","",IF($B$217="","",IF($F$4=1,
SUMIFS(ENTRADAS[Valor],ENTRADAS[Categoria],$B$217,ENTRADAS[Status],"Concluído",ENTRADAS[Mês],N$5,ENTRADAS[Ano],$B$5,ENTRADAS[Subcategoria],$B224),
SUMIFS(ENTRADAS[Valor],ENTRADAS[Categoria],$B$217,ENTRADAS[Mês],N$5,ENTRADAS[Ano],$B$5,ENTRADAS[Subcategoria],$B224))))</f>
        <v/>
      </c>
      <c r="O224" s="57">
        <f t="shared" si="11"/>
        <v>0</v>
      </c>
    </row>
    <row r="225" spans="2:15" x14ac:dyDescent="0.3">
      <c r="B225" s="93" t="str">
        <f>IF('PLANO DE CONTAS'!D58="","",'PLANO DE CONTAS'!D58)</f>
        <v/>
      </c>
      <c r="C225" s="61" t="str">
        <f>IF($B225="","",IF($B$217="","",IF($F$4=1,
SUMIFS(ENTRADAS[Valor],ENTRADAS[Categoria],$B$217,ENTRADAS[Status],"Concluído",ENTRADAS[Mês],C$5,ENTRADAS[Ano],$B$5,ENTRADAS[Subcategoria],$B225),
SUMIFS(ENTRADAS[Valor],ENTRADAS[Categoria],$B$217,ENTRADAS[Mês],C$5,ENTRADAS[Ano],$B$5,ENTRADAS[Subcategoria],$B225))))</f>
        <v/>
      </c>
      <c r="D225" s="61" t="str">
        <f>IF($B225="","",IF($B$217="","",IF($F$4=1,
SUMIFS(ENTRADAS[Valor],ENTRADAS[Categoria],$B$217,ENTRADAS[Status],"Concluído",ENTRADAS[Mês],D$5,ENTRADAS[Ano],$B$5,ENTRADAS[Subcategoria],$B225),
SUMIFS(ENTRADAS[Valor],ENTRADAS[Categoria],$B$217,ENTRADAS[Mês],D$5,ENTRADAS[Ano],$B$5,ENTRADAS[Subcategoria],$B225))))</f>
        <v/>
      </c>
      <c r="E225" s="61" t="str">
        <f>IF($B225="","",IF($B$217="","",IF($F$4=1,
SUMIFS(ENTRADAS[Valor],ENTRADAS[Categoria],$B$217,ENTRADAS[Status],"Concluído",ENTRADAS[Mês],E$5,ENTRADAS[Ano],$B$5,ENTRADAS[Subcategoria],$B225),
SUMIFS(ENTRADAS[Valor],ENTRADAS[Categoria],$B$217,ENTRADAS[Mês],E$5,ENTRADAS[Ano],$B$5,ENTRADAS[Subcategoria],$B225))))</f>
        <v/>
      </c>
      <c r="F225" s="61" t="str">
        <f>IF($B225="","",IF($B$217="","",IF($F$4=1,
SUMIFS(ENTRADAS[Valor],ENTRADAS[Categoria],$B$217,ENTRADAS[Status],"Concluído",ENTRADAS[Mês],F$5,ENTRADAS[Ano],$B$5,ENTRADAS[Subcategoria],$B225),
SUMIFS(ENTRADAS[Valor],ENTRADAS[Categoria],$B$217,ENTRADAS[Mês],F$5,ENTRADAS[Ano],$B$5,ENTRADAS[Subcategoria],$B225))))</f>
        <v/>
      </c>
      <c r="G225" s="61" t="str">
        <f>IF($B225="","",IF($B$217="","",IF($F$4=1,
SUMIFS(ENTRADAS[Valor],ENTRADAS[Categoria],$B$217,ENTRADAS[Status],"Concluído",ENTRADAS[Mês],G$5,ENTRADAS[Ano],$B$5,ENTRADAS[Subcategoria],$B225),
SUMIFS(ENTRADAS[Valor],ENTRADAS[Categoria],$B$217,ENTRADAS[Mês],G$5,ENTRADAS[Ano],$B$5,ENTRADAS[Subcategoria],$B225))))</f>
        <v/>
      </c>
      <c r="H225" s="61" t="str">
        <f>IF($B225="","",IF($B$217="","",IF($F$4=1,
SUMIFS(ENTRADAS[Valor],ENTRADAS[Categoria],$B$217,ENTRADAS[Status],"Concluído",ENTRADAS[Mês],H$5,ENTRADAS[Ano],$B$5,ENTRADAS[Subcategoria],$B225),
SUMIFS(ENTRADAS[Valor],ENTRADAS[Categoria],$B$217,ENTRADAS[Mês],H$5,ENTRADAS[Ano],$B$5,ENTRADAS[Subcategoria],$B225))))</f>
        <v/>
      </c>
      <c r="I225" s="61" t="str">
        <f>IF($B225="","",IF($B$217="","",IF($F$4=1,
SUMIFS(ENTRADAS[Valor],ENTRADAS[Categoria],$B$217,ENTRADAS[Status],"Concluído",ENTRADAS[Mês],I$5,ENTRADAS[Ano],$B$5,ENTRADAS[Subcategoria],$B225),
SUMIFS(ENTRADAS[Valor],ENTRADAS[Categoria],$B$217,ENTRADAS[Mês],I$5,ENTRADAS[Ano],$B$5,ENTRADAS[Subcategoria],$B225))))</f>
        <v/>
      </c>
      <c r="J225" s="61" t="str">
        <f>IF($B225="","",IF($B$217="","",IF($F$4=1,
SUMIFS(ENTRADAS[Valor],ENTRADAS[Categoria],$B$217,ENTRADAS[Status],"Concluído",ENTRADAS[Mês],J$5,ENTRADAS[Ano],$B$5,ENTRADAS[Subcategoria],$B225),
SUMIFS(ENTRADAS[Valor],ENTRADAS[Categoria],$B$217,ENTRADAS[Mês],J$5,ENTRADAS[Ano],$B$5,ENTRADAS[Subcategoria],$B225))))</f>
        <v/>
      </c>
      <c r="K225" s="61" t="str">
        <f>IF($B225="","",IF($B$217="","",IF($F$4=1,
SUMIFS(ENTRADAS[Valor],ENTRADAS[Categoria],$B$217,ENTRADAS[Status],"Concluído",ENTRADAS[Mês],K$5,ENTRADAS[Ano],$B$5,ENTRADAS[Subcategoria],$B225),
SUMIFS(ENTRADAS[Valor],ENTRADAS[Categoria],$B$217,ENTRADAS[Mês],K$5,ENTRADAS[Ano],$B$5,ENTRADAS[Subcategoria],$B225))))</f>
        <v/>
      </c>
      <c r="L225" s="61" t="str">
        <f>IF($B225="","",IF($B$217="","",IF($F$4=1,
SUMIFS(ENTRADAS[Valor],ENTRADAS[Categoria],$B$217,ENTRADAS[Status],"Concluído",ENTRADAS[Mês],L$5,ENTRADAS[Ano],$B$5,ENTRADAS[Subcategoria],$B225),
SUMIFS(ENTRADAS[Valor],ENTRADAS[Categoria],$B$217,ENTRADAS[Mês],L$5,ENTRADAS[Ano],$B$5,ENTRADAS[Subcategoria],$B225))))</f>
        <v/>
      </c>
      <c r="M225" s="61" t="str">
        <f>IF($B225="","",IF($B$217="","",IF($F$4=1,
SUMIFS(ENTRADAS[Valor],ENTRADAS[Categoria],$B$217,ENTRADAS[Status],"Concluído",ENTRADAS[Mês],M$5,ENTRADAS[Ano],$B$5,ENTRADAS[Subcategoria],$B225),
SUMIFS(ENTRADAS[Valor],ENTRADAS[Categoria],$B$217,ENTRADAS[Mês],M$5,ENTRADAS[Ano],$B$5,ENTRADAS[Subcategoria],$B225))))</f>
        <v/>
      </c>
      <c r="N225" s="61" t="str">
        <f>IF($B225="","",IF($B$217="","",IF($F$4=1,
SUMIFS(ENTRADAS[Valor],ENTRADAS[Categoria],$B$217,ENTRADAS[Status],"Concluído",ENTRADAS[Mês],N$5,ENTRADAS[Ano],$B$5,ENTRADAS[Subcategoria],$B225),
SUMIFS(ENTRADAS[Valor],ENTRADAS[Categoria],$B$217,ENTRADAS[Mês],N$5,ENTRADAS[Ano],$B$5,ENTRADAS[Subcategoria],$B225))))</f>
        <v/>
      </c>
      <c r="O225" s="57">
        <f t="shared" si="11"/>
        <v>0</v>
      </c>
    </row>
    <row r="226" spans="2:15" x14ac:dyDescent="0.3">
      <c r="B226" s="93" t="str">
        <f>IF('PLANO DE CONTAS'!D59="","",'PLANO DE CONTAS'!D59)</f>
        <v/>
      </c>
      <c r="C226" s="61" t="str">
        <f>IF($B226="","",IF($B$217="","",IF($F$4=1,
SUMIFS(ENTRADAS[Valor],ENTRADAS[Categoria],$B$217,ENTRADAS[Status],"Concluído",ENTRADAS[Mês],C$5,ENTRADAS[Ano],$B$5,ENTRADAS[Subcategoria],$B226),
SUMIFS(ENTRADAS[Valor],ENTRADAS[Categoria],$B$217,ENTRADAS[Mês],C$5,ENTRADAS[Ano],$B$5,ENTRADAS[Subcategoria],$B226))))</f>
        <v/>
      </c>
      <c r="D226" s="61" t="str">
        <f>IF($B226="","",IF($B$217="","",IF($F$4=1,
SUMIFS(ENTRADAS[Valor],ENTRADAS[Categoria],$B$217,ENTRADAS[Status],"Concluído",ENTRADAS[Mês],D$5,ENTRADAS[Ano],$B$5,ENTRADAS[Subcategoria],$B226),
SUMIFS(ENTRADAS[Valor],ENTRADAS[Categoria],$B$217,ENTRADAS[Mês],D$5,ENTRADAS[Ano],$B$5,ENTRADAS[Subcategoria],$B226))))</f>
        <v/>
      </c>
      <c r="E226" s="61" t="str">
        <f>IF($B226="","",IF($B$217="","",IF($F$4=1,
SUMIFS(ENTRADAS[Valor],ENTRADAS[Categoria],$B$217,ENTRADAS[Status],"Concluído",ENTRADAS[Mês],E$5,ENTRADAS[Ano],$B$5,ENTRADAS[Subcategoria],$B226),
SUMIFS(ENTRADAS[Valor],ENTRADAS[Categoria],$B$217,ENTRADAS[Mês],E$5,ENTRADAS[Ano],$B$5,ENTRADAS[Subcategoria],$B226))))</f>
        <v/>
      </c>
      <c r="F226" s="61" t="str">
        <f>IF($B226="","",IF($B$217="","",IF($F$4=1,
SUMIFS(ENTRADAS[Valor],ENTRADAS[Categoria],$B$217,ENTRADAS[Status],"Concluído",ENTRADAS[Mês],F$5,ENTRADAS[Ano],$B$5,ENTRADAS[Subcategoria],$B226),
SUMIFS(ENTRADAS[Valor],ENTRADAS[Categoria],$B$217,ENTRADAS[Mês],F$5,ENTRADAS[Ano],$B$5,ENTRADAS[Subcategoria],$B226))))</f>
        <v/>
      </c>
      <c r="G226" s="61" t="str">
        <f>IF($B226="","",IF($B$217="","",IF($F$4=1,
SUMIFS(ENTRADAS[Valor],ENTRADAS[Categoria],$B$217,ENTRADAS[Status],"Concluído",ENTRADAS[Mês],G$5,ENTRADAS[Ano],$B$5,ENTRADAS[Subcategoria],$B226),
SUMIFS(ENTRADAS[Valor],ENTRADAS[Categoria],$B$217,ENTRADAS[Mês],G$5,ENTRADAS[Ano],$B$5,ENTRADAS[Subcategoria],$B226))))</f>
        <v/>
      </c>
      <c r="H226" s="61" t="str">
        <f>IF($B226="","",IF($B$217="","",IF($F$4=1,
SUMIFS(ENTRADAS[Valor],ENTRADAS[Categoria],$B$217,ENTRADAS[Status],"Concluído",ENTRADAS[Mês],H$5,ENTRADAS[Ano],$B$5,ENTRADAS[Subcategoria],$B226),
SUMIFS(ENTRADAS[Valor],ENTRADAS[Categoria],$B$217,ENTRADAS[Mês],H$5,ENTRADAS[Ano],$B$5,ENTRADAS[Subcategoria],$B226))))</f>
        <v/>
      </c>
      <c r="I226" s="61" t="str">
        <f>IF($B226="","",IF($B$217="","",IF($F$4=1,
SUMIFS(ENTRADAS[Valor],ENTRADAS[Categoria],$B$217,ENTRADAS[Status],"Concluído",ENTRADAS[Mês],I$5,ENTRADAS[Ano],$B$5,ENTRADAS[Subcategoria],$B226),
SUMIFS(ENTRADAS[Valor],ENTRADAS[Categoria],$B$217,ENTRADAS[Mês],I$5,ENTRADAS[Ano],$B$5,ENTRADAS[Subcategoria],$B226))))</f>
        <v/>
      </c>
      <c r="J226" s="61" t="str">
        <f>IF($B226="","",IF($B$217="","",IF($F$4=1,
SUMIFS(ENTRADAS[Valor],ENTRADAS[Categoria],$B$217,ENTRADAS[Status],"Concluído",ENTRADAS[Mês],J$5,ENTRADAS[Ano],$B$5,ENTRADAS[Subcategoria],$B226),
SUMIFS(ENTRADAS[Valor],ENTRADAS[Categoria],$B$217,ENTRADAS[Mês],J$5,ENTRADAS[Ano],$B$5,ENTRADAS[Subcategoria],$B226))))</f>
        <v/>
      </c>
      <c r="K226" s="61" t="str">
        <f>IF($B226="","",IF($B$217="","",IF($F$4=1,
SUMIFS(ENTRADAS[Valor],ENTRADAS[Categoria],$B$217,ENTRADAS[Status],"Concluído",ENTRADAS[Mês],K$5,ENTRADAS[Ano],$B$5,ENTRADAS[Subcategoria],$B226),
SUMIFS(ENTRADAS[Valor],ENTRADAS[Categoria],$B$217,ENTRADAS[Mês],K$5,ENTRADAS[Ano],$B$5,ENTRADAS[Subcategoria],$B226))))</f>
        <v/>
      </c>
      <c r="L226" s="61" t="str">
        <f>IF($B226="","",IF($B$217="","",IF($F$4=1,
SUMIFS(ENTRADAS[Valor],ENTRADAS[Categoria],$B$217,ENTRADAS[Status],"Concluído",ENTRADAS[Mês],L$5,ENTRADAS[Ano],$B$5,ENTRADAS[Subcategoria],$B226),
SUMIFS(ENTRADAS[Valor],ENTRADAS[Categoria],$B$217,ENTRADAS[Mês],L$5,ENTRADAS[Ano],$B$5,ENTRADAS[Subcategoria],$B226))))</f>
        <v/>
      </c>
      <c r="M226" s="61" t="str">
        <f>IF($B226="","",IF($B$217="","",IF($F$4=1,
SUMIFS(ENTRADAS[Valor],ENTRADAS[Categoria],$B$217,ENTRADAS[Status],"Concluído",ENTRADAS[Mês],M$5,ENTRADAS[Ano],$B$5,ENTRADAS[Subcategoria],$B226),
SUMIFS(ENTRADAS[Valor],ENTRADAS[Categoria],$B$217,ENTRADAS[Mês],M$5,ENTRADAS[Ano],$B$5,ENTRADAS[Subcategoria],$B226))))</f>
        <v/>
      </c>
      <c r="N226" s="61" t="str">
        <f>IF($B226="","",IF($B$217="","",IF($F$4=1,
SUMIFS(ENTRADAS[Valor],ENTRADAS[Categoria],$B$217,ENTRADAS[Status],"Concluído",ENTRADAS[Mês],N$5,ENTRADAS[Ano],$B$5,ENTRADAS[Subcategoria],$B226),
SUMIFS(ENTRADAS[Valor],ENTRADAS[Categoria],$B$217,ENTRADAS[Mês],N$5,ENTRADAS[Ano],$B$5,ENTRADAS[Subcategoria],$B226))))</f>
        <v/>
      </c>
      <c r="O226" s="57">
        <f t="shared" si="11"/>
        <v>0</v>
      </c>
    </row>
    <row r="227" spans="2:15" x14ac:dyDescent="0.3">
      <c r="B227" s="93" t="str">
        <f>IF('PLANO DE CONTAS'!D60="","",'PLANO DE CONTAS'!D60)</f>
        <v/>
      </c>
      <c r="C227" s="61" t="str">
        <f>IF($B227="","",IF($B$217="","",IF($F$4=1,
SUMIFS(ENTRADAS[Valor],ENTRADAS[Categoria],$B$217,ENTRADAS[Status],"Concluído",ENTRADAS[Mês],C$5,ENTRADAS[Ano],$B$5,ENTRADAS[Subcategoria],$B227),
SUMIFS(ENTRADAS[Valor],ENTRADAS[Categoria],$B$217,ENTRADAS[Mês],C$5,ENTRADAS[Ano],$B$5,ENTRADAS[Subcategoria],$B227))))</f>
        <v/>
      </c>
      <c r="D227" s="61" t="str">
        <f>IF($B227="","",IF($B$217="","",IF($F$4=1,
SUMIFS(ENTRADAS[Valor],ENTRADAS[Categoria],$B$217,ENTRADAS[Status],"Concluído",ENTRADAS[Mês],D$5,ENTRADAS[Ano],$B$5,ENTRADAS[Subcategoria],$B227),
SUMIFS(ENTRADAS[Valor],ENTRADAS[Categoria],$B$217,ENTRADAS[Mês],D$5,ENTRADAS[Ano],$B$5,ENTRADAS[Subcategoria],$B227))))</f>
        <v/>
      </c>
      <c r="E227" s="61" t="str">
        <f>IF($B227="","",IF($B$217="","",IF($F$4=1,
SUMIFS(ENTRADAS[Valor],ENTRADAS[Categoria],$B$217,ENTRADAS[Status],"Concluído",ENTRADAS[Mês],E$5,ENTRADAS[Ano],$B$5,ENTRADAS[Subcategoria],$B227),
SUMIFS(ENTRADAS[Valor],ENTRADAS[Categoria],$B$217,ENTRADAS[Mês],E$5,ENTRADAS[Ano],$B$5,ENTRADAS[Subcategoria],$B227))))</f>
        <v/>
      </c>
      <c r="F227" s="61" t="str">
        <f>IF($B227="","",IF($B$217="","",IF($F$4=1,
SUMIFS(ENTRADAS[Valor],ENTRADAS[Categoria],$B$217,ENTRADAS[Status],"Concluído",ENTRADAS[Mês],F$5,ENTRADAS[Ano],$B$5,ENTRADAS[Subcategoria],$B227),
SUMIFS(ENTRADAS[Valor],ENTRADAS[Categoria],$B$217,ENTRADAS[Mês],F$5,ENTRADAS[Ano],$B$5,ENTRADAS[Subcategoria],$B227))))</f>
        <v/>
      </c>
      <c r="G227" s="61" t="str">
        <f>IF($B227="","",IF($B$217="","",IF($F$4=1,
SUMIFS(ENTRADAS[Valor],ENTRADAS[Categoria],$B$217,ENTRADAS[Status],"Concluído",ENTRADAS[Mês],G$5,ENTRADAS[Ano],$B$5,ENTRADAS[Subcategoria],$B227),
SUMIFS(ENTRADAS[Valor],ENTRADAS[Categoria],$B$217,ENTRADAS[Mês],G$5,ENTRADAS[Ano],$B$5,ENTRADAS[Subcategoria],$B227))))</f>
        <v/>
      </c>
      <c r="H227" s="61" t="str">
        <f>IF($B227="","",IF($B$217="","",IF($F$4=1,
SUMIFS(ENTRADAS[Valor],ENTRADAS[Categoria],$B$217,ENTRADAS[Status],"Concluído",ENTRADAS[Mês],H$5,ENTRADAS[Ano],$B$5,ENTRADAS[Subcategoria],$B227),
SUMIFS(ENTRADAS[Valor],ENTRADAS[Categoria],$B$217,ENTRADAS[Mês],H$5,ENTRADAS[Ano],$B$5,ENTRADAS[Subcategoria],$B227))))</f>
        <v/>
      </c>
      <c r="I227" s="61" t="str">
        <f>IF($B227="","",IF($B$217="","",IF($F$4=1,
SUMIFS(ENTRADAS[Valor],ENTRADAS[Categoria],$B$217,ENTRADAS[Status],"Concluído",ENTRADAS[Mês],I$5,ENTRADAS[Ano],$B$5,ENTRADAS[Subcategoria],$B227),
SUMIFS(ENTRADAS[Valor],ENTRADAS[Categoria],$B$217,ENTRADAS[Mês],I$5,ENTRADAS[Ano],$B$5,ENTRADAS[Subcategoria],$B227))))</f>
        <v/>
      </c>
      <c r="J227" s="61" t="str">
        <f>IF($B227="","",IF($B$217="","",IF($F$4=1,
SUMIFS(ENTRADAS[Valor],ENTRADAS[Categoria],$B$217,ENTRADAS[Status],"Concluído",ENTRADAS[Mês],J$5,ENTRADAS[Ano],$B$5,ENTRADAS[Subcategoria],$B227),
SUMIFS(ENTRADAS[Valor],ENTRADAS[Categoria],$B$217,ENTRADAS[Mês],J$5,ENTRADAS[Ano],$B$5,ENTRADAS[Subcategoria],$B227))))</f>
        <v/>
      </c>
      <c r="K227" s="61" t="str">
        <f>IF($B227="","",IF($B$217="","",IF($F$4=1,
SUMIFS(ENTRADAS[Valor],ENTRADAS[Categoria],$B$217,ENTRADAS[Status],"Concluído",ENTRADAS[Mês],K$5,ENTRADAS[Ano],$B$5,ENTRADAS[Subcategoria],$B227),
SUMIFS(ENTRADAS[Valor],ENTRADAS[Categoria],$B$217,ENTRADAS[Mês],K$5,ENTRADAS[Ano],$B$5,ENTRADAS[Subcategoria],$B227))))</f>
        <v/>
      </c>
      <c r="L227" s="61" t="str">
        <f>IF($B227="","",IF($B$217="","",IF($F$4=1,
SUMIFS(ENTRADAS[Valor],ENTRADAS[Categoria],$B$217,ENTRADAS[Status],"Concluído",ENTRADAS[Mês],L$5,ENTRADAS[Ano],$B$5,ENTRADAS[Subcategoria],$B227),
SUMIFS(ENTRADAS[Valor],ENTRADAS[Categoria],$B$217,ENTRADAS[Mês],L$5,ENTRADAS[Ano],$B$5,ENTRADAS[Subcategoria],$B227))))</f>
        <v/>
      </c>
      <c r="M227" s="61" t="str">
        <f>IF($B227="","",IF($B$217="","",IF($F$4=1,
SUMIFS(ENTRADAS[Valor],ENTRADAS[Categoria],$B$217,ENTRADAS[Status],"Concluído",ENTRADAS[Mês],M$5,ENTRADAS[Ano],$B$5,ENTRADAS[Subcategoria],$B227),
SUMIFS(ENTRADAS[Valor],ENTRADAS[Categoria],$B$217,ENTRADAS[Mês],M$5,ENTRADAS[Ano],$B$5,ENTRADAS[Subcategoria],$B227))))</f>
        <v/>
      </c>
      <c r="N227" s="61" t="str">
        <f>IF($B227="","",IF($B$217="","",IF($F$4=1,
SUMIFS(ENTRADAS[Valor],ENTRADAS[Categoria],$B$217,ENTRADAS[Status],"Concluído",ENTRADAS[Mês],N$5,ENTRADAS[Ano],$B$5,ENTRADAS[Subcategoria],$B227),
SUMIFS(ENTRADAS[Valor],ENTRADAS[Categoria],$B$217,ENTRADAS[Mês],N$5,ENTRADAS[Ano],$B$5,ENTRADAS[Subcategoria],$B227))))</f>
        <v/>
      </c>
      <c r="O227" s="57">
        <f t="shared" si="11"/>
        <v>0</v>
      </c>
    </row>
    <row r="228" spans="2:15" x14ac:dyDescent="0.3">
      <c r="B228" s="93" t="str">
        <f>IF('PLANO DE CONTAS'!D61="","",'PLANO DE CONTAS'!D61)</f>
        <v/>
      </c>
      <c r="C228" s="61" t="str">
        <f>IF($B228="","",IF($B$217="","",IF($F$4=1,
SUMIFS(ENTRADAS[Valor],ENTRADAS[Categoria],$B$217,ENTRADAS[Status],"Concluído",ENTRADAS[Mês],C$5,ENTRADAS[Ano],$B$5,ENTRADAS[Subcategoria],$B228),
SUMIFS(ENTRADAS[Valor],ENTRADAS[Categoria],$B$217,ENTRADAS[Mês],C$5,ENTRADAS[Ano],$B$5,ENTRADAS[Subcategoria],$B228))))</f>
        <v/>
      </c>
      <c r="D228" s="61" t="str">
        <f>IF($B228="","",IF($B$217="","",IF($F$4=1,
SUMIFS(ENTRADAS[Valor],ENTRADAS[Categoria],$B$217,ENTRADAS[Status],"Concluído",ENTRADAS[Mês],D$5,ENTRADAS[Ano],$B$5,ENTRADAS[Subcategoria],$B228),
SUMIFS(ENTRADAS[Valor],ENTRADAS[Categoria],$B$217,ENTRADAS[Mês],D$5,ENTRADAS[Ano],$B$5,ENTRADAS[Subcategoria],$B228))))</f>
        <v/>
      </c>
      <c r="E228" s="61" t="str">
        <f>IF($B228="","",IF($B$217="","",IF($F$4=1,
SUMIFS(ENTRADAS[Valor],ENTRADAS[Categoria],$B$217,ENTRADAS[Status],"Concluído",ENTRADAS[Mês],E$5,ENTRADAS[Ano],$B$5,ENTRADAS[Subcategoria],$B228),
SUMIFS(ENTRADAS[Valor],ENTRADAS[Categoria],$B$217,ENTRADAS[Mês],E$5,ENTRADAS[Ano],$B$5,ENTRADAS[Subcategoria],$B228))))</f>
        <v/>
      </c>
      <c r="F228" s="61" t="str">
        <f>IF($B228="","",IF($B$217="","",IF($F$4=1,
SUMIFS(ENTRADAS[Valor],ENTRADAS[Categoria],$B$217,ENTRADAS[Status],"Concluído",ENTRADAS[Mês],F$5,ENTRADAS[Ano],$B$5,ENTRADAS[Subcategoria],$B228),
SUMIFS(ENTRADAS[Valor],ENTRADAS[Categoria],$B$217,ENTRADAS[Mês],F$5,ENTRADAS[Ano],$B$5,ENTRADAS[Subcategoria],$B228))))</f>
        <v/>
      </c>
      <c r="G228" s="61" t="str">
        <f>IF($B228="","",IF($B$217="","",IF($F$4=1,
SUMIFS(ENTRADAS[Valor],ENTRADAS[Categoria],$B$217,ENTRADAS[Status],"Concluído",ENTRADAS[Mês],G$5,ENTRADAS[Ano],$B$5,ENTRADAS[Subcategoria],$B228),
SUMIFS(ENTRADAS[Valor],ENTRADAS[Categoria],$B$217,ENTRADAS[Mês],G$5,ENTRADAS[Ano],$B$5,ENTRADAS[Subcategoria],$B228))))</f>
        <v/>
      </c>
      <c r="H228" s="61" t="str">
        <f>IF($B228="","",IF($B$217="","",IF($F$4=1,
SUMIFS(ENTRADAS[Valor],ENTRADAS[Categoria],$B$217,ENTRADAS[Status],"Concluído",ENTRADAS[Mês],H$5,ENTRADAS[Ano],$B$5,ENTRADAS[Subcategoria],$B228),
SUMIFS(ENTRADAS[Valor],ENTRADAS[Categoria],$B$217,ENTRADAS[Mês],H$5,ENTRADAS[Ano],$B$5,ENTRADAS[Subcategoria],$B228))))</f>
        <v/>
      </c>
      <c r="I228" s="61" t="str">
        <f>IF($B228="","",IF($B$217="","",IF($F$4=1,
SUMIFS(ENTRADAS[Valor],ENTRADAS[Categoria],$B$217,ENTRADAS[Status],"Concluído",ENTRADAS[Mês],I$5,ENTRADAS[Ano],$B$5,ENTRADAS[Subcategoria],$B228),
SUMIFS(ENTRADAS[Valor],ENTRADAS[Categoria],$B$217,ENTRADAS[Mês],I$5,ENTRADAS[Ano],$B$5,ENTRADAS[Subcategoria],$B228))))</f>
        <v/>
      </c>
      <c r="J228" s="61" t="str">
        <f>IF($B228="","",IF($B$217="","",IF($F$4=1,
SUMIFS(ENTRADAS[Valor],ENTRADAS[Categoria],$B$217,ENTRADAS[Status],"Concluído",ENTRADAS[Mês],J$5,ENTRADAS[Ano],$B$5,ENTRADAS[Subcategoria],$B228),
SUMIFS(ENTRADAS[Valor],ENTRADAS[Categoria],$B$217,ENTRADAS[Mês],J$5,ENTRADAS[Ano],$B$5,ENTRADAS[Subcategoria],$B228))))</f>
        <v/>
      </c>
      <c r="K228" s="61" t="str">
        <f>IF($B228="","",IF($B$217="","",IF($F$4=1,
SUMIFS(ENTRADAS[Valor],ENTRADAS[Categoria],$B$217,ENTRADAS[Status],"Concluído",ENTRADAS[Mês],K$5,ENTRADAS[Ano],$B$5,ENTRADAS[Subcategoria],$B228),
SUMIFS(ENTRADAS[Valor],ENTRADAS[Categoria],$B$217,ENTRADAS[Mês],K$5,ENTRADAS[Ano],$B$5,ENTRADAS[Subcategoria],$B228))))</f>
        <v/>
      </c>
      <c r="L228" s="61" t="str">
        <f>IF($B228="","",IF($B$217="","",IF($F$4=1,
SUMIFS(ENTRADAS[Valor],ENTRADAS[Categoria],$B$217,ENTRADAS[Status],"Concluído",ENTRADAS[Mês],L$5,ENTRADAS[Ano],$B$5,ENTRADAS[Subcategoria],$B228),
SUMIFS(ENTRADAS[Valor],ENTRADAS[Categoria],$B$217,ENTRADAS[Mês],L$5,ENTRADAS[Ano],$B$5,ENTRADAS[Subcategoria],$B228))))</f>
        <v/>
      </c>
      <c r="M228" s="61" t="str">
        <f>IF($B228="","",IF($B$217="","",IF($F$4=1,
SUMIFS(ENTRADAS[Valor],ENTRADAS[Categoria],$B$217,ENTRADAS[Status],"Concluído",ENTRADAS[Mês],M$5,ENTRADAS[Ano],$B$5,ENTRADAS[Subcategoria],$B228),
SUMIFS(ENTRADAS[Valor],ENTRADAS[Categoria],$B$217,ENTRADAS[Mês],M$5,ENTRADAS[Ano],$B$5,ENTRADAS[Subcategoria],$B228))))</f>
        <v/>
      </c>
      <c r="N228" s="61" t="str">
        <f>IF($B228="","",IF($B$217="","",IF($F$4=1,
SUMIFS(ENTRADAS[Valor],ENTRADAS[Categoria],$B$217,ENTRADAS[Status],"Concluído",ENTRADAS[Mês],N$5,ENTRADAS[Ano],$B$5,ENTRADAS[Subcategoria],$B228),
SUMIFS(ENTRADAS[Valor],ENTRADAS[Categoria],$B$217,ENTRADAS[Mês],N$5,ENTRADAS[Ano],$B$5,ENTRADAS[Subcategoria],$B228))))</f>
        <v/>
      </c>
      <c r="O228" s="57">
        <f t="shared" si="11"/>
        <v>0</v>
      </c>
    </row>
    <row r="229" spans="2:15" x14ac:dyDescent="0.3">
      <c r="B229" s="93" t="str">
        <f>IF('PLANO DE CONTAS'!D62="","",'PLANO DE CONTAS'!D62)</f>
        <v/>
      </c>
      <c r="C229" s="61" t="str">
        <f>IF($B229="","",IF($B$217="","",IF($F$4=1,
SUMIFS(ENTRADAS[Valor],ENTRADAS[Categoria],$B$217,ENTRADAS[Status],"Concluído",ENTRADAS[Mês],C$5,ENTRADAS[Ano],$B$5,ENTRADAS[Subcategoria],$B229),
SUMIFS(ENTRADAS[Valor],ENTRADAS[Categoria],$B$217,ENTRADAS[Mês],C$5,ENTRADAS[Ano],$B$5,ENTRADAS[Subcategoria],$B229))))</f>
        <v/>
      </c>
      <c r="D229" s="61" t="str">
        <f>IF($B229="","",IF($B$217="","",IF($F$4=1,
SUMIFS(ENTRADAS[Valor],ENTRADAS[Categoria],$B$217,ENTRADAS[Status],"Concluído",ENTRADAS[Mês],D$5,ENTRADAS[Ano],$B$5,ENTRADAS[Subcategoria],$B229),
SUMIFS(ENTRADAS[Valor],ENTRADAS[Categoria],$B$217,ENTRADAS[Mês],D$5,ENTRADAS[Ano],$B$5,ENTRADAS[Subcategoria],$B229))))</f>
        <v/>
      </c>
      <c r="E229" s="61" t="str">
        <f>IF($B229="","",IF($B$217="","",IF($F$4=1,
SUMIFS(ENTRADAS[Valor],ENTRADAS[Categoria],$B$217,ENTRADAS[Status],"Concluído",ENTRADAS[Mês],E$5,ENTRADAS[Ano],$B$5,ENTRADAS[Subcategoria],$B229),
SUMIFS(ENTRADAS[Valor],ENTRADAS[Categoria],$B$217,ENTRADAS[Mês],E$5,ENTRADAS[Ano],$B$5,ENTRADAS[Subcategoria],$B229))))</f>
        <v/>
      </c>
      <c r="F229" s="61" t="str">
        <f>IF($B229="","",IF($B$217="","",IF($F$4=1,
SUMIFS(ENTRADAS[Valor],ENTRADAS[Categoria],$B$217,ENTRADAS[Status],"Concluído",ENTRADAS[Mês],F$5,ENTRADAS[Ano],$B$5,ENTRADAS[Subcategoria],$B229),
SUMIFS(ENTRADAS[Valor],ENTRADAS[Categoria],$B$217,ENTRADAS[Mês],F$5,ENTRADAS[Ano],$B$5,ENTRADAS[Subcategoria],$B229))))</f>
        <v/>
      </c>
      <c r="G229" s="61" t="str">
        <f>IF($B229="","",IF($B$217="","",IF($F$4=1,
SUMIFS(ENTRADAS[Valor],ENTRADAS[Categoria],$B$217,ENTRADAS[Status],"Concluído",ENTRADAS[Mês],G$5,ENTRADAS[Ano],$B$5,ENTRADAS[Subcategoria],$B229),
SUMIFS(ENTRADAS[Valor],ENTRADAS[Categoria],$B$217,ENTRADAS[Mês],G$5,ENTRADAS[Ano],$B$5,ENTRADAS[Subcategoria],$B229))))</f>
        <v/>
      </c>
      <c r="H229" s="61" t="str">
        <f>IF($B229="","",IF($B$217="","",IF($F$4=1,
SUMIFS(ENTRADAS[Valor],ENTRADAS[Categoria],$B$217,ENTRADAS[Status],"Concluído",ENTRADAS[Mês],H$5,ENTRADAS[Ano],$B$5,ENTRADAS[Subcategoria],$B229),
SUMIFS(ENTRADAS[Valor],ENTRADAS[Categoria],$B$217,ENTRADAS[Mês],H$5,ENTRADAS[Ano],$B$5,ENTRADAS[Subcategoria],$B229))))</f>
        <v/>
      </c>
      <c r="I229" s="61" t="str">
        <f>IF($B229="","",IF($B$217="","",IF($F$4=1,
SUMIFS(ENTRADAS[Valor],ENTRADAS[Categoria],$B$217,ENTRADAS[Status],"Concluído",ENTRADAS[Mês],I$5,ENTRADAS[Ano],$B$5,ENTRADAS[Subcategoria],$B229),
SUMIFS(ENTRADAS[Valor],ENTRADAS[Categoria],$B$217,ENTRADAS[Mês],I$5,ENTRADAS[Ano],$B$5,ENTRADAS[Subcategoria],$B229))))</f>
        <v/>
      </c>
      <c r="J229" s="61" t="str">
        <f>IF($B229="","",IF($B$217="","",IF($F$4=1,
SUMIFS(ENTRADAS[Valor],ENTRADAS[Categoria],$B$217,ENTRADAS[Status],"Concluído",ENTRADAS[Mês],J$5,ENTRADAS[Ano],$B$5,ENTRADAS[Subcategoria],$B229),
SUMIFS(ENTRADAS[Valor],ENTRADAS[Categoria],$B$217,ENTRADAS[Mês],J$5,ENTRADAS[Ano],$B$5,ENTRADAS[Subcategoria],$B229))))</f>
        <v/>
      </c>
      <c r="K229" s="61" t="str">
        <f>IF($B229="","",IF($B$217="","",IF($F$4=1,
SUMIFS(ENTRADAS[Valor],ENTRADAS[Categoria],$B$217,ENTRADAS[Status],"Concluído",ENTRADAS[Mês],K$5,ENTRADAS[Ano],$B$5,ENTRADAS[Subcategoria],$B229),
SUMIFS(ENTRADAS[Valor],ENTRADAS[Categoria],$B$217,ENTRADAS[Mês],K$5,ENTRADAS[Ano],$B$5,ENTRADAS[Subcategoria],$B229))))</f>
        <v/>
      </c>
      <c r="L229" s="61" t="str">
        <f>IF($B229="","",IF($B$217="","",IF($F$4=1,
SUMIFS(ENTRADAS[Valor],ENTRADAS[Categoria],$B$217,ENTRADAS[Status],"Concluído",ENTRADAS[Mês],L$5,ENTRADAS[Ano],$B$5,ENTRADAS[Subcategoria],$B229),
SUMIFS(ENTRADAS[Valor],ENTRADAS[Categoria],$B$217,ENTRADAS[Mês],L$5,ENTRADAS[Ano],$B$5,ENTRADAS[Subcategoria],$B229))))</f>
        <v/>
      </c>
      <c r="M229" s="61" t="str">
        <f>IF($B229="","",IF($B$217="","",IF($F$4=1,
SUMIFS(ENTRADAS[Valor],ENTRADAS[Categoria],$B$217,ENTRADAS[Status],"Concluído",ENTRADAS[Mês],M$5,ENTRADAS[Ano],$B$5,ENTRADAS[Subcategoria],$B229),
SUMIFS(ENTRADAS[Valor],ENTRADAS[Categoria],$B$217,ENTRADAS[Mês],M$5,ENTRADAS[Ano],$B$5,ENTRADAS[Subcategoria],$B229))))</f>
        <v/>
      </c>
      <c r="N229" s="61" t="str">
        <f>IF($B229="","",IF($B$217="","",IF($F$4=1,
SUMIFS(ENTRADAS[Valor],ENTRADAS[Categoria],$B$217,ENTRADAS[Status],"Concluído",ENTRADAS[Mês],N$5,ENTRADAS[Ano],$B$5,ENTRADAS[Subcategoria],$B229),
SUMIFS(ENTRADAS[Valor],ENTRADAS[Categoria],$B$217,ENTRADAS[Mês],N$5,ENTRADAS[Ano],$B$5,ENTRADAS[Subcategoria],$B229))))</f>
        <v/>
      </c>
      <c r="O229" s="57">
        <f t="shared" si="11"/>
        <v>0</v>
      </c>
    </row>
    <row r="230" spans="2:15" x14ac:dyDescent="0.3">
      <c r="B230" s="93" t="str">
        <f>IF('PLANO DE CONTAS'!D63="","",'PLANO DE CONTAS'!D63)</f>
        <v/>
      </c>
      <c r="C230" s="61" t="str">
        <f>IF($B230="","",IF($B$217="","",IF($F$4=1,
SUMIFS(ENTRADAS[Valor],ENTRADAS[Categoria],$B$217,ENTRADAS[Status],"Concluído",ENTRADAS[Mês],C$5,ENTRADAS[Ano],$B$5,ENTRADAS[Subcategoria],$B230),
SUMIFS(ENTRADAS[Valor],ENTRADAS[Categoria],$B$217,ENTRADAS[Mês],C$5,ENTRADAS[Ano],$B$5,ENTRADAS[Subcategoria],$B230))))</f>
        <v/>
      </c>
      <c r="D230" s="61" t="str">
        <f>IF($B230="","",IF($B$217="","",IF($F$4=1,
SUMIFS(ENTRADAS[Valor],ENTRADAS[Categoria],$B$217,ENTRADAS[Status],"Concluído",ENTRADAS[Mês],D$5,ENTRADAS[Ano],$B$5,ENTRADAS[Subcategoria],$B230),
SUMIFS(ENTRADAS[Valor],ENTRADAS[Categoria],$B$217,ENTRADAS[Mês],D$5,ENTRADAS[Ano],$B$5,ENTRADAS[Subcategoria],$B230))))</f>
        <v/>
      </c>
      <c r="E230" s="61" t="str">
        <f>IF($B230="","",IF($B$217="","",IF($F$4=1,
SUMIFS(ENTRADAS[Valor],ENTRADAS[Categoria],$B$217,ENTRADAS[Status],"Concluído",ENTRADAS[Mês],E$5,ENTRADAS[Ano],$B$5,ENTRADAS[Subcategoria],$B230),
SUMIFS(ENTRADAS[Valor],ENTRADAS[Categoria],$B$217,ENTRADAS[Mês],E$5,ENTRADAS[Ano],$B$5,ENTRADAS[Subcategoria],$B230))))</f>
        <v/>
      </c>
      <c r="F230" s="61" t="str">
        <f>IF($B230="","",IF($B$217="","",IF($F$4=1,
SUMIFS(ENTRADAS[Valor],ENTRADAS[Categoria],$B$217,ENTRADAS[Status],"Concluído",ENTRADAS[Mês],F$5,ENTRADAS[Ano],$B$5,ENTRADAS[Subcategoria],$B230),
SUMIFS(ENTRADAS[Valor],ENTRADAS[Categoria],$B$217,ENTRADAS[Mês],F$5,ENTRADAS[Ano],$B$5,ENTRADAS[Subcategoria],$B230))))</f>
        <v/>
      </c>
      <c r="G230" s="61" t="str">
        <f>IF($B230="","",IF($B$217="","",IF($F$4=1,
SUMIFS(ENTRADAS[Valor],ENTRADAS[Categoria],$B$217,ENTRADAS[Status],"Concluído",ENTRADAS[Mês],G$5,ENTRADAS[Ano],$B$5,ENTRADAS[Subcategoria],$B230),
SUMIFS(ENTRADAS[Valor],ENTRADAS[Categoria],$B$217,ENTRADAS[Mês],G$5,ENTRADAS[Ano],$B$5,ENTRADAS[Subcategoria],$B230))))</f>
        <v/>
      </c>
      <c r="H230" s="61" t="str">
        <f>IF($B230="","",IF($B$217="","",IF($F$4=1,
SUMIFS(ENTRADAS[Valor],ENTRADAS[Categoria],$B$217,ENTRADAS[Status],"Concluído",ENTRADAS[Mês],H$5,ENTRADAS[Ano],$B$5,ENTRADAS[Subcategoria],$B230),
SUMIFS(ENTRADAS[Valor],ENTRADAS[Categoria],$B$217,ENTRADAS[Mês],H$5,ENTRADAS[Ano],$B$5,ENTRADAS[Subcategoria],$B230))))</f>
        <v/>
      </c>
      <c r="I230" s="61" t="str">
        <f>IF($B230="","",IF($B$217="","",IF($F$4=1,
SUMIFS(ENTRADAS[Valor],ENTRADAS[Categoria],$B$217,ENTRADAS[Status],"Concluído",ENTRADAS[Mês],I$5,ENTRADAS[Ano],$B$5,ENTRADAS[Subcategoria],$B230),
SUMIFS(ENTRADAS[Valor],ENTRADAS[Categoria],$B$217,ENTRADAS[Mês],I$5,ENTRADAS[Ano],$B$5,ENTRADAS[Subcategoria],$B230))))</f>
        <v/>
      </c>
      <c r="J230" s="61" t="str">
        <f>IF($B230="","",IF($B$217="","",IF($F$4=1,
SUMIFS(ENTRADAS[Valor],ENTRADAS[Categoria],$B$217,ENTRADAS[Status],"Concluído",ENTRADAS[Mês],J$5,ENTRADAS[Ano],$B$5,ENTRADAS[Subcategoria],$B230),
SUMIFS(ENTRADAS[Valor],ENTRADAS[Categoria],$B$217,ENTRADAS[Mês],J$5,ENTRADAS[Ano],$B$5,ENTRADAS[Subcategoria],$B230))))</f>
        <v/>
      </c>
      <c r="K230" s="61" t="str">
        <f>IF($B230="","",IF($B$217="","",IF($F$4=1,
SUMIFS(ENTRADAS[Valor],ENTRADAS[Categoria],$B$217,ENTRADAS[Status],"Concluído",ENTRADAS[Mês],K$5,ENTRADAS[Ano],$B$5,ENTRADAS[Subcategoria],$B230),
SUMIFS(ENTRADAS[Valor],ENTRADAS[Categoria],$B$217,ENTRADAS[Mês],K$5,ENTRADAS[Ano],$B$5,ENTRADAS[Subcategoria],$B230))))</f>
        <v/>
      </c>
      <c r="L230" s="61" t="str">
        <f>IF($B230="","",IF($B$217="","",IF($F$4=1,
SUMIFS(ENTRADAS[Valor],ENTRADAS[Categoria],$B$217,ENTRADAS[Status],"Concluído",ENTRADAS[Mês],L$5,ENTRADAS[Ano],$B$5,ENTRADAS[Subcategoria],$B230),
SUMIFS(ENTRADAS[Valor],ENTRADAS[Categoria],$B$217,ENTRADAS[Mês],L$5,ENTRADAS[Ano],$B$5,ENTRADAS[Subcategoria],$B230))))</f>
        <v/>
      </c>
      <c r="M230" s="61" t="str">
        <f>IF($B230="","",IF($B$217="","",IF($F$4=1,
SUMIFS(ENTRADAS[Valor],ENTRADAS[Categoria],$B$217,ENTRADAS[Status],"Concluído",ENTRADAS[Mês],M$5,ENTRADAS[Ano],$B$5,ENTRADAS[Subcategoria],$B230),
SUMIFS(ENTRADAS[Valor],ENTRADAS[Categoria],$B$217,ENTRADAS[Mês],M$5,ENTRADAS[Ano],$B$5,ENTRADAS[Subcategoria],$B230))))</f>
        <v/>
      </c>
      <c r="N230" s="61" t="str">
        <f>IF($B230="","",IF($B$217="","",IF($F$4=1,
SUMIFS(ENTRADAS[Valor],ENTRADAS[Categoria],$B$217,ENTRADAS[Status],"Concluído",ENTRADAS[Mês],N$5,ENTRADAS[Ano],$B$5,ENTRADAS[Subcategoria],$B230),
SUMIFS(ENTRADAS[Valor],ENTRADAS[Categoria],$B$217,ENTRADAS[Mês],N$5,ENTRADAS[Ano],$B$5,ENTRADAS[Subcategoria],$B230))))</f>
        <v/>
      </c>
      <c r="O230" s="57">
        <f t="shared" si="11"/>
        <v>0</v>
      </c>
    </row>
    <row r="231" spans="2:15" x14ac:dyDescent="0.3">
      <c r="B231" s="93" t="str">
        <f>IF('PLANO DE CONTAS'!D64="","",'PLANO DE CONTAS'!D64)</f>
        <v/>
      </c>
      <c r="C231" s="61" t="str">
        <f>IF($B231="","",IF($B$217="","",IF($F$4=1,
SUMIFS(ENTRADAS[Valor],ENTRADAS[Categoria],$B$217,ENTRADAS[Status],"Concluído",ENTRADAS[Mês],C$5,ENTRADAS[Ano],$B$5,ENTRADAS[Subcategoria],$B231),
SUMIFS(ENTRADAS[Valor],ENTRADAS[Categoria],$B$217,ENTRADAS[Mês],C$5,ENTRADAS[Ano],$B$5,ENTRADAS[Subcategoria],$B231))))</f>
        <v/>
      </c>
      <c r="D231" s="61" t="str">
        <f>IF($B231="","",IF($B$217="","",IF($F$4=1,
SUMIFS(ENTRADAS[Valor],ENTRADAS[Categoria],$B$217,ENTRADAS[Status],"Concluído",ENTRADAS[Mês],D$5,ENTRADAS[Ano],$B$5,ENTRADAS[Subcategoria],$B231),
SUMIFS(ENTRADAS[Valor],ENTRADAS[Categoria],$B$217,ENTRADAS[Mês],D$5,ENTRADAS[Ano],$B$5,ENTRADAS[Subcategoria],$B231))))</f>
        <v/>
      </c>
      <c r="E231" s="61" t="str">
        <f>IF($B231="","",IF($B$217="","",IF($F$4=1,
SUMIFS(ENTRADAS[Valor],ENTRADAS[Categoria],$B$217,ENTRADAS[Status],"Concluído",ENTRADAS[Mês],E$5,ENTRADAS[Ano],$B$5,ENTRADAS[Subcategoria],$B231),
SUMIFS(ENTRADAS[Valor],ENTRADAS[Categoria],$B$217,ENTRADAS[Mês],E$5,ENTRADAS[Ano],$B$5,ENTRADAS[Subcategoria],$B231))))</f>
        <v/>
      </c>
      <c r="F231" s="61" t="str">
        <f>IF($B231="","",IF($B$217="","",IF($F$4=1,
SUMIFS(ENTRADAS[Valor],ENTRADAS[Categoria],$B$217,ENTRADAS[Status],"Concluído",ENTRADAS[Mês],F$5,ENTRADAS[Ano],$B$5,ENTRADAS[Subcategoria],$B231),
SUMIFS(ENTRADAS[Valor],ENTRADAS[Categoria],$B$217,ENTRADAS[Mês],F$5,ENTRADAS[Ano],$B$5,ENTRADAS[Subcategoria],$B231))))</f>
        <v/>
      </c>
      <c r="G231" s="61" t="str">
        <f>IF($B231="","",IF($B$217="","",IF($F$4=1,
SUMIFS(ENTRADAS[Valor],ENTRADAS[Categoria],$B$217,ENTRADAS[Status],"Concluído",ENTRADAS[Mês],G$5,ENTRADAS[Ano],$B$5,ENTRADAS[Subcategoria],$B231),
SUMIFS(ENTRADAS[Valor],ENTRADAS[Categoria],$B$217,ENTRADAS[Mês],G$5,ENTRADAS[Ano],$B$5,ENTRADAS[Subcategoria],$B231))))</f>
        <v/>
      </c>
      <c r="H231" s="61" t="str">
        <f>IF($B231="","",IF($B$217="","",IF($F$4=1,
SUMIFS(ENTRADAS[Valor],ENTRADAS[Categoria],$B$217,ENTRADAS[Status],"Concluído",ENTRADAS[Mês],H$5,ENTRADAS[Ano],$B$5,ENTRADAS[Subcategoria],$B231),
SUMIFS(ENTRADAS[Valor],ENTRADAS[Categoria],$B$217,ENTRADAS[Mês],H$5,ENTRADAS[Ano],$B$5,ENTRADAS[Subcategoria],$B231))))</f>
        <v/>
      </c>
      <c r="I231" s="61" t="str">
        <f>IF($B231="","",IF($B$217="","",IF($F$4=1,
SUMIFS(ENTRADAS[Valor],ENTRADAS[Categoria],$B$217,ENTRADAS[Status],"Concluído",ENTRADAS[Mês],I$5,ENTRADAS[Ano],$B$5,ENTRADAS[Subcategoria],$B231),
SUMIFS(ENTRADAS[Valor],ENTRADAS[Categoria],$B$217,ENTRADAS[Mês],I$5,ENTRADAS[Ano],$B$5,ENTRADAS[Subcategoria],$B231))))</f>
        <v/>
      </c>
      <c r="J231" s="61" t="str">
        <f>IF($B231="","",IF($B$217="","",IF($F$4=1,
SUMIFS(ENTRADAS[Valor],ENTRADAS[Categoria],$B$217,ENTRADAS[Status],"Concluído",ENTRADAS[Mês],J$5,ENTRADAS[Ano],$B$5,ENTRADAS[Subcategoria],$B231),
SUMIFS(ENTRADAS[Valor],ENTRADAS[Categoria],$B$217,ENTRADAS[Mês],J$5,ENTRADAS[Ano],$B$5,ENTRADAS[Subcategoria],$B231))))</f>
        <v/>
      </c>
      <c r="K231" s="61" t="str">
        <f>IF($B231="","",IF($B$217="","",IF($F$4=1,
SUMIFS(ENTRADAS[Valor],ENTRADAS[Categoria],$B$217,ENTRADAS[Status],"Concluído",ENTRADAS[Mês],K$5,ENTRADAS[Ano],$B$5,ENTRADAS[Subcategoria],$B231),
SUMIFS(ENTRADAS[Valor],ENTRADAS[Categoria],$B$217,ENTRADAS[Mês],K$5,ENTRADAS[Ano],$B$5,ENTRADAS[Subcategoria],$B231))))</f>
        <v/>
      </c>
      <c r="L231" s="61" t="str">
        <f>IF($B231="","",IF($B$217="","",IF($F$4=1,
SUMIFS(ENTRADAS[Valor],ENTRADAS[Categoria],$B$217,ENTRADAS[Status],"Concluído",ENTRADAS[Mês],L$5,ENTRADAS[Ano],$B$5,ENTRADAS[Subcategoria],$B231),
SUMIFS(ENTRADAS[Valor],ENTRADAS[Categoria],$B$217,ENTRADAS[Mês],L$5,ENTRADAS[Ano],$B$5,ENTRADAS[Subcategoria],$B231))))</f>
        <v/>
      </c>
      <c r="M231" s="61" t="str">
        <f>IF($B231="","",IF($B$217="","",IF($F$4=1,
SUMIFS(ENTRADAS[Valor],ENTRADAS[Categoria],$B$217,ENTRADAS[Status],"Concluído",ENTRADAS[Mês],M$5,ENTRADAS[Ano],$B$5,ENTRADAS[Subcategoria],$B231),
SUMIFS(ENTRADAS[Valor],ENTRADAS[Categoria],$B$217,ENTRADAS[Mês],M$5,ENTRADAS[Ano],$B$5,ENTRADAS[Subcategoria],$B231))))</f>
        <v/>
      </c>
      <c r="N231" s="61" t="str">
        <f>IF($B231="","",IF($B$217="","",IF($F$4=1,
SUMIFS(ENTRADAS[Valor],ENTRADAS[Categoria],$B$217,ENTRADAS[Status],"Concluído",ENTRADAS[Mês],N$5,ENTRADAS[Ano],$B$5,ENTRADAS[Subcategoria],$B231),
SUMIFS(ENTRADAS[Valor],ENTRADAS[Categoria],$B$217,ENTRADAS[Mês],N$5,ENTRADAS[Ano],$B$5,ENTRADAS[Subcategoria],$B231))))</f>
        <v/>
      </c>
      <c r="O231" s="57">
        <f t="shared" si="11"/>
        <v>0</v>
      </c>
    </row>
    <row r="232" spans="2:15" x14ac:dyDescent="0.3">
      <c r="B232" s="93" t="str">
        <f>IF('PLANO DE CONTAS'!D65="","",'PLANO DE CONTAS'!D65)</f>
        <v/>
      </c>
      <c r="C232" s="61" t="str">
        <f>IF($B232="","",IF($B$217="","",IF($F$4=1,
SUMIFS(ENTRADAS[Valor],ENTRADAS[Categoria],$B$217,ENTRADAS[Status],"Concluído",ENTRADAS[Mês],C$5,ENTRADAS[Ano],$B$5,ENTRADAS[Subcategoria],$B232),
SUMIFS(ENTRADAS[Valor],ENTRADAS[Categoria],$B$217,ENTRADAS[Mês],C$5,ENTRADAS[Ano],$B$5,ENTRADAS[Subcategoria],$B232))))</f>
        <v/>
      </c>
      <c r="D232" s="61" t="str">
        <f>IF($B232="","",IF($B$217="","",IF($F$4=1,
SUMIFS(ENTRADAS[Valor],ENTRADAS[Categoria],$B$217,ENTRADAS[Status],"Concluído",ENTRADAS[Mês],D$5,ENTRADAS[Ano],$B$5,ENTRADAS[Subcategoria],$B232),
SUMIFS(ENTRADAS[Valor],ENTRADAS[Categoria],$B$217,ENTRADAS[Mês],D$5,ENTRADAS[Ano],$B$5,ENTRADAS[Subcategoria],$B232))))</f>
        <v/>
      </c>
      <c r="E232" s="61" t="str">
        <f>IF($B232="","",IF($B$217="","",IF($F$4=1,
SUMIFS(ENTRADAS[Valor],ENTRADAS[Categoria],$B$217,ENTRADAS[Status],"Concluído",ENTRADAS[Mês],E$5,ENTRADAS[Ano],$B$5,ENTRADAS[Subcategoria],$B232),
SUMIFS(ENTRADAS[Valor],ENTRADAS[Categoria],$B$217,ENTRADAS[Mês],E$5,ENTRADAS[Ano],$B$5,ENTRADAS[Subcategoria],$B232))))</f>
        <v/>
      </c>
      <c r="F232" s="61" t="str">
        <f>IF($B232="","",IF($B$217="","",IF($F$4=1,
SUMIFS(ENTRADAS[Valor],ENTRADAS[Categoria],$B$217,ENTRADAS[Status],"Concluído",ENTRADAS[Mês],F$5,ENTRADAS[Ano],$B$5,ENTRADAS[Subcategoria],$B232),
SUMIFS(ENTRADAS[Valor],ENTRADAS[Categoria],$B$217,ENTRADAS[Mês],F$5,ENTRADAS[Ano],$B$5,ENTRADAS[Subcategoria],$B232))))</f>
        <v/>
      </c>
      <c r="G232" s="61" t="str">
        <f>IF($B232="","",IF($B$217="","",IF($F$4=1,
SUMIFS(ENTRADAS[Valor],ENTRADAS[Categoria],$B$217,ENTRADAS[Status],"Concluído",ENTRADAS[Mês],G$5,ENTRADAS[Ano],$B$5,ENTRADAS[Subcategoria],$B232),
SUMIFS(ENTRADAS[Valor],ENTRADAS[Categoria],$B$217,ENTRADAS[Mês],G$5,ENTRADAS[Ano],$B$5,ENTRADAS[Subcategoria],$B232))))</f>
        <v/>
      </c>
      <c r="H232" s="61" t="str">
        <f>IF($B232="","",IF($B$217="","",IF($F$4=1,
SUMIFS(ENTRADAS[Valor],ENTRADAS[Categoria],$B$217,ENTRADAS[Status],"Concluído",ENTRADAS[Mês],H$5,ENTRADAS[Ano],$B$5,ENTRADAS[Subcategoria],$B232),
SUMIFS(ENTRADAS[Valor],ENTRADAS[Categoria],$B$217,ENTRADAS[Mês],H$5,ENTRADAS[Ano],$B$5,ENTRADAS[Subcategoria],$B232))))</f>
        <v/>
      </c>
      <c r="I232" s="61" t="str">
        <f>IF($B232="","",IF($B$217="","",IF($F$4=1,
SUMIFS(ENTRADAS[Valor],ENTRADAS[Categoria],$B$217,ENTRADAS[Status],"Concluído",ENTRADAS[Mês],I$5,ENTRADAS[Ano],$B$5,ENTRADAS[Subcategoria],$B232),
SUMIFS(ENTRADAS[Valor],ENTRADAS[Categoria],$B$217,ENTRADAS[Mês],I$5,ENTRADAS[Ano],$B$5,ENTRADAS[Subcategoria],$B232))))</f>
        <v/>
      </c>
      <c r="J232" s="61" t="str">
        <f>IF($B232="","",IF($B$217="","",IF($F$4=1,
SUMIFS(ENTRADAS[Valor],ENTRADAS[Categoria],$B$217,ENTRADAS[Status],"Concluído",ENTRADAS[Mês],J$5,ENTRADAS[Ano],$B$5,ENTRADAS[Subcategoria],$B232),
SUMIFS(ENTRADAS[Valor],ENTRADAS[Categoria],$B$217,ENTRADAS[Mês],J$5,ENTRADAS[Ano],$B$5,ENTRADAS[Subcategoria],$B232))))</f>
        <v/>
      </c>
      <c r="K232" s="61" t="str">
        <f>IF($B232="","",IF($B$217="","",IF($F$4=1,
SUMIFS(ENTRADAS[Valor],ENTRADAS[Categoria],$B$217,ENTRADAS[Status],"Concluído",ENTRADAS[Mês],K$5,ENTRADAS[Ano],$B$5,ENTRADAS[Subcategoria],$B232),
SUMIFS(ENTRADAS[Valor],ENTRADAS[Categoria],$B$217,ENTRADAS[Mês],K$5,ENTRADAS[Ano],$B$5,ENTRADAS[Subcategoria],$B232))))</f>
        <v/>
      </c>
      <c r="L232" s="61" t="str">
        <f>IF($B232="","",IF($B$217="","",IF($F$4=1,
SUMIFS(ENTRADAS[Valor],ENTRADAS[Categoria],$B$217,ENTRADAS[Status],"Concluído",ENTRADAS[Mês],L$5,ENTRADAS[Ano],$B$5,ENTRADAS[Subcategoria],$B232),
SUMIFS(ENTRADAS[Valor],ENTRADAS[Categoria],$B$217,ENTRADAS[Mês],L$5,ENTRADAS[Ano],$B$5,ENTRADAS[Subcategoria],$B232))))</f>
        <v/>
      </c>
      <c r="M232" s="61" t="str">
        <f>IF($B232="","",IF($B$217="","",IF($F$4=1,
SUMIFS(ENTRADAS[Valor],ENTRADAS[Categoria],$B$217,ENTRADAS[Status],"Concluído",ENTRADAS[Mês],M$5,ENTRADAS[Ano],$B$5,ENTRADAS[Subcategoria],$B232),
SUMIFS(ENTRADAS[Valor],ENTRADAS[Categoria],$B$217,ENTRADAS[Mês],M$5,ENTRADAS[Ano],$B$5,ENTRADAS[Subcategoria],$B232))))</f>
        <v/>
      </c>
      <c r="N232" s="61" t="str">
        <f>IF($B232="","",IF($B$217="","",IF($F$4=1,
SUMIFS(ENTRADAS[Valor],ENTRADAS[Categoria],$B$217,ENTRADAS[Status],"Concluído",ENTRADAS[Mês],N$5,ENTRADAS[Ano],$B$5,ENTRADAS[Subcategoria],$B232),
SUMIFS(ENTRADAS[Valor],ENTRADAS[Categoria],$B$217,ENTRADAS[Mês],N$5,ENTRADAS[Ano],$B$5,ENTRADAS[Subcategoria],$B232))))</f>
        <v/>
      </c>
      <c r="O232" s="57">
        <f t="shared" si="11"/>
        <v>0</v>
      </c>
    </row>
    <row r="233" spans="2:15" x14ac:dyDescent="0.3">
      <c r="B233" s="93" t="str">
        <f>IF('PLANO DE CONTAS'!D66="","",'PLANO DE CONTAS'!D66)</f>
        <v/>
      </c>
      <c r="C233" s="61" t="str">
        <f>IF($B233="","",IF($B$217="","",IF($F$4=1,
SUMIFS(ENTRADAS[Valor],ENTRADAS[Categoria],$B$217,ENTRADAS[Status],"Concluído",ENTRADAS[Mês],C$5,ENTRADAS[Ano],$B$5,ENTRADAS[Subcategoria],$B233),
SUMIFS(ENTRADAS[Valor],ENTRADAS[Categoria],$B$217,ENTRADAS[Mês],C$5,ENTRADAS[Ano],$B$5,ENTRADAS[Subcategoria],$B233))))</f>
        <v/>
      </c>
      <c r="D233" s="61" t="str">
        <f>IF($B233="","",IF($B$217="","",IF($F$4=1,
SUMIFS(ENTRADAS[Valor],ENTRADAS[Categoria],$B$217,ENTRADAS[Status],"Concluído",ENTRADAS[Mês],D$5,ENTRADAS[Ano],$B$5,ENTRADAS[Subcategoria],$B233),
SUMIFS(ENTRADAS[Valor],ENTRADAS[Categoria],$B$217,ENTRADAS[Mês],D$5,ENTRADAS[Ano],$B$5,ENTRADAS[Subcategoria],$B233))))</f>
        <v/>
      </c>
      <c r="E233" s="61" t="str">
        <f>IF($B233="","",IF($B$217="","",IF($F$4=1,
SUMIFS(ENTRADAS[Valor],ENTRADAS[Categoria],$B$217,ENTRADAS[Status],"Concluído",ENTRADAS[Mês],E$5,ENTRADAS[Ano],$B$5,ENTRADAS[Subcategoria],$B233),
SUMIFS(ENTRADAS[Valor],ENTRADAS[Categoria],$B$217,ENTRADAS[Mês],E$5,ENTRADAS[Ano],$B$5,ENTRADAS[Subcategoria],$B233))))</f>
        <v/>
      </c>
      <c r="F233" s="61" t="str">
        <f>IF($B233="","",IF($B$217="","",IF($F$4=1,
SUMIFS(ENTRADAS[Valor],ENTRADAS[Categoria],$B$217,ENTRADAS[Status],"Concluído",ENTRADAS[Mês],F$5,ENTRADAS[Ano],$B$5,ENTRADAS[Subcategoria],$B233),
SUMIFS(ENTRADAS[Valor],ENTRADAS[Categoria],$B$217,ENTRADAS[Mês],F$5,ENTRADAS[Ano],$B$5,ENTRADAS[Subcategoria],$B233))))</f>
        <v/>
      </c>
      <c r="G233" s="61" t="str">
        <f>IF($B233="","",IF($B$217="","",IF($F$4=1,
SUMIFS(ENTRADAS[Valor],ENTRADAS[Categoria],$B$217,ENTRADAS[Status],"Concluído",ENTRADAS[Mês],G$5,ENTRADAS[Ano],$B$5,ENTRADAS[Subcategoria],$B233),
SUMIFS(ENTRADAS[Valor],ENTRADAS[Categoria],$B$217,ENTRADAS[Mês],G$5,ENTRADAS[Ano],$B$5,ENTRADAS[Subcategoria],$B233))))</f>
        <v/>
      </c>
      <c r="H233" s="61" t="str">
        <f>IF($B233="","",IF($B$217="","",IF($F$4=1,
SUMIFS(ENTRADAS[Valor],ENTRADAS[Categoria],$B$217,ENTRADAS[Status],"Concluído",ENTRADAS[Mês],H$5,ENTRADAS[Ano],$B$5,ENTRADAS[Subcategoria],$B233),
SUMIFS(ENTRADAS[Valor],ENTRADAS[Categoria],$B$217,ENTRADAS[Mês],H$5,ENTRADAS[Ano],$B$5,ENTRADAS[Subcategoria],$B233))))</f>
        <v/>
      </c>
      <c r="I233" s="61" t="str">
        <f>IF($B233="","",IF($B$217="","",IF($F$4=1,
SUMIFS(ENTRADAS[Valor],ENTRADAS[Categoria],$B$217,ENTRADAS[Status],"Concluído",ENTRADAS[Mês],I$5,ENTRADAS[Ano],$B$5,ENTRADAS[Subcategoria],$B233),
SUMIFS(ENTRADAS[Valor],ENTRADAS[Categoria],$B$217,ENTRADAS[Mês],I$5,ENTRADAS[Ano],$B$5,ENTRADAS[Subcategoria],$B233))))</f>
        <v/>
      </c>
      <c r="J233" s="61" t="str">
        <f>IF($B233="","",IF($B$217="","",IF($F$4=1,
SUMIFS(ENTRADAS[Valor],ENTRADAS[Categoria],$B$217,ENTRADAS[Status],"Concluído",ENTRADAS[Mês],J$5,ENTRADAS[Ano],$B$5,ENTRADAS[Subcategoria],$B233),
SUMIFS(ENTRADAS[Valor],ENTRADAS[Categoria],$B$217,ENTRADAS[Mês],J$5,ENTRADAS[Ano],$B$5,ENTRADAS[Subcategoria],$B233))))</f>
        <v/>
      </c>
      <c r="K233" s="61" t="str">
        <f>IF($B233="","",IF($B$217="","",IF($F$4=1,
SUMIFS(ENTRADAS[Valor],ENTRADAS[Categoria],$B$217,ENTRADAS[Status],"Concluído",ENTRADAS[Mês],K$5,ENTRADAS[Ano],$B$5,ENTRADAS[Subcategoria],$B233),
SUMIFS(ENTRADAS[Valor],ENTRADAS[Categoria],$B$217,ENTRADAS[Mês],K$5,ENTRADAS[Ano],$B$5,ENTRADAS[Subcategoria],$B233))))</f>
        <v/>
      </c>
      <c r="L233" s="61" t="str">
        <f>IF($B233="","",IF($B$217="","",IF($F$4=1,
SUMIFS(ENTRADAS[Valor],ENTRADAS[Categoria],$B$217,ENTRADAS[Status],"Concluído",ENTRADAS[Mês],L$5,ENTRADAS[Ano],$B$5,ENTRADAS[Subcategoria],$B233),
SUMIFS(ENTRADAS[Valor],ENTRADAS[Categoria],$B$217,ENTRADAS[Mês],L$5,ENTRADAS[Ano],$B$5,ENTRADAS[Subcategoria],$B233))))</f>
        <v/>
      </c>
      <c r="M233" s="61" t="str">
        <f>IF($B233="","",IF($B$217="","",IF($F$4=1,
SUMIFS(ENTRADAS[Valor],ENTRADAS[Categoria],$B$217,ENTRADAS[Status],"Concluído",ENTRADAS[Mês],M$5,ENTRADAS[Ano],$B$5,ENTRADAS[Subcategoria],$B233),
SUMIFS(ENTRADAS[Valor],ENTRADAS[Categoria],$B$217,ENTRADAS[Mês],M$5,ENTRADAS[Ano],$B$5,ENTRADAS[Subcategoria],$B233))))</f>
        <v/>
      </c>
      <c r="N233" s="61" t="str">
        <f>IF($B233="","",IF($B$217="","",IF($F$4=1,
SUMIFS(ENTRADAS[Valor],ENTRADAS[Categoria],$B$217,ENTRADAS[Status],"Concluído",ENTRADAS[Mês],N$5,ENTRADAS[Ano],$B$5,ENTRADAS[Subcategoria],$B233),
SUMIFS(ENTRADAS[Valor],ENTRADAS[Categoria],$B$217,ENTRADAS[Mês],N$5,ENTRADAS[Ano],$B$5,ENTRADAS[Subcategoria],$B233))))</f>
        <v/>
      </c>
      <c r="O233" s="57">
        <f t="shared" si="11"/>
        <v>0</v>
      </c>
    </row>
    <row r="234" spans="2:15" x14ac:dyDescent="0.3">
      <c r="B234" s="93" t="str">
        <f>IF('PLANO DE CONTAS'!D67="","",'PLANO DE CONTAS'!D67)</f>
        <v/>
      </c>
      <c r="C234" s="61" t="str">
        <f>IF($B234="","",IF($B$217="","",IF($F$4=1,
SUMIFS(ENTRADAS[Valor],ENTRADAS[Categoria],$B$217,ENTRADAS[Status],"Concluído",ENTRADAS[Mês],C$5,ENTRADAS[Ano],$B$5,ENTRADAS[Subcategoria],$B234),
SUMIFS(ENTRADAS[Valor],ENTRADAS[Categoria],$B$217,ENTRADAS[Mês],C$5,ENTRADAS[Ano],$B$5,ENTRADAS[Subcategoria],$B234))))</f>
        <v/>
      </c>
      <c r="D234" s="61" t="str">
        <f>IF($B234="","",IF($B$217="","",IF($F$4=1,
SUMIFS(ENTRADAS[Valor],ENTRADAS[Categoria],$B$217,ENTRADAS[Status],"Concluído",ENTRADAS[Mês],D$5,ENTRADAS[Ano],$B$5,ENTRADAS[Subcategoria],$B234),
SUMIFS(ENTRADAS[Valor],ENTRADAS[Categoria],$B$217,ENTRADAS[Mês],D$5,ENTRADAS[Ano],$B$5,ENTRADAS[Subcategoria],$B234))))</f>
        <v/>
      </c>
      <c r="E234" s="61" t="str">
        <f>IF($B234="","",IF($B$217="","",IF($F$4=1,
SUMIFS(ENTRADAS[Valor],ENTRADAS[Categoria],$B$217,ENTRADAS[Status],"Concluído",ENTRADAS[Mês],E$5,ENTRADAS[Ano],$B$5,ENTRADAS[Subcategoria],$B234),
SUMIFS(ENTRADAS[Valor],ENTRADAS[Categoria],$B$217,ENTRADAS[Mês],E$5,ENTRADAS[Ano],$B$5,ENTRADAS[Subcategoria],$B234))))</f>
        <v/>
      </c>
      <c r="F234" s="61" t="str">
        <f>IF($B234="","",IF($B$217="","",IF($F$4=1,
SUMIFS(ENTRADAS[Valor],ENTRADAS[Categoria],$B$217,ENTRADAS[Status],"Concluído",ENTRADAS[Mês],F$5,ENTRADAS[Ano],$B$5,ENTRADAS[Subcategoria],$B234),
SUMIFS(ENTRADAS[Valor],ENTRADAS[Categoria],$B$217,ENTRADAS[Mês],F$5,ENTRADAS[Ano],$B$5,ENTRADAS[Subcategoria],$B234))))</f>
        <v/>
      </c>
      <c r="G234" s="61" t="str">
        <f>IF($B234="","",IF($B$217="","",IF($F$4=1,
SUMIFS(ENTRADAS[Valor],ENTRADAS[Categoria],$B$217,ENTRADAS[Status],"Concluído",ENTRADAS[Mês],G$5,ENTRADAS[Ano],$B$5,ENTRADAS[Subcategoria],$B234),
SUMIFS(ENTRADAS[Valor],ENTRADAS[Categoria],$B$217,ENTRADAS[Mês],G$5,ENTRADAS[Ano],$B$5,ENTRADAS[Subcategoria],$B234))))</f>
        <v/>
      </c>
      <c r="H234" s="61" t="str">
        <f>IF($B234="","",IF($B$217="","",IF($F$4=1,
SUMIFS(ENTRADAS[Valor],ENTRADAS[Categoria],$B$217,ENTRADAS[Status],"Concluído",ENTRADAS[Mês],H$5,ENTRADAS[Ano],$B$5,ENTRADAS[Subcategoria],$B234),
SUMIFS(ENTRADAS[Valor],ENTRADAS[Categoria],$B$217,ENTRADAS[Mês],H$5,ENTRADAS[Ano],$B$5,ENTRADAS[Subcategoria],$B234))))</f>
        <v/>
      </c>
      <c r="I234" s="61" t="str">
        <f>IF($B234="","",IF($B$217="","",IF($F$4=1,
SUMIFS(ENTRADAS[Valor],ENTRADAS[Categoria],$B$217,ENTRADAS[Status],"Concluído",ENTRADAS[Mês],I$5,ENTRADAS[Ano],$B$5,ENTRADAS[Subcategoria],$B234),
SUMIFS(ENTRADAS[Valor],ENTRADAS[Categoria],$B$217,ENTRADAS[Mês],I$5,ENTRADAS[Ano],$B$5,ENTRADAS[Subcategoria],$B234))))</f>
        <v/>
      </c>
      <c r="J234" s="61" t="str">
        <f>IF($B234="","",IF($B$217="","",IF($F$4=1,
SUMIFS(ENTRADAS[Valor],ENTRADAS[Categoria],$B$217,ENTRADAS[Status],"Concluído",ENTRADAS[Mês],J$5,ENTRADAS[Ano],$B$5,ENTRADAS[Subcategoria],$B234),
SUMIFS(ENTRADAS[Valor],ENTRADAS[Categoria],$B$217,ENTRADAS[Mês],J$5,ENTRADAS[Ano],$B$5,ENTRADAS[Subcategoria],$B234))))</f>
        <v/>
      </c>
      <c r="K234" s="61" t="str">
        <f>IF($B234="","",IF($B$217="","",IF($F$4=1,
SUMIFS(ENTRADAS[Valor],ENTRADAS[Categoria],$B$217,ENTRADAS[Status],"Concluído",ENTRADAS[Mês],K$5,ENTRADAS[Ano],$B$5,ENTRADAS[Subcategoria],$B234),
SUMIFS(ENTRADAS[Valor],ENTRADAS[Categoria],$B$217,ENTRADAS[Mês],K$5,ENTRADAS[Ano],$B$5,ENTRADAS[Subcategoria],$B234))))</f>
        <v/>
      </c>
      <c r="L234" s="61" t="str">
        <f>IF($B234="","",IF($B$217="","",IF($F$4=1,
SUMIFS(ENTRADAS[Valor],ENTRADAS[Categoria],$B$217,ENTRADAS[Status],"Concluído",ENTRADAS[Mês],L$5,ENTRADAS[Ano],$B$5,ENTRADAS[Subcategoria],$B234),
SUMIFS(ENTRADAS[Valor],ENTRADAS[Categoria],$B$217,ENTRADAS[Mês],L$5,ENTRADAS[Ano],$B$5,ENTRADAS[Subcategoria],$B234))))</f>
        <v/>
      </c>
      <c r="M234" s="61" t="str">
        <f>IF($B234="","",IF($B$217="","",IF($F$4=1,
SUMIFS(ENTRADAS[Valor],ENTRADAS[Categoria],$B$217,ENTRADAS[Status],"Concluído",ENTRADAS[Mês],M$5,ENTRADAS[Ano],$B$5,ENTRADAS[Subcategoria],$B234),
SUMIFS(ENTRADAS[Valor],ENTRADAS[Categoria],$B$217,ENTRADAS[Mês],M$5,ENTRADAS[Ano],$B$5,ENTRADAS[Subcategoria],$B234))))</f>
        <v/>
      </c>
      <c r="N234" s="61" t="str">
        <f>IF($B234="","",IF($B$217="","",IF($F$4=1,
SUMIFS(ENTRADAS[Valor],ENTRADAS[Categoria],$B$217,ENTRADAS[Status],"Concluído",ENTRADAS[Mês],N$5,ENTRADAS[Ano],$B$5,ENTRADAS[Subcategoria],$B234),
SUMIFS(ENTRADAS[Valor],ENTRADAS[Categoria],$B$217,ENTRADAS[Mês],N$5,ENTRADAS[Ano],$B$5,ENTRADAS[Subcategoria],$B234))))</f>
        <v/>
      </c>
      <c r="O234" s="57">
        <f t="shared" si="11"/>
        <v>0</v>
      </c>
    </row>
    <row r="235" spans="2:15" x14ac:dyDescent="0.3">
      <c r="B235" s="93" t="str">
        <f>IF('PLANO DE CONTAS'!D68="","",'PLANO DE CONTAS'!D68)</f>
        <v/>
      </c>
      <c r="C235" s="61" t="str">
        <f>IF($B235="","",IF($B$217="","",IF($F$4=1,
SUMIFS(ENTRADAS[Valor],ENTRADAS[Categoria],$B$217,ENTRADAS[Status],"Concluído",ENTRADAS[Mês],C$5,ENTRADAS[Ano],$B$5,ENTRADAS[Subcategoria],$B235),
SUMIFS(ENTRADAS[Valor],ENTRADAS[Categoria],$B$217,ENTRADAS[Mês],C$5,ENTRADAS[Ano],$B$5,ENTRADAS[Subcategoria],$B235))))</f>
        <v/>
      </c>
      <c r="D235" s="61" t="str">
        <f>IF($B235="","",IF($B$217="","",IF($F$4=1,
SUMIFS(ENTRADAS[Valor],ENTRADAS[Categoria],$B$217,ENTRADAS[Status],"Concluído",ENTRADAS[Mês],D$5,ENTRADAS[Ano],$B$5,ENTRADAS[Subcategoria],$B235),
SUMIFS(ENTRADAS[Valor],ENTRADAS[Categoria],$B$217,ENTRADAS[Mês],D$5,ENTRADAS[Ano],$B$5,ENTRADAS[Subcategoria],$B235))))</f>
        <v/>
      </c>
      <c r="E235" s="61" t="str">
        <f>IF($B235="","",IF($B$217="","",IF($F$4=1,
SUMIFS(ENTRADAS[Valor],ENTRADAS[Categoria],$B$217,ENTRADAS[Status],"Concluído",ENTRADAS[Mês],E$5,ENTRADAS[Ano],$B$5,ENTRADAS[Subcategoria],$B235),
SUMIFS(ENTRADAS[Valor],ENTRADAS[Categoria],$B$217,ENTRADAS[Mês],E$5,ENTRADAS[Ano],$B$5,ENTRADAS[Subcategoria],$B235))))</f>
        <v/>
      </c>
      <c r="F235" s="61" t="str">
        <f>IF($B235="","",IF($B$217="","",IF($F$4=1,
SUMIFS(ENTRADAS[Valor],ENTRADAS[Categoria],$B$217,ENTRADAS[Status],"Concluído",ENTRADAS[Mês],F$5,ENTRADAS[Ano],$B$5,ENTRADAS[Subcategoria],$B235),
SUMIFS(ENTRADAS[Valor],ENTRADAS[Categoria],$B$217,ENTRADAS[Mês],F$5,ENTRADAS[Ano],$B$5,ENTRADAS[Subcategoria],$B235))))</f>
        <v/>
      </c>
      <c r="G235" s="61" t="str">
        <f>IF($B235="","",IF($B$217="","",IF($F$4=1,
SUMIFS(ENTRADAS[Valor],ENTRADAS[Categoria],$B$217,ENTRADAS[Status],"Concluído",ENTRADAS[Mês],G$5,ENTRADAS[Ano],$B$5,ENTRADAS[Subcategoria],$B235),
SUMIFS(ENTRADAS[Valor],ENTRADAS[Categoria],$B$217,ENTRADAS[Mês],G$5,ENTRADAS[Ano],$B$5,ENTRADAS[Subcategoria],$B235))))</f>
        <v/>
      </c>
      <c r="H235" s="61" t="str">
        <f>IF($B235="","",IF($B$217="","",IF($F$4=1,
SUMIFS(ENTRADAS[Valor],ENTRADAS[Categoria],$B$217,ENTRADAS[Status],"Concluído",ENTRADAS[Mês],H$5,ENTRADAS[Ano],$B$5,ENTRADAS[Subcategoria],$B235),
SUMIFS(ENTRADAS[Valor],ENTRADAS[Categoria],$B$217,ENTRADAS[Mês],H$5,ENTRADAS[Ano],$B$5,ENTRADAS[Subcategoria],$B235))))</f>
        <v/>
      </c>
      <c r="I235" s="61" t="str">
        <f>IF($B235="","",IF($B$217="","",IF($F$4=1,
SUMIFS(ENTRADAS[Valor],ENTRADAS[Categoria],$B$217,ENTRADAS[Status],"Concluído",ENTRADAS[Mês],I$5,ENTRADAS[Ano],$B$5,ENTRADAS[Subcategoria],$B235),
SUMIFS(ENTRADAS[Valor],ENTRADAS[Categoria],$B$217,ENTRADAS[Mês],I$5,ENTRADAS[Ano],$B$5,ENTRADAS[Subcategoria],$B235))))</f>
        <v/>
      </c>
      <c r="J235" s="61" t="str">
        <f>IF($B235="","",IF($B$217="","",IF($F$4=1,
SUMIFS(ENTRADAS[Valor],ENTRADAS[Categoria],$B$217,ENTRADAS[Status],"Concluído",ENTRADAS[Mês],J$5,ENTRADAS[Ano],$B$5,ENTRADAS[Subcategoria],$B235),
SUMIFS(ENTRADAS[Valor],ENTRADAS[Categoria],$B$217,ENTRADAS[Mês],J$5,ENTRADAS[Ano],$B$5,ENTRADAS[Subcategoria],$B235))))</f>
        <v/>
      </c>
      <c r="K235" s="61" t="str">
        <f>IF($B235="","",IF($B$217="","",IF($F$4=1,
SUMIFS(ENTRADAS[Valor],ENTRADAS[Categoria],$B$217,ENTRADAS[Status],"Concluído",ENTRADAS[Mês],K$5,ENTRADAS[Ano],$B$5,ENTRADAS[Subcategoria],$B235),
SUMIFS(ENTRADAS[Valor],ENTRADAS[Categoria],$B$217,ENTRADAS[Mês],K$5,ENTRADAS[Ano],$B$5,ENTRADAS[Subcategoria],$B235))))</f>
        <v/>
      </c>
      <c r="L235" s="61" t="str">
        <f>IF($B235="","",IF($B$217="","",IF($F$4=1,
SUMIFS(ENTRADAS[Valor],ENTRADAS[Categoria],$B$217,ENTRADAS[Status],"Concluído",ENTRADAS[Mês],L$5,ENTRADAS[Ano],$B$5,ENTRADAS[Subcategoria],$B235),
SUMIFS(ENTRADAS[Valor],ENTRADAS[Categoria],$B$217,ENTRADAS[Mês],L$5,ENTRADAS[Ano],$B$5,ENTRADAS[Subcategoria],$B235))))</f>
        <v/>
      </c>
      <c r="M235" s="61" t="str">
        <f>IF($B235="","",IF($B$217="","",IF($F$4=1,
SUMIFS(ENTRADAS[Valor],ENTRADAS[Categoria],$B$217,ENTRADAS[Status],"Concluído",ENTRADAS[Mês],M$5,ENTRADAS[Ano],$B$5,ENTRADAS[Subcategoria],$B235),
SUMIFS(ENTRADAS[Valor],ENTRADAS[Categoria],$B$217,ENTRADAS[Mês],M$5,ENTRADAS[Ano],$B$5,ENTRADAS[Subcategoria],$B235))))</f>
        <v/>
      </c>
      <c r="N235" s="61" t="str">
        <f>IF($B235="","",IF($B$217="","",IF($F$4=1,
SUMIFS(ENTRADAS[Valor],ENTRADAS[Categoria],$B$217,ENTRADAS[Status],"Concluído",ENTRADAS[Mês],N$5,ENTRADAS[Ano],$B$5,ENTRADAS[Subcategoria],$B235),
SUMIFS(ENTRADAS[Valor],ENTRADAS[Categoria],$B$217,ENTRADAS[Mês],N$5,ENTRADAS[Ano],$B$5,ENTRADAS[Subcategoria],$B235))))</f>
        <v/>
      </c>
      <c r="O235" s="57">
        <f t="shared" si="11"/>
        <v>0</v>
      </c>
    </row>
    <row r="236" spans="2:15" x14ac:dyDescent="0.3">
      <c r="B236" s="93" t="str">
        <f>IF('PLANO DE CONTAS'!D69="","",'PLANO DE CONTAS'!D69)</f>
        <v/>
      </c>
      <c r="C236" s="61" t="str">
        <f>IF($B236="","",IF($B$217="","",IF($F$4=1,
SUMIFS(ENTRADAS[Valor],ENTRADAS[Categoria],$B$217,ENTRADAS[Status],"Concluído",ENTRADAS[Mês],C$5,ENTRADAS[Ano],$B$5,ENTRADAS[Subcategoria],$B236),
SUMIFS(ENTRADAS[Valor],ENTRADAS[Categoria],$B$217,ENTRADAS[Mês],C$5,ENTRADAS[Ano],$B$5,ENTRADAS[Subcategoria],$B236))))</f>
        <v/>
      </c>
      <c r="D236" s="61" t="str">
        <f>IF($B236="","",IF($B$217="","",IF($F$4=1,
SUMIFS(ENTRADAS[Valor],ENTRADAS[Categoria],$B$217,ENTRADAS[Status],"Concluído",ENTRADAS[Mês],D$5,ENTRADAS[Ano],$B$5,ENTRADAS[Subcategoria],$B236),
SUMIFS(ENTRADAS[Valor],ENTRADAS[Categoria],$B$217,ENTRADAS[Mês],D$5,ENTRADAS[Ano],$B$5,ENTRADAS[Subcategoria],$B236))))</f>
        <v/>
      </c>
      <c r="E236" s="61" t="str">
        <f>IF($B236="","",IF($B$217="","",IF($F$4=1,
SUMIFS(ENTRADAS[Valor],ENTRADAS[Categoria],$B$217,ENTRADAS[Status],"Concluído",ENTRADAS[Mês],E$5,ENTRADAS[Ano],$B$5,ENTRADAS[Subcategoria],$B236),
SUMIFS(ENTRADAS[Valor],ENTRADAS[Categoria],$B$217,ENTRADAS[Mês],E$5,ENTRADAS[Ano],$B$5,ENTRADAS[Subcategoria],$B236))))</f>
        <v/>
      </c>
      <c r="F236" s="61" t="str">
        <f>IF($B236="","",IF($B$217="","",IF($F$4=1,
SUMIFS(ENTRADAS[Valor],ENTRADAS[Categoria],$B$217,ENTRADAS[Status],"Concluído",ENTRADAS[Mês],F$5,ENTRADAS[Ano],$B$5,ENTRADAS[Subcategoria],$B236),
SUMIFS(ENTRADAS[Valor],ENTRADAS[Categoria],$B$217,ENTRADAS[Mês],F$5,ENTRADAS[Ano],$B$5,ENTRADAS[Subcategoria],$B236))))</f>
        <v/>
      </c>
      <c r="G236" s="61" t="str">
        <f>IF($B236="","",IF($B$217="","",IF($F$4=1,
SUMIFS(ENTRADAS[Valor],ENTRADAS[Categoria],$B$217,ENTRADAS[Status],"Concluído",ENTRADAS[Mês],G$5,ENTRADAS[Ano],$B$5,ENTRADAS[Subcategoria],$B236),
SUMIFS(ENTRADAS[Valor],ENTRADAS[Categoria],$B$217,ENTRADAS[Mês],G$5,ENTRADAS[Ano],$B$5,ENTRADAS[Subcategoria],$B236))))</f>
        <v/>
      </c>
      <c r="H236" s="61" t="str">
        <f>IF($B236="","",IF($B$217="","",IF($F$4=1,
SUMIFS(ENTRADAS[Valor],ENTRADAS[Categoria],$B$217,ENTRADAS[Status],"Concluído",ENTRADAS[Mês],H$5,ENTRADAS[Ano],$B$5,ENTRADAS[Subcategoria],$B236),
SUMIFS(ENTRADAS[Valor],ENTRADAS[Categoria],$B$217,ENTRADAS[Mês],H$5,ENTRADAS[Ano],$B$5,ENTRADAS[Subcategoria],$B236))))</f>
        <v/>
      </c>
      <c r="I236" s="61" t="str">
        <f>IF($B236="","",IF($B$217="","",IF($F$4=1,
SUMIFS(ENTRADAS[Valor],ENTRADAS[Categoria],$B$217,ENTRADAS[Status],"Concluído",ENTRADAS[Mês],I$5,ENTRADAS[Ano],$B$5,ENTRADAS[Subcategoria],$B236),
SUMIFS(ENTRADAS[Valor],ENTRADAS[Categoria],$B$217,ENTRADAS[Mês],I$5,ENTRADAS[Ano],$B$5,ENTRADAS[Subcategoria],$B236))))</f>
        <v/>
      </c>
      <c r="J236" s="61" t="str">
        <f>IF($B236="","",IF($B$217="","",IF($F$4=1,
SUMIFS(ENTRADAS[Valor],ENTRADAS[Categoria],$B$217,ENTRADAS[Status],"Concluído",ENTRADAS[Mês],J$5,ENTRADAS[Ano],$B$5,ENTRADAS[Subcategoria],$B236),
SUMIFS(ENTRADAS[Valor],ENTRADAS[Categoria],$B$217,ENTRADAS[Mês],J$5,ENTRADAS[Ano],$B$5,ENTRADAS[Subcategoria],$B236))))</f>
        <v/>
      </c>
      <c r="K236" s="61" t="str">
        <f>IF($B236="","",IF($B$217="","",IF($F$4=1,
SUMIFS(ENTRADAS[Valor],ENTRADAS[Categoria],$B$217,ENTRADAS[Status],"Concluído",ENTRADAS[Mês],K$5,ENTRADAS[Ano],$B$5,ENTRADAS[Subcategoria],$B236),
SUMIFS(ENTRADAS[Valor],ENTRADAS[Categoria],$B$217,ENTRADAS[Mês],K$5,ENTRADAS[Ano],$B$5,ENTRADAS[Subcategoria],$B236))))</f>
        <v/>
      </c>
      <c r="L236" s="61" t="str">
        <f>IF($B236="","",IF($B$217="","",IF($F$4=1,
SUMIFS(ENTRADAS[Valor],ENTRADAS[Categoria],$B$217,ENTRADAS[Status],"Concluído",ENTRADAS[Mês],L$5,ENTRADAS[Ano],$B$5,ENTRADAS[Subcategoria],$B236),
SUMIFS(ENTRADAS[Valor],ENTRADAS[Categoria],$B$217,ENTRADAS[Mês],L$5,ENTRADAS[Ano],$B$5,ENTRADAS[Subcategoria],$B236))))</f>
        <v/>
      </c>
      <c r="M236" s="61" t="str">
        <f>IF($B236="","",IF($B$217="","",IF($F$4=1,
SUMIFS(ENTRADAS[Valor],ENTRADAS[Categoria],$B$217,ENTRADAS[Status],"Concluído",ENTRADAS[Mês],M$5,ENTRADAS[Ano],$B$5,ENTRADAS[Subcategoria],$B236),
SUMIFS(ENTRADAS[Valor],ENTRADAS[Categoria],$B$217,ENTRADAS[Mês],M$5,ENTRADAS[Ano],$B$5,ENTRADAS[Subcategoria],$B236))))</f>
        <v/>
      </c>
      <c r="N236" s="61" t="str">
        <f>IF($B236="","",IF($B$217="","",IF($F$4=1,
SUMIFS(ENTRADAS[Valor],ENTRADAS[Categoria],$B$217,ENTRADAS[Status],"Concluído",ENTRADAS[Mês],N$5,ENTRADAS[Ano],$B$5,ENTRADAS[Subcategoria],$B236),
SUMIFS(ENTRADAS[Valor],ENTRADAS[Categoria],$B$217,ENTRADAS[Mês],N$5,ENTRADAS[Ano],$B$5,ENTRADAS[Subcategoria],$B236))))</f>
        <v/>
      </c>
      <c r="O236" s="57">
        <f t="shared" si="11"/>
        <v>0</v>
      </c>
    </row>
    <row r="237" spans="2:15" x14ac:dyDescent="0.3">
      <c r="B237" s="93" t="str">
        <f>IF('PLANO DE CONTAS'!D70="","",'PLANO DE CONTAS'!D70)</f>
        <v/>
      </c>
      <c r="C237" s="61" t="str">
        <f>IF($B237="","",IF($B$217="","",IF($F$4=1,
SUMIFS(ENTRADAS[Valor],ENTRADAS[Categoria],$B$217,ENTRADAS[Status],"Concluído",ENTRADAS[Mês],C$5,ENTRADAS[Ano],$B$5,ENTRADAS[Subcategoria],$B237),
SUMIFS(ENTRADAS[Valor],ENTRADAS[Categoria],$B$217,ENTRADAS[Mês],C$5,ENTRADAS[Ano],$B$5,ENTRADAS[Subcategoria],$B237))))</f>
        <v/>
      </c>
      <c r="D237" s="61" t="str">
        <f>IF($B237="","",IF($B$217="","",IF($F$4=1,
SUMIFS(ENTRADAS[Valor],ENTRADAS[Categoria],$B$217,ENTRADAS[Status],"Concluído",ENTRADAS[Mês],D$5,ENTRADAS[Ano],$B$5,ENTRADAS[Subcategoria],$B237),
SUMIFS(ENTRADAS[Valor],ENTRADAS[Categoria],$B$217,ENTRADAS[Mês],D$5,ENTRADAS[Ano],$B$5,ENTRADAS[Subcategoria],$B237))))</f>
        <v/>
      </c>
      <c r="E237" s="61" t="str">
        <f>IF($B237="","",IF($B$217="","",IF($F$4=1,
SUMIFS(ENTRADAS[Valor],ENTRADAS[Categoria],$B$217,ENTRADAS[Status],"Concluído",ENTRADAS[Mês],E$5,ENTRADAS[Ano],$B$5,ENTRADAS[Subcategoria],$B237),
SUMIFS(ENTRADAS[Valor],ENTRADAS[Categoria],$B$217,ENTRADAS[Mês],E$5,ENTRADAS[Ano],$B$5,ENTRADAS[Subcategoria],$B237))))</f>
        <v/>
      </c>
      <c r="F237" s="61" t="str">
        <f>IF($B237="","",IF($B$217="","",IF($F$4=1,
SUMIFS(ENTRADAS[Valor],ENTRADAS[Categoria],$B$217,ENTRADAS[Status],"Concluído",ENTRADAS[Mês],F$5,ENTRADAS[Ano],$B$5,ENTRADAS[Subcategoria],$B237),
SUMIFS(ENTRADAS[Valor],ENTRADAS[Categoria],$B$217,ENTRADAS[Mês],F$5,ENTRADAS[Ano],$B$5,ENTRADAS[Subcategoria],$B237))))</f>
        <v/>
      </c>
      <c r="G237" s="61" t="str">
        <f>IF($B237="","",IF($B$217="","",IF($F$4=1,
SUMIFS(ENTRADAS[Valor],ENTRADAS[Categoria],$B$217,ENTRADAS[Status],"Concluído",ENTRADAS[Mês],G$5,ENTRADAS[Ano],$B$5,ENTRADAS[Subcategoria],$B237),
SUMIFS(ENTRADAS[Valor],ENTRADAS[Categoria],$B$217,ENTRADAS[Mês],G$5,ENTRADAS[Ano],$B$5,ENTRADAS[Subcategoria],$B237))))</f>
        <v/>
      </c>
      <c r="H237" s="61" t="str">
        <f>IF($B237="","",IF($B$217="","",IF($F$4=1,
SUMIFS(ENTRADAS[Valor],ENTRADAS[Categoria],$B$217,ENTRADAS[Status],"Concluído",ENTRADAS[Mês],H$5,ENTRADAS[Ano],$B$5,ENTRADAS[Subcategoria],$B237),
SUMIFS(ENTRADAS[Valor],ENTRADAS[Categoria],$B$217,ENTRADAS[Mês],H$5,ENTRADAS[Ano],$B$5,ENTRADAS[Subcategoria],$B237))))</f>
        <v/>
      </c>
      <c r="I237" s="61" t="str">
        <f>IF($B237="","",IF($B$217="","",IF($F$4=1,
SUMIFS(ENTRADAS[Valor],ENTRADAS[Categoria],$B$217,ENTRADAS[Status],"Concluído",ENTRADAS[Mês],I$5,ENTRADAS[Ano],$B$5,ENTRADAS[Subcategoria],$B237),
SUMIFS(ENTRADAS[Valor],ENTRADAS[Categoria],$B$217,ENTRADAS[Mês],I$5,ENTRADAS[Ano],$B$5,ENTRADAS[Subcategoria],$B237))))</f>
        <v/>
      </c>
      <c r="J237" s="61" t="str">
        <f>IF($B237="","",IF($B$217="","",IF($F$4=1,
SUMIFS(ENTRADAS[Valor],ENTRADAS[Categoria],$B$217,ENTRADAS[Status],"Concluído",ENTRADAS[Mês],J$5,ENTRADAS[Ano],$B$5,ENTRADAS[Subcategoria],$B237),
SUMIFS(ENTRADAS[Valor],ENTRADAS[Categoria],$B$217,ENTRADAS[Mês],J$5,ENTRADAS[Ano],$B$5,ENTRADAS[Subcategoria],$B237))))</f>
        <v/>
      </c>
      <c r="K237" s="61" t="str">
        <f>IF($B237="","",IF($B$217="","",IF($F$4=1,
SUMIFS(ENTRADAS[Valor],ENTRADAS[Categoria],$B$217,ENTRADAS[Status],"Concluído",ENTRADAS[Mês],K$5,ENTRADAS[Ano],$B$5,ENTRADAS[Subcategoria],$B237),
SUMIFS(ENTRADAS[Valor],ENTRADAS[Categoria],$B$217,ENTRADAS[Mês],K$5,ENTRADAS[Ano],$B$5,ENTRADAS[Subcategoria],$B237))))</f>
        <v/>
      </c>
      <c r="L237" s="61" t="str">
        <f>IF($B237="","",IF($B$217="","",IF($F$4=1,
SUMIFS(ENTRADAS[Valor],ENTRADAS[Categoria],$B$217,ENTRADAS[Status],"Concluído",ENTRADAS[Mês],L$5,ENTRADAS[Ano],$B$5,ENTRADAS[Subcategoria],$B237),
SUMIFS(ENTRADAS[Valor],ENTRADAS[Categoria],$B$217,ENTRADAS[Mês],L$5,ENTRADAS[Ano],$B$5,ENTRADAS[Subcategoria],$B237))))</f>
        <v/>
      </c>
      <c r="M237" s="61" t="str">
        <f>IF($B237="","",IF($B$217="","",IF($F$4=1,
SUMIFS(ENTRADAS[Valor],ENTRADAS[Categoria],$B$217,ENTRADAS[Status],"Concluído",ENTRADAS[Mês],M$5,ENTRADAS[Ano],$B$5,ENTRADAS[Subcategoria],$B237),
SUMIFS(ENTRADAS[Valor],ENTRADAS[Categoria],$B$217,ENTRADAS[Mês],M$5,ENTRADAS[Ano],$B$5,ENTRADAS[Subcategoria],$B237))))</f>
        <v/>
      </c>
      <c r="N237" s="61" t="str">
        <f>IF($B237="","",IF($B$217="","",IF($F$4=1,
SUMIFS(ENTRADAS[Valor],ENTRADAS[Categoria],$B$217,ENTRADAS[Status],"Concluído",ENTRADAS[Mês],N$5,ENTRADAS[Ano],$B$5,ENTRADAS[Subcategoria],$B237),
SUMIFS(ENTRADAS[Valor],ENTRADAS[Categoria],$B$217,ENTRADAS[Mês],N$5,ENTRADAS[Ano],$B$5,ENTRADAS[Subcategoria],$B237))))</f>
        <v/>
      </c>
      <c r="O237" s="57">
        <f t="shared" si="11"/>
        <v>0</v>
      </c>
    </row>
    <row r="238" spans="2:15" x14ac:dyDescent="0.3">
      <c r="B238" s="58" t="str">
        <f>IF('PLANO DE CONTAS'!F50="","",'PLANO DE CONTAS'!F50)</f>
        <v/>
      </c>
      <c r="C238" s="94" t="str">
        <f>IF($B238="","",IF($F$4=1,SUMIFS(ENTRADAS[Valor],ENTRADAS[Categoria],$B238,ENTRADAS[Status],"Concluído",ENTRADAS[Mês],C$5,ENTRADAS[Ano],$B$5),SUMIFS(ENTRADAS[Valor],ENTRADAS[Categoria],$B238,ENTRADAS[Mês],C$5,ENTRADAS[Ano],$B$5)))</f>
        <v/>
      </c>
      <c r="D238" s="94" t="str">
        <f>IF($B238="","",IF($F$4=1,SUMIFS(ENTRADAS[Valor],ENTRADAS[Categoria],$B238,ENTRADAS[Status],"Concluído",ENTRADAS[Mês],D$5,ENTRADAS[Ano],$B$5),SUMIFS(ENTRADAS[Valor],ENTRADAS[Categoria],$B238,ENTRADAS[Mês],D$5,ENTRADAS[Ano],$B$5)))</f>
        <v/>
      </c>
      <c r="E238" s="94" t="str">
        <f>IF($B238="","",IF($F$4=1,SUMIFS(ENTRADAS[Valor],ENTRADAS[Categoria],$B238,ENTRADAS[Status],"Concluído",ENTRADAS[Mês],E$5,ENTRADAS[Ano],$B$5),SUMIFS(ENTRADAS[Valor],ENTRADAS[Categoria],$B238,ENTRADAS[Mês],E$5,ENTRADAS[Ano],$B$5)))</f>
        <v/>
      </c>
      <c r="F238" s="94" t="str">
        <f>IF($B238="","",IF($F$4=1,SUMIFS(ENTRADAS[Valor],ENTRADAS[Categoria],$B238,ENTRADAS[Status],"Concluído",ENTRADAS[Mês],F$5,ENTRADAS[Ano],$B$5),SUMIFS(ENTRADAS[Valor],ENTRADAS[Categoria],$B238,ENTRADAS[Mês],F$5,ENTRADAS[Ano],$B$5)))</f>
        <v/>
      </c>
      <c r="G238" s="94" t="str">
        <f>IF($B238="","",IF($F$4=1,SUMIFS(ENTRADAS[Valor],ENTRADAS[Categoria],$B238,ENTRADAS[Status],"Concluído",ENTRADAS[Mês],G$5,ENTRADAS[Ano],$B$5),SUMIFS(ENTRADAS[Valor],ENTRADAS[Categoria],$B238,ENTRADAS[Mês],G$5,ENTRADAS[Ano],$B$5)))</f>
        <v/>
      </c>
      <c r="H238" s="94" t="str">
        <f>IF($B238="","",IF($F$4=1,SUMIFS(ENTRADAS[Valor],ENTRADAS[Categoria],$B238,ENTRADAS[Status],"Concluído",ENTRADAS[Mês],H$5,ENTRADAS[Ano],$B$5),SUMIFS(ENTRADAS[Valor],ENTRADAS[Categoria],$B238,ENTRADAS[Mês],H$5,ENTRADAS[Ano],$B$5)))</f>
        <v/>
      </c>
      <c r="I238" s="94" t="str">
        <f>IF($B238="","",IF($F$4=1,SUMIFS(ENTRADAS[Valor],ENTRADAS[Categoria],$B238,ENTRADAS[Status],"Concluído",ENTRADAS[Mês],I$5,ENTRADAS[Ano],$B$5),SUMIFS(ENTRADAS[Valor],ENTRADAS[Categoria],$B238,ENTRADAS[Mês],I$5,ENTRADAS[Ano],$B$5)))</f>
        <v/>
      </c>
      <c r="J238" s="94" t="str">
        <f>IF($B238="","",IF($F$4=1,SUMIFS(ENTRADAS[Valor],ENTRADAS[Categoria],$B238,ENTRADAS[Status],"Concluído",ENTRADAS[Mês],J$5,ENTRADAS[Ano],$B$5),SUMIFS(ENTRADAS[Valor],ENTRADAS[Categoria],$B238,ENTRADAS[Mês],J$5,ENTRADAS[Ano],$B$5)))</f>
        <v/>
      </c>
      <c r="K238" s="94" t="str">
        <f>IF($B238="","",IF($F$4=1,SUMIFS(ENTRADAS[Valor],ENTRADAS[Categoria],$B238,ENTRADAS[Status],"Concluído",ENTRADAS[Mês],K$5,ENTRADAS[Ano],$B$5),SUMIFS(ENTRADAS[Valor],ENTRADAS[Categoria],$B238,ENTRADAS[Mês],K$5,ENTRADAS[Ano],$B$5)))</f>
        <v/>
      </c>
      <c r="L238" s="94" t="str">
        <f>IF($B238="","",IF($F$4=1,SUMIFS(ENTRADAS[Valor],ENTRADAS[Categoria],$B238,ENTRADAS[Status],"Concluído",ENTRADAS[Mês],L$5,ENTRADAS[Ano],$B$5),SUMIFS(ENTRADAS[Valor],ENTRADAS[Categoria],$B238,ENTRADAS[Mês],L$5,ENTRADAS[Ano],$B$5)))</f>
        <v/>
      </c>
      <c r="M238" s="94" t="str">
        <f>IF($B238="","",IF($F$4=1,SUMIFS(ENTRADAS[Valor],ENTRADAS[Categoria],$B238,ENTRADAS[Status],"Concluído",ENTRADAS[Mês],M$5,ENTRADAS[Ano],$B$5),SUMIFS(ENTRADAS[Valor],ENTRADAS[Categoria],$B238,ENTRADAS[Mês],M$5,ENTRADAS[Ano],$B$5)))</f>
        <v/>
      </c>
      <c r="N238" s="94" t="str">
        <f>IF($B238="","",IF($F$4=1,SUMIFS(ENTRADAS[Valor],ENTRADAS[Categoria],$B238,ENTRADAS[Status],"Concluído",ENTRADAS[Mês],N$5,ENTRADAS[Ano],$B$5),SUMIFS(ENTRADAS[Valor],ENTRADAS[Categoria],$B238,ENTRADAS[Mês],N$5,ENTRADAS[Ano],$B$5)))</f>
        <v/>
      </c>
      <c r="O238" s="57">
        <f t="shared" si="11"/>
        <v>0</v>
      </c>
    </row>
    <row r="239" spans="2:15" x14ac:dyDescent="0.3">
      <c r="B239" s="93" t="str">
        <f>IF('PLANO DE CONTAS'!F51="","",'PLANO DE CONTAS'!F51)</f>
        <v/>
      </c>
      <c r="C239" s="61" t="str">
        <f>IF($B239="","",IF($B$238="","",IF($F$4=1,
SUMIFS(ENTRADAS[Valor],ENTRADAS[Categoria],$B$238,ENTRADAS[Status],"Concluído",ENTRADAS[Mês],C$5,ENTRADAS[Ano],$B$5,ENTRADAS[Subcategoria],$B239),
SUMIFS(ENTRADAS[Valor],ENTRADAS[Categoria],$B$238,ENTRADAS[Mês],C$5,ENTRADAS[Ano],$B$5,ENTRADAS[Subcategoria],$B239))))</f>
        <v/>
      </c>
      <c r="D239" s="61" t="str">
        <f>IF($B239="","",IF($B$238="","",IF($F$4=1,
SUMIFS(ENTRADAS[Valor],ENTRADAS[Categoria],$B$238,ENTRADAS[Status],"Concluído",ENTRADAS[Mês],D$5,ENTRADAS[Ano],$B$5,ENTRADAS[Subcategoria],$B239),
SUMIFS(ENTRADAS[Valor],ENTRADAS[Categoria],$B$238,ENTRADAS[Mês],D$5,ENTRADAS[Ano],$B$5,ENTRADAS[Subcategoria],$B239))))</f>
        <v/>
      </c>
      <c r="E239" s="61" t="str">
        <f>IF($B239="","",IF($B$238="","",IF($F$4=1,
SUMIFS(ENTRADAS[Valor],ENTRADAS[Categoria],$B$238,ENTRADAS[Status],"Concluído",ENTRADAS[Mês],E$5,ENTRADAS[Ano],$B$5,ENTRADAS[Subcategoria],$B239),
SUMIFS(ENTRADAS[Valor],ENTRADAS[Categoria],$B$238,ENTRADAS[Mês],E$5,ENTRADAS[Ano],$B$5,ENTRADAS[Subcategoria],$B239))))</f>
        <v/>
      </c>
      <c r="F239" s="61" t="str">
        <f>IF($B239="","",IF($B$238="","",IF($F$4=1,
SUMIFS(ENTRADAS[Valor],ENTRADAS[Categoria],$B$238,ENTRADAS[Status],"Concluído",ENTRADAS[Mês],F$5,ENTRADAS[Ano],$B$5,ENTRADAS[Subcategoria],$B239),
SUMIFS(ENTRADAS[Valor],ENTRADAS[Categoria],$B$238,ENTRADAS[Mês],F$5,ENTRADAS[Ano],$B$5,ENTRADAS[Subcategoria],$B239))))</f>
        <v/>
      </c>
      <c r="G239" s="61" t="str">
        <f>IF($B239="","",IF($B$238="","",IF($F$4=1,
SUMIFS(ENTRADAS[Valor],ENTRADAS[Categoria],$B$238,ENTRADAS[Status],"Concluído",ENTRADAS[Mês],G$5,ENTRADAS[Ano],$B$5,ENTRADAS[Subcategoria],$B239),
SUMIFS(ENTRADAS[Valor],ENTRADAS[Categoria],$B$238,ENTRADAS[Mês],G$5,ENTRADAS[Ano],$B$5,ENTRADAS[Subcategoria],$B239))))</f>
        <v/>
      </c>
      <c r="H239" s="61" t="str">
        <f>IF($B239="","",IF($B$238="","",IF($F$4=1,
SUMIFS(ENTRADAS[Valor],ENTRADAS[Categoria],$B$238,ENTRADAS[Status],"Concluído",ENTRADAS[Mês],H$5,ENTRADAS[Ano],$B$5,ENTRADAS[Subcategoria],$B239),
SUMIFS(ENTRADAS[Valor],ENTRADAS[Categoria],$B$238,ENTRADAS[Mês],H$5,ENTRADAS[Ano],$B$5,ENTRADAS[Subcategoria],$B239))))</f>
        <v/>
      </c>
      <c r="I239" s="61" t="str">
        <f>IF($B239="","",IF($B$238="","",IF($F$4=1,
SUMIFS(ENTRADAS[Valor],ENTRADAS[Categoria],$B$238,ENTRADAS[Status],"Concluído",ENTRADAS[Mês],I$5,ENTRADAS[Ano],$B$5,ENTRADAS[Subcategoria],$B239),
SUMIFS(ENTRADAS[Valor],ENTRADAS[Categoria],$B$238,ENTRADAS[Mês],I$5,ENTRADAS[Ano],$B$5,ENTRADAS[Subcategoria],$B239))))</f>
        <v/>
      </c>
      <c r="J239" s="61" t="str">
        <f>IF($B239="","",IF($B$238="","",IF($F$4=1,
SUMIFS(ENTRADAS[Valor],ENTRADAS[Categoria],$B$238,ENTRADAS[Status],"Concluído",ENTRADAS[Mês],J$5,ENTRADAS[Ano],$B$5,ENTRADAS[Subcategoria],$B239),
SUMIFS(ENTRADAS[Valor],ENTRADAS[Categoria],$B$238,ENTRADAS[Mês],J$5,ENTRADAS[Ano],$B$5,ENTRADAS[Subcategoria],$B239))))</f>
        <v/>
      </c>
      <c r="K239" s="61" t="str">
        <f>IF($B239="","",IF($B$238="","",IF($F$4=1,
SUMIFS(ENTRADAS[Valor],ENTRADAS[Categoria],$B$238,ENTRADAS[Status],"Concluído",ENTRADAS[Mês],K$5,ENTRADAS[Ano],$B$5,ENTRADAS[Subcategoria],$B239),
SUMIFS(ENTRADAS[Valor],ENTRADAS[Categoria],$B$238,ENTRADAS[Mês],K$5,ENTRADAS[Ano],$B$5,ENTRADAS[Subcategoria],$B239))))</f>
        <v/>
      </c>
      <c r="L239" s="61" t="str">
        <f>IF($B239="","",IF($B$238="","",IF($F$4=1,
SUMIFS(ENTRADAS[Valor],ENTRADAS[Categoria],$B$238,ENTRADAS[Status],"Concluído",ENTRADAS[Mês],L$5,ENTRADAS[Ano],$B$5,ENTRADAS[Subcategoria],$B239),
SUMIFS(ENTRADAS[Valor],ENTRADAS[Categoria],$B$238,ENTRADAS[Mês],L$5,ENTRADAS[Ano],$B$5,ENTRADAS[Subcategoria],$B239))))</f>
        <v/>
      </c>
      <c r="M239" s="61" t="str">
        <f>IF($B239="","",IF($B$238="","",IF($F$4=1,
SUMIFS(ENTRADAS[Valor],ENTRADAS[Categoria],$B$238,ENTRADAS[Status],"Concluído",ENTRADAS[Mês],M$5,ENTRADAS[Ano],$B$5,ENTRADAS[Subcategoria],$B239),
SUMIFS(ENTRADAS[Valor],ENTRADAS[Categoria],$B$238,ENTRADAS[Mês],M$5,ENTRADAS[Ano],$B$5,ENTRADAS[Subcategoria],$B239))))</f>
        <v/>
      </c>
      <c r="N239" s="61" t="str">
        <f>IF($B239="","",IF($B$238="","",IF($F$4=1,
SUMIFS(ENTRADAS[Valor],ENTRADAS[Categoria],$B$238,ENTRADAS[Status],"Concluído",ENTRADAS[Mês],N$5,ENTRADAS[Ano],$B$5,ENTRADAS[Subcategoria],$B239),
SUMIFS(ENTRADAS[Valor],ENTRADAS[Categoria],$B$238,ENTRADAS[Mês],N$5,ENTRADAS[Ano],$B$5,ENTRADAS[Subcategoria],$B239))))</f>
        <v/>
      </c>
      <c r="O239" s="57">
        <f t="shared" si="11"/>
        <v>0</v>
      </c>
    </row>
    <row r="240" spans="2:15" x14ac:dyDescent="0.3">
      <c r="B240" s="93" t="str">
        <f>IF('PLANO DE CONTAS'!F52="","",'PLANO DE CONTAS'!F52)</f>
        <v/>
      </c>
      <c r="C240" s="61" t="str">
        <f>IF($B240="","",IF($B$238="","",IF($F$4=1,
SUMIFS(ENTRADAS[Valor],ENTRADAS[Categoria],$B$238,ENTRADAS[Status],"Concluído",ENTRADAS[Mês],C$5,ENTRADAS[Ano],$B$5,ENTRADAS[Subcategoria],$B240),
SUMIFS(ENTRADAS[Valor],ENTRADAS[Categoria],$B$238,ENTRADAS[Mês],C$5,ENTRADAS[Ano],$B$5,ENTRADAS[Subcategoria],$B240))))</f>
        <v/>
      </c>
      <c r="D240" s="61" t="str">
        <f>IF($B240="","",IF($B$238="","",IF($F$4=1,
SUMIFS(ENTRADAS[Valor],ENTRADAS[Categoria],$B$238,ENTRADAS[Status],"Concluído",ENTRADAS[Mês],D$5,ENTRADAS[Ano],$B$5,ENTRADAS[Subcategoria],$B240),
SUMIFS(ENTRADAS[Valor],ENTRADAS[Categoria],$B$238,ENTRADAS[Mês],D$5,ENTRADAS[Ano],$B$5,ENTRADAS[Subcategoria],$B240))))</f>
        <v/>
      </c>
      <c r="E240" s="61" t="str">
        <f>IF($B240="","",IF($B$238="","",IF($F$4=1,
SUMIFS(ENTRADAS[Valor],ENTRADAS[Categoria],$B$238,ENTRADAS[Status],"Concluído",ENTRADAS[Mês],E$5,ENTRADAS[Ano],$B$5,ENTRADAS[Subcategoria],$B240),
SUMIFS(ENTRADAS[Valor],ENTRADAS[Categoria],$B$238,ENTRADAS[Mês],E$5,ENTRADAS[Ano],$B$5,ENTRADAS[Subcategoria],$B240))))</f>
        <v/>
      </c>
      <c r="F240" s="61" t="str">
        <f>IF($B240="","",IF($B$238="","",IF($F$4=1,
SUMIFS(ENTRADAS[Valor],ENTRADAS[Categoria],$B$238,ENTRADAS[Status],"Concluído",ENTRADAS[Mês],F$5,ENTRADAS[Ano],$B$5,ENTRADAS[Subcategoria],$B240),
SUMIFS(ENTRADAS[Valor],ENTRADAS[Categoria],$B$238,ENTRADAS[Mês],F$5,ENTRADAS[Ano],$B$5,ENTRADAS[Subcategoria],$B240))))</f>
        <v/>
      </c>
      <c r="G240" s="61" t="str">
        <f>IF($B240="","",IF($B$238="","",IF($F$4=1,
SUMIFS(ENTRADAS[Valor],ENTRADAS[Categoria],$B$238,ENTRADAS[Status],"Concluído",ENTRADAS[Mês],G$5,ENTRADAS[Ano],$B$5,ENTRADAS[Subcategoria],$B240),
SUMIFS(ENTRADAS[Valor],ENTRADAS[Categoria],$B$238,ENTRADAS[Mês],G$5,ENTRADAS[Ano],$B$5,ENTRADAS[Subcategoria],$B240))))</f>
        <v/>
      </c>
      <c r="H240" s="61" t="str">
        <f>IF($B240="","",IF($B$238="","",IF($F$4=1,
SUMIFS(ENTRADAS[Valor],ENTRADAS[Categoria],$B$238,ENTRADAS[Status],"Concluído",ENTRADAS[Mês],H$5,ENTRADAS[Ano],$B$5,ENTRADAS[Subcategoria],$B240),
SUMIFS(ENTRADAS[Valor],ENTRADAS[Categoria],$B$238,ENTRADAS[Mês],H$5,ENTRADAS[Ano],$B$5,ENTRADAS[Subcategoria],$B240))))</f>
        <v/>
      </c>
      <c r="I240" s="61" t="str">
        <f>IF($B240="","",IF($B$238="","",IF($F$4=1,
SUMIFS(ENTRADAS[Valor],ENTRADAS[Categoria],$B$238,ENTRADAS[Status],"Concluído",ENTRADAS[Mês],I$5,ENTRADAS[Ano],$B$5,ENTRADAS[Subcategoria],$B240),
SUMIFS(ENTRADAS[Valor],ENTRADAS[Categoria],$B$238,ENTRADAS[Mês],I$5,ENTRADAS[Ano],$B$5,ENTRADAS[Subcategoria],$B240))))</f>
        <v/>
      </c>
      <c r="J240" s="61" t="str">
        <f>IF($B240="","",IF($B$238="","",IF($F$4=1,
SUMIFS(ENTRADAS[Valor],ENTRADAS[Categoria],$B$238,ENTRADAS[Status],"Concluído",ENTRADAS[Mês],J$5,ENTRADAS[Ano],$B$5,ENTRADAS[Subcategoria],$B240),
SUMIFS(ENTRADAS[Valor],ENTRADAS[Categoria],$B$238,ENTRADAS[Mês],J$5,ENTRADAS[Ano],$B$5,ENTRADAS[Subcategoria],$B240))))</f>
        <v/>
      </c>
      <c r="K240" s="61" t="str">
        <f>IF($B240="","",IF($B$238="","",IF($F$4=1,
SUMIFS(ENTRADAS[Valor],ENTRADAS[Categoria],$B$238,ENTRADAS[Status],"Concluído",ENTRADAS[Mês],K$5,ENTRADAS[Ano],$B$5,ENTRADAS[Subcategoria],$B240),
SUMIFS(ENTRADAS[Valor],ENTRADAS[Categoria],$B$238,ENTRADAS[Mês],K$5,ENTRADAS[Ano],$B$5,ENTRADAS[Subcategoria],$B240))))</f>
        <v/>
      </c>
      <c r="L240" s="61" t="str">
        <f>IF($B240="","",IF($B$238="","",IF($F$4=1,
SUMIFS(ENTRADAS[Valor],ENTRADAS[Categoria],$B$238,ENTRADAS[Status],"Concluído",ENTRADAS[Mês],L$5,ENTRADAS[Ano],$B$5,ENTRADAS[Subcategoria],$B240),
SUMIFS(ENTRADAS[Valor],ENTRADAS[Categoria],$B$238,ENTRADAS[Mês],L$5,ENTRADAS[Ano],$B$5,ENTRADAS[Subcategoria],$B240))))</f>
        <v/>
      </c>
      <c r="M240" s="61" t="str">
        <f>IF($B240="","",IF($B$238="","",IF($F$4=1,
SUMIFS(ENTRADAS[Valor],ENTRADAS[Categoria],$B$238,ENTRADAS[Status],"Concluído",ENTRADAS[Mês],M$5,ENTRADAS[Ano],$B$5,ENTRADAS[Subcategoria],$B240),
SUMIFS(ENTRADAS[Valor],ENTRADAS[Categoria],$B$238,ENTRADAS[Mês],M$5,ENTRADAS[Ano],$B$5,ENTRADAS[Subcategoria],$B240))))</f>
        <v/>
      </c>
      <c r="N240" s="61" t="str">
        <f>IF($B240="","",IF($B$238="","",IF($F$4=1,
SUMIFS(ENTRADAS[Valor],ENTRADAS[Categoria],$B$238,ENTRADAS[Status],"Concluído",ENTRADAS[Mês],N$5,ENTRADAS[Ano],$B$5,ENTRADAS[Subcategoria],$B240),
SUMIFS(ENTRADAS[Valor],ENTRADAS[Categoria],$B$238,ENTRADAS[Mês],N$5,ENTRADAS[Ano],$B$5,ENTRADAS[Subcategoria],$B240))))</f>
        <v/>
      </c>
      <c r="O240" s="57">
        <f t="shared" si="11"/>
        <v>0</v>
      </c>
    </row>
    <row r="241" spans="2:15" x14ac:dyDescent="0.3">
      <c r="B241" s="93" t="str">
        <f>IF('PLANO DE CONTAS'!F53="","",'PLANO DE CONTAS'!F53)</f>
        <v/>
      </c>
      <c r="C241" s="61" t="str">
        <f>IF($B241="","",IF($B$238="","",IF($F$4=1,
SUMIFS(ENTRADAS[Valor],ENTRADAS[Categoria],$B$238,ENTRADAS[Status],"Concluído",ENTRADAS[Mês],C$5,ENTRADAS[Ano],$B$5,ENTRADAS[Subcategoria],$B241),
SUMIFS(ENTRADAS[Valor],ENTRADAS[Categoria],$B$238,ENTRADAS[Mês],C$5,ENTRADAS[Ano],$B$5,ENTRADAS[Subcategoria],$B241))))</f>
        <v/>
      </c>
      <c r="D241" s="61" t="str">
        <f>IF($B241="","",IF($B$238="","",IF($F$4=1,
SUMIFS(ENTRADAS[Valor],ENTRADAS[Categoria],$B$238,ENTRADAS[Status],"Concluído",ENTRADAS[Mês],D$5,ENTRADAS[Ano],$B$5,ENTRADAS[Subcategoria],$B241),
SUMIFS(ENTRADAS[Valor],ENTRADAS[Categoria],$B$238,ENTRADAS[Mês],D$5,ENTRADAS[Ano],$B$5,ENTRADAS[Subcategoria],$B241))))</f>
        <v/>
      </c>
      <c r="E241" s="61" t="str">
        <f>IF($B241="","",IF($B$238="","",IF($F$4=1,
SUMIFS(ENTRADAS[Valor],ENTRADAS[Categoria],$B$238,ENTRADAS[Status],"Concluído",ENTRADAS[Mês],E$5,ENTRADAS[Ano],$B$5,ENTRADAS[Subcategoria],$B241),
SUMIFS(ENTRADAS[Valor],ENTRADAS[Categoria],$B$238,ENTRADAS[Mês],E$5,ENTRADAS[Ano],$B$5,ENTRADAS[Subcategoria],$B241))))</f>
        <v/>
      </c>
      <c r="F241" s="61" t="str">
        <f>IF($B241="","",IF($B$238="","",IF($F$4=1,
SUMIFS(ENTRADAS[Valor],ENTRADAS[Categoria],$B$238,ENTRADAS[Status],"Concluído",ENTRADAS[Mês],F$5,ENTRADAS[Ano],$B$5,ENTRADAS[Subcategoria],$B241),
SUMIFS(ENTRADAS[Valor],ENTRADAS[Categoria],$B$238,ENTRADAS[Mês],F$5,ENTRADAS[Ano],$B$5,ENTRADAS[Subcategoria],$B241))))</f>
        <v/>
      </c>
      <c r="G241" s="61" t="str">
        <f>IF($B241="","",IF($B$238="","",IF($F$4=1,
SUMIFS(ENTRADAS[Valor],ENTRADAS[Categoria],$B$238,ENTRADAS[Status],"Concluído",ENTRADAS[Mês],G$5,ENTRADAS[Ano],$B$5,ENTRADAS[Subcategoria],$B241),
SUMIFS(ENTRADAS[Valor],ENTRADAS[Categoria],$B$238,ENTRADAS[Mês],G$5,ENTRADAS[Ano],$B$5,ENTRADAS[Subcategoria],$B241))))</f>
        <v/>
      </c>
      <c r="H241" s="61" t="str">
        <f>IF($B241="","",IF($B$238="","",IF($F$4=1,
SUMIFS(ENTRADAS[Valor],ENTRADAS[Categoria],$B$238,ENTRADAS[Status],"Concluído",ENTRADAS[Mês],H$5,ENTRADAS[Ano],$B$5,ENTRADAS[Subcategoria],$B241),
SUMIFS(ENTRADAS[Valor],ENTRADAS[Categoria],$B$238,ENTRADAS[Mês],H$5,ENTRADAS[Ano],$B$5,ENTRADAS[Subcategoria],$B241))))</f>
        <v/>
      </c>
      <c r="I241" s="61" t="str">
        <f>IF($B241="","",IF($B$238="","",IF($F$4=1,
SUMIFS(ENTRADAS[Valor],ENTRADAS[Categoria],$B$238,ENTRADAS[Status],"Concluído",ENTRADAS[Mês],I$5,ENTRADAS[Ano],$B$5,ENTRADAS[Subcategoria],$B241),
SUMIFS(ENTRADAS[Valor],ENTRADAS[Categoria],$B$238,ENTRADAS[Mês],I$5,ENTRADAS[Ano],$B$5,ENTRADAS[Subcategoria],$B241))))</f>
        <v/>
      </c>
      <c r="J241" s="61" t="str">
        <f>IF($B241="","",IF($B$238="","",IF($F$4=1,
SUMIFS(ENTRADAS[Valor],ENTRADAS[Categoria],$B$238,ENTRADAS[Status],"Concluído",ENTRADAS[Mês],J$5,ENTRADAS[Ano],$B$5,ENTRADAS[Subcategoria],$B241),
SUMIFS(ENTRADAS[Valor],ENTRADAS[Categoria],$B$238,ENTRADAS[Mês],J$5,ENTRADAS[Ano],$B$5,ENTRADAS[Subcategoria],$B241))))</f>
        <v/>
      </c>
      <c r="K241" s="61" t="str">
        <f>IF($B241="","",IF($B$238="","",IF($F$4=1,
SUMIFS(ENTRADAS[Valor],ENTRADAS[Categoria],$B$238,ENTRADAS[Status],"Concluído",ENTRADAS[Mês],K$5,ENTRADAS[Ano],$B$5,ENTRADAS[Subcategoria],$B241),
SUMIFS(ENTRADAS[Valor],ENTRADAS[Categoria],$B$238,ENTRADAS[Mês],K$5,ENTRADAS[Ano],$B$5,ENTRADAS[Subcategoria],$B241))))</f>
        <v/>
      </c>
      <c r="L241" s="61" t="str">
        <f>IF($B241="","",IF($B$238="","",IF($F$4=1,
SUMIFS(ENTRADAS[Valor],ENTRADAS[Categoria],$B$238,ENTRADAS[Status],"Concluído",ENTRADAS[Mês],L$5,ENTRADAS[Ano],$B$5,ENTRADAS[Subcategoria],$B241),
SUMIFS(ENTRADAS[Valor],ENTRADAS[Categoria],$B$238,ENTRADAS[Mês],L$5,ENTRADAS[Ano],$B$5,ENTRADAS[Subcategoria],$B241))))</f>
        <v/>
      </c>
      <c r="M241" s="61" t="str">
        <f>IF($B241="","",IF($B$238="","",IF($F$4=1,
SUMIFS(ENTRADAS[Valor],ENTRADAS[Categoria],$B$238,ENTRADAS[Status],"Concluído",ENTRADAS[Mês],M$5,ENTRADAS[Ano],$B$5,ENTRADAS[Subcategoria],$B241),
SUMIFS(ENTRADAS[Valor],ENTRADAS[Categoria],$B$238,ENTRADAS[Mês],M$5,ENTRADAS[Ano],$B$5,ENTRADAS[Subcategoria],$B241))))</f>
        <v/>
      </c>
      <c r="N241" s="61" t="str">
        <f>IF($B241="","",IF($B$238="","",IF($F$4=1,
SUMIFS(ENTRADAS[Valor],ENTRADAS[Categoria],$B$238,ENTRADAS[Status],"Concluído",ENTRADAS[Mês],N$5,ENTRADAS[Ano],$B$5,ENTRADAS[Subcategoria],$B241),
SUMIFS(ENTRADAS[Valor],ENTRADAS[Categoria],$B$238,ENTRADAS[Mês],N$5,ENTRADAS[Ano],$B$5,ENTRADAS[Subcategoria],$B241))))</f>
        <v/>
      </c>
      <c r="O241" s="57">
        <f t="shared" si="11"/>
        <v>0</v>
      </c>
    </row>
    <row r="242" spans="2:15" x14ac:dyDescent="0.3">
      <c r="B242" s="93" t="str">
        <f>IF('PLANO DE CONTAS'!F54="","",'PLANO DE CONTAS'!F54)</f>
        <v/>
      </c>
      <c r="C242" s="61" t="str">
        <f>IF($B242="","",IF($B$238="","",IF($F$4=1,
SUMIFS(ENTRADAS[Valor],ENTRADAS[Categoria],$B$238,ENTRADAS[Status],"Concluído",ENTRADAS[Mês],C$5,ENTRADAS[Ano],$B$5,ENTRADAS[Subcategoria],$B242),
SUMIFS(ENTRADAS[Valor],ENTRADAS[Categoria],$B$238,ENTRADAS[Mês],C$5,ENTRADAS[Ano],$B$5,ENTRADAS[Subcategoria],$B242))))</f>
        <v/>
      </c>
      <c r="D242" s="61" t="str">
        <f>IF($B242="","",IF($B$238="","",IF($F$4=1,
SUMIFS(ENTRADAS[Valor],ENTRADAS[Categoria],$B$238,ENTRADAS[Status],"Concluído",ENTRADAS[Mês],D$5,ENTRADAS[Ano],$B$5,ENTRADAS[Subcategoria],$B242),
SUMIFS(ENTRADAS[Valor],ENTRADAS[Categoria],$B$238,ENTRADAS[Mês],D$5,ENTRADAS[Ano],$B$5,ENTRADAS[Subcategoria],$B242))))</f>
        <v/>
      </c>
      <c r="E242" s="61" t="str">
        <f>IF($B242="","",IF($B$238="","",IF($F$4=1,
SUMIFS(ENTRADAS[Valor],ENTRADAS[Categoria],$B$238,ENTRADAS[Status],"Concluído",ENTRADAS[Mês],E$5,ENTRADAS[Ano],$B$5,ENTRADAS[Subcategoria],$B242),
SUMIFS(ENTRADAS[Valor],ENTRADAS[Categoria],$B$238,ENTRADAS[Mês],E$5,ENTRADAS[Ano],$B$5,ENTRADAS[Subcategoria],$B242))))</f>
        <v/>
      </c>
      <c r="F242" s="61" t="str">
        <f>IF($B242="","",IF($B$238="","",IF($F$4=1,
SUMIFS(ENTRADAS[Valor],ENTRADAS[Categoria],$B$238,ENTRADAS[Status],"Concluído",ENTRADAS[Mês],F$5,ENTRADAS[Ano],$B$5,ENTRADAS[Subcategoria],$B242),
SUMIFS(ENTRADAS[Valor],ENTRADAS[Categoria],$B$238,ENTRADAS[Mês],F$5,ENTRADAS[Ano],$B$5,ENTRADAS[Subcategoria],$B242))))</f>
        <v/>
      </c>
      <c r="G242" s="61" t="str">
        <f>IF($B242="","",IF($B$238="","",IF($F$4=1,
SUMIFS(ENTRADAS[Valor],ENTRADAS[Categoria],$B$238,ENTRADAS[Status],"Concluído",ENTRADAS[Mês],G$5,ENTRADAS[Ano],$B$5,ENTRADAS[Subcategoria],$B242),
SUMIFS(ENTRADAS[Valor],ENTRADAS[Categoria],$B$238,ENTRADAS[Mês],G$5,ENTRADAS[Ano],$B$5,ENTRADAS[Subcategoria],$B242))))</f>
        <v/>
      </c>
      <c r="H242" s="61" t="str">
        <f>IF($B242="","",IF($B$238="","",IF($F$4=1,
SUMIFS(ENTRADAS[Valor],ENTRADAS[Categoria],$B$238,ENTRADAS[Status],"Concluído",ENTRADAS[Mês],H$5,ENTRADAS[Ano],$B$5,ENTRADAS[Subcategoria],$B242),
SUMIFS(ENTRADAS[Valor],ENTRADAS[Categoria],$B$238,ENTRADAS[Mês],H$5,ENTRADAS[Ano],$B$5,ENTRADAS[Subcategoria],$B242))))</f>
        <v/>
      </c>
      <c r="I242" s="61" t="str">
        <f>IF($B242="","",IF($B$238="","",IF($F$4=1,
SUMIFS(ENTRADAS[Valor],ENTRADAS[Categoria],$B$238,ENTRADAS[Status],"Concluído",ENTRADAS[Mês],I$5,ENTRADAS[Ano],$B$5,ENTRADAS[Subcategoria],$B242),
SUMIFS(ENTRADAS[Valor],ENTRADAS[Categoria],$B$238,ENTRADAS[Mês],I$5,ENTRADAS[Ano],$B$5,ENTRADAS[Subcategoria],$B242))))</f>
        <v/>
      </c>
      <c r="J242" s="61" t="str">
        <f>IF($B242="","",IF($B$238="","",IF($F$4=1,
SUMIFS(ENTRADAS[Valor],ENTRADAS[Categoria],$B$238,ENTRADAS[Status],"Concluído",ENTRADAS[Mês],J$5,ENTRADAS[Ano],$B$5,ENTRADAS[Subcategoria],$B242),
SUMIFS(ENTRADAS[Valor],ENTRADAS[Categoria],$B$238,ENTRADAS[Mês],J$5,ENTRADAS[Ano],$B$5,ENTRADAS[Subcategoria],$B242))))</f>
        <v/>
      </c>
      <c r="K242" s="61" t="str">
        <f>IF($B242="","",IF($B$238="","",IF($F$4=1,
SUMIFS(ENTRADAS[Valor],ENTRADAS[Categoria],$B$238,ENTRADAS[Status],"Concluído",ENTRADAS[Mês],K$5,ENTRADAS[Ano],$B$5,ENTRADAS[Subcategoria],$B242),
SUMIFS(ENTRADAS[Valor],ENTRADAS[Categoria],$B$238,ENTRADAS[Mês],K$5,ENTRADAS[Ano],$B$5,ENTRADAS[Subcategoria],$B242))))</f>
        <v/>
      </c>
      <c r="L242" s="61" t="str">
        <f>IF($B242="","",IF($B$238="","",IF($F$4=1,
SUMIFS(ENTRADAS[Valor],ENTRADAS[Categoria],$B$238,ENTRADAS[Status],"Concluído",ENTRADAS[Mês],L$5,ENTRADAS[Ano],$B$5,ENTRADAS[Subcategoria],$B242),
SUMIFS(ENTRADAS[Valor],ENTRADAS[Categoria],$B$238,ENTRADAS[Mês],L$5,ENTRADAS[Ano],$B$5,ENTRADAS[Subcategoria],$B242))))</f>
        <v/>
      </c>
      <c r="M242" s="61" t="str">
        <f>IF($B242="","",IF($B$238="","",IF($F$4=1,
SUMIFS(ENTRADAS[Valor],ENTRADAS[Categoria],$B$238,ENTRADAS[Status],"Concluído",ENTRADAS[Mês],M$5,ENTRADAS[Ano],$B$5,ENTRADAS[Subcategoria],$B242),
SUMIFS(ENTRADAS[Valor],ENTRADAS[Categoria],$B$238,ENTRADAS[Mês],M$5,ENTRADAS[Ano],$B$5,ENTRADAS[Subcategoria],$B242))))</f>
        <v/>
      </c>
      <c r="N242" s="61" t="str">
        <f>IF($B242="","",IF($B$238="","",IF($F$4=1,
SUMIFS(ENTRADAS[Valor],ENTRADAS[Categoria],$B$238,ENTRADAS[Status],"Concluído",ENTRADAS[Mês],N$5,ENTRADAS[Ano],$B$5,ENTRADAS[Subcategoria],$B242),
SUMIFS(ENTRADAS[Valor],ENTRADAS[Categoria],$B$238,ENTRADAS[Mês],N$5,ENTRADAS[Ano],$B$5,ENTRADAS[Subcategoria],$B242))))</f>
        <v/>
      </c>
      <c r="O242" s="57">
        <f t="shared" si="11"/>
        <v>0</v>
      </c>
    </row>
    <row r="243" spans="2:15" x14ac:dyDescent="0.3">
      <c r="B243" s="93" t="str">
        <f>IF('PLANO DE CONTAS'!F55="","",'PLANO DE CONTAS'!F55)</f>
        <v/>
      </c>
      <c r="C243" s="61" t="str">
        <f>IF($B243="","",IF($B$238="","",IF($F$4=1,
SUMIFS(ENTRADAS[Valor],ENTRADAS[Categoria],$B$238,ENTRADAS[Status],"Concluído",ENTRADAS[Mês],C$5,ENTRADAS[Ano],$B$5,ENTRADAS[Subcategoria],$B243),
SUMIFS(ENTRADAS[Valor],ENTRADAS[Categoria],$B$238,ENTRADAS[Mês],C$5,ENTRADAS[Ano],$B$5,ENTRADAS[Subcategoria],$B243))))</f>
        <v/>
      </c>
      <c r="D243" s="61" t="str">
        <f>IF($B243="","",IF($B$238="","",IF($F$4=1,
SUMIFS(ENTRADAS[Valor],ENTRADAS[Categoria],$B$238,ENTRADAS[Status],"Concluído",ENTRADAS[Mês],D$5,ENTRADAS[Ano],$B$5,ENTRADAS[Subcategoria],$B243),
SUMIFS(ENTRADAS[Valor],ENTRADAS[Categoria],$B$238,ENTRADAS[Mês],D$5,ENTRADAS[Ano],$B$5,ENTRADAS[Subcategoria],$B243))))</f>
        <v/>
      </c>
      <c r="E243" s="61" t="str">
        <f>IF($B243="","",IF($B$238="","",IF($F$4=1,
SUMIFS(ENTRADAS[Valor],ENTRADAS[Categoria],$B$238,ENTRADAS[Status],"Concluído",ENTRADAS[Mês],E$5,ENTRADAS[Ano],$B$5,ENTRADAS[Subcategoria],$B243),
SUMIFS(ENTRADAS[Valor],ENTRADAS[Categoria],$B$238,ENTRADAS[Mês],E$5,ENTRADAS[Ano],$B$5,ENTRADAS[Subcategoria],$B243))))</f>
        <v/>
      </c>
      <c r="F243" s="61" t="str">
        <f>IF($B243="","",IF($B$238="","",IF($F$4=1,
SUMIFS(ENTRADAS[Valor],ENTRADAS[Categoria],$B$238,ENTRADAS[Status],"Concluído",ENTRADAS[Mês],F$5,ENTRADAS[Ano],$B$5,ENTRADAS[Subcategoria],$B243),
SUMIFS(ENTRADAS[Valor],ENTRADAS[Categoria],$B$238,ENTRADAS[Mês],F$5,ENTRADAS[Ano],$B$5,ENTRADAS[Subcategoria],$B243))))</f>
        <v/>
      </c>
      <c r="G243" s="61" t="str">
        <f>IF($B243="","",IF($B$238="","",IF($F$4=1,
SUMIFS(ENTRADAS[Valor],ENTRADAS[Categoria],$B$238,ENTRADAS[Status],"Concluído",ENTRADAS[Mês],G$5,ENTRADAS[Ano],$B$5,ENTRADAS[Subcategoria],$B243),
SUMIFS(ENTRADAS[Valor],ENTRADAS[Categoria],$B$238,ENTRADAS[Mês],G$5,ENTRADAS[Ano],$B$5,ENTRADAS[Subcategoria],$B243))))</f>
        <v/>
      </c>
      <c r="H243" s="61" t="str">
        <f>IF($B243="","",IF($B$238="","",IF($F$4=1,
SUMIFS(ENTRADAS[Valor],ENTRADAS[Categoria],$B$238,ENTRADAS[Status],"Concluído",ENTRADAS[Mês],H$5,ENTRADAS[Ano],$B$5,ENTRADAS[Subcategoria],$B243),
SUMIFS(ENTRADAS[Valor],ENTRADAS[Categoria],$B$238,ENTRADAS[Mês],H$5,ENTRADAS[Ano],$B$5,ENTRADAS[Subcategoria],$B243))))</f>
        <v/>
      </c>
      <c r="I243" s="61" t="str">
        <f>IF($B243="","",IF($B$238="","",IF($F$4=1,
SUMIFS(ENTRADAS[Valor],ENTRADAS[Categoria],$B$238,ENTRADAS[Status],"Concluído",ENTRADAS[Mês],I$5,ENTRADAS[Ano],$B$5,ENTRADAS[Subcategoria],$B243),
SUMIFS(ENTRADAS[Valor],ENTRADAS[Categoria],$B$238,ENTRADAS[Mês],I$5,ENTRADAS[Ano],$B$5,ENTRADAS[Subcategoria],$B243))))</f>
        <v/>
      </c>
      <c r="J243" s="61" t="str">
        <f>IF($B243="","",IF($B$238="","",IF($F$4=1,
SUMIFS(ENTRADAS[Valor],ENTRADAS[Categoria],$B$238,ENTRADAS[Status],"Concluído",ENTRADAS[Mês],J$5,ENTRADAS[Ano],$B$5,ENTRADAS[Subcategoria],$B243),
SUMIFS(ENTRADAS[Valor],ENTRADAS[Categoria],$B$238,ENTRADAS[Mês],J$5,ENTRADAS[Ano],$B$5,ENTRADAS[Subcategoria],$B243))))</f>
        <v/>
      </c>
      <c r="K243" s="61" t="str">
        <f>IF($B243="","",IF($B$238="","",IF($F$4=1,
SUMIFS(ENTRADAS[Valor],ENTRADAS[Categoria],$B$238,ENTRADAS[Status],"Concluído",ENTRADAS[Mês],K$5,ENTRADAS[Ano],$B$5,ENTRADAS[Subcategoria],$B243),
SUMIFS(ENTRADAS[Valor],ENTRADAS[Categoria],$B$238,ENTRADAS[Mês],K$5,ENTRADAS[Ano],$B$5,ENTRADAS[Subcategoria],$B243))))</f>
        <v/>
      </c>
      <c r="L243" s="61" t="str">
        <f>IF($B243="","",IF($B$238="","",IF($F$4=1,
SUMIFS(ENTRADAS[Valor],ENTRADAS[Categoria],$B$238,ENTRADAS[Status],"Concluído",ENTRADAS[Mês],L$5,ENTRADAS[Ano],$B$5,ENTRADAS[Subcategoria],$B243),
SUMIFS(ENTRADAS[Valor],ENTRADAS[Categoria],$B$238,ENTRADAS[Mês],L$5,ENTRADAS[Ano],$B$5,ENTRADAS[Subcategoria],$B243))))</f>
        <v/>
      </c>
      <c r="M243" s="61" t="str">
        <f>IF($B243="","",IF($B$238="","",IF($F$4=1,
SUMIFS(ENTRADAS[Valor],ENTRADAS[Categoria],$B$238,ENTRADAS[Status],"Concluído",ENTRADAS[Mês],M$5,ENTRADAS[Ano],$B$5,ENTRADAS[Subcategoria],$B243),
SUMIFS(ENTRADAS[Valor],ENTRADAS[Categoria],$B$238,ENTRADAS[Mês],M$5,ENTRADAS[Ano],$B$5,ENTRADAS[Subcategoria],$B243))))</f>
        <v/>
      </c>
      <c r="N243" s="61" t="str">
        <f>IF($B243="","",IF($B$238="","",IF($F$4=1,
SUMIFS(ENTRADAS[Valor],ENTRADAS[Categoria],$B$238,ENTRADAS[Status],"Concluído",ENTRADAS[Mês],N$5,ENTRADAS[Ano],$B$5,ENTRADAS[Subcategoria],$B243),
SUMIFS(ENTRADAS[Valor],ENTRADAS[Categoria],$B$238,ENTRADAS[Mês],N$5,ENTRADAS[Ano],$B$5,ENTRADAS[Subcategoria],$B243))))</f>
        <v/>
      </c>
      <c r="O243" s="57">
        <f t="shared" si="11"/>
        <v>0</v>
      </c>
    </row>
    <row r="244" spans="2:15" x14ac:dyDescent="0.3">
      <c r="B244" s="93" t="str">
        <f>IF('PLANO DE CONTAS'!F56="","",'PLANO DE CONTAS'!F56)</f>
        <v/>
      </c>
      <c r="C244" s="61" t="str">
        <f>IF($B244="","",IF($B$238="","",IF($F$4=1,
SUMIFS(ENTRADAS[Valor],ENTRADAS[Categoria],$B$238,ENTRADAS[Status],"Concluído",ENTRADAS[Mês],C$5,ENTRADAS[Ano],$B$5,ENTRADAS[Subcategoria],$B244),
SUMIFS(ENTRADAS[Valor],ENTRADAS[Categoria],$B$238,ENTRADAS[Mês],C$5,ENTRADAS[Ano],$B$5,ENTRADAS[Subcategoria],$B244))))</f>
        <v/>
      </c>
      <c r="D244" s="61" t="str">
        <f>IF($B244="","",IF($B$238="","",IF($F$4=1,
SUMIFS(ENTRADAS[Valor],ENTRADAS[Categoria],$B$238,ENTRADAS[Status],"Concluído",ENTRADAS[Mês],D$5,ENTRADAS[Ano],$B$5,ENTRADAS[Subcategoria],$B244),
SUMIFS(ENTRADAS[Valor],ENTRADAS[Categoria],$B$238,ENTRADAS[Mês],D$5,ENTRADAS[Ano],$B$5,ENTRADAS[Subcategoria],$B244))))</f>
        <v/>
      </c>
      <c r="E244" s="61" t="str">
        <f>IF($B244="","",IF($B$238="","",IF($F$4=1,
SUMIFS(ENTRADAS[Valor],ENTRADAS[Categoria],$B$238,ENTRADAS[Status],"Concluído",ENTRADAS[Mês],E$5,ENTRADAS[Ano],$B$5,ENTRADAS[Subcategoria],$B244),
SUMIFS(ENTRADAS[Valor],ENTRADAS[Categoria],$B$238,ENTRADAS[Mês],E$5,ENTRADAS[Ano],$B$5,ENTRADAS[Subcategoria],$B244))))</f>
        <v/>
      </c>
      <c r="F244" s="61" t="str">
        <f>IF($B244="","",IF($B$238="","",IF($F$4=1,
SUMIFS(ENTRADAS[Valor],ENTRADAS[Categoria],$B$238,ENTRADAS[Status],"Concluído",ENTRADAS[Mês],F$5,ENTRADAS[Ano],$B$5,ENTRADAS[Subcategoria],$B244),
SUMIFS(ENTRADAS[Valor],ENTRADAS[Categoria],$B$238,ENTRADAS[Mês],F$5,ENTRADAS[Ano],$B$5,ENTRADAS[Subcategoria],$B244))))</f>
        <v/>
      </c>
      <c r="G244" s="61" t="str">
        <f>IF($B244="","",IF($B$238="","",IF($F$4=1,
SUMIFS(ENTRADAS[Valor],ENTRADAS[Categoria],$B$238,ENTRADAS[Status],"Concluído",ENTRADAS[Mês],G$5,ENTRADAS[Ano],$B$5,ENTRADAS[Subcategoria],$B244),
SUMIFS(ENTRADAS[Valor],ENTRADAS[Categoria],$B$238,ENTRADAS[Mês],G$5,ENTRADAS[Ano],$B$5,ENTRADAS[Subcategoria],$B244))))</f>
        <v/>
      </c>
      <c r="H244" s="61" t="str">
        <f>IF($B244="","",IF($B$238="","",IF($F$4=1,
SUMIFS(ENTRADAS[Valor],ENTRADAS[Categoria],$B$238,ENTRADAS[Status],"Concluído",ENTRADAS[Mês],H$5,ENTRADAS[Ano],$B$5,ENTRADAS[Subcategoria],$B244),
SUMIFS(ENTRADAS[Valor],ENTRADAS[Categoria],$B$238,ENTRADAS[Mês],H$5,ENTRADAS[Ano],$B$5,ENTRADAS[Subcategoria],$B244))))</f>
        <v/>
      </c>
      <c r="I244" s="61" t="str">
        <f>IF($B244="","",IF($B$238="","",IF($F$4=1,
SUMIFS(ENTRADAS[Valor],ENTRADAS[Categoria],$B$238,ENTRADAS[Status],"Concluído",ENTRADAS[Mês],I$5,ENTRADAS[Ano],$B$5,ENTRADAS[Subcategoria],$B244),
SUMIFS(ENTRADAS[Valor],ENTRADAS[Categoria],$B$238,ENTRADAS[Mês],I$5,ENTRADAS[Ano],$B$5,ENTRADAS[Subcategoria],$B244))))</f>
        <v/>
      </c>
      <c r="J244" s="61" t="str">
        <f>IF($B244="","",IF($B$238="","",IF($F$4=1,
SUMIFS(ENTRADAS[Valor],ENTRADAS[Categoria],$B$238,ENTRADAS[Status],"Concluído",ENTRADAS[Mês],J$5,ENTRADAS[Ano],$B$5,ENTRADAS[Subcategoria],$B244),
SUMIFS(ENTRADAS[Valor],ENTRADAS[Categoria],$B$238,ENTRADAS[Mês],J$5,ENTRADAS[Ano],$B$5,ENTRADAS[Subcategoria],$B244))))</f>
        <v/>
      </c>
      <c r="K244" s="61" t="str">
        <f>IF($B244="","",IF($B$238="","",IF($F$4=1,
SUMIFS(ENTRADAS[Valor],ENTRADAS[Categoria],$B$238,ENTRADAS[Status],"Concluído",ENTRADAS[Mês],K$5,ENTRADAS[Ano],$B$5,ENTRADAS[Subcategoria],$B244),
SUMIFS(ENTRADAS[Valor],ENTRADAS[Categoria],$B$238,ENTRADAS[Mês],K$5,ENTRADAS[Ano],$B$5,ENTRADAS[Subcategoria],$B244))))</f>
        <v/>
      </c>
      <c r="L244" s="61" t="str">
        <f>IF($B244="","",IF($B$238="","",IF($F$4=1,
SUMIFS(ENTRADAS[Valor],ENTRADAS[Categoria],$B$238,ENTRADAS[Status],"Concluído",ENTRADAS[Mês],L$5,ENTRADAS[Ano],$B$5,ENTRADAS[Subcategoria],$B244),
SUMIFS(ENTRADAS[Valor],ENTRADAS[Categoria],$B$238,ENTRADAS[Mês],L$5,ENTRADAS[Ano],$B$5,ENTRADAS[Subcategoria],$B244))))</f>
        <v/>
      </c>
      <c r="M244" s="61" t="str">
        <f>IF($B244="","",IF($B$238="","",IF($F$4=1,
SUMIFS(ENTRADAS[Valor],ENTRADAS[Categoria],$B$238,ENTRADAS[Status],"Concluído",ENTRADAS[Mês],M$5,ENTRADAS[Ano],$B$5,ENTRADAS[Subcategoria],$B244),
SUMIFS(ENTRADAS[Valor],ENTRADAS[Categoria],$B$238,ENTRADAS[Mês],M$5,ENTRADAS[Ano],$B$5,ENTRADAS[Subcategoria],$B244))))</f>
        <v/>
      </c>
      <c r="N244" s="61" t="str">
        <f>IF($B244="","",IF($B$238="","",IF($F$4=1,
SUMIFS(ENTRADAS[Valor],ENTRADAS[Categoria],$B$238,ENTRADAS[Status],"Concluído",ENTRADAS[Mês],N$5,ENTRADAS[Ano],$B$5,ENTRADAS[Subcategoria],$B244),
SUMIFS(ENTRADAS[Valor],ENTRADAS[Categoria],$B$238,ENTRADAS[Mês],N$5,ENTRADAS[Ano],$B$5,ENTRADAS[Subcategoria],$B244))))</f>
        <v/>
      </c>
      <c r="O244" s="57">
        <f t="shared" si="11"/>
        <v>0</v>
      </c>
    </row>
    <row r="245" spans="2:15" x14ac:dyDescent="0.3">
      <c r="B245" s="93" t="str">
        <f>IF('PLANO DE CONTAS'!F57="","",'PLANO DE CONTAS'!F57)</f>
        <v/>
      </c>
      <c r="C245" s="61" t="str">
        <f>IF($B245="","",IF($B$238="","",IF($F$4=1,
SUMIFS(ENTRADAS[Valor],ENTRADAS[Categoria],$B$238,ENTRADAS[Status],"Concluído",ENTRADAS[Mês],C$5,ENTRADAS[Ano],$B$5,ENTRADAS[Subcategoria],$B245),
SUMIFS(ENTRADAS[Valor],ENTRADAS[Categoria],$B$238,ENTRADAS[Mês],C$5,ENTRADAS[Ano],$B$5,ENTRADAS[Subcategoria],$B245))))</f>
        <v/>
      </c>
      <c r="D245" s="61" t="str">
        <f>IF($B245="","",IF($B$238="","",IF($F$4=1,
SUMIFS(ENTRADAS[Valor],ENTRADAS[Categoria],$B$238,ENTRADAS[Status],"Concluído",ENTRADAS[Mês],D$5,ENTRADAS[Ano],$B$5,ENTRADAS[Subcategoria],$B245),
SUMIFS(ENTRADAS[Valor],ENTRADAS[Categoria],$B$238,ENTRADAS[Mês],D$5,ENTRADAS[Ano],$B$5,ENTRADAS[Subcategoria],$B245))))</f>
        <v/>
      </c>
      <c r="E245" s="61" t="str">
        <f>IF($B245="","",IF($B$238="","",IF($F$4=1,
SUMIFS(ENTRADAS[Valor],ENTRADAS[Categoria],$B$238,ENTRADAS[Status],"Concluído",ENTRADAS[Mês],E$5,ENTRADAS[Ano],$B$5,ENTRADAS[Subcategoria],$B245),
SUMIFS(ENTRADAS[Valor],ENTRADAS[Categoria],$B$238,ENTRADAS[Mês],E$5,ENTRADAS[Ano],$B$5,ENTRADAS[Subcategoria],$B245))))</f>
        <v/>
      </c>
      <c r="F245" s="61" t="str">
        <f>IF($B245="","",IF($B$238="","",IF($F$4=1,
SUMIFS(ENTRADAS[Valor],ENTRADAS[Categoria],$B$238,ENTRADAS[Status],"Concluído",ENTRADAS[Mês],F$5,ENTRADAS[Ano],$B$5,ENTRADAS[Subcategoria],$B245),
SUMIFS(ENTRADAS[Valor],ENTRADAS[Categoria],$B$238,ENTRADAS[Mês],F$5,ENTRADAS[Ano],$B$5,ENTRADAS[Subcategoria],$B245))))</f>
        <v/>
      </c>
      <c r="G245" s="61" t="str">
        <f>IF($B245="","",IF($B$238="","",IF($F$4=1,
SUMIFS(ENTRADAS[Valor],ENTRADAS[Categoria],$B$238,ENTRADAS[Status],"Concluído",ENTRADAS[Mês],G$5,ENTRADAS[Ano],$B$5,ENTRADAS[Subcategoria],$B245),
SUMIFS(ENTRADAS[Valor],ENTRADAS[Categoria],$B$238,ENTRADAS[Mês],G$5,ENTRADAS[Ano],$B$5,ENTRADAS[Subcategoria],$B245))))</f>
        <v/>
      </c>
      <c r="H245" s="61" t="str">
        <f>IF($B245="","",IF($B$238="","",IF($F$4=1,
SUMIFS(ENTRADAS[Valor],ENTRADAS[Categoria],$B$238,ENTRADAS[Status],"Concluído",ENTRADAS[Mês],H$5,ENTRADAS[Ano],$B$5,ENTRADAS[Subcategoria],$B245),
SUMIFS(ENTRADAS[Valor],ENTRADAS[Categoria],$B$238,ENTRADAS[Mês],H$5,ENTRADAS[Ano],$B$5,ENTRADAS[Subcategoria],$B245))))</f>
        <v/>
      </c>
      <c r="I245" s="61" t="str">
        <f>IF($B245="","",IF($B$238="","",IF($F$4=1,
SUMIFS(ENTRADAS[Valor],ENTRADAS[Categoria],$B$238,ENTRADAS[Status],"Concluído",ENTRADAS[Mês],I$5,ENTRADAS[Ano],$B$5,ENTRADAS[Subcategoria],$B245),
SUMIFS(ENTRADAS[Valor],ENTRADAS[Categoria],$B$238,ENTRADAS[Mês],I$5,ENTRADAS[Ano],$B$5,ENTRADAS[Subcategoria],$B245))))</f>
        <v/>
      </c>
      <c r="J245" s="61" t="str">
        <f>IF($B245="","",IF($B$238="","",IF($F$4=1,
SUMIFS(ENTRADAS[Valor],ENTRADAS[Categoria],$B$238,ENTRADAS[Status],"Concluído",ENTRADAS[Mês],J$5,ENTRADAS[Ano],$B$5,ENTRADAS[Subcategoria],$B245),
SUMIFS(ENTRADAS[Valor],ENTRADAS[Categoria],$B$238,ENTRADAS[Mês],J$5,ENTRADAS[Ano],$B$5,ENTRADAS[Subcategoria],$B245))))</f>
        <v/>
      </c>
      <c r="K245" s="61" t="str">
        <f>IF($B245="","",IF($B$238="","",IF($F$4=1,
SUMIFS(ENTRADAS[Valor],ENTRADAS[Categoria],$B$238,ENTRADAS[Status],"Concluído",ENTRADAS[Mês],K$5,ENTRADAS[Ano],$B$5,ENTRADAS[Subcategoria],$B245),
SUMIFS(ENTRADAS[Valor],ENTRADAS[Categoria],$B$238,ENTRADAS[Mês],K$5,ENTRADAS[Ano],$B$5,ENTRADAS[Subcategoria],$B245))))</f>
        <v/>
      </c>
      <c r="L245" s="61" t="str">
        <f>IF($B245="","",IF($B$238="","",IF($F$4=1,
SUMIFS(ENTRADAS[Valor],ENTRADAS[Categoria],$B$238,ENTRADAS[Status],"Concluído",ENTRADAS[Mês],L$5,ENTRADAS[Ano],$B$5,ENTRADAS[Subcategoria],$B245),
SUMIFS(ENTRADAS[Valor],ENTRADAS[Categoria],$B$238,ENTRADAS[Mês],L$5,ENTRADAS[Ano],$B$5,ENTRADAS[Subcategoria],$B245))))</f>
        <v/>
      </c>
      <c r="M245" s="61" t="str">
        <f>IF($B245="","",IF($B$238="","",IF($F$4=1,
SUMIFS(ENTRADAS[Valor],ENTRADAS[Categoria],$B$238,ENTRADAS[Status],"Concluído",ENTRADAS[Mês],M$5,ENTRADAS[Ano],$B$5,ENTRADAS[Subcategoria],$B245),
SUMIFS(ENTRADAS[Valor],ENTRADAS[Categoria],$B$238,ENTRADAS[Mês],M$5,ENTRADAS[Ano],$B$5,ENTRADAS[Subcategoria],$B245))))</f>
        <v/>
      </c>
      <c r="N245" s="61" t="str">
        <f>IF($B245="","",IF($B$238="","",IF($F$4=1,
SUMIFS(ENTRADAS[Valor],ENTRADAS[Categoria],$B$238,ENTRADAS[Status],"Concluído",ENTRADAS[Mês],N$5,ENTRADAS[Ano],$B$5,ENTRADAS[Subcategoria],$B245),
SUMIFS(ENTRADAS[Valor],ENTRADAS[Categoria],$B$238,ENTRADAS[Mês],N$5,ENTRADAS[Ano],$B$5,ENTRADAS[Subcategoria],$B245))))</f>
        <v/>
      </c>
      <c r="O245" s="57">
        <f t="shared" si="11"/>
        <v>0</v>
      </c>
    </row>
    <row r="246" spans="2:15" x14ac:dyDescent="0.3">
      <c r="B246" s="93" t="str">
        <f>IF('PLANO DE CONTAS'!F58="","",'PLANO DE CONTAS'!F58)</f>
        <v/>
      </c>
      <c r="C246" s="61" t="str">
        <f>IF($B246="","",IF($B$238="","",IF($F$4=1,
SUMIFS(ENTRADAS[Valor],ENTRADAS[Categoria],$B$238,ENTRADAS[Status],"Concluído",ENTRADAS[Mês],C$5,ENTRADAS[Ano],$B$5,ENTRADAS[Subcategoria],$B246),
SUMIFS(ENTRADAS[Valor],ENTRADAS[Categoria],$B$238,ENTRADAS[Mês],C$5,ENTRADAS[Ano],$B$5,ENTRADAS[Subcategoria],$B246))))</f>
        <v/>
      </c>
      <c r="D246" s="61" t="str">
        <f>IF($B246="","",IF($B$238="","",IF($F$4=1,
SUMIFS(ENTRADAS[Valor],ENTRADAS[Categoria],$B$238,ENTRADAS[Status],"Concluído",ENTRADAS[Mês],D$5,ENTRADAS[Ano],$B$5,ENTRADAS[Subcategoria],$B246),
SUMIFS(ENTRADAS[Valor],ENTRADAS[Categoria],$B$238,ENTRADAS[Mês],D$5,ENTRADAS[Ano],$B$5,ENTRADAS[Subcategoria],$B246))))</f>
        <v/>
      </c>
      <c r="E246" s="61" t="str">
        <f>IF($B246="","",IF($B$238="","",IF($F$4=1,
SUMIFS(ENTRADAS[Valor],ENTRADAS[Categoria],$B$238,ENTRADAS[Status],"Concluído",ENTRADAS[Mês],E$5,ENTRADAS[Ano],$B$5,ENTRADAS[Subcategoria],$B246),
SUMIFS(ENTRADAS[Valor],ENTRADAS[Categoria],$B$238,ENTRADAS[Mês],E$5,ENTRADAS[Ano],$B$5,ENTRADAS[Subcategoria],$B246))))</f>
        <v/>
      </c>
      <c r="F246" s="61" t="str">
        <f>IF($B246="","",IF($B$238="","",IF($F$4=1,
SUMIFS(ENTRADAS[Valor],ENTRADAS[Categoria],$B$238,ENTRADAS[Status],"Concluído",ENTRADAS[Mês],F$5,ENTRADAS[Ano],$B$5,ENTRADAS[Subcategoria],$B246),
SUMIFS(ENTRADAS[Valor],ENTRADAS[Categoria],$B$238,ENTRADAS[Mês],F$5,ENTRADAS[Ano],$B$5,ENTRADAS[Subcategoria],$B246))))</f>
        <v/>
      </c>
      <c r="G246" s="61" t="str">
        <f>IF($B246="","",IF($B$238="","",IF($F$4=1,
SUMIFS(ENTRADAS[Valor],ENTRADAS[Categoria],$B$238,ENTRADAS[Status],"Concluído",ENTRADAS[Mês],G$5,ENTRADAS[Ano],$B$5,ENTRADAS[Subcategoria],$B246),
SUMIFS(ENTRADAS[Valor],ENTRADAS[Categoria],$B$238,ENTRADAS[Mês],G$5,ENTRADAS[Ano],$B$5,ENTRADAS[Subcategoria],$B246))))</f>
        <v/>
      </c>
      <c r="H246" s="61" t="str">
        <f>IF($B246="","",IF($B$238="","",IF($F$4=1,
SUMIFS(ENTRADAS[Valor],ENTRADAS[Categoria],$B$238,ENTRADAS[Status],"Concluído",ENTRADAS[Mês],H$5,ENTRADAS[Ano],$B$5,ENTRADAS[Subcategoria],$B246),
SUMIFS(ENTRADAS[Valor],ENTRADAS[Categoria],$B$238,ENTRADAS[Mês],H$5,ENTRADAS[Ano],$B$5,ENTRADAS[Subcategoria],$B246))))</f>
        <v/>
      </c>
      <c r="I246" s="61" t="str">
        <f>IF($B246="","",IF($B$238="","",IF($F$4=1,
SUMIFS(ENTRADAS[Valor],ENTRADAS[Categoria],$B$238,ENTRADAS[Status],"Concluído",ENTRADAS[Mês],I$5,ENTRADAS[Ano],$B$5,ENTRADAS[Subcategoria],$B246),
SUMIFS(ENTRADAS[Valor],ENTRADAS[Categoria],$B$238,ENTRADAS[Mês],I$5,ENTRADAS[Ano],$B$5,ENTRADAS[Subcategoria],$B246))))</f>
        <v/>
      </c>
      <c r="J246" s="61" t="str">
        <f>IF($B246="","",IF($B$238="","",IF($F$4=1,
SUMIFS(ENTRADAS[Valor],ENTRADAS[Categoria],$B$238,ENTRADAS[Status],"Concluído",ENTRADAS[Mês],J$5,ENTRADAS[Ano],$B$5,ENTRADAS[Subcategoria],$B246),
SUMIFS(ENTRADAS[Valor],ENTRADAS[Categoria],$B$238,ENTRADAS[Mês],J$5,ENTRADAS[Ano],$B$5,ENTRADAS[Subcategoria],$B246))))</f>
        <v/>
      </c>
      <c r="K246" s="61" t="str">
        <f>IF($B246="","",IF($B$238="","",IF($F$4=1,
SUMIFS(ENTRADAS[Valor],ENTRADAS[Categoria],$B$238,ENTRADAS[Status],"Concluído",ENTRADAS[Mês],K$5,ENTRADAS[Ano],$B$5,ENTRADAS[Subcategoria],$B246),
SUMIFS(ENTRADAS[Valor],ENTRADAS[Categoria],$B$238,ENTRADAS[Mês],K$5,ENTRADAS[Ano],$B$5,ENTRADAS[Subcategoria],$B246))))</f>
        <v/>
      </c>
      <c r="L246" s="61" t="str">
        <f>IF($B246="","",IF($B$238="","",IF($F$4=1,
SUMIFS(ENTRADAS[Valor],ENTRADAS[Categoria],$B$238,ENTRADAS[Status],"Concluído",ENTRADAS[Mês],L$5,ENTRADAS[Ano],$B$5,ENTRADAS[Subcategoria],$B246),
SUMIFS(ENTRADAS[Valor],ENTRADAS[Categoria],$B$238,ENTRADAS[Mês],L$5,ENTRADAS[Ano],$B$5,ENTRADAS[Subcategoria],$B246))))</f>
        <v/>
      </c>
      <c r="M246" s="61" t="str">
        <f>IF($B246="","",IF($B$238="","",IF($F$4=1,
SUMIFS(ENTRADAS[Valor],ENTRADAS[Categoria],$B$238,ENTRADAS[Status],"Concluído",ENTRADAS[Mês],M$5,ENTRADAS[Ano],$B$5,ENTRADAS[Subcategoria],$B246),
SUMIFS(ENTRADAS[Valor],ENTRADAS[Categoria],$B$238,ENTRADAS[Mês],M$5,ENTRADAS[Ano],$B$5,ENTRADAS[Subcategoria],$B246))))</f>
        <v/>
      </c>
      <c r="N246" s="61" t="str">
        <f>IF($B246="","",IF($B$238="","",IF($F$4=1,
SUMIFS(ENTRADAS[Valor],ENTRADAS[Categoria],$B$238,ENTRADAS[Status],"Concluído",ENTRADAS[Mês],N$5,ENTRADAS[Ano],$B$5,ENTRADAS[Subcategoria],$B246),
SUMIFS(ENTRADAS[Valor],ENTRADAS[Categoria],$B$238,ENTRADAS[Mês],N$5,ENTRADAS[Ano],$B$5,ENTRADAS[Subcategoria],$B246))))</f>
        <v/>
      </c>
      <c r="O246" s="57">
        <f t="shared" si="11"/>
        <v>0</v>
      </c>
    </row>
    <row r="247" spans="2:15" x14ac:dyDescent="0.3">
      <c r="B247" s="93" t="str">
        <f>IF('PLANO DE CONTAS'!F59="","",'PLANO DE CONTAS'!F59)</f>
        <v/>
      </c>
      <c r="C247" s="61" t="str">
        <f>IF($B247="","",IF($B$238="","",IF($F$4=1,
SUMIFS(ENTRADAS[Valor],ENTRADAS[Categoria],$B$238,ENTRADAS[Status],"Concluído",ENTRADAS[Mês],C$5,ENTRADAS[Ano],$B$5,ENTRADAS[Subcategoria],$B247),
SUMIFS(ENTRADAS[Valor],ENTRADAS[Categoria],$B$238,ENTRADAS[Mês],C$5,ENTRADAS[Ano],$B$5,ENTRADAS[Subcategoria],$B247))))</f>
        <v/>
      </c>
      <c r="D247" s="61" t="str">
        <f>IF($B247="","",IF($B$238="","",IF($F$4=1,
SUMIFS(ENTRADAS[Valor],ENTRADAS[Categoria],$B$238,ENTRADAS[Status],"Concluído",ENTRADAS[Mês],D$5,ENTRADAS[Ano],$B$5,ENTRADAS[Subcategoria],$B247),
SUMIFS(ENTRADAS[Valor],ENTRADAS[Categoria],$B$238,ENTRADAS[Mês],D$5,ENTRADAS[Ano],$B$5,ENTRADAS[Subcategoria],$B247))))</f>
        <v/>
      </c>
      <c r="E247" s="61" t="str">
        <f>IF($B247="","",IF($B$238="","",IF($F$4=1,
SUMIFS(ENTRADAS[Valor],ENTRADAS[Categoria],$B$238,ENTRADAS[Status],"Concluído",ENTRADAS[Mês],E$5,ENTRADAS[Ano],$B$5,ENTRADAS[Subcategoria],$B247),
SUMIFS(ENTRADAS[Valor],ENTRADAS[Categoria],$B$238,ENTRADAS[Mês],E$5,ENTRADAS[Ano],$B$5,ENTRADAS[Subcategoria],$B247))))</f>
        <v/>
      </c>
      <c r="F247" s="61" t="str">
        <f>IF($B247="","",IF($B$238="","",IF($F$4=1,
SUMIFS(ENTRADAS[Valor],ENTRADAS[Categoria],$B$238,ENTRADAS[Status],"Concluído",ENTRADAS[Mês],F$5,ENTRADAS[Ano],$B$5,ENTRADAS[Subcategoria],$B247),
SUMIFS(ENTRADAS[Valor],ENTRADAS[Categoria],$B$238,ENTRADAS[Mês],F$5,ENTRADAS[Ano],$B$5,ENTRADAS[Subcategoria],$B247))))</f>
        <v/>
      </c>
      <c r="G247" s="61" t="str">
        <f>IF($B247="","",IF($B$238="","",IF($F$4=1,
SUMIFS(ENTRADAS[Valor],ENTRADAS[Categoria],$B$238,ENTRADAS[Status],"Concluído",ENTRADAS[Mês],G$5,ENTRADAS[Ano],$B$5,ENTRADAS[Subcategoria],$B247),
SUMIFS(ENTRADAS[Valor],ENTRADAS[Categoria],$B$238,ENTRADAS[Mês],G$5,ENTRADAS[Ano],$B$5,ENTRADAS[Subcategoria],$B247))))</f>
        <v/>
      </c>
      <c r="H247" s="61" t="str">
        <f>IF($B247="","",IF($B$238="","",IF($F$4=1,
SUMIFS(ENTRADAS[Valor],ENTRADAS[Categoria],$B$238,ENTRADAS[Status],"Concluído",ENTRADAS[Mês],H$5,ENTRADAS[Ano],$B$5,ENTRADAS[Subcategoria],$B247),
SUMIFS(ENTRADAS[Valor],ENTRADAS[Categoria],$B$238,ENTRADAS[Mês],H$5,ENTRADAS[Ano],$B$5,ENTRADAS[Subcategoria],$B247))))</f>
        <v/>
      </c>
      <c r="I247" s="61" t="str">
        <f>IF($B247="","",IF($B$238="","",IF($F$4=1,
SUMIFS(ENTRADAS[Valor],ENTRADAS[Categoria],$B$238,ENTRADAS[Status],"Concluído",ENTRADAS[Mês],I$5,ENTRADAS[Ano],$B$5,ENTRADAS[Subcategoria],$B247),
SUMIFS(ENTRADAS[Valor],ENTRADAS[Categoria],$B$238,ENTRADAS[Mês],I$5,ENTRADAS[Ano],$B$5,ENTRADAS[Subcategoria],$B247))))</f>
        <v/>
      </c>
      <c r="J247" s="61" t="str">
        <f>IF($B247="","",IF($B$238="","",IF($F$4=1,
SUMIFS(ENTRADAS[Valor],ENTRADAS[Categoria],$B$238,ENTRADAS[Status],"Concluído",ENTRADAS[Mês],J$5,ENTRADAS[Ano],$B$5,ENTRADAS[Subcategoria],$B247),
SUMIFS(ENTRADAS[Valor],ENTRADAS[Categoria],$B$238,ENTRADAS[Mês],J$5,ENTRADAS[Ano],$B$5,ENTRADAS[Subcategoria],$B247))))</f>
        <v/>
      </c>
      <c r="K247" s="61" t="str">
        <f>IF($B247="","",IF($B$238="","",IF($F$4=1,
SUMIFS(ENTRADAS[Valor],ENTRADAS[Categoria],$B$238,ENTRADAS[Status],"Concluído",ENTRADAS[Mês],K$5,ENTRADAS[Ano],$B$5,ENTRADAS[Subcategoria],$B247),
SUMIFS(ENTRADAS[Valor],ENTRADAS[Categoria],$B$238,ENTRADAS[Mês],K$5,ENTRADAS[Ano],$B$5,ENTRADAS[Subcategoria],$B247))))</f>
        <v/>
      </c>
      <c r="L247" s="61" t="str">
        <f>IF($B247="","",IF($B$238="","",IF($F$4=1,
SUMIFS(ENTRADAS[Valor],ENTRADAS[Categoria],$B$238,ENTRADAS[Status],"Concluído",ENTRADAS[Mês],L$5,ENTRADAS[Ano],$B$5,ENTRADAS[Subcategoria],$B247),
SUMIFS(ENTRADAS[Valor],ENTRADAS[Categoria],$B$238,ENTRADAS[Mês],L$5,ENTRADAS[Ano],$B$5,ENTRADAS[Subcategoria],$B247))))</f>
        <v/>
      </c>
      <c r="M247" s="61" t="str">
        <f>IF($B247="","",IF($B$238="","",IF($F$4=1,
SUMIFS(ENTRADAS[Valor],ENTRADAS[Categoria],$B$238,ENTRADAS[Status],"Concluído",ENTRADAS[Mês],M$5,ENTRADAS[Ano],$B$5,ENTRADAS[Subcategoria],$B247),
SUMIFS(ENTRADAS[Valor],ENTRADAS[Categoria],$B$238,ENTRADAS[Mês],M$5,ENTRADAS[Ano],$B$5,ENTRADAS[Subcategoria],$B247))))</f>
        <v/>
      </c>
      <c r="N247" s="61" t="str">
        <f>IF($B247="","",IF($B$238="","",IF($F$4=1,
SUMIFS(ENTRADAS[Valor],ENTRADAS[Categoria],$B$238,ENTRADAS[Status],"Concluído",ENTRADAS[Mês],N$5,ENTRADAS[Ano],$B$5,ENTRADAS[Subcategoria],$B247),
SUMIFS(ENTRADAS[Valor],ENTRADAS[Categoria],$B$238,ENTRADAS[Mês],N$5,ENTRADAS[Ano],$B$5,ENTRADAS[Subcategoria],$B247))))</f>
        <v/>
      </c>
      <c r="O247" s="57">
        <f t="shared" si="11"/>
        <v>0</v>
      </c>
    </row>
    <row r="248" spans="2:15" x14ac:dyDescent="0.3">
      <c r="B248" s="93" t="str">
        <f>IF('PLANO DE CONTAS'!F60="","",'PLANO DE CONTAS'!F60)</f>
        <v/>
      </c>
      <c r="C248" s="61" t="str">
        <f>IF($B248="","",IF($B$238="","",IF($F$4=1,
SUMIFS(ENTRADAS[Valor],ENTRADAS[Categoria],$B$238,ENTRADAS[Status],"Concluído",ENTRADAS[Mês],C$5,ENTRADAS[Ano],$B$5,ENTRADAS[Subcategoria],$B248),
SUMIFS(ENTRADAS[Valor],ENTRADAS[Categoria],$B$238,ENTRADAS[Mês],C$5,ENTRADAS[Ano],$B$5,ENTRADAS[Subcategoria],$B248))))</f>
        <v/>
      </c>
      <c r="D248" s="61" t="str">
        <f>IF($B248="","",IF($B$238="","",IF($F$4=1,
SUMIFS(ENTRADAS[Valor],ENTRADAS[Categoria],$B$238,ENTRADAS[Status],"Concluído",ENTRADAS[Mês],D$5,ENTRADAS[Ano],$B$5,ENTRADAS[Subcategoria],$B248),
SUMIFS(ENTRADAS[Valor],ENTRADAS[Categoria],$B$238,ENTRADAS[Mês],D$5,ENTRADAS[Ano],$B$5,ENTRADAS[Subcategoria],$B248))))</f>
        <v/>
      </c>
      <c r="E248" s="61" t="str">
        <f>IF($B248="","",IF($B$238="","",IF($F$4=1,
SUMIFS(ENTRADAS[Valor],ENTRADAS[Categoria],$B$238,ENTRADAS[Status],"Concluído",ENTRADAS[Mês],E$5,ENTRADAS[Ano],$B$5,ENTRADAS[Subcategoria],$B248),
SUMIFS(ENTRADAS[Valor],ENTRADAS[Categoria],$B$238,ENTRADAS[Mês],E$5,ENTRADAS[Ano],$B$5,ENTRADAS[Subcategoria],$B248))))</f>
        <v/>
      </c>
      <c r="F248" s="61" t="str">
        <f>IF($B248="","",IF($B$238="","",IF($F$4=1,
SUMIFS(ENTRADAS[Valor],ENTRADAS[Categoria],$B$238,ENTRADAS[Status],"Concluído",ENTRADAS[Mês],F$5,ENTRADAS[Ano],$B$5,ENTRADAS[Subcategoria],$B248),
SUMIFS(ENTRADAS[Valor],ENTRADAS[Categoria],$B$238,ENTRADAS[Mês],F$5,ENTRADAS[Ano],$B$5,ENTRADAS[Subcategoria],$B248))))</f>
        <v/>
      </c>
      <c r="G248" s="61" t="str">
        <f>IF($B248="","",IF($B$238="","",IF($F$4=1,
SUMIFS(ENTRADAS[Valor],ENTRADAS[Categoria],$B$238,ENTRADAS[Status],"Concluído",ENTRADAS[Mês],G$5,ENTRADAS[Ano],$B$5,ENTRADAS[Subcategoria],$B248),
SUMIFS(ENTRADAS[Valor],ENTRADAS[Categoria],$B$238,ENTRADAS[Mês],G$5,ENTRADAS[Ano],$B$5,ENTRADAS[Subcategoria],$B248))))</f>
        <v/>
      </c>
      <c r="H248" s="61" t="str">
        <f>IF($B248="","",IF($B$238="","",IF($F$4=1,
SUMIFS(ENTRADAS[Valor],ENTRADAS[Categoria],$B$238,ENTRADAS[Status],"Concluído",ENTRADAS[Mês],H$5,ENTRADAS[Ano],$B$5,ENTRADAS[Subcategoria],$B248),
SUMIFS(ENTRADAS[Valor],ENTRADAS[Categoria],$B$238,ENTRADAS[Mês],H$5,ENTRADAS[Ano],$B$5,ENTRADAS[Subcategoria],$B248))))</f>
        <v/>
      </c>
      <c r="I248" s="61" t="str">
        <f>IF($B248="","",IF($B$238="","",IF($F$4=1,
SUMIFS(ENTRADAS[Valor],ENTRADAS[Categoria],$B$238,ENTRADAS[Status],"Concluído",ENTRADAS[Mês],I$5,ENTRADAS[Ano],$B$5,ENTRADAS[Subcategoria],$B248),
SUMIFS(ENTRADAS[Valor],ENTRADAS[Categoria],$B$238,ENTRADAS[Mês],I$5,ENTRADAS[Ano],$B$5,ENTRADAS[Subcategoria],$B248))))</f>
        <v/>
      </c>
      <c r="J248" s="61" t="str">
        <f>IF($B248="","",IF($B$238="","",IF($F$4=1,
SUMIFS(ENTRADAS[Valor],ENTRADAS[Categoria],$B$238,ENTRADAS[Status],"Concluído",ENTRADAS[Mês],J$5,ENTRADAS[Ano],$B$5,ENTRADAS[Subcategoria],$B248),
SUMIFS(ENTRADAS[Valor],ENTRADAS[Categoria],$B$238,ENTRADAS[Mês],J$5,ENTRADAS[Ano],$B$5,ENTRADAS[Subcategoria],$B248))))</f>
        <v/>
      </c>
      <c r="K248" s="61" t="str">
        <f>IF($B248="","",IF($B$238="","",IF($F$4=1,
SUMIFS(ENTRADAS[Valor],ENTRADAS[Categoria],$B$238,ENTRADAS[Status],"Concluído",ENTRADAS[Mês],K$5,ENTRADAS[Ano],$B$5,ENTRADAS[Subcategoria],$B248),
SUMIFS(ENTRADAS[Valor],ENTRADAS[Categoria],$B$238,ENTRADAS[Mês],K$5,ENTRADAS[Ano],$B$5,ENTRADAS[Subcategoria],$B248))))</f>
        <v/>
      </c>
      <c r="L248" s="61" t="str">
        <f>IF($B248="","",IF($B$238="","",IF($F$4=1,
SUMIFS(ENTRADAS[Valor],ENTRADAS[Categoria],$B$238,ENTRADAS[Status],"Concluído",ENTRADAS[Mês],L$5,ENTRADAS[Ano],$B$5,ENTRADAS[Subcategoria],$B248),
SUMIFS(ENTRADAS[Valor],ENTRADAS[Categoria],$B$238,ENTRADAS[Mês],L$5,ENTRADAS[Ano],$B$5,ENTRADAS[Subcategoria],$B248))))</f>
        <v/>
      </c>
      <c r="M248" s="61" t="str">
        <f>IF($B248="","",IF($B$238="","",IF($F$4=1,
SUMIFS(ENTRADAS[Valor],ENTRADAS[Categoria],$B$238,ENTRADAS[Status],"Concluído",ENTRADAS[Mês],M$5,ENTRADAS[Ano],$B$5,ENTRADAS[Subcategoria],$B248),
SUMIFS(ENTRADAS[Valor],ENTRADAS[Categoria],$B$238,ENTRADAS[Mês],M$5,ENTRADAS[Ano],$B$5,ENTRADAS[Subcategoria],$B248))))</f>
        <v/>
      </c>
      <c r="N248" s="61" t="str">
        <f>IF($B248="","",IF($B$238="","",IF($F$4=1,
SUMIFS(ENTRADAS[Valor],ENTRADAS[Categoria],$B$238,ENTRADAS[Status],"Concluído",ENTRADAS[Mês],N$5,ENTRADAS[Ano],$B$5,ENTRADAS[Subcategoria],$B248),
SUMIFS(ENTRADAS[Valor],ENTRADAS[Categoria],$B$238,ENTRADAS[Mês],N$5,ENTRADAS[Ano],$B$5,ENTRADAS[Subcategoria],$B248))))</f>
        <v/>
      </c>
      <c r="O248" s="57">
        <f t="shared" si="11"/>
        <v>0</v>
      </c>
    </row>
    <row r="249" spans="2:15" x14ac:dyDescent="0.3">
      <c r="B249" s="93" t="str">
        <f>IF('PLANO DE CONTAS'!F61="","",'PLANO DE CONTAS'!F61)</f>
        <v/>
      </c>
      <c r="C249" s="61" t="str">
        <f>IF($B249="","",IF($B$238="","",IF($F$4=1,
SUMIFS(ENTRADAS[Valor],ENTRADAS[Categoria],$B$238,ENTRADAS[Status],"Concluído",ENTRADAS[Mês],C$5,ENTRADAS[Ano],$B$5,ENTRADAS[Subcategoria],$B249),
SUMIFS(ENTRADAS[Valor],ENTRADAS[Categoria],$B$238,ENTRADAS[Mês],C$5,ENTRADAS[Ano],$B$5,ENTRADAS[Subcategoria],$B249))))</f>
        <v/>
      </c>
      <c r="D249" s="61" t="str">
        <f>IF($B249="","",IF($B$238="","",IF($F$4=1,
SUMIFS(ENTRADAS[Valor],ENTRADAS[Categoria],$B$238,ENTRADAS[Status],"Concluído",ENTRADAS[Mês],D$5,ENTRADAS[Ano],$B$5,ENTRADAS[Subcategoria],$B249),
SUMIFS(ENTRADAS[Valor],ENTRADAS[Categoria],$B$238,ENTRADAS[Mês],D$5,ENTRADAS[Ano],$B$5,ENTRADAS[Subcategoria],$B249))))</f>
        <v/>
      </c>
      <c r="E249" s="61" t="str">
        <f>IF($B249="","",IF($B$238="","",IF($F$4=1,
SUMIFS(ENTRADAS[Valor],ENTRADAS[Categoria],$B$238,ENTRADAS[Status],"Concluído",ENTRADAS[Mês],E$5,ENTRADAS[Ano],$B$5,ENTRADAS[Subcategoria],$B249),
SUMIFS(ENTRADAS[Valor],ENTRADAS[Categoria],$B$238,ENTRADAS[Mês],E$5,ENTRADAS[Ano],$B$5,ENTRADAS[Subcategoria],$B249))))</f>
        <v/>
      </c>
      <c r="F249" s="61" t="str">
        <f>IF($B249="","",IF($B$238="","",IF($F$4=1,
SUMIFS(ENTRADAS[Valor],ENTRADAS[Categoria],$B$238,ENTRADAS[Status],"Concluído",ENTRADAS[Mês],F$5,ENTRADAS[Ano],$B$5,ENTRADAS[Subcategoria],$B249),
SUMIFS(ENTRADAS[Valor],ENTRADAS[Categoria],$B$238,ENTRADAS[Mês],F$5,ENTRADAS[Ano],$B$5,ENTRADAS[Subcategoria],$B249))))</f>
        <v/>
      </c>
      <c r="G249" s="61" t="str">
        <f>IF($B249="","",IF($B$238="","",IF($F$4=1,
SUMIFS(ENTRADAS[Valor],ENTRADAS[Categoria],$B$238,ENTRADAS[Status],"Concluído",ENTRADAS[Mês],G$5,ENTRADAS[Ano],$B$5,ENTRADAS[Subcategoria],$B249),
SUMIFS(ENTRADAS[Valor],ENTRADAS[Categoria],$B$238,ENTRADAS[Mês],G$5,ENTRADAS[Ano],$B$5,ENTRADAS[Subcategoria],$B249))))</f>
        <v/>
      </c>
      <c r="H249" s="61" t="str">
        <f>IF($B249="","",IF($B$238="","",IF($F$4=1,
SUMIFS(ENTRADAS[Valor],ENTRADAS[Categoria],$B$238,ENTRADAS[Status],"Concluído",ENTRADAS[Mês],H$5,ENTRADAS[Ano],$B$5,ENTRADAS[Subcategoria],$B249),
SUMIFS(ENTRADAS[Valor],ENTRADAS[Categoria],$B$238,ENTRADAS[Mês],H$5,ENTRADAS[Ano],$B$5,ENTRADAS[Subcategoria],$B249))))</f>
        <v/>
      </c>
      <c r="I249" s="61" t="str">
        <f>IF($B249="","",IF($B$238="","",IF($F$4=1,
SUMIFS(ENTRADAS[Valor],ENTRADAS[Categoria],$B$238,ENTRADAS[Status],"Concluído",ENTRADAS[Mês],I$5,ENTRADAS[Ano],$B$5,ENTRADAS[Subcategoria],$B249),
SUMIFS(ENTRADAS[Valor],ENTRADAS[Categoria],$B$238,ENTRADAS[Mês],I$5,ENTRADAS[Ano],$B$5,ENTRADAS[Subcategoria],$B249))))</f>
        <v/>
      </c>
      <c r="J249" s="61" t="str">
        <f>IF($B249="","",IF($B$238="","",IF($F$4=1,
SUMIFS(ENTRADAS[Valor],ENTRADAS[Categoria],$B$238,ENTRADAS[Status],"Concluído",ENTRADAS[Mês],J$5,ENTRADAS[Ano],$B$5,ENTRADAS[Subcategoria],$B249),
SUMIFS(ENTRADAS[Valor],ENTRADAS[Categoria],$B$238,ENTRADAS[Mês],J$5,ENTRADAS[Ano],$B$5,ENTRADAS[Subcategoria],$B249))))</f>
        <v/>
      </c>
      <c r="K249" s="61" t="str">
        <f>IF($B249="","",IF($B$238="","",IF($F$4=1,
SUMIFS(ENTRADAS[Valor],ENTRADAS[Categoria],$B$238,ENTRADAS[Status],"Concluído",ENTRADAS[Mês],K$5,ENTRADAS[Ano],$B$5,ENTRADAS[Subcategoria],$B249),
SUMIFS(ENTRADAS[Valor],ENTRADAS[Categoria],$B$238,ENTRADAS[Mês],K$5,ENTRADAS[Ano],$B$5,ENTRADAS[Subcategoria],$B249))))</f>
        <v/>
      </c>
      <c r="L249" s="61" t="str">
        <f>IF($B249="","",IF($B$238="","",IF($F$4=1,
SUMIFS(ENTRADAS[Valor],ENTRADAS[Categoria],$B$238,ENTRADAS[Status],"Concluído",ENTRADAS[Mês],L$5,ENTRADAS[Ano],$B$5,ENTRADAS[Subcategoria],$B249),
SUMIFS(ENTRADAS[Valor],ENTRADAS[Categoria],$B$238,ENTRADAS[Mês],L$5,ENTRADAS[Ano],$B$5,ENTRADAS[Subcategoria],$B249))))</f>
        <v/>
      </c>
      <c r="M249" s="61" t="str">
        <f>IF($B249="","",IF($B$238="","",IF($F$4=1,
SUMIFS(ENTRADAS[Valor],ENTRADAS[Categoria],$B$238,ENTRADAS[Status],"Concluído",ENTRADAS[Mês],M$5,ENTRADAS[Ano],$B$5,ENTRADAS[Subcategoria],$B249),
SUMIFS(ENTRADAS[Valor],ENTRADAS[Categoria],$B$238,ENTRADAS[Mês],M$5,ENTRADAS[Ano],$B$5,ENTRADAS[Subcategoria],$B249))))</f>
        <v/>
      </c>
      <c r="N249" s="61" t="str">
        <f>IF($B249="","",IF($B$238="","",IF($F$4=1,
SUMIFS(ENTRADAS[Valor],ENTRADAS[Categoria],$B$238,ENTRADAS[Status],"Concluído",ENTRADAS[Mês],N$5,ENTRADAS[Ano],$B$5,ENTRADAS[Subcategoria],$B249),
SUMIFS(ENTRADAS[Valor],ENTRADAS[Categoria],$B$238,ENTRADAS[Mês],N$5,ENTRADAS[Ano],$B$5,ENTRADAS[Subcategoria],$B249))))</f>
        <v/>
      </c>
      <c r="O249" s="57">
        <f t="shared" si="11"/>
        <v>0</v>
      </c>
    </row>
    <row r="250" spans="2:15" x14ac:dyDescent="0.3">
      <c r="B250" s="93" t="str">
        <f>IF('PLANO DE CONTAS'!F62="","",'PLANO DE CONTAS'!F62)</f>
        <v/>
      </c>
      <c r="C250" s="61" t="str">
        <f>IF($B250="","",IF($B$238="","",IF($F$4=1,
SUMIFS(ENTRADAS[Valor],ENTRADAS[Categoria],$B$238,ENTRADAS[Status],"Concluído",ENTRADAS[Mês],C$5,ENTRADAS[Ano],$B$5,ENTRADAS[Subcategoria],$B250),
SUMIFS(ENTRADAS[Valor],ENTRADAS[Categoria],$B$238,ENTRADAS[Mês],C$5,ENTRADAS[Ano],$B$5,ENTRADAS[Subcategoria],$B250))))</f>
        <v/>
      </c>
      <c r="D250" s="61" t="str">
        <f>IF($B250="","",IF($B$238="","",IF($F$4=1,
SUMIFS(ENTRADAS[Valor],ENTRADAS[Categoria],$B$238,ENTRADAS[Status],"Concluído",ENTRADAS[Mês],D$5,ENTRADAS[Ano],$B$5,ENTRADAS[Subcategoria],$B250),
SUMIFS(ENTRADAS[Valor],ENTRADAS[Categoria],$B$238,ENTRADAS[Mês],D$5,ENTRADAS[Ano],$B$5,ENTRADAS[Subcategoria],$B250))))</f>
        <v/>
      </c>
      <c r="E250" s="61" t="str">
        <f>IF($B250="","",IF($B$238="","",IF($F$4=1,
SUMIFS(ENTRADAS[Valor],ENTRADAS[Categoria],$B$238,ENTRADAS[Status],"Concluído",ENTRADAS[Mês],E$5,ENTRADAS[Ano],$B$5,ENTRADAS[Subcategoria],$B250),
SUMIFS(ENTRADAS[Valor],ENTRADAS[Categoria],$B$238,ENTRADAS[Mês],E$5,ENTRADAS[Ano],$B$5,ENTRADAS[Subcategoria],$B250))))</f>
        <v/>
      </c>
      <c r="F250" s="61" t="str">
        <f>IF($B250="","",IF($B$238="","",IF($F$4=1,
SUMIFS(ENTRADAS[Valor],ENTRADAS[Categoria],$B$238,ENTRADAS[Status],"Concluído",ENTRADAS[Mês],F$5,ENTRADAS[Ano],$B$5,ENTRADAS[Subcategoria],$B250),
SUMIFS(ENTRADAS[Valor],ENTRADAS[Categoria],$B$238,ENTRADAS[Mês],F$5,ENTRADAS[Ano],$B$5,ENTRADAS[Subcategoria],$B250))))</f>
        <v/>
      </c>
      <c r="G250" s="61" t="str">
        <f>IF($B250="","",IF($B$238="","",IF($F$4=1,
SUMIFS(ENTRADAS[Valor],ENTRADAS[Categoria],$B$238,ENTRADAS[Status],"Concluído",ENTRADAS[Mês],G$5,ENTRADAS[Ano],$B$5,ENTRADAS[Subcategoria],$B250),
SUMIFS(ENTRADAS[Valor],ENTRADAS[Categoria],$B$238,ENTRADAS[Mês],G$5,ENTRADAS[Ano],$B$5,ENTRADAS[Subcategoria],$B250))))</f>
        <v/>
      </c>
      <c r="H250" s="61" t="str">
        <f>IF($B250="","",IF($B$238="","",IF($F$4=1,
SUMIFS(ENTRADAS[Valor],ENTRADAS[Categoria],$B$238,ENTRADAS[Status],"Concluído",ENTRADAS[Mês],H$5,ENTRADAS[Ano],$B$5,ENTRADAS[Subcategoria],$B250),
SUMIFS(ENTRADAS[Valor],ENTRADAS[Categoria],$B$238,ENTRADAS[Mês],H$5,ENTRADAS[Ano],$B$5,ENTRADAS[Subcategoria],$B250))))</f>
        <v/>
      </c>
      <c r="I250" s="61" t="str">
        <f>IF($B250="","",IF($B$238="","",IF($F$4=1,
SUMIFS(ENTRADAS[Valor],ENTRADAS[Categoria],$B$238,ENTRADAS[Status],"Concluído",ENTRADAS[Mês],I$5,ENTRADAS[Ano],$B$5,ENTRADAS[Subcategoria],$B250),
SUMIFS(ENTRADAS[Valor],ENTRADAS[Categoria],$B$238,ENTRADAS[Mês],I$5,ENTRADAS[Ano],$B$5,ENTRADAS[Subcategoria],$B250))))</f>
        <v/>
      </c>
      <c r="J250" s="61" t="str">
        <f>IF($B250="","",IF($B$238="","",IF($F$4=1,
SUMIFS(ENTRADAS[Valor],ENTRADAS[Categoria],$B$238,ENTRADAS[Status],"Concluído",ENTRADAS[Mês],J$5,ENTRADAS[Ano],$B$5,ENTRADAS[Subcategoria],$B250),
SUMIFS(ENTRADAS[Valor],ENTRADAS[Categoria],$B$238,ENTRADAS[Mês],J$5,ENTRADAS[Ano],$B$5,ENTRADAS[Subcategoria],$B250))))</f>
        <v/>
      </c>
      <c r="K250" s="61" t="str">
        <f>IF($B250="","",IF($B$238="","",IF($F$4=1,
SUMIFS(ENTRADAS[Valor],ENTRADAS[Categoria],$B$238,ENTRADAS[Status],"Concluído",ENTRADAS[Mês],K$5,ENTRADAS[Ano],$B$5,ENTRADAS[Subcategoria],$B250),
SUMIFS(ENTRADAS[Valor],ENTRADAS[Categoria],$B$238,ENTRADAS[Mês],K$5,ENTRADAS[Ano],$B$5,ENTRADAS[Subcategoria],$B250))))</f>
        <v/>
      </c>
      <c r="L250" s="61" t="str">
        <f>IF($B250="","",IF($B$238="","",IF($F$4=1,
SUMIFS(ENTRADAS[Valor],ENTRADAS[Categoria],$B$238,ENTRADAS[Status],"Concluído",ENTRADAS[Mês],L$5,ENTRADAS[Ano],$B$5,ENTRADAS[Subcategoria],$B250),
SUMIFS(ENTRADAS[Valor],ENTRADAS[Categoria],$B$238,ENTRADAS[Mês],L$5,ENTRADAS[Ano],$B$5,ENTRADAS[Subcategoria],$B250))))</f>
        <v/>
      </c>
      <c r="M250" s="61" t="str">
        <f>IF($B250="","",IF($B$238="","",IF($F$4=1,
SUMIFS(ENTRADAS[Valor],ENTRADAS[Categoria],$B$238,ENTRADAS[Status],"Concluído",ENTRADAS[Mês],M$5,ENTRADAS[Ano],$B$5,ENTRADAS[Subcategoria],$B250),
SUMIFS(ENTRADAS[Valor],ENTRADAS[Categoria],$B$238,ENTRADAS[Mês],M$5,ENTRADAS[Ano],$B$5,ENTRADAS[Subcategoria],$B250))))</f>
        <v/>
      </c>
      <c r="N250" s="61" t="str">
        <f>IF($B250="","",IF($B$238="","",IF($F$4=1,
SUMIFS(ENTRADAS[Valor],ENTRADAS[Categoria],$B$238,ENTRADAS[Status],"Concluído",ENTRADAS[Mês],N$5,ENTRADAS[Ano],$B$5,ENTRADAS[Subcategoria],$B250),
SUMIFS(ENTRADAS[Valor],ENTRADAS[Categoria],$B$238,ENTRADAS[Mês],N$5,ENTRADAS[Ano],$B$5,ENTRADAS[Subcategoria],$B250))))</f>
        <v/>
      </c>
      <c r="O250" s="57">
        <f t="shared" si="11"/>
        <v>0</v>
      </c>
    </row>
    <row r="251" spans="2:15" x14ac:dyDescent="0.3">
      <c r="B251" s="93" t="str">
        <f>IF('PLANO DE CONTAS'!F63="","",'PLANO DE CONTAS'!F63)</f>
        <v/>
      </c>
      <c r="C251" s="61" t="str">
        <f>IF($B251="","",IF($B$238="","",IF($F$4=1,
SUMIFS(ENTRADAS[Valor],ENTRADAS[Categoria],$B$238,ENTRADAS[Status],"Concluído",ENTRADAS[Mês],C$5,ENTRADAS[Ano],$B$5,ENTRADAS[Subcategoria],$B251),
SUMIFS(ENTRADAS[Valor],ENTRADAS[Categoria],$B$238,ENTRADAS[Mês],C$5,ENTRADAS[Ano],$B$5,ENTRADAS[Subcategoria],$B251))))</f>
        <v/>
      </c>
      <c r="D251" s="61" t="str">
        <f>IF($B251="","",IF($B$238="","",IF($F$4=1,
SUMIFS(ENTRADAS[Valor],ENTRADAS[Categoria],$B$238,ENTRADAS[Status],"Concluído",ENTRADAS[Mês],D$5,ENTRADAS[Ano],$B$5,ENTRADAS[Subcategoria],$B251),
SUMIFS(ENTRADAS[Valor],ENTRADAS[Categoria],$B$238,ENTRADAS[Mês],D$5,ENTRADAS[Ano],$B$5,ENTRADAS[Subcategoria],$B251))))</f>
        <v/>
      </c>
      <c r="E251" s="61" t="str">
        <f>IF($B251="","",IF($B$238="","",IF($F$4=1,
SUMIFS(ENTRADAS[Valor],ENTRADAS[Categoria],$B$238,ENTRADAS[Status],"Concluído",ENTRADAS[Mês],E$5,ENTRADAS[Ano],$B$5,ENTRADAS[Subcategoria],$B251),
SUMIFS(ENTRADAS[Valor],ENTRADAS[Categoria],$B$238,ENTRADAS[Mês],E$5,ENTRADAS[Ano],$B$5,ENTRADAS[Subcategoria],$B251))))</f>
        <v/>
      </c>
      <c r="F251" s="61" t="str">
        <f>IF($B251="","",IF($B$238="","",IF($F$4=1,
SUMIFS(ENTRADAS[Valor],ENTRADAS[Categoria],$B$238,ENTRADAS[Status],"Concluído",ENTRADAS[Mês],F$5,ENTRADAS[Ano],$B$5,ENTRADAS[Subcategoria],$B251),
SUMIFS(ENTRADAS[Valor],ENTRADAS[Categoria],$B$238,ENTRADAS[Mês],F$5,ENTRADAS[Ano],$B$5,ENTRADAS[Subcategoria],$B251))))</f>
        <v/>
      </c>
      <c r="G251" s="61" t="str">
        <f>IF($B251="","",IF($B$238="","",IF($F$4=1,
SUMIFS(ENTRADAS[Valor],ENTRADAS[Categoria],$B$238,ENTRADAS[Status],"Concluído",ENTRADAS[Mês],G$5,ENTRADAS[Ano],$B$5,ENTRADAS[Subcategoria],$B251),
SUMIFS(ENTRADAS[Valor],ENTRADAS[Categoria],$B$238,ENTRADAS[Mês],G$5,ENTRADAS[Ano],$B$5,ENTRADAS[Subcategoria],$B251))))</f>
        <v/>
      </c>
      <c r="H251" s="61" t="str">
        <f>IF($B251="","",IF($B$238="","",IF($F$4=1,
SUMIFS(ENTRADAS[Valor],ENTRADAS[Categoria],$B$238,ENTRADAS[Status],"Concluído",ENTRADAS[Mês],H$5,ENTRADAS[Ano],$B$5,ENTRADAS[Subcategoria],$B251),
SUMIFS(ENTRADAS[Valor],ENTRADAS[Categoria],$B$238,ENTRADAS[Mês],H$5,ENTRADAS[Ano],$B$5,ENTRADAS[Subcategoria],$B251))))</f>
        <v/>
      </c>
      <c r="I251" s="61" t="str">
        <f>IF($B251="","",IF($B$238="","",IF($F$4=1,
SUMIFS(ENTRADAS[Valor],ENTRADAS[Categoria],$B$238,ENTRADAS[Status],"Concluído",ENTRADAS[Mês],I$5,ENTRADAS[Ano],$B$5,ENTRADAS[Subcategoria],$B251),
SUMIFS(ENTRADAS[Valor],ENTRADAS[Categoria],$B$238,ENTRADAS[Mês],I$5,ENTRADAS[Ano],$B$5,ENTRADAS[Subcategoria],$B251))))</f>
        <v/>
      </c>
      <c r="J251" s="61" t="str">
        <f>IF($B251="","",IF($B$238="","",IF($F$4=1,
SUMIFS(ENTRADAS[Valor],ENTRADAS[Categoria],$B$238,ENTRADAS[Status],"Concluído",ENTRADAS[Mês],J$5,ENTRADAS[Ano],$B$5,ENTRADAS[Subcategoria],$B251),
SUMIFS(ENTRADAS[Valor],ENTRADAS[Categoria],$B$238,ENTRADAS[Mês],J$5,ENTRADAS[Ano],$B$5,ENTRADAS[Subcategoria],$B251))))</f>
        <v/>
      </c>
      <c r="K251" s="61" t="str">
        <f>IF($B251="","",IF($B$238="","",IF($F$4=1,
SUMIFS(ENTRADAS[Valor],ENTRADAS[Categoria],$B$238,ENTRADAS[Status],"Concluído",ENTRADAS[Mês],K$5,ENTRADAS[Ano],$B$5,ENTRADAS[Subcategoria],$B251),
SUMIFS(ENTRADAS[Valor],ENTRADAS[Categoria],$B$238,ENTRADAS[Mês],K$5,ENTRADAS[Ano],$B$5,ENTRADAS[Subcategoria],$B251))))</f>
        <v/>
      </c>
      <c r="L251" s="61" t="str">
        <f>IF($B251="","",IF($B$238="","",IF($F$4=1,
SUMIFS(ENTRADAS[Valor],ENTRADAS[Categoria],$B$238,ENTRADAS[Status],"Concluído",ENTRADAS[Mês],L$5,ENTRADAS[Ano],$B$5,ENTRADAS[Subcategoria],$B251),
SUMIFS(ENTRADAS[Valor],ENTRADAS[Categoria],$B$238,ENTRADAS[Mês],L$5,ENTRADAS[Ano],$B$5,ENTRADAS[Subcategoria],$B251))))</f>
        <v/>
      </c>
      <c r="M251" s="61" t="str">
        <f>IF($B251="","",IF($B$238="","",IF($F$4=1,
SUMIFS(ENTRADAS[Valor],ENTRADAS[Categoria],$B$238,ENTRADAS[Status],"Concluído",ENTRADAS[Mês],M$5,ENTRADAS[Ano],$B$5,ENTRADAS[Subcategoria],$B251),
SUMIFS(ENTRADAS[Valor],ENTRADAS[Categoria],$B$238,ENTRADAS[Mês],M$5,ENTRADAS[Ano],$B$5,ENTRADAS[Subcategoria],$B251))))</f>
        <v/>
      </c>
      <c r="N251" s="61" t="str">
        <f>IF($B251="","",IF($B$238="","",IF($F$4=1,
SUMIFS(ENTRADAS[Valor],ENTRADAS[Categoria],$B$238,ENTRADAS[Status],"Concluído",ENTRADAS[Mês],N$5,ENTRADAS[Ano],$B$5,ENTRADAS[Subcategoria],$B251),
SUMIFS(ENTRADAS[Valor],ENTRADAS[Categoria],$B$238,ENTRADAS[Mês],N$5,ENTRADAS[Ano],$B$5,ENTRADAS[Subcategoria],$B251))))</f>
        <v/>
      </c>
      <c r="O251" s="57">
        <f t="shared" si="11"/>
        <v>0</v>
      </c>
    </row>
    <row r="252" spans="2:15" x14ac:dyDescent="0.3">
      <c r="B252" s="93" t="str">
        <f>IF('PLANO DE CONTAS'!F64="","",'PLANO DE CONTAS'!F64)</f>
        <v/>
      </c>
      <c r="C252" s="61" t="str">
        <f>IF($B252="","",IF($B$238="","",IF($F$4=1,
SUMIFS(ENTRADAS[Valor],ENTRADAS[Categoria],$B$238,ENTRADAS[Status],"Concluído",ENTRADAS[Mês],C$5,ENTRADAS[Ano],$B$5,ENTRADAS[Subcategoria],$B252),
SUMIFS(ENTRADAS[Valor],ENTRADAS[Categoria],$B$238,ENTRADAS[Mês],C$5,ENTRADAS[Ano],$B$5,ENTRADAS[Subcategoria],$B252))))</f>
        <v/>
      </c>
      <c r="D252" s="61" t="str">
        <f>IF($B252="","",IF($B$238="","",IF($F$4=1,
SUMIFS(ENTRADAS[Valor],ENTRADAS[Categoria],$B$238,ENTRADAS[Status],"Concluído",ENTRADAS[Mês],D$5,ENTRADAS[Ano],$B$5,ENTRADAS[Subcategoria],$B252),
SUMIFS(ENTRADAS[Valor],ENTRADAS[Categoria],$B$238,ENTRADAS[Mês],D$5,ENTRADAS[Ano],$B$5,ENTRADAS[Subcategoria],$B252))))</f>
        <v/>
      </c>
      <c r="E252" s="61" t="str">
        <f>IF($B252="","",IF($B$238="","",IF($F$4=1,
SUMIFS(ENTRADAS[Valor],ENTRADAS[Categoria],$B$238,ENTRADAS[Status],"Concluído",ENTRADAS[Mês],E$5,ENTRADAS[Ano],$B$5,ENTRADAS[Subcategoria],$B252),
SUMIFS(ENTRADAS[Valor],ENTRADAS[Categoria],$B$238,ENTRADAS[Mês],E$5,ENTRADAS[Ano],$B$5,ENTRADAS[Subcategoria],$B252))))</f>
        <v/>
      </c>
      <c r="F252" s="61" t="str">
        <f>IF($B252="","",IF($B$238="","",IF($F$4=1,
SUMIFS(ENTRADAS[Valor],ENTRADAS[Categoria],$B$238,ENTRADAS[Status],"Concluído",ENTRADAS[Mês],F$5,ENTRADAS[Ano],$B$5,ENTRADAS[Subcategoria],$B252),
SUMIFS(ENTRADAS[Valor],ENTRADAS[Categoria],$B$238,ENTRADAS[Mês],F$5,ENTRADAS[Ano],$B$5,ENTRADAS[Subcategoria],$B252))))</f>
        <v/>
      </c>
      <c r="G252" s="61" t="str">
        <f>IF($B252="","",IF($B$238="","",IF($F$4=1,
SUMIFS(ENTRADAS[Valor],ENTRADAS[Categoria],$B$238,ENTRADAS[Status],"Concluído",ENTRADAS[Mês],G$5,ENTRADAS[Ano],$B$5,ENTRADAS[Subcategoria],$B252),
SUMIFS(ENTRADAS[Valor],ENTRADAS[Categoria],$B$238,ENTRADAS[Mês],G$5,ENTRADAS[Ano],$B$5,ENTRADAS[Subcategoria],$B252))))</f>
        <v/>
      </c>
      <c r="H252" s="61" t="str">
        <f>IF($B252="","",IF($B$238="","",IF($F$4=1,
SUMIFS(ENTRADAS[Valor],ENTRADAS[Categoria],$B$238,ENTRADAS[Status],"Concluído",ENTRADAS[Mês],H$5,ENTRADAS[Ano],$B$5,ENTRADAS[Subcategoria],$B252),
SUMIFS(ENTRADAS[Valor],ENTRADAS[Categoria],$B$238,ENTRADAS[Mês],H$5,ENTRADAS[Ano],$B$5,ENTRADAS[Subcategoria],$B252))))</f>
        <v/>
      </c>
      <c r="I252" s="61" t="str">
        <f>IF($B252="","",IF($B$238="","",IF($F$4=1,
SUMIFS(ENTRADAS[Valor],ENTRADAS[Categoria],$B$238,ENTRADAS[Status],"Concluído",ENTRADAS[Mês],I$5,ENTRADAS[Ano],$B$5,ENTRADAS[Subcategoria],$B252),
SUMIFS(ENTRADAS[Valor],ENTRADAS[Categoria],$B$238,ENTRADAS[Mês],I$5,ENTRADAS[Ano],$B$5,ENTRADAS[Subcategoria],$B252))))</f>
        <v/>
      </c>
      <c r="J252" s="61" t="str">
        <f>IF($B252="","",IF($B$238="","",IF($F$4=1,
SUMIFS(ENTRADAS[Valor],ENTRADAS[Categoria],$B$238,ENTRADAS[Status],"Concluído",ENTRADAS[Mês],J$5,ENTRADAS[Ano],$B$5,ENTRADAS[Subcategoria],$B252),
SUMIFS(ENTRADAS[Valor],ENTRADAS[Categoria],$B$238,ENTRADAS[Mês],J$5,ENTRADAS[Ano],$B$5,ENTRADAS[Subcategoria],$B252))))</f>
        <v/>
      </c>
      <c r="K252" s="61" t="str">
        <f>IF($B252="","",IF($B$238="","",IF($F$4=1,
SUMIFS(ENTRADAS[Valor],ENTRADAS[Categoria],$B$238,ENTRADAS[Status],"Concluído",ENTRADAS[Mês],K$5,ENTRADAS[Ano],$B$5,ENTRADAS[Subcategoria],$B252),
SUMIFS(ENTRADAS[Valor],ENTRADAS[Categoria],$B$238,ENTRADAS[Mês],K$5,ENTRADAS[Ano],$B$5,ENTRADAS[Subcategoria],$B252))))</f>
        <v/>
      </c>
      <c r="L252" s="61" t="str">
        <f>IF($B252="","",IF($B$238="","",IF($F$4=1,
SUMIFS(ENTRADAS[Valor],ENTRADAS[Categoria],$B$238,ENTRADAS[Status],"Concluído",ENTRADAS[Mês],L$5,ENTRADAS[Ano],$B$5,ENTRADAS[Subcategoria],$B252),
SUMIFS(ENTRADAS[Valor],ENTRADAS[Categoria],$B$238,ENTRADAS[Mês],L$5,ENTRADAS[Ano],$B$5,ENTRADAS[Subcategoria],$B252))))</f>
        <v/>
      </c>
      <c r="M252" s="61" t="str">
        <f>IF($B252="","",IF($B$238="","",IF($F$4=1,
SUMIFS(ENTRADAS[Valor],ENTRADAS[Categoria],$B$238,ENTRADAS[Status],"Concluído",ENTRADAS[Mês],M$5,ENTRADAS[Ano],$B$5,ENTRADAS[Subcategoria],$B252),
SUMIFS(ENTRADAS[Valor],ENTRADAS[Categoria],$B$238,ENTRADAS[Mês],M$5,ENTRADAS[Ano],$B$5,ENTRADAS[Subcategoria],$B252))))</f>
        <v/>
      </c>
      <c r="N252" s="61" t="str">
        <f>IF($B252="","",IF($B$238="","",IF($F$4=1,
SUMIFS(ENTRADAS[Valor],ENTRADAS[Categoria],$B$238,ENTRADAS[Status],"Concluído",ENTRADAS[Mês],N$5,ENTRADAS[Ano],$B$5,ENTRADAS[Subcategoria],$B252),
SUMIFS(ENTRADAS[Valor],ENTRADAS[Categoria],$B$238,ENTRADAS[Mês],N$5,ENTRADAS[Ano],$B$5,ENTRADAS[Subcategoria],$B252))))</f>
        <v/>
      </c>
      <c r="O252" s="57">
        <f t="shared" si="11"/>
        <v>0</v>
      </c>
    </row>
    <row r="253" spans="2:15" x14ac:dyDescent="0.3">
      <c r="B253" s="93" t="str">
        <f>IF('PLANO DE CONTAS'!F65="","",'PLANO DE CONTAS'!F65)</f>
        <v/>
      </c>
      <c r="C253" s="61" t="str">
        <f>IF($B253="","",IF($B$238="","",IF($F$4=1,
SUMIFS(ENTRADAS[Valor],ENTRADAS[Categoria],$B$238,ENTRADAS[Status],"Concluído",ENTRADAS[Mês],C$5,ENTRADAS[Ano],$B$5,ENTRADAS[Subcategoria],$B253),
SUMIFS(ENTRADAS[Valor],ENTRADAS[Categoria],$B$238,ENTRADAS[Mês],C$5,ENTRADAS[Ano],$B$5,ENTRADAS[Subcategoria],$B253))))</f>
        <v/>
      </c>
      <c r="D253" s="61" t="str">
        <f>IF($B253="","",IF($B$238="","",IF($F$4=1,
SUMIFS(ENTRADAS[Valor],ENTRADAS[Categoria],$B$238,ENTRADAS[Status],"Concluído",ENTRADAS[Mês],D$5,ENTRADAS[Ano],$B$5,ENTRADAS[Subcategoria],$B253),
SUMIFS(ENTRADAS[Valor],ENTRADAS[Categoria],$B$238,ENTRADAS[Mês],D$5,ENTRADAS[Ano],$B$5,ENTRADAS[Subcategoria],$B253))))</f>
        <v/>
      </c>
      <c r="E253" s="61" t="str">
        <f>IF($B253="","",IF($B$238="","",IF($F$4=1,
SUMIFS(ENTRADAS[Valor],ENTRADAS[Categoria],$B$238,ENTRADAS[Status],"Concluído",ENTRADAS[Mês],E$5,ENTRADAS[Ano],$B$5,ENTRADAS[Subcategoria],$B253),
SUMIFS(ENTRADAS[Valor],ENTRADAS[Categoria],$B$238,ENTRADAS[Mês],E$5,ENTRADAS[Ano],$B$5,ENTRADAS[Subcategoria],$B253))))</f>
        <v/>
      </c>
      <c r="F253" s="61" t="str">
        <f>IF($B253="","",IF($B$238="","",IF($F$4=1,
SUMIFS(ENTRADAS[Valor],ENTRADAS[Categoria],$B$238,ENTRADAS[Status],"Concluído",ENTRADAS[Mês],F$5,ENTRADAS[Ano],$B$5,ENTRADAS[Subcategoria],$B253),
SUMIFS(ENTRADAS[Valor],ENTRADAS[Categoria],$B$238,ENTRADAS[Mês],F$5,ENTRADAS[Ano],$B$5,ENTRADAS[Subcategoria],$B253))))</f>
        <v/>
      </c>
      <c r="G253" s="61" t="str">
        <f>IF($B253="","",IF($B$238="","",IF($F$4=1,
SUMIFS(ENTRADAS[Valor],ENTRADAS[Categoria],$B$238,ENTRADAS[Status],"Concluído",ENTRADAS[Mês],G$5,ENTRADAS[Ano],$B$5,ENTRADAS[Subcategoria],$B253),
SUMIFS(ENTRADAS[Valor],ENTRADAS[Categoria],$B$238,ENTRADAS[Mês],G$5,ENTRADAS[Ano],$B$5,ENTRADAS[Subcategoria],$B253))))</f>
        <v/>
      </c>
      <c r="H253" s="61" t="str">
        <f>IF($B253="","",IF($B$238="","",IF($F$4=1,
SUMIFS(ENTRADAS[Valor],ENTRADAS[Categoria],$B$238,ENTRADAS[Status],"Concluído",ENTRADAS[Mês],H$5,ENTRADAS[Ano],$B$5,ENTRADAS[Subcategoria],$B253),
SUMIFS(ENTRADAS[Valor],ENTRADAS[Categoria],$B$238,ENTRADAS[Mês],H$5,ENTRADAS[Ano],$B$5,ENTRADAS[Subcategoria],$B253))))</f>
        <v/>
      </c>
      <c r="I253" s="61" t="str">
        <f>IF($B253="","",IF($B$238="","",IF($F$4=1,
SUMIFS(ENTRADAS[Valor],ENTRADAS[Categoria],$B$238,ENTRADAS[Status],"Concluído",ENTRADAS[Mês],I$5,ENTRADAS[Ano],$B$5,ENTRADAS[Subcategoria],$B253),
SUMIFS(ENTRADAS[Valor],ENTRADAS[Categoria],$B$238,ENTRADAS[Mês],I$5,ENTRADAS[Ano],$B$5,ENTRADAS[Subcategoria],$B253))))</f>
        <v/>
      </c>
      <c r="J253" s="61" t="str">
        <f>IF($B253="","",IF($B$238="","",IF($F$4=1,
SUMIFS(ENTRADAS[Valor],ENTRADAS[Categoria],$B$238,ENTRADAS[Status],"Concluído",ENTRADAS[Mês],J$5,ENTRADAS[Ano],$B$5,ENTRADAS[Subcategoria],$B253),
SUMIFS(ENTRADAS[Valor],ENTRADAS[Categoria],$B$238,ENTRADAS[Mês],J$5,ENTRADAS[Ano],$B$5,ENTRADAS[Subcategoria],$B253))))</f>
        <v/>
      </c>
      <c r="K253" s="61" t="str">
        <f>IF($B253="","",IF($B$238="","",IF($F$4=1,
SUMIFS(ENTRADAS[Valor],ENTRADAS[Categoria],$B$238,ENTRADAS[Status],"Concluído",ENTRADAS[Mês],K$5,ENTRADAS[Ano],$B$5,ENTRADAS[Subcategoria],$B253),
SUMIFS(ENTRADAS[Valor],ENTRADAS[Categoria],$B$238,ENTRADAS[Mês],K$5,ENTRADAS[Ano],$B$5,ENTRADAS[Subcategoria],$B253))))</f>
        <v/>
      </c>
      <c r="L253" s="61" t="str">
        <f>IF($B253="","",IF($B$238="","",IF($F$4=1,
SUMIFS(ENTRADAS[Valor],ENTRADAS[Categoria],$B$238,ENTRADAS[Status],"Concluído",ENTRADAS[Mês],L$5,ENTRADAS[Ano],$B$5,ENTRADAS[Subcategoria],$B253),
SUMIFS(ENTRADAS[Valor],ENTRADAS[Categoria],$B$238,ENTRADAS[Mês],L$5,ENTRADAS[Ano],$B$5,ENTRADAS[Subcategoria],$B253))))</f>
        <v/>
      </c>
      <c r="M253" s="61" t="str">
        <f>IF($B253="","",IF($B$238="","",IF($F$4=1,
SUMIFS(ENTRADAS[Valor],ENTRADAS[Categoria],$B$238,ENTRADAS[Status],"Concluído",ENTRADAS[Mês],M$5,ENTRADAS[Ano],$B$5,ENTRADAS[Subcategoria],$B253),
SUMIFS(ENTRADAS[Valor],ENTRADAS[Categoria],$B$238,ENTRADAS[Mês],M$5,ENTRADAS[Ano],$B$5,ENTRADAS[Subcategoria],$B253))))</f>
        <v/>
      </c>
      <c r="N253" s="61" t="str">
        <f>IF($B253="","",IF($B$238="","",IF($F$4=1,
SUMIFS(ENTRADAS[Valor],ENTRADAS[Categoria],$B$238,ENTRADAS[Status],"Concluído",ENTRADAS[Mês],N$5,ENTRADAS[Ano],$B$5,ENTRADAS[Subcategoria],$B253),
SUMIFS(ENTRADAS[Valor],ENTRADAS[Categoria],$B$238,ENTRADAS[Mês],N$5,ENTRADAS[Ano],$B$5,ENTRADAS[Subcategoria],$B253))))</f>
        <v/>
      </c>
      <c r="O253" s="57">
        <f t="shared" si="11"/>
        <v>0</v>
      </c>
    </row>
    <row r="254" spans="2:15" x14ac:dyDescent="0.3">
      <c r="B254" s="93" t="str">
        <f>IF('PLANO DE CONTAS'!F66="","",'PLANO DE CONTAS'!F66)</f>
        <v/>
      </c>
      <c r="C254" s="61" t="str">
        <f>IF($B254="","",IF($B$238="","",IF($F$4=1,
SUMIFS(ENTRADAS[Valor],ENTRADAS[Categoria],$B$238,ENTRADAS[Status],"Concluído",ENTRADAS[Mês],C$5,ENTRADAS[Ano],$B$5,ENTRADAS[Subcategoria],$B254),
SUMIFS(ENTRADAS[Valor],ENTRADAS[Categoria],$B$238,ENTRADAS[Mês],C$5,ENTRADAS[Ano],$B$5,ENTRADAS[Subcategoria],$B254))))</f>
        <v/>
      </c>
      <c r="D254" s="61" t="str">
        <f>IF($B254="","",IF($B$238="","",IF($F$4=1,
SUMIFS(ENTRADAS[Valor],ENTRADAS[Categoria],$B$238,ENTRADAS[Status],"Concluído",ENTRADAS[Mês],D$5,ENTRADAS[Ano],$B$5,ENTRADAS[Subcategoria],$B254),
SUMIFS(ENTRADAS[Valor],ENTRADAS[Categoria],$B$238,ENTRADAS[Mês],D$5,ENTRADAS[Ano],$B$5,ENTRADAS[Subcategoria],$B254))))</f>
        <v/>
      </c>
      <c r="E254" s="61" t="str">
        <f>IF($B254="","",IF($B$238="","",IF($F$4=1,
SUMIFS(ENTRADAS[Valor],ENTRADAS[Categoria],$B$238,ENTRADAS[Status],"Concluído",ENTRADAS[Mês],E$5,ENTRADAS[Ano],$B$5,ENTRADAS[Subcategoria],$B254),
SUMIFS(ENTRADAS[Valor],ENTRADAS[Categoria],$B$238,ENTRADAS[Mês],E$5,ENTRADAS[Ano],$B$5,ENTRADAS[Subcategoria],$B254))))</f>
        <v/>
      </c>
      <c r="F254" s="61" t="str">
        <f>IF($B254="","",IF($B$238="","",IF($F$4=1,
SUMIFS(ENTRADAS[Valor],ENTRADAS[Categoria],$B$238,ENTRADAS[Status],"Concluído",ENTRADAS[Mês],F$5,ENTRADAS[Ano],$B$5,ENTRADAS[Subcategoria],$B254),
SUMIFS(ENTRADAS[Valor],ENTRADAS[Categoria],$B$238,ENTRADAS[Mês],F$5,ENTRADAS[Ano],$B$5,ENTRADAS[Subcategoria],$B254))))</f>
        <v/>
      </c>
      <c r="G254" s="61" t="str">
        <f>IF($B254="","",IF($B$238="","",IF($F$4=1,
SUMIFS(ENTRADAS[Valor],ENTRADAS[Categoria],$B$238,ENTRADAS[Status],"Concluído",ENTRADAS[Mês],G$5,ENTRADAS[Ano],$B$5,ENTRADAS[Subcategoria],$B254),
SUMIFS(ENTRADAS[Valor],ENTRADAS[Categoria],$B$238,ENTRADAS[Mês],G$5,ENTRADAS[Ano],$B$5,ENTRADAS[Subcategoria],$B254))))</f>
        <v/>
      </c>
      <c r="H254" s="61" t="str">
        <f>IF($B254="","",IF($B$238="","",IF($F$4=1,
SUMIFS(ENTRADAS[Valor],ENTRADAS[Categoria],$B$238,ENTRADAS[Status],"Concluído",ENTRADAS[Mês],H$5,ENTRADAS[Ano],$B$5,ENTRADAS[Subcategoria],$B254),
SUMIFS(ENTRADAS[Valor],ENTRADAS[Categoria],$B$238,ENTRADAS[Mês],H$5,ENTRADAS[Ano],$B$5,ENTRADAS[Subcategoria],$B254))))</f>
        <v/>
      </c>
      <c r="I254" s="61" t="str">
        <f>IF($B254="","",IF($B$238="","",IF($F$4=1,
SUMIFS(ENTRADAS[Valor],ENTRADAS[Categoria],$B$238,ENTRADAS[Status],"Concluído",ENTRADAS[Mês],I$5,ENTRADAS[Ano],$B$5,ENTRADAS[Subcategoria],$B254),
SUMIFS(ENTRADAS[Valor],ENTRADAS[Categoria],$B$238,ENTRADAS[Mês],I$5,ENTRADAS[Ano],$B$5,ENTRADAS[Subcategoria],$B254))))</f>
        <v/>
      </c>
      <c r="J254" s="61" t="str">
        <f>IF($B254="","",IF($B$238="","",IF($F$4=1,
SUMIFS(ENTRADAS[Valor],ENTRADAS[Categoria],$B$238,ENTRADAS[Status],"Concluído",ENTRADAS[Mês],J$5,ENTRADAS[Ano],$B$5,ENTRADAS[Subcategoria],$B254),
SUMIFS(ENTRADAS[Valor],ENTRADAS[Categoria],$B$238,ENTRADAS[Mês],J$5,ENTRADAS[Ano],$B$5,ENTRADAS[Subcategoria],$B254))))</f>
        <v/>
      </c>
      <c r="K254" s="61" t="str">
        <f>IF($B254="","",IF($B$238="","",IF($F$4=1,
SUMIFS(ENTRADAS[Valor],ENTRADAS[Categoria],$B$238,ENTRADAS[Status],"Concluído",ENTRADAS[Mês],K$5,ENTRADAS[Ano],$B$5,ENTRADAS[Subcategoria],$B254),
SUMIFS(ENTRADAS[Valor],ENTRADAS[Categoria],$B$238,ENTRADAS[Mês],K$5,ENTRADAS[Ano],$B$5,ENTRADAS[Subcategoria],$B254))))</f>
        <v/>
      </c>
      <c r="L254" s="61" t="str">
        <f>IF($B254="","",IF($B$238="","",IF($F$4=1,
SUMIFS(ENTRADAS[Valor],ENTRADAS[Categoria],$B$238,ENTRADAS[Status],"Concluído",ENTRADAS[Mês],L$5,ENTRADAS[Ano],$B$5,ENTRADAS[Subcategoria],$B254),
SUMIFS(ENTRADAS[Valor],ENTRADAS[Categoria],$B$238,ENTRADAS[Mês],L$5,ENTRADAS[Ano],$B$5,ENTRADAS[Subcategoria],$B254))))</f>
        <v/>
      </c>
      <c r="M254" s="61" t="str">
        <f>IF($B254="","",IF($B$238="","",IF($F$4=1,
SUMIFS(ENTRADAS[Valor],ENTRADAS[Categoria],$B$238,ENTRADAS[Status],"Concluído",ENTRADAS[Mês],M$5,ENTRADAS[Ano],$B$5,ENTRADAS[Subcategoria],$B254),
SUMIFS(ENTRADAS[Valor],ENTRADAS[Categoria],$B$238,ENTRADAS[Mês],M$5,ENTRADAS[Ano],$B$5,ENTRADAS[Subcategoria],$B254))))</f>
        <v/>
      </c>
      <c r="N254" s="61" t="str">
        <f>IF($B254="","",IF($B$238="","",IF($F$4=1,
SUMIFS(ENTRADAS[Valor],ENTRADAS[Categoria],$B$238,ENTRADAS[Status],"Concluído",ENTRADAS[Mês],N$5,ENTRADAS[Ano],$B$5,ENTRADAS[Subcategoria],$B254),
SUMIFS(ENTRADAS[Valor],ENTRADAS[Categoria],$B$238,ENTRADAS[Mês],N$5,ENTRADAS[Ano],$B$5,ENTRADAS[Subcategoria],$B254))))</f>
        <v/>
      </c>
      <c r="O254" s="57">
        <f t="shared" si="11"/>
        <v>0</v>
      </c>
    </row>
    <row r="255" spans="2:15" x14ac:dyDescent="0.3">
      <c r="B255" s="93" t="str">
        <f>IF('PLANO DE CONTAS'!F67="","",'PLANO DE CONTAS'!F67)</f>
        <v/>
      </c>
      <c r="C255" s="61" t="str">
        <f>IF($B255="","",IF($B$238="","",IF($F$4=1,
SUMIFS(ENTRADAS[Valor],ENTRADAS[Categoria],$B$238,ENTRADAS[Status],"Concluído",ENTRADAS[Mês],C$5,ENTRADAS[Ano],$B$5,ENTRADAS[Subcategoria],$B255),
SUMIFS(ENTRADAS[Valor],ENTRADAS[Categoria],$B$238,ENTRADAS[Mês],C$5,ENTRADAS[Ano],$B$5,ENTRADAS[Subcategoria],$B255))))</f>
        <v/>
      </c>
      <c r="D255" s="61" t="str">
        <f>IF($B255="","",IF($B$238="","",IF($F$4=1,
SUMIFS(ENTRADAS[Valor],ENTRADAS[Categoria],$B$238,ENTRADAS[Status],"Concluído",ENTRADAS[Mês],D$5,ENTRADAS[Ano],$B$5,ENTRADAS[Subcategoria],$B255),
SUMIFS(ENTRADAS[Valor],ENTRADAS[Categoria],$B$238,ENTRADAS[Mês],D$5,ENTRADAS[Ano],$B$5,ENTRADAS[Subcategoria],$B255))))</f>
        <v/>
      </c>
      <c r="E255" s="61" t="str">
        <f>IF($B255="","",IF($B$238="","",IF($F$4=1,
SUMIFS(ENTRADAS[Valor],ENTRADAS[Categoria],$B$238,ENTRADAS[Status],"Concluído",ENTRADAS[Mês],E$5,ENTRADAS[Ano],$B$5,ENTRADAS[Subcategoria],$B255),
SUMIFS(ENTRADAS[Valor],ENTRADAS[Categoria],$B$238,ENTRADAS[Mês],E$5,ENTRADAS[Ano],$B$5,ENTRADAS[Subcategoria],$B255))))</f>
        <v/>
      </c>
      <c r="F255" s="61" t="str">
        <f>IF($B255="","",IF($B$238="","",IF($F$4=1,
SUMIFS(ENTRADAS[Valor],ENTRADAS[Categoria],$B$238,ENTRADAS[Status],"Concluído",ENTRADAS[Mês],F$5,ENTRADAS[Ano],$B$5,ENTRADAS[Subcategoria],$B255),
SUMIFS(ENTRADAS[Valor],ENTRADAS[Categoria],$B$238,ENTRADAS[Mês],F$5,ENTRADAS[Ano],$B$5,ENTRADAS[Subcategoria],$B255))))</f>
        <v/>
      </c>
      <c r="G255" s="61" t="str">
        <f>IF($B255="","",IF($B$238="","",IF($F$4=1,
SUMIFS(ENTRADAS[Valor],ENTRADAS[Categoria],$B$238,ENTRADAS[Status],"Concluído",ENTRADAS[Mês],G$5,ENTRADAS[Ano],$B$5,ENTRADAS[Subcategoria],$B255),
SUMIFS(ENTRADAS[Valor],ENTRADAS[Categoria],$B$238,ENTRADAS[Mês],G$5,ENTRADAS[Ano],$B$5,ENTRADAS[Subcategoria],$B255))))</f>
        <v/>
      </c>
      <c r="H255" s="61" t="str">
        <f>IF($B255="","",IF($B$238="","",IF($F$4=1,
SUMIFS(ENTRADAS[Valor],ENTRADAS[Categoria],$B$238,ENTRADAS[Status],"Concluído",ENTRADAS[Mês],H$5,ENTRADAS[Ano],$B$5,ENTRADAS[Subcategoria],$B255),
SUMIFS(ENTRADAS[Valor],ENTRADAS[Categoria],$B$238,ENTRADAS[Mês],H$5,ENTRADAS[Ano],$B$5,ENTRADAS[Subcategoria],$B255))))</f>
        <v/>
      </c>
      <c r="I255" s="61" t="str">
        <f>IF($B255="","",IF($B$238="","",IF($F$4=1,
SUMIFS(ENTRADAS[Valor],ENTRADAS[Categoria],$B$238,ENTRADAS[Status],"Concluído",ENTRADAS[Mês],I$5,ENTRADAS[Ano],$B$5,ENTRADAS[Subcategoria],$B255),
SUMIFS(ENTRADAS[Valor],ENTRADAS[Categoria],$B$238,ENTRADAS[Mês],I$5,ENTRADAS[Ano],$B$5,ENTRADAS[Subcategoria],$B255))))</f>
        <v/>
      </c>
      <c r="J255" s="61" t="str">
        <f>IF($B255="","",IF($B$238="","",IF($F$4=1,
SUMIFS(ENTRADAS[Valor],ENTRADAS[Categoria],$B$238,ENTRADAS[Status],"Concluído",ENTRADAS[Mês],J$5,ENTRADAS[Ano],$B$5,ENTRADAS[Subcategoria],$B255),
SUMIFS(ENTRADAS[Valor],ENTRADAS[Categoria],$B$238,ENTRADAS[Mês],J$5,ENTRADAS[Ano],$B$5,ENTRADAS[Subcategoria],$B255))))</f>
        <v/>
      </c>
      <c r="K255" s="61" t="str">
        <f>IF($B255="","",IF($B$238="","",IF($F$4=1,
SUMIFS(ENTRADAS[Valor],ENTRADAS[Categoria],$B$238,ENTRADAS[Status],"Concluído",ENTRADAS[Mês],K$5,ENTRADAS[Ano],$B$5,ENTRADAS[Subcategoria],$B255),
SUMIFS(ENTRADAS[Valor],ENTRADAS[Categoria],$B$238,ENTRADAS[Mês],K$5,ENTRADAS[Ano],$B$5,ENTRADAS[Subcategoria],$B255))))</f>
        <v/>
      </c>
      <c r="L255" s="61" t="str">
        <f>IF($B255="","",IF($B$238="","",IF($F$4=1,
SUMIFS(ENTRADAS[Valor],ENTRADAS[Categoria],$B$238,ENTRADAS[Status],"Concluído",ENTRADAS[Mês],L$5,ENTRADAS[Ano],$B$5,ENTRADAS[Subcategoria],$B255),
SUMIFS(ENTRADAS[Valor],ENTRADAS[Categoria],$B$238,ENTRADAS[Mês],L$5,ENTRADAS[Ano],$B$5,ENTRADAS[Subcategoria],$B255))))</f>
        <v/>
      </c>
      <c r="M255" s="61" t="str">
        <f>IF($B255="","",IF($B$238="","",IF($F$4=1,
SUMIFS(ENTRADAS[Valor],ENTRADAS[Categoria],$B$238,ENTRADAS[Status],"Concluído",ENTRADAS[Mês],M$5,ENTRADAS[Ano],$B$5,ENTRADAS[Subcategoria],$B255),
SUMIFS(ENTRADAS[Valor],ENTRADAS[Categoria],$B$238,ENTRADAS[Mês],M$5,ENTRADAS[Ano],$B$5,ENTRADAS[Subcategoria],$B255))))</f>
        <v/>
      </c>
      <c r="N255" s="61" t="str">
        <f>IF($B255="","",IF($B$238="","",IF($F$4=1,
SUMIFS(ENTRADAS[Valor],ENTRADAS[Categoria],$B$238,ENTRADAS[Status],"Concluído",ENTRADAS[Mês],N$5,ENTRADAS[Ano],$B$5,ENTRADAS[Subcategoria],$B255),
SUMIFS(ENTRADAS[Valor],ENTRADAS[Categoria],$B$238,ENTRADAS[Mês],N$5,ENTRADAS[Ano],$B$5,ENTRADAS[Subcategoria],$B255))))</f>
        <v/>
      </c>
      <c r="O255" s="57">
        <f t="shared" si="11"/>
        <v>0</v>
      </c>
    </row>
    <row r="256" spans="2:15" x14ac:dyDescent="0.3">
      <c r="B256" s="93" t="str">
        <f>IF('PLANO DE CONTAS'!F68="","",'PLANO DE CONTAS'!F68)</f>
        <v/>
      </c>
      <c r="C256" s="61" t="str">
        <f>IF($B256="","",IF($B$238="","",IF($F$4=1,
SUMIFS(ENTRADAS[Valor],ENTRADAS[Categoria],$B$238,ENTRADAS[Status],"Concluído",ENTRADAS[Mês],C$5,ENTRADAS[Ano],$B$5,ENTRADAS[Subcategoria],$B256),
SUMIFS(ENTRADAS[Valor],ENTRADAS[Categoria],$B$238,ENTRADAS[Mês],C$5,ENTRADAS[Ano],$B$5,ENTRADAS[Subcategoria],$B256))))</f>
        <v/>
      </c>
      <c r="D256" s="61" t="str">
        <f>IF($B256="","",IF($B$238="","",IF($F$4=1,
SUMIFS(ENTRADAS[Valor],ENTRADAS[Categoria],$B$238,ENTRADAS[Status],"Concluído",ENTRADAS[Mês],D$5,ENTRADAS[Ano],$B$5,ENTRADAS[Subcategoria],$B256),
SUMIFS(ENTRADAS[Valor],ENTRADAS[Categoria],$B$238,ENTRADAS[Mês],D$5,ENTRADAS[Ano],$B$5,ENTRADAS[Subcategoria],$B256))))</f>
        <v/>
      </c>
      <c r="E256" s="61" t="str">
        <f>IF($B256="","",IF($B$238="","",IF($F$4=1,
SUMIFS(ENTRADAS[Valor],ENTRADAS[Categoria],$B$238,ENTRADAS[Status],"Concluído",ENTRADAS[Mês],E$5,ENTRADAS[Ano],$B$5,ENTRADAS[Subcategoria],$B256),
SUMIFS(ENTRADAS[Valor],ENTRADAS[Categoria],$B$238,ENTRADAS[Mês],E$5,ENTRADAS[Ano],$B$5,ENTRADAS[Subcategoria],$B256))))</f>
        <v/>
      </c>
      <c r="F256" s="61" t="str">
        <f>IF($B256="","",IF($B$238="","",IF($F$4=1,
SUMIFS(ENTRADAS[Valor],ENTRADAS[Categoria],$B$238,ENTRADAS[Status],"Concluído",ENTRADAS[Mês],F$5,ENTRADAS[Ano],$B$5,ENTRADAS[Subcategoria],$B256),
SUMIFS(ENTRADAS[Valor],ENTRADAS[Categoria],$B$238,ENTRADAS[Mês],F$5,ENTRADAS[Ano],$B$5,ENTRADAS[Subcategoria],$B256))))</f>
        <v/>
      </c>
      <c r="G256" s="61" t="str">
        <f>IF($B256="","",IF($B$238="","",IF($F$4=1,
SUMIFS(ENTRADAS[Valor],ENTRADAS[Categoria],$B$238,ENTRADAS[Status],"Concluído",ENTRADAS[Mês],G$5,ENTRADAS[Ano],$B$5,ENTRADAS[Subcategoria],$B256),
SUMIFS(ENTRADAS[Valor],ENTRADAS[Categoria],$B$238,ENTRADAS[Mês],G$5,ENTRADAS[Ano],$B$5,ENTRADAS[Subcategoria],$B256))))</f>
        <v/>
      </c>
      <c r="H256" s="61" t="str">
        <f>IF($B256="","",IF($B$238="","",IF($F$4=1,
SUMIFS(ENTRADAS[Valor],ENTRADAS[Categoria],$B$238,ENTRADAS[Status],"Concluído",ENTRADAS[Mês],H$5,ENTRADAS[Ano],$B$5,ENTRADAS[Subcategoria],$B256),
SUMIFS(ENTRADAS[Valor],ENTRADAS[Categoria],$B$238,ENTRADAS[Mês],H$5,ENTRADAS[Ano],$B$5,ENTRADAS[Subcategoria],$B256))))</f>
        <v/>
      </c>
      <c r="I256" s="61" t="str">
        <f>IF($B256="","",IF($B$238="","",IF($F$4=1,
SUMIFS(ENTRADAS[Valor],ENTRADAS[Categoria],$B$238,ENTRADAS[Status],"Concluído",ENTRADAS[Mês],I$5,ENTRADAS[Ano],$B$5,ENTRADAS[Subcategoria],$B256),
SUMIFS(ENTRADAS[Valor],ENTRADAS[Categoria],$B$238,ENTRADAS[Mês],I$5,ENTRADAS[Ano],$B$5,ENTRADAS[Subcategoria],$B256))))</f>
        <v/>
      </c>
      <c r="J256" s="61" t="str">
        <f>IF($B256="","",IF($B$238="","",IF($F$4=1,
SUMIFS(ENTRADAS[Valor],ENTRADAS[Categoria],$B$238,ENTRADAS[Status],"Concluído",ENTRADAS[Mês],J$5,ENTRADAS[Ano],$B$5,ENTRADAS[Subcategoria],$B256),
SUMIFS(ENTRADAS[Valor],ENTRADAS[Categoria],$B$238,ENTRADAS[Mês],J$5,ENTRADAS[Ano],$B$5,ENTRADAS[Subcategoria],$B256))))</f>
        <v/>
      </c>
      <c r="K256" s="61" t="str">
        <f>IF($B256="","",IF($B$238="","",IF($F$4=1,
SUMIFS(ENTRADAS[Valor],ENTRADAS[Categoria],$B$238,ENTRADAS[Status],"Concluído",ENTRADAS[Mês],K$5,ENTRADAS[Ano],$B$5,ENTRADAS[Subcategoria],$B256),
SUMIFS(ENTRADAS[Valor],ENTRADAS[Categoria],$B$238,ENTRADAS[Mês],K$5,ENTRADAS[Ano],$B$5,ENTRADAS[Subcategoria],$B256))))</f>
        <v/>
      </c>
      <c r="L256" s="61" t="str">
        <f>IF($B256="","",IF($B$238="","",IF($F$4=1,
SUMIFS(ENTRADAS[Valor],ENTRADAS[Categoria],$B$238,ENTRADAS[Status],"Concluído",ENTRADAS[Mês],L$5,ENTRADAS[Ano],$B$5,ENTRADAS[Subcategoria],$B256),
SUMIFS(ENTRADAS[Valor],ENTRADAS[Categoria],$B$238,ENTRADAS[Mês],L$5,ENTRADAS[Ano],$B$5,ENTRADAS[Subcategoria],$B256))))</f>
        <v/>
      </c>
      <c r="M256" s="61" t="str">
        <f>IF($B256="","",IF($B$238="","",IF($F$4=1,
SUMIFS(ENTRADAS[Valor],ENTRADAS[Categoria],$B$238,ENTRADAS[Status],"Concluído",ENTRADAS[Mês],M$5,ENTRADAS[Ano],$B$5,ENTRADAS[Subcategoria],$B256),
SUMIFS(ENTRADAS[Valor],ENTRADAS[Categoria],$B$238,ENTRADAS[Mês],M$5,ENTRADAS[Ano],$B$5,ENTRADAS[Subcategoria],$B256))))</f>
        <v/>
      </c>
      <c r="N256" s="61" t="str">
        <f>IF($B256="","",IF($B$238="","",IF($F$4=1,
SUMIFS(ENTRADAS[Valor],ENTRADAS[Categoria],$B$238,ENTRADAS[Status],"Concluído",ENTRADAS[Mês],N$5,ENTRADAS[Ano],$B$5,ENTRADAS[Subcategoria],$B256),
SUMIFS(ENTRADAS[Valor],ENTRADAS[Categoria],$B$238,ENTRADAS[Mês],N$5,ENTRADAS[Ano],$B$5,ENTRADAS[Subcategoria],$B256))))</f>
        <v/>
      </c>
      <c r="O256" s="57">
        <f t="shared" si="11"/>
        <v>0</v>
      </c>
    </row>
    <row r="257" spans="2:15" x14ac:dyDescent="0.3">
      <c r="B257" s="93" t="str">
        <f>IF('PLANO DE CONTAS'!F69="","",'PLANO DE CONTAS'!F69)</f>
        <v/>
      </c>
      <c r="C257" s="61" t="str">
        <f>IF($B257="","",IF($B$238="","",IF($F$4=1,
SUMIFS(ENTRADAS[Valor],ENTRADAS[Categoria],$B$238,ENTRADAS[Status],"Concluído",ENTRADAS[Mês],C$5,ENTRADAS[Ano],$B$5,ENTRADAS[Subcategoria],$B257),
SUMIFS(ENTRADAS[Valor],ENTRADAS[Categoria],$B$238,ENTRADAS[Mês],C$5,ENTRADAS[Ano],$B$5,ENTRADAS[Subcategoria],$B257))))</f>
        <v/>
      </c>
      <c r="D257" s="61" t="str">
        <f>IF($B257="","",IF($B$238="","",IF($F$4=1,
SUMIFS(ENTRADAS[Valor],ENTRADAS[Categoria],$B$238,ENTRADAS[Status],"Concluído",ENTRADAS[Mês],D$5,ENTRADAS[Ano],$B$5,ENTRADAS[Subcategoria],$B257),
SUMIFS(ENTRADAS[Valor],ENTRADAS[Categoria],$B$238,ENTRADAS[Mês],D$5,ENTRADAS[Ano],$B$5,ENTRADAS[Subcategoria],$B257))))</f>
        <v/>
      </c>
      <c r="E257" s="61" t="str">
        <f>IF($B257="","",IF($B$238="","",IF($F$4=1,
SUMIFS(ENTRADAS[Valor],ENTRADAS[Categoria],$B$238,ENTRADAS[Status],"Concluído",ENTRADAS[Mês],E$5,ENTRADAS[Ano],$B$5,ENTRADAS[Subcategoria],$B257),
SUMIFS(ENTRADAS[Valor],ENTRADAS[Categoria],$B$238,ENTRADAS[Mês],E$5,ENTRADAS[Ano],$B$5,ENTRADAS[Subcategoria],$B257))))</f>
        <v/>
      </c>
      <c r="F257" s="61" t="str">
        <f>IF($B257="","",IF($B$238="","",IF($F$4=1,
SUMIFS(ENTRADAS[Valor],ENTRADAS[Categoria],$B$238,ENTRADAS[Status],"Concluído",ENTRADAS[Mês],F$5,ENTRADAS[Ano],$B$5,ENTRADAS[Subcategoria],$B257),
SUMIFS(ENTRADAS[Valor],ENTRADAS[Categoria],$B$238,ENTRADAS[Mês],F$5,ENTRADAS[Ano],$B$5,ENTRADAS[Subcategoria],$B257))))</f>
        <v/>
      </c>
      <c r="G257" s="61" t="str">
        <f>IF($B257="","",IF($B$238="","",IF($F$4=1,
SUMIFS(ENTRADAS[Valor],ENTRADAS[Categoria],$B$238,ENTRADAS[Status],"Concluído",ENTRADAS[Mês],G$5,ENTRADAS[Ano],$B$5,ENTRADAS[Subcategoria],$B257),
SUMIFS(ENTRADAS[Valor],ENTRADAS[Categoria],$B$238,ENTRADAS[Mês],G$5,ENTRADAS[Ano],$B$5,ENTRADAS[Subcategoria],$B257))))</f>
        <v/>
      </c>
      <c r="H257" s="61" t="str">
        <f>IF($B257="","",IF($B$238="","",IF($F$4=1,
SUMIFS(ENTRADAS[Valor],ENTRADAS[Categoria],$B$238,ENTRADAS[Status],"Concluído",ENTRADAS[Mês],H$5,ENTRADAS[Ano],$B$5,ENTRADAS[Subcategoria],$B257),
SUMIFS(ENTRADAS[Valor],ENTRADAS[Categoria],$B$238,ENTRADAS[Mês],H$5,ENTRADAS[Ano],$B$5,ENTRADAS[Subcategoria],$B257))))</f>
        <v/>
      </c>
      <c r="I257" s="61" t="str">
        <f>IF($B257="","",IF($B$238="","",IF($F$4=1,
SUMIFS(ENTRADAS[Valor],ENTRADAS[Categoria],$B$238,ENTRADAS[Status],"Concluído",ENTRADAS[Mês],I$5,ENTRADAS[Ano],$B$5,ENTRADAS[Subcategoria],$B257),
SUMIFS(ENTRADAS[Valor],ENTRADAS[Categoria],$B$238,ENTRADAS[Mês],I$5,ENTRADAS[Ano],$B$5,ENTRADAS[Subcategoria],$B257))))</f>
        <v/>
      </c>
      <c r="J257" s="61" t="str">
        <f>IF($B257="","",IF($B$238="","",IF($F$4=1,
SUMIFS(ENTRADAS[Valor],ENTRADAS[Categoria],$B$238,ENTRADAS[Status],"Concluído",ENTRADAS[Mês],J$5,ENTRADAS[Ano],$B$5,ENTRADAS[Subcategoria],$B257),
SUMIFS(ENTRADAS[Valor],ENTRADAS[Categoria],$B$238,ENTRADAS[Mês],J$5,ENTRADAS[Ano],$B$5,ENTRADAS[Subcategoria],$B257))))</f>
        <v/>
      </c>
      <c r="K257" s="61" t="str">
        <f>IF($B257="","",IF($B$238="","",IF($F$4=1,
SUMIFS(ENTRADAS[Valor],ENTRADAS[Categoria],$B$238,ENTRADAS[Status],"Concluído",ENTRADAS[Mês],K$5,ENTRADAS[Ano],$B$5,ENTRADAS[Subcategoria],$B257),
SUMIFS(ENTRADAS[Valor],ENTRADAS[Categoria],$B$238,ENTRADAS[Mês],K$5,ENTRADAS[Ano],$B$5,ENTRADAS[Subcategoria],$B257))))</f>
        <v/>
      </c>
      <c r="L257" s="61" t="str">
        <f>IF($B257="","",IF($B$238="","",IF($F$4=1,
SUMIFS(ENTRADAS[Valor],ENTRADAS[Categoria],$B$238,ENTRADAS[Status],"Concluído",ENTRADAS[Mês],L$5,ENTRADAS[Ano],$B$5,ENTRADAS[Subcategoria],$B257),
SUMIFS(ENTRADAS[Valor],ENTRADAS[Categoria],$B$238,ENTRADAS[Mês],L$5,ENTRADAS[Ano],$B$5,ENTRADAS[Subcategoria],$B257))))</f>
        <v/>
      </c>
      <c r="M257" s="61" t="str">
        <f>IF($B257="","",IF($B$238="","",IF($F$4=1,
SUMIFS(ENTRADAS[Valor],ENTRADAS[Categoria],$B$238,ENTRADAS[Status],"Concluído",ENTRADAS[Mês],M$5,ENTRADAS[Ano],$B$5,ENTRADAS[Subcategoria],$B257),
SUMIFS(ENTRADAS[Valor],ENTRADAS[Categoria],$B$238,ENTRADAS[Mês],M$5,ENTRADAS[Ano],$B$5,ENTRADAS[Subcategoria],$B257))))</f>
        <v/>
      </c>
      <c r="N257" s="61" t="str">
        <f>IF($B257="","",IF($B$238="","",IF($F$4=1,
SUMIFS(ENTRADAS[Valor],ENTRADAS[Categoria],$B$238,ENTRADAS[Status],"Concluído",ENTRADAS[Mês],N$5,ENTRADAS[Ano],$B$5,ENTRADAS[Subcategoria],$B257),
SUMIFS(ENTRADAS[Valor],ENTRADAS[Categoria],$B$238,ENTRADAS[Mês],N$5,ENTRADAS[Ano],$B$5,ENTRADAS[Subcategoria],$B257))))</f>
        <v/>
      </c>
      <c r="O257" s="57">
        <f t="shared" si="11"/>
        <v>0</v>
      </c>
    </row>
    <row r="258" spans="2:15" x14ac:dyDescent="0.3">
      <c r="B258" s="93" t="str">
        <f>IF('PLANO DE CONTAS'!F70="","",'PLANO DE CONTAS'!F70)</f>
        <v/>
      </c>
      <c r="C258" s="61" t="str">
        <f>IF($B258="","",IF($B$238="","",IF($F$4=1,
SUMIFS(ENTRADAS[Valor],ENTRADAS[Categoria],$B$238,ENTRADAS[Status],"Concluído",ENTRADAS[Mês],C$5,ENTRADAS[Ano],$B$5,ENTRADAS[Subcategoria],$B258),
SUMIFS(ENTRADAS[Valor],ENTRADAS[Categoria],$B$238,ENTRADAS[Mês],C$5,ENTRADAS[Ano],$B$5,ENTRADAS[Subcategoria],$B258))))</f>
        <v/>
      </c>
      <c r="D258" s="61" t="str">
        <f>IF($B258="","",IF($B$238="","",IF($F$4=1,
SUMIFS(ENTRADAS[Valor],ENTRADAS[Categoria],$B$238,ENTRADAS[Status],"Concluído",ENTRADAS[Mês],D$5,ENTRADAS[Ano],$B$5,ENTRADAS[Subcategoria],$B258),
SUMIFS(ENTRADAS[Valor],ENTRADAS[Categoria],$B$238,ENTRADAS[Mês],D$5,ENTRADAS[Ano],$B$5,ENTRADAS[Subcategoria],$B258))))</f>
        <v/>
      </c>
      <c r="E258" s="61" t="str">
        <f>IF($B258="","",IF($B$238="","",IF($F$4=1,
SUMIFS(ENTRADAS[Valor],ENTRADAS[Categoria],$B$238,ENTRADAS[Status],"Concluído",ENTRADAS[Mês],E$5,ENTRADAS[Ano],$B$5,ENTRADAS[Subcategoria],$B258),
SUMIFS(ENTRADAS[Valor],ENTRADAS[Categoria],$B$238,ENTRADAS[Mês],E$5,ENTRADAS[Ano],$B$5,ENTRADAS[Subcategoria],$B258))))</f>
        <v/>
      </c>
      <c r="F258" s="61" t="str">
        <f>IF($B258="","",IF($B$238="","",IF($F$4=1,
SUMIFS(ENTRADAS[Valor],ENTRADAS[Categoria],$B$238,ENTRADAS[Status],"Concluído",ENTRADAS[Mês],F$5,ENTRADAS[Ano],$B$5,ENTRADAS[Subcategoria],$B258),
SUMIFS(ENTRADAS[Valor],ENTRADAS[Categoria],$B$238,ENTRADAS[Mês],F$5,ENTRADAS[Ano],$B$5,ENTRADAS[Subcategoria],$B258))))</f>
        <v/>
      </c>
      <c r="G258" s="61" t="str">
        <f>IF($B258="","",IF($B$238="","",IF($F$4=1,
SUMIFS(ENTRADAS[Valor],ENTRADAS[Categoria],$B$238,ENTRADAS[Status],"Concluído",ENTRADAS[Mês],G$5,ENTRADAS[Ano],$B$5,ENTRADAS[Subcategoria],$B258),
SUMIFS(ENTRADAS[Valor],ENTRADAS[Categoria],$B$238,ENTRADAS[Mês],G$5,ENTRADAS[Ano],$B$5,ENTRADAS[Subcategoria],$B258))))</f>
        <v/>
      </c>
      <c r="H258" s="61" t="str">
        <f>IF($B258="","",IF($B$238="","",IF($F$4=1,
SUMIFS(ENTRADAS[Valor],ENTRADAS[Categoria],$B$238,ENTRADAS[Status],"Concluído",ENTRADAS[Mês],H$5,ENTRADAS[Ano],$B$5,ENTRADAS[Subcategoria],$B258),
SUMIFS(ENTRADAS[Valor],ENTRADAS[Categoria],$B$238,ENTRADAS[Mês],H$5,ENTRADAS[Ano],$B$5,ENTRADAS[Subcategoria],$B258))))</f>
        <v/>
      </c>
      <c r="I258" s="61" t="str">
        <f>IF($B258="","",IF($B$238="","",IF($F$4=1,
SUMIFS(ENTRADAS[Valor],ENTRADAS[Categoria],$B$238,ENTRADAS[Status],"Concluído",ENTRADAS[Mês],I$5,ENTRADAS[Ano],$B$5,ENTRADAS[Subcategoria],$B258),
SUMIFS(ENTRADAS[Valor],ENTRADAS[Categoria],$B$238,ENTRADAS[Mês],I$5,ENTRADAS[Ano],$B$5,ENTRADAS[Subcategoria],$B258))))</f>
        <v/>
      </c>
      <c r="J258" s="61" t="str">
        <f>IF($B258="","",IF($B$238="","",IF($F$4=1,
SUMIFS(ENTRADAS[Valor],ENTRADAS[Categoria],$B$238,ENTRADAS[Status],"Concluído",ENTRADAS[Mês],J$5,ENTRADAS[Ano],$B$5,ENTRADAS[Subcategoria],$B258),
SUMIFS(ENTRADAS[Valor],ENTRADAS[Categoria],$B$238,ENTRADAS[Mês],J$5,ENTRADAS[Ano],$B$5,ENTRADAS[Subcategoria],$B258))))</f>
        <v/>
      </c>
      <c r="K258" s="61" t="str">
        <f>IF($B258="","",IF($B$238="","",IF($F$4=1,
SUMIFS(ENTRADAS[Valor],ENTRADAS[Categoria],$B$238,ENTRADAS[Status],"Concluído",ENTRADAS[Mês],K$5,ENTRADAS[Ano],$B$5,ENTRADAS[Subcategoria],$B258),
SUMIFS(ENTRADAS[Valor],ENTRADAS[Categoria],$B$238,ENTRADAS[Mês],K$5,ENTRADAS[Ano],$B$5,ENTRADAS[Subcategoria],$B258))))</f>
        <v/>
      </c>
      <c r="L258" s="61" t="str">
        <f>IF($B258="","",IF($B$238="","",IF($F$4=1,
SUMIFS(ENTRADAS[Valor],ENTRADAS[Categoria],$B$238,ENTRADAS[Status],"Concluído",ENTRADAS[Mês],L$5,ENTRADAS[Ano],$B$5,ENTRADAS[Subcategoria],$B258),
SUMIFS(ENTRADAS[Valor],ENTRADAS[Categoria],$B$238,ENTRADAS[Mês],L$5,ENTRADAS[Ano],$B$5,ENTRADAS[Subcategoria],$B258))))</f>
        <v/>
      </c>
      <c r="M258" s="61" t="str">
        <f>IF($B258="","",IF($B$238="","",IF($F$4=1,
SUMIFS(ENTRADAS[Valor],ENTRADAS[Categoria],$B$238,ENTRADAS[Status],"Concluído",ENTRADAS[Mês],M$5,ENTRADAS[Ano],$B$5,ENTRADAS[Subcategoria],$B258),
SUMIFS(ENTRADAS[Valor],ENTRADAS[Categoria],$B$238,ENTRADAS[Mês],M$5,ENTRADAS[Ano],$B$5,ENTRADAS[Subcategoria],$B258))))</f>
        <v/>
      </c>
      <c r="N258" s="61" t="str">
        <f>IF($B258="","",IF($B$238="","",IF($F$4=1,
SUMIFS(ENTRADAS[Valor],ENTRADAS[Categoria],$B$238,ENTRADAS[Status],"Concluído",ENTRADAS[Mês],N$5,ENTRADAS[Ano],$B$5,ENTRADAS[Subcategoria],$B258),
SUMIFS(ENTRADAS[Valor],ENTRADAS[Categoria],$B$238,ENTRADAS[Mês],N$5,ENTRADAS[Ano],$B$5,ENTRADAS[Subcategoria],$B258))))</f>
        <v/>
      </c>
      <c r="O258" s="57">
        <f t="shared" si="11"/>
        <v>0</v>
      </c>
    </row>
    <row r="259" spans="2:15" x14ac:dyDescent="0.3">
      <c r="B259" s="58" t="str">
        <f>IF('PLANO DE CONTAS'!H50="","",'PLANO DE CONTAS'!H50)</f>
        <v/>
      </c>
      <c r="C259" s="94" t="str">
        <f>IF($B259="","",IF($F$4=1,SUMIFS(ENTRADAS[Valor],ENTRADAS[Categoria],$B259,ENTRADAS[Status],"Concluído",ENTRADAS[Mês],C$5,ENTRADAS[Ano],$B$5),SUMIFS(ENTRADAS[Valor],ENTRADAS[Categoria],$B259,ENTRADAS[Mês],C$5,ENTRADAS[Ano],$B$5)))</f>
        <v/>
      </c>
      <c r="D259" s="94" t="str">
        <f>IF($B259="","",IF($F$4=1,SUMIFS(ENTRADAS[Valor],ENTRADAS[Categoria],$B259,ENTRADAS[Status],"Concluído",ENTRADAS[Mês],D$5,ENTRADAS[Ano],$B$5),SUMIFS(ENTRADAS[Valor],ENTRADAS[Categoria],$B259,ENTRADAS[Mês],D$5,ENTRADAS[Ano],$B$5)))</f>
        <v/>
      </c>
      <c r="E259" s="94" t="str">
        <f>IF($B259="","",IF($F$4=1,SUMIFS(ENTRADAS[Valor],ENTRADAS[Categoria],$B259,ENTRADAS[Status],"Concluído",ENTRADAS[Mês],E$5,ENTRADAS[Ano],$B$5),SUMIFS(ENTRADAS[Valor],ENTRADAS[Categoria],$B259,ENTRADAS[Mês],E$5,ENTRADAS[Ano],$B$5)))</f>
        <v/>
      </c>
      <c r="F259" s="94" t="str">
        <f>IF($B259="","",IF($F$4=1,SUMIFS(ENTRADAS[Valor],ENTRADAS[Categoria],$B259,ENTRADAS[Status],"Concluído",ENTRADAS[Mês],F$5,ENTRADAS[Ano],$B$5),SUMIFS(ENTRADAS[Valor],ENTRADAS[Categoria],$B259,ENTRADAS[Mês],F$5,ENTRADAS[Ano],$B$5)))</f>
        <v/>
      </c>
      <c r="G259" s="94" t="str">
        <f>IF($B259="","",IF($F$4=1,SUMIFS(ENTRADAS[Valor],ENTRADAS[Categoria],$B259,ENTRADAS[Status],"Concluído",ENTRADAS[Mês],G$5,ENTRADAS[Ano],$B$5),SUMIFS(ENTRADAS[Valor],ENTRADAS[Categoria],$B259,ENTRADAS[Mês],G$5,ENTRADAS[Ano],$B$5)))</f>
        <v/>
      </c>
      <c r="H259" s="94" t="str">
        <f>IF($B259="","",IF($F$4=1,SUMIFS(ENTRADAS[Valor],ENTRADAS[Categoria],$B259,ENTRADAS[Status],"Concluído",ENTRADAS[Mês],H$5,ENTRADAS[Ano],$B$5),SUMIFS(ENTRADAS[Valor],ENTRADAS[Categoria],$B259,ENTRADAS[Mês],H$5,ENTRADAS[Ano],$B$5)))</f>
        <v/>
      </c>
      <c r="I259" s="94" t="str">
        <f>IF($B259="","",IF($F$4=1,SUMIFS(ENTRADAS[Valor],ENTRADAS[Categoria],$B259,ENTRADAS[Status],"Concluído",ENTRADAS[Mês],I$5,ENTRADAS[Ano],$B$5),SUMIFS(ENTRADAS[Valor],ENTRADAS[Categoria],$B259,ENTRADAS[Mês],I$5,ENTRADAS[Ano],$B$5)))</f>
        <v/>
      </c>
      <c r="J259" s="94" t="str">
        <f>IF($B259="","",IF($F$4=1,SUMIFS(ENTRADAS[Valor],ENTRADAS[Categoria],$B259,ENTRADAS[Status],"Concluído",ENTRADAS[Mês],J$5,ENTRADAS[Ano],$B$5),SUMIFS(ENTRADAS[Valor],ENTRADAS[Categoria],$B259,ENTRADAS[Mês],J$5,ENTRADAS[Ano],$B$5)))</f>
        <v/>
      </c>
      <c r="K259" s="94" t="str">
        <f>IF($B259="","",IF($F$4=1,SUMIFS(ENTRADAS[Valor],ENTRADAS[Categoria],$B259,ENTRADAS[Status],"Concluído",ENTRADAS[Mês],K$5,ENTRADAS[Ano],$B$5),SUMIFS(ENTRADAS[Valor],ENTRADAS[Categoria],$B259,ENTRADAS[Mês],K$5,ENTRADAS[Ano],$B$5)))</f>
        <v/>
      </c>
      <c r="L259" s="94" t="str">
        <f>IF($B259="","",IF($F$4=1,SUMIFS(ENTRADAS[Valor],ENTRADAS[Categoria],$B259,ENTRADAS[Status],"Concluído",ENTRADAS[Mês],L$5,ENTRADAS[Ano],$B$5),SUMIFS(ENTRADAS[Valor],ENTRADAS[Categoria],$B259,ENTRADAS[Mês],L$5,ENTRADAS[Ano],$B$5)))</f>
        <v/>
      </c>
      <c r="M259" s="94" t="str">
        <f>IF($B259="","",IF($F$4=1,SUMIFS(ENTRADAS[Valor],ENTRADAS[Categoria],$B259,ENTRADAS[Status],"Concluído",ENTRADAS[Mês],M$5,ENTRADAS[Ano],$B$5),SUMIFS(ENTRADAS[Valor],ENTRADAS[Categoria],$B259,ENTRADAS[Mês],M$5,ENTRADAS[Ano],$B$5)))</f>
        <v/>
      </c>
      <c r="N259" s="94" t="str">
        <f>IF($B259="","",IF($F$4=1,SUMIFS(ENTRADAS[Valor],ENTRADAS[Categoria],$B259,ENTRADAS[Status],"Concluído",ENTRADAS[Mês],N$5,ENTRADAS[Ano],$B$5),SUMIFS(ENTRADAS[Valor],ENTRADAS[Categoria],$B259,ENTRADAS[Mês],N$5,ENTRADAS[Ano],$B$5)))</f>
        <v/>
      </c>
      <c r="O259" s="57">
        <f t="shared" si="11"/>
        <v>0</v>
      </c>
    </row>
    <row r="260" spans="2:15" x14ac:dyDescent="0.3">
      <c r="B260" s="93" t="str">
        <f>IF('PLANO DE CONTAS'!H51="","",'PLANO DE CONTAS'!H51)</f>
        <v/>
      </c>
      <c r="C260" s="61" t="str">
        <f>IF($B260="","",IF($B$259="","",IF($F$4=1,
SUMIFS(ENTRADAS[Valor],ENTRADAS[Categoria],$B$259,ENTRADAS[Status],"Concluído",ENTRADAS[Mês],C$5,ENTRADAS[Ano],$B$5,ENTRADAS[Subcategoria],$B260),
SUMIFS(ENTRADAS[Valor],ENTRADAS[Categoria],$B$259,ENTRADAS[Mês],C$5,ENTRADAS[Ano],$B$5,ENTRADAS[Subcategoria],$B260))))</f>
        <v/>
      </c>
      <c r="D260" s="61" t="str">
        <f>IF($B260="","",IF($B$259="","",IF($F$4=1,
SUMIFS(ENTRADAS[Valor],ENTRADAS[Categoria],$B$259,ENTRADAS[Status],"Concluído",ENTRADAS[Mês],D$5,ENTRADAS[Ano],$B$5,ENTRADAS[Subcategoria],$B260),
SUMIFS(ENTRADAS[Valor],ENTRADAS[Categoria],$B$259,ENTRADAS[Mês],D$5,ENTRADAS[Ano],$B$5,ENTRADAS[Subcategoria],$B260))))</f>
        <v/>
      </c>
      <c r="E260" s="61" t="str">
        <f>IF($B260="","",IF($B$259="","",IF($F$4=1,
SUMIFS(ENTRADAS[Valor],ENTRADAS[Categoria],$B$259,ENTRADAS[Status],"Concluído",ENTRADAS[Mês],E$5,ENTRADAS[Ano],$B$5,ENTRADAS[Subcategoria],$B260),
SUMIFS(ENTRADAS[Valor],ENTRADAS[Categoria],$B$259,ENTRADAS[Mês],E$5,ENTRADAS[Ano],$B$5,ENTRADAS[Subcategoria],$B260))))</f>
        <v/>
      </c>
      <c r="F260" s="61" t="str">
        <f>IF($B260="","",IF($B$259="","",IF($F$4=1,
SUMIFS(ENTRADAS[Valor],ENTRADAS[Categoria],$B$259,ENTRADAS[Status],"Concluído",ENTRADAS[Mês],F$5,ENTRADAS[Ano],$B$5,ENTRADAS[Subcategoria],$B260),
SUMIFS(ENTRADAS[Valor],ENTRADAS[Categoria],$B$259,ENTRADAS[Mês],F$5,ENTRADAS[Ano],$B$5,ENTRADAS[Subcategoria],$B260))))</f>
        <v/>
      </c>
      <c r="G260" s="61" t="str">
        <f>IF($B260="","",IF($B$259="","",IF($F$4=1,
SUMIFS(ENTRADAS[Valor],ENTRADAS[Categoria],$B$259,ENTRADAS[Status],"Concluído",ENTRADAS[Mês],G$5,ENTRADAS[Ano],$B$5,ENTRADAS[Subcategoria],$B260),
SUMIFS(ENTRADAS[Valor],ENTRADAS[Categoria],$B$259,ENTRADAS[Mês],G$5,ENTRADAS[Ano],$B$5,ENTRADAS[Subcategoria],$B260))))</f>
        <v/>
      </c>
      <c r="H260" s="61" t="str">
        <f>IF($B260="","",IF($B$259="","",IF($F$4=1,
SUMIFS(ENTRADAS[Valor],ENTRADAS[Categoria],$B$259,ENTRADAS[Status],"Concluído",ENTRADAS[Mês],H$5,ENTRADAS[Ano],$B$5,ENTRADAS[Subcategoria],$B260),
SUMIFS(ENTRADAS[Valor],ENTRADAS[Categoria],$B$259,ENTRADAS[Mês],H$5,ENTRADAS[Ano],$B$5,ENTRADAS[Subcategoria],$B260))))</f>
        <v/>
      </c>
      <c r="I260" s="61" t="str">
        <f>IF($B260="","",IF($B$259="","",IF($F$4=1,
SUMIFS(ENTRADAS[Valor],ENTRADAS[Categoria],$B$259,ENTRADAS[Status],"Concluído",ENTRADAS[Mês],I$5,ENTRADAS[Ano],$B$5,ENTRADAS[Subcategoria],$B260),
SUMIFS(ENTRADAS[Valor],ENTRADAS[Categoria],$B$259,ENTRADAS[Mês],I$5,ENTRADAS[Ano],$B$5,ENTRADAS[Subcategoria],$B260))))</f>
        <v/>
      </c>
      <c r="J260" s="61" t="str">
        <f>IF($B260="","",IF($B$259="","",IF($F$4=1,
SUMIFS(ENTRADAS[Valor],ENTRADAS[Categoria],$B$259,ENTRADAS[Status],"Concluído",ENTRADAS[Mês],J$5,ENTRADAS[Ano],$B$5,ENTRADAS[Subcategoria],$B260),
SUMIFS(ENTRADAS[Valor],ENTRADAS[Categoria],$B$259,ENTRADAS[Mês],J$5,ENTRADAS[Ano],$B$5,ENTRADAS[Subcategoria],$B260))))</f>
        <v/>
      </c>
      <c r="K260" s="61" t="str">
        <f>IF($B260="","",IF($B$259="","",IF($F$4=1,
SUMIFS(ENTRADAS[Valor],ENTRADAS[Categoria],$B$259,ENTRADAS[Status],"Concluído",ENTRADAS[Mês],K$5,ENTRADAS[Ano],$B$5,ENTRADAS[Subcategoria],$B260),
SUMIFS(ENTRADAS[Valor],ENTRADAS[Categoria],$B$259,ENTRADAS[Mês],K$5,ENTRADAS[Ano],$B$5,ENTRADAS[Subcategoria],$B260))))</f>
        <v/>
      </c>
      <c r="L260" s="61" t="str">
        <f>IF($B260="","",IF($B$259="","",IF($F$4=1,
SUMIFS(ENTRADAS[Valor],ENTRADAS[Categoria],$B$259,ENTRADAS[Status],"Concluído",ENTRADAS[Mês],L$5,ENTRADAS[Ano],$B$5,ENTRADAS[Subcategoria],$B260),
SUMIFS(ENTRADAS[Valor],ENTRADAS[Categoria],$B$259,ENTRADAS[Mês],L$5,ENTRADAS[Ano],$B$5,ENTRADAS[Subcategoria],$B260))))</f>
        <v/>
      </c>
      <c r="M260" s="61" t="str">
        <f>IF($B260="","",IF($B$259="","",IF($F$4=1,
SUMIFS(ENTRADAS[Valor],ENTRADAS[Categoria],$B$259,ENTRADAS[Status],"Concluído",ENTRADAS[Mês],M$5,ENTRADAS[Ano],$B$5,ENTRADAS[Subcategoria],$B260),
SUMIFS(ENTRADAS[Valor],ENTRADAS[Categoria],$B$259,ENTRADAS[Mês],M$5,ENTRADAS[Ano],$B$5,ENTRADAS[Subcategoria],$B260))))</f>
        <v/>
      </c>
      <c r="N260" s="61" t="str">
        <f>IF($B260="","",IF($B$259="","",IF($F$4=1,
SUMIFS(ENTRADAS[Valor],ENTRADAS[Categoria],$B$259,ENTRADAS[Status],"Concluído",ENTRADAS[Mês],N$5,ENTRADAS[Ano],$B$5,ENTRADAS[Subcategoria],$B260),
SUMIFS(ENTRADAS[Valor],ENTRADAS[Categoria],$B$259,ENTRADAS[Mês],N$5,ENTRADAS[Ano],$B$5,ENTRADAS[Subcategoria],$B260))))</f>
        <v/>
      </c>
      <c r="O260" s="57">
        <f t="shared" si="11"/>
        <v>0</v>
      </c>
    </row>
    <row r="261" spans="2:15" x14ac:dyDescent="0.3">
      <c r="B261" s="93" t="str">
        <f>IF('PLANO DE CONTAS'!H52="","",'PLANO DE CONTAS'!H52)</f>
        <v/>
      </c>
      <c r="C261" s="61" t="str">
        <f>IF($B261="","",IF($B$259="","",IF($F$4=1,
SUMIFS(ENTRADAS[Valor],ENTRADAS[Categoria],$B$259,ENTRADAS[Status],"Concluído",ENTRADAS[Mês],C$5,ENTRADAS[Ano],$B$5,ENTRADAS[Subcategoria],$B261),
SUMIFS(ENTRADAS[Valor],ENTRADAS[Categoria],$B$259,ENTRADAS[Mês],C$5,ENTRADAS[Ano],$B$5,ENTRADAS[Subcategoria],$B261))))</f>
        <v/>
      </c>
      <c r="D261" s="61" t="str">
        <f>IF($B261="","",IF($B$259="","",IF($F$4=1,
SUMIFS(ENTRADAS[Valor],ENTRADAS[Categoria],$B$259,ENTRADAS[Status],"Concluído",ENTRADAS[Mês],D$5,ENTRADAS[Ano],$B$5,ENTRADAS[Subcategoria],$B261),
SUMIFS(ENTRADAS[Valor],ENTRADAS[Categoria],$B$259,ENTRADAS[Mês],D$5,ENTRADAS[Ano],$B$5,ENTRADAS[Subcategoria],$B261))))</f>
        <v/>
      </c>
      <c r="E261" s="61" t="str">
        <f>IF($B261="","",IF($B$259="","",IF($F$4=1,
SUMIFS(ENTRADAS[Valor],ENTRADAS[Categoria],$B$259,ENTRADAS[Status],"Concluído",ENTRADAS[Mês],E$5,ENTRADAS[Ano],$B$5,ENTRADAS[Subcategoria],$B261),
SUMIFS(ENTRADAS[Valor],ENTRADAS[Categoria],$B$259,ENTRADAS[Mês],E$5,ENTRADAS[Ano],$B$5,ENTRADAS[Subcategoria],$B261))))</f>
        <v/>
      </c>
      <c r="F261" s="61" t="str">
        <f>IF($B261="","",IF($B$259="","",IF($F$4=1,
SUMIFS(ENTRADAS[Valor],ENTRADAS[Categoria],$B$259,ENTRADAS[Status],"Concluído",ENTRADAS[Mês],F$5,ENTRADAS[Ano],$B$5,ENTRADAS[Subcategoria],$B261),
SUMIFS(ENTRADAS[Valor],ENTRADAS[Categoria],$B$259,ENTRADAS[Mês],F$5,ENTRADAS[Ano],$B$5,ENTRADAS[Subcategoria],$B261))))</f>
        <v/>
      </c>
      <c r="G261" s="61" t="str">
        <f>IF($B261="","",IF($B$259="","",IF($F$4=1,
SUMIFS(ENTRADAS[Valor],ENTRADAS[Categoria],$B$259,ENTRADAS[Status],"Concluído",ENTRADAS[Mês],G$5,ENTRADAS[Ano],$B$5,ENTRADAS[Subcategoria],$B261),
SUMIFS(ENTRADAS[Valor],ENTRADAS[Categoria],$B$259,ENTRADAS[Mês],G$5,ENTRADAS[Ano],$B$5,ENTRADAS[Subcategoria],$B261))))</f>
        <v/>
      </c>
      <c r="H261" s="61" t="str">
        <f>IF($B261="","",IF($B$259="","",IF($F$4=1,
SUMIFS(ENTRADAS[Valor],ENTRADAS[Categoria],$B$259,ENTRADAS[Status],"Concluído",ENTRADAS[Mês],H$5,ENTRADAS[Ano],$B$5,ENTRADAS[Subcategoria],$B261),
SUMIFS(ENTRADAS[Valor],ENTRADAS[Categoria],$B$259,ENTRADAS[Mês],H$5,ENTRADAS[Ano],$B$5,ENTRADAS[Subcategoria],$B261))))</f>
        <v/>
      </c>
      <c r="I261" s="61" t="str">
        <f>IF($B261="","",IF($B$259="","",IF($F$4=1,
SUMIFS(ENTRADAS[Valor],ENTRADAS[Categoria],$B$259,ENTRADAS[Status],"Concluído",ENTRADAS[Mês],I$5,ENTRADAS[Ano],$B$5,ENTRADAS[Subcategoria],$B261),
SUMIFS(ENTRADAS[Valor],ENTRADAS[Categoria],$B$259,ENTRADAS[Mês],I$5,ENTRADAS[Ano],$B$5,ENTRADAS[Subcategoria],$B261))))</f>
        <v/>
      </c>
      <c r="J261" s="61" t="str">
        <f>IF($B261="","",IF($B$259="","",IF($F$4=1,
SUMIFS(ENTRADAS[Valor],ENTRADAS[Categoria],$B$259,ENTRADAS[Status],"Concluído",ENTRADAS[Mês],J$5,ENTRADAS[Ano],$B$5,ENTRADAS[Subcategoria],$B261),
SUMIFS(ENTRADAS[Valor],ENTRADAS[Categoria],$B$259,ENTRADAS[Mês],J$5,ENTRADAS[Ano],$B$5,ENTRADAS[Subcategoria],$B261))))</f>
        <v/>
      </c>
      <c r="K261" s="61" t="str">
        <f>IF($B261="","",IF($B$259="","",IF($F$4=1,
SUMIFS(ENTRADAS[Valor],ENTRADAS[Categoria],$B$259,ENTRADAS[Status],"Concluído",ENTRADAS[Mês],K$5,ENTRADAS[Ano],$B$5,ENTRADAS[Subcategoria],$B261),
SUMIFS(ENTRADAS[Valor],ENTRADAS[Categoria],$B$259,ENTRADAS[Mês],K$5,ENTRADAS[Ano],$B$5,ENTRADAS[Subcategoria],$B261))))</f>
        <v/>
      </c>
      <c r="L261" s="61" t="str">
        <f>IF($B261="","",IF($B$259="","",IF($F$4=1,
SUMIFS(ENTRADAS[Valor],ENTRADAS[Categoria],$B$259,ENTRADAS[Status],"Concluído",ENTRADAS[Mês],L$5,ENTRADAS[Ano],$B$5,ENTRADAS[Subcategoria],$B261),
SUMIFS(ENTRADAS[Valor],ENTRADAS[Categoria],$B$259,ENTRADAS[Mês],L$5,ENTRADAS[Ano],$B$5,ENTRADAS[Subcategoria],$B261))))</f>
        <v/>
      </c>
      <c r="M261" s="61" t="str">
        <f>IF($B261="","",IF($B$259="","",IF($F$4=1,
SUMIFS(ENTRADAS[Valor],ENTRADAS[Categoria],$B$259,ENTRADAS[Status],"Concluído",ENTRADAS[Mês],M$5,ENTRADAS[Ano],$B$5,ENTRADAS[Subcategoria],$B261),
SUMIFS(ENTRADAS[Valor],ENTRADAS[Categoria],$B$259,ENTRADAS[Mês],M$5,ENTRADAS[Ano],$B$5,ENTRADAS[Subcategoria],$B261))))</f>
        <v/>
      </c>
      <c r="N261" s="61" t="str">
        <f>IF($B261="","",IF($B$259="","",IF($F$4=1,
SUMIFS(ENTRADAS[Valor],ENTRADAS[Categoria],$B$259,ENTRADAS[Status],"Concluído",ENTRADAS[Mês],N$5,ENTRADAS[Ano],$B$5,ENTRADAS[Subcategoria],$B261),
SUMIFS(ENTRADAS[Valor],ENTRADAS[Categoria],$B$259,ENTRADAS[Mês],N$5,ENTRADAS[Ano],$B$5,ENTRADAS[Subcategoria],$B261))))</f>
        <v/>
      </c>
      <c r="O261" s="57">
        <f t="shared" si="11"/>
        <v>0</v>
      </c>
    </row>
    <row r="262" spans="2:15" x14ac:dyDescent="0.3">
      <c r="B262" s="93" t="str">
        <f>IF('PLANO DE CONTAS'!H53="","",'PLANO DE CONTAS'!H53)</f>
        <v/>
      </c>
      <c r="C262" s="61" t="str">
        <f>IF($B262="","",IF($B$259="","",IF($F$4=1,
SUMIFS(ENTRADAS[Valor],ENTRADAS[Categoria],$B$259,ENTRADAS[Status],"Concluído",ENTRADAS[Mês],C$5,ENTRADAS[Ano],$B$5,ENTRADAS[Subcategoria],$B262),
SUMIFS(ENTRADAS[Valor],ENTRADAS[Categoria],$B$259,ENTRADAS[Mês],C$5,ENTRADAS[Ano],$B$5,ENTRADAS[Subcategoria],$B262))))</f>
        <v/>
      </c>
      <c r="D262" s="61" t="str">
        <f>IF($B262="","",IF($B$259="","",IF($F$4=1,
SUMIFS(ENTRADAS[Valor],ENTRADAS[Categoria],$B$259,ENTRADAS[Status],"Concluído",ENTRADAS[Mês],D$5,ENTRADAS[Ano],$B$5,ENTRADAS[Subcategoria],$B262),
SUMIFS(ENTRADAS[Valor],ENTRADAS[Categoria],$B$259,ENTRADAS[Mês],D$5,ENTRADAS[Ano],$B$5,ENTRADAS[Subcategoria],$B262))))</f>
        <v/>
      </c>
      <c r="E262" s="61" t="str">
        <f>IF($B262="","",IF($B$259="","",IF($F$4=1,
SUMIFS(ENTRADAS[Valor],ENTRADAS[Categoria],$B$259,ENTRADAS[Status],"Concluído",ENTRADAS[Mês],E$5,ENTRADAS[Ano],$B$5,ENTRADAS[Subcategoria],$B262),
SUMIFS(ENTRADAS[Valor],ENTRADAS[Categoria],$B$259,ENTRADAS[Mês],E$5,ENTRADAS[Ano],$B$5,ENTRADAS[Subcategoria],$B262))))</f>
        <v/>
      </c>
      <c r="F262" s="61" t="str">
        <f>IF($B262="","",IF($B$259="","",IF($F$4=1,
SUMIFS(ENTRADAS[Valor],ENTRADAS[Categoria],$B$259,ENTRADAS[Status],"Concluído",ENTRADAS[Mês],F$5,ENTRADAS[Ano],$B$5,ENTRADAS[Subcategoria],$B262),
SUMIFS(ENTRADAS[Valor],ENTRADAS[Categoria],$B$259,ENTRADAS[Mês],F$5,ENTRADAS[Ano],$B$5,ENTRADAS[Subcategoria],$B262))))</f>
        <v/>
      </c>
      <c r="G262" s="61" t="str">
        <f>IF($B262="","",IF($B$259="","",IF($F$4=1,
SUMIFS(ENTRADAS[Valor],ENTRADAS[Categoria],$B$259,ENTRADAS[Status],"Concluído",ENTRADAS[Mês],G$5,ENTRADAS[Ano],$B$5,ENTRADAS[Subcategoria],$B262),
SUMIFS(ENTRADAS[Valor],ENTRADAS[Categoria],$B$259,ENTRADAS[Mês],G$5,ENTRADAS[Ano],$B$5,ENTRADAS[Subcategoria],$B262))))</f>
        <v/>
      </c>
      <c r="H262" s="61" t="str">
        <f>IF($B262="","",IF($B$259="","",IF($F$4=1,
SUMIFS(ENTRADAS[Valor],ENTRADAS[Categoria],$B$259,ENTRADAS[Status],"Concluído",ENTRADAS[Mês],H$5,ENTRADAS[Ano],$B$5,ENTRADAS[Subcategoria],$B262),
SUMIFS(ENTRADAS[Valor],ENTRADAS[Categoria],$B$259,ENTRADAS[Mês],H$5,ENTRADAS[Ano],$B$5,ENTRADAS[Subcategoria],$B262))))</f>
        <v/>
      </c>
      <c r="I262" s="61" t="str">
        <f>IF($B262="","",IF($B$259="","",IF($F$4=1,
SUMIFS(ENTRADAS[Valor],ENTRADAS[Categoria],$B$259,ENTRADAS[Status],"Concluído",ENTRADAS[Mês],I$5,ENTRADAS[Ano],$B$5,ENTRADAS[Subcategoria],$B262),
SUMIFS(ENTRADAS[Valor],ENTRADAS[Categoria],$B$259,ENTRADAS[Mês],I$5,ENTRADAS[Ano],$B$5,ENTRADAS[Subcategoria],$B262))))</f>
        <v/>
      </c>
      <c r="J262" s="61" t="str">
        <f>IF($B262="","",IF($B$259="","",IF($F$4=1,
SUMIFS(ENTRADAS[Valor],ENTRADAS[Categoria],$B$259,ENTRADAS[Status],"Concluído",ENTRADAS[Mês],J$5,ENTRADAS[Ano],$B$5,ENTRADAS[Subcategoria],$B262),
SUMIFS(ENTRADAS[Valor],ENTRADAS[Categoria],$B$259,ENTRADAS[Mês],J$5,ENTRADAS[Ano],$B$5,ENTRADAS[Subcategoria],$B262))))</f>
        <v/>
      </c>
      <c r="K262" s="61" t="str">
        <f>IF($B262="","",IF($B$259="","",IF($F$4=1,
SUMIFS(ENTRADAS[Valor],ENTRADAS[Categoria],$B$259,ENTRADAS[Status],"Concluído",ENTRADAS[Mês],K$5,ENTRADAS[Ano],$B$5,ENTRADAS[Subcategoria],$B262),
SUMIFS(ENTRADAS[Valor],ENTRADAS[Categoria],$B$259,ENTRADAS[Mês],K$5,ENTRADAS[Ano],$B$5,ENTRADAS[Subcategoria],$B262))))</f>
        <v/>
      </c>
      <c r="L262" s="61" t="str">
        <f>IF($B262="","",IF($B$259="","",IF($F$4=1,
SUMIFS(ENTRADAS[Valor],ENTRADAS[Categoria],$B$259,ENTRADAS[Status],"Concluído",ENTRADAS[Mês],L$5,ENTRADAS[Ano],$B$5,ENTRADAS[Subcategoria],$B262),
SUMIFS(ENTRADAS[Valor],ENTRADAS[Categoria],$B$259,ENTRADAS[Mês],L$5,ENTRADAS[Ano],$B$5,ENTRADAS[Subcategoria],$B262))))</f>
        <v/>
      </c>
      <c r="M262" s="61" t="str">
        <f>IF($B262="","",IF($B$259="","",IF($F$4=1,
SUMIFS(ENTRADAS[Valor],ENTRADAS[Categoria],$B$259,ENTRADAS[Status],"Concluído",ENTRADAS[Mês],M$5,ENTRADAS[Ano],$B$5,ENTRADAS[Subcategoria],$B262),
SUMIFS(ENTRADAS[Valor],ENTRADAS[Categoria],$B$259,ENTRADAS[Mês],M$5,ENTRADAS[Ano],$B$5,ENTRADAS[Subcategoria],$B262))))</f>
        <v/>
      </c>
      <c r="N262" s="61" t="str">
        <f>IF($B262="","",IF($B$259="","",IF($F$4=1,
SUMIFS(ENTRADAS[Valor],ENTRADAS[Categoria],$B$259,ENTRADAS[Status],"Concluído",ENTRADAS[Mês],N$5,ENTRADAS[Ano],$B$5,ENTRADAS[Subcategoria],$B262),
SUMIFS(ENTRADAS[Valor],ENTRADAS[Categoria],$B$259,ENTRADAS[Mês],N$5,ENTRADAS[Ano],$B$5,ENTRADAS[Subcategoria],$B262))))</f>
        <v/>
      </c>
      <c r="O262" s="57">
        <f t="shared" si="11"/>
        <v>0</v>
      </c>
    </row>
    <row r="263" spans="2:15" x14ac:dyDescent="0.3">
      <c r="B263" s="93" t="str">
        <f>IF('PLANO DE CONTAS'!H54="","",'PLANO DE CONTAS'!H54)</f>
        <v/>
      </c>
      <c r="C263" s="61" t="str">
        <f>IF($B263="","",IF($B$259="","",IF($F$4=1,
SUMIFS(ENTRADAS[Valor],ENTRADAS[Categoria],$B$259,ENTRADAS[Status],"Concluído",ENTRADAS[Mês],C$5,ENTRADAS[Ano],$B$5,ENTRADAS[Subcategoria],$B263),
SUMIFS(ENTRADAS[Valor],ENTRADAS[Categoria],$B$259,ENTRADAS[Mês],C$5,ENTRADAS[Ano],$B$5,ENTRADAS[Subcategoria],$B263))))</f>
        <v/>
      </c>
      <c r="D263" s="61" t="str">
        <f>IF($B263="","",IF($B$259="","",IF($F$4=1,
SUMIFS(ENTRADAS[Valor],ENTRADAS[Categoria],$B$259,ENTRADAS[Status],"Concluído",ENTRADAS[Mês],D$5,ENTRADAS[Ano],$B$5,ENTRADAS[Subcategoria],$B263),
SUMIFS(ENTRADAS[Valor],ENTRADAS[Categoria],$B$259,ENTRADAS[Mês],D$5,ENTRADAS[Ano],$B$5,ENTRADAS[Subcategoria],$B263))))</f>
        <v/>
      </c>
      <c r="E263" s="61" t="str">
        <f>IF($B263="","",IF($B$259="","",IF($F$4=1,
SUMIFS(ENTRADAS[Valor],ENTRADAS[Categoria],$B$259,ENTRADAS[Status],"Concluído",ENTRADAS[Mês],E$5,ENTRADAS[Ano],$B$5,ENTRADAS[Subcategoria],$B263),
SUMIFS(ENTRADAS[Valor],ENTRADAS[Categoria],$B$259,ENTRADAS[Mês],E$5,ENTRADAS[Ano],$B$5,ENTRADAS[Subcategoria],$B263))))</f>
        <v/>
      </c>
      <c r="F263" s="61" t="str">
        <f>IF($B263="","",IF($B$259="","",IF($F$4=1,
SUMIFS(ENTRADAS[Valor],ENTRADAS[Categoria],$B$259,ENTRADAS[Status],"Concluído",ENTRADAS[Mês],F$5,ENTRADAS[Ano],$B$5,ENTRADAS[Subcategoria],$B263),
SUMIFS(ENTRADAS[Valor],ENTRADAS[Categoria],$B$259,ENTRADAS[Mês],F$5,ENTRADAS[Ano],$B$5,ENTRADAS[Subcategoria],$B263))))</f>
        <v/>
      </c>
      <c r="G263" s="61" t="str">
        <f>IF($B263="","",IF($B$259="","",IF($F$4=1,
SUMIFS(ENTRADAS[Valor],ENTRADAS[Categoria],$B$259,ENTRADAS[Status],"Concluído",ENTRADAS[Mês],G$5,ENTRADAS[Ano],$B$5,ENTRADAS[Subcategoria],$B263),
SUMIFS(ENTRADAS[Valor],ENTRADAS[Categoria],$B$259,ENTRADAS[Mês],G$5,ENTRADAS[Ano],$B$5,ENTRADAS[Subcategoria],$B263))))</f>
        <v/>
      </c>
      <c r="H263" s="61" t="str">
        <f>IF($B263="","",IF($B$259="","",IF($F$4=1,
SUMIFS(ENTRADAS[Valor],ENTRADAS[Categoria],$B$259,ENTRADAS[Status],"Concluído",ENTRADAS[Mês],H$5,ENTRADAS[Ano],$B$5,ENTRADAS[Subcategoria],$B263),
SUMIFS(ENTRADAS[Valor],ENTRADAS[Categoria],$B$259,ENTRADAS[Mês],H$5,ENTRADAS[Ano],$B$5,ENTRADAS[Subcategoria],$B263))))</f>
        <v/>
      </c>
      <c r="I263" s="61" t="str">
        <f>IF($B263="","",IF($B$259="","",IF($F$4=1,
SUMIFS(ENTRADAS[Valor],ENTRADAS[Categoria],$B$259,ENTRADAS[Status],"Concluído",ENTRADAS[Mês],I$5,ENTRADAS[Ano],$B$5,ENTRADAS[Subcategoria],$B263),
SUMIFS(ENTRADAS[Valor],ENTRADAS[Categoria],$B$259,ENTRADAS[Mês],I$5,ENTRADAS[Ano],$B$5,ENTRADAS[Subcategoria],$B263))))</f>
        <v/>
      </c>
      <c r="J263" s="61" t="str">
        <f>IF($B263="","",IF($B$259="","",IF($F$4=1,
SUMIFS(ENTRADAS[Valor],ENTRADAS[Categoria],$B$259,ENTRADAS[Status],"Concluído",ENTRADAS[Mês],J$5,ENTRADAS[Ano],$B$5,ENTRADAS[Subcategoria],$B263),
SUMIFS(ENTRADAS[Valor],ENTRADAS[Categoria],$B$259,ENTRADAS[Mês],J$5,ENTRADAS[Ano],$B$5,ENTRADAS[Subcategoria],$B263))))</f>
        <v/>
      </c>
      <c r="K263" s="61" t="str">
        <f>IF($B263="","",IF($B$259="","",IF($F$4=1,
SUMIFS(ENTRADAS[Valor],ENTRADAS[Categoria],$B$259,ENTRADAS[Status],"Concluído",ENTRADAS[Mês],K$5,ENTRADAS[Ano],$B$5,ENTRADAS[Subcategoria],$B263),
SUMIFS(ENTRADAS[Valor],ENTRADAS[Categoria],$B$259,ENTRADAS[Mês],K$5,ENTRADAS[Ano],$B$5,ENTRADAS[Subcategoria],$B263))))</f>
        <v/>
      </c>
      <c r="L263" s="61" t="str">
        <f>IF($B263="","",IF($B$259="","",IF($F$4=1,
SUMIFS(ENTRADAS[Valor],ENTRADAS[Categoria],$B$259,ENTRADAS[Status],"Concluído",ENTRADAS[Mês],L$5,ENTRADAS[Ano],$B$5,ENTRADAS[Subcategoria],$B263),
SUMIFS(ENTRADAS[Valor],ENTRADAS[Categoria],$B$259,ENTRADAS[Mês],L$5,ENTRADAS[Ano],$B$5,ENTRADAS[Subcategoria],$B263))))</f>
        <v/>
      </c>
      <c r="M263" s="61" t="str">
        <f>IF($B263="","",IF($B$259="","",IF($F$4=1,
SUMIFS(ENTRADAS[Valor],ENTRADAS[Categoria],$B$259,ENTRADAS[Status],"Concluído",ENTRADAS[Mês],M$5,ENTRADAS[Ano],$B$5,ENTRADAS[Subcategoria],$B263),
SUMIFS(ENTRADAS[Valor],ENTRADAS[Categoria],$B$259,ENTRADAS[Mês],M$5,ENTRADAS[Ano],$B$5,ENTRADAS[Subcategoria],$B263))))</f>
        <v/>
      </c>
      <c r="N263" s="61" t="str">
        <f>IF($B263="","",IF($B$259="","",IF($F$4=1,
SUMIFS(ENTRADAS[Valor],ENTRADAS[Categoria],$B$259,ENTRADAS[Status],"Concluído",ENTRADAS[Mês],N$5,ENTRADAS[Ano],$B$5,ENTRADAS[Subcategoria],$B263),
SUMIFS(ENTRADAS[Valor],ENTRADAS[Categoria],$B$259,ENTRADAS[Mês],N$5,ENTRADAS[Ano],$B$5,ENTRADAS[Subcategoria],$B263))))</f>
        <v/>
      </c>
      <c r="O263" s="57">
        <f t="shared" si="11"/>
        <v>0</v>
      </c>
    </row>
    <row r="264" spans="2:15" x14ac:dyDescent="0.3">
      <c r="B264" s="93" t="str">
        <f>IF('PLANO DE CONTAS'!H55="","",'PLANO DE CONTAS'!H55)</f>
        <v/>
      </c>
      <c r="C264" s="61" t="str">
        <f>IF($B264="","",IF($B$259="","",IF($F$4=1,
SUMIFS(ENTRADAS[Valor],ENTRADAS[Categoria],$B$259,ENTRADAS[Status],"Concluído",ENTRADAS[Mês],C$5,ENTRADAS[Ano],$B$5,ENTRADAS[Subcategoria],$B264),
SUMIFS(ENTRADAS[Valor],ENTRADAS[Categoria],$B$259,ENTRADAS[Mês],C$5,ENTRADAS[Ano],$B$5,ENTRADAS[Subcategoria],$B264))))</f>
        <v/>
      </c>
      <c r="D264" s="61" t="str">
        <f>IF($B264="","",IF($B$259="","",IF($F$4=1,
SUMIFS(ENTRADAS[Valor],ENTRADAS[Categoria],$B$259,ENTRADAS[Status],"Concluído",ENTRADAS[Mês],D$5,ENTRADAS[Ano],$B$5,ENTRADAS[Subcategoria],$B264),
SUMIFS(ENTRADAS[Valor],ENTRADAS[Categoria],$B$259,ENTRADAS[Mês],D$5,ENTRADAS[Ano],$B$5,ENTRADAS[Subcategoria],$B264))))</f>
        <v/>
      </c>
      <c r="E264" s="61" t="str">
        <f>IF($B264="","",IF($B$259="","",IF($F$4=1,
SUMIFS(ENTRADAS[Valor],ENTRADAS[Categoria],$B$259,ENTRADAS[Status],"Concluído",ENTRADAS[Mês],E$5,ENTRADAS[Ano],$B$5,ENTRADAS[Subcategoria],$B264),
SUMIFS(ENTRADAS[Valor],ENTRADAS[Categoria],$B$259,ENTRADAS[Mês],E$5,ENTRADAS[Ano],$B$5,ENTRADAS[Subcategoria],$B264))))</f>
        <v/>
      </c>
      <c r="F264" s="61" t="str">
        <f>IF($B264="","",IF($B$259="","",IF($F$4=1,
SUMIFS(ENTRADAS[Valor],ENTRADAS[Categoria],$B$259,ENTRADAS[Status],"Concluído",ENTRADAS[Mês],F$5,ENTRADAS[Ano],$B$5,ENTRADAS[Subcategoria],$B264),
SUMIFS(ENTRADAS[Valor],ENTRADAS[Categoria],$B$259,ENTRADAS[Mês],F$5,ENTRADAS[Ano],$B$5,ENTRADAS[Subcategoria],$B264))))</f>
        <v/>
      </c>
      <c r="G264" s="61" t="str">
        <f>IF($B264="","",IF($B$259="","",IF($F$4=1,
SUMIFS(ENTRADAS[Valor],ENTRADAS[Categoria],$B$259,ENTRADAS[Status],"Concluído",ENTRADAS[Mês],G$5,ENTRADAS[Ano],$B$5,ENTRADAS[Subcategoria],$B264),
SUMIFS(ENTRADAS[Valor],ENTRADAS[Categoria],$B$259,ENTRADAS[Mês],G$5,ENTRADAS[Ano],$B$5,ENTRADAS[Subcategoria],$B264))))</f>
        <v/>
      </c>
      <c r="H264" s="61" t="str">
        <f>IF($B264="","",IF($B$259="","",IF($F$4=1,
SUMIFS(ENTRADAS[Valor],ENTRADAS[Categoria],$B$259,ENTRADAS[Status],"Concluído",ENTRADAS[Mês],H$5,ENTRADAS[Ano],$B$5,ENTRADAS[Subcategoria],$B264),
SUMIFS(ENTRADAS[Valor],ENTRADAS[Categoria],$B$259,ENTRADAS[Mês],H$5,ENTRADAS[Ano],$B$5,ENTRADAS[Subcategoria],$B264))))</f>
        <v/>
      </c>
      <c r="I264" s="61" t="str">
        <f>IF($B264="","",IF($B$259="","",IF($F$4=1,
SUMIFS(ENTRADAS[Valor],ENTRADAS[Categoria],$B$259,ENTRADAS[Status],"Concluído",ENTRADAS[Mês],I$5,ENTRADAS[Ano],$B$5,ENTRADAS[Subcategoria],$B264),
SUMIFS(ENTRADAS[Valor],ENTRADAS[Categoria],$B$259,ENTRADAS[Mês],I$5,ENTRADAS[Ano],$B$5,ENTRADAS[Subcategoria],$B264))))</f>
        <v/>
      </c>
      <c r="J264" s="61" t="str">
        <f>IF($B264="","",IF($B$259="","",IF($F$4=1,
SUMIFS(ENTRADAS[Valor],ENTRADAS[Categoria],$B$259,ENTRADAS[Status],"Concluído",ENTRADAS[Mês],J$5,ENTRADAS[Ano],$B$5,ENTRADAS[Subcategoria],$B264),
SUMIFS(ENTRADAS[Valor],ENTRADAS[Categoria],$B$259,ENTRADAS[Mês],J$5,ENTRADAS[Ano],$B$5,ENTRADAS[Subcategoria],$B264))))</f>
        <v/>
      </c>
      <c r="K264" s="61" t="str">
        <f>IF($B264="","",IF($B$259="","",IF($F$4=1,
SUMIFS(ENTRADAS[Valor],ENTRADAS[Categoria],$B$259,ENTRADAS[Status],"Concluído",ENTRADAS[Mês],K$5,ENTRADAS[Ano],$B$5,ENTRADAS[Subcategoria],$B264),
SUMIFS(ENTRADAS[Valor],ENTRADAS[Categoria],$B$259,ENTRADAS[Mês],K$5,ENTRADAS[Ano],$B$5,ENTRADAS[Subcategoria],$B264))))</f>
        <v/>
      </c>
      <c r="L264" s="61" t="str">
        <f>IF($B264="","",IF($B$259="","",IF($F$4=1,
SUMIFS(ENTRADAS[Valor],ENTRADAS[Categoria],$B$259,ENTRADAS[Status],"Concluído",ENTRADAS[Mês],L$5,ENTRADAS[Ano],$B$5,ENTRADAS[Subcategoria],$B264),
SUMIFS(ENTRADAS[Valor],ENTRADAS[Categoria],$B$259,ENTRADAS[Mês],L$5,ENTRADAS[Ano],$B$5,ENTRADAS[Subcategoria],$B264))))</f>
        <v/>
      </c>
      <c r="M264" s="61" t="str">
        <f>IF($B264="","",IF($B$259="","",IF($F$4=1,
SUMIFS(ENTRADAS[Valor],ENTRADAS[Categoria],$B$259,ENTRADAS[Status],"Concluído",ENTRADAS[Mês],M$5,ENTRADAS[Ano],$B$5,ENTRADAS[Subcategoria],$B264),
SUMIFS(ENTRADAS[Valor],ENTRADAS[Categoria],$B$259,ENTRADAS[Mês],M$5,ENTRADAS[Ano],$B$5,ENTRADAS[Subcategoria],$B264))))</f>
        <v/>
      </c>
      <c r="N264" s="61" t="str">
        <f>IF($B264="","",IF($B$259="","",IF($F$4=1,
SUMIFS(ENTRADAS[Valor],ENTRADAS[Categoria],$B$259,ENTRADAS[Status],"Concluído",ENTRADAS[Mês],N$5,ENTRADAS[Ano],$B$5,ENTRADAS[Subcategoria],$B264),
SUMIFS(ENTRADAS[Valor],ENTRADAS[Categoria],$B$259,ENTRADAS[Mês],N$5,ENTRADAS[Ano],$B$5,ENTRADAS[Subcategoria],$B264))))</f>
        <v/>
      </c>
      <c r="O264" s="57">
        <f t="shared" si="11"/>
        <v>0</v>
      </c>
    </row>
    <row r="265" spans="2:15" x14ac:dyDescent="0.3">
      <c r="B265" s="93" t="str">
        <f>IF('PLANO DE CONTAS'!H56="","",'PLANO DE CONTAS'!H56)</f>
        <v/>
      </c>
      <c r="C265" s="61" t="str">
        <f>IF($B265="","",IF($B$259="","",IF($F$4=1,
SUMIFS(ENTRADAS[Valor],ENTRADAS[Categoria],$B$259,ENTRADAS[Status],"Concluído",ENTRADAS[Mês],C$5,ENTRADAS[Ano],$B$5,ENTRADAS[Subcategoria],$B265),
SUMIFS(ENTRADAS[Valor],ENTRADAS[Categoria],$B$259,ENTRADAS[Mês],C$5,ENTRADAS[Ano],$B$5,ENTRADAS[Subcategoria],$B265))))</f>
        <v/>
      </c>
      <c r="D265" s="61" t="str">
        <f>IF($B265="","",IF($B$259="","",IF($F$4=1,
SUMIFS(ENTRADAS[Valor],ENTRADAS[Categoria],$B$259,ENTRADAS[Status],"Concluído",ENTRADAS[Mês],D$5,ENTRADAS[Ano],$B$5,ENTRADAS[Subcategoria],$B265),
SUMIFS(ENTRADAS[Valor],ENTRADAS[Categoria],$B$259,ENTRADAS[Mês],D$5,ENTRADAS[Ano],$B$5,ENTRADAS[Subcategoria],$B265))))</f>
        <v/>
      </c>
      <c r="E265" s="61" t="str">
        <f>IF($B265="","",IF($B$259="","",IF($F$4=1,
SUMIFS(ENTRADAS[Valor],ENTRADAS[Categoria],$B$259,ENTRADAS[Status],"Concluído",ENTRADAS[Mês],E$5,ENTRADAS[Ano],$B$5,ENTRADAS[Subcategoria],$B265),
SUMIFS(ENTRADAS[Valor],ENTRADAS[Categoria],$B$259,ENTRADAS[Mês],E$5,ENTRADAS[Ano],$B$5,ENTRADAS[Subcategoria],$B265))))</f>
        <v/>
      </c>
      <c r="F265" s="61" t="str">
        <f>IF($B265="","",IF($B$259="","",IF($F$4=1,
SUMIFS(ENTRADAS[Valor],ENTRADAS[Categoria],$B$259,ENTRADAS[Status],"Concluído",ENTRADAS[Mês],F$5,ENTRADAS[Ano],$B$5,ENTRADAS[Subcategoria],$B265),
SUMIFS(ENTRADAS[Valor],ENTRADAS[Categoria],$B$259,ENTRADAS[Mês],F$5,ENTRADAS[Ano],$B$5,ENTRADAS[Subcategoria],$B265))))</f>
        <v/>
      </c>
      <c r="G265" s="61" t="str">
        <f>IF($B265="","",IF($B$259="","",IF($F$4=1,
SUMIFS(ENTRADAS[Valor],ENTRADAS[Categoria],$B$259,ENTRADAS[Status],"Concluído",ENTRADAS[Mês],G$5,ENTRADAS[Ano],$B$5,ENTRADAS[Subcategoria],$B265),
SUMIFS(ENTRADAS[Valor],ENTRADAS[Categoria],$B$259,ENTRADAS[Mês],G$5,ENTRADAS[Ano],$B$5,ENTRADAS[Subcategoria],$B265))))</f>
        <v/>
      </c>
      <c r="H265" s="61" t="str">
        <f>IF($B265="","",IF($B$259="","",IF($F$4=1,
SUMIFS(ENTRADAS[Valor],ENTRADAS[Categoria],$B$259,ENTRADAS[Status],"Concluído",ENTRADAS[Mês],H$5,ENTRADAS[Ano],$B$5,ENTRADAS[Subcategoria],$B265),
SUMIFS(ENTRADAS[Valor],ENTRADAS[Categoria],$B$259,ENTRADAS[Mês],H$5,ENTRADAS[Ano],$B$5,ENTRADAS[Subcategoria],$B265))))</f>
        <v/>
      </c>
      <c r="I265" s="61" t="str">
        <f>IF($B265="","",IF($B$259="","",IF($F$4=1,
SUMIFS(ENTRADAS[Valor],ENTRADAS[Categoria],$B$259,ENTRADAS[Status],"Concluído",ENTRADAS[Mês],I$5,ENTRADAS[Ano],$B$5,ENTRADAS[Subcategoria],$B265),
SUMIFS(ENTRADAS[Valor],ENTRADAS[Categoria],$B$259,ENTRADAS[Mês],I$5,ENTRADAS[Ano],$B$5,ENTRADAS[Subcategoria],$B265))))</f>
        <v/>
      </c>
      <c r="J265" s="61" t="str">
        <f>IF($B265="","",IF($B$259="","",IF($F$4=1,
SUMIFS(ENTRADAS[Valor],ENTRADAS[Categoria],$B$259,ENTRADAS[Status],"Concluído",ENTRADAS[Mês],J$5,ENTRADAS[Ano],$B$5,ENTRADAS[Subcategoria],$B265),
SUMIFS(ENTRADAS[Valor],ENTRADAS[Categoria],$B$259,ENTRADAS[Mês],J$5,ENTRADAS[Ano],$B$5,ENTRADAS[Subcategoria],$B265))))</f>
        <v/>
      </c>
      <c r="K265" s="61" t="str">
        <f>IF($B265="","",IF($B$259="","",IF($F$4=1,
SUMIFS(ENTRADAS[Valor],ENTRADAS[Categoria],$B$259,ENTRADAS[Status],"Concluído",ENTRADAS[Mês],K$5,ENTRADAS[Ano],$B$5,ENTRADAS[Subcategoria],$B265),
SUMIFS(ENTRADAS[Valor],ENTRADAS[Categoria],$B$259,ENTRADAS[Mês],K$5,ENTRADAS[Ano],$B$5,ENTRADAS[Subcategoria],$B265))))</f>
        <v/>
      </c>
      <c r="L265" s="61" t="str">
        <f>IF($B265="","",IF($B$259="","",IF($F$4=1,
SUMIFS(ENTRADAS[Valor],ENTRADAS[Categoria],$B$259,ENTRADAS[Status],"Concluído",ENTRADAS[Mês],L$5,ENTRADAS[Ano],$B$5,ENTRADAS[Subcategoria],$B265),
SUMIFS(ENTRADAS[Valor],ENTRADAS[Categoria],$B$259,ENTRADAS[Mês],L$5,ENTRADAS[Ano],$B$5,ENTRADAS[Subcategoria],$B265))))</f>
        <v/>
      </c>
      <c r="M265" s="61" t="str">
        <f>IF($B265="","",IF($B$259="","",IF($F$4=1,
SUMIFS(ENTRADAS[Valor],ENTRADAS[Categoria],$B$259,ENTRADAS[Status],"Concluído",ENTRADAS[Mês],M$5,ENTRADAS[Ano],$B$5,ENTRADAS[Subcategoria],$B265),
SUMIFS(ENTRADAS[Valor],ENTRADAS[Categoria],$B$259,ENTRADAS[Mês],M$5,ENTRADAS[Ano],$B$5,ENTRADAS[Subcategoria],$B265))))</f>
        <v/>
      </c>
      <c r="N265" s="61" t="str">
        <f>IF($B265="","",IF($B$259="","",IF($F$4=1,
SUMIFS(ENTRADAS[Valor],ENTRADAS[Categoria],$B$259,ENTRADAS[Status],"Concluído",ENTRADAS[Mês],N$5,ENTRADAS[Ano],$B$5,ENTRADAS[Subcategoria],$B265),
SUMIFS(ENTRADAS[Valor],ENTRADAS[Categoria],$B$259,ENTRADAS[Mês],N$5,ENTRADAS[Ano],$B$5,ENTRADAS[Subcategoria],$B265))))</f>
        <v/>
      </c>
      <c r="O265" s="57">
        <f t="shared" si="11"/>
        <v>0</v>
      </c>
    </row>
    <row r="266" spans="2:15" x14ac:dyDescent="0.3">
      <c r="B266" s="93" t="str">
        <f>IF('PLANO DE CONTAS'!H57="","",'PLANO DE CONTAS'!H57)</f>
        <v/>
      </c>
      <c r="C266" s="61" t="str">
        <f>IF($B266="","",IF($B$259="","",IF($F$4=1,
SUMIFS(ENTRADAS[Valor],ENTRADAS[Categoria],$B$259,ENTRADAS[Status],"Concluído",ENTRADAS[Mês],C$5,ENTRADAS[Ano],$B$5,ENTRADAS[Subcategoria],$B266),
SUMIFS(ENTRADAS[Valor],ENTRADAS[Categoria],$B$259,ENTRADAS[Mês],C$5,ENTRADAS[Ano],$B$5,ENTRADAS[Subcategoria],$B266))))</f>
        <v/>
      </c>
      <c r="D266" s="61" t="str">
        <f>IF($B266="","",IF($B$259="","",IF($F$4=1,
SUMIFS(ENTRADAS[Valor],ENTRADAS[Categoria],$B$259,ENTRADAS[Status],"Concluído",ENTRADAS[Mês],D$5,ENTRADAS[Ano],$B$5,ENTRADAS[Subcategoria],$B266),
SUMIFS(ENTRADAS[Valor],ENTRADAS[Categoria],$B$259,ENTRADAS[Mês],D$5,ENTRADAS[Ano],$B$5,ENTRADAS[Subcategoria],$B266))))</f>
        <v/>
      </c>
      <c r="E266" s="61" t="str">
        <f>IF($B266="","",IF($B$259="","",IF($F$4=1,
SUMIFS(ENTRADAS[Valor],ENTRADAS[Categoria],$B$259,ENTRADAS[Status],"Concluído",ENTRADAS[Mês],E$5,ENTRADAS[Ano],$B$5,ENTRADAS[Subcategoria],$B266),
SUMIFS(ENTRADAS[Valor],ENTRADAS[Categoria],$B$259,ENTRADAS[Mês],E$5,ENTRADAS[Ano],$B$5,ENTRADAS[Subcategoria],$B266))))</f>
        <v/>
      </c>
      <c r="F266" s="61" t="str">
        <f>IF($B266="","",IF($B$259="","",IF($F$4=1,
SUMIFS(ENTRADAS[Valor],ENTRADAS[Categoria],$B$259,ENTRADAS[Status],"Concluído",ENTRADAS[Mês],F$5,ENTRADAS[Ano],$B$5,ENTRADAS[Subcategoria],$B266),
SUMIFS(ENTRADAS[Valor],ENTRADAS[Categoria],$B$259,ENTRADAS[Mês],F$5,ENTRADAS[Ano],$B$5,ENTRADAS[Subcategoria],$B266))))</f>
        <v/>
      </c>
      <c r="G266" s="61" t="str">
        <f>IF($B266="","",IF($B$259="","",IF($F$4=1,
SUMIFS(ENTRADAS[Valor],ENTRADAS[Categoria],$B$259,ENTRADAS[Status],"Concluído",ENTRADAS[Mês],G$5,ENTRADAS[Ano],$B$5,ENTRADAS[Subcategoria],$B266),
SUMIFS(ENTRADAS[Valor],ENTRADAS[Categoria],$B$259,ENTRADAS[Mês],G$5,ENTRADAS[Ano],$B$5,ENTRADAS[Subcategoria],$B266))))</f>
        <v/>
      </c>
      <c r="H266" s="61" t="str">
        <f>IF($B266="","",IF($B$259="","",IF($F$4=1,
SUMIFS(ENTRADAS[Valor],ENTRADAS[Categoria],$B$259,ENTRADAS[Status],"Concluído",ENTRADAS[Mês],H$5,ENTRADAS[Ano],$B$5,ENTRADAS[Subcategoria],$B266),
SUMIFS(ENTRADAS[Valor],ENTRADAS[Categoria],$B$259,ENTRADAS[Mês],H$5,ENTRADAS[Ano],$B$5,ENTRADAS[Subcategoria],$B266))))</f>
        <v/>
      </c>
      <c r="I266" s="61" t="str">
        <f>IF($B266="","",IF($B$259="","",IF($F$4=1,
SUMIFS(ENTRADAS[Valor],ENTRADAS[Categoria],$B$259,ENTRADAS[Status],"Concluído",ENTRADAS[Mês],I$5,ENTRADAS[Ano],$B$5,ENTRADAS[Subcategoria],$B266),
SUMIFS(ENTRADAS[Valor],ENTRADAS[Categoria],$B$259,ENTRADAS[Mês],I$5,ENTRADAS[Ano],$B$5,ENTRADAS[Subcategoria],$B266))))</f>
        <v/>
      </c>
      <c r="J266" s="61" t="str">
        <f>IF($B266="","",IF($B$259="","",IF($F$4=1,
SUMIFS(ENTRADAS[Valor],ENTRADAS[Categoria],$B$259,ENTRADAS[Status],"Concluído",ENTRADAS[Mês],J$5,ENTRADAS[Ano],$B$5,ENTRADAS[Subcategoria],$B266),
SUMIFS(ENTRADAS[Valor],ENTRADAS[Categoria],$B$259,ENTRADAS[Mês],J$5,ENTRADAS[Ano],$B$5,ENTRADAS[Subcategoria],$B266))))</f>
        <v/>
      </c>
      <c r="K266" s="61" t="str">
        <f>IF($B266="","",IF($B$259="","",IF($F$4=1,
SUMIFS(ENTRADAS[Valor],ENTRADAS[Categoria],$B$259,ENTRADAS[Status],"Concluído",ENTRADAS[Mês],K$5,ENTRADAS[Ano],$B$5,ENTRADAS[Subcategoria],$B266),
SUMIFS(ENTRADAS[Valor],ENTRADAS[Categoria],$B$259,ENTRADAS[Mês],K$5,ENTRADAS[Ano],$B$5,ENTRADAS[Subcategoria],$B266))))</f>
        <v/>
      </c>
      <c r="L266" s="61" t="str">
        <f>IF($B266="","",IF($B$259="","",IF($F$4=1,
SUMIFS(ENTRADAS[Valor],ENTRADAS[Categoria],$B$259,ENTRADAS[Status],"Concluído",ENTRADAS[Mês],L$5,ENTRADAS[Ano],$B$5,ENTRADAS[Subcategoria],$B266),
SUMIFS(ENTRADAS[Valor],ENTRADAS[Categoria],$B$259,ENTRADAS[Mês],L$5,ENTRADAS[Ano],$B$5,ENTRADAS[Subcategoria],$B266))))</f>
        <v/>
      </c>
      <c r="M266" s="61" t="str">
        <f>IF($B266="","",IF($B$259="","",IF($F$4=1,
SUMIFS(ENTRADAS[Valor],ENTRADAS[Categoria],$B$259,ENTRADAS[Status],"Concluído",ENTRADAS[Mês],M$5,ENTRADAS[Ano],$B$5,ENTRADAS[Subcategoria],$B266),
SUMIFS(ENTRADAS[Valor],ENTRADAS[Categoria],$B$259,ENTRADAS[Mês],M$5,ENTRADAS[Ano],$B$5,ENTRADAS[Subcategoria],$B266))))</f>
        <v/>
      </c>
      <c r="N266" s="61" t="str">
        <f>IF($B266="","",IF($B$259="","",IF($F$4=1,
SUMIFS(ENTRADAS[Valor],ENTRADAS[Categoria],$B$259,ENTRADAS[Status],"Concluído",ENTRADAS[Mês],N$5,ENTRADAS[Ano],$B$5,ENTRADAS[Subcategoria],$B266),
SUMIFS(ENTRADAS[Valor],ENTRADAS[Categoria],$B$259,ENTRADAS[Mês],N$5,ENTRADAS[Ano],$B$5,ENTRADAS[Subcategoria],$B266))))</f>
        <v/>
      </c>
      <c r="O266" s="57">
        <f t="shared" si="11"/>
        <v>0</v>
      </c>
    </row>
    <row r="267" spans="2:15" x14ac:dyDescent="0.3">
      <c r="B267" s="93" t="str">
        <f>IF('PLANO DE CONTAS'!H58="","",'PLANO DE CONTAS'!H58)</f>
        <v/>
      </c>
      <c r="C267" s="61" t="str">
        <f>IF($B267="","",IF($B$259="","",IF($F$4=1,
SUMIFS(ENTRADAS[Valor],ENTRADAS[Categoria],$B$259,ENTRADAS[Status],"Concluído",ENTRADAS[Mês],C$5,ENTRADAS[Ano],$B$5,ENTRADAS[Subcategoria],$B267),
SUMIFS(ENTRADAS[Valor],ENTRADAS[Categoria],$B$259,ENTRADAS[Mês],C$5,ENTRADAS[Ano],$B$5,ENTRADAS[Subcategoria],$B267))))</f>
        <v/>
      </c>
      <c r="D267" s="61" t="str">
        <f>IF($B267="","",IF($B$259="","",IF($F$4=1,
SUMIFS(ENTRADAS[Valor],ENTRADAS[Categoria],$B$259,ENTRADAS[Status],"Concluído",ENTRADAS[Mês],D$5,ENTRADAS[Ano],$B$5,ENTRADAS[Subcategoria],$B267),
SUMIFS(ENTRADAS[Valor],ENTRADAS[Categoria],$B$259,ENTRADAS[Mês],D$5,ENTRADAS[Ano],$B$5,ENTRADAS[Subcategoria],$B267))))</f>
        <v/>
      </c>
      <c r="E267" s="61" t="str">
        <f>IF($B267="","",IF($B$259="","",IF($F$4=1,
SUMIFS(ENTRADAS[Valor],ENTRADAS[Categoria],$B$259,ENTRADAS[Status],"Concluído",ENTRADAS[Mês],E$5,ENTRADAS[Ano],$B$5,ENTRADAS[Subcategoria],$B267),
SUMIFS(ENTRADAS[Valor],ENTRADAS[Categoria],$B$259,ENTRADAS[Mês],E$5,ENTRADAS[Ano],$B$5,ENTRADAS[Subcategoria],$B267))))</f>
        <v/>
      </c>
      <c r="F267" s="61" t="str">
        <f>IF($B267="","",IF($B$259="","",IF($F$4=1,
SUMIFS(ENTRADAS[Valor],ENTRADAS[Categoria],$B$259,ENTRADAS[Status],"Concluído",ENTRADAS[Mês],F$5,ENTRADAS[Ano],$B$5,ENTRADAS[Subcategoria],$B267),
SUMIFS(ENTRADAS[Valor],ENTRADAS[Categoria],$B$259,ENTRADAS[Mês],F$5,ENTRADAS[Ano],$B$5,ENTRADAS[Subcategoria],$B267))))</f>
        <v/>
      </c>
      <c r="G267" s="61" t="str">
        <f>IF($B267="","",IF($B$259="","",IF($F$4=1,
SUMIFS(ENTRADAS[Valor],ENTRADAS[Categoria],$B$259,ENTRADAS[Status],"Concluído",ENTRADAS[Mês],G$5,ENTRADAS[Ano],$B$5,ENTRADAS[Subcategoria],$B267),
SUMIFS(ENTRADAS[Valor],ENTRADAS[Categoria],$B$259,ENTRADAS[Mês],G$5,ENTRADAS[Ano],$B$5,ENTRADAS[Subcategoria],$B267))))</f>
        <v/>
      </c>
      <c r="H267" s="61" t="str">
        <f>IF($B267="","",IF($B$259="","",IF($F$4=1,
SUMIFS(ENTRADAS[Valor],ENTRADAS[Categoria],$B$259,ENTRADAS[Status],"Concluído",ENTRADAS[Mês],H$5,ENTRADAS[Ano],$B$5,ENTRADAS[Subcategoria],$B267),
SUMIFS(ENTRADAS[Valor],ENTRADAS[Categoria],$B$259,ENTRADAS[Mês],H$5,ENTRADAS[Ano],$B$5,ENTRADAS[Subcategoria],$B267))))</f>
        <v/>
      </c>
      <c r="I267" s="61" t="str">
        <f>IF($B267="","",IF($B$259="","",IF($F$4=1,
SUMIFS(ENTRADAS[Valor],ENTRADAS[Categoria],$B$259,ENTRADAS[Status],"Concluído",ENTRADAS[Mês],I$5,ENTRADAS[Ano],$B$5,ENTRADAS[Subcategoria],$B267),
SUMIFS(ENTRADAS[Valor],ENTRADAS[Categoria],$B$259,ENTRADAS[Mês],I$5,ENTRADAS[Ano],$B$5,ENTRADAS[Subcategoria],$B267))))</f>
        <v/>
      </c>
      <c r="J267" s="61" t="str">
        <f>IF($B267="","",IF($B$259="","",IF($F$4=1,
SUMIFS(ENTRADAS[Valor],ENTRADAS[Categoria],$B$259,ENTRADAS[Status],"Concluído",ENTRADAS[Mês],J$5,ENTRADAS[Ano],$B$5,ENTRADAS[Subcategoria],$B267),
SUMIFS(ENTRADAS[Valor],ENTRADAS[Categoria],$B$259,ENTRADAS[Mês],J$5,ENTRADAS[Ano],$B$5,ENTRADAS[Subcategoria],$B267))))</f>
        <v/>
      </c>
      <c r="K267" s="61" t="str">
        <f>IF($B267="","",IF($B$259="","",IF($F$4=1,
SUMIFS(ENTRADAS[Valor],ENTRADAS[Categoria],$B$259,ENTRADAS[Status],"Concluído",ENTRADAS[Mês],K$5,ENTRADAS[Ano],$B$5,ENTRADAS[Subcategoria],$B267),
SUMIFS(ENTRADAS[Valor],ENTRADAS[Categoria],$B$259,ENTRADAS[Mês],K$5,ENTRADAS[Ano],$B$5,ENTRADAS[Subcategoria],$B267))))</f>
        <v/>
      </c>
      <c r="L267" s="61" t="str">
        <f>IF($B267="","",IF($B$259="","",IF($F$4=1,
SUMIFS(ENTRADAS[Valor],ENTRADAS[Categoria],$B$259,ENTRADAS[Status],"Concluído",ENTRADAS[Mês],L$5,ENTRADAS[Ano],$B$5,ENTRADAS[Subcategoria],$B267),
SUMIFS(ENTRADAS[Valor],ENTRADAS[Categoria],$B$259,ENTRADAS[Mês],L$5,ENTRADAS[Ano],$B$5,ENTRADAS[Subcategoria],$B267))))</f>
        <v/>
      </c>
      <c r="M267" s="61" t="str">
        <f>IF($B267="","",IF($B$259="","",IF($F$4=1,
SUMIFS(ENTRADAS[Valor],ENTRADAS[Categoria],$B$259,ENTRADAS[Status],"Concluído",ENTRADAS[Mês],M$5,ENTRADAS[Ano],$B$5,ENTRADAS[Subcategoria],$B267),
SUMIFS(ENTRADAS[Valor],ENTRADAS[Categoria],$B$259,ENTRADAS[Mês],M$5,ENTRADAS[Ano],$B$5,ENTRADAS[Subcategoria],$B267))))</f>
        <v/>
      </c>
      <c r="N267" s="61" t="str">
        <f>IF($B267="","",IF($B$259="","",IF($F$4=1,
SUMIFS(ENTRADAS[Valor],ENTRADAS[Categoria],$B$259,ENTRADAS[Status],"Concluído",ENTRADAS[Mês],N$5,ENTRADAS[Ano],$B$5,ENTRADAS[Subcategoria],$B267),
SUMIFS(ENTRADAS[Valor],ENTRADAS[Categoria],$B$259,ENTRADAS[Mês],N$5,ENTRADAS[Ano],$B$5,ENTRADAS[Subcategoria],$B267))))</f>
        <v/>
      </c>
      <c r="O267" s="57">
        <f t="shared" si="11"/>
        <v>0</v>
      </c>
    </row>
    <row r="268" spans="2:15" x14ac:dyDescent="0.3">
      <c r="B268" s="93" t="str">
        <f>IF('PLANO DE CONTAS'!H59="","",'PLANO DE CONTAS'!H59)</f>
        <v/>
      </c>
      <c r="C268" s="61" t="str">
        <f>IF($B268="","",IF($B$259="","",IF($F$4=1,
SUMIFS(ENTRADAS[Valor],ENTRADAS[Categoria],$B$259,ENTRADAS[Status],"Concluído",ENTRADAS[Mês],C$5,ENTRADAS[Ano],$B$5,ENTRADAS[Subcategoria],$B268),
SUMIFS(ENTRADAS[Valor],ENTRADAS[Categoria],$B$259,ENTRADAS[Mês],C$5,ENTRADAS[Ano],$B$5,ENTRADAS[Subcategoria],$B268))))</f>
        <v/>
      </c>
      <c r="D268" s="61" t="str">
        <f>IF($B268="","",IF($B$259="","",IF($F$4=1,
SUMIFS(ENTRADAS[Valor],ENTRADAS[Categoria],$B$259,ENTRADAS[Status],"Concluído",ENTRADAS[Mês],D$5,ENTRADAS[Ano],$B$5,ENTRADAS[Subcategoria],$B268),
SUMIFS(ENTRADAS[Valor],ENTRADAS[Categoria],$B$259,ENTRADAS[Mês],D$5,ENTRADAS[Ano],$B$5,ENTRADAS[Subcategoria],$B268))))</f>
        <v/>
      </c>
      <c r="E268" s="61" t="str">
        <f>IF($B268="","",IF($B$259="","",IF($F$4=1,
SUMIFS(ENTRADAS[Valor],ENTRADAS[Categoria],$B$259,ENTRADAS[Status],"Concluído",ENTRADAS[Mês],E$5,ENTRADAS[Ano],$B$5,ENTRADAS[Subcategoria],$B268),
SUMIFS(ENTRADAS[Valor],ENTRADAS[Categoria],$B$259,ENTRADAS[Mês],E$5,ENTRADAS[Ano],$B$5,ENTRADAS[Subcategoria],$B268))))</f>
        <v/>
      </c>
      <c r="F268" s="61" t="str">
        <f>IF($B268="","",IF($B$259="","",IF($F$4=1,
SUMIFS(ENTRADAS[Valor],ENTRADAS[Categoria],$B$259,ENTRADAS[Status],"Concluído",ENTRADAS[Mês],F$5,ENTRADAS[Ano],$B$5,ENTRADAS[Subcategoria],$B268),
SUMIFS(ENTRADAS[Valor],ENTRADAS[Categoria],$B$259,ENTRADAS[Mês],F$5,ENTRADAS[Ano],$B$5,ENTRADAS[Subcategoria],$B268))))</f>
        <v/>
      </c>
      <c r="G268" s="61" t="str">
        <f>IF($B268="","",IF($B$259="","",IF($F$4=1,
SUMIFS(ENTRADAS[Valor],ENTRADAS[Categoria],$B$259,ENTRADAS[Status],"Concluído",ENTRADAS[Mês],G$5,ENTRADAS[Ano],$B$5,ENTRADAS[Subcategoria],$B268),
SUMIFS(ENTRADAS[Valor],ENTRADAS[Categoria],$B$259,ENTRADAS[Mês],G$5,ENTRADAS[Ano],$B$5,ENTRADAS[Subcategoria],$B268))))</f>
        <v/>
      </c>
      <c r="H268" s="61" t="str">
        <f>IF($B268="","",IF($B$259="","",IF($F$4=1,
SUMIFS(ENTRADAS[Valor],ENTRADAS[Categoria],$B$259,ENTRADAS[Status],"Concluído",ENTRADAS[Mês],H$5,ENTRADAS[Ano],$B$5,ENTRADAS[Subcategoria],$B268),
SUMIFS(ENTRADAS[Valor],ENTRADAS[Categoria],$B$259,ENTRADAS[Mês],H$5,ENTRADAS[Ano],$B$5,ENTRADAS[Subcategoria],$B268))))</f>
        <v/>
      </c>
      <c r="I268" s="61" t="str">
        <f>IF($B268="","",IF($B$259="","",IF($F$4=1,
SUMIFS(ENTRADAS[Valor],ENTRADAS[Categoria],$B$259,ENTRADAS[Status],"Concluído",ENTRADAS[Mês],I$5,ENTRADAS[Ano],$B$5,ENTRADAS[Subcategoria],$B268),
SUMIFS(ENTRADAS[Valor],ENTRADAS[Categoria],$B$259,ENTRADAS[Mês],I$5,ENTRADAS[Ano],$B$5,ENTRADAS[Subcategoria],$B268))))</f>
        <v/>
      </c>
      <c r="J268" s="61" t="str">
        <f>IF($B268="","",IF($B$259="","",IF($F$4=1,
SUMIFS(ENTRADAS[Valor],ENTRADAS[Categoria],$B$259,ENTRADAS[Status],"Concluído",ENTRADAS[Mês],J$5,ENTRADAS[Ano],$B$5,ENTRADAS[Subcategoria],$B268),
SUMIFS(ENTRADAS[Valor],ENTRADAS[Categoria],$B$259,ENTRADAS[Mês],J$5,ENTRADAS[Ano],$B$5,ENTRADAS[Subcategoria],$B268))))</f>
        <v/>
      </c>
      <c r="K268" s="61" t="str">
        <f>IF($B268="","",IF($B$259="","",IF($F$4=1,
SUMIFS(ENTRADAS[Valor],ENTRADAS[Categoria],$B$259,ENTRADAS[Status],"Concluído",ENTRADAS[Mês],K$5,ENTRADAS[Ano],$B$5,ENTRADAS[Subcategoria],$B268),
SUMIFS(ENTRADAS[Valor],ENTRADAS[Categoria],$B$259,ENTRADAS[Mês],K$5,ENTRADAS[Ano],$B$5,ENTRADAS[Subcategoria],$B268))))</f>
        <v/>
      </c>
      <c r="L268" s="61" t="str">
        <f>IF($B268="","",IF($B$259="","",IF($F$4=1,
SUMIFS(ENTRADAS[Valor],ENTRADAS[Categoria],$B$259,ENTRADAS[Status],"Concluído",ENTRADAS[Mês],L$5,ENTRADAS[Ano],$B$5,ENTRADAS[Subcategoria],$B268),
SUMIFS(ENTRADAS[Valor],ENTRADAS[Categoria],$B$259,ENTRADAS[Mês],L$5,ENTRADAS[Ano],$B$5,ENTRADAS[Subcategoria],$B268))))</f>
        <v/>
      </c>
      <c r="M268" s="61" t="str">
        <f>IF($B268="","",IF($B$259="","",IF($F$4=1,
SUMIFS(ENTRADAS[Valor],ENTRADAS[Categoria],$B$259,ENTRADAS[Status],"Concluído",ENTRADAS[Mês],M$5,ENTRADAS[Ano],$B$5,ENTRADAS[Subcategoria],$B268),
SUMIFS(ENTRADAS[Valor],ENTRADAS[Categoria],$B$259,ENTRADAS[Mês],M$5,ENTRADAS[Ano],$B$5,ENTRADAS[Subcategoria],$B268))))</f>
        <v/>
      </c>
      <c r="N268" s="61" t="str">
        <f>IF($B268="","",IF($B$259="","",IF($F$4=1,
SUMIFS(ENTRADAS[Valor],ENTRADAS[Categoria],$B$259,ENTRADAS[Status],"Concluído",ENTRADAS[Mês],N$5,ENTRADAS[Ano],$B$5,ENTRADAS[Subcategoria],$B268),
SUMIFS(ENTRADAS[Valor],ENTRADAS[Categoria],$B$259,ENTRADAS[Mês],N$5,ENTRADAS[Ano],$B$5,ENTRADAS[Subcategoria],$B268))))</f>
        <v/>
      </c>
      <c r="O268" s="57">
        <f t="shared" si="11"/>
        <v>0</v>
      </c>
    </row>
    <row r="269" spans="2:15" x14ac:dyDescent="0.3">
      <c r="B269" s="93" t="str">
        <f>IF('PLANO DE CONTAS'!H60="","",'PLANO DE CONTAS'!H60)</f>
        <v/>
      </c>
      <c r="C269" s="61" t="str">
        <f>IF($B269="","",IF($B$259="","",IF($F$4=1,
SUMIFS(ENTRADAS[Valor],ENTRADAS[Categoria],$B$259,ENTRADAS[Status],"Concluído",ENTRADAS[Mês],C$5,ENTRADAS[Ano],$B$5,ENTRADAS[Subcategoria],$B269),
SUMIFS(ENTRADAS[Valor],ENTRADAS[Categoria],$B$259,ENTRADAS[Mês],C$5,ENTRADAS[Ano],$B$5,ENTRADAS[Subcategoria],$B269))))</f>
        <v/>
      </c>
      <c r="D269" s="61" t="str">
        <f>IF($B269="","",IF($B$259="","",IF($F$4=1,
SUMIFS(ENTRADAS[Valor],ENTRADAS[Categoria],$B$259,ENTRADAS[Status],"Concluído",ENTRADAS[Mês],D$5,ENTRADAS[Ano],$B$5,ENTRADAS[Subcategoria],$B269),
SUMIFS(ENTRADAS[Valor],ENTRADAS[Categoria],$B$259,ENTRADAS[Mês],D$5,ENTRADAS[Ano],$B$5,ENTRADAS[Subcategoria],$B269))))</f>
        <v/>
      </c>
      <c r="E269" s="61" t="str">
        <f>IF($B269="","",IF($B$259="","",IF($F$4=1,
SUMIFS(ENTRADAS[Valor],ENTRADAS[Categoria],$B$259,ENTRADAS[Status],"Concluído",ENTRADAS[Mês],E$5,ENTRADAS[Ano],$B$5,ENTRADAS[Subcategoria],$B269),
SUMIFS(ENTRADAS[Valor],ENTRADAS[Categoria],$B$259,ENTRADAS[Mês],E$5,ENTRADAS[Ano],$B$5,ENTRADAS[Subcategoria],$B269))))</f>
        <v/>
      </c>
      <c r="F269" s="61" t="str">
        <f>IF($B269="","",IF($B$259="","",IF($F$4=1,
SUMIFS(ENTRADAS[Valor],ENTRADAS[Categoria],$B$259,ENTRADAS[Status],"Concluído",ENTRADAS[Mês],F$5,ENTRADAS[Ano],$B$5,ENTRADAS[Subcategoria],$B269),
SUMIFS(ENTRADAS[Valor],ENTRADAS[Categoria],$B$259,ENTRADAS[Mês],F$5,ENTRADAS[Ano],$B$5,ENTRADAS[Subcategoria],$B269))))</f>
        <v/>
      </c>
      <c r="G269" s="61" t="str">
        <f>IF($B269="","",IF($B$259="","",IF($F$4=1,
SUMIFS(ENTRADAS[Valor],ENTRADAS[Categoria],$B$259,ENTRADAS[Status],"Concluído",ENTRADAS[Mês],G$5,ENTRADAS[Ano],$B$5,ENTRADAS[Subcategoria],$B269),
SUMIFS(ENTRADAS[Valor],ENTRADAS[Categoria],$B$259,ENTRADAS[Mês],G$5,ENTRADAS[Ano],$B$5,ENTRADAS[Subcategoria],$B269))))</f>
        <v/>
      </c>
      <c r="H269" s="61" t="str">
        <f>IF($B269="","",IF($B$259="","",IF($F$4=1,
SUMIFS(ENTRADAS[Valor],ENTRADAS[Categoria],$B$259,ENTRADAS[Status],"Concluído",ENTRADAS[Mês],H$5,ENTRADAS[Ano],$B$5,ENTRADAS[Subcategoria],$B269),
SUMIFS(ENTRADAS[Valor],ENTRADAS[Categoria],$B$259,ENTRADAS[Mês],H$5,ENTRADAS[Ano],$B$5,ENTRADAS[Subcategoria],$B269))))</f>
        <v/>
      </c>
      <c r="I269" s="61" t="str">
        <f>IF($B269="","",IF($B$259="","",IF($F$4=1,
SUMIFS(ENTRADAS[Valor],ENTRADAS[Categoria],$B$259,ENTRADAS[Status],"Concluído",ENTRADAS[Mês],I$5,ENTRADAS[Ano],$B$5,ENTRADAS[Subcategoria],$B269),
SUMIFS(ENTRADAS[Valor],ENTRADAS[Categoria],$B$259,ENTRADAS[Mês],I$5,ENTRADAS[Ano],$B$5,ENTRADAS[Subcategoria],$B269))))</f>
        <v/>
      </c>
      <c r="J269" s="61" t="str">
        <f>IF($B269="","",IF($B$259="","",IF($F$4=1,
SUMIFS(ENTRADAS[Valor],ENTRADAS[Categoria],$B$259,ENTRADAS[Status],"Concluído",ENTRADAS[Mês],J$5,ENTRADAS[Ano],$B$5,ENTRADAS[Subcategoria],$B269),
SUMIFS(ENTRADAS[Valor],ENTRADAS[Categoria],$B$259,ENTRADAS[Mês],J$5,ENTRADAS[Ano],$B$5,ENTRADAS[Subcategoria],$B269))))</f>
        <v/>
      </c>
      <c r="K269" s="61" t="str">
        <f>IF($B269="","",IF($B$259="","",IF($F$4=1,
SUMIFS(ENTRADAS[Valor],ENTRADAS[Categoria],$B$259,ENTRADAS[Status],"Concluído",ENTRADAS[Mês],K$5,ENTRADAS[Ano],$B$5,ENTRADAS[Subcategoria],$B269),
SUMIFS(ENTRADAS[Valor],ENTRADAS[Categoria],$B$259,ENTRADAS[Mês],K$5,ENTRADAS[Ano],$B$5,ENTRADAS[Subcategoria],$B269))))</f>
        <v/>
      </c>
      <c r="L269" s="61" t="str">
        <f>IF($B269="","",IF($B$259="","",IF($F$4=1,
SUMIFS(ENTRADAS[Valor],ENTRADAS[Categoria],$B$259,ENTRADAS[Status],"Concluído",ENTRADAS[Mês],L$5,ENTRADAS[Ano],$B$5,ENTRADAS[Subcategoria],$B269),
SUMIFS(ENTRADAS[Valor],ENTRADAS[Categoria],$B$259,ENTRADAS[Mês],L$5,ENTRADAS[Ano],$B$5,ENTRADAS[Subcategoria],$B269))))</f>
        <v/>
      </c>
      <c r="M269" s="61" t="str">
        <f>IF($B269="","",IF($B$259="","",IF($F$4=1,
SUMIFS(ENTRADAS[Valor],ENTRADAS[Categoria],$B$259,ENTRADAS[Status],"Concluído",ENTRADAS[Mês],M$5,ENTRADAS[Ano],$B$5,ENTRADAS[Subcategoria],$B269),
SUMIFS(ENTRADAS[Valor],ENTRADAS[Categoria],$B$259,ENTRADAS[Mês],M$5,ENTRADAS[Ano],$B$5,ENTRADAS[Subcategoria],$B269))))</f>
        <v/>
      </c>
      <c r="N269" s="61" t="str">
        <f>IF($B269="","",IF($B$259="","",IF($F$4=1,
SUMIFS(ENTRADAS[Valor],ENTRADAS[Categoria],$B$259,ENTRADAS[Status],"Concluído",ENTRADAS[Mês],N$5,ENTRADAS[Ano],$B$5,ENTRADAS[Subcategoria],$B269),
SUMIFS(ENTRADAS[Valor],ENTRADAS[Categoria],$B$259,ENTRADAS[Mês],N$5,ENTRADAS[Ano],$B$5,ENTRADAS[Subcategoria],$B269))))</f>
        <v/>
      </c>
      <c r="O269" s="57">
        <f t="shared" si="11"/>
        <v>0</v>
      </c>
    </row>
    <row r="270" spans="2:15" x14ac:dyDescent="0.3">
      <c r="B270" s="93" t="str">
        <f>IF('PLANO DE CONTAS'!H61="","",'PLANO DE CONTAS'!H61)</f>
        <v/>
      </c>
      <c r="C270" s="61" t="str">
        <f>IF($B270="","",IF($B$259="","",IF($F$4=1,
SUMIFS(ENTRADAS[Valor],ENTRADAS[Categoria],$B$259,ENTRADAS[Status],"Concluído",ENTRADAS[Mês],C$5,ENTRADAS[Ano],$B$5,ENTRADAS[Subcategoria],$B270),
SUMIFS(ENTRADAS[Valor],ENTRADAS[Categoria],$B$259,ENTRADAS[Mês],C$5,ENTRADAS[Ano],$B$5,ENTRADAS[Subcategoria],$B270))))</f>
        <v/>
      </c>
      <c r="D270" s="61" t="str">
        <f>IF($B270="","",IF($B$259="","",IF($F$4=1,
SUMIFS(ENTRADAS[Valor],ENTRADAS[Categoria],$B$259,ENTRADAS[Status],"Concluído",ENTRADAS[Mês],D$5,ENTRADAS[Ano],$B$5,ENTRADAS[Subcategoria],$B270),
SUMIFS(ENTRADAS[Valor],ENTRADAS[Categoria],$B$259,ENTRADAS[Mês],D$5,ENTRADAS[Ano],$B$5,ENTRADAS[Subcategoria],$B270))))</f>
        <v/>
      </c>
      <c r="E270" s="61" t="str">
        <f>IF($B270="","",IF($B$259="","",IF($F$4=1,
SUMIFS(ENTRADAS[Valor],ENTRADAS[Categoria],$B$259,ENTRADAS[Status],"Concluído",ENTRADAS[Mês],E$5,ENTRADAS[Ano],$B$5,ENTRADAS[Subcategoria],$B270),
SUMIFS(ENTRADAS[Valor],ENTRADAS[Categoria],$B$259,ENTRADAS[Mês],E$5,ENTRADAS[Ano],$B$5,ENTRADAS[Subcategoria],$B270))))</f>
        <v/>
      </c>
      <c r="F270" s="61" t="str">
        <f>IF($B270="","",IF($B$259="","",IF($F$4=1,
SUMIFS(ENTRADAS[Valor],ENTRADAS[Categoria],$B$259,ENTRADAS[Status],"Concluído",ENTRADAS[Mês],F$5,ENTRADAS[Ano],$B$5,ENTRADAS[Subcategoria],$B270),
SUMIFS(ENTRADAS[Valor],ENTRADAS[Categoria],$B$259,ENTRADAS[Mês],F$5,ENTRADAS[Ano],$B$5,ENTRADAS[Subcategoria],$B270))))</f>
        <v/>
      </c>
      <c r="G270" s="61" t="str">
        <f>IF($B270="","",IF($B$259="","",IF($F$4=1,
SUMIFS(ENTRADAS[Valor],ENTRADAS[Categoria],$B$259,ENTRADAS[Status],"Concluído",ENTRADAS[Mês],G$5,ENTRADAS[Ano],$B$5,ENTRADAS[Subcategoria],$B270),
SUMIFS(ENTRADAS[Valor],ENTRADAS[Categoria],$B$259,ENTRADAS[Mês],G$5,ENTRADAS[Ano],$B$5,ENTRADAS[Subcategoria],$B270))))</f>
        <v/>
      </c>
      <c r="H270" s="61" t="str">
        <f>IF($B270="","",IF($B$259="","",IF($F$4=1,
SUMIFS(ENTRADAS[Valor],ENTRADAS[Categoria],$B$259,ENTRADAS[Status],"Concluído",ENTRADAS[Mês],H$5,ENTRADAS[Ano],$B$5,ENTRADAS[Subcategoria],$B270),
SUMIFS(ENTRADAS[Valor],ENTRADAS[Categoria],$B$259,ENTRADAS[Mês],H$5,ENTRADAS[Ano],$B$5,ENTRADAS[Subcategoria],$B270))))</f>
        <v/>
      </c>
      <c r="I270" s="61" t="str">
        <f>IF($B270="","",IF($B$259="","",IF($F$4=1,
SUMIFS(ENTRADAS[Valor],ENTRADAS[Categoria],$B$259,ENTRADAS[Status],"Concluído",ENTRADAS[Mês],I$5,ENTRADAS[Ano],$B$5,ENTRADAS[Subcategoria],$B270),
SUMIFS(ENTRADAS[Valor],ENTRADAS[Categoria],$B$259,ENTRADAS[Mês],I$5,ENTRADAS[Ano],$B$5,ENTRADAS[Subcategoria],$B270))))</f>
        <v/>
      </c>
      <c r="J270" s="61" t="str">
        <f>IF($B270="","",IF($B$259="","",IF($F$4=1,
SUMIFS(ENTRADAS[Valor],ENTRADAS[Categoria],$B$259,ENTRADAS[Status],"Concluído",ENTRADAS[Mês],J$5,ENTRADAS[Ano],$B$5,ENTRADAS[Subcategoria],$B270),
SUMIFS(ENTRADAS[Valor],ENTRADAS[Categoria],$B$259,ENTRADAS[Mês],J$5,ENTRADAS[Ano],$B$5,ENTRADAS[Subcategoria],$B270))))</f>
        <v/>
      </c>
      <c r="K270" s="61" t="str">
        <f>IF($B270="","",IF($B$259="","",IF($F$4=1,
SUMIFS(ENTRADAS[Valor],ENTRADAS[Categoria],$B$259,ENTRADAS[Status],"Concluído",ENTRADAS[Mês],K$5,ENTRADAS[Ano],$B$5,ENTRADAS[Subcategoria],$B270),
SUMIFS(ENTRADAS[Valor],ENTRADAS[Categoria],$B$259,ENTRADAS[Mês],K$5,ENTRADAS[Ano],$B$5,ENTRADAS[Subcategoria],$B270))))</f>
        <v/>
      </c>
      <c r="L270" s="61" t="str">
        <f>IF($B270="","",IF($B$259="","",IF($F$4=1,
SUMIFS(ENTRADAS[Valor],ENTRADAS[Categoria],$B$259,ENTRADAS[Status],"Concluído",ENTRADAS[Mês],L$5,ENTRADAS[Ano],$B$5,ENTRADAS[Subcategoria],$B270),
SUMIFS(ENTRADAS[Valor],ENTRADAS[Categoria],$B$259,ENTRADAS[Mês],L$5,ENTRADAS[Ano],$B$5,ENTRADAS[Subcategoria],$B270))))</f>
        <v/>
      </c>
      <c r="M270" s="61" t="str">
        <f>IF($B270="","",IF($B$259="","",IF($F$4=1,
SUMIFS(ENTRADAS[Valor],ENTRADAS[Categoria],$B$259,ENTRADAS[Status],"Concluído",ENTRADAS[Mês],M$5,ENTRADAS[Ano],$B$5,ENTRADAS[Subcategoria],$B270),
SUMIFS(ENTRADAS[Valor],ENTRADAS[Categoria],$B$259,ENTRADAS[Mês],M$5,ENTRADAS[Ano],$B$5,ENTRADAS[Subcategoria],$B270))))</f>
        <v/>
      </c>
      <c r="N270" s="61" t="str">
        <f>IF($B270="","",IF($B$259="","",IF($F$4=1,
SUMIFS(ENTRADAS[Valor],ENTRADAS[Categoria],$B$259,ENTRADAS[Status],"Concluído",ENTRADAS[Mês],N$5,ENTRADAS[Ano],$B$5,ENTRADAS[Subcategoria],$B270),
SUMIFS(ENTRADAS[Valor],ENTRADAS[Categoria],$B$259,ENTRADAS[Mês],N$5,ENTRADAS[Ano],$B$5,ENTRADAS[Subcategoria],$B270))))</f>
        <v/>
      </c>
      <c r="O270" s="57">
        <f t="shared" si="11"/>
        <v>0</v>
      </c>
    </row>
    <row r="271" spans="2:15" x14ac:dyDescent="0.3">
      <c r="B271" s="93" t="str">
        <f>IF('PLANO DE CONTAS'!H62="","",'PLANO DE CONTAS'!H62)</f>
        <v/>
      </c>
      <c r="C271" s="61" t="str">
        <f>IF($B271="","",IF($B$259="","",IF($F$4=1,
SUMIFS(ENTRADAS[Valor],ENTRADAS[Categoria],$B$259,ENTRADAS[Status],"Concluído",ENTRADAS[Mês],C$5,ENTRADAS[Ano],$B$5,ENTRADAS[Subcategoria],$B271),
SUMIFS(ENTRADAS[Valor],ENTRADAS[Categoria],$B$259,ENTRADAS[Mês],C$5,ENTRADAS[Ano],$B$5,ENTRADAS[Subcategoria],$B271))))</f>
        <v/>
      </c>
      <c r="D271" s="61" t="str">
        <f>IF($B271="","",IF($B$259="","",IF($F$4=1,
SUMIFS(ENTRADAS[Valor],ENTRADAS[Categoria],$B$259,ENTRADAS[Status],"Concluído",ENTRADAS[Mês],D$5,ENTRADAS[Ano],$B$5,ENTRADAS[Subcategoria],$B271),
SUMIFS(ENTRADAS[Valor],ENTRADAS[Categoria],$B$259,ENTRADAS[Mês],D$5,ENTRADAS[Ano],$B$5,ENTRADAS[Subcategoria],$B271))))</f>
        <v/>
      </c>
      <c r="E271" s="61" t="str">
        <f>IF($B271="","",IF($B$259="","",IF($F$4=1,
SUMIFS(ENTRADAS[Valor],ENTRADAS[Categoria],$B$259,ENTRADAS[Status],"Concluído",ENTRADAS[Mês],E$5,ENTRADAS[Ano],$B$5,ENTRADAS[Subcategoria],$B271),
SUMIFS(ENTRADAS[Valor],ENTRADAS[Categoria],$B$259,ENTRADAS[Mês],E$5,ENTRADAS[Ano],$B$5,ENTRADAS[Subcategoria],$B271))))</f>
        <v/>
      </c>
      <c r="F271" s="61" t="str">
        <f>IF($B271="","",IF($B$259="","",IF($F$4=1,
SUMIFS(ENTRADAS[Valor],ENTRADAS[Categoria],$B$259,ENTRADAS[Status],"Concluído",ENTRADAS[Mês],F$5,ENTRADAS[Ano],$B$5,ENTRADAS[Subcategoria],$B271),
SUMIFS(ENTRADAS[Valor],ENTRADAS[Categoria],$B$259,ENTRADAS[Mês],F$5,ENTRADAS[Ano],$B$5,ENTRADAS[Subcategoria],$B271))))</f>
        <v/>
      </c>
      <c r="G271" s="61" t="str">
        <f>IF($B271="","",IF($B$259="","",IF($F$4=1,
SUMIFS(ENTRADAS[Valor],ENTRADAS[Categoria],$B$259,ENTRADAS[Status],"Concluído",ENTRADAS[Mês],G$5,ENTRADAS[Ano],$B$5,ENTRADAS[Subcategoria],$B271),
SUMIFS(ENTRADAS[Valor],ENTRADAS[Categoria],$B$259,ENTRADAS[Mês],G$5,ENTRADAS[Ano],$B$5,ENTRADAS[Subcategoria],$B271))))</f>
        <v/>
      </c>
      <c r="H271" s="61" t="str">
        <f>IF($B271="","",IF($B$259="","",IF($F$4=1,
SUMIFS(ENTRADAS[Valor],ENTRADAS[Categoria],$B$259,ENTRADAS[Status],"Concluído",ENTRADAS[Mês],H$5,ENTRADAS[Ano],$B$5,ENTRADAS[Subcategoria],$B271),
SUMIFS(ENTRADAS[Valor],ENTRADAS[Categoria],$B$259,ENTRADAS[Mês],H$5,ENTRADAS[Ano],$B$5,ENTRADAS[Subcategoria],$B271))))</f>
        <v/>
      </c>
      <c r="I271" s="61" t="str">
        <f>IF($B271="","",IF($B$259="","",IF($F$4=1,
SUMIFS(ENTRADAS[Valor],ENTRADAS[Categoria],$B$259,ENTRADAS[Status],"Concluído",ENTRADAS[Mês],I$5,ENTRADAS[Ano],$B$5,ENTRADAS[Subcategoria],$B271),
SUMIFS(ENTRADAS[Valor],ENTRADAS[Categoria],$B$259,ENTRADAS[Mês],I$5,ENTRADAS[Ano],$B$5,ENTRADAS[Subcategoria],$B271))))</f>
        <v/>
      </c>
      <c r="J271" s="61" t="str">
        <f>IF($B271="","",IF($B$259="","",IF($F$4=1,
SUMIFS(ENTRADAS[Valor],ENTRADAS[Categoria],$B$259,ENTRADAS[Status],"Concluído",ENTRADAS[Mês],J$5,ENTRADAS[Ano],$B$5,ENTRADAS[Subcategoria],$B271),
SUMIFS(ENTRADAS[Valor],ENTRADAS[Categoria],$B$259,ENTRADAS[Mês],J$5,ENTRADAS[Ano],$B$5,ENTRADAS[Subcategoria],$B271))))</f>
        <v/>
      </c>
      <c r="K271" s="61" t="str">
        <f>IF($B271="","",IF($B$259="","",IF($F$4=1,
SUMIFS(ENTRADAS[Valor],ENTRADAS[Categoria],$B$259,ENTRADAS[Status],"Concluído",ENTRADAS[Mês],K$5,ENTRADAS[Ano],$B$5,ENTRADAS[Subcategoria],$B271),
SUMIFS(ENTRADAS[Valor],ENTRADAS[Categoria],$B$259,ENTRADAS[Mês],K$5,ENTRADAS[Ano],$B$5,ENTRADAS[Subcategoria],$B271))))</f>
        <v/>
      </c>
      <c r="L271" s="61" t="str">
        <f>IF($B271="","",IF($B$259="","",IF($F$4=1,
SUMIFS(ENTRADAS[Valor],ENTRADAS[Categoria],$B$259,ENTRADAS[Status],"Concluído",ENTRADAS[Mês],L$5,ENTRADAS[Ano],$B$5,ENTRADAS[Subcategoria],$B271),
SUMIFS(ENTRADAS[Valor],ENTRADAS[Categoria],$B$259,ENTRADAS[Mês],L$5,ENTRADAS[Ano],$B$5,ENTRADAS[Subcategoria],$B271))))</f>
        <v/>
      </c>
      <c r="M271" s="61" t="str">
        <f>IF($B271="","",IF($B$259="","",IF($F$4=1,
SUMIFS(ENTRADAS[Valor],ENTRADAS[Categoria],$B$259,ENTRADAS[Status],"Concluído",ENTRADAS[Mês],M$5,ENTRADAS[Ano],$B$5,ENTRADAS[Subcategoria],$B271),
SUMIFS(ENTRADAS[Valor],ENTRADAS[Categoria],$B$259,ENTRADAS[Mês],M$5,ENTRADAS[Ano],$B$5,ENTRADAS[Subcategoria],$B271))))</f>
        <v/>
      </c>
      <c r="N271" s="61" t="str">
        <f>IF($B271="","",IF($B$259="","",IF($F$4=1,
SUMIFS(ENTRADAS[Valor],ENTRADAS[Categoria],$B$259,ENTRADAS[Status],"Concluído",ENTRADAS[Mês],N$5,ENTRADAS[Ano],$B$5,ENTRADAS[Subcategoria],$B271),
SUMIFS(ENTRADAS[Valor],ENTRADAS[Categoria],$B$259,ENTRADAS[Mês],N$5,ENTRADAS[Ano],$B$5,ENTRADAS[Subcategoria],$B271))))</f>
        <v/>
      </c>
      <c r="O271" s="57">
        <f t="shared" si="11"/>
        <v>0</v>
      </c>
    </row>
    <row r="272" spans="2:15" x14ac:dyDescent="0.3">
      <c r="B272" s="93" t="str">
        <f>IF('PLANO DE CONTAS'!H63="","",'PLANO DE CONTAS'!H63)</f>
        <v/>
      </c>
      <c r="C272" s="61" t="str">
        <f>IF($B272="","",IF($B$259="","",IF($F$4=1,
SUMIFS(ENTRADAS[Valor],ENTRADAS[Categoria],$B$259,ENTRADAS[Status],"Concluído",ENTRADAS[Mês],C$5,ENTRADAS[Ano],$B$5,ENTRADAS[Subcategoria],$B272),
SUMIFS(ENTRADAS[Valor],ENTRADAS[Categoria],$B$259,ENTRADAS[Mês],C$5,ENTRADAS[Ano],$B$5,ENTRADAS[Subcategoria],$B272))))</f>
        <v/>
      </c>
      <c r="D272" s="61" t="str">
        <f>IF($B272="","",IF($B$259="","",IF($F$4=1,
SUMIFS(ENTRADAS[Valor],ENTRADAS[Categoria],$B$259,ENTRADAS[Status],"Concluído",ENTRADAS[Mês],D$5,ENTRADAS[Ano],$B$5,ENTRADAS[Subcategoria],$B272),
SUMIFS(ENTRADAS[Valor],ENTRADAS[Categoria],$B$259,ENTRADAS[Mês],D$5,ENTRADAS[Ano],$B$5,ENTRADAS[Subcategoria],$B272))))</f>
        <v/>
      </c>
      <c r="E272" s="61" t="str">
        <f>IF($B272="","",IF($B$259="","",IF($F$4=1,
SUMIFS(ENTRADAS[Valor],ENTRADAS[Categoria],$B$259,ENTRADAS[Status],"Concluído",ENTRADAS[Mês],E$5,ENTRADAS[Ano],$B$5,ENTRADAS[Subcategoria],$B272),
SUMIFS(ENTRADAS[Valor],ENTRADAS[Categoria],$B$259,ENTRADAS[Mês],E$5,ENTRADAS[Ano],$B$5,ENTRADAS[Subcategoria],$B272))))</f>
        <v/>
      </c>
      <c r="F272" s="61" t="str">
        <f>IF($B272="","",IF($B$259="","",IF($F$4=1,
SUMIFS(ENTRADAS[Valor],ENTRADAS[Categoria],$B$259,ENTRADAS[Status],"Concluído",ENTRADAS[Mês],F$5,ENTRADAS[Ano],$B$5,ENTRADAS[Subcategoria],$B272),
SUMIFS(ENTRADAS[Valor],ENTRADAS[Categoria],$B$259,ENTRADAS[Mês],F$5,ENTRADAS[Ano],$B$5,ENTRADAS[Subcategoria],$B272))))</f>
        <v/>
      </c>
      <c r="G272" s="61" t="str">
        <f>IF($B272="","",IF($B$259="","",IF($F$4=1,
SUMIFS(ENTRADAS[Valor],ENTRADAS[Categoria],$B$259,ENTRADAS[Status],"Concluído",ENTRADAS[Mês],G$5,ENTRADAS[Ano],$B$5,ENTRADAS[Subcategoria],$B272),
SUMIFS(ENTRADAS[Valor],ENTRADAS[Categoria],$B$259,ENTRADAS[Mês],G$5,ENTRADAS[Ano],$B$5,ENTRADAS[Subcategoria],$B272))))</f>
        <v/>
      </c>
      <c r="H272" s="61" t="str">
        <f>IF($B272="","",IF($B$259="","",IF($F$4=1,
SUMIFS(ENTRADAS[Valor],ENTRADAS[Categoria],$B$259,ENTRADAS[Status],"Concluído",ENTRADAS[Mês],H$5,ENTRADAS[Ano],$B$5,ENTRADAS[Subcategoria],$B272),
SUMIFS(ENTRADAS[Valor],ENTRADAS[Categoria],$B$259,ENTRADAS[Mês],H$5,ENTRADAS[Ano],$B$5,ENTRADAS[Subcategoria],$B272))))</f>
        <v/>
      </c>
      <c r="I272" s="61" t="str">
        <f>IF($B272="","",IF($B$259="","",IF($F$4=1,
SUMIFS(ENTRADAS[Valor],ENTRADAS[Categoria],$B$259,ENTRADAS[Status],"Concluído",ENTRADAS[Mês],I$5,ENTRADAS[Ano],$B$5,ENTRADAS[Subcategoria],$B272),
SUMIFS(ENTRADAS[Valor],ENTRADAS[Categoria],$B$259,ENTRADAS[Mês],I$5,ENTRADAS[Ano],$B$5,ENTRADAS[Subcategoria],$B272))))</f>
        <v/>
      </c>
      <c r="J272" s="61" t="str">
        <f>IF($B272="","",IF($B$259="","",IF($F$4=1,
SUMIFS(ENTRADAS[Valor],ENTRADAS[Categoria],$B$259,ENTRADAS[Status],"Concluído",ENTRADAS[Mês],J$5,ENTRADAS[Ano],$B$5,ENTRADAS[Subcategoria],$B272),
SUMIFS(ENTRADAS[Valor],ENTRADAS[Categoria],$B$259,ENTRADAS[Mês],J$5,ENTRADAS[Ano],$B$5,ENTRADAS[Subcategoria],$B272))))</f>
        <v/>
      </c>
      <c r="K272" s="61" t="str">
        <f>IF($B272="","",IF($B$259="","",IF($F$4=1,
SUMIFS(ENTRADAS[Valor],ENTRADAS[Categoria],$B$259,ENTRADAS[Status],"Concluído",ENTRADAS[Mês],K$5,ENTRADAS[Ano],$B$5,ENTRADAS[Subcategoria],$B272),
SUMIFS(ENTRADAS[Valor],ENTRADAS[Categoria],$B$259,ENTRADAS[Mês],K$5,ENTRADAS[Ano],$B$5,ENTRADAS[Subcategoria],$B272))))</f>
        <v/>
      </c>
      <c r="L272" s="61" t="str">
        <f>IF($B272="","",IF($B$259="","",IF($F$4=1,
SUMIFS(ENTRADAS[Valor],ENTRADAS[Categoria],$B$259,ENTRADAS[Status],"Concluído",ENTRADAS[Mês],L$5,ENTRADAS[Ano],$B$5,ENTRADAS[Subcategoria],$B272),
SUMIFS(ENTRADAS[Valor],ENTRADAS[Categoria],$B$259,ENTRADAS[Mês],L$5,ENTRADAS[Ano],$B$5,ENTRADAS[Subcategoria],$B272))))</f>
        <v/>
      </c>
      <c r="M272" s="61" t="str">
        <f>IF($B272="","",IF($B$259="","",IF($F$4=1,
SUMIFS(ENTRADAS[Valor],ENTRADAS[Categoria],$B$259,ENTRADAS[Status],"Concluído",ENTRADAS[Mês],M$5,ENTRADAS[Ano],$B$5,ENTRADAS[Subcategoria],$B272),
SUMIFS(ENTRADAS[Valor],ENTRADAS[Categoria],$B$259,ENTRADAS[Mês],M$5,ENTRADAS[Ano],$B$5,ENTRADAS[Subcategoria],$B272))))</f>
        <v/>
      </c>
      <c r="N272" s="61" t="str">
        <f>IF($B272="","",IF($B$259="","",IF($F$4=1,
SUMIFS(ENTRADAS[Valor],ENTRADAS[Categoria],$B$259,ENTRADAS[Status],"Concluído",ENTRADAS[Mês],N$5,ENTRADAS[Ano],$B$5,ENTRADAS[Subcategoria],$B272),
SUMIFS(ENTRADAS[Valor],ENTRADAS[Categoria],$B$259,ENTRADAS[Mês],N$5,ENTRADAS[Ano],$B$5,ENTRADAS[Subcategoria],$B272))))</f>
        <v/>
      </c>
      <c r="O272" s="57">
        <f t="shared" si="11"/>
        <v>0</v>
      </c>
    </row>
    <row r="273" spans="2:15" x14ac:dyDescent="0.3">
      <c r="B273" s="93" t="str">
        <f>IF('PLANO DE CONTAS'!H64="","",'PLANO DE CONTAS'!H64)</f>
        <v/>
      </c>
      <c r="C273" s="61" t="str">
        <f>IF($B273="","",IF($B$259="","",IF($F$4=1,
SUMIFS(ENTRADAS[Valor],ENTRADAS[Categoria],$B$259,ENTRADAS[Status],"Concluído",ENTRADAS[Mês],C$5,ENTRADAS[Ano],$B$5,ENTRADAS[Subcategoria],$B273),
SUMIFS(ENTRADAS[Valor],ENTRADAS[Categoria],$B$259,ENTRADAS[Mês],C$5,ENTRADAS[Ano],$B$5,ENTRADAS[Subcategoria],$B273))))</f>
        <v/>
      </c>
      <c r="D273" s="61" t="str">
        <f>IF($B273="","",IF($B$259="","",IF($F$4=1,
SUMIFS(ENTRADAS[Valor],ENTRADAS[Categoria],$B$259,ENTRADAS[Status],"Concluído",ENTRADAS[Mês],D$5,ENTRADAS[Ano],$B$5,ENTRADAS[Subcategoria],$B273),
SUMIFS(ENTRADAS[Valor],ENTRADAS[Categoria],$B$259,ENTRADAS[Mês],D$5,ENTRADAS[Ano],$B$5,ENTRADAS[Subcategoria],$B273))))</f>
        <v/>
      </c>
      <c r="E273" s="61" t="str">
        <f>IF($B273="","",IF($B$259="","",IF($F$4=1,
SUMIFS(ENTRADAS[Valor],ENTRADAS[Categoria],$B$259,ENTRADAS[Status],"Concluído",ENTRADAS[Mês],E$5,ENTRADAS[Ano],$B$5,ENTRADAS[Subcategoria],$B273),
SUMIFS(ENTRADAS[Valor],ENTRADAS[Categoria],$B$259,ENTRADAS[Mês],E$5,ENTRADAS[Ano],$B$5,ENTRADAS[Subcategoria],$B273))))</f>
        <v/>
      </c>
      <c r="F273" s="61" t="str">
        <f>IF($B273="","",IF($B$259="","",IF($F$4=1,
SUMIFS(ENTRADAS[Valor],ENTRADAS[Categoria],$B$259,ENTRADAS[Status],"Concluído",ENTRADAS[Mês],F$5,ENTRADAS[Ano],$B$5,ENTRADAS[Subcategoria],$B273),
SUMIFS(ENTRADAS[Valor],ENTRADAS[Categoria],$B$259,ENTRADAS[Mês],F$5,ENTRADAS[Ano],$B$5,ENTRADAS[Subcategoria],$B273))))</f>
        <v/>
      </c>
      <c r="G273" s="61" t="str">
        <f>IF($B273="","",IF($B$259="","",IF($F$4=1,
SUMIFS(ENTRADAS[Valor],ENTRADAS[Categoria],$B$259,ENTRADAS[Status],"Concluído",ENTRADAS[Mês],G$5,ENTRADAS[Ano],$B$5,ENTRADAS[Subcategoria],$B273),
SUMIFS(ENTRADAS[Valor],ENTRADAS[Categoria],$B$259,ENTRADAS[Mês],G$5,ENTRADAS[Ano],$B$5,ENTRADAS[Subcategoria],$B273))))</f>
        <v/>
      </c>
      <c r="H273" s="61" t="str">
        <f>IF($B273="","",IF($B$259="","",IF($F$4=1,
SUMIFS(ENTRADAS[Valor],ENTRADAS[Categoria],$B$259,ENTRADAS[Status],"Concluído",ENTRADAS[Mês],H$5,ENTRADAS[Ano],$B$5,ENTRADAS[Subcategoria],$B273),
SUMIFS(ENTRADAS[Valor],ENTRADAS[Categoria],$B$259,ENTRADAS[Mês],H$5,ENTRADAS[Ano],$B$5,ENTRADAS[Subcategoria],$B273))))</f>
        <v/>
      </c>
      <c r="I273" s="61" t="str">
        <f>IF($B273="","",IF($B$259="","",IF($F$4=1,
SUMIFS(ENTRADAS[Valor],ENTRADAS[Categoria],$B$259,ENTRADAS[Status],"Concluído",ENTRADAS[Mês],I$5,ENTRADAS[Ano],$B$5,ENTRADAS[Subcategoria],$B273),
SUMIFS(ENTRADAS[Valor],ENTRADAS[Categoria],$B$259,ENTRADAS[Mês],I$5,ENTRADAS[Ano],$B$5,ENTRADAS[Subcategoria],$B273))))</f>
        <v/>
      </c>
      <c r="J273" s="61" t="str">
        <f>IF($B273="","",IF($B$259="","",IF($F$4=1,
SUMIFS(ENTRADAS[Valor],ENTRADAS[Categoria],$B$259,ENTRADAS[Status],"Concluído",ENTRADAS[Mês],J$5,ENTRADAS[Ano],$B$5,ENTRADAS[Subcategoria],$B273),
SUMIFS(ENTRADAS[Valor],ENTRADAS[Categoria],$B$259,ENTRADAS[Mês],J$5,ENTRADAS[Ano],$B$5,ENTRADAS[Subcategoria],$B273))))</f>
        <v/>
      </c>
      <c r="K273" s="61" t="str">
        <f>IF($B273="","",IF($B$259="","",IF($F$4=1,
SUMIFS(ENTRADAS[Valor],ENTRADAS[Categoria],$B$259,ENTRADAS[Status],"Concluído",ENTRADAS[Mês],K$5,ENTRADAS[Ano],$B$5,ENTRADAS[Subcategoria],$B273),
SUMIFS(ENTRADAS[Valor],ENTRADAS[Categoria],$B$259,ENTRADAS[Mês],K$5,ENTRADAS[Ano],$B$5,ENTRADAS[Subcategoria],$B273))))</f>
        <v/>
      </c>
      <c r="L273" s="61" t="str">
        <f>IF($B273="","",IF($B$259="","",IF($F$4=1,
SUMIFS(ENTRADAS[Valor],ENTRADAS[Categoria],$B$259,ENTRADAS[Status],"Concluído",ENTRADAS[Mês],L$5,ENTRADAS[Ano],$B$5,ENTRADAS[Subcategoria],$B273),
SUMIFS(ENTRADAS[Valor],ENTRADAS[Categoria],$B$259,ENTRADAS[Mês],L$5,ENTRADAS[Ano],$B$5,ENTRADAS[Subcategoria],$B273))))</f>
        <v/>
      </c>
      <c r="M273" s="61" t="str">
        <f>IF($B273="","",IF($B$259="","",IF($F$4=1,
SUMIFS(ENTRADAS[Valor],ENTRADAS[Categoria],$B$259,ENTRADAS[Status],"Concluído",ENTRADAS[Mês],M$5,ENTRADAS[Ano],$B$5,ENTRADAS[Subcategoria],$B273),
SUMIFS(ENTRADAS[Valor],ENTRADAS[Categoria],$B$259,ENTRADAS[Mês],M$5,ENTRADAS[Ano],$B$5,ENTRADAS[Subcategoria],$B273))))</f>
        <v/>
      </c>
      <c r="N273" s="61" t="str">
        <f>IF($B273="","",IF($B$259="","",IF($F$4=1,
SUMIFS(ENTRADAS[Valor],ENTRADAS[Categoria],$B$259,ENTRADAS[Status],"Concluído",ENTRADAS[Mês],N$5,ENTRADAS[Ano],$B$5,ENTRADAS[Subcategoria],$B273),
SUMIFS(ENTRADAS[Valor],ENTRADAS[Categoria],$B$259,ENTRADAS[Mês],N$5,ENTRADAS[Ano],$B$5,ENTRADAS[Subcategoria],$B273))))</f>
        <v/>
      </c>
      <c r="O273" s="57">
        <f t="shared" si="11"/>
        <v>0</v>
      </c>
    </row>
    <row r="274" spans="2:15" x14ac:dyDescent="0.3">
      <c r="B274" s="93" t="str">
        <f>IF('PLANO DE CONTAS'!H65="","",'PLANO DE CONTAS'!H65)</f>
        <v/>
      </c>
      <c r="C274" s="61" t="str">
        <f>IF($B274="","",IF($B$259="","",IF($F$4=1,
SUMIFS(ENTRADAS[Valor],ENTRADAS[Categoria],$B$259,ENTRADAS[Status],"Concluído",ENTRADAS[Mês],C$5,ENTRADAS[Ano],$B$5,ENTRADAS[Subcategoria],$B274),
SUMIFS(ENTRADAS[Valor],ENTRADAS[Categoria],$B$259,ENTRADAS[Mês],C$5,ENTRADAS[Ano],$B$5,ENTRADAS[Subcategoria],$B274))))</f>
        <v/>
      </c>
      <c r="D274" s="61" t="str">
        <f>IF($B274="","",IF($B$259="","",IF($F$4=1,
SUMIFS(ENTRADAS[Valor],ENTRADAS[Categoria],$B$259,ENTRADAS[Status],"Concluído",ENTRADAS[Mês],D$5,ENTRADAS[Ano],$B$5,ENTRADAS[Subcategoria],$B274),
SUMIFS(ENTRADAS[Valor],ENTRADAS[Categoria],$B$259,ENTRADAS[Mês],D$5,ENTRADAS[Ano],$B$5,ENTRADAS[Subcategoria],$B274))))</f>
        <v/>
      </c>
      <c r="E274" s="61" t="str">
        <f>IF($B274="","",IF($B$259="","",IF($F$4=1,
SUMIFS(ENTRADAS[Valor],ENTRADAS[Categoria],$B$259,ENTRADAS[Status],"Concluído",ENTRADAS[Mês],E$5,ENTRADAS[Ano],$B$5,ENTRADAS[Subcategoria],$B274),
SUMIFS(ENTRADAS[Valor],ENTRADAS[Categoria],$B$259,ENTRADAS[Mês],E$5,ENTRADAS[Ano],$B$5,ENTRADAS[Subcategoria],$B274))))</f>
        <v/>
      </c>
      <c r="F274" s="61" t="str">
        <f>IF($B274="","",IF($B$259="","",IF($F$4=1,
SUMIFS(ENTRADAS[Valor],ENTRADAS[Categoria],$B$259,ENTRADAS[Status],"Concluído",ENTRADAS[Mês],F$5,ENTRADAS[Ano],$B$5,ENTRADAS[Subcategoria],$B274),
SUMIFS(ENTRADAS[Valor],ENTRADAS[Categoria],$B$259,ENTRADAS[Mês],F$5,ENTRADAS[Ano],$B$5,ENTRADAS[Subcategoria],$B274))))</f>
        <v/>
      </c>
      <c r="G274" s="61" t="str">
        <f>IF($B274="","",IF($B$259="","",IF($F$4=1,
SUMIFS(ENTRADAS[Valor],ENTRADAS[Categoria],$B$259,ENTRADAS[Status],"Concluído",ENTRADAS[Mês],G$5,ENTRADAS[Ano],$B$5,ENTRADAS[Subcategoria],$B274),
SUMIFS(ENTRADAS[Valor],ENTRADAS[Categoria],$B$259,ENTRADAS[Mês],G$5,ENTRADAS[Ano],$B$5,ENTRADAS[Subcategoria],$B274))))</f>
        <v/>
      </c>
      <c r="H274" s="61" t="str">
        <f>IF($B274="","",IF($B$259="","",IF($F$4=1,
SUMIFS(ENTRADAS[Valor],ENTRADAS[Categoria],$B$259,ENTRADAS[Status],"Concluído",ENTRADAS[Mês],H$5,ENTRADAS[Ano],$B$5,ENTRADAS[Subcategoria],$B274),
SUMIFS(ENTRADAS[Valor],ENTRADAS[Categoria],$B$259,ENTRADAS[Mês],H$5,ENTRADAS[Ano],$B$5,ENTRADAS[Subcategoria],$B274))))</f>
        <v/>
      </c>
      <c r="I274" s="61" t="str">
        <f>IF($B274="","",IF($B$259="","",IF($F$4=1,
SUMIFS(ENTRADAS[Valor],ENTRADAS[Categoria],$B$259,ENTRADAS[Status],"Concluído",ENTRADAS[Mês],I$5,ENTRADAS[Ano],$B$5,ENTRADAS[Subcategoria],$B274),
SUMIFS(ENTRADAS[Valor],ENTRADAS[Categoria],$B$259,ENTRADAS[Mês],I$5,ENTRADAS[Ano],$B$5,ENTRADAS[Subcategoria],$B274))))</f>
        <v/>
      </c>
      <c r="J274" s="61" t="str">
        <f>IF($B274="","",IF($B$259="","",IF($F$4=1,
SUMIFS(ENTRADAS[Valor],ENTRADAS[Categoria],$B$259,ENTRADAS[Status],"Concluído",ENTRADAS[Mês],J$5,ENTRADAS[Ano],$B$5,ENTRADAS[Subcategoria],$B274),
SUMIFS(ENTRADAS[Valor],ENTRADAS[Categoria],$B$259,ENTRADAS[Mês],J$5,ENTRADAS[Ano],$B$5,ENTRADAS[Subcategoria],$B274))))</f>
        <v/>
      </c>
      <c r="K274" s="61" t="str">
        <f>IF($B274="","",IF($B$259="","",IF($F$4=1,
SUMIFS(ENTRADAS[Valor],ENTRADAS[Categoria],$B$259,ENTRADAS[Status],"Concluído",ENTRADAS[Mês],K$5,ENTRADAS[Ano],$B$5,ENTRADAS[Subcategoria],$B274),
SUMIFS(ENTRADAS[Valor],ENTRADAS[Categoria],$B$259,ENTRADAS[Mês],K$5,ENTRADAS[Ano],$B$5,ENTRADAS[Subcategoria],$B274))))</f>
        <v/>
      </c>
      <c r="L274" s="61" t="str">
        <f>IF($B274="","",IF($B$259="","",IF($F$4=1,
SUMIFS(ENTRADAS[Valor],ENTRADAS[Categoria],$B$259,ENTRADAS[Status],"Concluído",ENTRADAS[Mês],L$5,ENTRADAS[Ano],$B$5,ENTRADAS[Subcategoria],$B274),
SUMIFS(ENTRADAS[Valor],ENTRADAS[Categoria],$B$259,ENTRADAS[Mês],L$5,ENTRADAS[Ano],$B$5,ENTRADAS[Subcategoria],$B274))))</f>
        <v/>
      </c>
      <c r="M274" s="61" t="str">
        <f>IF($B274="","",IF($B$259="","",IF($F$4=1,
SUMIFS(ENTRADAS[Valor],ENTRADAS[Categoria],$B$259,ENTRADAS[Status],"Concluído",ENTRADAS[Mês],M$5,ENTRADAS[Ano],$B$5,ENTRADAS[Subcategoria],$B274),
SUMIFS(ENTRADAS[Valor],ENTRADAS[Categoria],$B$259,ENTRADAS[Mês],M$5,ENTRADAS[Ano],$B$5,ENTRADAS[Subcategoria],$B274))))</f>
        <v/>
      </c>
      <c r="N274" s="61" t="str">
        <f>IF($B274="","",IF($B$259="","",IF($F$4=1,
SUMIFS(ENTRADAS[Valor],ENTRADAS[Categoria],$B$259,ENTRADAS[Status],"Concluído",ENTRADAS[Mês],N$5,ENTRADAS[Ano],$B$5,ENTRADAS[Subcategoria],$B274),
SUMIFS(ENTRADAS[Valor],ENTRADAS[Categoria],$B$259,ENTRADAS[Mês],N$5,ENTRADAS[Ano],$B$5,ENTRADAS[Subcategoria],$B274))))</f>
        <v/>
      </c>
      <c r="O274" s="57">
        <f t="shared" si="11"/>
        <v>0</v>
      </c>
    </row>
    <row r="275" spans="2:15" x14ac:dyDescent="0.3">
      <c r="B275" s="93" t="str">
        <f>IF('PLANO DE CONTAS'!H66="","",'PLANO DE CONTAS'!H66)</f>
        <v/>
      </c>
      <c r="C275" s="61" t="str">
        <f>IF($B275="","",IF($B$259="","",IF($F$4=1,
SUMIFS(ENTRADAS[Valor],ENTRADAS[Categoria],$B$259,ENTRADAS[Status],"Concluído",ENTRADAS[Mês],C$5,ENTRADAS[Ano],$B$5,ENTRADAS[Subcategoria],$B275),
SUMIFS(ENTRADAS[Valor],ENTRADAS[Categoria],$B$259,ENTRADAS[Mês],C$5,ENTRADAS[Ano],$B$5,ENTRADAS[Subcategoria],$B275))))</f>
        <v/>
      </c>
      <c r="D275" s="61" t="str">
        <f>IF($B275="","",IF($B$259="","",IF($F$4=1,
SUMIFS(ENTRADAS[Valor],ENTRADAS[Categoria],$B$259,ENTRADAS[Status],"Concluído",ENTRADAS[Mês],D$5,ENTRADAS[Ano],$B$5,ENTRADAS[Subcategoria],$B275),
SUMIFS(ENTRADAS[Valor],ENTRADAS[Categoria],$B$259,ENTRADAS[Mês],D$5,ENTRADAS[Ano],$B$5,ENTRADAS[Subcategoria],$B275))))</f>
        <v/>
      </c>
      <c r="E275" s="61" t="str">
        <f>IF($B275="","",IF($B$259="","",IF($F$4=1,
SUMIFS(ENTRADAS[Valor],ENTRADAS[Categoria],$B$259,ENTRADAS[Status],"Concluído",ENTRADAS[Mês],E$5,ENTRADAS[Ano],$B$5,ENTRADAS[Subcategoria],$B275),
SUMIFS(ENTRADAS[Valor],ENTRADAS[Categoria],$B$259,ENTRADAS[Mês],E$5,ENTRADAS[Ano],$B$5,ENTRADAS[Subcategoria],$B275))))</f>
        <v/>
      </c>
      <c r="F275" s="61" t="str">
        <f>IF($B275="","",IF($B$259="","",IF($F$4=1,
SUMIFS(ENTRADAS[Valor],ENTRADAS[Categoria],$B$259,ENTRADAS[Status],"Concluído",ENTRADAS[Mês],F$5,ENTRADAS[Ano],$B$5,ENTRADAS[Subcategoria],$B275),
SUMIFS(ENTRADAS[Valor],ENTRADAS[Categoria],$B$259,ENTRADAS[Mês],F$5,ENTRADAS[Ano],$B$5,ENTRADAS[Subcategoria],$B275))))</f>
        <v/>
      </c>
      <c r="G275" s="61" t="str">
        <f>IF($B275="","",IF($B$259="","",IF($F$4=1,
SUMIFS(ENTRADAS[Valor],ENTRADAS[Categoria],$B$259,ENTRADAS[Status],"Concluído",ENTRADAS[Mês],G$5,ENTRADAS[Ano],$B$5,ENTRADAS[Subcategoria],$B275),
SUMIFS(ENTRADAS[Valor],ENTRADAS[Categoria],$B$259,ENTRADAS[Mês],G$5,ENTRADAS[Ano],$B$5,ENTRADAS[Subcategoria],$B275))))</f>
        <v/>
      </c>
      <c r="H275" s="61" t="str">
        <f>IF($B275="","",IF($B$259="","",IF($F$4=1,
SUMIFS(ENTRADAS[Valor],ENTRADAS[Categoria],$B$259,ENTRADAS[Status],"Concluído",ENTRADAS[Mês],H$5,ENTRADAS[Ano],$B$5,ENTRADAS[Subcategoria],$B275),
SUMIFS(ENTRADAS[Valor],ENTRADAS[Categoria],$B$259,ENTRADAS[Mês],H$5,ENTRADAS[Ano],$B$5,ENTRADAS[Subcategoria],$B275))))</f>
        <v/>
      </c>
      <c r="I275" s="61" t="str">
        <f>IF($B275="","",IF($B$259="","",IF($F$4=1,
SUMIFS(ENTRADAS[Valor],ENTRADAS[Categoria],$B$259,ENTRADAS[Status],"Concluído",ENTRADAS[Mês],I$5,ENTRADAS[Ano],$B$5,ENTRADAS[Subcategoria],$B275),
SUMIFS(ENTRADAS[Valor],ENTRADAS[Categoria],$B$259,ENTRADAS[Mês],I$5,ENTRADAS[Ano],$B$5,ENTRADAS[Subcategoria],$B275))))</f>
        <v/>
      </c>
      <c r="J275" s="61" t="str">
        <f>IF($B275="","",IF($B$259="","",IF($F$4=1,
SUMIFS(ENTRADAS[Valor],ENTRADAS[Categoria],$B$259,ENTRADAS[Status],"Concluído",ENTRADAS[Mês],J$5,ENTRADAS[Ano],$B$5,ENTRADAS[Subcategoria],$B275),
SUMIFS(ENTRADAS[Valor],ENTRADAS[Categoria],$B$259,ENTRADAS[Mês],J$5,ENTRADAS[Ano],$B$5,ENTRADAS[Subcategoria],$B275))))</f>
        <v/>
      </c>
      <c r="K275" s="61" t="str">
        <f>IF($B275="","",IF($B$259="","",IF($F$4=1,
SUMIFS(ENTRADAS[Valor],ENTRADAS[Categoria],$B$259,ENTRADAS[Status],"Concluído",ENTRADAS[Mês],K$5,ENTRADAS[Ano],$B$5,ENTRADAS[Subcategoria],$B275),
SUMIFS(ENTRADAS[Valor],ENTRADAS[Categoria],$B$259,ENTRADAS[Mês],K$5,ENTRADAS[Ano],$B$5,ENTRADAS[Subcategoria],$B275))))</f>
        <v/>
      </c>
      <c r="L275" s="61" t="str">
        <f>IF($B275="","",IF($B$259="","",IF($F$4=1,
SUMIFS(ENTRADAS[Valor],ENTRADAS[Categoria],$B$259,ENTRADAS[Status],"Concluído",ENTRADAS[Mês],L$5,ENTRADAS[Ano],$B$5,ENTRADAS[Subcategoria],$B275),
SUMIFS(ENTRADAS[Valor],ENTRADAS[Categoria],$B$259,ENTRADAS[Mês],L$5,ENTRADAS[Ano],$B$5,ENTRADAS[Subcategoria],$B275))))</f>
        <v/>
      </c>
      <c r="M275" s="61" t="str">
        <f>IF($B275="","",IF($B$259="","",IF($F$4=1,
SUMIFS(ENTRADAS[Valor],ENTRADAS[Categoria],$B$259,ENTRADAS[Status],"Concluído",ENTRADAS[Mês],M$5,ENTRADAS[Ano],$B$5,ENTRADAS[Subcategoria],$B275),
SUMIFS(ENTRADAS[Valor],ENTRADAS[Categoria],$B$259,ENTRADAS[Mês],M$5,ENTRADAS[Ano],$B$5,ENTRADAS[Subcategoria],$B275))))</f>
        <v/>
      </c>
      <c r="N275" s="61" t="str">
        <f>IF($B275="","",IF($B$259="","",IF($F$4=1,
SUMIFS(ENTRADAS[Valor],ENTRADAS[Categoria],$B$259,ENTRADAS[Status],"Concluído",ENTRADAS[Mês],N$5,ENTRADAS[Ano],$B$5,ENTRADAS[Subcategoria],$B275),
SUMIFS(ENTRADAS[Valor],ENTRADAS[Categoria],$B$259,ENTRADAS[Mês],N$5,ENTRADAS[Ano],$B$5,ENTRADAS[Subcategoria],$B275))))</f>
        <v/>
      </c>
      <c r="O275" s="57">
        <f t="shared" si="11"/>
        <v>0</v>
      </c>
    </row>
    <row r="276" spans="2:15" x14ac:dyDescent="0.3">
      <c r="B276" s="93" t="str">
        <f>IF('PLANO DE CONTAS'!H67="","",'PLANO DE CONTAS'!H67)</f>
        <v/>
      </c>
      <c r="C276" s="61" t="str">
        <f>IF($B276="","",IF($B$259="","",IF($F$4=1,
SUMIFS(ENTRADAS[Valor],ENTRADAS[Categoria],$B$259,ENTRADAS[Status],"Concluído",ENTRADAS[Mês],C$5,ENTRADAS[Ano],$B$5,ENTRADAS[Subcategoria],$B276),
SUMIFS(ENTRADAS[Valor],ENTRADAS[Categoria],$B$259,ENTRADAS[Mês],C$5,ENTRADAS[Ano],$B$5,ENTRADAS[Subcategoria],$B276))))</f>
        <v/>
      </c>
      <c r="D276" s="61" t="str">
        <f>IF($B276="","",IF($B$259="","",IF($F$4=1,
SUMIFS(ENTRADAS[Valor],ENTRADAS[Categoria],$B$259,ENTRADAS[Status],"Concluído",ENTRADAS[Mês],D$5,ENTRADAS[Ano],$B$5,ENTRADAS[Subcategoria],$B276),
SUMIFS(ENTRADAS[Valor],ENTRADAS[Categoria],$B$259,ENTRADAS[Mês],D$5,ENTRADAS[Ano],$B$5,ENTRADAS[Subcategoria],$B276))))</f>
        <v/>
      </c>
      <c r="E276" s="61" t="str">
        <f>IF($B276="","",IF($B$259="","",IF($F$4=1,
SUMIFS(ENTRADAS[Valor],ENTRADAS[Categoria],$B$259,ENTRADAS[Status],"Concluído",ENTRADAS[Mês],E$5,ENTRADAS[Ano],$B$5,ENTRADAS[Subcategoria],$B276),
SUMIFS(ENTRADAS[Valor],ENTRADAS[Categoria],$B$259,ENTRADAS[Mês],E$5,ENTRADAS[Ano],$B$5,ENTRADAS[Subcategoria],$B276))))</f>
        <v/>
      </c>
      <c r="F276" s="61" t="str">
        <f>IF($B276="","",IF($B$259="","",IF($F$4=1,
SUMIFS(ENTRADAS[Valor],ENTRADAS[Categoria],$B$259,ENTRADAS[Status],"Concluído",ENTRADAS[Mês],F$5,ENTRADAS[Ano],$B$5,ENTRADAS[Subcategoria],$B276),
SUMIFS(ENTRADAS[Valor],ENTRADAS[Categoria],$B$259,ENTRADAS[Mês],F$5,ENTRADAS[Ano],$B$5,ENTRADAS[Subcategoria],$B276))))</f>
        <v/>
      </c>
      <c r="G276" s="61" t="str">
        <f>IF($B276="","",IF($B$259="","",IF($F$4=1,
SUMIFS(ENTRADAS[Valor],ENTRADAS[Categoria],$B$259,ENTRADAS[Status],"Concluído",ENTRADAS[Mês],G$5,ENTRADAS[Ano],$B$5,ENTRADAS[Subcategoria],$B276),
SUMIFS(ENTRADAS[Valor],ENTRADAS[Categoria],$B$259,ENTRADAS[Mês],G$5,ENTRADAS[Ano],$B$5,ENTRADAS[Subcategoria],$B276))))</f>
        <v/>
      </c>
      <c r="H276" s="61" t="str">
        <f>IF($B276="","",IF($B$259="","",IF($F$4=1,
SUMIFS(ENTRADAS[Valor],ENTRADAS[Categoria],$B$259,ENTRADAS[Status],"Concluído",ENTRADAS[Mês],H$5,ENTRADAS[Ano],$B$5,ENTRADAS[Subcategoria],$B276),
SUMIFS(ENTRADAS[Valor],ENTRADAS[Categoria],$B$259,ENTRADAS[Mês],H$5,ENTRADAS[Ano],$B$5,ENTRADAS[Subcategoria],$B276))))</f>
        <v/>
      </c>
      <c r="I276" s="61" t="str">
        <f>IF($B276="","",IF($B$259="","",IF($F$4=1,
SUMIFS(ENTRADAS[Valor],ENTRADAS[Categoria],$B$259,ENTRADAS[Status],"Concluído",ENTRADAS[Mês],I$5,ENTRADAS[Ano],$B$5,ENTRADAS[Subcategoria],$B276),
SUMIFS(ENTRADAS[Valor],ENTRADAS[Categoria],$B$259,ENTRADAS[Mês],I$5,ENTRADAS[Ano],$B$5,ENTRADAS[Subcategoria],$B276))))</f>
        <v/>
      </c>
      <c r="J276" s="61" t="str">
        <f>IF($B276="","",IF($B$259="","",IF($F$4=1,
SUMIFS(ENTRADAS[Valor],ENTRADAS[Categoria],$B$259,ENTRADAS[Status],"Concluído",ENTRADAS[Mês],J$5,ENTRADAS[Ano],$B$5,ENTRADAS[Subcategoria],$B276),
SUMIFS(ENTRADAS[Valor],ENTRADAS[Categoria],$B$259,ENTRADAS[Mês],J$5,ENTRADAS[Ano],$B$5,ENTRADAS[Subcategoria],$B276))))</f>
        <v/>
      </c>
      <c r="K276" s="61" t="str">
        <f>IF($B276="","",IF($B$259="","",IF($F$4=1,
SUMIFS(ENTRADAS[Valor],ENTRADAS[Categoria],$B$259,ENTRADAS[Status],"Concluído",ENTRADAS[Mês],K$5,ENTRADAS[Ano],$B$5,ENTRADAS[Subcategoria],$B276),
SUMIFS(ENTRADAS[Valor],ENTRADAS[Categoria],$B$259,ENTRADAS[Mês],K$5,ENTRADAS[Ano],$B$5,ENTRADAS[Subcategoria],$B276))))</f>
        <v/>
      </c>
      <c r="L276" s="61" t="str">
        <f>IF($B276="","",IF($B$259="","",IF($F$4=1,
SUMIFS(ENTRADAS[Valor],ENTRADAS[Categoria],$B$259,ENTRADAS[Status],"Concluído",ENTRADAS[Mês],L$5,ENTRADAS[Ano],$B$5,ENTRADAS[Subcategoria],$B276),
SUMIFS(ENTRADAS[Valor],ENTRADAS[Categoria],$B$259,ENTRADAS[Mês],L$5,ENTRADAS[Ano],$B$5,ENTRADAS[Subcategoria],$B276))))</f>
        <v/>
      </c>
      <c r="M276" s="61" t="str">
        <f>IF($B276="","",IF($B$259="","",IF($F$4=1,
SUMIFS(ENTRADAS[Valor],ENTRADAS[Categoria],$B$259,ENTRADAS[Status],"Concluído",ENTRADAS[Mês],M$5,ENTRADAS[Ano],$B$5,ENTRADAS[Subcategoria],$B276),
SUMIFS(ENTRADAS[Valor],ENTRADAS[Categoria],$B$259,ENTRADAS[Mês],M$5,ENTRADAS[Ano],$B$5,ENTRADAS[Subcategoria],$B276))))</f>
        <v/>
      </c>
      <c r="N276" s="61" t="str">
        <f>IF($B276="","",IF($B$259="","",IF($F$4=1,
SUMIFS(ENTRADAS[Valor],ENTRADAS[Categoria],$B$259,ENTRADAS[Status],"Concluído",ENTRADAS[Mês],N$5,ENTRADAS[Ano],$B$5,ENTRADAS[Subcategoria],$B276),
SUMIFS(ENTRADAS[Valor],ENTRADAS[Categoria],$B$259,ENTRADAS[Mês],N$5,ENTRADAS[Ano],$B$5,ENTRADAS[Subcategoria],$B276))))</f>
        <v/>
      </c>
      <c r="O276" s="57">
        <f t="shared" si="11"/>
        <v>0</v>
      </c>
    </row>
    <row r="277" spans="2:15" x14ac:dyDescent="0.3">
      <c r="B277" s="93" t="str">
        <f>IF('PLANO DE CONTAS'!H68="","",'PLANO DE CONTAS'!H68)</f>
        <v/>
      </c>
      <c r="C277" s="61" t="str">
        <f>IF($B277="","",IF($B$259="","",IF($F$4=1,
SUMIFS(ENTRADAS[Valor],ENTRADAS[Categoria],$B$259,ENTRADAS[Status],"Concluído",ENTRADAS[Mês],C$5,ENTRADAS[Ano],$B$5,ENTRADAS[Subcategoria],$B277),
SUMIFS(ENTRADAS[Valor],ENTRADAS[Categoria],$B$259,ENTRADAS[Mês],C$5,ENTRADAS[Ano],$B$5,ENTRADAS[Subcategoria],$B277))))</f>
        <v/>
      </c>
      <c r="D277" s="61" t="str">
        <f>IF($B277="","",IF($B$259="","",IF($F$4=1,
SUMIFS(ENTRADAS[Valor],ENTRADAS[Categoria],$B$259,ENTRADAS[Status],"Concluído",ENTRADAS[Mês],D$5,ENTRADAS[Ano],$B$5,ENTRADAS[Subcategoria],$B277),
SUMIFS(ENTRADAS[Valor],ENTRADAS[Categoria],$B$259,ENTRADAS[Mês],D$5,ENTRADAS[Ano],$B$5,ENTRADAS[Subcategoria],$B277))))</f>
        <v/>
      </c>
      <c r="E277" s="61" t="str">
        <f>IF($B277="","",IF($B$259="","",IF($F$4=1,
SUMIFS(ENTRADAS[Valor],ENTRADAS[Categoria],$B$259,ENTRADAS[Status],"Concluído",ENTRADAS[Mês],E$5,ENTRADAS[Ano],$B$5,ENTRADAS[Subcategoria],$B277),
SUMIFS(ENTRADAS[Valor],ENTRADAS[Categoria],$B$259,ENTRADAS[Mês],E$5,ENTRADAS[Ano],$B$5,ENTRADAS[Subcategoria],$B277))))</f>
        <v/>
      </c>
      <c r="F277" s="61" t="str">
        <f>IF($B277="","",IF($B$259="","",IF($F$4=1,
SUMIFS(ENTRADAS[Valor],ENTRADAS[Categoria],$B$259,ENTRADAS[Status],"Concluído",ENTRADAS[Mês],F$5,ENTRADAS[Ano],$B$5,ENTRADAS[Subcategoria],$B277),
SUMIFS(ENTRADAS[Valor],ENTRADAS[Categoria],$B$259,ENTRADAS[Mês],F$5,ENTRADAS[Ano],$B$5,ENTRADAS[Subcategoria],$B277))))</f>
        <v/>
      </c>
      <c r="G277" s="61" t="str">
        <f>IF($B277="","",IF($B$259="","",IF($F$4=1,
SUMIFS(ENTRADAS[Valor],ENTRADAS[Categoria],$B$259,ENTRADAS[Status],"Concluído",ENTRADAS[Mês],G$5,ENTRADAS[Ano],$B$5,ENTRADAS[Subcategoria],$B277),
SUMIFS(ENTRADAS[Valor],ENTRADAS[Categoria],$B$259,ENTRADAS[Mês],G$5,ENTRADAS[Ano],$B$5,ENTRADAS[Subcategoria],$B277))))</f>
        <v/>
      </c>
      <c r="H277" s="61" t="str">
        <f>IF($B277="","",IF($B$259="","",IF($F$4=1,
SUMIFS(ENTRADAS[Valor],ENTRADAS[Categoria],$B$259,ENTRADAS[Status],"Concluído",ENTRADAS[Mês],H$5,ENTRADAS[Ano],$B$5,ENTRADAS[Subcategoria],$B277),
SUMIFS(ENTRADAS[Valor],ENTRADAS[Categoria],$B$259,ENTRADAS[Mês],H$5,ENTRADAS[Ano],$B$5,ENTRADAS[Subcategoria],$B277))))</f>
        <v/>
      </c>
      <c r="I277" s="61" t="str">
        <f>IF($B277="","",IF($B$259="","",IF($F$4=1,
SUMIFS(ENTRADAS[Valor],ENTRADAS[Categoria],$B$259,ENTRADAS[Status],"Concluído",ENTRADAS[Mês],I$5,ENTRADAS[Ano],$B$5,ENTRADAS[Subcategoria],$B277),
SUMIFS(ENTRADAS[Valor],ENTRADAS[Categoria],$B$259,ENTRADAS[Mês],I$5,ENTRADAS[Ano],$B$5,ENTRADAS[Subcategoria],$B277))))</f>
        <v/>
      </c>
      <c r="J277" s="61" t="str">
        <f>IF($B277="","",IF($B$259="","",IF($F$4=1,
SUMIFS(ENTRADAS[Valor],ENTRADAS[Categoria],$B$259,ENTRADAS[Status],"Concluído",ENTRADAS[Mês],J$5,ENTRADAS[Ano],$B$5,ENTRADAS[Subcategoria],$B277),
SUMIFS(ENTRADAS[Valor],ENTRADAS[Categoria],$B$259,ENTRADAS[Mês],J$5,ENTRADAS[Ano],$B$5,ENTRADAS[Subcategoria],$B277))))</f>
        <v/>
      </c>
      <c r="K277" s="61" t="str">
        <f>IF($B277="","",IF($B$259="","",IF($F$4=1,
SUMIFS(ENTRADAS[Valor],ENTRADAS[Categoria],$B$259,ENTRADAS[Status],"Concluído",ENTRADAS[Mês],K$5,ENTRADAS[Ano],$B$5,ENTRADAS[Subcategoria],$B277),
SUMIFS(ENTRADAS[Valor],ENTRADAS[Categoria],$B$259,ENTRADAS[Mês],K$5,ENTRADAS[Ano],$B$5,ENTRADAS[Subcategoria],$B277))))</f>
        <v/>
      </c>
      <c r="L277" s="61" t="str">
        <f>IF($B277="","",IF($B$259="","",IF($F$4=1,
SUMIFS(ENTRADAS[Valor],ENTRADAS[Categoria],$B$259,ENTRADAS[Status],"Concluído",ENTRADAS[Mês],L$5,ENTRADAS[Ano],$B$5,ENTRADAS[Subcategoria],$B277),
SUMIFS(ENTRADAS[Valor],ENTRADAS[Categoria],$B$259,ENTRADAS[Mês],L$5,ENTRADAS[Ano],$B$5,ENTRADAS[Subcategoria],$B277))))</f>
        <v/>
      </c>
      <c r="M277" s="61" t="str">
        <f>IF($B277="","",IF($B$259="","",IF($F$4=1,
SUMIFS(ENTRADAS[Valor],ENTRADAS[Categoria],$B$259,ENTRADAS[Status],"Concluído",ENTRADAS[Mês],M$5,ENTRADAS[Ano],$B$5,ENTRADAS[Subcategoria],$B277),
SUMIFS(ENTRADAS[Valor],ENTRADAS[Categoria],$B$259,ENTRADAS[Mês],M$5,ENTRADAS[Ano],$B$5,ENTRADAS[Subcategoria],$B277))))</f>
        <v/>
      </c>
      <c r="N277" s="61" t="str">
        <f>IF($B277="","",IF($B$259="","",IF($F$4=1,
SUMIFS(ENTRADAS[Valor],ENTRADAS[Categoria],$B$259,ENTRADAS[Status],"Concluído",ENTRADAS[Mês],N$5,ENTRADAS[Ano],$B$5,ENTRADAS[Subcategoria],$B277),
SUMIFS(ENTRADAS[Valor],ENTRADAS[Categoria],$B$259,ENTRADAS[Mês],N$5,ENTRADAS[Ano],$B$5,ENTRADAS[Subcategoria],$B277))))</f>
        <v/>
      </c>
      <c r="O277" s="57">
        <f t="shared" si="11"/>
        <v>0</v>
      </c>
    </row>
    <row r="278" spans="2:15" x14ac:dyDescent="0.3">
      <c r="B278" s="93" t="str">
        <f>IF('PLANO DE CONTAS'!H69="","",'PLANO DE CONTAS'!H69)</f>
        <v/>
      </c>
      <c r="C278" s="61" t="str">
        <f>IF($B278="","",IF($B$259="","",IF($F$4=1,
SUMIFS(ENTRADAS[Valor],ENTRADAS[Categoria],$B$259,ENTRADAS[Status],"Concluído",ENTRADAS[Mês],C$5,ENTRADAS[Ano],$B$5,ENTRADAS[Subcategoria],$B278),
SUMIFS(ENTRADAS[Valor],ENTRADAS[Categoria],$B$259,ENTRADAS[Mês],C$5,ENTRADAS[Ano],$B$5,ENTRADAS[Subcategoria],$B278))))</f>
        <v/>
      </c>
      <c r="D278" s="61" t="str">
        <f>IF($B278="","",IF($B$259="","",IF($F$4=1,
SUMIFS(ENTRADAS[Valor],ENTRADAS[Categoria],$B$259,ENTRADAS[Status],"Concluído",ENTRADAS[Mês],D$5,ENTRADAS[Ano],$B$5,ENTRADAS[Subcategoria],$B278),
SUMIFS(ENTRADAS[Valor],ENTRADAS[Categoria],$B$259,ENTRADAS[Mês],D$5,ENTRADAS[Ano],$B$5,ENTRADAS[Subcategoria],$B278))))</f>
        <v/>
      </c>
      <c r="E278" s="61" t="str">
        <f>IF($B278="","",IF($B$259="","",IF($F$4=1,
SUMIFS(ENTRADAS[Valor],ENTRADAS[Categoria],$B$259,ENTRADAS[Status],"Concluído",ENTRADAS[Mês],E$5,ENTRADAS[Ano],$B$5,ENTRADAS[Subcategoria],$B278),
SUMIFS(ENTRADAS[Valor],ENTRADAS[Categoria],$B$259,ENTRADAS[Mês],E$5,ENTRADAS[Ano],$B$5,ENTRADAS[Subcategoria],$B278))))</f>
        <v/>
      </c>
      <c r="F278" s="61" t="str">
        <f>IF($B278="","",IF($B$259="","",IF($F$4=1,
SUMIFS(ENTRADAS[Valor],ENTRADAS[Categoria],$B$259,ENTRADAS[Status],"Concluído",ENTRADAS[Mês],F$5,ENTRADAS[Ano],$B$5,ENTRADAS[Subcategoria],$B278),
SUMIFS(ENTRADAS[Valor],ENTRADAS[Categoria],$B$259,ENTRADAS[Mês],F$5,ENTRADAS[Ano],$B$5,ENTRADAS[Subcategoria],$B278))))</f>
        <v/>
      </c>
      <c r="G278" s="61" t="str">
        <f>IF($B278="","",IF($B$259="","",IF($F$4=1,
SUMIFS(ENTRADAS[Valor],ENTRADAS[Categoria],$B$259,ENTRADAS[Status],"Concluído",ENTRADAS[Mês],G$5,ENTRADAS[Ano],$B$5,ENTRADAS[Subcategoria],$B278),
SUMIFS(ENTRADAS[Valor],ENTRADAS[Categoria],$B$259,ENTRADAS[Mês],G$5,ENTRADAS[Ano],$B$5,ENTRADAS[Subcategoria],$B278))))</f>
        <v/>
      </c>
      <c r="H278" s="61" t="str">
        <f>IF($B278="","",IF($B$259="","",IF($F$4=1,
SUMIFS(ENTRADAS[Valor],ENTRADAS[Categoria],$B$259,ENTRADAS[Status],"Concluído",ENTRADAS[Mês],H$5,ENTRADAS[Ano],$B$5,ENTRADAS[Subcategoria],$B278),
SUMIFS(ENTRADAS[Valor],ENTRADAS[Categoria],$B$259,ENTRADAS[Mês],H$5,ENTRADAS[Ano],$B$5,ENTRADAS[Subcategoria],$B278))))</f>
        <v/>
      </c>
      <c r="I278" s="61" t="str">
        <f>IF($B278="","",IF($B$259="","",IF($F$4=1,
SUMIFS(ENTRADAS[Valor],ENTRADAS[Categoria],$B$259,ENTRADAS[Status],"Concluído",ENTRADAS[Mês],I$5,ENTRADAS[Ano],$B$5,ENTRADAS[Subcategoria],$B278),
SUMIFS(ENTRADAS[Valor],ENTRADAS[Categoria],$B$259,ENTRADAS[Mês],I$5,ENTRADAS[Ano],$B$5,ENTRADAS[Subcategoria],$B278))))</f>
        <v/>
      </c>
      <c r="J278" s="61" t="str">
        <f>IF($B278="","",IF($B$259="","",IF($F$4=1,
SUMIFS(ENTRADAS[Valor],ENTRADAS[Categoria],$B$259,ENTRADAS[Status],"Concluído",ENTRADAS[Mês],J$5,ENTRADAS[Ano],$B$5,ENTRADAS[Subcategoria],$B278),
SUMIFS(ENTRADAS[Valor],ENTRADAS[Categoria],$B$259,ENTRADAS[Mês],J$5,ENTRADAS[Ano],$B$5,ENTRADAS[Subcategoria],$B278))))</f>
        <v/>
      </c>
      <c r="K278" s="61" t="str">
        <f>IF($B278="","",IF($B$259="","",IF($F$4=1,
SUMIFS(ENTRADAS[Valor],ENTRADAS[Categoria],$B$259,ENTRADAS[Status],"Concluído",ENTRADAS[Mês],K$5,ENTRADAS[Ano],$B$5,ENTRADAS[Subcategoria],$B278),
SUMIFS(ENTRADAS[Valor],ENTRADAS[Categoria],$B$259,ENTRADAS[Mês],K$5,ENTRADAS[Ano],$B$5,ENTRADAS[Subcategoria],$B278))))</f>
        <v/>
      </c>
      <c r="L278" s="61" t="str">
        <f>IF($B278="","",IF($B$259="","",IF($F$4=1,
SUMIFS(ENTRADAS[Valor],ENTRADAS[Categoria],$B$259,ENTRADAS[Status],"Concluído",ENTRADAS[Mês],L$5,ENTRADAS[Ano],$B$5,ENTRADAS[Subcategoria],$B278),
SUMIFS(ENTRADAS[Valor],ENTRADAS[Categoria],$B$259,ENTRADAS[Mês],L$5,ENTRADAS[Ano],$B$5,ENTRADAS[Subcategoria],$B278))))</f>
        <v/>
      </c>
      <c r="M278" s="61" t="str">
        <f>IF($B278="","",IF($B$259="","",IF($F$4=1,
SUMIFS(ENTRADAS[Valor],ENTRADAS[Categoria],$B$259,ENTRADAS[Status],"Concluído",ENTRADAS[Mês],M$5,ENTRADAS[Ano],$B$5,ENTRADAS[Subcategoria],$B278),
SUMIFS(ENTRADAS[Valor],ENTRADAS[Categoria],$B$259,ENTRADAS[Mês],M$5,ENTRADAS[Ano],$B$5,ENTRADAS[Subcategoria],$B278))))</f>
        <v/>
      </c>
      <c r="N278" s="61" t="str">
        <f>IF($B278="","",IF($B$259="","",IF($F$4=1,
SUMIFS(ENTRADAS[Valor],ENTRADAS[Categoria],$B$259,ENTRADAS[Status],"Concluído",ENTRADAS[Mês],N$5,ENTRADAS[Ano],$B$5,ENTRADAS[Subcategoria],$B278),
SUMIFS(ENTRADAS[Valor],ENTRADAS[Categoria],$B$259,ENTRADAS[Mês],N$5,ENTRADAS[Ano],$B$5,ENTRADAS[Subcategoria],$B278))))</f>
        <v/>
      </c>
      <c r="O278" s="57">
        <f t="shared" si="11"/>
        <v>0</v>
      </c>
    </row>
    <row r="279" spans="2:15" x14ac:dyDescent="0.3">
      <c r="B279" s="93" t="str">
        <f>IF('PLANO DE CONTAS'!H70="","",'PLANO DE CONTAS'!H70)</f>
        <v/>
      </c>
      <c r="C279" s="61" t="str">
        <f>IF($B279="","",IF($B$259="","",IF($F$4=1,
SUMIFS(ENTRADAS[Valor],ENTRADAS[Categoria],$B$259,ENTRADAS[Status],"Concluído",ENTRADAS[Mês],C$5,ENTRADAS[Ano],$B$5,ENTRADAS[Subcategoria],$B279),
SUMIFS(ENTRADAS[Valor],ENTRADAS[Categoria],$B$259,ENTRADAS[Mês],C$5,ENTRADAS[Ano],$B$5,ENTRADAS[Subcategoria],$B279))))</f>
        <v/>
      </c>
      <c r="D279" s="61" t="str">
        <f>IF($B279="","",IF($B$259="","",IF($F$4=1,
SUMIFS(ENTRADAS[Valor],ENTRADAS[Categoria],$B$259,ENTRADAS[Status],"Concluído",ENTRADAS[Mês],D$5,ENTRADAS[Ano],$B$5,ENTRADAS[Subcategoria],$B279),
SUMIFS(ENTRADAS[Valor],ENTRADAS[Categoria],$B$259,ENTRADAS[Mês],D$5,ENTRADAS[Ano],$B$5,ENTRADAS[Subcategoria],$B279))))</f>
        <v/>
      </c>
      <c r="E279" s="61" t="str">
        <f>IF($B279="","",IF($B$259="","",IF($F$4=1,
SUMIFS(ENTRADAS[Valor],ENTRADAS[Categoria],$B$259,ENTRADAS[Status],"Concluído",ENTRADAS[Mês],E$5,ENTRADAS[Ano],$B$5,ENTRADAS[Subcategoria],$B279),
SUMIFS(ENTRADAS[Valor],ENTRADAS[Categoria],$B$259,ENTRADAS[Mês],E$5,ENTRADAS[Ano],$B$5,ENTRADAS[Subcategoria],$B279))))</f>
        <v/>
      </c>
      <c r="F279" s="61" t="str">
        <f>IF($B279="","",IF($B$259="","",IF($F$4=1,
SUMIFS(ENTRADAS[Valor],ENTRADAS[Categoria],$B$259,ENTRADAS[Status],"Concluído",ENTRADAS[Mês],F$5,ENTRADAS[Ano],$B$5,ENTRADAS[Subcategoria],$B279),
SUMIFS(ENTRADAS[Valor],ENTRADAS[Categoria],$B$259,ENTRADAS[Mês],F$5,ENTRADAS[Ano],$B$5,ENTRADAS[Subcategoria],$B279))))</f>
        <v/>
      </c>
      <c r="G279" s="61" t="str">
        <f>IF($B279="","",IF($B$259="","",IF($F$4=1,
SUMIFS(ENTRADAS[Valor],ENTRADAS[Categoria],$B$259,ENTRADAS[Status],"Concluído",ENTRADAS[Mês],G$5,ENTRADAS[Ano],$B$5,ENTRADAS[Subcategoria],$B279),
SUMIFS(ENTRADAS[Valor],ENTRADAS[Categoria],$B$259,ENTRADAS[Mês],G$5,ENTRADAS[Ano],$B$5,ENTRADAS[Subcategoria],$B279))))</f>
        <v/>
      </c>
      <c r="H279" s="61" t="str">
        <f>IF($B279="","",IF($B$259="","",IF($F$4=1,
SUMIFS(ENTRADAS[Valor],ENTRADAS[Categoria],$B$259,ENTRADAS[Status],"Concluído",ENTRADAS[Mês],H$5,ENTRADAS[Ano],$B$5,ENTRADAS[Subcategoria],$B279),
SUMIFS(ENTRADAS[Valor],ENTRADAS[Categoria],$B$259,ENTRADAS[Mês],H$5,ENTRADAS[Ano],$B$5,ENTRADAS[Subcategoria],$B279))))</f>
        <v/>
      </c>
      <c r="I279" s="61" t="str">
        <f>IF($B279="","",IF($B$259="","",IF($F$4=1,
SUMIFS(ENTRADAS[Valor],ENTRADAS[Categoria],$B$259,ENTRADAS[Status],"Concluído",ENTRADAS[Mês],I$5,ENTRADAS[Ano],$B$5,ENTRADAS[Subcategoria],$B279),
SUMIFS(ENTRADAS[Valor],ENTRADAS[Categoria],$B$259,ENTRADAS[Mês],I$5,ENTRADAS[Ano],$B$5,ENTRADAS[Subcategoria],$B279))))</f>
        <v/>
      </c>
      <c r="J279" s="61" t="str">
        <f>IF($B279="","",IF($B$259="","",IF($F$4=1,
SUMIFS(ENTRADAS[Valor],ENTRADAS[Categoria],$B$259,ENTRADAS[Status],"Concluído",ENTRADAS[Mês],J$5,ENTRADAS[Ano],$B$5,ENTRADAS[Subcategoria],$B279),
SUMIFS(ENTRADAS[Valor],ENTRADAS[Categoria],$B$259,ENTRADAS[Mês],J$5,ENTRADAS[Ano],$B$5,ENTRADAS[Subcategoria],$B279))))</f>
        <v/>
      </c>
      <c r="K279" s="61" t="str">
        <f>IF($B279="","",IF($B$259="","",IF($F$4=1,
SUMIFS(ENTRADAS[Valor],ENTRADAS[Categoria],$B$259,ENTRADAS[Status],"Concluído",ENTRADAS[Mês],K$5,ENTRADAS[Ano],$B$5,ENTRADAS[Subcategoria],$B279),
SUMIFS(ENTRADAS[Valor],ENTRADAS[Categoria],$B$259,ENTRADAS[Mês],K$5,ENTRADAS[Ano],$B$5,ENTRADAS[Subcategoria],$B279))))</f>
        <v/>
      </c>
      <c r="L279" s="61" t="str">
        <f>IF($B279="","",IF($B$259="","",IF($F$4=1,
SUMIFS(ENTRADAS[Valor],ENTRADAS[Categoria],$B$259,ENTRADAS[Status],"Concluído",ENTRADAS[Mês],L$5,ENTRADAS[Ano],$B$5,ENTRADAS[Subcategoria],$B279),
SUMIFS(ENTRADAS[Valor],ENTRADAS[Categoria],$B$259,ENTRADAS[Mês],L$5,ENTRADAS[Ano],$B$5,ENTRADAS[Subcategoria],$B279))))</f>
        <v/>
      </c>
      <c r="M279" s="61" t="str">
        <f>IF($B279="","",IF($B$259="","",IF($F$4=1,
SUMIFS(ENTRADAS[Valor],ENTRADAS[Categoria],$B$259,ENTRADAS[Status],"Concluído",ENTRADAS[Mês],M$5,ENTRADAS[Ano],$B$5,ENTRADAS[Subcategoria],$B279),
SUMIFS(ENTRADAS[Valor],ENTRADAS[Categoria],$B$259,ENTRADAS[Mês],M$5,ENTRADAS[Ano],$B$5,ENTRADAS[Subcategoria],$B279))))</f>
        <v/>
      </c>
      <c r="N279" s="61" t="str">
        <f>IF($B279="","",IF($B$259="","",IF($F$4=1,
SUMIFS(ENTRADAS[Valor],ENTRADAS[Categoria],$B$259,ENTRADAS[Status],"Concluído",ENTRADAS[Mês],N$5,ENTRADAS[Ano],$B$5,ENTRADAS[Subcategoria],$B279),
SUMIFS(ENTRADAS[Valor],ENTRADAS[Categoria],$B$259,ENTRADAS[Mês],N$5,ENTRADAS[Ano],$B$5,ENTRADAS[Subcategoria],$B279))))</f>
        <v/>
      </c>
      <c r="O279" s="57">
        <f t="shared" si="11"/>
        <v>0</v>
      </c>
    </row>
    <row r="280" spans="2:15" x14ac:dyDescent="0.3">
      <c r="B280" s="58" t="str">
        <f>IF('PLANO DE CONTAS'!J50="","",'PLANO DE CONTAS'!J50)</f>
        <v/>
      </c>
      <c r="C280" s="94" t="str">
        <f>IF($B280="","",IF($F$4=1,SUMIFS(ENTRADAS[Valor],ENTRADAS[Categoria],$B280,ENTRADAS[Status],"Concluído",ENTRADAS[Mês],C$5,ENTRADAS[Ano],$B$5),SUMIFS(ENTRADAS[Valor],ENTRADAS[Categoria],$B280,ENTRADAS[Mês],C$5,ENTRADAS[Ano],$B$5)))</f>
        <v/>
      </c>
      <c r="D280" s="94" t="str">
        <f>IF($B280="","",IF($F$4=1,SUMIFS(ENTRADAS[Valor],ENTRADAS[Categoria],$B280,ENTRADAS[Status],"Concluído",ENTRADAS[Mês],D$5,ENTRADAS[Ano],$B$5),SUMIFS(ENTRADAS[Valor],ENTRADAS[Categoria],$B280,ENTRADAS[Mês],D$5,ENTRADAS[Ano],$B$5)))</f>
        <v/>
      </c>
      <c r="E280" s="94" t="str">
        <f>IF($B280="","",IF($F$4=1,SUMIFS(ENTRADAS[Valor],ENTRADAS[Categoria],$B280,ENTRADAS[Status],"Concluído",ENTRADAS[Mês],E$5,ENTRADAS[Ano],$B$5),SUMIFS(ENTRADAS[Valor],ENTRADAS[Categoria],$B280,ENTRADAS[Mês],E$5,ENTRADAS[Ano],$B$5)))</f>
        <v/>
      </c>
      <c r="F280" s="94" t="str">
        <f>IF($B280="","",IF($F$4=1,SUMIFS(ENTRADAS[Valor],ENTRADAS[Categoria],$B280,ENTRADAS[Status],"Concluído",ENTRADAS[Mês],F$5,ENTRADAS[Ano],$B$5),SUMIFS(ENTRADAS[Valor],ENTRADAS[Categoria],$B280,ENTRADAS[Mês],F$5,ENTRADAS[Ano],$B$5)))</f>
        <v/>
      </c>
      <c r="G280" s="94" t="str">
        <f>IF($B280="","",IF($F$4=1,SUMIFS(ENTRADAS[Valor],ENTRADAS[Categoria],$B280,ENTRADAS[Status],"Concluído",ENTRADAS[Mês],G$5,ENTRADAS[Ano],$B$5),SUMIFS(ENTRADAS[Valor],ENTRADAS[Categoria],$B280,ENTRADAS[Mês],G$5,ENTRADAS[Ano],$B$5)))</f>
        <v/>
      </c>
      <c r="H280" s="94" t="str">
        <f>IF($B280="","",IF($F$4=1,SUMIFS(ENTRADAS[Valor],ENTRADAS[Categoria],$B280,ENTRADAS[Status],"Concluído",ENTRADAS[Mês],H$5,ENTRADAS[Ano],$B$5),SUMIFS(ENTRADAS[Valor],ENTRADAS[Categoria],$B280,ENTRADAS[Mês],H$5,ENTRADAS[Ano],$B$5)))</f>
        <v/>
      </c>
      <c r="I280" s="94" t="str">
        <f>IF($B280="","",IF($F$4=1,SUMIFS(ENTRADAS[Valor],ENTRADAS[Categoria],$B280,ENTRADAS[Status],"Concluído",ENTRADAS[Mês],I$5,ENTRADAS[Ano],$B$5),SUMIFS(ENTRADAS[Valor],ENTRADAS[Categoria],$B280,ENTRADAS[Mês],I$5,ENTRADAS[Ano],$B$5)))</f>
        <v/>
      </c>
      <c r="J280" s="94" t="str">
        <f>IF($B280="","",IF($F$4=1,SUMIFS(ENTRADAS[Valor],ENTRADAS[Categoria],$B280,ENTRADAS[Status],"Concluído",ENTRADAS[Mês],J$5,ENTRADAS[Ano],$B$5),SUMIFS(ENTRADAS[Valor],ENTRADAS[Categoria],$B280,ENTRADAS[Mês],J$5,ENTRADAS[Ano],$B$5)))</f>
        <v/>
      </c>
      <c r="K280" s="94" t="str">
        <f>IF($B280="","",IF($F$4=1,SUMIFS(ENTRADAS[Valor],ENTRADAS[Categoria],$B280,ENTRADAS[Status],"Concluído",ENTRADAS[Mês],K$5,ENTRADAS[Ano],$B$5),SUMIFS(ENTRADAS[Valor],ENTRADAS[Categoria],$B280,ENTRADAS[Mês],K$5,ENTRADAS[Ano],$B$5)))</f>
        <v/>
      </c>
      <c r="L280" s="94" t="str">
        <f>IF($B280="","",IF($F$4=1,SUMIFS(ENTRADAS[Valor],ENTRADAS[Categoria],$B280,ENTRADAS[Status],"Concluído",ENTRADAS[Mês],L$5,ENTRADAS[Ano],$B$5),SUMIFS(ENTRADAS[Valor],ENTRADAS[Categoria],$B280,ENTRADAS[Mês],L$5,ENTRADAS[Ano],$B$5)))</f>
        <v/>
      </c>
      <c r="M280" s="94" t="str">
        <f>IF($B280="","",IF($F$4=1,SUMIFS(ENTRADAS[Valor],ENTRADAS[Categoria],$B280,ENTRADAS[Status],"Concluído",ENTRADAS[Mês],M$5,ENTRADAS[Ano],$B$5),SUMIFS(ENTRADAS[Valor],ENTRADAS[Categoria],$B280,ENTRADAS[Mês],M$5,ENTRADAS[Ano],$B$5)))</f>
        <v/>
      </c>
      <c r="N280" s="94" t="str">
        <f>IF($B280="","",IF($F$4=1,SUMIFS(ENTRADAS[Valor],ENTRADAS[Categoria],$B280,ENTRADAS[Status],"Concluído",ENTRADAS[Mês],N$5,ENTRADAS[Ano],$B$5),SUMIFS(ENTRADAS[Valor],ENTRADAS[Categoria],$B280,ENTRADAS[Mês],N$5,ENTRADAS[Ano],$B$5)))</f>
        <v/>
      </c>
      <c r="O280" s="57">
        <f t="shared" si="11"/>
        <v>0</v>
      </c>
    </row>
    <row r="281" spans="2:15" x14ac:dyDescent="0.3">
      <c r="B281" s="93" t="str">
        <f>IF('PLANO DE CONTAS'!J51="","",'PLANO DE CONTAS'!J51)</f>
        <v/>
      </c>
      <c r="C281" s="61" t="str">
        <f>IF($B281="","",IF($B$280="","",IF($F$4=1,
SUMIFS(ENTRADAS[Valor],ENTRADAS[Categoria],$B$280,ENTRADAS[Status],"Concluído",ENTRADAS[Mês],C$5,ENTRADAS[Ano],$B$5,ENTRADAS[Subcategoria],$B281),
SUMIFS(ENTRADAS[Valor],ENTRADAS[Categoria],$B$280,ENTRADAS[Mês],C$5,ENTRADAS[Ano],$B$5,ENTRADAS[Subcategoria],$B281))))</f>
        <v/>
      </c>
      <c r="D281" s="61" t="str">
        <f>IF($B281="","",IF($B$280="","",IF($F$4=1,
SUMIFS(ENTRADAS[Valor],ENTRADAS[Categoria],$B$280,ENTRADAS[Status],"Concluído",ENTRADAS[Mês],D$5,ENTRADAS[Ano],$B$5,ENTRADAS[Subcategoria],$B281),
SUMIFS(ENTRADAS[Valor],ENTRADAS[Categoria],$B$280,ENTRADAS[Mês],D$5,ENTRADAS[Ano],$B$5,ENTRADAS[Subcategoria],$B281))))</f>
        <v/>
      </c>
      <c r="E281" s="61" t="str">
        <f>IF($B281="","",IF($B$280="","",IF($F$4=1,
SUMIFS(ENTRADAS[Valor],ENTRADAS[Categoria],$B$280,ENTRADAS[Status],"Concluído",ENTRADAS[Mês],E$5,ENTRADAS[Ano],$B$5,ENTRADAS[Subcategoria],$B281),
SUMIFS(ENTRADAS[Valor],ENTRADAS[Categoria],$B$280,ENTRADAS[Mês],E$5,ENTRADAS[Ano],$B$5,ENTRADAS[Subcategoria],$B281))))</f>
        <v/>
      </c>
      <c r="F281" s="61" t="str">
        <f>IF($B281="","",IF($B$280="","",IF($F$4=1,
SUMIFS(ENTRADAS[Valor],ENTRADAS[Categoria],$B$280,ENTRADAS[Status],"Concluído",ENTRADAS[Mês],F$5,ENTRADAS[Ano],$B$5,ENTRADAS[Subcategoria],$B281),
SUMIFS(ENTRADAS[Valor],ENTRADAS[Categoria],$B$280,ENTRADAS[Mês],F$5,ENTRADAS[Ano],$B$5,ENTRADAS[Subcategoria],$B281))))</f>
        <v/>
      </c>
      <c r="G281" s="61" t="str">
        <f>IF($B281="","",IF($B$280="","",IF($F$4=1,
SUMIFS(ENTRADAS[Valor],ENTRADAS[Categoria],$B$280,ENTRADAS[Status],"Concluído",ENTRADAS[Mês],G$5,ENTRADAS[Ano],$B$5,ENTRADAS[Subcategoria],$B281),
SUMIFS(ENTRADAS[Valor],ENTRADAS[Categoria],$B$280,ENTRADAS[Mês],G$5,ENTRADAS[Ano],$B$5,ENTRADAS[Subcategoria],$B281))))</f>
        <v/>
      </c>
      <c r="H281" s="61" t="str">
        <f>IF($B281="","",IF($B$280="","",IF($F$4=1,
SUMIFS(ENTRADAS[Valor],ENTRADAS[Categoria],$B$280,ENTRADAS[Status],"Concluído",ENTRADAS[Mês],H$5,ENTRADAS[Ano],$B$5,ENTRADAS[Subcategoria],$B281),
SUMIFS(ENTRADAS[Valor],ENTRADAS[Categoria],$B$280,ENTRADAS[Mês],H$5,ENTRADAS[Ano],$B$5,ENTRADAS[Subcategoria],$B281))))</f>
        <v/>
      </c>
      <c r="I281" s="61" t="str">
        <f>IF($B281="","",IF($B$280="","",IF($F$4=1,
SUMIFS(ENTRADAS[Valor],ENTRADAS[Categoria],$B$280,ENTRADAS[Status],"Concluído",ENTRADAS[Mês],I$5,ENTRADAS[Ano],$B$5,ENTRADAS[Subcategoria],$B281),
SUMIFS(ENTRADAS[Valor],ENTRADAS[Categoria],$B$280,ENTRADAS[Mês],I$5,ENTRADAS[Ano],$B$5,ENTRADAS[Subcategoria],$B281))))</f>
        <v/>
      </c>
      <c r="J281" s="61" t="str">
        <f>IF($B281="","",IF($B$280="","",IF($F$4=1,
SUMIFS(ENTRADAS[Valor],ENTRADAS[Categoria],$B$280,ENTRADAS[Status],"Concluído",ENTRADAS[Mês],J$5,ENTRADAS[Ano],$B$5,ENTRADAS[Subcategoria],$B281),
SUMIFS(ENTRADAS[Valor],ENTRADAS[Categoria],$B$280,ENTRADAS[Mês],J$5,ENTRADAS[Ano],$B$5,ENTRADAS[Subcategoria],$B281))))</f>
        <v/>
      </c>
      <c r="K281" s="61" t="str">
        <f>IF($B281="","",IF($B$280="","",IF($F$4=1,
SUMIFS(ENTRADAS[Valor],ENTRADAS[Categoria],$B$280,ENTRADAS[Status],"Concluído",ENTRADAS[Mês],K$5,ENTRADAS[Ano],$B$5,ENTRADAS[Subcategoria],$B281),
SUMIFS(ENTRADAS[Valor],ENTRADAS[Categoria],$B$280,ENTRADAS[Mês],K$5,ENTRADAS[Ano],$B$5,ENTRADAS[Subcategoria],$B281))))</f>
        <v/>
      </c>
      <c r="L281" s="61" t="str">
        <f>IF($B281="","",IF($B$280="","",IF($F$4=1,
SUMIFS(ENTRADAS[Valor],ENTRADAS[Categoria],$B$280,ENTRADAS[Status],"Concluído",ENTRADAS[Mês],L$5,ENTRADAS[Ano],$B$5,ENTRADAS[Subcategoria],$B281),
SUMIFS(ENTRADAS[Valor],ENTRADAS[Categoria],$B$280,ENTRADAS[Mês],L$5,ENTRADAS[Ano],$B$5,ENTRADAS[Subcategoria],$B281))))</f>
        <v/>
      </c>
      <c r="M281" s="61" t="str">
        <f>IF($B281="","",IF($B$280="","",IF($F$4=1,
SUMIFS(ENTRADAS[Valor],ENTRADAS[Categoria],$B$280,ENTRADAS[Status],"Concluído",ENTRADAS[Mês],M$5,ENTRADAS[Ano],$B$5,ENTRADAS[Subcategoria],$B281),
SUMIFS(ENTRADAS[Valor],ENTRADAS[Categoria],$B$280,ENTRADAS[Mês],M$5,ENTRADAS[Ano],$B$5,ENTRADAS[Subcategoria],$B281))))</f>
        <v/>
      </c>
      <c r="N281" s="61" t="str">
        <f>IF($B281="","",IF($B$280="","",IF($F$4=1,
SUMIFS(ENTRADAS[Valor],ENTRADAS[Categoria],$B$280,ENTRADAS[Status],"Concluído",ENTRADAS[Mês],N$5,ENTRADAS[Ano],$B$5,ENTRADAS[Subcategoria],$B281),
SUMIFS(ENTRADAS[Valor],ENTRADAS[Categoria],$B$280,ENTRADAS[Mês],N$5,ENTRADAS[Ano],$B$5,ENTRADAS[Subcategoria],$B281))))</f>
        <v/>
      </c>
      <c r="O281" s="57">
        <f t="shared" si="11"/>
        <v>0</v>
      </c>
    </row>
    <row r="282" spans="2:15" x14ac:dyDescent="0.3">
      <c r="B282" s="93" t="str">
        <f>IF('PLANO DE CONTAS'!J52="","",'PLANO DE CONTAS'!J52)</f>
        <v/>
      </c>
      <c r="C282" s="61" t="str">
        <f>IF($B282="","",IF($B$280="","",IF($F$4=1,
SUMIFS(ENTRADAS[Valor],ENTRADAS[Categoria],$B$280,ENTRADAS[Status],"Concluído",ENTRADAS[Mês],C$5,ENTRADAS[Ano],$B$5,ENTRADAS[Subcategoria],$B282),
SUMIFS(ENTRADAS[Valor],ENTRADAS[Categoria],$B$280,ENTRADAS[Mês],C$5,ENTRADAS[Ano],$B$5,ENTRADAS[Subcategoria],$B282))))</f>
        <v/>
      </c>
      <c r="D282" s="61" t="str">
        <f>IF($B282="","",IF($B$280="","",IF($F$4=1,
SUMIFS(ENTRADAS[Valor],ENTRADAS[Categoria],$B$280,ENTRADAS[Status],"Concluído",ENTRADAS[Mês],D$5,ENTRADAS[Ano],$B$5,ENTRADAS[Subcategoria],$B282),
SUMIFS(ENTRADAS[Valor],ENTRADAS[Categoria],$B$280,ENTRADAS[Mês],D$5,ENTRADAS[Ano],$B$5,ENTRADAS[Subcategoria],$B282))))</f>
        <v/>
      </c>
      <c r="E282" s="61" t="str">
        <f>IF($B282="","",IF($B$280="","",IF($F$4=1,
SUMIFS(ENTRADAS[Valor],ENTRADAS[Categoria],$B$280,ENTRADAS[Status],"Concluído",ENTRADAS[Mês],E$5,ENTRADAS[Ano],$B$5,ENTRADAS[Subcategoria],$B282),
SUMIFS(ENTRADAS[Valor],ENTRADAS[Categoria],$B$280,ENTRADAS[Mês],E$5,ENTRADAS[Ano],$B$5,ENTRADAS[Subcategoria],$B282))))</f>
        <v/>
      </c>
      <c r="F282" s="61" t="str">
        <f>IF($B282="","",IF($B$280="","",IF($F$4=1,
SUMIFS(ENTRADAS[Valor],ENTRADAS[Categoria],$B$280,ENTRADAS[Status],"Concluído",ENTRADAS[Mês],F$5,ENTRADAS[Ano],$B$5,ENTRADAS[Subcategoria],$B282),
SUMIFS(ENTRADAS[Valor],ENTRADAS[Categoria],$B$280,ENTRADAS[Mês],F$5,ENTRADAS[Ano],$B$5,ENTRADAS[Subcategoria],$B282))))</f>
        <v/>
      </c>
      <c r="G282" s="61" t="str">
        <f>IF($B282="","",IF($B$280="","",IF($F$4=1,
SUMIFS(ENTRADAS[Valor],ENTRADAS[Categoria],$B$280,ENTRADAS[Status],"Concluído",ENTRADAS[Mês],G$5,ENTRADAS[Ano],$B$5,ENTRADAS[Subcategoria],$B282),
SUMIFS(ENTRADAS[Valor],ENTRADAS[Categoria],$B$280,ENTRADAS[Mês],G$5,ENTRADAS[Ano],$B$5,ENTRADAS[Subcategoria],$B282))))</f>
        <v/>
      </c>
      <c r="H282" s="61" t="str">
        <f>IF($B282="","",IF($B$280="","",IF($F$4=1,
SUMIFS(ENTRADAS[Valor],ENTRADAS[Categoria],$B$280,ENTRADAS[Status],"Concluído",ENTRADAS[Mês],H$5,ENTRADAS[Ano],$B$5,ENTRADAS[Subcategoria],$B282),
SUMIFS(ENTRADAS[Valor],ENTRADAS[Categoria],$B$280,ENTRADAS[Mês],H$5,ENTRADAS[Ano],$B$5,ENTRADAS[Subcategoria],$B282))))</f>
        <v/>
      </c>
      <c r="I282" s="61" t="str">
        <f>IF($B282="","",IF($B$280="","",IF($F$4=1,
SUMIFS(ENTRADAS[Valor],ENTRADAS[Categoria],$B$280,ENTRADAS[Status],"Concluído",ENTRADAS[Mês],I$5,ENTRADAS[Ano],$B$5,ENTRADAS[Subcategoria],$B282),
SUMIFS(ENTRADAS[Valor],ENTRADAS[Categoria],$B$280,ENTRADAS[Mês],I$5,ENTRADAS[Ano],$B$5,ENTRADAS[Subcategoria],$B282))))</f>
        <v/>
      </c>
      <c r="J282" s="61" t="str">
        <f>IF($B282="","",IF($B$280="","",IF($F$4=1,
SUMIFS(ENTRADAS[Valor],ENTRADAS[Categoria],$B$280,ENTRADAS[Status],"Concluído",ENTRADAS[Mês],J$5,ENTRADAS[Ano],$B$5,ENTRADAS[Subcategoria],$B282),
SUMIFS(ENTRADAS[Valor],ENTRADAS[Categoria],$B$280,ENTRADAS[Mês],J$5,ENTRADAS[Ano],$B$5,ENTRADAS[Subcategoria],$B282))))</f>
        <v/>
      </c>
      <c r="K282" s="61" t="str">
        <f>IF($B282="","",IF($B$280="","",IF($F$4=1,
SUMIFS(ENTRADAS[Valor],ENTRADAS[Categoria],$B$280,ENTRADAS[Status],"Concluído",ENTRADAS[Mês],K$5,ENTRADAS[Ano],$B$5,ENTRADAS[Subcategoria],$B282),
SUMIFS(ENTRADAS[Valor],ENTRADAS[Categoria],$B$280,ENTRADAS[Mês],K$5,ENTRADAS[Ano],$B$5,ENTRADAS[Subcategoria],$B282))))</f>
        <v/>
      </c>
      <c r="L282" s="61" t="str">
        <f>IF($B282="","",IF($B$280="","",IF($F$4=1,
SUMIFS(ENTRADAS[Valor],ENTRADAS[Categoria],$B$280,ENTRADAS[Status],"Concluído",ENTRADAS[Mês],L$5,ENTRADAS[Ano],$B$5,ENTRADAS[Subcategoria],$B282),
SUMIFS(ENTRADAS[Valor],ENTRADAS[Categoria],$B$280,ENTRADAS[Mês],L$5,ENTRADAS[Ano],$B$5,ENTRADAS[Subcategoria],$B282))))</f>
        <v/>
      </c>
      <c r="M282" s="61" t="str">
        <f>IF($B282="","",IF($B$280="","",IF($F$4=1,
SUMIFS(ENTRADAS[Valor],ENTRADAS[Categoria],$B$280,ENTRADAS[Status],"Concluído",ENTRADAS[Mês],M$5,ENTRADAS[Ano],$B$5,ENTRADAS[Subcategoria],$B282),
SUMIFS(ENTRADAS[Valor],ENTRADAS[Categoria],$B$280,ENTRADAS[Mês],M$5,ENTRADAS[Ano],$B$5,ENTRADAS[Subcategoria],$B282))))</f>
        <v/>
      </c>
      <c r="N282" s="61" t="str">
        <f>IF($B282="","",IF($B$280="","",IF($F$4=1,
SUMIFS(ENTRADAS[Valor],ENTRADAS[Categoria],$B$280,ENTRADAS[Status],"Concluído",ENTRADAS[Mês],N$5,ENTRADAS[Ano],$B$5,ENTRADAS[Subcategoria],$B282),
SUMIFS(ENTRADAS[Valor],ENTRADAS[Categoria],$B$280,ENTRADAS[Mês],N$5,ENTRADAS[Ano],$B$5,ENTRADAS[Subcategoria],$B282))))</f>
        <v/>
      </c>
      <c r="O282" s="57">
        <f t="shared" si="11"/>
        <v>0</v>
      </c>
    </row>
    <row r="283" spans="2:15" x14ac:dyDescent="0.3">
      <c r="B283" s="93" t="str">
        <f>IF('PLANO DE CONTAS'!J53="","",'PLANO DE CONTAS'!J53)</f>
        <v/>
      </c>
      <c r="C283" s="61" t="str">
        <f>IF($B283="","",IF($B$280="","",IF($F$4=1,
SUMIFS(ENTRADAS[Valor],ENTRADAS[Categoria],$B$280,ENTRADAS[Status],"Concluído",ENTRADAS[Mês],C$5,ENTRADAS[Ano],$B$5,ENTRADAS[Subcategoria],$B283),
SUMIFS(ENTRADAS[Valor],ENTRADAS[Categoria],$B$280,ENTRADAS[Mês],C$5,ENTRADAS[Ano],$B$5,ENTRADAS[Subcategoria],$B283))))</f>
        <v/>
      </c>
      <c r="D283" s="61" t="str">
        <f>IF($B283="","",IF($B$280="","",IF($F$4=1,
SUMIFS(ENTRADAS[Valor],ENTRADAS[Categoria],$B$280,ENTRADAS[Status],"Concluído",ENTRADAS[Mês],D$5,ENTRADAS[Ano],$B$5,ENTRADAS[Subcategoria],$B283),
SUMIFS(ENTRADAS[Valor],ENTRADAS[Categoria],$B$280,ENTRADAS[Mês],D$5,ENTRADAS[Ano],$B$5,ENTRADAS[Subcategoria],$B283))))</f>
        <v/>
      </c>
      <c r="E283" s="61" t="str">
        <f>IF($B283="","",IF($B$280="","",IF($F$4=1,
SUMIFS(ENTRADAS[Valor],ENTRADAS[Categoria],$B$280,ENTRADAS[Status],"Concluído",ENTRADAS[Mês],E$5,ENTRADAS[Ano],$B$5,ENTRADAS[Subcategoria],$B283),
SUMIFS(ENTRADAS[Valor],ENTRADAS[Categoria],$B$280,ENTRADAS[Mês],E$5,ENTRADAS[Ano],$B$5,ENTRADAS[Subcategoria],$B283))))</f>
        <v/>
      </c>
      <c r="F283" s="61" t="str">
        <f>IF($B283="","",IF($B$280="","",IF($F$4=1,
SUMIFS(ENTRADAS[Valor],ENTRADAS[Categoria],$B$280,ENTRADAS[Status],"Concluído",ENTRADAS[Mês],F$5,ENTRADAS[Ano],$B$5,ENTRADAS[Subcategoria],$B283),
SUMIFS(ENTRADAS[Valor],ENTRADAS[Categoria],$B$280,ENTRADAS[Mês],F$5,ENTRADAS[Ano],$B$5,ENTRADAS[Subcategoria],$B283))))</f>
        <v/>
      </c>
      <c r="G283" s="61" t="str">
        <f>IF($B283="","",IF($B$280="","",IF($F$4=1,
SUMIFS(ENTRADAS[Valor],ENTRADAS[Categoria],$B$280,ENTRADAS[Status],"Concluído",ENTRADAS[Mês],G$5,ENTRADAS[Ano],$B$5,ENTRADAS[Subcategoria],$B283),
SUMIFS(ENTRADAS[Valor],ENTRADAS[Categoria],$B$280,ENTRADAS[Mês],G$5,ENTRADAS[Ano],$B$5,ENTRADAS[Subcategoria],$B283))))</f>
        <v/>
      </c>
      <c r="H283" s="61" t="str">
        <f>IF($B283="","",IF($B$280="","",IF($F$4=1,
SUMIFS(ENTRADAS[Valor],ENTRADAS[Categoria],$B$280,ENTRADAS[Status],"Concluído",ENTRADAS[Mês],H$5,ENTRADAS[Ano],$B$5,ENTRADAS[Subcategoria],$B283),
SUMIFS(ENTRADAS[Valor],ENTRADAS[Categoria],$B$280,ENTRADAS[Mês],H$5,ENTRADAS[Ano],$B$5,ENTRADAS[Subcategoria],$B283))))</f>
        <v/>
      </c>
      <c r="I283" s="61" t="str">
        <f>IF($B283="","",IF($B$280="","",IF($F$4=1,
SUMIFS(ENTRADAS[Valor],ENTRADAS[Categoria],$B$280,ENTRADAS[Status],"Concluído",ENTRADAS[Mês],I$5,ENTRADAS[Ano],$B$5,ENTRADAS[Subcategoria],$B283),
SUMIFS(ENTRADAS[Valor],ENTRADAS[Categoria],$B$280,ENTRADAS[Mês],I$5,ENTRADAS[Ano],$B$5,ENTRADAS[Subcategoria],$B283))))</f>
        <v/>
      </c>
      <c r="J283" s="61" t="str">
        <f>IF($B283="","",IF($B$280="","",IF($F$4=1,
SUMIFS(ENTRADAS[Valor],ENTRADAS[Categoria],$B$280,ENTRADAS[Status],"Concluído",ENTRADAS[Mês],J$5,ENTRADAS[Ano],$B$5,ENTRADAS[Subcategoria],$B283),
SUMIFS(ENTRADAS[Valor],ENTRADAS[Categoria],$B$280,ENTRADAS[Mês],J$5,ENTRADAS[Ano],$B$5,ENTRADAS[Subcategoria],$B283))))</f>
        <v/>
      </c>
      <c r="K283" s="61" t="str">
        <f>IF($B283="","",IF($B$280="","",IF($F$4=1,
SUMIFS(ENTRADAS[Valor],ENTRADAS[Categoria],$B$280,ENTRADAS[Status],"Concluído",ENTRADAS[Mês],K$5,ENTRADAS[Ano],$B$5,ENTRADAS[Subcategoria],$B283),
SUMIFS(ENTRADAS[Valor],ENTRADAS[Categoria],$B$280,ENTRADAS[Mês],K$5,ENTRADAS[Ano],$B$5,ENTRADAS[Subcategoria],$B283))))</f>
        <v/>
      </c>
      <c r="L283" s="61" t="str">
        <f>IF($B283="","",IF($B$280="","",IF($F$4=1,
SUMIFS(ENTRADAS[Valor],ENTRADAS[Categoria],$B$280,ENTRADAS[Status],"Concluído",ENTRADAS[Mês],L$5,ENTRADAS[Ano],$B$5,ENTRADAS[Subcategoria],$B283),
SUMIFS(ENTRADAS[Valor],ENTRADAS[Categoria],$B$280,ENTRADAS[Mês],L$5,ENTRADAS[Ano],$B$5,ENTRADAS[Subcategoria],$B283))))</f>
        <v/>
      </c>
      <c r="M283" s="61" t="str">
        <f>IF($B283="","",IF($B$280="","",IF($F$4=1,
SUMIFS(ENTRADAS[Valor],ENTRADAS[Categoria],$B$280,ENTRADAS[Status],"Concluído",ENTRADAS[Mês],M$5,ENTRADAS[Ano],$B$5,ENTRADAS[Subcategoria],$B283),
SUMIFS(ENTRADAS[Valor],ENTRADAS[Categoria],$B$280,ENTRADAS[Mês],M$5,ENTRADAS[Ano],$B$5,ENTRADAS[Subcategoria],$B283))))</f>
        <v/>
      </c>
      <c r="N283" s="61" t="str">
        <f>IF($B283="","",IF($B$280="","",IF($F$4=1,
SUMIFS(ENTRADAS[Valor],ENTRADAS[Categoria],$B$280,ENTRADAS[Status],"Concluído",ENTRADAS[Mês],N$5,ENTRADAS[Ano],$B$5,ENTRADAS[Subcategoria],$B283),
SUMIFS(ENTRADAS[Valor],ENTRADAS[Categoria],$B$280,ENTRADAS[Mês],N$5,ENTRADAS[Ano],$B$5,ENTRADAS[Subcategoria],$B283))))</f>
        <v/>
      </c>
      <c r="O283" s="57">
        <f t="shared" si="11"/>
        <v>0</v>
      </c>
    </row>
    <row r="284" spans="2:15" x14ac:dyDescent="0.3">
      <c r="B284" s="93" t="str">
        <f>IF('PLANO DE CONTAS'!J54="","",'PLANO DE CONTAS'!J54)</f>
        <v/>
      </c>
      <c r="C284" s="61" t="str">
        <f>IF($B284="","",IF($B$280="","",IF($F$4=1,
SUMIFS(ENTRADAS[Valor],ENTRADAS[Categoria],$B$280,ENTRADAS[Status],"Concluído",ENTRADAS[Mês],C$5,ENTRADAS[Ano],$B$5,ENTRADAS[Subcategoria],$B284),
SUMIFS(ENTRADAS[Valor],ENTRADAS[Categoria],$B$280,ENTRADAS[Mês],C$5,ENTRADAS[Ano],$B$5,ENTRADAS[Subcategoria],$B284))))</f>
        <v/>
      </c>
      <c r="D284" s="61" t="str">
        <f>IF($B284="","",IF($B$280="","",IF($F$4=1,
SUMIFS(ENTRADAS[Valor],ENTRADAS[Categoria],$B$280,ENTRADAS[Status],"Concluído",ENTRADAS[Mês],D$5,ENTRADAS[Ano],$B$5,ENTRADAS[Subcategoria],$B284),
SUMIFS(ENTRADAS[Valor],ENTRADAS[Categoria],$B$280,ENTRADAS[Mês],D$5,ENTRADAS[Ano],$B$5,ENTRADAS[Subcategoria],$B284))))</f>
        <v/>
      </c>
      <c r="E284" s="61" t="str">
        <f>IF($B284="","",IF($B$280="","",IF($F$4=1,
SUMIFS(ENTRADAS[Valor],ENTRADAS[Categoria],$B$280,ENTRADAS[Status],"Concluído",ENTRADAS[Mês],E$5,ENTRADAS[Ano],$B$5,ENTRADAS[Subcategoria],$B284),
SUMIFS(ENTRADAS[Valor],ENTRADAS[Categoria],$B$280,ENTRADAS[Mês],E$5,ENTRADAS[Ano],$B$5,ENTRADAS[Subcategoria],$B284))))</f>
        <v/>
      </c>
      <c r="F284" s="61" t="str">
        <f>IF($B284="","",IF($B$280="","",IF($F$4=1,
SUMIFS(ENTRADAS[Valor],ENTRADAS[Categoria],$B$280,ENTRADAS[Status],"Concluído",ENTRADAS[Mês],F$5,ENTRADAS[Ano],$B$5,ENTRADAS[Subcategoria],$B284),
SUMIFS(ENTRADAS[Valor],ENTRADAS[Categoria],$B$280,ENTRADAS[Mês],F$5,ENTRADAS[Ano],$B$5,ENTRADAS[Subcategoria],$B284))))</f>
        <v/>
      </c>
      <c r="G284" s="61" t="str">
        <f>IF($B284="","",IF($B$280="","",IF($F$4=1,
SUMIFS(ENTRADAS[Valor],ENTRADAS[Categoria],$B$280,ENTRADAS[Status],"Concluído",ENTRADAS[Mês],G$5,ENTRADAS[Ano],$B$5,ENTRADAS[Subcategoria],$B284),
SUMIFS(ENTRADAS[Valor],ENTRADAS[Categoria],$B$280,ENTRADAS[Mês],G$5,ENTRADAS[Ano],$B$5,ENTRADAS[Subcategoria],$B284))))</f>
        <v/>
      </c>
      <c r="H284" s="61" t="str">
        <f>IF($B284="","",IF($B$280="","",IF($F$4=1,
SUMIFS(ENTRADAS[Valor],ENTRADAS[Categoria],$B$280,ENTRADAS[Status],"Concluído",ENTRADAS[Mês],H$5,ENTRADAS[Ano],$B$5,ENTRADAS[Subcategoria],$B284),
SUMIFS(ENTRADAS[Valor],ENTRADAS[Categoria],$B$280,ENTRADAS[Mês],H$5,ENTRADAS[Ano],$B$5,ENTRADAS[Subcategoria],$B284))))</f>
        <v/>
      </c>
      <c r="I284" s="61" t="str">
        <f>IF($B284="","",IF($B$280="","",IF($F$4=1,
SUMIFS(ENTRADAS[Valor],ENTRADAS[Categoria],$B$280,ENTRADAS[Status],"Concluído",ENTRADAS[Mês],I$5,ENTRADAS[Ano],$B$5,ENTRADAS[Subcategoria],$B284),
SUMIFS(ENTRADAS[Valor],ENTRADAS[Categoria],$B$280,ENTRADAS[Mês],I$5,ENTRADAS[Ano],$B$5,ENTRADAS[Subcategoria],$B284))))</f>
        <v/>
      </c>
      <c r="J284" s="61" t="str">
        <f>IF($B284="","",IF($B$280="","",IF($F$4=1,
SUMIFS(ENTRADAS[Valor],ENTRADAS[Categoria],$B$280,ENTRADAS[Status],"Concluído",ENTRADAS[Mês],J$5,ENTRADAS[Ano],$B$5,ENTRADAS[Subcategoria],$B284),
SUMIFS(ENTRADAS[Valor],ENTRADAS[Categoria],$B$280,ENTRADAS[Mês],J$5,ENTRADAS[Ano],$B$5,ENTRADAS[Subcategoria],$B284))))</f>
        <v/>
      </c>
      <c r="K284" s="61" t="str">
        <f>IF($B284="","",IF($B$280="","",IF($F$4=1,
SUMIFS(ENTRADAS[Valor],ENTRADAS[Categoria],$B$280,ENTRADAS[Status],"Concluído",ENTRADAS[Mês],K$5,ENTRADAS[Ano],$B$5,ENTRADAS[Subcategoria],$B284),
SUMIFS(ENTRADAS[Valor],ENTRADAS[Categoria],$B$280,ENTRADAS[Mês],K$5,ENTRADAS[Ano],$B$5,ENTRADAS[Subcategoria],$B284))))</f>
        <v/>
      </c>
      <c r="L284" s="61" t="str">
        <f>IF($B284="","",IF($B$280="","",IF($F$4=1,
SUMIFS(ENTRADAS[Valor],ENTRADAS[Categoria],$B$280,ENTRADAS[Status],"Concluído",ENTRADAS[Mês],L$5,ENTRADAS[Ano],$B$5,ENTRADAS[Subcategoria],$B284),
SUMIFS(ENTRADAS[Valor],ENTRADAS[Categoria],$B$280,ENTRADAS[Mês],L$5,ENTRADAS[Ano],$B$5,ENTRADAS[Subcategoria],$B284))))</f>
        <v/>
      </c>
      <c r="M284" s="61" t="str">
        <f>IF($B284="","",IF($B$280="","",IF($F$4=1,
SUMIFS(ENTRADAS[Valor],ENTRADAS[Categoria],$B$280,ENTRADAS[Status],"Concluído",ENTRADAS[Mês],M$5,ENTRADAS[Ano],$B$5,ENTRADAS[Subcategoria],$B284),
SUMIFS(ENTRADAS[Valor],ENTRADAS[Categoria],$B$280,ENTRADAS[Mês],M$5,ENTRADAS[Ano],$B$5,ENTRADAS[Subcategoria],$B284))))</f>
        <v/>
      </c>
      <c r="N284" s="61" t="str">
        <f>IF($B284="","",IF($B$280="","",IF($F$4=1,
SUMIFS(ENTRADAS[Valor],ENTRADAS[Categoria],$B$280,ENTRADAS[Status],"Concluído",ENTRADAS[Mês],N$5,ENTRADAS[Ano],$B$5,ENTRADAS[Subcategoria],$B284),
SUMIFS(ENTRADAS[Valor],ENTRADAS[Categoria],$B$280,ENTRADAS[Mês],N$5,ENTRADAS[Ano],$B$5,ENTRADAS[Subcategoria],$B284))))</f>
        <v/>
      </c>
      <c r="O284" s="57">
        <f t="shared" si="11"/>
        <v>0</v>
      </c>
    </row>
    <row r="285" spans="2:15" x14ac:dyDescent="0.3">
      <c r="B285" s="93" t="str">
        <f>IF('PLANO DE CONTAS'!J55="","",'PLANO DE CONTAS'!J55)</f>
        <v/>
      </c>
      <c r="C285" s="61" t="str">
        <f>IF($B285="","",IF($B$280="","",IF($F$4=1,
SUMIFS(ENTRADAS[Valor],ENTRADAS[Categoria],$B$280,ENTRADAS[Status],"Concluído",ENTRADAS[Mês],C$5,ENTRADAS[Ano],$B$5,ENTRADAS[Subcategoria],$B285),
SUMIFS(ENTRADAS[Valor],ENTRADAS[Categoria],$B$280,ENTRADAS[Mês],C$5,ENTRADAS[Ano],$B$5,ENTRADAS[Subcategoria],$B285))))</f>
        <v/>
      </c>
      <c r="D285" s="61" t="str">
        <f>IF($B285="","",IF($B$280="","",IF($F$4=1,
SUMIFS(ENTRADAS[Valor],ENTRADAS[Categoria],$B$280,ENTRADAS[Status],"Concluído",ENTRADAS[Mês],D$5,ENTRADAS[Ano],$B$5,ENTRADAS[Subcategoria],$B285),
SUMIFS(ENTRADAS[Valor],ENTRADAS[Categoria],$B$280,ENTRADAS[Mês],D$5,ENTRADAS[Ano],$B$5,ENTRADAS[Subcategoria],$B285))))</f>
        <v/>
      </c>
      <c r="E285" s="61" t="str">
        <f>IF($B285="","",IF($B$280="","",IF($F$4=1,
SUMIFS(ENTRADAS[Valor],ENTRADAS[Categoria],$B$280,ENTRADAS[Status],"Concluído",ENTRADAS[Mês],E$5,ENTRADAS[Ano],$B$5,ENTRADAS[Subcategoria],$B285),
SUMIFS(ENTRADAS[Valor],ENTRADAS[Categoria],$B$280,ENTRADAS[Mês],E$5,ENTRADAS[Ano],$B$5,ENTRADAS[Subcategoria],$B285))))</f>
        <v/>
      </c>
      <c r="F285" s="61" t="str">
        <f>IF($B285="","",IF($B$280="","",IF($F$4=1,
SUMIFS(ENTRADAS[Valor],ENTRADAS[Categoria],$B$280,ENTRADAS[Status],"Concluído",ENTRADAS[Mês],F$5,ENTRADAS[Ano],$B$5,ENTRADAS[Subcategoria],$B285),
SUMIFS(ENTRADAS[Valor],ENTRADAS[Categoria],$B$280,ENTRADAS[Mês],F$5,ENTRADAS[Ano],$B$5,ENTRADAS[Subcategoria],$B285))))</f>
        <v/>
      </c>
      <c r="G285" s="61" t="str">
        <f>IF($B285="","",IF($B$280="","",IF($F$4=1,
SUMIFS(ENTRADAS[Valor],ENTRADAS[Categoria],$B$280,ENTRADAS[Status],"Concluído",ENTRADAS[Mês],G$5,ENTRADAS[Ano],$B$5,ENTRADAS[Subcategoria],$B285),
SUMIFS(ENTRADAS[Valor],ENTRADAS[Categoria],$B$280,ENTRADAS[Mês],G$5,ENTRADAS[Ano],$B$5,ENTRADAS[Subcategoria],$B285))))</f>
        <v/>
      </c>
      <c r="H285" s="61" t="str">
        <f>IF($B285="","",IF($B$280="","",IF($F$4=1,
SUMIFS(ENTRADAS[Valor],ENTRADAS[Categoria],$B$280,ENTRADAS[Status],"Concluído",ENTRADAS[Mês],H$5,ENTRADAS[Ano],$B$5,ENTRADAS[Subcategoria],$B285),
SUMIFS(ENTRADAS[Valor],ENTRADAS[Categoria],$B$280,ENTRADAS[Mês],H$5,ENTRADAS[Ano],$B$5,ENTRADAS[Subcategoria],$B285))))</f>
        <v/>
      </c>
      <c r="I285" s="61" t="str">
        <f>IF($B285="","",IF($B$280="","",IF($F$4=1,
SUMIFS(ENTRADAS[Valor],ENTRADAS[Categoria],$B$280,ENTRADAS[Status],"Concluído",ENTRADAS[Mês],I$5,ENTRADAS[Ano],$B$5,ENTRADAS[Subcategoria],$B285),
SUMIFS(ENTRADAS[Valor],ENTRADAS[Categoria],$B$280,ENTRADAS[Mês],I$5,ENTRADAS[Ano],$B$5,ENTRADAS[Subcategoria],$B285))))</f>
        <v/>
      </c>
      <c r="J285" s="61" t="str">
        <f>IF($B285="","",IF($B$280="","",IF($F$4=1,
SUMIFS(ENTRADAS[Valor],ENTRADAS[Categoria],$B$280,ENTRADAS[Status],"Concluído",ENTRADAS[Mês],J$5,ENTRADAS[Ano],$B$5,ENTRADAS[Subcategoria],$B285),
SUMIFS(ENTRADAS[Valor],ENTRADAS[Categoria],$B$280,ENTRADAS[Mês],J$5,ENTRADAS[Ano],$B$5,ENTRADAS[Subcategoria],$B285))))</f>
        <v/>
      </c>
      <c r="K285" s="61" t="str">
        <f>IF($B285="","",IF($B$280="","",IF($F$4=1,
SUMIFS(ENTRADAS[Valor],ENTRADAS[Categoria],$B$280,ENTRADAS[Status],"Concluído",ENTRADAS[Mês],K$5,ENTRADAS[Ano],$B$5,ENTRADAS[Subcategoria],$B285),
SUMIFS(ENTRADAS[Valor],ENTRADAS[Categoria],$B$280,ENTRADAS[Mês],K$5,ENTRADAS[Ano],$B$5,ENTRADAS[Subcategoria],$B285))))</f>
        <v/>
      </c>
      <c r="L285" s="61" t="str">
        <f>IF($B285="","",IF($B$280="","",IF($F$4=1,
SUMIFS(ENTRADAS[Valor],ENTRADAS[Categoria],$B$280,ENTRADAS[Status],"Concluído",ENTRADAS[Mês],L$5,ENTRADAS[Ano],$B$5,ENTRADAS[Subcategoria],$B285),
SUMIFS(ENTRADAS[Valor],ENTRADAS[Categoria],$B$280,ENTRADAS[Mês],L$5,ENTRADAS[Ano],$B$5,ENTRADAS[Subcategoria],$B285))))</f>
        <v/>
      </c>
      <c r="M285" s="61" t="str">
        <f>IF($B285="","",IF($B$280="","",IF($F$4=1,
SUMIFS(ENTRADAS[Valor],ENTRADAS[Categoria],$B$280,ENTRADAS[Status],"Concluído",ENTRADAS[Mês],M$5,ENTRADAS[Ano],$B$5,ENTRADAS[Subcategoria],$B285),
SUMIFS(ENTRADAS[Valor],ENTRADAS[Categoria],$B$280,ENTRADAS[Mês],M$5,ENTRADAS[Ano],$B$5,ENTRADAS[Subcategoria],$B285))))</f>
        <v/>
      </c>
      <c r="N285" s="61" t="str">
        <f>IF($B285="","",IF($B$280="","",IF($F$4=1,
SUMIFS(ENTRADAS[Valor],ENTRADAS[Categoria],$B$280,ENTRADAS[Status],"Concluído",ENTRADAS[Mês],N$5,ENTRADAS[Ano],$B$5,ENTRADAS[Subcategoria],$B285),
SUMIFS(ENTRADAS[Valor],ENTRADAS[Categoria],$B$280,ENTRADAS[Mês],N$5,ENTRADAS[Ano],$B$5,ENTRADAS[Subcategoria],$B285))))</f>
        <v/>
      </c>
      <c r="O285" s="57">
        <f t="shared" si="11"/>
        <v>0</v>
      </c>
    </row>
    <row r="286" spans="2:15" x14ac:dyDescent="0.3">
      <c r="B286" s="93" t="str">
        <f>IF('PLANO DE CONTAS'!J56="","",'PLANO DE CONTAS'!J56)</f>
        <v/>
      </c>
      <c r="C286" s="61" t="str">
        <f>IF($B286="","",IF($B$280="","",IF($F$4=1,
SUMIFS(ENTRADAS[Valor],ENTRADAS[Categoria],$B$280,ENTRADAS[Status],"Concluído",ENTRADAS[Mês],C$5,ENTRADAS[Ano],$B$5,ENTRADAS[Subcategoria],$B286),
SUMIFS(ENTRADAS[Valor],ENTRADAS[Categoria],$B$280,ENTRADAS[Mês],C$5,ENTRADAS[Ano],$B$5,ENTRADAS[Subcategoria],$B286))))</f>
        <v/>
      </c>
      <c r="D286" s="61" t="str">
        <f>IF($B286="","",IF($B$280="","",IF($F$4=1,
SUMIFS(ENTRADAS[Valor],ENTRADAS[Categoria],$B$280,ENTRADAS[Status],"Concluído",ENTRADAS[Mês],D$5,ENTRADAS[Ano],$B$5,ENTRADAS[Subcategoria],$B286),
SUMIFS(ENTRADAS[Valor],ENTRADAS[Categoria],$B$280,ENTRADAS[Mês],D$5,ENTRADAS[Ano],$B$5,ENTRADAS[Subcategoria],$B286))))</f>
        <v/>
      </c>
      <c r="E286" s="61" t="str">
        <f>IF($B286="","",IF($B$280="","",IF($F$4=1,
SUMIFS(ENTRADAS[Valor],ENTRADAS[Categoria],$B$280,ENTRADAS[Status],"Concluído",ENTRADAS[Mês],E$5,ENTRADAS[Ano],$B$5,ENTRADAS[Subcategoria],$B286),
SUMIFS(ENTRADAS[Valor],ENTRADAS[Categoria],$B$280,ENTRADAS[Mês],E$5,ENTRADAS[Ano],$B$5,ENTRADAS[Subcategoria],$B286))))</f>
        <v/>
      </c>
      <c r="F286" s="61" t="str">
        <f>IF($B286="","",IF($B$280="","",IF($F$4=1,
SUMIFS(ENTRADAS[Valor],ENTRADAS[Categoria],$B$280,ENTRADAS[Status],"Concluído",ENTRADAS[Mês],F$5,ENTRADAS[Ano],$B$5,ENTRADAS[Subcategoria],$B286),
SUMIFS(ENTRADAS[Valor],ENTRADAS[Categoria],$B$280,ENTRADAS[Mês],F$5,ENTRADAS[Ano],$B$5,ENTRADAS[Subcategoria],$B286))))</f>
        <v/>
      </c>
      <c r="G286" s="61" t="str">
        <f>IF($B286="","",IF($B$280="","",IF($F$4=1,
SUMIFS(ENTRADAS[Valor],ENTRADAS[Categoria],$B$280,ENTRADAS[Status],"Concluído",ENTRADAS[Mês],G$5,ENTRADAS[Ano],$B$5,ENTRADAS[Subcategoria],$B286),
SUMIFS(ENTRADAS[Valor],ENTRADAS[Categoria],$B$280,ENTRADAS[Mês],G$5,ENTRADAS[Ano],$B$5,ENTRADAS[Subcategoria],$B286))))</f>
        <v/>
      </c>
      <c r="H286" s="61" t="str">
        <f>IF($B286="","",IF($B$280="","",IF($F$4=1,
SUMIFS(ENTRADAS[Valor],ENTRADAS[Categoria],$B$280,ENTRADAS[Status],"Concluído",ENTRADAS[Mês],H$5,ENTRADAS[Ano],$B$5,ENTRADAS[Subcategoria],$B286),
SUMIFS(ENTRADAS[Valor],ENTRADAS[Categoria],$B$280,ENTRADAS[Mês],H$5,ENTRADAS[Ano],$B$5,ENTRADAS[Subcategoria],$B286))))</f>
        <v/>
      </c>
      <c r="I286" s="61" t="str">
        <f>IF($B286="","",IF($B$280="","",IF($F$4=1,
SUMIFS(ENTRADAS[Valor],ENTRADAS[Categoria],$B$280,ENTRADAS[Status],"Concluído",ENTRADAS[Mês],I$5,ENTRADAS[Ano],$B$5,ENTRADAS[Subcategoria],$B286),
SUMIFS(ENTRADAS[Valor],ENTRADAS[Categoria],$B$280,ENTRADAS[Mês],I$5,ENTRADAS[Ano],$B$5,ENTRADAS[Subcategoria],$B286))))</f>
        <v/>
      </c>
      <c r="J286" s="61" t="str">
        <f>IF($B286="","",IF($B$280="","",IF($F$4=1,
SUMIFS(ENTRADAS[Valor],ENTRADAS[Categoria],$B$280,ENTRADAS[Status],"Concluído",ENTRADAS[Mês],J$5,ENTRADAS[Ano],$B$5,ENTRADAS[Subcategoria],$B286),
SUMIFS(ENTRADAS[Valor],ENTRADAS[Categoria],$B$280,ENTRADAS[Mês],J$5,ENTRADAS[Ano],$B$5,ENTRADAS[Subcategoria],$B286))))</f>
        <v/>
      </c>
      <c r="K286" s="61" t="str">
        <f>IF($B286="","",IF($B$280="","",IF($F$4=1,
SUMIFS(ENTRADAS[Valor],ENTRADAS[Categoria],$B$280,ENTRADAS[Status],"Concluído",ENTRADAS[Mês],K$5,ENTRADAS[Ano],$B$5,ENTRADAS[Subcategoria],$B286),
SUMIFS(ENTRADAS[Valor],ENTRADAS[Categoria],$B$280,ENTRADAS[Mês],K$5,ENTRADAS[Ano],$B$5,ENTRADAS[Subcategoria],$B286))))</f>
        <v/>
      </c>
      <c r="L286" s="61" t="str">
        <f>IF($B286="","",IF($B$280="","",IF($F$4=1,
SUMIFS(ENTRADAS[Valor],ENTRADAS[Categoria],$B$280,ENTRADAS[Status],"Concluído",ENTRADAS[Mês],L$5,ENTRADAS[Ano],$B$5,ENTRADAS[Subcategoria],$B286),
SUMIFS(ENTRADAS[Valor],ENTRADAS[Categoria],$B$280,ENTRADAS[Mês],L$5,ENTRADAS[Ano],$B$5,ENTRADAS[Subcategoria],$B286))))</f>
        <v/>
      </c>
      <c r="M286" s="61" t="str">
        <f>IF($B286="","",IF($B$280="","",IF($F$4=1,
SUMIFS(ENTRADAS[Valor],ENTRADAS[Categoria],$B$280,ENTRADAS[Status],"Concluído",ENTRADAS[Mês],M$5,ENTRADAS[Ano],$B$5,ENTRADAS[Subcategoria],$B286),
SUMIFS(ENTRADAS[Valor],ENTRADAS[Categoria],$B$280,ENTRADAS[Mês],M$5,ENTRADAS[Ano],$B$5,ENTRADAS[Subcategoria],$B286))))</f>
        <v/>
      </c>
      <c r="N286" s="61" t="str">
        <f>IF($B286="","",IF($B$280="","",IF($F$4=1,
SUMIFS(ENTRADAS[Valor],ENTRADAS[Categoria],$B$280,ENTRADAS[Status],"Concluído",ENTRADAS[Mês],N$5,ENTRADAS[Ano],$B$5,ENTRADAS[Subcategoria],$B286),
SUMIFS(ENTRADAS[Valor],ENTRADAS[Categoria],$B$280,ENTRADAS[Mês],N$5,ENTRADAS[Ano],$B$5,ENTRADAS[Subcategoria],$B286))))</f>
        <v/>
      </c>
      <c r="O286" s="57">
        <f t="shared" si="11"/>
        <v>0</v>
      </c>
    </row>
    <row r="287" spans="2:15" x14ac:dyDescent="0.3">
      <c r="B287" s="93" t="str">
        <f>IF('PLANO DE CONTAS'!J57="","",'PLANO DE CONTAS'!J57)</f>
        <v/>
      </c>
      <c r="C287" s="61" t="str">
        <f>IF($B287="","",IF($B$280="","",IF($F$4=1,
SUMIFS(ENTRADAS[Valor],ENTRADAS[Categoria],$B$280,ENTRADAS[Status],"Concluído",ENTRADAS[Mês],C$5,ENTRADAS[Ano],$B$5,ENTRADAS[Subcategoria],$B287),
SUMIFS(ENTRADAS[Valor],ENTRADAS[Categoria],$B$280,ENTRADAS[Mês],C$5,ENTRADAS[Ano],$B$5,ENTRADAS[Subcategoria],$B287))))</f>
        <v/>
      </c>
      <c r="D287" s="61" t="str">
        <f>IF($B287="","",IF($B$280="","",IF($F$4=1,
SUMIFS(ENTRADAS[Valor],ENTRADAS[Categoria],$B$280,ENTRADAS[Status],"Concluído",ENTRADAS[Mês],D$5,ENTRADAS[Ano],$B$5,ENTRADAS[Subcategoria],$B287),
SUMIFS(ENTRADAS[Valor],ENTRADAS[Categoria],$B$280,ENTRADAS[Mês],D$5,ENTRADAS[Ano],$B$5,ENTRADAS[Subcategoria],$B287))))</f>
        <v/>
      </c>
      <c r="E287" s="61" t="str">
        <f>IF($B287="","",IF($B$280="","",IF($F$4=1,
SUMIFS(ENTRADAS[Valor],ENTRADAS[Categoria],$B$280,ENTRADAS[Status],"Concluído",ENTRADAS[Mês],E$5,ENTRADAS[Ano],$B$5,ENTRADAS[Subcategoria],$B287),
SUMIFS(ENTRADAS[Valor],ENTRADAS[Categoria],$B$280,ENTRADAS[Mês],E$5,ENTRADAS[Ano],$B$5,ENTRADAS[Subcategoria],$B287))))</f>
        <v/>
      </c>
      <c r="F287" s="61" t="str">
        <f>IF($B287="","",IF($B$280="","",IF($F$4=1,
SUMIFS(ENTRADAS[Valor],ENTRADAS[Categoria],$B$280,ENTRADAS[Status],"Concluído",ENTRADAS[Mês],F$5,ENTRADAS[Ano],$B$5,ENTRADAS[Subcategoria],$B287),
SUMIFS(ENTRADAS[Valor],ENTRADAS[Categoria],$B$280,ENTRADAS[Mês],F$5,ENTRADAS[Ano],$B$5,ENTRADAS[Subcategoria],$B287))))</f>
        <v/>
      </c>
      <c r="G287" s="61" t="str">
        <f>IF($B287="","",IF($B$280="","",IF($F$4=1,
SUMIFS(ENTRADAS[Valor],ENTRADAS[Categoria],$B$280,ENTRADAS[Status],"Concluído",ENTRADAS[Mês],G$5,ENTRADAS[Ano],$B$5,ENTRADAS[Subcategoria],$B287),
SUMIFS(ENTRADAS[Valor],ENTRADAS[Categoria],$B$280,ENTRADAS[Mês],G$5,ENTRADAS[Ano],$B$5,ENTRADAS[Subcategoria],$B287))))</f>
        <v/>
      </c>
      <c r="H287" s="61" t="str">
        <f>IF($B287="","",IF($B$280="","",IF($F$4=1,
SUMIFS(ENTRADAS[Valor],ENTRADAS[Categoria],$B$280,ENTRADAS[Status],"Concluído",ENTRADAS[Mês],H$5,ENTRADAS[Ano],$B$5,ENTRADAS[Subcategoria],$B287),
SUMIFS(ENTRADAS[Valor],ENTRADAS[Categoria],$B$280,ENTRADAS[Mês],H$5,ENTRADAS[Ano],$B$5,ENTRADAS[Subcategoria],$B287))))</f>
        <v/>
      </c>
      <c r="I287" s="61" t="str">
        <f>IF($B287="","",IF($B$280="","",IF($F$4=1,
SUMIFS(ENTRADAS[Valor],ENTRADAS[Categoria],$B$280,ENTRADAS[Status],"Concluído",ENTRADAS[Mês],I$5,ENTRADAS[Ano],$B$5,ENTRADAS[Subcategoria],$B287),
SUMIFS(ENTRADAS[Valor],ENTRADAS[Categoria],$B$280,ENTRADAS[Mês],I$5,ENTRADAS[Ano],$B$5,ENTRADAS[Subcategoria],$B287))))</f>
        <v/>
      </c>
      <c r="J287" s="61" t="str">
        <f>IF($B287="","",IF($B$280="","",IF($F$4=1,
SUMIFS(ENTRADAS[Valor],ENTRADAS[Categoria],$B$280,ENTRADAS[Status],"Concluído",ENTRADAS[Mês],J$5,ENTRADAS[Ano],$B$5,ENTRADAS[Subcategoria],$B287),
SUMIFS(ENTRADAS[Valor],ENTRADAS[Categoria],$B$280,ENTRADAS[Mês],J$5,ENTRADAS[Ano],$B$5,ENTRADAS[Subcategoria],$B287))))</f>
        <v/>
      </c>
      <c r="K287" s="61" t="str">
        <f>IF($B287="","",IF($B$280="","",IF($F$4=1,
SUMIFS(ENTRADAS[Valor],ENTRADAS[Categoria],$B$280,ENTRADAS[Status],"Concluído",ENTRADAS[Mês],K$5,ENTRADAS[Ano],$B$5,ENTRADAS[Subcategoria],$B287),
SUMIFS(ENTRADAS[Valor],ENTRADAS[Categoria],$B$280,ENTRADAS[Mês],K$5,ENTRADAS[Ano],$B$5,ENTRADAS[Subcategoria],$B287))))</f>
        <v/>
      </c>
      <c r="L287" s="61" t="str">
        <f>IF($B287="","",IF($B$280="","",IF($F$4=1,
SUMIFS(ENTRADAS[Valor],ENTRADAS[Categoria],$B$280,ENTRADAS[Status],"Concluído",ENTRADAS[Mês],L$5,ENTRADAS[Ano],$B$5,ENTRADAS[Subcategoria],$B287),
SUMIFS(ENTRADAS[Valor],ENTRADAS[Categoria],$B$280,ENTRADAS[Mês],L$5,ENTRADAS[Ano],$B$5,ENTRADAS[Subcategoria],$B287))))</f>
        <v/>
      </c>
      <c r="M287" s="61" t="str">
        <f>IF($B287="","",IF($B$280="","",IF($F$4=1,
SUMIFS(ENTRADAS[Valor],ENTRADAS[Categoria],$B$280,ENTRADAS[Status],"Concluído",ENTRADAS[Mês],M$5,ENTRADAS[Ano],$B$5,ENTRADAS[Subcategoria],$B287),
SUMIFS(ENTRADAS[Valor],ENTRADAS[Categoria],$B$280,ENTRADAS[Mês],M$5,ENTRADAS[Ano],$B$5,ENTRADAS[Subcategoria],$B287))))</f>
        <v/>
      </c>
      <c r="N287" s="61" t="str">
        <f>IF($B287="","",IF($B$280="","",IF($F$4=1,
SUMIFS(ENTRADAS[Valor],ENTRADAS[Categoria],$B$280,ENTRADAS[Status],"Concluído",ENTRADAS[Mês],N$5,ENTRADAS[Ano],$B$5,ENTRADAS[Subcategoria],$B287),
SUMIFS(ENTRADAS[Valor],ENTRADAS[Categoria],$B$280,ENTRADAS[Mês],N$5,ENTRADAS[Ano],$B$5,ENTRADAS[Subcategoria],$B287))))</f>
        <v/>
      </c>
      <c r="O287" s="57">
        <f t="shared" si="11"/>
        <v>0</v>
      </c>
    </row>
    <row r="288" spans="2:15" x14ac:dyDescent="0.3">
      <c r="B288" s="93" t="str">
        <f>IF('PLANO DE CONTAS'!J58="","",'PLANO DE CONTAS'!J58)</f>
        <v/>
      </c>
      <c r="C288" s="61" t="str">
        <f>IF($B288="","",IF($B$280="","",IF($F$4=1,
SUMIFS(ENTRADAS[Valor],ENTRADAS[Categoria],$B$280,ENTRADAS[Status],"Concluído",ENTRADAS[Mês],C$5,ENTRADAS[Ano],$B$5,ENTRADAS[Subcategoria],$B288),
SUMIFS(ENTRADAS[Valor],ENTRADAS[Categoria],$B$280,ENTRADAS[Mês],C$5,ENTRADAS[Ano],$B$5,ENTRADAS[Subcategoria],$B288))))</f>
        <v/>
      </c>
      <c r="D288" s="61" t="str">
        <f>IF($B288="","",IF($B$280="","",IF($F$4=1,
SUMIFS(ENTRADAS[Valor],ENTRADAS[Categoria],$B$280,ENTRADAS[Status],"Concluído",ENTRADAS[Mês],D$5,ENTRADAS[Ano],$B$5,ENTRADAS[Subcategoria],$B288),
SUMIFS(ENTRADAS[Valor],ENTRADAS[Categoria],$B$280,ENTRADAS[Mês],D$5,ENTRADAS[Ano],$B$5,ENTRADAS[Subcategoria],$B288))))</f>
        <v/>
      </c>
      <c r="E288" s="61" t="str">
        <f>IF($B288="","",IF($B$280="","",IF($F$4=1,
SUMIFS(ENTRADAS[Valor],ENTRADAS[Categoria],$B$280,ENTRADAS[Status],"Concluído",ENTRADAS[Mês],E$5,ENTRADAS[Ano],$B$5,ENTRADAS[Subcategoria],$B288),
SUMIFS(ENTRADAS[Valor],ENTRADAS[Categoria],$B$280,ENTRADAS[Mês],E$5,ENTRADAS[Ano],$B$5,ENTRADAS[Subcategoria],$B288))))</f>
        <v/>
      </c>
      <c r="F288" s="61" t="str">
        <f>IF($B288="","",IF($B$280="","",IF($F$4=1,
SUMIFS(ENTRADAS[Valor],ENTRADAS[Categoria],$B$280,ENTRADAS[Status],"Concluído",ENTRADAS[Mês],F$5,ENTRADAS[Ano],$B$5,ENTRADAS[Subcategoria],$B288),
SUMIFS(ENTRADAS[Valor],ENTRADAS[Categoria],$B$280,ENTRADAS[Mês],F$5,ENTRADAS[Ano],$B$5,ENTRADAS[Subcategoria],$B288))))</f>
        <v/>
      </c>
      <c r="G288" s="61" t="str">
        <f>IF($B288="","",IF($B$280="","",IF($F$4=1,
SUMIFS(ENTRADAS[Valor],ENTRADAS[Categoria],$B$280,ENTRADAS[Status],"Concluído",ENTRADAS[Mês],G$5,ENTRADAS[Ano],$B$5,ENTRADAS[Subcategoria],$B288),
SUMIFS(ENTRADAS[Valor],ENTRADAS[Categoria],$B$280,ENTRADAS[Mês],G$5,ENTRADAS[Ano],$B$5,ENTRADAS[Subcategoria],$B288))))</f>
        <v/>
      </c>
      <c r="H288" s="61" t="str">
        <f>IF($B288="","",IF($B$280="","",IF($F$4=1,
SUMIFS(ENTRADAS[Valor],ENTRADAS[Categoria],$B$280,ENTRADAS[Status],"Concluído",ENTRADAS[Mês],H$5,ENTRADAS[Ano],$B$5,ENTRADAS[Subcategoria],$B288),
SUMIFS(ENTRADAS[Valor],ENTRADAS[Categoria],$B$280,ENTRADAS[Mês],H$5,ENTRADAS[Ano],$B$5,ENTRADAS[Subcategoria],$B288))))</f>
        <v/>
      </c>
      <c r="I288" s="61" t="str">
        <f>IF($B288="","",IF($B$280="","",IF($F$4=1,
SUMIFS(ENTRADAS[Valor],ENTRADAS[Categoria],$B$280,ENTRADAS[Status],"Concluído",ENTRADAS[Mês],I$5,ENTRADAS[Ano],$B$5,ENTRADAS[Subcategoria],$B288),
SUMIFS(ENTRADAS[Valor],ENTRADAS[Categoria],$B$280,ENTRADAS[Mês],I$5,ENTRADAS[Ano],$B$5,ENTRADAS[Subcategoria],$B288))))</f>
        <v/>
      </c>
      <c r="J288" s="61" t="str">
        <f>IF($B288="","",IF($B$280="","",IF($F$4=1,
SUMIFS(ENTRADAS[Valor],ENTRADAS[Categoria],$B$280,ENTRADAS[Status],"Concluído",ENTRADAS[Mês],J$5,ENTRADAS[Ano],$B$5,ENTRADAS[Subcategoria],$B288),
SUMIFS(ENTRADAS[Valor],ENTRADAS[Categoria],$B$280,ENTRADAS[Mês],J$5,ENTRADAS[Ano],$B$5,ENTRADAS[Subcategoria],$B288))))</f>
        <v/>
      </c>
      <c r="K288" s="61" t="str">
        <f>IF($B288="","",IF($B$280="","",IF($F$4=1,
SUMIFS(ENTRADAS[Valor],ENTRADAS[Categoria],$B$280,ENTRADAS[Status],"Concluído",ENTRADAS[Mês],K$5,ENTRADAS[Ano],$B$5,ENTRADAS[Subcategoria],$B288),
SUMIFS(ENTRADAS[Valor],ENTRADAS[Categoria],$B$280,ENTRADAS[Mês],K$5,ENTRADAS[Ano],$B$5,ENTRADAS[Subcategoria],$B288))))</f>
        <v/>
      </c>
      <c r="L288" s="61" t="str">
        <f>IF($B288="","",IF($B$280="","",IF($F$4=1,
SUMIFS(ENTRADAS[Valor],ENTRADAS[Categoria],$B$280,ENTRADAS[Status],"Concluído",ENTRADAS[Mês],L$5,ENTRADAS[Ano],$B$5,ENTRADAS[Subcategoria],$B288),
SUMIFS(ENTRADAS[Valor],ENTRADAS[Categoria],$B$280,ENTRADAS[Mês],L$5,ENTRADAS[Ano],$B$5,ENTRADAS[Subcategoria],$B288))))</f>
        <v/>
      </c>
      <c r="M288" s="61" t="str">
        <f>IF($B288="","",IF($B$280="","",IF($F$4=1,
SUMIFS(ENTRADAS[Valor],ENTRADAS[Categoria],$B$280,ENTRADAS[Status],"Concluído",ENTRADAS[Mês],M$5,ENTRADAS[Ano],$B$5,ENTRADAS[Subcategoria],$B288),
SUMIFS(ENTRADAS[Valor],ENTRADAS[Categoria],$B$280,ENTRADAS[Mês],M$5,ENTRADAS[Ano],$B$5,ENTRADAS[Subcategoria],$B288))))</f>
        <v/>
      </c>
      <c r="N288" s="61" t="str">
        <f>IF($B288="","",IF($B$280="","",IF($F$4=1,
SUMIFS(ENTRADAS[Valor],ENTRADAS[Categoria],$B$280,ENTRADAS[Status],"Concluído",ENTRADAS[Mês],N$5,ENTRADAS[Ano],$B$5,ENTRADAS[Subcategoria],$B288),
SUMIFS(ENTRADAS[Valor],ENTRADAS[Categoria],$B$280,ENTRADAS[Mês],N$5,ENTRADAS[Ano],$B$5,ENTRADAS[Subcategoria],$B288))))</f>
        <v/>
      </c>
      <c r="O288" s="57">
        <f t="shared" si="11"/>
        <v>0</v>
      </c>
    </row>
    <row r="289" spans="2:15" x14ac:dyDescent="0.3">
      <c r="B289" s="93" t="str">
        <f>IF('PLANO DE CONTAS'!J59="","",'PLANO DE CONTAS'!J59)</f>
        <v/>
      </c>
      <c r="C289" s="61" t="str">
        <f>IF($B289="","",IF($B$280="","",IF($F$4=1,
SUMIFS(ENTRADAS[Valor],ENTRADAS[Categoria],$B$280,ENTRADAS[Status],"Concluído",ENTRADAS[Mês],C$5,ENTRADAS[Ano],$B$5,ENTRADAS[Subcategoria],$B289),
SUMIFS(ENTRADAS[Valor],ENTRADAS[Categoria],$B$280,ENTRADAS[Mês],C$5,ENTRADAS[Ano],$B$5,ENTRADAS[Subcategoria],$B289))))</f>
        <v/>
      </c>
      <c r="D289" s="61" t="str">
        <f>IF($B289="","",IF($B$280="","",IF($F$4=1,
SUMIFS(ENTRADAS[Valor],ENTRADAS[Categoria],$B$280,ENTRADAS[Status],"Concluído",ENTRADAS[Mês],D$5,ENTRADAS[Ano],$B$5,ENTRADAS[Subcategoria],$B289),
SUMIFS(ENTRADAS[Valor],ENTRADAS[Categoria],$B$280,ENTRADAS[Mês],D$5,ENTRADAS[Ano],$B$5,ENTRADAS[Subcategoria],$B289))))</f>
        <v/>
      </c>
      <c r="E289" s="61" t="str">
        <f>IF($B289="","",IF($B$280="","",IF($F$4=1,
SUMIFS(ENTRADAS[Valor],ENTRADAS[Categoria],$B$280,ENTRADAS[Status],"Concluído",ENTRADAS[Mês],E$5,ENTRADAS[Ano],$B$5,ENTRADAS[Subcategoria],$B289),
SUMIFS(ENTRADAS[Valor],ENTRADAS[Categoria],$B$280,ENTRADAS[Mês],E$5,ENTRADAS[Ano],$B$5,ENTRADAS[Subcategoria],$B289))))</f>
        <v/>
      </c>
      <c r="F289" s="61" t="str">
        <f>IF($B289="","",IF($B$280="","",IF($F$4=1,
SUMIFS(ENTRADAS[Valor],ENTRADAS[Categoria],$B$280,ENTRADAS[Status],"Concluído",ENTRADAS[Mês],F$5,ENTRADAS[Ano],$B$5,ENTRADAS[Subcategoria],$B289),
SUMIFS(ENTRADAS[Valor],ENTRADAS[Categoria],$B$280,ENTRADAS[Mês],F$5,ENTRADAS[Ano],$B$5,ENTRADAS[Subcategoria],$B289))))</f>
        <v/>
      </c>
      <c r="G289" s="61" t="str">
        <f>IF($B289="","",IF($B$280="","",IF($F$4=1,
SUMIFS(ENTRADAS[Valor],ENTRADAS[Categoria],$B$280,ENTRADAS[Status],"Concluído",ENTRADAS[Mês],G$5,ENTRADAS[Ano],$B$5,ENTRADAS[Subcategoria],$B289),
SUMIFS(ENTRADAS[Valor],ENTRADAS[Categoria],$B$280,ENTRADAS[Mês],G$5,ENTRADAS[Ano],$B$5,ENTRADAS[Subcategoria],$B289))))</f>
        <v/>
      </c>
      <c r="H289" s="61" t="str">
        <f>IF($B289="","",IF($B$280="","",IF($F$4=1,
SUMIFS(ENTRADAS[Valor],ENTRADAS[Categoria],$B$280,ENTRADAS[Status],"Concluído",ENTRADAS[Mês],H$5,ENTRADAS[Ano],$B$5,ENTRADAS[Subcategoria],$B289),
SUMIFS(ENTRADAS[Valor],ENTRADAS[Categoria],$B$280,ENTRADAS[Mês],H$5,ENTRADAS[Ano],$B$5,ENTRADAS[Subcategoria],$B289))))</f>
        <v/>
      </c>
      <c r="I289" s="61" t="str">
        <f>IF($B289="","",IF($B$280="","",IF($F$4=1,
SUMIFS(ENTRADAS[Valor],ENTRADAS[Categoria],$B$280,ENTRADAS[Status],"Concluído",ENTRADAS[Mês],I$5,ENTRADAS[Ano],$B$5,ENTRADAS[Subcategoria],$B289),
SUMIFS(ENTRADAS[Valor],ENTRADAS[Categoria],$B$280,ENTRADAS[Mês],I$5,ENTRADAS[Ano],$B$5,ENTRADAS[Subcategoria],$B289))))</f>
        <v/>
      </c>
      <c r="J289" s="61" t="str">
        <f>IF($B289="","",IF($B$280="","",IF($F$4=1,
SUMIFS(ENTRADAS[Valor],ENTRADAS[Categoria],$B$280,ENTRADAS[Status],"Concluído",ENTRADAS[Mês],J$5,ENTRADAS[Ano],$B$5,ENTRADAS[Subcategoria],$B289),
SUMIFS(ENTRADAS[Valor],ENTRADAS[Categoria],$B$280,ENTRADAS[Mês],J$5,ENTRADAS[Ano],$B$5,ENTRADAS[Subcategoria],$B289))))</f>
        <v/>
      </c>
      <c r="K289" s="61" t="str">
        <f>IF($B289="","",IF($B$280="","",IF($F$4=1,
SUMIFS(ENTRADAS[Valor],ENTRADAS[Categoria],$B$280,ENTRADAS[Status],"Concluído",ENTRADAS[Mês],K$5,ENTRADAS[Ano],$B$5,ENTRADAS[Subcategoria],$B289),
SUMIFS(ENTRADAS[Valor],ENTRADAS[Categoria],$B$280,ENTRADAS[Mês],K$5,ENTRADAS[Ano],$B$5,ENTRADAS[Subcategoria],$B289))))</f>
        <v/>
      </c>
      <c r="L289" s="61" t="str">
        <f>IF($B289="","",IF($B$280="","",IF($F$4=1,
SUMIFS(ENTRADAS[Valor],ENTRADAS[Categoria],$B$280,ENTRADAS[Status],"Concluído",ENTRADAS[Mês],L$5,ENTRADAS[Ano],$B$5,ENTRADAS[Subcategoria],$B289),
SUMIFS(ENTRADAS[Valor],ENTRADAS[Categoria],$B$280,ENTRADAS[Mês],L$5,ENTRADAS[Ano],$B$5,ENTRADAS[Subcategoria],$B289))))</f>
        <v/>
      </c>
      <c r="M289" s="61" t="str">
        <f>IF($B289="","",IF($B$280="","",IF($F$4=1,
SUMIFS(ENTRADAS[Valor],ENTRADAS[Categoria],$B$280,ENTRADAS[Status],"Concluído",ENTRADAS[Mês],M$5,ENTRADAS[Ano],$B$5,ENTRADAS[Subcategoria],$B289),
SUMIFS(ENTRADAS[Valor],ENTRADAS[Categoria],$B$280,ENTRADAS[Mês],M$5,ENTRADAS[Ano],$B$5,ENTRADAS[Subcategoria],$B289))))</f>
        <v/>
      </c>
      <c r="N289" s="61" t="str">
        <f>IF($B289="","",IF($B$280="","",IF($F$4=1,
SUMIFS(ENTRADAS[Valor],ENTRADAS[Categoria],$B$280,ENTRADAS[Status],"Concluído",ENTRADAS[Mês],N$5,ENTRADAS[Ano],$B$5,ENTRADAS[Subcategoria],$B289),
SUMIFS(ENTRADAS[Valor],ENTRADAS[Categoria],$B$280,ENTRADAS[Mês],N$5,ENTRADAS[Ano],$B$5,ENTRADAS[Subcategoria],$B289))))</f>
        <v/>
      </c>
      <c r="O289" s="57">
        <f t="shared" si="11"/>
        <v>0</v>
      </c>
    </row>
    <row r="290" spans="2:15" x14ac:dyDescent="0.3">
      <c r="B290" s="93" t="str">
        <f>IF('PLANO DE CONTAS'!J60="","",'PLANO DE CONTAS'!J60)</f>
        <v/>
      </c>
      <c r="C290" s="61" t="str">
        <f>IF($B290="","",IF($B$280="","",IF($F$4=1,
SUMIFS(ENTRADAS[Valor],ENTRADAS[Categoria],$B$280,ENTRADAS[Status],"Concluído",ENTRADAS[Mês],C$5,ENTRADAS[Ano],$B$5,ENTRADAS[Subcategoria],$B290),
SUMIFS(ENTRADAS[Valor],ENTRADAS[Categoria],$B$280,ENTRADAS[Mês],C$5,ENTRADAS[Ano],$B$5,ENTRADAS[Subcategoria],$B290))))</f>
        <v/>
      </c>
      <c r="D290" s="61" t="str">
        <f>IF($B290="","",IF($B$280="","",IF($F$4=1,
SUMIFS(ENTRADAS[Valor],ENTRADAS[Categoria],$B$280,ENTRADAS[Status],"Concluído",ENTRADAS[Mês],D$5,ENTRADAS[Ano],$B$5,ENTRADAS[Subcategoria],$B290),
SUMIFS(ENTRADAS[Valor],ENTRADAS[Categoria],$B$280,ENTRADAS[Mês],D$5,ENTRADAS[Ano],$B$5,ENTRADAS[Subcategoria],$B290))))</f>
        <v/>
      </c>
      <c r="E290" s="61" t="str">
        <f>IF($B290="","",IF($B$280="","",IF($F$4=1,
SUMIFS(ENTRADAS[Valor],ENTRADAS[Categoria],$B$280,ENTRADAS[Status],"Concluído",ENTRADAS[Mês],E$5,ENTRADAS[Ano],$B$5,ENTRADAS[Subcategoria],$B290),
SUMIFS(ENTRADAS[Valor],ENTRADAS[Categoria],$B$280,ENTRADAS[Mês],E$5,ENTRADAS[Ano],$B$5,ENTRADAS[Subcategoria],$B290))))</f>
        <v/>
      </c>
      <c r="F290" s="61" t="str">
        <f>IF($B290="","",IF($B$280="","",IF($F$4=1,
SUMIFS(ENTRADAS[Valor],ENTRADAS[Categoria],$B$280,ENTRADAS[Status],"Concluído",ENTRADAS[Mês],F$5,ENTRADAS[Ano],$B$5,ENTRADAS[Subcategoria],$B290),
SUMIFS(ENTRADAS[Valor],ENTRADAS[Categoria],$B$280,ENTRADAS[Mês],F$5,ENTRADAS[Ano],$B$5,ENTRADAS[Subcategoria],$B290))))</f>
        <v/>
      </c>
      <c r="G290" s="61" t="str">
        <f>IF($B290="","",IF($B$280="","",IF($F$4=1,
SUMIFS(ENTRADAS[Valor],ENTRADAS[Categoria],$B$280,ENTRADAS[Status],"Concluído",ENTRADAS[Mês],G$5,ENTRADAS[Ano],$B$5,ENTRADAS[Subcategoria],$B290),
SUMIFS(ENTRADAS[Valor],ENTRADAS[Categoria],$B$280,ENTRADAS[Mês],G$5,ENTRADAS[Ano],$B$5,ENTRADAS[Subcategoria],$B290))))</f>
        <v/>
      </c>
      <c r="H290" s="61" t="str">
        <f>IF($B290="","",IF($B$280="","",IF($F$4=1,
SUMIFS(ENTRADAS[Valor],ENTRADAS[Categoria],$B$280,ENTRADAS[Status],"Concluído",ENTRADAS[Mês],H$5,ENTRADAS[Ano],$B$5,ENTRADAS[Subcategoria],$B290),
SUMIFS(ENTRADAS[Valor],ENTRADAS[Categoria],$B$280,ENTRADAS[Mês],H$5,ENTRADAS[Ano],$B$5,ENTRADAS[Subcategoria],$B290))))</f>
        <v/>
      </c>
      <c r="I290" s="61" t="str">
        <f>IF($B290="","",IF($B$280="","",IF($F$4=1,
SUMIFS(ENTRADAS[Valor],ENTRADAS[Categoria],$B$280,ENTRADAS[Status],"Concluído",ENTRADAS[Mês],I$5,ENTRADAS[Ano],$B$5,ENTRADAS[Subcategoria],$B290),
SUMIFS(ENTRADAS[Valor],ENTRADAS[Categoria],$B$280,ENTRADAS[Mês],I$5,ENTRADAS[Ano],$B$5,ENTRADAS[Subcategoria],$B290))))</f>
        <v/>
      </c>
      <c r="J290" s="61" t="str">
        <f>IF($B290="","",IF($B$280="","",IF($F$4=1,
SUMIFS(ENTRADAS[Valor],ENTRADAS[Categoria],$B$280,ENTRADAS[Status],"Concluído",ENTRADAS[Mês],J$5,ENTRADAS[Ano],$B$5,ENTRADAS[Subcategoria],$B290),
SUMIFS(ENTRADAS[Valor],ENTRADAS[Categoria],$B$280,ENTRADAS[Mês],J$5,ENTRADAS[Ano],$B$5,ENTRADAS[Subcategoria],$B290))))</f>
        <v/>
      </c>
      <c r="K290" s="61" t="str">
        <f>IF($B290="","",IF($B$280="","",IF($F$4=1,
SUMIFS(ENTRADAS[Valor],ENTRADAS[Categoria],$B$280,ENTRADAS[Status],"Concluído",ENTRADAS[Mês],K$5,ENTRADAS[Ano],$B$5,ENTRADAS[Subcategoria],$B290),
SUMIFS(ENTRADAS[Valor],ENTRADAS[Categoria],$B$280,ENTRADAS[Mês],K$5,ENTRADAS[Ano],$B$5,ENTRADAS[Subcategoria],$B290))))</f>
        <v/>
      </c>
      <c r="L290" s="61" t="str">
        <f>IF($B290="","",IF($B$280="","",IF($F$4=1,
SUMIFS(ENTRADAS[Valor],ENTRADAS[Categoria],$B$280,ENTRADAS[Status],"Concluído",ENTRADAS[Mês],L$5,ENTRADAS[Ano],$B$5,ENTRADAS[Subcategoria],$B290),
SUMIFS(ENTRADAS[Valor],ENTRADAS[Categoria],$B$280,ENTRADAS[Mês],L$5,ENTRADAS[Ano],$B$5,ENTRADAS[Subcategoria],$B290))))</f>
        <v/>
      </c>
      <c r="M290" s="61" t="str">
        <f>IF($B290="","",IF($B$280="","",IF($F$4=1,
SUMIFS(ENTRADAS[Valor],ENTRADAS[Categoria],$B$280,ENTRADAS[Status],"Concluído",ENTRADAS[Mês],M$5,ENTRADAS[Ano],$B$5,ENTRADAS[Subcategoria],$B290),
SUMIFS(ENTRADAS[Valor],ENTRADAS[Categoria],$B$280,ENTRADAS[Mês],M$5,ENTRADAS[Ano],$B$5,ENTRADAS[Subcategoria],$B290))))</f>
        <v/>
      </c>
      <c r="N290" s="61" t="str">
        <f>IF($B290="","",IF($B$280="","",IF($F$4=1,
SUMIFS(ENTRADAS[Valor],ENTRADAS[Categoria],$B$280,ENTRADAS[Status],"Concluído",ENTRADAS[Mês],N$5,ENTRADAS[Ano],$B$5,ENTRADAS[Subcategoria],$B290),
SUMIFS(ENTRADAS[Valor],ENTRADAS[Categoria],$B$280,ENTRADAS[Mês],N$5,ENTRADAS[Ano],$B$5,ENTRADAS[Subcategoria],$B290))))</f>
        <v/>
      </c>
      <c r="O290" s="57">
        <f t="shared" si="11"/>
        <v>0</v>
      </c>
    </row>
    <row r="291" spans="2:15" x14ac:dyDescent="0.3">
      <c r="B291" s="93" t="str">
        <f>IF('PLANO DE CONTAS'!J61="","",'PLANO DE CONTAS'!J61)</f>
        <v/>
      </c>
      <c r="C291" s="61" t="str">
        <f>IF($B291="","",IF($B$280="","",IF($F$4=1,
SUMIFS(ENTRADAS[Valor],ENTRADAS[Categoria],$B$280,ENTRADAS[Status],"Concluído",ENTRADAS[Mês],C$5,ENTRADAS[Ano],$B$5,ENTRADAS[Subcategoria],$B291),
SUMIFS(ENTRADAS[Valor],ENTRADAS[Categoria],$B$280,ENTRADAS[Mês],C$5,ENTRADAS[Ano],$B$5,ENTRADAS[Subcategoria],$B291))))</f>
        <v/>
      </c>
      <c r="D291" s="61" t="str">
        <f>IF($B291="","",IF($B$280="","",IF($F$4=1,
SUMIFS(ENTRADAS[Valor],ENTRADAS[Categoria],$B$280,ENTRADAS[Status],"Concluído",ENTRADAS[Mês],D$5,ENTRADAS[Ano],$B$5,ENTRADAS[Subcategoria],$B291),
SUMIFS(ENTRADAS[Valor],ENTRADAS[Categoria],$B$280,ENTRADAS[Mês],D$5,ENTRADAS[Ano],$B$5,ENTRADAS[Subcategoria],$B291))))</f>
        <v/>
      </c>
      <c r="E291" s="61" t="str">
        <f>IF($B291="","",IF($B$280="","",IF($F$4=1,
SUMIFS(ENTRADAS[Valor],ENTRADAS[Categoria],$B$280,ENTRADAS[Status],"Concluído",ENTRADAS[Mês],E$5,ENTRADAS[Ano],$B$5,ENTRADAS[Subcategoria],$B291),
SUMIFS(ENTRADAS[Valor],ENTRADAS[Categoria],$B$280,ENTRADAS[Mês],E$5,ENTRADAS[Ano],$B$5,ENTRADAS[Subcategoria],$B291))))</f>
        <v/>
      </c>
      <c r="F291" s="61" t="str">
        <f>IF($B291="","",IF($B$280="","",IF($F$4=1,
SUMIFS(ENTRADAS[Valor],ENTRADAS[Categoria],$B$280,ENTRADAS[Status],"Concluído",ENTRADAS[Mês],F$5,ENTRADAS[Ano],$B$5,ENTRADAS[Subcategoria],$B291),
SUMIFS(ENTRADAS[Valor],ENTRADAS[Categoria],$B$280,ENTRADAS[Mês],F$5,ENTRADAS[Ano],$B$5,ENTRADAS[Subcategoria],$B291))))</f>
        <v/>
      </c>
      <c r="G291" s="61" t="str">
        <f>IF($B291="","",IF($B$280="","",IF($F$4=1,
SUMIFS(ENTRADAS[Valor],ENTRADAS[Categoria],$B$280,ENTRADAS[Status],"Concluído",ENTRADAS[Mês],G$5,ENTRADAS[Ano],$B$5,ENTRADAS[Subcategoria],$B291),
SUMIFS(ENTRADAS[Valor],ENTRADAS[Categoria],$B$280,ENTRADAS[Mês],G$5,ENTRADAS[Ano],$B$5,ENTRADAS[Subcategoria],$B291))))</f>
        <v/>
      </c>
      <c r="H291" s="61" t="str">
        <f>IF($B291="","",IF($B$280="","",IF($F$4=1,
SUMIFS(ENTRADAS[Valor],ENTRADAS[Categoria],$B$280,ENTRADAS[Status],"Concluído",ENTRADAS[Mês],H$5,ENTRADAS[Ano],$B$5,ENTRADAS[Subcategoria],$B291),
SUMIFS(ENTRADAS[Valor],ENTRADAS[Categoria],$B$280,ENTRADAS[Mês],H$5,ENTRADAS[Ano],$B$5,ENTRADAS[Subcategoria],$B291))))</f>
        <v/>
      </c>
      <c r="I291" s="61" t="str">
        <f>IF($B291="","",IF($B$280="","",IF($F$4=1,
SUMIFS(ENTRADAS[Valor],ENTRADAS[Categoria],$B$280,ENTRADAS[Status],"Concluído",ENTRADAS[Mês],I$5,ENTRADAS[Ano],$B$5,ENTRADAS[Subcategoria],$B291),
SUMIFS(ENTRADAS[Valor],ENTRADAS[Categoria],$B$280,ENTRADAS[Mês],I$5,ENTRADAS[Ano],$B$5,ENTRADAS[Subcategoria],$B291))))</f>
        <v/>
      </c>
      <c r="J291" s="61" t="str">
        <f>IF($B291="","",IF($B$280="","",IF($F$4=1,
SUMIFS(ENTRADAS[Valor],ENTRADAS[Categoria],$B$280,ENTRADAS[Status],"Concluído",ENTRADAS[Mês],J$5,ENTRADAS[Ano],$B$5,ENTRADAS[Subcategoria],$B291),
SUMIFS(ENTRADAS[Valor],ENTRADAS[Categoria],$B$280,ENTRADAS[Mês],J$5,ENTRADAS[Ano],$B$5,ENTRADAS[Subcategoria],$B291))))</f>
        <v/>
      </c>
      <c r="K291" s="61" t="str">
        <f>IF($B291="","",IF($B$280="","",IF($F$4=1,
SUMIFS(ENTRADAS[Valor],ENTRADAS[Categoria],$B$280,ENTRADAS[Status],"Concluído",ENTRADAS[Mês],K$5,ENTRADAS[Ano],$B$5,ENTRADAS[Subcategoria],$B291),
SUMIFS(ENTRADAS[Valor],ENTRADAS[Categoria],$B$280,ENTRADAS[Mês],K$5,ENTRADAS[Ano],$B$5,ENTRADAS[Subcategoria],$B291))))</f>
        <v/>
      </c>
      <c r="L291" s="61" t="str">
        <f>IF($B291="","",IF($B$280="","",IF($F$4=1,
SUMIFS(ENTRADAS[Valor],ENTRADAS[Categoria],$B$280,ENTRADAS[Status],"Concluído",ENTRADAS[Mês],L$5,ENTRADAS[Ano],$B$5,ENTRADAS[Subcategoria],$B291),
SUMIFS(ENTRADAS[Valor],ENTRADAS[Categoria],$B$280,ENTRADAS[Mês],L$5,ENTRADAS[Ano],$B$5,ENTRADAS[Subcategoria],$B291))))</f>
        <v/>
      </c>
      <c r="M291" s="61" t="str">
        <f>IF($B291="","",IF($B$280="","",IF($F$4=1,
SUMIFS(ENTRADAS[Valor],ENTRADAS[Categoria],$B$280,ENTRADAS[Status],"Concluído",ENTRADAS[Mês],M$5,ENTRADAS[Ano],$B$5,ENTRADAS[Subcategoria],$B291),
SUMIFS(ENTRADAS[Valor],ENTRADAS[Categoria],$B$280,ENTRADAS[Mês],M$5,ENTRADAS[Ano],$B$5,ENTRADAS[Subcategoria],$B291))))</f>
        <v/>
      </c>
      <c r="N291" s="61" t="str">
        <f>IF($B291="","",IF($B$280="","",IF($F$4=1,
SUMIFS(ENTRADAS[Valor],ENTRADAS[Categoria],$B$280,ENTRADAS[Status],"Concluído",ENTRADAS[Mês],N$5,ENTRADAS[Ano],$B$5,ENTRADAS[Subcategoria],$B291),
SUMIFS(ENTRADAS[Valor],ENTRADAS[Categoria],$B$280,ENTRADAS[Mês],N$5,ENTRADAS[Ano],$B$5,ENTRADAS[Subcategoria],$B291))))</f>
        <v/>
      </c>
      <c r="O291" s="57">
        <f t="shared" si="11"/>
        <v>0</v>
      </c>
    </row>
    <row r="292" spans="2:15" x14ac:dyDescent="0.3">
      <c r="B292" s="93" t="str">
        <f>IF('PLANO DE CONTAS'!J62="","",'PLANO DE CONTAS'!J62)</f>
        <v/>
      </c>
      <c r="C292" s="61" t="str">
        <f>IF($B292="","",IF($B$280="","",IF($F$4=1,
SUMIFS(ENTRADAS[Valor],ENTRADAS[Categoria],$B$280,ENTRADAS[Status],"Concluído",ENTRADAS[Mês],C$5,ENTRADAS[Ano],$B$5,ENTRADAS[Subcategoria],$B292),
SUMIFS(ENTRADAS[Valor],ENTRADAS[Categoria],$B$280,ENTRADAS[Mês],C$5,ENTRADAS[Ano],$B$5,ENTRADAS[Subcategoria],$B292))))</f>
        <v/>
      </c>
      <c r="D292" s="61" t="str">
        <f>IF($B292="","",IF($B$280="","",IF($F$4=1,
SUMIFS(ENTRADAS[Valor],ENTRADAS[Categoria],$B$280,ENTRADAS[Status],"Concluído",ENTRADAS[Mês],D$5,ENTRADAS[Ano],$B$5,ENTRADAS[Subcategoria],$B292),
SUMIFS(ENTRADAS[Valor],ENTRADAS[Categoria],$B$280,ENTRADAS[Mês],D$5,ENTRADAS[Ano],$B$5,ENTRADAS[Subcategoria],$B292))))</f>
        <v/>
      </c>
      <c r="E292" s="61" t="str">
        <f>IF($B292="","",IF($B$280="","",IF($F$4=1,
SUMIFS(ENTRADAS[Valor],ENTRADAS[Categoria],$B$280,ENTRADAS[Status],"Concluído",ENTRADAS[Mês],E$5,ENTRADAS[Ano],$B$5,ENTRADAS[Subcategoria],$B292),
SUMIFS(ENTRADAS[Valor],ENTRADAS[Categoria],$B$280,ENTRADAS[Mês],E$5,ENTRADAS[Ano],$B$5,ENTRADAS[Subcategoria],$B292))))</f>
        <v/>
      </c>
      <c r="F292" s="61" t="str">
        <f>IF($B292="","",IF($B$280="","",IF($F$4=1,
SUMIFS(ENTRADAS[Valor],ENTRADAS[Categoria],$B$280,ENTRADAS[Status],"Concluído",ENTRADAS[Mês],F$5,ENTRADAS[Ano],$B$5,ENTRADAS[Subcategoria],$B292),
SUMIFS(ENTRADAS[Valor],ENTRADAS[Categoria],$B$280,ENTRADAS[Mês],F$5,ENTRADAS[Ano],$B$5,ENTRADAS[Subcategoria],$B292))))</f>
        <v/>
      </c>
      <c r="G292" s="61" t="str">
        <f>IF($B292="","",IF($B$280="","",IF($F$4=1,
SUMIFS(ENTRADAS[Valor],ENTRADAS[Categoria],$B$280,ENTRADAS[Status],"Concluído",ENTRADAS[Mês],G$5,ENTRADAS[Ano],$B$5,ENTRADAS[Subcategoria],$B292),
SUMIFS(ENTRADAS[Valor],ENTRADAS[Categoria],$B$280,ENTRADAS[Mês],G$5,ENTRADAS[Ano],$B$5,ENTRADAS[Subcategoria],$B292))))</f>
        <v/>
      </c>
      <c r="H292" s="61" t="str">
        <f>IF($B292="","",IF($B$280="","",IF($F$4=1,
SUMIFS(ENTRADAS[Valor],ENTRADAS[Categoria],$B$280,ENTRADAS[Status],"Concluído",ENTRADAS[Mês],H$5,ENTRADAS[Ano],$B$5,ENTRADAS[Subcategoria],$B292),
SUMIFS(ENTRADAS[Valor],ENTRADAS[Categoria],$B$280,ENTRADAS[Mês],H$5,ENTRADAS[Ano],$B$5,ENTRADAS[Subcategoria],$B292))))</f>
        <v/>
      </c>
      <c r="I292" s="61" t="str">
        <f>IF($B292="","",IF($B$280="","",IF($F$4=1,
SUMIFS(ENTRADAS[Valor],ENTRADAS[Categoria],$B$280,ENTRADAS[Status],"Concluído",ENTRADAS[Mês],I$5,ENTRADAS[Ano],$B$5,ENTRADAS[Subcategoria],$B292),
SUMIFS(ENTRADAS[Valor],ENTRADAS[Categoria],$B$280,ENTRADAS[Mês],I$5,ENTRADAS[Ano],$B$5,ENTRADAS[Subcategoria],$B292))))</f>
        <v/>
      </c>
      <c r="J292" s="61" t="str">
        <f>IF($B292="","",IF($B$280="","",IF($F$4=1,
SUMIFS(ENTRADAS[Valor],ENTRADAS[Categoria],$B$280,ENTRADAS[Status],"Concluído",ENTRADAS[Mês],J$5,ENTRADAS[Ano],$B$5,ENTRADAS[Subcategoria],$B292),
SUMIFS(ENTRADAS[Valor],ENTRADAS[Categoria],$B$280,ENTRADAS[Mês],J$5,ENTRADAS[Ano],$B$5,ENTRADAS[Subcategoria],$B292))))</f>
        <v/>
      </c>
      <c r="K292" s="61" t="str">
        <f>IF($B292="","",IF($B$280="","",IF($F$4=1,
SUMIFS(ENTRADAS[Valor],ENTRADAS[Categoria],$B$280,ENTRADAS[Status],"Concluído",ENTRADAS[Mês],K$5,ENTRADAS[Ano],$B$5,ENTRADAS[Subcategoria],$B292),
SUMIFS(ENTRADAS[Valor],ENTRADAS[Categoria],$B$280,ENTRADAS[Mês],K$5,ENTRADAS[Ano],$B$5,ENTRADAS[Subcategoria],$B292))))</f>
        <v/>
      </c>
      <c r="L292" s="61" t="str">
        <f>IF($B292="","",IF($B$280="","",IF($F$4=1,
SUMIFS(ENTRADAS[Valor],ENTRADAS[Categoria],$B$280,ENTRADAS[Status],"Concluído",ENTRADAS[Mês],L$5,ENTRADAS[Ano],$B$5,ENTRADAS[Subcategoria],$B292),
SUMIFS(ENTRADAS[Valor],ENTRADAS[Categoria],$B$280,ENTRADAS[Mês],L$5,ENTRADAS[Ano],$B$5,ENTRADAS[Subcategoria],$B292))))</f>
        <v/>
      </c>
      <c r="M292" s="61" t="str">
        <f>IF($B292="","",IF($B$280="","",IF($F$4=1,
SUMIFS(ENTRADAS[Valor],ENTRADAS[Categoria],$B$280,ENTRADAS[Status],"Concluído",ENTRADAS[Mês],M$5,ENTRADAS[Ano],$B$5,ENTRADAS[Subcategoria],$B292),
SUMIFS(ENTRADAS[Valor],ENTRADAS[Categoria],$B$280,ENTRADAS[Mês],M$5,ENTRADAS[Ano],$B$5,ENTRADAS[Subcategoria],$B292))))</f>
        <v/>
      </c>
      <c r="N292" s="61" t="str">
        <f>IF($B292="","",IF($B$280="","",IF($F$4=1,
SUMIFS(ENTRADAS[Valor],ENTRADAS[Categoria],$B$280,ENTRADAS[Status],"Concluído",ENTRADAS[Mês],N$5,ENTRADAS[Ano],$B$5,ENTRADAS[Subcategoria],$B292),
SUMIFS(ENTRADAS[Valor],ENTRADAS[Categoria],$B$280,ENTRADAS[Mês],N$5,ENTRADAS[Ano],$B$5,ENTRADAS[Subcategoria],$B292))))</f>
        <v/>
      </c>
      <c r="O292" s="57">
        <f t="shared" si="11"/>
        <v>0</v>
      </c>
    </row>
    <row r="293" spans="2:15" x14ac:dyDescent="0.3">
      <c r="B293" s="93" t="str">
        <f>IF('PLANO DE CONTAS'!J63="","",'PLANO DE CONTAS'!J63)</f>
        <v/>
      </c>
      <c r="C293" s="61" t="str">
        <f>IF($B293="","",IF($B$280="","",IF($F$4=1,
SUMIFS(ENTRADAS[Valor],ENTRADAS[Categoria],$B$280,ENTRADAS[Status],"Concluído",ENTRADAS[Mês],C$5,ENTRADAS[Ano],$B$5,ENTRADAS[Subcategoria],$B293),
SUMIFS(ENTRADAS[Valor],ENTRADAS[Categoria],$B$280,ENTRADAS[Mês],C$5,ENTRADAS[Ano],$B$5,ENTRADAS[Subcategoria],$B293))))</f>
        <v/>
      </c>
      <c r="D293" s="61" t="str">
        <f>IF($B293="","",IF($B$280="","",IF($F$4=1,
SUMIFS(ENTRADAS[Valor],ENTRADAS[Categoria],$B$280,ENTRADAS[Status],"Concluído",ENTRADAS[Mês],D$5,ENTRADAS[Ano],$B$5,ENTRADAS[Subcategoria],$B293),
SUMIFS(ENTRADAS[Valor],ENTRADAS[Categoria],$B$280,ENTRADAS[Mês],D$5,ENTRADAS[Ano],$B$5,ENTRADAS[Subcategoria],$B293))))</f>
        <v/>
      </c>
      <c r="E293" s="61" t="str">
        <f>IF($B293="","",IF($B$280="","",IF($F$4=1,
SUMIFS(ENTRADAS[Valor],ENTRADAS[Categoria],$B$280,ENTRADAS[Status],"Concluído",ENTRADAS[Mês],E$5,ENTRADAS[Ano],$B$5,ENTRADAS[Subcategoria],$B293),
SUMIFS(ENTRADAS[Valor],ENTRADAS[Categoria],$B$280,ENTRADAS[Mês],E$5,ENTRADAS[Ano],$B$5,ENTRADAS[Subcategoria],$B293))))</f>
        <v/>
      </c>
      <c r="F293" s="61" t="str">
        <f>IF($B293="","",IF($B$280="","",IF($F$4=1,
SUMIFS(ENTRADAS[Valor],ENTRADAS[Categoria],$B$280,ENTRADAS[Status],"Concluído",ENTRADAS[Mês],F$5,ENTRADAS[Ano],$B$5,ENTRADAS[Subcategoria],$B293),
SUMIFS(ENTRADAS[Valor],ENTRADAS[Categoria],$B$280,ENTRADAS[Mês],F$5,ENTRADAS[Ano],$B$5,ENTRADAS[Subcategoria],$B293))))</f>
        <v/>
      </c>
      <c r="G293" s="61" t="str">
        <f>IF($B293="","",IF($B$280="","",IF($F$4=1,
SUMIFS(ENTRADAS[Valor],ENTRADAS[Categoria],$B$280,ENTRADAS[Status],"Concluído",ENTRADAS[Mês],G$5,ENTRADAS[Ano],$B$5,ENTRADAS[Subcategoria],$B293),
SUMIFS(ENTRADAS[Valor],ENTRADAS[Categoria],$B$280,ENTRADAS[Mês],G$5,ENTRADAS[Ano],$B$5,ENTRADAS[Subcategoria],$B293))))</f>
        <v/>
      </c>
      <c r="H293" s="61" t="str">
        <f>IF($B293="","",IF($B$280="","",IF($F$4=1,
SUMIFS(ENTRADAS[Valor],ENTRADAS[Categoria],$B$280,ENTRADAS[Status],"Concluído",ENTRADAS[Mês],H$5,ENTRADAS[Ano],$B$5,ENTRADAS[Subcategoria],$B293),
SUMIFS(ENTRADAS[Valor],ENTRADAS[Categoria],$B$280,ENTRADAS[Mês],H$5,ENTRADAS[Ano],$B$5,ENTRADAS[Subcategoria],$B293))))</f>
        <v/>
      </c>
      <c r="I293" s="61" t="str">
        <f>IF($B293="","",IF($B$280="","",IF($F$4=1,
SUMIFS(ENTRADAS[Valor],ENTRADAS[Categoria],$B$280,ENTRADAS[Status],"Concluído",ENTRADAS[Mês],I$5,ENTRADAS[Ano],$B$5,ENTRADAS[Subcategoria],$B293),
SUMIFS(ENTRADAS[Valor],ENTRADAS[Categoria],$B$280,ENTRADAS[Mês],I$5,ENTRADAS[Ano],$B$5,ENTRADAS[Subcategoria],$B293))))</f>
        <v/>
      </c>
      <c r="J293" s="61" t="str">
        <f>IF($B293="","",IF($B$280="","",IF($F$4=1,
SUMIFS(ENTRADAS[Valor],ENTRADAS[Categoria],$B$280,ENTRADAS[Status],"Concluído",ENTRADAS[Mês],J$5,ENTRADAS[Ano],$B$5,ENTRADAS[Subcategoria],$B293),
SUMIFS(ENTRADAS[Valor],ENTRADAS[Categoria],$B$280,ENTRADAS[Mês],J$5,ENTRADAS[Ano],$B$5,ENTRADAS[Subcategoria],$B293))))</f>
        <v/>
      </c>
      <c r="K293" s="61" t="str">
        <f>IF($B293="","",IF($B$280="","",IF($F$4=1,
SUMIFS(ENTRADAS[Valor],ENTRADAS[Categoria],$B$280,ENTRADAS[Status],"Concluído",ENTRADAS[Mês],K$5,ENTRADAS[Ano],$B$5,ENTRADAS[Subcategoria],$B293),
SUMIFS(ENTRADAS[Valor],ENTRADAS[Categoria],$B$280,ENTRADAS[Mês],K$5,ENTRADAS[Ano],$B$5,ENTRADAS[Subcategoria],$B293))))</f>
        <v/>
      </c>
      <c r="L293" s="61" t="str">
        <f>IF($B293="","",IF($B$280="","",IF($F$4=1,
SUMIFS(ENTRADAS[Valor],ENTRADAS[Categoria],$B$280,ENTRADAS[Status],"Concluído",ENTRADAS[Mês],L$5,ENTRADAS[Ano],$B$5,ENTRADAS[Subcategoria],$B293),
SUMIFS(ENTRADAS[Valor],ENTRADAS[Categoria],$B$280,ENTRADAS[Mês],L$5,ENTRADAS[Ano],$B$5,ENTRADAS[Subcategoria],$B293))))</f>
        <v/>
      </c>
      <c r="M293" s="61" t="str">
        <f>IF($B293="","",IF($B$280="","",IF($F$4=1,
SUMIFS(ENTRADAS[Valor],ENTRADAS[Categoria],$B$280,ENTRADAS[Status],"Concluído",ENTRADAS[Mês],M$5,ENTRADAS[Ano],$B$5,ENTRADAS[Subcategoria],$B293),
SUMIFS(ENTRADAS[Valor],ENTRADAS[Categoria],$B$280,ENTRADAS[Mês],M$5,ENTRADAS[Ano],$B$5,ENTRADAS[Subcategoria],$B293))))</f>
        <v/>
      </c>
      <c r="N293" s="61" t="str">
        <f>IF($B293="","",IF($B$280="","",IF($F$4=1,
SUMIFS(ENTRADAS[Valor],ENTRADAS[Categoria],$B$280,ENTRADAS[Status],"Concluído",ENTRADAS[Mês],N$5,ENTRADAS[Ano],$B$5,ENTRADAS[Subcategoria],$B293),
SUMIFS(ENTRADAS[Valor],ENTRADAS[Categoria],$B$280,ENTRADAS[Mês],N$5,ENTRADAS[Ano],$B$5,ENTRADAS[Subcategoria],$B293))))</f>
        <v/>
      </c>
      <c r="O293" s="57">
        <f t="shared" si="11"/>
        <v>0</v>
      </c>
    </row>
    <row r="294" spans="2:15" x14ac:dyDescent="0.3">
      <c r="B294" s="93" t="str">
        <f>IF('PLANO DE CONTAS'!J64="","",'PLANO DE CONTAS'!J64)</f>
        <v/>
      </c>
      <c r="C294" s="61" t="str">
        <f>IF($B294="","",IF($B$280="","",IF($F$4=1,
SUMIFS(ENTRADAS[Valor],ENTRADAS[Categoria],$B$280,ENTRADAS[Status],"Concluído",ENTRADAS[Mês],C$5,ENTRADAS[Ano],$B$5,ENTRADAS[Subcategoria],$B294),
SUMIFS(ENTRADAS[Valor],ENTRADAS[Categoria],$B$280,ENTRADAS[Mês],C$5,ENTRADAS[Ano],$B$5,ENTRADAS[Subcategoria],$B294))))</f>
        <v/>
      </c>
      <c r="D294" s="61" t="str">
        <f>IF($B294="","",IF($B$280="","",IF($F$4=1,
SUMIFS(ENTRADAS[Valor],ENTRADAS[Categoria],$B$280,ENTRADAS[Status],"Concluído",ENTRADAS[Mês],D$5,ENTRADAS[Ano],$B$5,ENTRADAS[Subcategoria],$B294),
SUMIFS(ENTRADAS[Valor],ENTRADAS[Categoria],$B$280,ENTRADAS[Mês],D$5,ENTRADAS[Ano],$B$5,ENTRADAS[Subcategoria],$B294))))</f>
        <v/>
      </c>
      <c r="E294" s="61" t="str">
        <f>IF($B294="","",IF($B$280="","",IF($F$4=1,
SUMIFS(ENTRADAS[Valor],ENTRADAS[Categoria],$B$280,ENTRADAS[Status],"Concluído",ENTRADAS[Mês],E$5,ENTRADAS[Ano],$B$5,ENTRADAS[Subcategoria],$B294),
SUMIFS(ENTRADAS[Valor],ENTRADAS[Categoria],$B$280,ENTRADAS[Mês],E$5,ENTRADAS[Ano],$B$5,ENTRADAS[Subcategoria],$B294))))</f>
        <v/>
      </c>
      <c r="F294" s="61" t="str">
        <f>IF($B294="","",IF($B$280="","",IF($F$4=1,
SUMIFS(ENTRADAS[Valor],ENTRADAS[Categoria],$B$280,ENTRADAS[Status],"Concluído",ENTRADAS[Mês],F$5,ENTRADAS[Ano],$B$5,ENTRADAS[Subcategoria],$B294),
SUMIFS(ENTRADAS[Valor],ENTRADAS[Categoria],$B$280,ENTRADAS[Mês],F$5,ENTRADAS[Ano],$B$5,ENTRADAS[Subcategoria],$B294))))</f>
        <v/>
      </c>
      <c r="G294" s="61" t="str">
        <f>IF($B294="","",IF($B$280="","",IF($F$4=1,
SUMIFS(ENTRADAS[Valor],ENTRADAS[Categoria],$B$280,ENTRADAS[Status],"Concluído",ENTRADAS[Mês],G$5,ENTRADAS[Ano],$B$5,ENTRADAS[Subcategoria],$B294),
SUMIFS(ENTRADAS[Valor],ENTRADAS[Categoria],$B$280,ENTRADAS[Mês],G$5,ENTRADAS[Ano],$B$5,ENTRADAS[Subcategoria],$B294))))</f>
        <v/>
      </c>
      <c r="H294" s="61" t="str">
        <f>IF($B294="","",IF($B$280="","",IF($F$4=1,
SUMIFS(ENTRADAS[Valor],ENTRADAS[Categoria],$B$280,ENTRADAS[Status],"Concluído",ENTRADAS[Mês],H$5,ENTRADAS[Ano],$B$5,ENTRADAS[Subcategoria],$B294),
SUMIFS(ENTRADAS[Valor],ENTRADAS[Categoria],$B$280,ENTRADAS[Mês],H$5,ENTRADAS[Ano],$B$5,ENTRADAS[Subcategoria],$B294))))</f>
        <v/>
      </c>
      <c r="I294" s="61" t="str">
        <f>IF($B294="","",IF($B$280="","",IF($F$4=1,
SUMIFS(ENTRADAS[Valor],ENTRADAS[Categoria],$B$280,ENTRADAS[Status],"Concluído",ENTRADAS[Mês],I$5,ENTRADAS[Ano],$B$5,ENTRADAS[Subcategoria],$B294),
SUMIFS(ENTRADAS[Valor],ENTRADAS[Categoria],$B$280,ENTRADAS[Mês],I$5,ENTRADAS[Ano],$B$5,ENTRADAS[Subcategoria],$B294))))</f>
        <v/>
      </c>
      <c r="J294" s="61" t="str">
        <f>IF($B294="","",IF($B$280="","",IF($F$4=1,
SUMIFS(ENTRADAS[Valor],ENTRADAS[Categoria],$B$280,ENTRADAS[Status],"Concluído",ENTRADAS[Mês],J$5,ENTRADAS[Ano],$B$5,ENTRADAS[Subcategoria],$B294),
SUMIFS(ENTRADAS[Valor],ENTRADAS[Categoria],$B$280,ENTRADAS[Mês],J$5,ENTRADAS[Ano],$B$5,ENTRADAS[Subcategoria],$B294))))</f>
        <v/>
      </c>
      <c r="K294" s="61" t="str">
        <f>IF($B294="","",IF($B$280="","",IF($F$4=1,
SUMIFS(ENTRADAS[Valor],ENTRADAS[Categoria],$B$280,ENTRADAS[Status],"Concluído",ENTRADAS[Mês],K$5,ENTRADAS[Ano],$B$5,ENTRADAS[Subcategoria],$B294),
SUMIFS(ENTRADAS[Valor],ENTRADAS[Categoria],$B$280,ENTRADAS[Mês],K$5,ENTRADAS[Ano],$B$5,ENTRADAS[Subcategoria],$B294))))</f>
        <v/>
      </c>
      <c r="L294" s="61" t="str">
        <f>IF($B294="","",IF($B$280="","",IF($F$4=1,
SUMIFS(ENTRADAS[Valor],ENTRADAS[Categoria],$B$280,ENTRADAS[Status],"Concluído",ENTRADAS[Mês],L$5,ENTRADAS[Ano],$B$5,ENTRADAS[Subcategoria],$B294),
SUMIFS(ENTRADAS[Valor],ENTRADAS[Categoria],$B$280,ENTRADAS[Mês],L$5,ENTRADAS[Ano],$B$5,ENTRADAS[Subcategoria],$B294))))</f>
        <v/>
      </c>
      <c r="M294" s="61" t="str">
        <f>IF($B294="","",IF($B$280="","",IF($F$4=1,
SUMIFS(ENTRADAS[Valor],ENTRADAS[Categoria],$B$280,ENTRADAS[Status],"Concluído",ENTRADAS[Mês],M$5,ENTRADAS[Ano],$B$5,ENTRADAS[Subcategoria],$B294),
SUMIFS(ENTRADAS[Valor],ENTRADAS[Categoria],$B$280,ENTRADAS[Mês],M$5,ENTRADAS[Ano],$B$5,ENTRADAS[Subcategoria],$B294))))</f>
        <v/>
      </c>
      <c r="N294" s="61" t="str">
        <f>IF($B294="","",IF($B$280="","",IF($F$4=1,
SUMIFS(ENTRADAS[Valor],ENTRADAS[Categoria],$B$280,ENTRADAS[Status],"Concluído",ENTRADAS[Mês],N$5,ENTRADAS[Ano],$B$5,ENTRADAS[Subcategoria],$B294),
SUMIFS(ENTRADAS[Valor],ENTRADAS[Categoria],$B$280,ENTRADAS[Mês],N$5,ENTRADAS[Ano],$B$5,ENTRADAS[Subcategoria],$B294))))</f>
        <v/>
      </c>
      <c r="O294" s="57">
        <f t="shared" si="11"/>
        <v>0</v>
      </c>
    </row>
    <row r="295" spans="2:15" x14ac:dyDescent="0.3">
      <c r="B295" s="93" t="str">
        <f>IF('PLANO DE CONTAS'!J65="","",'PLANO DE CONTAS'!J65)</f>
        <v/>
      </c>
      <c r="C295" s="61" t="str">
        <f>IF($B295="","",IF($B$280="","",IF($F$4=1,
SUMIFS(ENTRADAS[Valor],ENTRADAS[Categoria],$B$280,ENTRADAS[Status],"Concluído",ENTRADAS[Mês],C$5,ENTRADAS[Ano],$B$5,ENTRADAS[Subcategoria],$B295),
SUMIFS(ENTRADAS[Valor],ENTRADAS[Categoria],$B$280,ENTRADAS[Mês],C$5,ENTRADAS[Ano],$B$5,ENTRADAS[Subcategoria],$B295))))</f>
        <v/>
      </c>
      <c r="D295" s="61" t="str">
        <f>IF($B295="","",IF($B$280="","",IF($F$4=1,
SUMIFS(ENTRADAS[Valor],ENTRADAS[Categoria],$B$280,ENTRADAS[Status],"Concluído",ENTRADAS[Mês],D$5,ENTRADAS[Ano],$B$5,ENTRADAS[Subcategoria],$B295),
SUMIFS(ENTRADAS[Valor],ENTRADAS[Categoria],$B$280,ENTRADAS[Mês],D$5,ENTRADAS[Ano],$B$5,ENTRADAS[Subcategoria],$B295))))</f>
        <v/>
      </c>
      <c r="E295" s="61" t="str">
        <f>IF($B295="","",IF($B$280="","",IF($F$4=1,
SUMIFS(ENTRADAS[Valor],ENTRADAS[Categoria],$B$280,ENTRADAS[Status],"Concluído",ENTRADAS[Mês],E$5,ENTRADAS[Ano],$B$5,ENTRADAS[Subcategoria],$B295),
SUMIFS(ENTRADAS[Valor],ENTRADAS[Categoria],$B$280,ENTRADAS[Mês],E$5,ENTRADAS[Ano],$B$5,ENTRADAS[Subcategoria],$B295))))</f>
        <v/>
      </c>
      <c r="F295" s="61" t="str">
        <f>IF($B295="","",IF($B$280="","",IF($F$4=1,
SUMIFS(ENTRADAS[Valor],ENTRADAS[Categoria],$B$280,ENTRADAS[Status],"Concluído",ENTRADAS[Mês],F$5,ENTRADAS[Ano],$B$5,ENTRADAS[Subcategoria],$B295),
SUMIFS(ENTRADAS[Valor],ENTRADAS[Categoria],$B$280,ENTRADAS[Mês],F$5,ENTRADAS[Ano],$B$5,ENTRADAS[Subcategoria],$B295))))</f>
        <v/>
      </c>
      <c r="G295" s="61" t="str">
        <f>IF($B295="","",IF($B$280="","",IF($F$4=1,
SUMIFS(ENTRADAS[Valor],ENTRADAS[Categoria],$B$280,ENTRADAS[Status],"Concluído",ENTRADAS[Mês],G$5,ENTRADAS[Ano],$B$5,ENTRADAS[Subcategoria],$B295),
SUMIFS(ENTRADAS[Valor],ENTRADAS[Categoria],$B$280,ENTRADAS[Mês],G$5,ENTRADAS[Ano],$B$5,ENTRADAS[Subcategoria],$B295))))</f>
        <v/>
      </c>
      <c r="H295" s="61" t="str">
        <f>IF($B295="","",IF($B$280="","",IF($F$4=1,
SUMIFS(ENTRADAS[Valor],ENTRADAS[Categoria],$B$280,ENTRADAS[Status],"Concluído",ENTRADAS[Mês],H$5,ENTRADAS[Ano],$B$5,ENTRADAS[Subcategoria],$B295),
SUMIFS(ENTRADAS[Valor],ENTRADAS[Categoria],$B$280,ENTRADAS[Mês],H$5,ENTRADAS[Ano],$B$5,ENTRADAS[Subcategoria],$B295))))</f>
        <v/>
      </c>
      <c r="I295" s="61" t="str">
        <f>IF($B295="","",IF($B$280="","",IF($F$4=1,
SUMIFS(ENTRADAS[Valor],ENTRADAS[Categoria],$B$280,ENTRADAS[Status],"Concluído",ENTRADAS[Mês],I$5,ENTRADAS[Ano],$B$5,ENTRADAS[Subcategoria],$B295),
SUMIFS(ENTRADAS[Valor],ENTRADAS[Categoria],$B$280,ENTRADAS[Mês],I$5,ENTRADAS[Ano],$B$5,ENTRADAS[Subcategoria],$B295))))</f>
        <v/>
      </c>
      <c r="J295" s="61" t="str">
        <f>IF($B295="","",IF($B$280="","",IF($F$4=1,
SUMIFS(ENTRADAS[Valor],ENTRADAS[Categoria],$B$280,ENTRADAS[Status],"Concluído",ENTRADAS[Mês],J$5,ENTRADAS[Ano],$B$5,ENTRADAS[Subcategoria],$B295),
SUMIFS(ENTRADAS[Valor],ENTRADAS[Categoria],$B$280,ENTRADAS[Mês],J$5,ENTRADAS[Ano],$B$5,ENTRADAS[Subcategoria],$B295))))</f>
        <v/>
      </c>
      <c r="K295" s="61" t="str">
        <f>IF($B295="","",IF($B$280="","",IF($F$4=1,
SUMIFS(ENTRADAS[Valor],ENTRADAS[Categoria],$B$280,ENTRADAS[Status],"Concluído",ENTRADAS[Mês],K$5,ENTRADAS[Ano],$B$5,ENTRADAS[Subcategoria],$B295),
SUMIFS(ENTRADAS[Valor],ENTRADAS[Categoria],$B$280,ENTRADAS[Mês],K$5,ENTRADAS[Ano],$B$5,ENTRADAS[Subcategoria],$B295))))</f>
        <v/>
      </c>
      <c r="L295" s="61" t="str">
        <f>IF($B295="","",IF($B$280="","",IF($F$4=1,
SUMIFS(ENTRADAS[Valor],ENTRADAS[Categoria],$B$280,ENTRADAS[Status],"Concluído",ENTRADAS[Mês],L$5,ENTRADAS[Ano],$B$5,ENTRADAS[Subcategoria],$B295),
SUMIFS(ENTRADAS[Valor],ENTRADAS[Categoria],$B$280,ENTRADAS[Mês],L$5,ENTRADAS[Ano],$B$5,ENTRADAS[Subcategoria],$B295))))</f>
        <v/>
      </c>
      <c r="M295" s="61" t="str">
        <f>IF($B295="","",IF($B$280="","",IF($F$4=1,
SUMIFS(ENTRADAS[Valor],ENTRADAS[Categoria],$B$280,ENTRADAS[Status],"Concluído",ENTRADAS[Mês],M$5,ENTRADAS[Ano],$B$5,ENTRADAS[Subcategoria],$B295),
SUMIFS(ENTRADAS[Valor],ENTRADAS[Categoria],$B$280,ENTRADAS[Mês],M$5,ENTRADAS[Ano],$B$5,ENTRADAS[Subcategoria],$B295))))</f>
        <v/>
      </c>
      <c r="N295" s="61" t="str">
        <f>IF($B295="","",IF($B$280="","",IF($F$4=1,
SUMIFS(ENTRADAS[Valor],ENTRADAS[Categoria],$B$280,ENTRADAS[Status],"Concluído",ENTRADAS[Mês],N$5,ENTRADAS[Ano],$B$5,ENTRADAS[Subcategoria],$B295),
SUMIFS(ENTRADAS[Valor],ENTRADAS[Categoria],$B$280,ENTRADAS[Mês],N$5,ENTRADAS[Ano],$B$5,ENTRADAS[Subcategoria],$B295))))</f>
        <v/>
      </c>
      <c r="O295" s="57">
        <f t="shared" si="11"/>
        <v>0</v>
      </c>
    </row>
    <row r="296" spans="2:15" x14ac:dyDescent="0.3">
      <c r="B296" s="93" t="str">
        <f>IF('PLANO DE CONTAS'!J66="","",'PLANO DE CONTAS'!J66)</f>
        <v/>
      </c>
      <c r="C296" s="61" t="str">
        <f>IF($B296="","",IF($B$280="","",IF($F$4=1,
SUMIFS(ENTRADAS[Valor],ENTRADAS[Categoria],$B$280,ENTRADAS[Status],"Concluído",ENTRADAS[Mês],C$5,ENTRADAS[Ano],$B$5,ENTRADAS[Subcategoria],$B296),
SUMIFS(ENTRADAS[Valor],ENTRADAS[Categoria],$B$280,ENTRADAS[Mês],C$5,ENTRADAS[Ano],$B$5,ENTRADAS[Subcategoria],$B296))))</f>
        <v/>
      </c>
      <c r="D296" s="61" t="str">
        <f>IF($B296="","",IF($B$280="","",IF($F$4=1,
SUMIFS(ENTRADAS[Valor],ENTRADAS[Categoria],$B$280,ENTRADAS[Status],"Concluído",ENTRADAS[Mês],D$5,ENTRADAS[Ano],$B$5,ENTRADAS[Subcategoria],$B296),
SUMIFS(ENTRADAS[Valor],ENTRADAS[Categoria],$B$280,ENTRADAS[Mês],D$5,ENTRADAS[Ano],$B$5,ENTRADAS[Subcategoria],$B296))))</f>
        <v/>
      </c>
      <c r="E296" s="61" t="str">
        <f>IF($B296="","",IF($B$280="","",IF($F$4=1,
SUMIFS(ENTRADAS[Valor],ENTRADAS[Categoria],$B$280,ENTRADAS[Status],"Concluído",ENTRADAS[Mês],E$5,ENTRADAS[Ano],$B$5,ENTRADAS[Subcategoria],$B296),
SUMIFS(ENTRADAS[Valor],ENTRADAS[Categoria],$B$280,ENTRADAS[Mês],E$5,ENTRADAS[Ano],$B$5,ENTRADAS[Subcategoria],$B296))))</f>
        <v/>
      </c>
      <c r="F296" s="61" t="str">
        <f>IF($B296="","",IF($B$280="","",IF($F$4=1,
SUMIFS(ENTRADAS[Valor],ENTRADAS[Categoria],$B$280,ENTRADAS[Status],"Concluído",ENTRADAS[Mês],F$5,ENTRADAS[Ano],$B$5,ENTRADAS[Subcategoria],$B296),
SUMIFS(ENTRADAS[Valor],ENTRADAS[Categoria],$B$280,ENTRADAS[Mês],F$5,ENTRADAS[Ano],$B$5,ENTRADAS[Subcategoria],$B296))))</f>
        <v/>
      </c>
      <c r="G296" s="61" t="str">
        <f>IF($B296="","",IF($B$280="","",IF($F$4=1,
SUMIFS(ENTRADAS[Valor],ENTRADAS[Categoria],$B$280,ENTRADAS[Status],"Concluído",ENTRADAS[Mês],G$5,ENTRADAS[Ano],$B$5,ENTRADAS[Subcategoria],$B296),
SUMIFS(ENTRADAS[Valor],ENTRADAS[Categoria],$B$280,ENTRADAS[Mês],G$5,ENTRADAS[Ano],$B$5,ENTRADAS[Subcategoria],$B296))))</f>
        <v/>
      </c>
      <c r="H296" s="61" t="str">
        <f>IF($B296="","",IF($B$280="","",IF($F$4=1,
SUMIFS(ENTRADAS[Valor],ENTRADAS[Categoria],$B$280,ENTRADAS[Status],"Concluído",ENTRADAS[Mês],H$5,ENTRADAS[Ano],$B$5,ENTRADAS[Subcategoria],$B296),
SUMIFS(ENTRADAS[Valor],ENTRADAS[Categoria],$B$280,ENTRADAS[Mês],H$5,ENTRADAS[Ano],$B$5,ENTRADAS[Subcategoria],$B296))))</f>
        <v/>
      </c>
      <c r="I296" s="61" t="str">
        <f>IF($B296="","",IF($B$280="","",IF($F$4=1,
SUMIFS(ENTRADAS[Valor],ENTRADAS[Categoria],$B$280,ENTRADAS[Status],"Concluído",ENTRADAS[Mês],I$5,ENTRADAS[Ano],$B$5,ENTRADAS[Subcategoria],$B296),
SUMIFS(ENTRADAS[Valor],ENTRADAS[Categoria],$B$280,ENTRADAS[Mês],I$5,ENTRADAS[Ano],$B$5,ENTRADAS[Subcategoria],$B296))))</f>
        <v/>
      </c>
      <c r="J296" s="61" t="str">
        <f>IF($B296="","",IF($B$280="","",IF($F$4=1,
SUMIFS(ENTRADAS[Valor],ENTRADAS[Categoria],$B$280,ENTRADAS[Status],"Concluído",ENTRADAS[Mês],J$5,ENTRADAS[Ano],$B$5,ENTRADAS[Subcategoria],$B296),
SUMIFS(ENTRADAS[Valor],ENTRADAS[Categoria],$B$280,ENTRADAS[Mês],J$5,ENTRADAS[Ano],$B$5,ENTRADAS[Subcategoria],$B296))))</f>
        <v/>
      </c>
      <c r="K296" s="61" t="str">
        <f>IF($B296="","",IF($B$280="","",IF($F$4=1,
SUMIFS(ENTRADAS[Valor],ENTRADAS[Categoria],$B$280,ENTRADAS[Status],"Concluído",ENTRADAS[Mês],K$5,ENTRADAS[Ano],$B$5,ENTRADAS[Subcategoria],$B296),
SUMIFS(ENTRADAS[Valor],ENTRADAS[Categoria],$B$280,ENTRADAS[Mês],K$5,ENTRADAS[Ano],$B$5,ENTRADAS[Subcategoria],$B296))))</f>
        <v/>
      </c>
      <c r="L296" s="61" t="str">
        <f>IF($B296="","",IF($B$280="","",IF($F$4=1,
SUMIFS(ENTRADAS[Valor],ENTRADAS[Categoria],$B$280,ENTRADAS[Status],"Concluído",ENTRADAS[Mês],L$5,ENTRADAS[Ano],$B$5,ENTRADAS[Subcategoria],$B296),
SUMIFS(ENTRADAS[Valor],ENTRADAS[Categoria],$B$280,ENTRADAS[Mês],L$5,ENTRADAS[Ano],$B$5,ENTRADAS[Subcategoria],$B296))))</f>
        <v/>
      </c>
      <c r="M296" s="61" t="str">
        <f>IF($B296="","",IF($B$280="","",IF($F$4=1,
SUMIFS(ENTRADAS[Valor],ENTRADAS[Categoria],$B$280,ENTRADAS[Status],"Concluído",ENTRADAS[Mês],M$5,ENTRADAS[Ano],$B$5,ENTRADAS[Subcategoria],$B296),
SUMIFS(ENTRADAS[Valor],ENTRADAS[Categoria],$B$280,ENTRADAS[Mês],M$5,ENTRADAS[Ano],$B$5,ENTRADAS[Subcategoria],$B296))))</f>
        <v/>
      </c>
      <c r="N296" s="61" t="str">
        <f>IF($B296="","",IF($B$280="","",IF($F$4=1,
SUMIFS(ENTRADAS[Valor],ENTRADAS[Categoria],$B$280,ENTRADAS[Status],"Concluído",ENTRADAS[Mês],N$5,ENTRADAS[Ano],$B$5,ENTRADAS[Subcategoria],$B296),
SUMIFS(ENTRADAS[Valor],ENTRADAS[Categoria],$B$280,ENTRADAS[Mês],N$5,ENTRADAS[Ano],$B$5,ENTRADAS[Subcategoria],$B296))))</f>
        <v/>
      </c>
      <c r="O296" s="57">
        <f t="shared" si="11"/>
        <v>0</v>
      </c>
    </row>
    <row r="297" spans="2:15" x14ac:dyDescent="0.3">
      <c r="B297" s="93" t="str">
        <f>IF('PLANO DE CONTAS'!J67="","",'PLANO DE CONTAS'!J67)</f>
        <v/>
      </c>
      <c r="C297" s="61" t="str">
        <f>IF($B297="","",IF($B$280="","",IF($F$4=1,
SUMIFS(ENTRADAS[Valor],ENTRADAS[Categoria],$B$280,ENTRADAS[Status],"Concluído",ENTRADAS[Mês],C$5,ENTRADAS[Ano],$B$5,ENTRADAS[Subcategoria],$B297),
SUMIFS(ENTRADAS[Valor],ENTRADAS[Categoria],$B$280,ENTRADAS[Mês],C$5,ENTRADAS[Ano],$B$5,ENTRADAS[Subcategoria],$B297))))</f>
        <v/>
      </c>
      <c r="D297" s="61" t="str">
        <f>IF($B297="","",IF($B$280="","",IF($F$4=1,
SUMIFS(ENTRADAS[Valor],ENTRADAS[Categoria],$B$280,ENTRADAS[Status],"Concluído",ENTRADAS[Mês],D$5,ENTRADAS[Ano],$B$5,ENTRADAS[Subcategoria],$B297),
SUMIFS(ENTRADAS[Valor],ENTRADAS[Categoria],$B$280,ENTRADAS[Mês],D$5,ENTRADAS[Ano],$B$5,ENTRADAS[Subcategoria],$B297))))</f>
        <v/>
      </c>
      <c r="E297" s="61" t="str">
        <f>IF($B297="","",IF($B$280="","",IF($F$4=1,
SUMIFS(ENTRADAS[Valor],ENTRADAS[Categoria],$B$280,ENTRADAS[Status],"Concluído",ENTRADAS[Mês],E$5,ENTRADAS[Ano],$B$5,ENTRADAS[Subcategoria],$B297),
SUMIFS(ENTRADAS[Valor],ENTRADAS[Categoria],$B$280,ENTRADAS[Mês],E$5,ENTRADAS[Ano],$B$5,ENTRADAS[Subcategoria],$B297))))</f>
        <v/>
      </c>
      <c r="F297" s="61" t="str">
        <f>IF($B297="","",IF($B$280="","",IF($F$4=1,
SUMIFS(ENTRADAS[Valor],ENTRADAS[Categoria],$B$280,ENTRADAS[Status],"Concluído",ENTRADAS[Mês],F$5,ENTRADAS[Ano],$B$5,ENTRADAS[Subcategoria],$B297),
SUMIFS(ENTRADAS[Valor],ENTRADAS[Categoria],$B$280,ENTRADAS[Mês],F$5,ENTRADAS[Ano],$B$5,ENTRADAS[Subcategoria],$B297))))</f>
        <v/>
      </c>
      <c r="G297" s="61" t="str">
        <f>IF($B297="","",IF($B$280="","",IF($F$4=1,
SUMIFS(ENTRADAS[Valor],ENTRADAS[Categoria],$B$280,ENTRADAS[Status],"Concluído",ENTRADAS[Mês],G$5,ENTRADAS[Ano],$B$5,ENTRADAS[Subcategoria],$B297),
SUMIFS(ENTRADAS[Valor],ENTRADAS[Categoria],$B$280,ENTRADAS[Mês],G$5,ENTRADAS[Ano],$B$5,ENTRADAS[Subcategoria],$B297))))</f>
        <v/>
      </c>
      <c r="H297" s="61" t="str">
        <f>IF($B297="","",IF($B$280="","",IF($F$4=1,
SUMIFS(ENTRADAS[Valor],ENTRADAS[Categoria],$B$280,ENTRADAS[Status],"Concluído",ENTRADAS[Mês],H$5,ENTRADAS[Ano],$B$5,ENTRADAS[Subcategoria],$B297),
SUMIFS(ENTRADAS[Valor],ENTRADAS[Categoria],$B$280,ENTRADAS[Mês],H$5,ENTRADAS[Ano],$B$5,ENTRADAS[Subcategoria],$B297))))</f>
        <v/>
      </c>
      <c r="I297" s="61" t="str">
        <f>IF($B297="","",IF($B$280="","",IF($F$4=1,
SUMIFS(ENTRADAS[Valor],ENTRADAS[Categoria],$B$280,ENTRADAS[Status],"Concluído",ENTRADAS[Mês],I$5,ENTRADAS[Ano],$B$5,ENTRADAS[Subcategoria],$B297),
SUMIFS(ENTRADAS[Valor],ENTRADAS[Categoria],$B$280,ENTRADAS[Mês],I$5,ENTRADAS[Ano],$B$5,ENTRADAS[Subcategoria],$B297))))</f>
        <v/>
      </c>
      <c r="J297" s="61" t="str">
        <f>IF($B297="","",IF($B$280="","",IF($F$4=1,
SUMIFS(ENTRADAS[Valor],ENTRADAS[Categoria],$B$280,ENTRADAS[Status],"Concluído",ENTRADAS[Mês],J$5,ENTRADAS[Ano],$B$5,ENTRADAS[Subcategoria],$B297),
SUMIFS(ENTRADAS[Valor],ENTRADAS[Categoria],$B$280,ENTRADAS[Mês],J$5,ENTRADAS[Ano],$B$5,ENTRADAS[Subcategoria],$B297))))</f>
        <v/>
      </c>
      <c r="K297" s="61" t="str">
        <f>IF($B297="","",IF($B$280="","",IF($F$4=1,
SUMIFS(ENTRADAS[Valor],ENTRADAS[Categoria],$B$280,ENTRADAS[Status],"Concluído",ENTRADAS[Mês],K$5,ENTRADAS[Ano],$B$5,ENTRADAS[Subcategoria],$B297),
SUMIFS(ENTRADAS[Valor],ENTRADAS[Categoria],$B$280,ENTRADAS[Mês],K$5,ENTRADAS[Ano],$B$5,ENTRADAS[Subcategoria],$B297))))</f>
        <v/>
      </c>
      <c r="L297" s="61" t="str">
        <f>IF($B297="","",IF($B$280="","",IF($F$4=1,
SUMIFS(ENTRADAS[Valor],ENTRADAS[Categoria],$B$280,ENTRADAS[Status],"Concluído",ENTRADAS[Mês],L$5,ENTRADAS[Ano],$B$5,ENTRADAS[Subcategoria],$B297),
SUMIFS(ENTRADAS[Valor],ENTRADAS[Categoria],$B$280,ENTRADAS[Mês],L$5,ENTRADAS[Ano],$B$5,ENTRADAS[Subcategoria],$B297))))</f>
        <v/>
      </c>
      <c r="M297" s="61" t="str">
        <f>IF($B297="","",IF($B$280="","",IF($F$4=1,
SUMIFS(ENTRADAS[Valor],ENTRADAS[Categoria],$B$280,ENTRADAS[Status],"Concluído",ENTRADAS[Mês],M$5,ENTRADAS[Ano],$B$5,ENTRADAS[Subcategoria],$B297),
SUMIFS(ENTRADAS[Valor],ENTRADAS[Categoria],$B$280,ENTRADAS[Mês],M$5,ENTRADAS[Ano],$B$5,ENTRADAS[Subcategoria],$B297))))</f>
        <v/>
      </c>
      <c r="N297" s="61" t="str">
        <f>IF($B297="","",IF($B$280="","",IF($F$4=1,
SUMIFS(ENTRADAS[Valor],ENTRADAS[Categoria],$B$280,ENTRADAS[Status],"Concluído",ENTRADAS[Mês],N$5,ENTRADAS[Ano],$B$5,ENTRADAS[Subcategoria],$B297),
SUMIFS(ENTRADAS[Valor],ENTRADAS[Categoria],$B$280,ENTRADAS[Mês],N$5,ENTRADAS[Ano],$B$5,ENTRADAS[Subcategoria],$B297))))</f>
        <v/>
      </c>
      <c r="O297" s="57">
        <f t="shared" si="11"/>
        <v>0</v>
      </c>
    </row>
    <row r="298" spans="2:15" x14ac:dyDescent="0.3">
      <c r="B298" s="93" t="str">
        <f>IF('PLANO DE CONTAS'!J68="","",'PLANO DE CONTAS'!J68)</f>
        <v/>
      </c>
      <c r="C298" s="61" t="str">
        <f>IF($B298="","",IF($B$280="","",IF($F$4=1,
SUMIFS(ENTRADAS[Valor],ENTRADAS[Categoria],$B$280,ENTRADAS[Status],"Concluído",ENTRADAS[Mês],C$5,ENTRADAS[Ano],$B$5,ENTRADAS[Subcategoria],$B298),
SUMIFS(ENTRADAS[Valor],ENTRADAS[Categoria],$B$280,ENTRADAS[Mês],C$5,ENTRADAS[Ano],$B$5,ENTRADAS[Subcategoria],$B298))))</f>
        <v/>
      </c>
      <c r="D298" s="61" t="str">
        <f>IF($B298="","",IF($B$280="","",IF($F$4=1,
SUMIFS(ENTRADAS[Valor],ENTRADAS[Categoria],$B$280,ENTRADAS[Status],"Concluído",ENTRADAS[Mês],D$5,ENTRADAS[Ano],$B$5,ENTRADAS[Subcategoria],$B298),
SUMIFS(ENTRADAS[Valor],ENTRADAS[Categoria],$B$280,ENTRADAS[Mês],D$5,ENTRADAS[Ano],$B$5,ENTRADAS[Subcategoria],$B298))))</f>
        <v/>
      </c>
      <c r="E298" s="61" t="str">
        <f>IF($B298="","",IF($B$280="","",IF($F$4=1,
SUMIFS(ENTRADAS[Valor],ENTRADAS[Categoria],$B$280,ENTRADAS[Status],"Concluído",ENTRADAS[Mês],E$5,ENTRADAS[Ano],$B$5,ENTRADAS[Subcategoria],$B298),
SUMIFS(ENTRADAS[Valor],ENTRADAS[Categoria],$B$280,ENTRADAS[Mês],E$5,ENTRADAS[Ano],$B$5,ENTRADAS[Subcategoria],$B298))))</f>
        <v/>
      </c>
      <c r="F298" s="61" t="str">
        <f>IF($B298="","",IF($B$280="","",IF($F$4=1,
SUMIFS(ENTRADAS[Valor],ENTRADAS[Categoria],$B$280,ENTRADAS[Status],"Concluído",ENTRADAS[Mês],F$5,ENTRADAS[Ano],$B$5,ENTRADAS[Subcategoria],$B298),
SUMIFS(ENTRADAS[Valor],ENTRADAS[Categoria],$B$280,ENTRADAS[Mês],F$5,ENTRADAS[Ano],$B$5,ENTRADAS[Subcategoria],$B298))))</f>
        <v/>
      </c>
      <c r="G298" s="61" t="str">
        <f>IF($B298="","",IF($B$280="","",IF($F$4=1,
SUMIFS(ENTRADAS[Valor],ENTRADAS[Categoria],$B$280,ENTRADAS[Status],"Concluído",ENTRADAS[Mês],G$5,ENTRADAS[Ano],$B$5,ENTRADAS[Subcategoria],$B298),
SUMIFS(ENTRADAS[Valor],ENTRADAS[Categoria],$B$280,ENTRADAS[Mês],G$5,ENTRADAS[Ano],$B$5,ENTRADAS[Subcategoria],$B298))))</f>
        <v/>
      </c>
      <c r="H298" s="61" t="str">
        <f>IF($B298="","",IF($B$280="","",IF($F$4=1,
SUMIFS(ENTRADAS[Valor],ENTRADAS[Categoria],$B$280,ENTRADAS[Status],"Concluído",ENTRADAS[Mês],H$5,ENTRADAS[Ano],$B$5,ENTRADAS[Subcategoria],$B298),
SUMIFS(ENTRADAS[Valor],ENTRADAS[Categoria],$B$280,ENTRADAS[Mês],H$5,ENTRADAS[Ano],$B$5,ENTRADAS[Subcategoria],$B298))))</f>
        <v/>
      </c>
      <c r="I298" s="61" t="str">
        <f>IF($B298="","",IF($B$280="","",IF($F$4=1,
SUMIFS(ENTRADAS[Valor],ENTRADAS[Categoria],$B$280,ENTRADAS[Status],"Concluído",ENTRADAS[Mês],I$5,ENTRADAS[Ano],$B$5,ENTRADAS[Subcategoria],$B298),
SUMIFS(ENTRADAS[Valor],ENTRADAS[Categoria],$B$280,ENTRADAS[Mês],I$5,ENTRADAS[Ano],$B$5,ENTRADAS[Subcategoria],$B298))))</f>
        <v/>
      </c>
      <c r="J298" s="61" t="str">
        <f>IF($B298="","",IF($B$280="","",IF($F$4=1,
SUMIFS(ENTRADAS[Valor],ENTRADAS[Categoria],$B$280,ENTRADAS[Status],"Concluído",ENTRADAS[Mês],J$5,ENTRADAS[Ano],$B$5,ENTRADAS[Subcategoria],$B298),
SUMIFS(ENTRADAS[Valor],ENTRADAS[Categoria],$B$280,ENTRADAS[Mês],J$5,ENTRADAS[Ano],$B$5,ENTRADAS[Subcategoria],$B298))))</f>
        <v/>
      </c>
      <c r="K298" s="61" t="str">
        <f>IF($B298="","",IF($B$280="","",IF($F$4=1,
SUMIFS(ENTRADAS[Valor],ENTRADAS[Categoria],$B$280,ENTRADAS[Status],"Concluído",ENTRADAS[Mês],K$5,ENTRADAS[Ano],$B$5,ENTRADAS[Subcategoria],$B298),
SUMIFS(ENTRADAS[Valor],ENTRADAS[Categoria],$B$280,ENTRADAS[Mês],K$5,ENTRADAS[Ano],$B$5,ENTRADAS[Subcategoria],$B298))))</f>
        <v/>
      </c>
      <c r="L298" s="61" t="str">
        <f>IF($B298="","",IF($B$280="","",IF($F$4=1,
SUMIFS(ENTRADAS[Valor],ENTRADAS[Categoria],$B$280,ENTRADAS[Status],"Concluído",ENTRADAS[Mês],L$5,ENTRADAS[Ano],$B$5,ENTRADAS[Subcategoria],$B298),
SUMIFS(ENTRADAS[Valor],ENTRADAS[Categoria],$B$280,ENTRADAS[Mês],L$5,ENTRADAS[Ano],$B$5,ENTRADAS[Subcategoria],$B298))))</f>
        <v/>
      </c>
      <c r="M298" s="61" t="str">
        <f>IF($B298="","",IF($B$280="","",IF($F$4=1,
SUMIFS(ENTRADAS[Valor],ENTRADAS[Categoria],$B$280,ENTRADAS[Status],"Concluído",ENTRADAS[Mês],M$5,ENTRADAS[Ano],$B$5,ENTRADAS[Subcategoria],$B298),
SUMIFS(ENTRADAS[Valor],ENTRADAS[Categoria],$B$280,ENTRADAS[Mês],M$5,ENTRADAS[Ano],$B$5,ENTRADAS[Subcategoria],$B298))))</f>
        <v/>
      </c>
      <c r="N298" s="61" t="str">
        <f>IF($B298="","",IF($B$280="","",IF($F$4=1,
SUMIFS(ENTRADAS[Valor],ENTRADAS[Categoria],$B$280,ENTRADAS[Status],"Concluído",ENTRADAS[Mês],N$5,ENTRADAS[Ano],$B$5,ENTRADAS[Subcategoria],$B298),
SUMIFS(ENTRADAS[Valor],ENTRADAS[Categoria],$B$280,ENTRADAS[Mês],N$5,ENTRADAS[Ano],$B$5,ENTRADAS[Subcategoria],$B298))))</f>
        <v/>
      </c>
      <c r="O298" s="57">
        <f t="shared" si="11"/>
        <v>0</v>
      </c>
    </row>
    <row r="299" spans="2:15" x14ac:dyDescent="0.3">
      <c r="B299" s="93" t="str">
        <f>IF('PLANO DE CONTAS'!J69="","",'PLANO DE CONTAS'!J69)</f>
        <v/>
      </c>
      <c r="C299" s="61" t="str">
        <f>IF($B299="","",IF($B$280="","",IF($F$4=1,
SUMIFS(ENTRADAS[Valor],ENTRADAS[Categoria],$B$280,ENTRADAS[Status],"Concluído",ENTRADAS[Mês],C$5,ENTRADAS[Ano],$B$5,ENTRADAS[Subcategoria],$B299),
SUMIFS(ENTRADAS[Valor],ENTRADAS[Categoria],$B$280,ENTRADAS[Mês],C$5,ENTRADAS[Ano],$B$5,ENTRADAS[Subcategoria],$B299))))</f>
        <v/>
      </c>
      <c r="D299" s="61" t="str">
        <f>IF($B299="","",IF($B$280="","",IF($F$4=1,
SUMIFS(ENTRADAS[Valor],ENTRADAS[Categoria],$B$280,ENTRADAS[Status],"Concluído",ENTRADAS[Mês],D$5,ENTRADAS[Ano],$B$5,ENTRADAS[Subcategoria],$B299),
SUMIFS(ENTRADAS[Valor],ENTRADAS[Categoria],$B$280,ENTRADAS[Mês],D$5,ENTRADAS[Ano],$B$5,ENTRADAS[Subcategoria],$B299))))</f>
        <v/>
      </c>
      <c r="E299" s="61" t="str">
        <f>IF($B299="","",IF($B$280="","",IF($F$4=1,
SUMIFS(ENTRADAS[Valor],ENTRADAS[Categoria],$B$280,ENTRADAS[Status],"Concluído",ENTRADAS[Mês],E$5,ENTRADAS[Ano],$B$5,ENTRADAS[Subcategoria],$B299),
SUMIFS(ENTRADAS[Valor],ENTRADAS[Categoria],$B$280,ENTRADAS[Mês],E$5,ENTRADAS[Ano],$B$5,ENTRADAS[Subcategoria],$B299))))</f>
        <v/>
      </c>
      <c r="F299" s="61" t="str">
        <f>IF($B299="","",IF($B$280="","",IF($F$4=1,
SUMIFS(ENTRADAS[Valor],ENTRADAS[Categoria],$B$280,ENTRADAS[Status],"Concluído",ENTRADAS[Mês],F$5,ENTRADAS[Ano],$B$5,ENTRADAS[Subcategoria],$B299),
SUMIFS(ENTRADAS[Valor],ENTRADAS[Categoria],$B$280,ENTRADAS[Mês],F$5,ENTRADAS[Ano],$B$5,ENTRADAS[Subcategoria],$B299))))</f>
        <v/>
      </c>
      <c r="G299" s="61" t="str">
        <f>IF($B299="","",IF($B$280="","",IF($F$4=1,
SUMIFS(ENTRADAS[Valor],ENTRADAS[Categoria],$B$280,ENTRADAS[Status],"Concluído",ENTRADAS[Mês],G$5,ENTRADAS[Ano],$B$5,ENTRADAS[Subcategoria],$B299),
SUMIFS(ENTRADAS[Valor],ENTRADAS[Categoria],$B$280,ENTRADAS[Mês],G$5,ENTRADAS[Ano],$B$5,ENTRADAS[Subcategoria],$B299))))</f>
        <v/>
      </c>
      <c r="H299" s="61" t="str">
        <f>IF($B299="","",IF($B$280="","",IF($F$4=1,
SUMIFS(ENTRADAS[Valor],ENTRADAS[Categoria],$B$280,ENTRADAS[Status],"Concluído",ENTRADAS[Mês],H$5,ENTRADAS[Ano],$B$5,ENTRADAS[Subcategoria],$B299),
SUMIFS(ENTRADAS[Valor],ENTRADAS[Categoria],$B$280,ENTRADAS[Mês],H$5,ENTRADAS[Ano],$B$5,ENTRADAS[Subcategoria],$B299))))</f>
        <v/>
      </c>
      <c r="I299" s="61" t="str">
        <f>IF($B299="","",IF($B$280="","",IF($F$4=1,
SUMIFS(ENTRADAS[Valor],ENTRADAS[Categoria],$B$280,ENTRADAS[Status],"Concluído",ENTRADAS[Mês],I$5,ENTRADAS[Ano],$B$5,ENTRADAS[Subcategoria],$B299),
SUMIFS(ENTRADAS[Valor],ENTRADAS[Categoria],$B$280,ENTRADAS[Mês],I$5,ENTRADAS[Ano],$B$5,ENTRADAS[Subcategoria],$B299))))</f>
        <v/>
      </c>
      <c r="J299" s="61" t="str">
        <f>IF($B299="","",IF($B$280="","",IF($F$4=1,
SUMIFS(ENTRADAS[Valor],ENTRADAS[Categoria],$B$280,ENTRADAS[Status],"Concluído",ENTRADAS[Mês],J$5,ENTRADAS[Ano],$B$5,ENTRADAS[Subcategoria],$B299),
SUMIFS(ENTRADAS[Valor],ENTRADAS[Categoria],$B$280,ENTRADAS[Mês],J$5,ENTRADAS[Ano],$B$5,ENTRADAS[Subcategoria],$B299))))</f>
        <v/>
      </c>
      <c r="K299" s="61" t="str">
        <f>IF($B299="","",IF($B$280="","",IF($F$4=1,
SUMIFS(ENTRADAS[Valor],ENTRADAS[Categoria],$B$280,ENTRADAS[Status],"Concluído",ENTRADAS[Mês],K$5,ENTRADAS[Ano],$B$5,ENTRADAS[Subcategoria],$B299),
SUMIFS(ENTRADAS[Valor],ENTRADAS[Categoria],$B$280,ENTRADAS[Mês],K$5,ENTRADAS[Ano],$B$5,ENTRADAS[Subcategoria],$B299))))</f>
        <v/>
      </c>
      <c r="L299" s="61" t="str">
        <f>IF($B299="","",IF($B$280="","",IF($F$4=1,
SUMIFS(ENTRADAS[Valor],ENTRADAS[Categoria],$B$280,ENTRADAS[Status],"Concluído",ENTRADAS[Mês],L$5,ENTRADAS[Ano],$B$5,ENTRADAS[Subcategoria],$B299),
SUMIFS(ENTRADAS[Valor],ENTRADAS[Categoria],$B$280,ENTRADAS[Mês],L$5,ENTRADAS[Ano],$B$5,ENTRADAS[Subcategoria],$B299))))</f>
        <v/>
      </c>
      <c r="M299" s="61" t="str">
        <f>IF($B299="","",IF($B$280="","",IF($F$4=1,
SUMIFS(ENTRADAS[Valor],ENTRADAS[Categoria],$B$280,ENTRADAS[Status],"Concluído",ENTRADAS[Mês],M$5,ENTRADAS[Ano],$B$5,ENTRADAS[Subcategoria],$B299),
SUMIFS(ENTRADAS[Valor],ENTRADAS[Categoria],$B$280,ENTRADAS[Mês],M$5,ENTRADAS[Ano],$B$5,ENTRADAS[Subcategoria],$B299))))</f>
        <v/>
      </c>
      <c r="N299" s="61" t="str">
        <f>IF($B299="","",IF($B$280="","",IF($F$4=1,
SUMIFS(ENTRADAS[Valor],ENTRADAS[Categoria],$B$280,ENTRADAS[Status],"Concluído",ENTRADAS[Mês],N$5,ENTRADAS[Ano],$B$5,ENTRADAS[Subcategoria],$B299),
SUMIFS(ENTRADAS[Valor],ENTRADAS[Categoria],$B$280,ENTRADAS[Mês],N$5,ENTRADAS[Ano],$B$5,ENTRADAS[Subcategoria],$B299))))</f>
        <v/>
      </c>
      <c r="O299" s="57">
        <f t="shared" si="11"/>
        <v>0</v>
      </c>
    </row>
    <row r="300" spans="2:15" x14ac:dyDescent="0.3">
      <c r="B300" s="93" t="str">
        <f>IF('PLANO DE CONTAS'!J70="","",'PLANO DE CONTAS'!J70)</f>
        <v/>
      </c>
      <c r="C300" s="61" t="str">
        <f>IF($B300="","",IF($B$280="","",IF($F$4=1,
SUMIFS(ENTRADAS[Valor],ENTRADAS[Categoria],$B$280,ENTRADAS[Status],"Concluído",ENTRADAS[Mês],C$5,ENTRADAS[Ano],$B$5,ENTRADAS[Subcategoria],$B300),
SUMIFS(ENTRADAS[Valor],ENTRADAS[Categoria],$B$280,ENTRADAS[Mês],C$5,ENTRADAS[Ano],$B$5,ENTRADAS[Subcategoria],$B300))))</f>
        <v/>
      </c>
      <c r="D300" s="61" t="str">
        <f>IF($B300="","",IF($B$280="","",IF($F$4=1,
SUMIFS(ENTRADAS[Valor],ENTRADAS[Categoria],$B$280,ENTRADAS[Status],"Concluído",ENTRADAS[Mês],D$5,ENTRADAS[Ano],$B$5,ENTRADAS[Subcategoria],$B300),
SUMIFS(ENTRADAS[Valor],ENTRADAS[Categoria],$B$280,ENTRADAS[Mês],D$5,ENTRADAS[Ano],$B$5,ENTRADAS[Subcategoria],$B300))))</f>
        <v/>
      </c>
      <c r="E300" s="61" t="str">
        <f>IF($B300="","",IF($B$280="","",IF($F$4=1,
SUMIFS(ENTRADAS[Valor],ENTRADAS[Categoria],$B$280,ENTRADAS[Status],"Concluído",ENTRADAS[Mês],E$5,ENTRADAS[Ano],$B$5,ENTRADAS[Subcategoria],$B300),
SUMIFS(ENTRADAS[Valor],ENTRADAS[Categoria],$B$280,ENTRADAS[Mês],E$5,ENTRADAS[Ano],$B$5,ENTRADAS[Subcategoria],$B300))))</f>
        <v/>
      </c>
      <c r="F300" s="61" t="str">
        <f>IF($B300="","",IF($B$280="","",IF($F$4=1,
SUMIFS(ENTRADAS[Valor],ENTRADAS[Categoria],$B$280,ENTRADAS[Status],"Concluído",ENTRADAS[Mês],F$5,ENTRADAS[Ano],$B$5,ENTRADAS[Subcategoria],$B300),
SUMIFS(ENTRADAS[Valor],ENTRADAS[Categoria],$B$280,ENTRADAS[Mês],F$5,ENTRADAS[Ano],$B$5,ENTRADAS[Subcategoria],$B300))))</f>
        <v/>
      </c>
      <c r="G300" s="61" t="str">
        <f>IF($B300="","",IF($B$280="","",IF($F$4=1,
SUMIFS(ENTRADAS[Valor],ENTRADAS[Categoria],$B$280,ENTRADAS[Status],"Concluído",ENTRADAS[Mês],G$5,ENTRADAS[Ano],$B$5,ENTRADAS[Subcategoria],$B300),
SUMIFS(ENTRADAS[Valor],ENTRADAS[Categoria],$B$280,ENTRADAS[Mês],G$5,ENTRADAS[Ano],$B$5,ENTRADAS[Subcategoria],$B300))))</f>
        <v/>
      </c>
      <c r="H300" s="61" t="str">
        <f>IF($B300="","",IF($B$280="","",IF($F$4=1,
SUMIFS(ENTRADAS[Valor],ENTRADAS[Categoria],$B$280,ENTRADAS[Status],"Concluído",ENTRADAS[Mês],H$5,ENTRADAS[Ano],$B$5,ENTRADAS[Subcategoria],$B300),
SUMIFS(ENTRADAS[Valor],ENTRADAS[Categoria],$B$280,ENTRADAS[Mês],H$5,ENTRADAS[Ano],$B$5,ENTRADAS[Subcategoria],$B300))))</f>
        <v/>
      </c>
      <c r="I300" s="61" t="str">
        <f>IF($B300="","",IF($B$280="","",IF($F$4=1,
SUMIFS(ENTRADAS[Valor],ENTRADAS[Categoria],$B$280,ENTRADAS[Status],"Concluído",ENTRADAS[Mês],I$5,ENTRADAS[Ano],$B$5,ENTRADAS[Subcategoria],$B300),
SUMIFS(ENTRADAS[Valor],ENTRADAS[Categoria],$B$280,ENTRADAS[Mês],I$5,ENTRADAS[Ano],$B$5,ENTRADAS[Subcategoria],$B300))))</f>
        <v/>
      </c>
      <c r="J300" s="61" t="str">
        <f>IF($B300="","",IF($B$280="","",IF($F$4=1,
SUMIFS(ENTRADAS[Valor],ENTRADAS[Categoria],$B$280,ENTRADAS[Status],"Concluído",ENTRADAS[Mês],J$5,ENTRADAS[Ano],$B$5,ENTRADAS[Subcategoria],$B300),
SUMIFS(ENTRADAS[Valor],ENTRADAS[Categoria],$B$280,ENTRADAS[Mês],J$5,ENTRADAS[Ano],$B$5,ENTRADAS[Subcategoria],$B300))))</f>
        <v/>
      </c>
      <c r="K300" s="61" t="str">
        <f>IF($B300="","",IF($B$280="","",IF($F$4=1,
SUMIFS(ENTRADAS[Valor],ENTRADAS[Categoria],$B$280,ENTRADAS[Status],"Concluído",ENTRADAS[Mês],K$5,ENTRADAS[Ano],$B$5,ENTRADAS[Subcategoria],$B300),
SUMIFS(ENTRADAS[Valor],ENTRADAS[Categoria],$B$280,ENTRADAS[Mês],K$5,ENTRADAS[Ano],$B$5,ENTRADAS[Subcategoria],$B300))))</f>
        <v/>
      </c>
      <c r="L300" s="61" t="str">
        <f>IF($B300="","",IF($B$280="","",IF($F$4=1,
SUMIFS(ENTRADAS[Valor],ENTRADAS[Categoria],$B$280,ENTRADAS[Status],"Concluído",ENTRADAS[Mês],L$5,ENTRADAS[Ano],$B$5,ENTRADAS[Subcategoria],$B300),
SUMIFS(ENTRADAS[Valor],ENTRADAS[Categoria],$B$280,ENTRADAS[Mês],L$5,ENTRADAS[Ano],$B$5,ENTRADAS[Subcategoria],$B300))))</f>
        <v/>
      </c>
      <c r="M300" s="61" t="str">
        <f>IF($B300="","",IF($B$280="","",IF($F$4=1,
SUMIFS(ENTRADAS[Valor],ENTRADAS[Categoria],$B$280,ENTRADAS[Status],"Concluído",ENTRADAS[Mês],M$5,ENTRADAS[Ano],$B$5,ENTRADAS[Subcategoria],$B300),
SUMIFS(ENTRADAS[Valor],ENTRADAS[Categoria],$B$280,ENTRADAS[Mês],M$5,ENTRADAS[Ano],$B$5,ENTRADAS[Subcategoria],$B300))))</f>
        <v/>
      </c>
      <c r="N300" s="61" t="str">
        <f>IF($B300="","",IF($B$280="","",IF($F$4=1,
SUMIFS(ENTRADAS[Valor],ENTRADAS[Categoria],$B$280,ENTRADAS[Status],"Concluído",ENTRADAS[Mês],N$5,ENTRADAS[Ano],$B$5,ENTRADAS[Subcategoria],$B300),
SUMIFS(ENTRADAS[Valor],ENTRADAS[Categoria],$B$280,ENTRADAS[Mês],N$5,ENTRADAS[Ano],$B$5,ENTRADAS[Subcategoria],$B300))))</f>
        <v/>
      </c>
      <c r="O300" s="57">
        <f t="shared" si="11"/>
        <v>0</v>
      </c>
    </row>
    <row r="301" spans="2:15" x14ac:dyDescent="0.3">
      <c r="B301" s="58" t="str">
        <f>IF('PLANO DE CONTAS'!L50="","",'PLANO DE CONTAS'!L50)</f>
        <v/>
      </c>
      <c r="C301" s="94" t="str">
        <f>IF($B301="","",IF($F$4=1,SUMIFS(ENTRADAS[Valor],ENTRADAS[Categoria],$B301,ENTRADAS[Status],"Concluído",ENTRADAS[Mês],C$5,ENTRADAS[Ano],$B$5),SUMIFS(ENTRADAS[Valor],ENTRADAS[Categoria],$B301,ENTRADAS[Mês],C$5,ENTRADAS[Ano],$B$5)))</f>
        <v/>
      </c>
      <c r="D301" s="94" t="str">
        <f>IF($B301="","",IF($F$4=1,SUMIFS(ENTRADAS[Valor],ENTRADAS[Categoria],$B301,ENTRADAS[Status],"Concluído",ENTRADAS[Mês],D$5,ENTRADAS[Ano],$B$5),SUMIFS(ENTRADAS[Valor],ENTRADAS[Categoria],$B301,ENTRADAS[Mês],D$5,ENTRADAS[Ano],$B$5)))</f>
        <v/>
      </c>
      <c r="E301" s="94" t="str">
        <f>IF($B301="","",IF($F$4=1,SUMIFS(ENTRADAS[Valor],ENTRADAS[Categoria],$B301,ENTRADAS[Status],"Concluído",ENTRADAS[Mês],E$5,ENTRADAS[Ano],$B$5),SUMIFS(ENTRADAS[Valor],ENTRADAS[Categoria],$B301,ENTRADAS[Mês],E$5,ENTRADAS[Ano],$B$5)))</f>
        <v/>
      </c>
      <c r="F301" s="94" t="str">
        <f>IF($B301="","",IF($F$4=1,SUMIFS(ENTRADAS[Valor],ENTRADAS[Categoria],$B301,ENTRADAS[Status],"Concluído",ENTRADAS[Mês],F$5,ENTRADAS[Ano],$B$5),SUMIFS(ENTRADAS[Valor],ENTRADAS[Categoria],$B301,ENTRADAS[Mês],F$5,ENTRADAS[Ano],$B$5)))</f>
        <v/>
      </c>
      <c r="G301" s="94" t="str">
        <f>IF($B301="","",IF($F$4=1,SUMIFS(ENTRADAS[Valor],ENTRADAS[Categoria],$B301,ENTRADAS[Status],"Concluído",ENTRADAS[Mês],G$5,ENTRADAS[Ano],$B$5),SUMIFS(ENTRADAS[Valor],ENTRADAS[Categoria],$B301,ENTRADAS[Mês],G$5,ENTRADAS[Ano],$B$5)))</f>
        <v/>
      </c>
      <c r="H301" s="94" t="str">
        <f>IF($B301="","",IF($F$4=1,SUMIFS(ENTRADAS[Valor],ENTRADAS[Categoria],$B301,ENTRADAS[Status],"Concluído",ENTRADAS[Mês],H$5,ENTRADAS[Ano],$B$5),SUMIFS(ENTRADAS[Valor],ENTRADAS[Categoria],$B301,ENTRADAS[Mês],H$5,ENTRADAS[Ano],$B$5)))</f>
        <v/>
      </c>
      <c r="I301" s="94" t="str">
        <f>IF($B301="","",IF($F$4=1,SUMIFS(ENTRADAS[Valor],ENTRADAS[Categoria],$B301,ENTRADAS[Status],"Concluído",ENTRADAS[Mês],I$5,ENTRADAS[Ano],$B$5),SUMIFS(ENTRADAS[Valor],ENTRADAS[Categoria],$B301,ENTRADAS[Mês],I$5,ENTRADAS[Ano],$B$5)))</f>
        <v/>
      </c>
      <c r="J301" s="94" t="str">
        <f>IF($B301="","",IF($F$4=1,SUMIFS(ENTRADAS[Valor],ENTRADAS[Categoria],$B301,ENTRADAS[Status],"Concluído",ENTRADAS[Mês],J$5,ENTRADAS[Ano],$B$5),SUMIFS(ENTRADAS[Valor],ENTRADAS[Categoria],$B301,ENTRADAS[Mês],J$5,ENTRADAS[Ano],$B$5)))</f>
        <v/>
      </c>
      <c r="K301" s="94" t="str">
        <f>IF($B301="","",IF($F$4=1,SUMIFS(ENTRADAS[Valor],ENTRADAS[Categoria],$B301,ENTRADAS[Status],"Concluído",ENTRADAS[Mês],K$5,ENTRADAS[Ano],$B$5),SUMIFS(ENTRADAS[Valor],ENTRADAS[Categoria],$B301,ENTRADAS[Mês],K$5,ENTRADAS[Ano],$B$5)))</f>
        <v/>
      </c>
      <c r="L301" s="94" t="str">
        <f>IF($B301="","",IF($F$4=1,SUMIFS(ENTRADAS[Valor],ENTRADAS[Categoria],$B301,ENTRADAS[Status],"Concluído",ENTRADAS[Mês],L$5,ENTRADAS[Ano],$B$5),SUMIFS(ENTRADAS[Valor],ENTRADAS[Categoria],$B301,ENTRADAS[Mês],L$5,ENTRADAS[Ano],$B$5)))</f>
        <v/>
      </c>
      <c r="M301" s="94" t="str">
        <f>IF($B301="","",IF($F$4=1,SUMIFS(ENTRADAS[Valor],ENTRADAS[Categoria],$B301,ENTRADAS[Status],"Concluído",ENTRADAS[Mês],M$5,ENTRADAS[Ano],$B$5),SUMIFS(ENTRADAS[Valor],ENTRADAS[Categoria],$B301,ENTRADAS[Mês],M$5,ENTRADAS[Ano],$B$5)))</f>
        <v/>
      </c>
      <c r="N301" s="94" t="str">
        <f>IF($B301="","",IF($F$4=1,SUMIFS(ENTRADAS[Valor],ENTRADAS[Categoria],$B301,ENTRADAS[Status],"Concluído",ENTRADAS[Mês],N$5,ENTRADAS[Ano],$B$5),SUMIFS(ENTRADAS[Valor],ENTRADAS[Categoria],$B301,ENTRADAS[Mês],N$5,ENTRADAS[Ano],$B$5)))</f>
        <v/>
      </c>
      <c r="O301" s="57">
        <f t="shared" si="11"/>
        <v>0</v>
      </c>
    </row>
    <row r="302" spans="2:15" x14ac:dyDescent="0.3">
      <c r="B302" s="93" t="str">
        <f>IF('PLANO DE CONTAS'!L51="","",'PLANO DE CONTAS'!L51)</f>
        <v/>
      </c>
      <c r="C302" s="61" t="str">
        <f>IF($B302="","",IF($B$301="","",IF($F$4=1,
SUMIFS(ENTRADAS[Valor],ENTRADAS[Categoria],$B$301,ENTRADAS[Status],"Concluído",ENTRADAS[Mês],C$5,ENTRADAS[Ano],$B$5,ENTRADAS[Subcategoria],$B302),
SUMIFS(ENTRADAS[Valor],ENTRADAS[Categoria],$B$301,ENTRADAS[Mês],C$5,ENTRADAS[Ano],$B$5,ENTRADAS[Subcategoria],$B302))))</f>
        <v/>
      </c>
      <c r="D302" s="61" t="str">
        <f>IF($B302="","",IF($B$301="","",IF($F$4=1,
SUMIFS(ENTRADAS[Valor],ENTRADAS[Categoria],$B$301,ENTRADAS[Status],"Concluído",ENTRADAS[Mês],D$5,ENTRADAS[Ano],$B$5,ENTRADAS[Subcategoria],$B302),
SUMIFS(ENTRADAS[Valor],ENTRADAS[Categoria],$B$301,ENTRADAS[Mês],D$5,ENTRADAS[Ano],$B$5,ENTRADAS[Subcategoria],$B302))))</f>
        <v/>
      </c>
      <c r="E302" s="61" t="str">
        <f>IF($B302="","",IF($B$301="","",IF($F$4=1,
SUMIFS(ENTRADAS[Valor],ENTRADAS[Categoria],$B$301,ENTRADAS[Status],"Concluído",ENTRADAS[Mês],E$5,ENTRADAS[Ano],$B$5,ENTRADAS[Subcategoria],$B302),
SUMIFS(ENTRADAS[Valor],ENTRADAS[Categoria],$B$301,ENTRADAS[Mês],E$5,ENTRADAS[Ano],$B$5,ENTRADAS[Subcategoria],$B302))))</f>
        <v/>
      </c>
      <c r="F302" s="61" t="str">
        <f>IF($B302="","",IF($B$301="","",IF($F$4=1,
SUMIFS(ENTRADAS[Valor],ENTRADAS[Categoria],$B$301,ENTRADAS[Status],"Concluído",ENTRADAS[Mês],F$5,ENTRADAS[Ano],$B$5,ENTRADAS[Subcategoria],$B302),
SUMIFS(ENTRADAS[Valor],ENTRADAS[Categoria],$B$301,ENTRADAS[Mês],F$5,ENTRADAS[Ano],$B$5,ENTRADAS[Subcategoria],$B302))))</f>
        <v/>
      </c>
      <c r="G302" s="61" t="str">
        <f>IF($B302="","",IF($B$301="","",IF($F$4=1,
SUMIFS(ENTRADAS[Valor],ENTRADAS[Categoria],$B$301,ENTRADAS[Status],"Concluído",ENTRADAS[Mês],G$5,ENTRADAS[Ano],$B$5,ENTRADAS[Subcategoria],$B302),
SUMIFS(ENTRADAS[Valor],ENTRADAS[Categoria],$B$301,ENTRADAS[Mês],G$5,ENTRADAS[Ano],$B$5,ENTRADAS[Subcategoria],$B302))))</f>
        <v/>
      </c>
      <c r="H302" s="61" t="str">
        <f>IF($B302="","",IF($B$301="","",IF($F$4=1,
SUMIFS(ENTRADAS[Valor],ENTRADAS[Categoria],$B$301,ENTRADAS[Status],"Concluído",ENTRADAS[Mês],H$5,ENTRADAS[Ano],$B$5,ENTRADAS[Subcategoria],$B302),
SUMIFS(ENTRADAS[Valor],ENTRADAS[Categoria],$B$301,ENTRADAS[Mês],H$5,ENTRADAS[Ano],$B$5,ENTRADAS[Subcategoria],$B302))))</f>
        <v/>
      </c>
      <c r="I302" s="61" t="str">
        <f>IF($B302="","",IF($B$301="","",IF($F$4=1,
SUMIFS(ENTRADAS[Valor],ENTRADAS[Categoria],$B$301,ENTRADAS[Status],"Concluído",ENTRADAS[Mês],I$5,ENTRADAS[Ano],$B$5,ENTRADAS[Subcategoria],$B302),
SUMIFS(ENTRADAS[Valor],ENTRADAS[Categoria],$B$301,ENTRADAS[Mês],I$5,ENTRADAS[Ano],$B$5,ENTRADAS[Subcategoria],$B302))))</f>
        <v/>
      </c>
      <c r="J302" s="61" t="str">
        <f>IF($B302="","",IF($B$301="","",IF($F$4=1,
SUMIFS(ENTRADAS[Valor],ENTRADAS[Categoria],$B$301,ENTRADAS[Status],"Concluído",ENTRADAS[Mês],J$5,ENTRADAS[Ano],$B$5,ENTRADAS[Subcategoria],$B302),
SUMIFS(ENTRADAS[Valor],ENTRADAS[Categoria],$B$301,ENTRADAS[Mês],J$5,ENTRADAS[Ano],$B$5,ENTRADAS[Subcategoria],$B302))))</f>
        <v/>
      </c>
      <c r="K302" s="61" t="str">
        <f>IF($B302="","",IF($B$301="","",IF($F$4=1,
SUMIFS(ENTRADAS[Valor],ENTRADAS[Categoria],$B$301,ENTRADAS[Status],"Concluído",ENTRADAS[Mês],K$5,ENTRADAS[Ano],$B$5,ENTRADAS[Subcategoria],$B302),
SUMIFS(ENTRADAS[Valor],ENTRADAS[Categoria],$B$301,ENTRADAS[Mês],K$5,ENTRADAS[Ano],$B$5,ENTRADAS[Subcategoria],$B302))))</f>
        <v/>
      </c>
      <c r="L302" s="61" t="str">
        <f>IF($B302="","",IF($B$301="","",IF($F$4=1,
SUMIFS(ENTRADAS[Valor],ENTRADAS[Categoria],$B$301,ENTRADAS[Status],"Concluído",ENTRADAS[Mês],L$5,ENTRADAS[Ano],$B$5,ENTRADAS[Subcategoria],$B302),
SUMIFS(ENTRADAS[Valor],ENTRADAS[Categoria],$B$301,ENTRADAS[Mês],L$5,ENTRADAS[Ano],$B$5,ENTRADAS[Subcategoria],$B302))))</f>
        <v/>
      </c>
      <c r="M302" s="61" t="str">
        <f>IF($B302="","",IF($B$301="","",IF($F$4=1,
SUMIFS(ENTRADAS[Valor],ENTRADAS[Categoria],$B$301,ENTRADAS[Status],"Concluído",ENTRADAS[Mês],M$5,ENTRADAS[Ano],$B$5,ENTRADAS[Subcategoria],$B302),
SUMIFS(ENTRADAS[Valor],ENTRADAS[Categoria],$B$301,ENTRADAS[Mês],M$5,ENTRADAS[Ano],$B$5,ENTRADAS[Subcategoria],$B302))))</f>
        <v/>
      </c>
      <c r="N302" s="61" t="str">
        <f>IF($B302="","",IF($B$301="","",IF($F$4=1,
SUMIFS(ENTRADAS[Valor],ENTRADAS[Categoria],$B$301,ENTRADAS[Status],"Concluído",ENTRADAS[Mês],N$5,ENTRADAS[Ano],$B$5,ENTRADAS[Subcategoria],$B302),
SUMIFS(ENTRADAS[Valor],ENTRADAS[Categoria],$B$301,ENTRADAS[Mês],N$5,ENTRADAS[Ano],$B$5,ENTRADAS[Subcategoria],$B302))))</f>
        <v/>
      </c>
      <c r="O302" s="57">
        <f t="shared" si="11"/>
        <v>0</v>
      </c>
    </row>
    <row r="303" spans="2:15" x14ac:dyDescent="0.3">
      <c r="B303" s="93" t="str">
        <f>IF('PLANO DE CONTAS'!L52="","",'PLANO DE CONTAS'!L52)</f>
        <v/>
      </c>
      <c r="C303" s="61" t="str">
        <f>IF($B303="","",IF($B$301="","",IF($F$4=1,
SUMIFS(ENTRADAS[Valor],ENTRADAS[Categoria],$B$301,ENTRADAS[Status],"Concluído",ENTRADAS[Mês],C$5,ENTRADAS[Ano],$B$5,ENTRADAS[Subcategoria],$B303),
SUMIFS(ENTRADAS[Valor],ENTRADAS[Categoria],$B$301,ENTRADAS[Mês],C$5,ENTRADAS[Ano],$B$5,ENTRADAS[Subcategoria],$B303))))</f>
        <v/>
      </c>
      <c r="D303" s="61" t="str">
        <f>IF($B303="","",IF($B$301="","",IF($F$4=1,
SUMIFS(ENTRADAS[Valor],ENTRADAS[Categoria],$B$301,ENTRADAS[Status],"Concluído",ENTRADAS[Mês],D$5,ENTRADAS[Ano],$B$5,ENTRADAS[Subcategoria],$B303),
SUMIFS(ENTRADAS[Valor],ENTRADAS[Categoria],$B$301,ENTRADAS[Mês],D$5,ENTRADAS[Ano],$B$5,ENTRADAS[Subcategoria],$B303))))</f>
        <v/>
      </c>
      <c r="E303" s="61" t="str">
        <f>IF($B303="","",IF($B$301="","",IF($F$4=1,
SUMIFS(ENTRADAS[Valor],ENTRADAS[Categoria],$B$301,ENTRADAS[Status],"Concluído",ENTRADAS[Mês],E$5,ENTRADAS[Ano],$B$5,ENTRADAS[Subcategoria],$B303),
SUMIFS(ENTRADAS[Valor],ENTRADAS[Categoria],$B$301,ENTRADAS[Mês],E$5,ENTRADAS[Ano],$B$5,ENTRADAS[Subcategoria],$B303))))</f>
        <v/>
      </c>
      <c r="F303" s="61" t="str">
        <f>IF($B303="","",IF($B$301="","",IF($F$4=1,
SUMIFS(ENTRADAS[Valor],ENTRADAS[Categoria],$B$301,ENTRADAS[Status],"Concluído",ENTRADAS[Mês],F$5,ENTRADAS[Ano],$B$5,ENTRADAS[Subcategoria],$B303),
SUMIFS(ENTRADAS[Valor],ENTRADAS[Categoria],$B$301,ENTRADAS[Mês],F$5,ENTRADAS[Ano],$B$5,ENTRADAS[Subcategoria],$B303))))</f>
        <v/>
      </c>
      <c r="G303" s="61" t="str">
        <f>IF($B303="","",IF($B$301="","",IF($F$4=1,
SUMIFS(ENTRADAS[Valor],ENTRADAS[Categoria],$B$301,ENTRADAS[Status],"Concluído",ENTRADAS[Mês],G$5,ENTRADAS[Ano],$B$5,ENTRADAS[Subcategoria],$B303),
SUMIFS(ENTRADAS[Valor],ENTRADAS[Categoria],$B$301,ENTRADAS[Mês],G$5,ENTRADAS[Ano],$B$5,ENTRADAS[Subcategoria],$B303))))</f>
        <v/>
      </c>
      <c r="H303" s="61" t="str">
        <f>IF($B303="","",IF($B$301="","",IF($F$4=1,
SUMIFS(ENTRADAS[Valor],ENTRADAS[Categoria],$B$301,ENTRADAS[Status],"Concluído",ENTRADAS[Mês],H$5,ENTRADAS[Ano],$B$5,ENTRADAS[Subcategoria],$B303),
SUMIFS(ENTRADAS[Valor],ENTRADAS[Categoria],$B$301,ENTRADAS[Mês],H$5,ENTRADAS[Ano],$B$5,ENTRADAS[Subcategoria],$B303))))</f>
        <v/>
      </c>
      <c r="I303" s="61" t="str">
        <f>IF($B303="","",IF($B$301="","",IF($F$4=1,
SUMIFS(ENTRADAS[Valor],ENTRADAS[Categoria],$B$301,ENTRADAS[Status],"Concluído",ENTRADAS[Mês],I$5,ENTRADAS[Ano],$B$5,ENTRADAS[Subcategoria],$B303),
SUMIFS(ENTRADAS[Valor],ENTRADAS[Categoria],$B$301,ENTRADAS[Mês],I$5,ENTRADAS[Ano],$B$5,ENTRADAS[Subcategoria],$B303))))</f>
        <v/>
      </c>
      <c r="J303" s="61" t="str">
        <f>IF($B303="","",IF($B$301="","",IF($F$4=1,
SUMIFS(ENTRADAS[Valor],ENTRADAS[Categoria],$B$301,ENTRADAS[Status],"Concluído",ENTRADAS[Mês],J$5,ENTRADAS[Ano],$B$5,ENTRADAS[Subcategoria],$B303),
SUMIFS(ENTRADAS[Valor],ENTRADAS[Categoria],$B$301,ENTRADAS[Mês],J$5,ENTRADAS[Ano],$B$5,ENTRADAS[Subcategoria],$B303))))</f>
        <v/>
      </c>
      <c r="K303" s="61" t="str">
        <f>IF($B303="","",IF($B$301="","",IF($F$4=1,
SUMIFS(ENTRADAS[Valor],ENTRADAS[Categoria],$B$301,ENTRADAS[Status],"Concluído",ENTRADAS[Mês],K$5,ENTRADAS[Ano],$B$5,ENTRADAS[Subcategoria],$B303),
SUMIFS(ENTRADAS[Valor],ENTRADAS[Categoria],$B$301,ENTRADAS[Mês],K$5,ENTRADAS[Ano],$B$5,ENTRADAS[Subcategoria],$B303))))</f>
        <v/>
      </c>
      <c r="L303" s="61" t="str">
        <f>IF($B303="","",IF($B$301="","",IF($F$4=1,
SUMIFS(ENTRADAS[Valor],ENTRADAS[Categoria],$B$301,ENTRADAS[Status],"Concluído",ENTRADAS[Mês],L$5,ENTRADAS[Ano],$B$5,ENTRADAS[Subcategoria],$B303),
SUMIFS(ENTRADAS[Valor],ENTRADAS[Categoria],$B$301,ENTRADAS[Mês],L$5,ENTRADAS[Ano],$B$5,ENTRADAS[Subcategoria],$B303))))</f>
        <v/>
      </c>
      <c r="M303" s="61" t="str">
        <f>IF($B303="","",IF($B$301="","",IF($F$4=1,
SUMIFS(ENTRADAS[Valor],ENTRADAS[Categoria],$B$301,ENTRADAS[Status],"Concluído",ENTRADAS[Mês],M$5,ENTRADAS[Ano],$B$5,ENTRADAS[Subcategoria],$B303),
SUMIFS(ENTRADAS[Valor],ENTRADAS[Categoria],$B$301,ENTRADAS[Mês],M$5,ENTRADAS[Ano],$B$5,ENTRADAS[Subcategoria],$B303))))</f>
        <v/>
      </c>
      <c r="N303" s="61" t="str">
        <f>IF($B303="","",IF($B$301="","",IF($F$4=1,
SUMIFS(ENTRADAS[Valor],ENTRADAS[Categoria],$B$301,ENTRADAS[Status],"Concluído",ENTRADAS[Mês],N$5,ENTRADAS[Ano],$B$5,ENTRADAS[Subcategoria],$B303),
SUMIFS(ENTRADAS[Valor],ENTRADAS[Categoria],$B$301,ENTRADAS[Mês],N$5,ENTRADAS[Ano],$B$5,ENTRADAS[Subcategoria],$B303))))</f>
        <v/>
      </c>
      <c r="O303" s="57">
        <f t="shared" si="11"/>
        <v>0</v>
      </c>
    </row>
    <row r="304" spans="2:15" x14ac:dyDescent="0.3">
      <c r="B304" s="93" t="str">
        <f>IF('PLANO DE CONTAS'!L53="","",'PLANO DE CONTAS'!L53)</f>
        <v/>
      </c>
      <c r="C304" s="61" t="str">
        <f>IF($B304="","",IF($B$301="","",IF($F$4=1,
SUMIFS(ENTRADAS[Valor],ENTRADAS[Categoria],$B$301,ENTRADAS[Status],"Concluído",ENTRADAS[Mês],C$5,ENTRADAS[Ano],$B$5,ENTRADAS[Subcategoria],$B304),
SUMIFS(ENTRADAS[Valor],ENTRADAS[Categoria],$B$301,ENTRADAS[Mês],C$5,ENTRADAS[Ano],$B$5,ENTRADAS[Subcategoria],$B304))))</f>
        <v/>
      </c>
      <c r="D304" s="61" t="str">
        <f>IF($B304="","",IF($B$301="","",IF($F$4=1,
SUMIFS(ENTRADAS[Valor],ENTRADAS[Categoria],$B$301,ENTRADAS[Status],"Concluído",ENTRADAS[Mês],D$5,ENTRADAS[Ano],$B$5,ENTRADAS[Subcategoria],$B304),
SUMIFS(ENTRADAS[Valor],ENTRADAS[Categoria],$B$301,ENTRADAS[Mês],D$5,ENTRADAS[Ano],$B$5,ENTRADAS[Subcategoria],$B304))))</f>
        <v/>
      </c>
      <c r="E304" s="61" t="str">
        <f>IF($B304="","",IF($B$301="","",IF($F$4=1,
SUMIFS(ENTRADAS[Valor],ENTRADAS[Categoria],$B$301,ENTRADAS[Status],"Concluído",ENTRADAS[Mês],E$5,ENTRADAS[Ano],$B$5,ENTRADAS[Subcategoria],$B304),
SUMIFS(ENTRADAS[Valor],ENTRADAS[Categoria],$B$301,ENTRADAS[Mês],E$5,ENTRADAS[Ano],$B$5,ENTRADAS[Subcategoria],$B304))))</f>
        <v/>
      </c>
      <c r="F304" s="61" t="str">
        <f>IF($B304="","",IF($B$301="","",IF($F$4=1,
SUMIFS(ENTRADAS[Valor],ENTRADAS[Categoria],$B$301,ENTRADAS[Status],"Concluído",ENTRADAS[Mês],F$5,ENTRADAS[Ano],$B$5,ENTRADAS[Subcategoria],$B304),
SUMIFS(ENTRADAS[Valor],ENTRADAS[Categoria],$B$301,ENTRADAS[Mês],F$5,ENTRADAS[Ano],$B$5,ENTRADAS[Subcategoria],$B304))))</f>
        <v/>
      </c>
      <c r="G304" s="61" t="str">
        <f>IF($B304="","",IF($B$301="","",IF($F$4=1,
SUMIFS(ENTRADAS[Valor],ENTRADAS[Categoria],$B$301,ENTRADAS[Status],"Concluído",ENTRADAS[Mês],G$5,ENTRADAS[Ano],$B$5,ENTRADAS[Subcategoria],$B304),
SUMIFS(ENTRADAS[Valor],ENTRADAS[Categoria],$B$301,ENTRADAS[Mês],G$5,ENTRADAS[Ano],$B$5,ENTRADAS[Subcategoria],$B304))))</f>
        <v/>
      </c>
      <c r="H304" s="61" t="str">
        <f>IF($B304="","",IF($B$301="","",IF($F$4=1,
SUMIFS(ENTRADAS[Valor],ENTRADAS[Categoria],$B$301,ENTRADAS[Status],"Concluído",ENTRADAS[Mês],H$5,ENTRADAS[Ano],$B$5,ENTRADAS[Subcategoria],$B304),
SUMIFS(ENTRADAS[Valor],ENTRADAS[Categoria],$B$301,ENTRADAS[Mês],H$5,ENTRADAS[Ano],$B$5,ENTRADAS[Subcategoria],$B304))))</f>
        <v/>
      </c>
      <c r="I304" s="61" t="str">
        <f>IF($B304="","",IF($B$301="","",IF($F$4=1,
SUMIFS(ENTRADAS[Valor],ENTRADAS[Categoria],$B$301,ENTRADAS[Status],"Concluído",ENTRADAS[Mês],I$5,ENTRADAS[Ano],$B$5,ENTRADAS[Subcategoria],$B304),
SUMIFS(ENTRADAS[Valor],ENTRADAS[Categoria],$B$301,ENTRADAS[Mês],I$5,ENTRADAS[Ano],$B$5,ENTRADAS[Subcategoria],$B304))))</f>
        <v/>
      </c>
      <c r="J304" s="61" t="str">
        <f>IF($B304="","",IF($B$301="","",IF($F$4=1,
SUMIFS(ENTRADAS[Valor],ENTRADAS[Categoria],$B$301,ENTRADAS[Status],"Concluído",ENTRADAS[Mês],J$5,ENTRADAS[Ano],$B$5,ENTRADAS[Subcategoria],$B304),
SUMIFS(ENTRADAS[Valor],ENTRADAS[Categoria],$B$301,ENTRADAS[Mês],J$5,ENTRADAS[Ano],$B$5,ENTRADAS[Subcategoria],$B304))))</f>
        <v/>
      </c>
      <c r="K304" s="61" t="str">
        <f>IF($B304="","",IF($B$301="","",IF($F$4=1,
SUMIFS(ENTRADAS[Valor],ENTRADAS[Categoria],$B$301,ENTRADAS[Status],"Concluído",ENTRADAS[Mês],K$5,ENTRADAS[Ano],$B$5,ENTRADAS[Subcategoria],$B304),
SUMIFS(ENTRADAS[Valor],ENTRADAS[Categoria],$B$301,ENTRADAS[Mês],K$5,ENTRADAS[Ano],$B$5,ENTRADAS[Subcategoria],$B304))))</f>
        <v/>
      </c>
      <c r="L304" s="61" t="str">
        <f>IF($B304="","",IF($B$301="","",IF($F$4=1,
SUMIFS(ENTRADAS[Valor],ENTRADAS[Categoria],$B$301,ENTRADAS[Status],"Concluído",ENTRADAS[Mês],L$5,ENTRADAS[Ano],$B$5,ENTRADAS[Subcategoria],$B304),
SUMIFS(ENTRADAS[Valor],ENTRADAS[Categoria],$B$301,ENTRADAS[Mês],L$5,ENTRADAS[Ano],$B$5,ENTRADAS[Subcategoria],$B304))))</f>
        <v/>
      </c>
      <c r="M304" s="61" t="str">
        <f>IF($B304="","",IF($B$301="","",IF($F$4=1,
SUMIFS(ENTRADAS[Valor],ENTRADAS[Categoria],$B$301,ENTRADAS[Status],"Concluído",ENTRADAS[Mês],M$5,ENTRADAS[Ano],$B$5,ENTRADAS[Subcategoria],$B304),
SUMIFS(ENTRADAS[Valor],ENTRADAS[Categoria],$B$301,ENTRADAS[Mês],M$5,ENTRADAS[Ano],$B$5,ENTRADAS[Subcategoria],$B304))))</f>
        <v/>
      </c>
      <c r="N304" s="61" t="str">
        <f>IF($B304="","",IF($B$301="","",IF($F$4=1,
SUMIFS(ENTRADAS[Valor],ENTRADAS[Categoria],$B$301,ENTRADAS[Status],"Concluído",ENTRADAS[Mês],N$5,ENTRADAS[Ano],$B$5,ENTRADAS[Subcategoria],$B304),
SUMIFS(ENTRADAS[Valor],ENTRADAS[Categoria],$B$301,ENTRADAS[Mês],N$5,ENTRADAS[Ano],$B$5,ENTRADAS[Subcategoria],$B304))))</f>
        <v/>
      </c>
      <c r="O304" s="57">
        <f t="shared" si="11"/>
        <v>0</v>
      </c>
    </row>
    <row r="305" spans="2:15" x14ac:dyDescent="0.3">
      <c r="B305" s="93" t="str">
        <f>IF('PLANO DE CONTAS'!L54="","",'PLANO DE CONTAS'!L54)</f>
        <v/>
      </c>
      <c r="C305" s="61" t="str">
        <f>IF($B305="","",IF($B$301="","",IF($F$4=1,
SUMIFS(ENTRADAS[Valor],ENTRADAS[Categoria],$B$301,ENTRADAS[Status],"Concluído",ENTRADAS[Mês],C$5,ENTRADAS[Ano],$B$5,ENTRADAS[Subcategoria],$B305),
SUMIFS(ENTRADAS[Valor],ENTRADAS[Categoria],$B$301,ENTRADAS[Mês],C$5,ENTRADAS[Ano],$B$5,ENTRADAS[Subcategoria],$B305))))</f>
        <v/>
      </c>
      <c r="D305" s="61" t="str">
        <f>IF($B305="","",IF($B$301="","",IF($F$4=1,
SUMIFS(ENTRADAS[Valor],ENTRADAS[Categoria],$B$301,ENTRADAS[Status],"Concluído",ENTRADAS[Mês],D$5,ENTRADAS[Ano],$B$5,ENTRADAS[Subcategoria],$B305),
SUMIFS(ENTRADAS[Valor],ENTRADAS[Categoria],$B$301,ENTRADAS[Mês],D$5,ENTRADAS[Ano],$B$5,ENTRADAS[Subcategoria],$B305))))</f>
        <v/>
      </c>
      <c r="E305" s="61" t="str">
        <f>IF($B305="","",IF($B$301="","",IF($F$4=1,
SUMIFS(ENTRADAS[Valor],ENTRADAS[Categoria],$B$301,ENTRADAS[Status],"Concluído",ENTRADAS[Mês],E$5,ENTRADAS[Ano],$B$5,ENTRADAS[Subcategoria],$B305),
SUMIFS(ENTRADAS[Valor],ENTRADAS[Categoria],$B$301,ENTRADAS[Mês],E$5,ENTRADAS[Ano],$B$5,ENTRADAS[Subcategoria],$B305))))</f>
        <v/>
      </c>
      <c r="F305" s="61" t="str">
        <f>IF($B305="","",IF($B$301="","",IF($F$4=1,
SUMIFS(ENTRADAS[Valor],ENTRADAS[Categoria],$B$301,ENTRADAS[Status],"Concluído",ENTRADAS[Mês],F$5,ENTRADAS[Ano],$B$5,ENTRADAS[Subcategoria],$B305),
SUMIFS(ENTRADAS[Valor],ENTRADAS[Categoria],$B$301,ENTRADAS[Mês],F$5,ENTRADAS[Ano],$B$5,ENTRADAS[Subcategoria],$B305))))</f>
        <v/>
      </c>
      <c r="G305" s="61" t="str">
        <f>IF($B305="","",IF($B$301="","",IF($F$4=1,
SUMIFS(ENTRADAS[Valor],ENTRADAS[Categoria],$B$301,ENTRADAS[Status],"Concluído",ENTRADAS[Mês],G$5,ENTRADAS[Ano],$B$5,ENTRADAS[Subcategoria],$B305),
SUMIFS(ENTRADAS[Valor],ENTRADAS[Categoria],$B$301,ENTRADAS[Mês],G$5,ENTRADAS[Ano],$B$5,ENTRADAS[Subcategoria],$B305))))</f>
        <v/>
      </c>
      <c r="H305" s="61" t="str">
        <f>IF($B305="","",IF($B$301="","",IF($F$4=1,
SUMIFS(ENTRADAS[Valor],ENTRADAS[Categoria],$B$301,ENTRADAS[Status],"Concluído",ENTRADAS[Mês],H$5,ENTRADAS[Ano],$B$5,ENTRADAS[Subcategoria],$B305),
SUMIFS(ENTRADAS[Valor],ENTRADAS[Categoria],$B$301,ENTRADAS[Mês],H$5,ENTRADAS[Ano],$B$5,ENTRADAS[Subcategoria],$B305))))</f>
        <v/>
      </c>
      <c r="I305" s="61" t="str">
        <f>IF($B305="","",IF($B$301="","",IF($F$4=1,
SUMIFS(ENTRADAS[Valor],ENTRADAS[Categoria],$B$301,ENTRADAS[Status],"Concluído",ENTRADAS[Mês],I$5,ENTRADAS[Ano],$B$5,ENTRADAS[Subcategoria],$B305),
SUMIFS(ENTRADAS[Valor],ENTRADAS[Categoria],$B$301,ENTRADAS[Mês],I$5,ENTRADAS[Ano],$B$5,ENTRADAS[Subcategoria],$B305))))</f>
        <v/>
      </c>
      <c r="J305" s="61" t="str">
        <f>IF($B305="","",IF($B$301="","",IF($F$4=1,
SUMIFS(ENTRADAS[Valor],ENTRADAS[Categoria],$B$301,ENTRADAS[Status],"Concluído",ENTRADAS[Mês],J$5,ENTRADAS[Ano],$B$5,ENTRADAS[Subcategoria],$B305),
SUMIFS(ENTRADAS[Valor],ENTRADAS[Categoria],$B$301,ENTRADAS[Mês],J$5,ENTRADAS[Ano],$B$5,ENTRADAS[Subcategoria],$B305))))</f>
        <v/>
      </c>
      <c r="K305" s="61" t="str">
        <f>IF($B305="","",IF($B$301="","",IF($F$4=1,
SUMIFS(ENTRADAS[Valor],ENTRADAS[Categoria],$B$301,ENTRADAS[Status],"Concluído",ENTRADAS[Mês],K$5,ENTRADAS[Ano],$B$5,ENTRADAS[Subcategoria],$B305),
SUMIFS(ENTRADAS[Valor],ENTRADAS[Categoria],$B$301,ENTRADAS[Mês],K$5,ENTRADAS[Ano],$B$5,ENTRADAS[Subcategoria],$B305))))</f>
        <v/>
      </c>
      <c r="L305" s="61" t="str">
        <f>IF($B305="","",IF($B$301="","",IF($F$4=1,
SUMIFS(ENTRADAS[Valor],ENTRADAS[Categoria],$B$301,ENTRADAS[Status],"Concluído",ENTRADAS[Mês],L$5,ENTRADAS[Ano],$B$5,ENTRADAS[Subcategoria],$B305),
SUMIFS(ENTRADAS[Valor],ENTRADAS[Categoria],$B$301,ENTRADAS[Mês],L$5,ENTRADAS[Ano],$B$5,ENTRADAS[Subcategoria],$B305))))</f>
        <v/>
      </c>
      <c r="M305" s="61" t="str">
        <f>IF($B305="","",IF($B$301="","",IF($F$4=1,
SUMIFS(ENTRADAS[Valor],ENTRADAS[Categoria],$B$301,ENTRADAS[Status],"Concluído",ENTRADAS[Mês],M$5,ENTRADAS[Ano],$B$5,ENTRADAS[Subcategoria],$B305),
SUMIFS(ENTRADAS[Valor],ENTRADAS[Categoria],$B$301,ENTRADAS[Mês],M$5,ENTRADAS[Ano],$B$5,ENTRADAS[Subcategoria],$B305))))</f>
        <v/>
      </c>
      <c r="N305" s="61" t="str">
        <f>IF($B305="","",IF($B$301="","",IF($F$4=1,
SUMIFS(ENTRADAS[Valor],ENTRADAS[Categoria],$B$301,ENTRADAS[Status],"Concluído",ENTRADAS[Mês],N$5,ENTRADAS[Ano],$B$5,ENTRADAS[Subcategoria],$B305),
SUMIFS(ENTRADAS[Valor],ENTRADAS[Categoria],$B$301,ENTRADAS[Mês],N$5,ENTRADAS[Ano],$B$5,ENTRADAS[Subcategoria],$B305))))</f>
        <v/>
      </c>
      <c r="O305" s="57">
        <f t="shared" si="11"/>
        <v>0</v>
      </c>
    </row>
    <row r="306" spans="2:15" x14ac:dyDescent="0.3">
      <c r="B306" s="93" t="str">
        <f>IF('PLANO DE CONTAS'!L55="","",'PLANO DE CONTAS'!L55)</f>
        <v/>
      </c>
      <c r="C306" s="61" t="str">
        <f>IF($B306="","",IF($B$301="","",IF($F$4=1,
SUMIFS(ENTRADAS[Valor],ENTRADAS[Categoria],$B$301,ENTRADAS[Status],"Concluído",ENTRADAS[Mês],C$5,ENTRADAS[Ano],$B$5,ENTRADAS[Subcategoria],$B306),
SUMIFS(ENTRADAS[Valor],ENTRADAS[Categoria],$B$301,ENTRADAS[Mês],C$5,ENTRADAS[Ano],$B$5,ENTRADAS[Subcategoria],$B306))))</f>
        <v/>
      </c>
      <c r="D306" s="61" t="str">
        <f>IF($B306="","",IF($B$301="","",IF($F$4=1,
SUMIFS(ENTRADAS[Valor],ENTRADAS[Categoria],$B$301,ENTRADAS[Status],"Concluído",ENTRADAS[Mês],D$5,ENTRADAS[Ano],$B$5,ENTRADAS[Subcategoria],$B306),
SUMIFS(ENTRADAS[Valor],ENTRADAS[Categoria],$B$301,ENTRADAS[Mês],D$5,ENTRADAS[Ano],$B$5,ENTRADAS[Subcategoria],$B306))))</f>
        <v/>
      </c>
      <c r="E306" s="61" t="str">
        <f>IF($B306="","",IF($B$301="","",IF($F$4=1,
SUMIFS(ENTRADAS[Valor],ENTRADAS[Categoria],$B$301,ENTRADAS[Status],"Concluído",ENTRADAS[Mês],E$5,ENTRADAS[Ano],$B$5,ENTRADAS[Subcategoria],$B306),
SUMIFS(ENTRADAS[Valor],ENTRADAS[Categoria],$B$301,ENTRADAS[Mês],E$5,ENTRADAS[Ano],$B$5,ENTRADAS[Subcategoria],$B306))))</f>
        <v/>
      </c>
      <c r="F306" s="61" t="str">
        <f>IF($B306="","",IF($B$301="","",IF($F$4=1,
SUMIFS(ENTRADAS[Valor],ENTRADAS[Categoria],$B$301,ENTRADAS[Status],"Concluído",ENTRADAS[Mês],F$5,ENTRADAS[Ano],$B$5,ENTRADAS[Subcategoria],$B306),
SUMIFS(ENTRADAS[Valor],ENTRADAS[Categoria],$B$301,ENTRADAS[Mês],F$5,ENTRADAS[Ano],$B$5,ENTRADAS[Subcategoria],$B306))))</f>
        <v/>
      </c>
      <c r="G306" s="61" t="str">
        <f>IF($B306="","",IF($B$301="","",IF($F$4=1,
SUMIFS(ENTRADAS[Valor],ENTRADAS[Categoria],$B$301,ENTRADAS[Status],"Concluído",ENTRADAS[Mês],G$5,ENTRADAS[Ano],$B$5,ENTRADAS[Subcategoria],$B306),
SUMIFS(ENTRADAS[Valor],ENTRADAS[Categoria],$B$301,ENTRADAS[Mês],G$5,ENTRADAS[Ano],$B$5,ENTRADAS[Subcategoria],$B306))))</f>
        <v/>
      </c>
      <c r="H306" s="61" t="str">
        <f>IF($B306="","",IF($B$301="","",IF($F$4=1,
SUMIFS(ENTRADAS[Valor],ENTRADAS[Categoria],$B$301,ENTRADAS[Status],"Concluído",ENTRADAS[Mês],H$5,ENTRADAS[Ano],$B$5,ENTRADAS[Subcategoria],$B306),
SUMIFS(ENTRADAS[Valor],ENTRADAS[Categoria],$B$301,ENTRADAS[Mês],H$5,ENTRADAS[Ano],$B$5,ENTRADAS[Subcategoria],$B306))))</f>
        <v/>
      </c>
      <c r="I306" s="61" t="str">
        <f>IF($B306="","",IF($B$301="","",IF($F$4=1,
SUMIFS(ENTRADAS[Valor],ENTRADAS[Categoria],$B$301,ENTRADAS[Status],"Concluído",ENTRADAS[Mês],I$5,ENTRADAS[Ano],$B$5,ENTRADAS[Subcategoria],$B306),
SUMIFS(ENTRADAS[Valor],ENTRADAS[Categoria],$B$301,ENTRADAS[Mês],I$5,ENTRADAS[Ano],$B$5,ENTRADAS[Subcategoria],$B306))))</f>
        <v/>
      </c>
      <c r="J306" s="61" t="str">
        <f>IF($B306="","",IF($B$301="","",IF($F$4=1,
SUMIFS(ENTRADAS[Valor],ENTRADAS[Categoria],$B$301,ENTRADAS[Status],"Concluído",ENTRADAS[Mês],J$5,ENTRADAS[Ano],$B$5,ENTRADAS[Subcategoria],$B306),
SUMIFS(ENTRADAS[Valor],ENTRADAS[Categoria],$B$301,ENTRADAS[Mês],J$5,ENTRADAS[Ano],$B$5,ENTRADAS[Subcategoria],$B306))))</f>
        <v/>
      </c>
      <c r="K306" s="61" t="str">
        <f>IF($B306="","",IF($B$301="","",IF($F$4=1,
SUMIFS(ENTRADAS[Valor],ENTRADAS[Categoria],$B$301,ENTRADAS[Status],"Concluído",ENTRADAS[Mês],K$5,ENTRADAS[Ano],$B$5,ENTRADAS[Subcategoria],$B306),
SUMIFS(ENTRADAS[Valor],ENTRADAS[Categoria],$B$301,ENTRADAS[Mês],K$5,ENTRADAS[Ano],$B$5,ENTRADAS[Subcategoria],$B306))))</f>
        <v/>
      </c>
      <c r="L306" s="61" t="str">
        <f>IF($B306="","",IF($B$301="","",IF($F$4=1,
SUMIFS(ENTRADAS[Valor],ENTRADAS[Categoria],$B$301,ENTRADAS[Status],"Concluído",ENTRADAS[Mês],L$5,ENTRADAS[Ano],$B$5,ENTRADAS[Subcategoria],$B306),
SUMIFS(ENTRADAS[Valor],ENTRADAS[Categoria],$B$301,ENTRADAS[Mês],L$5,ENTRADAS[Ano],$B$5,ENTRADAS[Subcategoria],$B306))))</f>
        <v/>
      </c>
      <c r="M306" s="61" t="str">
        <f>IF($B306="","",IF($B$301="","",IF($F$4=1,
SUMIFS(ENTRADAS[Valor],ENTRADAS[Categoria],$B$301,ENTRADAS[Status],"Concluído",ENTRADAS[Mês],M$5,ENTRADAS[Ano],$B$5,ENTRADAS[Subcategoria],$B306),
SUMIFS(ENTRADAS[Valor],ENTRADAS[Categoria],$B$301,ENTRADAS[Mês],M$5,ENTRADAS[Ano],$B$5,ENTRADAS[Subcategoria],$B306))))</f>
        <v/>
      </c>
      <c r="N306" s="61" t="str">
        <f>IF($B306="","",IF($B$301="","",IF($F$4=1,
SUMIFS(ENTRADAS[Valor],ENTRADAS[Categoria],$B$301,ENTRADAS[Status],"Concluído",ENTRADAS[Mês],N$5,ENTRADAS[Ano],$B$5,ENTRADAS[Subcategoria],$B306),
SUMIFS(ENTRADAS[Valor],ENTRADAS[Categoria],$B$301,ENTRADAS[Mês],N$5,ENTRADAS[Ano],$B$5,ENTRADAS[Subcategoria],$B306))))</f>
        <v/>
      </c>
      <c r="O306" s="57">
        <f t="shared" si="11"/>
        <v>0</v>
      </c>
    </row>
    <row r="307" spans="2:15" x14ac:dyDescent="0.3">
      <c r="B307" s="93" t="str">
        <f>IF('PLANO DE CONTAS'!L56="","",'PLANO DE CONTAS'!L56)</f>
        <v/>
      </c>
      <c r="C307" s="61" t="str">
        <f>IF($B307="","",IF($B$301="","",IF($F$4=1,
SUMIFS(ENTRADAS[Valor],ENTRADAS[Categoria],$B$301,ENTRADAS[Status],"Concluído",ENTRADAS[Mês],C$5,ENTRADAS[Ano],$B$5,ENTRADAS[Subcategoria],$B307),
SUMIFS(ENTRADAS[Valor],ENTRADAS[Categoria],$B$301,ENTRADAS[Mês],C$5,ENTRADAS[Ano],$B$5,ENTRADAS[Subcategoria],$B307))))</f>
        <v/>
      </c>
      <c r="D307" s="61" t="str">
        <f>IF($B307="","",IF($B$301="","",IF($F$4=1,
SUMIFS(ENTRADAS[Valor],ENTRADAS[Categoria],$B$301,ENTRADAS[Status],"Concluído",ENTRADAS[Mês],D$5,ENTRADAS[Ano],$B$5,ENTRADAS[Subcategoria],$B307),
SUMIFS(ENTRADAS[Valor],ENTRADAS[Categoria],$B$301,ENTRADAS[Mês],D$5,ENTRADAS[Ano],$B$5,ENTRADAS[Subcategoria],$B307))))</f>
        <v/>
      </c>
      <c r="E307" s="61" t="str">
        <f>IF($B307="","",IF($B$301="","",IF($F$4=1,
SUMIFS(ENTRADAS[Valor],ENTRADAS[Categoria],$B$301,ENTRADAS[Status],"Concluído",ENTRADAS[Mês],E$5,ENTRADAS[Ano],$B$5,ENTRADAS[Subcategoria],$B307),
SUMIFS(ENTRADAS[Valor],ENTRADAS[Categoria],$B$301,ENTRADAS[Mês],E$5,ENTRADAS[Ano],$B$5,ENTRADAS[Subcategoria],$B307))))</f>
        <v/>
      </c>
      <c r="F307" s="61" t="str">
        <f>IF($B307="","",IF($B$301="","",IF($F$4=1,
SUMIFS(ENTRADAS[Valor],ENTRADAS[Categoria],$B$301,ENTRADAS[Status],"Concluído",ENTRADAS[Mês],F$5,ENTRADAS[Ano],$B$5,ENTRADAS[Subcategoria],$B307),
SUMIFS(ENTRADAS[Valor],ENTRADAS[Categoria],$B$301,ENTRADAS[Mês],F$5,ENTRADAS[Ano],$B$5,ENTRADAS[Subcategoria],$B307))))</f>
        <v/>
      </c>
      <c r="G307" s="61" t="str">
        <f>IF($B307="","",IF($B$301="","",IF($F$4=1,
SUMIFS(ENTRADAS[Valor],ENTRADAS[Categoria],$B$301,ENTRADAS[Status],"Concluído",ENTRADAS[Mês],G$5,ENTRADAS[Ano],$B$5,ENTRADAS[Subcategoria],$B307),
SUMIFS(ENTRADAS[Valor],ENTRADAS[Categoria],$B$301,ENTRADAS[Mês],G$5,ENTRADAS[Ano],$B$5,ENTRADAS[Subcategoria],$B307))))</f>
        <v/>
      </c>
      <c r="H307" s="61" t="str">
        <f>IF($B307="","",IF($B$301="","",IF($F$4=1,
SUMIFS(ENTRADAS[Valor],ENTRADAS[Categoria],$B$301,ENTRADAS[Status],"Concluído",ENTRADAS[Mês],H$5,ENTRADAS[Ano],$B$5,ENTRADAS[Subcategoria],$B307),
SUMIFS(ENTRADAS[Valor],ENTRADAS[Categoria],$B$301,ENTRADAS[Mês],H$5,ENTRADAS[Ano],$B$5,ENTRADAS[Subcategoria],$B307))))</f>
        <v/>
      </c>
      <c r="I307" s="61" t="str">
        <f>IF($B307="","",IF($B$301="","",IF($F$4=1,
SUMIFS(ENTRADAS[Valor],ENTRADAS[Categoria],$B$301,ENTRADAS[Status],"Concluído",ENTRADAS[Mês],I$5,ENTRADAS[Ano],$B$5,ENTRADAS[Subcategoria],$B307),
SUMIFS(ENTRADAS[Valor],ENTRADAS[Categoria],$B$301,ENTRADAS[Mês],I$5,ENTRADAS[Ano],$B$5,ENTRADAS[Subcategoria],$B307))))</f>
        <v/>
      </c>
      <c r="J307" s="61" t="str">
        <f>IF($B307="","",IF($B$301="","",IF($F$4=1,
SUMIFS(ENTRADAS[Valor],ENTRADAS[Categoria],$B$301,ENTRADAS[Status],"Concluído",ENTRADAS[Mês],J$5,ENTRADAS[Ano],$B$5,ENTRADAS[Subcategoria],$B307),
SUMIFS(ENTRADAS[Valor],ENTRADAS[Categoria],$B$301,ENTRADAS[Mês],J$5,ENTRADAS[Ano],$B$5,ENTRADAS[Subcategoria],$B307))))</f>
        <v/>
      </c>
      <c r="K307" s="61" t="str">
        <f>IF($B307="","",IF($B$301="","",IF($F$4=1,
SUMIFS(ENTRADAS[Valor],ENTRADAS[Categoria],$B$301,ENTRADAS[Status],"Concluído",ENTRADAS[Mês],K$5,ENTRADAS[Ano],$B$5,ENTRADAS[Subcategoria],$B307),
SUMIFS(ENTRADAS[Valor],ENTRADAS[Categoria],$B$301,ENTRADAS[Mês],K$5,ENTRADAS[Ano],$B$5,ENTRADAS[Subcategoria],$B307))))</f>
        <v/>
      </c>
      <c r="L307" s="61" t="str">
        <f>IF($B307="","",IF($B$301="","",IF($F$4=1,
SUMIFS(ENTRADAS[Valor],ENTRADAS[Categoria],$B$301,ENTRADAS[Status],"Concluído",ENTRADAS[Mês],L$5,ENTRADAS[Ano],$B$5,ENTRADAS[Subcategoria],$B307),
SUMIFS(ENTRADAS[Valor],ENTRADAS[Categoria],$B$301,ENTRADAS[Mês],L$5,ENTRADAS[Ano],$B$5,ENTRADAS[Subcategoria],$B307))))</f>
        <v/>
      </c>
      <c r="M307" s="61" t="str">
        <f>IF($B307="","",IF($B$301="","",IF($F$4=1,
SUMIFS(ENTRADAS[Valor],ENTRADAS[Categoria],$B$301,ENTRADAS[Status],"Concluído",ENTRADAS[Mês],M$5,ENTRADAS[Ano],$B$5,ENTRADAS[Subcategoria],$B307),
SUMIFS(ENTRADAS[Valor],ENTRADAS[Categoria],$B$301,ENTRADAS[Mês],M$5,ENTRADAS[Ano],$B$5,ENTRADAS[Subcategoria],$B307))))</f>
        <v/>
      </c>
      <c r="N307" s="61" t="str">
        <f>IF($B307="","",IF($B$301="","",IF($F$4=1,
SUMIFS(ENTRADAS[Valor],ENTRADAS[Categoria],$B$301,ENTRADAS[Status],"Concluído",ENTRADAS[Mês],N$5,ENTRADAS[Ano],$B$5,ENTRADAS[Subcategoria],$B307),
SUMIFS(ENTRADAS[Valor],ENTRADAS[Categoria],$B$301,ENTRADAS[Mês],N$5,ENTRADAS[Ano],$B$5,ENTRADAS[Subcategoria],$B307))))</f>
        <v/>
      </c>
      <c r="O307" s="57">
        <f t="shared" si="11"/>
        <v>0</v>
      </c>
    </row>
    <row r="308" spans="2:15" x14ac:dyDescent="0.3">
      <c r="B308" s="93" t="str">
        <f>IF('PLANO DE CONTAS'!L57="","",'PLANO DE CONTAS'!L57)</f>
        <v/>
      </c>
      <c r="C308" s="61" t="str">
        <f>IF($B308="","",IF($B$301="","",IF($F$4=1,
SUMIFS(ENTRADAS[Valor],ENTRADAS[Categoria],$B$301,ENTRADAS[Status],"Concluído",ENTRADAS[Mês],C$5,ENTRADAS[Ano],$B$5,ENTRADAS[Subcategoria],$B308),
SUMIFS(ENTRADAS[Valor],ENTRADAS[Categoria],$B$301,ENTRADAS[Mês],C$5,ENTRADAS[Ano],$B$5,ENTRADAS[Subcategoria],$B308))))</f>
        <v/>
      </c>
      <c r="D308" s="61" t="str">
        <f>IF($B308="","",IF($B$301="","",IF($F$4=1,
SUMIFS(ENTRADAS[Valor],ENTRADAS[Categoria],$B$301,ENTRADAS[Status],"Concluído",ENTRADAS[Mês],D$5,ENTRADAS[Ano],$B$5,ENTRADAS[Subcategoria],$B308),
SUMIFS(ENTRADAS[Valor],ENTRADAS[Categoria],$B$301,ENTRADAS[Mês],D$5,ENTRADAS[Ano],$B$5,ENTRADAS[Subcategoria],$B308))))</f>
        <v/>
      </c>
      <c r="E308" s="61" t="str">
        <f>IF($B308="","",IF($B$301="","",IF($F$4=1,
SUMIFS(ENTRADAS[Valor],ENTRADAS[Categoria],$B$301,ENTRADAS[Status],"Concluído",ENTRADAS[Mês],E$5,ENTRADAS[Ano],$B$5,ENTRADAS[Subcategoria],$B308),
SUMIFS(ENTRADAS[Valor],ENTRADAS[Categoria],$B$301,ENTRADAS[Mês],E$5,ENTRADAS[Ano],$B$5,ENTRADAS[Subcategoria],$B308))))</f>
        <v/>
      </c>
      <c r="F308" s="61" t="str">
        <f>IF($B308="","",IF($B$301="","",IF($F$4=1,
SUMIFS(ENTRADAS[Valor],ENTRADAS[Categoria],$B$301,ENTRADAS[Status],"Concluído",ENTRADAS[Mês],F$5,ENTRADAS[Ano],$B$5,ENTRADAS[Subcategoria],$B308),
SUMIFS(ENTRADAS[Valor],ENTRADAS[Categoria],$B$301,ENTRADAS[Mês],F$5,ENTRADAS[Ano],$B$5,ENTRADAS[Subcategoria],$B308))))</f>
        <v/>
      </c>
      <c r="G308" s="61" t="str">
        <f>IF($B308="","",IF($B$301="","",IF($F$4=1,
SUMIFS(ENTRADAS[Valor],ENTRADAS[Categoria],$B$301,ENTRADAS[Status],"Concluído",ENTRADAS[Mês],G$5,ENTRADAS[Ano],$B$5,ENTRADAS[Subcategoria],$B308),
SUMIFS(ENTRADAS[Valor],ENTRADAS[Categoria],$B$301,ENTRADAS[Mês],G$5,ENTRADAS[Ano],$B$5,ENTRADAS[Subcategoria],$B308))))</f>
        <v/>
      </c>
      <c r="H308" s="61" t="str">
        <f>IF($B308="","",IF($B$301="","",IF($F$4=1,
SUMIFS(ENTRADAS[Valor],ENTRADAS[Categoria],$B$301,ENTRADAS[Status],"Concluído",ENTRADAS[Mês],H$5,ENTRADAS[Ano],$B$5,ENTRADAS[Subcategoria],$B308),
SUMIFS(ENTRADAS[Valor],ENTRADAS[Categoria],$B$301,ENTRADAS[Mês],H$5,ENTRADAS[Ano],$B$5,ENTRADAS[Subcategoria],$B308))))</f>
        <v/>
      </c>
      <c r="I308" s="61" t="str">
        <f>IF($B308="","",IF($B$301="","",IF($F$4=1,
SUMIFS(ENTRADAS[Valor],ENTRADAS[Categoria],$B$301,ENTRADAS[Status],"Concluído",ENTRADAS[Mês],I$5,ENTRADAS[Ano],$B$5,ENTRADAS[Subcategoria],$B308),
SUMIFS(ENTRADAS[Valor],ENTRADAS[Categoria],$B$301,ENTRADAS[Mês],I$5,ENTRADAS[Ano],$B$5,ENTRADAS[Subcategoria],$B308))))</f>
        <v/>
      </c>
      <c r="J308" s="61" t="str">
        <f>IF($B308="","",IF($B$301="","",IF($F$4=1,
SUMIFS(ENTRADAS[Valor],ENTRADAS[Categoria],$B$301,ENTRADAS[Status],"Concluído",ENTRADAS[Mês],J$5,ENTRADAS[Ano],$B$5,ENTRADAS[Subcategoria],$B308),
SUMIFS(ENTRADAS[Valor],ENTRADAS[Categoria],$B$301,ENTRADAS[Mês],J$5,ENTRADAS[Ano],$B$5,ENTRADAS[Subcategoria],$B308))))</f>
        <v/>
      </c>
      <c r="K308" s="61" t="str">
        <f>IF($B308="","",IF($B$301="","",IF($F$4=1,
SUMIFS(ENTRADAS[Valor],ENTRADAS[Categoria],$B$301,ENTRADAS[Status],"Concluído",ENTRADAS[Mês],K$5,ENTRADAS[Ano],$B$5,ENTRADAS[Subcategoria],$B308),
SUMIFS(ENTRADAS[Valor],ENTRADAS[Categoria],$B$301,ENTRADAS[Mês],K$5,ENTRADAS[Ano],$B$5,ENTRADAS[Subcategoria],$B308))))</f>
        <v/>
      </c>
      <c r="L308" s="61" t="str">
        <f>IF($B308="","",IF($B$301="","",IF($F$4=1,
SUMIFS(ENTRADAS[Valor],ENTRADAS[Categoria],$B$301,ENTRADAS[Status],"Concluído",ENTRADAS[Mês],L$5,ENTRADAS[Ano],$B$5,ENTRADAS[Subcategoria],$B308),
SUMIFS(ENTRADAS[Valor],ENTRADAS[Categoria],$B$301,ENTRADAS[Mês],L$5,ENTRADAS[Ano],$B$5,ENTRADAS[Subcategoria],$B308))))</f>
        <v/>
      </c>
      <c r="M308" s="61" t="str">
        <f>IF($B308="","",IF($B$301="","",IF($F$4=1,
SUMIFS(ENTRADAS[Valor],ENTRADAS[Categoria],$B$301,ENTRADAS[Status],"Concluído",ENTRADAS[Mês],M$5,ENTRADAS[Ano],$B$5,ENTRADAS[Subcategoria],$B308),
SUMIFS(ENTRADAS[Valor],ENTRADAS[Categoria],$B$301,ENTRADAS[Mês],M$5,ENTRADAS[Ano],$B$5,ENTRADAS[Subcategoria],$B308))))</f>
        <v/>
      </c>
      <c r="N308" s="61" t="str">
        <f>IF($B308="","",IF($B$301="","",IF($F$4=1,
SUMIFS(ENTRADAS[Valor],ENTRADAS[Categoria],$B$301,ENTRADAS[Status],"Concluído",ENTRADAS[Mês],N$5,ENTRADAS[Ano],$B$5,ENTRADAS[Subcategoria],$B308),
SUMIFS(ENTRADAS[Valor],ENTRADAS[Categoria],$B$301,ENTRADAS[Mês],N$5,ENTRADAS[Ano],$B$5,ENTRADAS[Subcategoria],$B308))))</f>
        <v/>
      </c>
      <c r="O308" s="57">
        <f t="shared" si="11"/>
        <v>0</v>
      </c>
    </row>
    <row r="309" spans="2:15" x14ac:dyDescent="0.3">
      <c r="B309" s="93" t="str">
        <f>IF('PLANO DE CONTAS'!L58="","",'PLANO DE CONTAS'!L58)</f>
        <v/>
      </c>
      <c r="C309" s="61" t="str">
        <f>IF($B309="","",IF($B$301="","",IF($F$4=1,
SUMIFS(ENTRADAS[Valor],ENTRADAS[Categoria],$B$301,ENTRADAS[Status],"Concluído",ENTRADAS[Mês],C$5,ENTRADAS[Ano],$B$5,ENTRADAS[Subcategoria],$B309),
SUMIFS(ENTRADAS[Valor],ENTRADAS[Categoria],$B$301,ENTRADAS[Mês],C$5,ENTRADAS[Ano],$B$5,ENTRADAS[Subcategoria],$B309))))</f>
        <v/>
      </c>
      <c r="D309" s="61" t="str">
        <f>IF($B309="","",IF($B$301="","",IF($F$4=1,
SUMIFS(ENTRADAS[Valor],ENTRADAS[Categoria],$B$301,ENTRADAS[Status],"Concluído",ENTRADAS[Mês],D$5,ENTRADAS[Ano],$B$5,ENTRADAS[Subcategoria],$B309),
SUMIFS(ENTRADAS[Valor],ENTRADAS[Categoria],$B$301,ENTRADAS[Mês],D$5,ENTRADAS[Ano],$B$5,ENTRADAS[Subcategoria],$B309))))</f>
        <v/>
      </c>
      <c r="E309" s="61" t="str">
        <f>IF($B309="","",IF($B$301="","",IF($F$4=1,
SUMIFS(ENTRADAS[Valor],ENTRADAS[Categoria],$B$301,ENTRADAS[Status],"Concluído",ENTRADAS[Mês],E$5,ENTRADAS[Ano],$B$5,ENTRADAS[Subcategoria],$B309),
SUMIFS(ENTRADAS[Valor],ENTRADAS[Categoria],$B$301,ENTRADAS[Mês],E$5,ENTRADAS[Ano],$B$5,ENTRADAS[Subcategoria],$B309))))</f>
        <v/>
      </c>
      <c r="F309" s="61" t="str">
        <f>IF($B309="","",IF($B$301="","",IF($F$4=1,
SUMIFS(ENTRADAS[Valor],ENTRADAS[Categoria],$B$301,ENTRADAS[Status],"Concluído",ENTRADAS[Mês],F$5,ENTRADAS[Ano],$B$5,ENTRADAS[Subcategoria],$B309),
SUMIFS(ENTRADAS[Valor],ENTRADAS[Categoria],$B$301,ENTRADAS[Mês],F$5,ENTRADAS[Ano],$B$5,ENTRADAS[Subcategoria],$B309))))</f>
        <v/>
      </c>
      <c r="G309" s="61" t="str">
        <f>IF($B309="","",IF($B$301="","",IF($F$4=1,
SUMIFS(ENTRADAS[Valor],ENTRADAS[Categoria],$B$301,ENTRADAS[Status],"Concluído",ENTRADAS[Mês],G$5,ENTRADAS[Ano],$B$5,ENTRADAS[Subcategoria],$B309),
SUMIFS(ENTRADAS[Valor],ENTRADAS[Categoria],$B$301,ENTRADAS[Mês],G$5,ENTRADAS[Ano],$B$5,ENTRADAS[Subcategoria],$B309))))</f>
        <v/>
      </c>
      <c r="H309" s="61" t="str">
        <f>IF($B309="","",IF($B$301="","",IF($F$4=1,
SUMIFS(ENTRADAS[Valor],ENTRADAS[Categoria],$B$301,ENTRADAS[Status],"Concluído",ENTRADAS[Mês],H$5,ENTRADAS[Ano],$B$5,ENTRADAS[Subcategoria],$B309),
SUMIFS(ENTRADAS[Valor],ENTRADAS[Categoria],$B$301,ENTRADAS[Mês],H$5,ENTRADAS[Ano],$B$5,ENTRADAS[Subcategoria],$B309))))</f>
        <v/>
      </c>
      <c r="I309" s="61" t="str">
        <f>IF($B309="","",IF($B$301="","",IF($F$4=1,
SUMIFS(ENTRADAS[Valor],ENTRADAS[Categoria],$B$301,ENTRADAS[Status],"Concluído",ENTRADAS[Mês],I$5,ENTRADAS[Ano],$B$5,ENTRADAS[Subcategoria],$B309),
SUMIFS(ENTRADAS[Valor],ENTRADAS[Categoria],$B$301,ENTRADAS[Mês],I$5,ENTRADAS[Ano],$B$5,ENTRADAS[Subcategoria],$B309))))</f>
        <v/>
      </c>
      <c r="J309" s="61" t="str">
        <f>IF($B309="","",IF($B$301="","",IF($F$4=1,
SUMIFS(ENTRADAS[Valor],ENTRADAS[Categoria],$B$301,ENTRADAS[Status],"Concluído",ENTRADAS[Mês],J$5,ENTRADAS[Ano],$B$5,ENTRADAS[Subcategoria],$B309),
SUMIFS(ENTRADAS[Valor],ENTRADAS[Categoria],$B$301,ENTRADAS[Mês],J$5,ENTRADAS[Ano],$B$5,ENTRADAS[Subcategoria],$B309))))</f>
        <v/>
      </c>
      <c r="K309" s="61" t="str">
        <f>IF($B309="","",IF($B$301="","",IF($F$4=1,
SUMIFS(ENTRADAS[Valor],ENTRADAS[Categoria],$B$301,ENTRADAS[Status],"Concluído",ENTRADAS[Mês],K$5,ENTRADAS[Ano],$B$5,ENTRADAS[Subcategoria],$B309),
SUMIFS(ENTRADAS[Valor],ENTRADAS[Categoria],$B$301,ENTRADAS[Mês],K$5,ENTRADAS[Ano],$B$5,ENTRADAS[Subcategoria],$B309))))</f>
        <v/>
      </c>
      <c r="L309" s="61" t="str">
        <f>IF($B309="","",IF($B$301="","",IF($F$4=1,
SUMIFS(ENTRADAS[Valor],ENTRADAS[Categoria],$B$301,ENTRADAS[Status],"Concluído",ENTRADAS[Mês],L$5,ENTRADAS[Ano],$B$5,ENTRADAS[Subcategoria],$B309),
SUMIFS(ENTRADAS[Valor],ENTRADAS[Categoria],$B$301,ENTRADAS[Mês],L$5,ENTRADAS[Ano],$B$5,ENTRADAS[Subcategoria],$B309))))</f>
        <v/>
      </c>
      <c r="M309" s="61" t="str">
        <f>IF($B309="","",IF($B$301="","",IF($F$4=1,
SUMIFS(ENTRADAS[Valor],ENTRADAS[Categoria],$B$301,ENTRADAS[Status],"Concluído",ENTRADAS[Mês],M$5,ENTRADAS[Ano],$B$5,ENTRADAS[Subcategoria],$B309),
SUMIFS(ENTRADAS[Valor],ENTRADAS[Categoria],$B$301,ENTRADAS[Mês],M$5,ENTRADAS[Ano],$B$5,ENTRADAS[Subcategoria],$B309))))</f>
        <v/>
      </c>
      <c r="N309" s="61" t="str">
        <f>IF($B309="","",IF($B$301="","",IF($F$4=1,
SUMIFS(ENTRADAS[Valor],ENTRADAS[Categoria],$B$301,ENTRADAS[Status],"Concluído",ENTRADAS[Mês],N$5,ENTRADAS[Ano],$B$5,ENTRADAS[Subcategoria],$B309),
SUMIFS(ENTRADAS[Valor],ENTRADAS[Categoria],$B$301,ENTRADAS[Mês],N$5,ENTRADAS[Ano],$B$5,ENTRADAS[Subcategoria],$B309))))</f>
        <v/>
      </c>
      <c r="O309" s="57">
        <f t="shared" si="11"/>
        <v>0</v>
      </c>
    </row>
    <row r="310" spans="2:15" x14ac:dyDescent="0.3">
      <c r="B310" s="93" t="str">
        <f>IF('PLANO DE CONTAS'!L59="","",'PLANO DE CONTAS'!L59)</f>
        <v/>
      </c>
      <c r="C310" s="61" t="str">
        <f>IF($B310="","",IF($B$301="","",IF($F$4=1,
SUMIFS(ENTRADAS[Valor],ENTRADAS[Categoria],$B$301,ENTRADAS[Status],"Concluído",ENTRADAS[Mês],C$5,ENTRADAS[Ano],$B$5,ENTRADAS[Subcategoria],$B310),
SUMIFS(ENTRADAS[Valor],ENTRADAS[Categoria],$B$301,ENTRADAS[Mês],C$5,ENTRADAS[Ano],$B$5,ENTRADAS[Subcategoria],$B310))))</f>
        <v/>
      </c>
      <c r="D310" s="61" t="str">
        <f>IF($B310="","",IF($B$301="","",IF($F$4=1,
SUMIFS(ENTRADAS[Valor],ENTRADAS[Categoria],$B$301,ENTRADAS[Status],"Concluído",ENTRADAS[Mês],D$5,ENTRADAS[Ano],$B$5,ENTRADAS[Subcategoria],$B310),
SUMIFS(ENTRADAS[Valor],ENTRADAS[Categoria],$B$301,ENTRADAS[Mês],D$5,ENTRADAS[Ano],$B$5,ENTRADAS[Subcategoria],$B310))))</f>
        <v/>
      </c>
      <c r="E310" s="61" t="str">
        <f>IF($B310="","",IF($B$301="","",IF($F$4=1,
SUMIFS(ENTRADAS[Valor],ENTRADAS[Categoria],$B$301,ENTRADAS[Status],"Concluído",ENTRADAS[Mês],E$5,ENTRADAS[Ano],$B$5,ENTRADAS[Subcategoria],$B310),
SUMIFS(ENTRADAS[Valor],ENTRADAS[Categoria],$B$301,ENTRADAS[Mês],E$5,ENTRADAS[Ano],$B$5,ENTRADAS[Subcategoria],$B310))))</f>
        <v/>
      </c>
      <c r="F310" s="61" t="str">
        <f>IF($B310="","",IF($B$301="","",IF($F$4=1,
SUMIFS(ENTRADAS[Valor],ENTRADAS[Categoria],$B$301,ENTRADAS[Status],"Concluído",ENTRADAS[Mês],F$5,ENTRADAS[Ano],$B$5,ENTRADAS[Subcategoria],$B310),
SUMIFS(ENTRADAS[Valor],ENTRADAS[Categoria],$B$301,ENTRADAS[Mês],F$5,ENTRADAS[Ano],$B$5,ENTRADAS[Subcategoria],$B310))))</f>
        <v/>
      </c>
      <c r="G310" s="61" t="str">
        <f>IF($B310="","",IF($B$301="","",IF($F$4=1,
SUMIFS(ENTRADAS[Valor],ENTRADAS[Categoria],$B$301,ENTRADAS[Status],"Concluído",ENTRADAS[Mês],G$5,ENTRADAS[Ano],$B$5,ENTRADAS[Subcategoria],$B310),
SUMIFS(ENTRADAS[Valor],ENTRADAS[Categoria],$B$301,ENTRADAS[Mês],G$5,ENTRADAS[Ano],$B$5,ENTRADAS[Subcategoria],$B310))))</f>
        <v/>
      </c>
      <c r="H310" s="61" t="str">
        <f>IF($B310="","",IF($B$301="","",IF($F$4=1,
SUMIFS(ENTRADAS[Valor],ENTRADAS[Categoria],$B$301,ENTRADAS[Status],"Concluído",ENTRADAS[Mês],H$5,ENTRADAS[Ano],$B$5,ENTRADAS[Subcategoria],$B310),
SUMIFS(ENTRADAS[Valor],ENTRADAS[Categoria],$B$301,ENTRADAS[Mês],H$5,ENTRADAS[Ano],$B$5,ENTRADAS[Subcategoria],$B310))))</f>
        <v/>
      </c>
      <c r="I310" s="61" t="str">
        <f>IF($B310="","",IF($B$301="","",IF($F$4=1,
SUMIFS(ENTRADAS[Valor],ENTRADAS[Categoria],$B$301,ENTRADAS[Status],"Concluído",ENTRADAS[Mês],I$5,ENTRADAS[Ano],$B$5,ENTRADAS[Subcategoria],$B310),
SUMIFS(ENTRADAS[Valor],ENTRADAS[Categoria],$B$301,ENTRADAS[Mês],I$5,ENTRADAS[Ano],$B$5,ENTRADAS[Subcategoria],$B310))))</f>
        <v/>
      </c>
      <c r="J310" s="61" t="str">
        <f>IF($B310="","",IF($B$301="","",IF($F$4=1,
SUMIFS(ENTRADAS[Valor],ENTRADAS[Categoria],$B$301,ENTRADAS[Status],"Concluído",ENTRADAS[Mês],J$5,ENTRADAS[Ano],$B$5,ENTRADAS[Subcategoria],$B310),
SUMIFS(ENTRADAS[Valor],ENTRADAS[Categoria],$B$301,ENTRADAS[Mês],J$5,ENTRADAS[Ano],$B$5,ENTRADAS[Subcategoria],$B310))))</f>
        <v/>
      </c>
      <c r="K310" s="61" t="str">
        <f>IF($B310="","",IF($B$301="","",IF($F$4=1,
SUMIFS(ENTRADAS[Valor],ENTRADAS[Categoria],$B$301,ENTRADAS[Status],"Concluído",ENTRADAS[Mês],K$5,ENTRADAS[Ano],$B$5,ENTRADAS[Subcategoria],$B310),
SUMIFS(ENTRADAS[Valor],ENTRADAS[Categoria],$B$301,ENTRADAS[Mês],K$5,ENTRADAS[Ano],$B$5,ENTRADAS[Subcategoria],$B310))))</f>
        <v/>
      </c>
      <c r="L310" s="61" t="str">
        <f>IF($B310="","",IF($B$301="","",IF($F$4=1,
SUMIFS(ENTRADAS[Valor],ENTRADAS[Categoria],$B$301,ENTRADAS[Status],"Concluído",ENTRADAS[Mês],L$5,ENTRADAS[Ano],$B$5,ENTRADAS[Subcategoria],$B310),
SUMIFS(ENTRADAS[Valor],ENTRADAS[Categoria],$B$301,ENTRADAS[Mês],L$5,ENTRADAS[Ano],$B$5,ENTRADAS[Subcategoria],$B310))))</f>
        <v/>
      </c>
      <c r="M310" s="61" t="str">
        <f>IF($B310="","",IF($B$301="","",IF($F$4=1,
SUMIFS(ENTRADAS[Valor],ENTRADAS[Categoria],$B$301,ENTRADAS[Status],"Concluído",ENTRADAS[Mês],M$5,ENTRADAS[Ano],$B$5,ENTRADAS[Subcategoria],$B310),
SUMIFS(ENTRADAS[Valor],ENTRADAS[Categoria],$B$301,ENTRADAS[Mês],M$5,ENTRADAS[Ano],$B$5,ENTRADAS[Subcategoria],$B310))))</f>
        <v/>
      </c>
      <c r="N310" s="61" t="str">
        <f>IF($B310="","",IF($B$301="","",IF($F$4=1,
SUMIFS(ENTRADAS[Valor],ENTRADAS[Categoria],$B$301,ENTRADAS[Status],"Concluído",ENTRADAS[Mês],N$5,ENTRADAS[Ano],$B$5,ENTRADAS[Subcategoria],$B310),
SUMIFS(ENTRADAS[Valor],ENTRADAS[Categoria],$B$301,ENTRADAS[Mês],N$5,ENTRADAS[Ano],$B$5,ENTRADAS[Subcategoria],$B310))))</f>
        <v/>
      </c>
      <c r="O310" s="57">
        <f t="shared" si="11"/>
        <v>0</v>
      </c>
    </row>
    <row r="311" spans="2:15" x14ac:dyDescent="0.3">
      <c r="B311" s="93" t="str">
        <f>IF('PLANO DE CONTAS'!L60="","",'PLANO DE CONTAS'!L60)</f>
        <v/>
      </c>
      <c r="C311" s="61" t="str">
        <f>IF($B311="","",IF($B$301="","",IF($F$4=1,
SUMIFS(ENTRADAS[Valor],ENTRADAS[Categoria],$B$301,ENTRADAS[Status],"Concluído",ENTRADAS[Mês],C$5,ENTRADAS[Ano],$B$5,ENTRADAS[Subcategoria],$B311),
SUMIFS(ENTRADAS[Valor],ENTRADAS[Categoria],$B$301,ENTRADAS[Mês],C$5,ENTRADAS[Ano],$B$5,ENTRADAS[Subcategoria],$B311))))</f>
        <v/>
      </c>
      <c r="D311" s="61" t="str">
        <f>IF($B311="","",IF($B$301="","",IF($F$4=1,
SUMIFS(ENTRADAS[Valor],ENTRADAS[Categoria],$B$301,ENTRADAS[Status],"Concluído",ENTRADAS[Mês],D$5,ENTRADAS[Ano],$B$5,ENTRADAS[Subcategoria],$B311),
SUMIFS(ENTRADAS[Valor],ENTRADAS[Categoria],$B$301,ENTRADAS[Mês],D$5,ENTRADAS[Ano],$B$5,ENTRADAS[Subcategoria],$B311))))</f>
        <v/>
      </c>
      <c r="E311" s="61" t="str">
        <f>IF($B311="","",IF($B$301="","",IF($F$4=1,
SUMIFS(ENTRADAS[Valor],ENTRADAS[Categoria],$B$301,ENTRADAS[Status],"Concluído",ENTRADAS[Mês],E$5,ENTRADAS[Ano],$B$5,ENTRADAS[Subcategoria],$B311),
SUMIFS(ENTRADAS[Valor],ENTRADAS[Categoria],$B$301,ENTRADAS[Mês],E$5,ENTRADAS[Ano],$B$5,ENTRADAS[Subcategoria],$B311))))</f>
        <v/>
      </c>
      <c r="F311" s="61" t="str">
        <f>IF($B311="","",IF($B$301="","",IF($F$4=1,
SUMIFS(ENTRADAS[Valor],ENTRADAS[Categoria],$B$301,ENTRADAS[Status],"Concluído",ENTRADAS[Mês],F$5,ENTRADAS[Ano],$B$5,ENTRADAS[Subcategoria],$B311),
SUMIFS(ENTRADAS[Valor],ENTRADAS[Categoria],$B$301,ENTRADAS[Mês],F$5,ENTRADAS[Ano],$B$5,ENTRADAS[Subcategoria],$B311))))</f>
        <v/>
      </c>
      <c r="G311" s="61" t="str">
        <f>IF($B311="","",IF($B$301="","",IF($F$4=1,
SUMIFS(ENTRADAS[Valor],ENTRADAS[Categoria],$B$301,ENTRADAS[Status],"Concluído",ENTRADAS[Mês],G$5,ENTRADAS[Ano],$B$5,ENTRADAS[Subcategoria],$B311),
SUMIFS(ENTRADAS[Valor],ENTRADAS[Categoria],$B$301,ENTRADAS[Mês],G$5,ENTRADAS[Ano],$B$5,ENTRADAS[Subcategoria],$B311))))</f>
        <v/>
      </c>
      <c r="H311" s="61" t="str">
        <f>IF($B311="","",IF($B$301="","",IF($F$4=1,
SUMIFS(ENTRADAS[Valor],ENTRADAS[Categoria],$B$301,ENTRADAS[Status],"Concluído",ENTRADAS[Mês],H$5,ENTRADAS[Ano],$B$5,ENTRADAS[Subcategoria],$B311),
SUMIFS(ENTRADAS[Valor],ENTRADAS[Categoria],$B$301,ENTRADAS[Mês],H$5,ENTRADAS[Ano],$B$5,ENTRADAS[Subcategoria],$B311))))</f>
        <v/>
      </c>
      <c r="I311" s="61" t="str">
        <f>IF($B311="","",IF($B$301="","",IF($F$4=1,
SUMIFS(ENTRADAS[Valor],ENTRADAS[Categoria],$B$301,ENTRADAS[Status],"Concluído",ENTRADAS[Mês],I$5,ENTRADAS[Ano],$B$5,ENTRADAS[Subcategoria],$B311),
SUMIFS(ENTRADAS[Valor],ENTRADAS[Categoria],$B$301,ENTRADAS[Mês],I$5,ENTRADAS[Ano],$B$5,ENTRADAS[Subcategoria],$B311))))</f>
        <v/>
      </c>
      <c r="J311" s="61" t="str">
        <f>IF($B311="","",IF($B$301="","",IF($F$4=1,
SUMIFS(ENTRADAS[Valor],ENTRADAS[Categoria],$B$301,ENTRADAS[Status],"Concluído",ENTRADAS[Mês],J$5,ENTRADAS[Ano],$B$5,ENTRADAS[Subcategoria],$B311),
SUMIFS(ENTRADAS[Valor],ENTRADAS[Categoria],$B$301,ENTRADAS[Mês],J$5,ENTRADAS[Ano],$B$5,ENTRADAS[Subcategoria],$B311))))</f>
        <v/>
      </c>
      <c r="K311" s="61" t="str">
        <f>IF($B311="","",IF($B$301="","",IF($F$4=1,
SUMIFS(ENTRADAS[Valor],ENTRADAS[Categoria],$B$301,ENTRADAS[Status],"Concluído",ENTRADAS[Mês],K$5,ENTRADAS[Ano],$B$5,ENTRADAS[Subcategoria],$B311),
SUMIFS(ENTRADAS[Valor],ENTRADAS[Categoria],$B$301,ENTRADAS[Mês],K$5,ENTRADAS[Ano],$B$5,ENTRADAS[Subcategoria],$B311))))</f>
        <v/>
      </c>
      <c r="L311" s="61" t="str">
        <f>IF($B311="","",IF($B$301="","",IF($F$4=1,
SUMIFS(ENTRADAS[Valor],ENTRADAS[Categoria],$B$301,ENTRADAS[Status],"Concluído",ENTRADAS[Mês],L$5,ENTRADAS[Ano],$B$5,ENTRADAS[Subcategoria],$B311),
SUMIFS(ENTRADAS[Valor],ENTRADAS[Categoria],$B$301,ENTRADAS[Mês],L$5,ENTRADAS[Ano],$B$5,ENTRADAS[Subcategoria],$B311))))</f>
        <v/>
      </c>
      <c r="M311" s="61" t="str">
        <f>IF($B311="","",IF($B$301="","",IF($F$4=1,
SUMIFS(ENTRADAS[Valor],ENTRADAS[Categoria],$B$301,ENTRADAS[Status],"Concluído",ENTRADAS[Mês],M$5,ENTRADAS[Ano],$B$5,ENTRADAS[Subcategoria],$B311),
SUMIFS(ENTRADAS[Valor],ENTRADAS[Categoria],$B$301,ENTRADAS[Mês],M$5,ENTRADAS[Ano],$B$5,ENTRADAS[Subcategoria],$B311))))</f>
        <v/>
      </c>
      <c r="N311" s="61" t="str">
        <f>IF($B311="","",IF($B$301="","",IF($F$4=1,
SUMIFS(ENTRADAS[Valor],ENTRADAS[Categoria],$B$301,ENTRADAS[Status],"Concluído",ENTRADAS[Mês],N$5,ENTRADAS[Ano],$B$5,ENTRADAS[Subcategoria],$B311),
SUMIFS(ENTRADAS[Valor],ENTRADAS[Categoria],$B$301,ENTRADAS[Mês],N$5,ENTRADAS[Ano],$B$5,ENTRADAS[Subcategoria],$B311))))</f>
        <v/>
      </c>
      <c r="O311" s="57">
        <f t="shared" si="11"/>
        <v>0</v>
      </c>
    </row>
    <row r="312" spans="2:15" x14ac:dyDescent="0.3">
      <c r="B312" s="93" t="str">
        <f>IF('PLANO DE CONTAS'!L61="","",'PLANO DE CONTAS'!L61)</f>
        <v/>
      </c>
      <c r="C312" s="61" t="str">
        <f>IF($B312="","",IF($B$301="","",IF($F$4=1,
SUMIFS(ENTRADAS[Valor],ENTRADAS[Categoria],$B$301,ENTRADAS[Status],"Concluído",ENTRADAS[Mês],C$5,ENTRADAS[Ano],$B$5,ENTRADAS[Subcategoria],$B312),
SUMIFS(ENTRADAS[Valor],ENTRADAS[Categoria],$B$301,ENTRADAS[Mês],C$5,ENTRADAS[Ano],$B$5,ENTRADAS[Subcategoria],$B312))))</f>
        <v/>
      </c>
      <c r="D312" s="61" t="str">
        <f>IF($B312="","",IF($B$301="","",IF($F$4=1,
SUMIFS(ENTRADAS[Valor],ENTRADAS[Categoria],$B$301,ENTRADAS[Status],"Concluído",ENTRADAS[Mês],D$5,ENTRADAS[Ano],$B$5,ENTRADAS[Subcategoria],$B312),
SUMIFS(ENTRADAS[Valor],ENTRADAS[Categoria],$B$301,ENTRADAS[Mês],D$5,ENTRADAS[Ano],$B$5,ENTRADAS[Subcategoria],$B312))))</f>
        <v/>
      </c>
      <c r="E312" s="61" t="str">
        <f>IF($B312="","",IF($B$301="","",IF($F$4=1,
SUMIFS(ENTRADAS[Valor],ENTRADAS[Categoria],$B$301,ENTRADAS[Status],"Concluído",ENTRADAS[Mês],E$5,ENTRADAS[Ano],$B$5,ENTRADAS[Subcategoria],$B312),
SUMIFS(ENTRADAS[Valor],ENTRADAS[Categoria],$B$301,ENTRADAS[Mês],E$5,ENTRADAS[Ano],$B$5,ENTRADAS[Subcategoria],$B312))))</f>
        <v/>
      </c>
      <c r="F312" s="61" t="str">
        <f>IF($B312="","",IF($B$301="","",IF($F$4=1,
SUMIFS(ENTRADAS[Valor],ENTRADAS[Categoria],$B$301,ENTRADAS[Status],"Concluído",ENTRADAS[Mês],F$5,ENTRADAS[Ano],$B$5,ENTRADAS[Subcategoria],$B312),
SUMIFS(ENTRADAS[Valor],ENTRADAS[Categoria],$B$301,ENTRADAS[Mês],F$5,ENTRADAS[Ano],$B$5,ENTRADAS[Subcategoria],$B312))))</f>
        <v/>
      </c>
      <c r="G312" s="61" t="str">
        <f>IF($B312="","",IF($B$301="","",IF($F$4=1,
SUMIFS(ENTRADAS[Valor],ENTRADAS[Categoria],$B$301,ENTRADAS[Status],"Concluído",ENTRADAS[Mês],G$5,ENTRADAS[Ano],$B$5,ENTRADAS[Subcategoria],$B312),
SUMIFS(ENTRADAS[Valor],ENTRADAS[Categoria],$B$301,ENTRADAS[Mês],G$5,ENTRADAS[Ano],$B$5,ENTRADAS[Subcategoria],$B312))))</f>
        <v/>
      </c>
      <c r="H312" s="61" t="str">
        <f>IF($B312="","",IF($B$301="","",IF($F$4=1,
SUMIFS(ENTRADAS[Valor],ENTRADAS[Categoria],$B$301,ENTRADAS[Status],"Concluído",ENTRADAS[Mês],H$5,ENTRADAS[Ano],$B$5,ENTRADAS[Subcategoria],$B312),
SUMIFS(ENTRADAS[Valor],ENTRADAS[Categoria],$B$301,ENTRADAS[Mês],H$5,ENTRADAS[Ano],$B$5,ENTRADAS[Subcategoria],$B312))))</f>
        <v/>
      </c>
      <c r="I312" s="61" t="str">
        <f>IF($B312="","",IF($B$301="","",IF($F$4=1,
SUMIFS(ENTRADAS[Valor],ENTRADAS[Categoria],$B$301,ENTRADAS[Status],"Concluído",ENTRADAS[Mês],I$5,ENTRADAS[Ano],$B$5,ENTRADAS[Subcategoria],$B312),
SUMIFS(ENTRADAS[Valor],ENTRADAS[Categoria],$B$301,ENTRADAS[Mês],I$5,ENTRADAS[Ano],$B$5,ENTRADAS[Subcategoria],$B312))))</f>
        <v/>
      </c>
      <c r="J312" s="61" t="str">
        <f>IF($B312="","",IF($B$301="","",IF($F$4=1,
SUMIFS(ENTRADAS[Valor],ENTRADAS[Categoria],$B$301,ENTRADAS[Status],"Concluído",ENTRADAS[Mês],J$5,ENTRADAS[Ano],$B$5,ENTRADAS[Subcategoria],$B312),
SUMIFS(ENTRADAS[Valor],ENTRADAS[Categoria],$B$301,ENTRADAS[Mês],J$5,ENTRADAS[Ano],$B$5,ENTRADAS[Subcategoria],$B312))))</f>
        <v/>
      </c>
      <c r="K312" s="61" t="str">
        <f>IF($B312="","",IF($B$301="","",IF($F$4=1,
SUMIFS(ENTRADAS[Valor],ENTRADAS[Categoria],$B$301,ENTRADAS[Status],"Concluído",ENTRADAS[Mês],K$5,ENTRADAS[Ano],$B$5,ENTRADAS[Subcategoria],$B312),
SUMIFS(ENTRADAS[Valor],ENTRADAS[Categoria],$B$301,ENTRADAS[Mês],K$5,ENTRADAS[Ano],$B$5,ENTRADAS[Subcategoria],$B312))))</f>
        <v/>
      </c>
      <c r="L312" s="61" t="str">
        <f>IF($B312="","",IF($B$301="","",IF($F$4=1,
SUMIFS(ENTRADAS[Valor],ENTRADAS[Categoria],$B$301,ENTRADAS[Status],"Concluído",ENTRADAS[Mês],L$5,ENTRADAS[Ano],$B$5,ENTRADAS[Subcategoria],$B312),
SUMIFS(ENTRADAS[Valor],ENTRADAS[Categoria],$B$301,ENTRADAS[Mês],L$5,ENTRADAS[Ano],$B$5,ENTRADAS[Subcategoria],$B312))))</f>
        <v/>
      </c>
      <c r="M312" s="61" t="str">
        <f>IF($B312="","",IF($B$301="","",IF($F$4=1,
SUMIFS(ENTRADAS[Valor],ENTRADAS[Categoria],$B$301,ENTRADAS[Status],"Concluído",ENTRADAS[Mês],M$5,ENTRADAS[Ano],$B$5,ENTRADAS[Subcategoria],$B312),
SUMIFS(ENTRADAS[Valor],ENTRADAS[Categoria],$B$301,ENTRADAS[Mês],M$5,ENTRADAS[Ano],$B$5,ENTRADAS[Subcategoria],$B312))))</f>
        <v/>
      </c>
      <c r="N312" s="61" t="str">
        <f>IF($B312="","",IF($B$301="","",IF($F$4=1,
SUMIFS(ENTRADAS[Valor],ENTRADAS[Categoria],$B$301,ENTRADAS[Status],"Concluído",ENTRADAS[Mês],N$5,ENTRADAS[Ano],$B$5,ENTRADAS[Subcategoria],$B312),
SUMIFS(ENTRADAS[Valor],ENTRADAS[Categoria],$B$301,ENTRADAS[Mês],N$5,ENTRADAS[Ano],$B$5,ENTRADAS[Subcategoria],$B312))))</f>
        <v/>
      </c>
      <c r="O312" s="57">
        <f t="shared" si="11"/>
        <v>0</v>
      </c>
    </row>
    <row r="313" spans="2:15" x14ac:dyDescent="0.3">
      <c r="B313" s="93" t="str">
        <f>IF('PLANO DE CONTAS'!L62="","",'PLANO DE CONTAS'!L62)</f>
        <v/>
      </c>
      <c r="C313" s="61" t="str">
        <f>IF($B313="","",IF($B$301="","",IF($F$4=1,
SUMIFS(ENTRADAS[Valor],ENTRADAS[Categoria],$B$301,ENTRADAS[Status],"Concluído",ENTRADAS[Mês],C$5,ENTRADAS[Ano],$B$5,ENTRADAS[Subcategoria],$B313),
SUMIFS(ENTRADAS[Valor],ENTRADAS[Categoria],$B$301,ENTRADAS[Mês],C$5,ENTRADAS[Ano],$B$5,ENTRADAS[Subcategoria],$B313))))</f>
        <v/>
      </c>
      <c r="D313" s="61" t="str">
        <f>IF($B313="","",IF($B$301="","",IF($F$4=1,
SUMIFS(ENTRADAS[Valor],ENTRADAS[Categoria],$B$301,ENTRADAS[Status],"Concluído",ENTRADAS[Mês],D$5,ENTRADAS[Ano],$B$5,ENTRADAS[Subcategoria],$B313),
SUMIFS(ENTRADAS[Valor],ENTRADAS[Categoria],$B$301,ENTRADAS[Mês],D$5,ENTRADAS[Ano],$B$5,ENTRADAS[Subcategoria],$B313))))</f>
        <v/>
      </c>
      <c r="E313" s="61" t="str">
        <f>IF($B313="","",IF($B$301="","",IF($F$4=1,
SUMIFS(ENTRADAS[Valor],ENTRADAS[Categoria],$B$301,ENTRADAS[Status],"Concluído",ENTRADAS[Mês],E$5,ENTRADAS[Ano],$B$5,ENTRADAS[Subcategoria],$B313),
SUMIFS(ENTRADAS[Valor],ENTRADAS[Categoria],$B$301,ENTRADAS[Mês],E$5,ENTRADAS[Ano],$B$5,ENTRADAS[Subcategoria],$B313))))</f>
        <v/>
      </c>
      <c r="F313" s="61" t="str">
        <f>IF($B313="","",IF($B$301="","",IF($F$4=1,
SUMIFS(ENTRADAS[Valor],ENTRADAS[Categoria],$B$301,ENTRADAS[Status],"Concluído",ENTRADAS[Mês],F$5,ENTRADAS[Ano],$B$5,ENTRADAS[Subcategoria],$B313),
SUMIFS(ENTRADAS[Valor],ENTRADAS[Categoria],$B$301,ENTRADAS[Mês],F$5,ENTRADAS[Ano],$B$5,ENTRADAS[Subcategoria],$B313))))</f>
        <v/>
      </c>
      <c r="G313" s="61" t="str">
        <f>IF($B313="","",IF($B$301="","",IF($F$4=1,
SUMIFS(ENTRADAS[Valor],ENTRADAS[Categoria],$B$301,ENTRADAS[Status],"Concluído",ENTRADAS[Mês],G$5,ENTRADAS[Ano],$B$5,ENTRADAS[Subcategoria],$B313),
SUMIFS(ENTRADAS[Valor],ENTRADAS[Categoria],$B$301,ENTRADAS[Mês],G$5,ENTRADAS[Ano],$B$5,ENTRADAS[Subcategoria],$B313))))</f>
        <v/>
      </c>
      <c r="H313" s="61" t="str">
        <f>IF($B313="","",IF($B$301="","",IF($F$4=1,
SUMIFS(ENTRADAS[Valor],ENTRADAS[Categoria],$B$301,ENTRADAS[Status],"Concluído",ENTRADAS[Mês],H$5,ENTRADAS[Ano],$B$5,ENTRADAS[Subcategoria],$B313),
SUMIFS(ENTRADAS[Valor],ENTRADAS[Categoria],$B$301,ENTRADAS[Mês],H$5,ENTRADAS[Ano],$B$5,ENTRADAS[Subcategoria],$B313))))</f>
        <v/>
      </c>
      <c r="I313" s="61" t="str">
        <f>IF($B313="","",IF($B$301="","",IF($F$4=1,
SUMIFS(ENTRADAS[Valor],ENTRADAS[Categoria],$B$301,ENTRADAS[Status],"Concluído",ENTRADAS[Mês],I$5,ENTRADAS[Ano],$B$5,ENTRADAS[Subcategoria],$B313),
SUMIFS(ENTRADAS[Valor],ENTRADAS[Categoria],$B$301,ENTRADAS[Mês],I$5,ENTRADAS[Ano],$B$5,ENTRADAS[Subcategoria],$B313))))</f>
        <v/>
      </c>
      <c r="J313" s="61" t="str">
        <f>IF($B313="","",IF($B$301="","",IF($F$4=1,
SUMIFS(ENTRADAS[Valor],ENTRADAS[Categoria],$B$301,ENTRADAS[Status],"Concluído",ENTRADAS[Mês],J$5,ENTRADAS[Ano],$B$5,ENTRADAS[Subcategoria],$B313),
SUMIFS(ENTRADAS[Valor],ENTRADAS[Categoria],$B$301,ENTRADAS[Mês],J$5,ENTRADAS[Ano],$B$5,ENTRADAS[Subcategoria],$B313))))</f>
        <v/>
      </c>
      <c r="K313" s="61" t="str">
        <f>IF($B313="","",IF($B$301="","",IF($F$4=1,
SUMIFS(ENTRADAS[Valor],ENTRADAS[Categoria],$B$301,ENTRADAS[Status],"Concluído",ENTRADAS[Mês],K$5,ENTRADAS[Ano],$B$5,ENTRADAS[Subcategoria],$B313),
SUMIFS(ENTRADAS[Valor],ENTRADAS[Categoria],$B$301,ENTRADAS[Mês],K$5,ENTRADAS[Ano],$B$5,ENTRADAS[Subcategoria],$B313))))</f>
        <v/>
      </c>
      <c r="L313" s="61" t="str">
        <f>IF($B313="","",IF($B$301="","",IF($F$4=1,
SUMIFS(ENTRADAS[Valor],ENTRADAS[Categoria],$B$301,ENTRADAS[Status],"Concluído",ENTRADAS[Mês],L$5,ENTRADAS[Ano],$B$5,ENTRADAS[Subcategoria],$B313),
SUMIFS(ENTRADAS[Valor],ENTRADAS[Categoria],$B$301,ENTRADAS[Mês],L$5,ENTRADAS[Ano],$B$5,ENTRADAS[Subcategoria],$B313))))</f>
        <v/>
      </c>
      <c r="M313" s="61" t="str">
        <f>IF($B313="","",IF($B$301="","",IF($F$4=1,
SUMIFS(ENTRADAS[Valor],ENTRADAS[Categoria],$B$301,ENTRADAS[Status],"Concluído",ENTRADAS[Mês],M$5,ENTRADAS[Ano],$B$5,ENTRADAS[Subcategoria],$B313),
SUMIFS(ENTRADAS[Valor],ENTRADAS[Categoria],$B$301,ENTRADAS[Mês],M$5,ENTRADAS[Ano],$B$5,ENTRADAS[Subcategoria],$B313))))</f>
        <v/>
      </c>
      <c r="N313" s="61" t="str">
        <f>IF($B313="","",IF($B$301="","",IF($F$4=1,
SUMIFS(ENTRADAS[Valor],ENTRADAS[Categoria],$B$301,ENTRADAS[Status],"Concluído",ENTRADAS[Mês],N$5,ENTRADAS[Ano],$B$5,ENTRADAS[Subcategoria],$B313),
SUMIFS(ENTRADAS[Valor],ENTRADAS[Categoria],$B$301,ENTRADAS[Mês],N$5,ENTRADAS[Ano],$B$5,ENTRADAS[Subcategoria],$B313))))</f>
        <v/>
      </c>
      <c r="O313" s="57">
        <f t="shared" si="11"/>
        <v>0</v>
      </c>
    </row>
    <row r="314" spans="2:15" x14ac:dyDescent="0.3">
      <c r="B314" s="93" t="str">
        <f>IF('PLANO DE CONTAS'!L63="","",'PLANO DE CONTAS'!L63)</f>
        <v/>
      </c>
      <c r="C314" s="61" t="str">
        <f>IF($B314="","",IF($B$301="","",IF($F$4=1,
SUMIFS(ENTRADAS[Valor],ENTRADAS[Categoria],$B$301,ENTRADAS[Status],"Concluído",ENTRADAS[Mês],C$5,ENTRADAS[Ano],$B$5,ENTRADAS[Subcategoria],$B314),
SUMIFS(ENTRADAS[Valor],ENTRADAS[Categoria],$B$301,ENTRADAS[Mês],C$5,ENTRADAS[Ano],$B$5,ENTRADAS[Subcategoria],$B314))))</f>
        <v/>
      </c>
      <c r="D314" s="61" t="str">
        <f>IF($B314="","",IF($B$301="","",IF($F$4=1,
SUMIFS(ENTRADAS[Valor],ENTRADAS[Categoria],$B$301,ENTRADAS[Status],"Concluído",ENTRADAS[Mês],D$5,ENTRADAS[Ano],$B$5,ENTRADAS[Subcategoria],$B314),
SUMIFS(ENTRADAS[Valor],ENTRADAS[Categoria],$B$301,ENTRADAS[Mês],D$5,ENTRADAS[Ano],$B$5,ENTRADAS[Subcategoria],$B314))))</f>
        <v/>
      </c>
      <c r="E314" s="61" t="str">
        <f>IF($B314="","",IF($B$301="","",IF($F$4=1,
SUMIFS(ENTRADAS[Valor],ENTRADAS[Categoria],$B$301,ENTRADAS[Status],"Concluído",ENTRADAS[Mês],E$5,ENTRADAS[Ano],$B$5,ENTRADAS[Subcategoria],$B314),
SUMIFS(ENTRADAS[Valor],ENTRADAS[Categoria],$B$301,ENTRADAS[Mês],E$5,ENTRADAS[Ano],$B$5,ENTRADAS[Subcategoria],$B314))))</f>
        <v/>
      </c>
      <c r="F314" s="61" t="str">
        <f>IF($B314="","",IF($B$301="","",IF($F$4=1,
SUMIFS(ENTRADAS[Valor],ENTRADAS[Categoria],$B$301,ENTRADAS[Status],"Concluído",ENTRADAS[Mês],F$5,ENTRADAS[Ano],$B$5,ENTRADAS[Subcategoria],$B314),
SUMIFS(ENTRADAS[Valor],ENTRADAS[Categoria],$B$301,ENTRADAS[Mês],F$5,ENTRADAS[Ano],$B$5,ENTRADAS[Subcategoria],$B314))))</f>
        <v/>
      </c>
      <c r="G314" s="61" t="str">
        <f>IF($B314="","",IF($B$301="","",IF($F$4=1,
SUMIFS(ENTRADAS[Valor],ENTRADAS[Categoria],$B$301,ENTRADAS[Status],"Concluído",ENTRADAS[Mês],G$5,ENTRADAS[Ano],$B$5,ENTRADAS[Subcategoria],$B314),
SUMIFS(ENTRADAS[Valor],ENTRADAS[Categoria],$B$301,ENTRADAS[Mês],G$5,ENTRADAS[Ano],$B$5,ENTRADAS[Subcategoria],$B314))))</f>
        <v/>
      </c>
      <c r="H314" s="61" t="str">
        <f>IF($B314="","",IF($B$301="","",IF($F$4=1,
SUMIFS(ENTRADAS[Valor],ENTRADAS[Categoria],$B$301,ENTRADAS[Status],"Concluído",ENTRADAS[Mês],H$5,ENTRADAS[Ano],$B$5,ENTRADAS[Subcategoria],$B314),
SUMIFS(ENTRADAS[Valor],ENTRADAS[Categoria],$B$301,ENTRADAS[Mês],H$5,ENTRADAS[Ano],$B$5,ENTRADAS[Subcategoria],$B314))))</f>
        <v/>
      </c>
      <c r="I314" s="61" t="str">
        <f>IF($B314="","",IF($B$301="","",IF($F$4=1,
SUMIFS(ENTRADAS[Valor],ENTRADAS[Categoria],$B$301,ENTRADAS[Status],"Concluído",ENTRADAS[Mês],I$5,ENTRADAS[Ano],$B$5,ENTRADAS[Subcategoria],$B314),
SUMIFS(ENTRADAS[Valor],ENTRADAS[Categoria],$B$301,ENTRADAS[Mês],I$5,ENTRADAS[Ano],$B$5,ENTRADAS[Subcategoria],$B314))))</f>
        <v/>
      </c>
      <c r="J314" s="61" t="str">
        <f>IF($B314="","",IF($B$301="","",IF($F$4=1,
SUMIFS(ENTRADAS[Valor],ENTRADAS[Categoria],$B$301,ENTRADAS[Status],"Concluído",ENTRADAS[Mês],J$5,ENTRADAS[Ano],$B$5,ENTRADAS[Subcategoria],$B314),
SUMIFS(ENTRADAS[Valor],ENTRADAS[Categoria],$B$301,ENTRADAS[Mês],J$5,ENTRADAS[Ano],$B$5,ENTRADAS[Subcategoria],$B314))))</f>
        <v/>
      </c>
      <c r="K314" s="61" t="str">
        <f>IF($B314="","",IF($B$301="","",IF($F$4=1,
SUMIFS(ENTRADAS[Valor],ENTRADAS[Categoria],$B$301,ENTRADAS[Status],"Concluído",ENTRADAS[Mês],K$5,ENTRADAS[Ano],$B$5,ENTRADAS[Subcategoria],$B314),
SUMIFS(ENTRADAS[Valor],ENTRADAS[Categoria],$B$301,ENTRADAS[Mês],K$5,ENTRADAS[Ano],$B$5,ENTRADAS[Subcategoria],$B314))))</f>
        <v/>
      </c>
      <c r="L314" s="61" t="str">
        <f>IF($B314="","",IF($B$301="","",IF($F$4=1,
SUMIFS(ENTRADAS[Valor],ENTRADAS[Categoria],$B$301,ENTRADAS[Status],"Concluído",ENTRADAS[Mês],L$5,ENTRADAS[Ano],$B$5,ENTRADAS[Subcategoria],$B314),
SUMIFS(ENTRADAS[Valor],ENTRADAS[Categoria],$B$301,ENTRADAS[Mês],L$5,ENTRADAS[Ano],$B$5,ENTRADAS[Subcategoria],$B314))))</f>
        <v/>
      </c>
      <c r="M314" s="61" t="str">
        <f>IF($B314="","",IF($B$301="","",IF($F$4=1,
SUMIFS(ENTRADAS[Valor],ENTRADAS[Categoria],$B$301,ENTRADAS[Status],"Concluído",ENTRADAS[Mês],M$5,ENTRADAS[Ano],$B$5,ENTRADAS[Subcategoria],$B314),
SUMIFS(ENTRADAS[Valor],ENTRADAS[Categoria],$B$301,ENTRADAS[Mês],M$5,ENTRADAS[Ano],$B$5,ENTRADAS[Subcategoria],$B314))))</f>
        <v/>
      </c>
      <c r="N314" s="61" t="str">
        <f>IF($B314="","",IF($B$301="","",IF($F$4=1,
SUMIFS(ENTRADAS[Valor],ENTRADAS[Categoria],$B$301,ENTRADAS[Status],"Concluído",ENTRADAS[Mês],N$5,ENTRADAS[Ano],$B$5,ENTRADAS[Subcategoria],$B314),
SUMIFS(ENTRADAS[Valor],ENTRADAS[Categoria],$B$301,ENTRADAS[Mês],N$5,ENTRADAS[Ano],$B$5,ENTRADAS[Subcategoria],$B314))))</f>
        <v/>
      </c>
      <c r="O314" s="57">
        <f t="shared" si="11"/>
        <v>0</v>
      </c>
    </row>
    <row r="315" spans="2:15" x14ac:dyDescent="0.3">
      <c r="B315" s="93" t="str">
        <f>IF('PLANO DE CONTAS'!L64="","",'PLANO DE CONTAS'!L64)</f>
        <v/>
      </c>
      <c r="C315" s="61" t="str">
        <f>IF($B315="","",IF($B$301="","",IF($F$4=1,
SUMIFS(ENTRADAS[Valor],ENTRADAS[Categoria],$B$301,ENTRADAS[Status],"Concluído",ENTRADAS[Mês],C$5,ENTRADAS[Ano],$B$5,ENTRADAS[Subcategoria],$B315),
SUMIFS(ENTRADAS[Valor],ENTRADAS[Categoria],$B$301,ENTRADAS[Mês],C$5,ENTRADAS[Ano],$B$5,ENTRADAS[Subcategoria],$B315))))</f>
        <v/>
      </c>
      <c r="D315" s="61" t="str">
        <f>IF($B315="","",IF($B$301="","",IF($F$4=1,
SUMIFS(ENTRADAS[Valor],ENTRADAS[Categoria],$B$301,ENTRADAS[Status],"Concluído",ENTRADAS[Mês],D$5,ENTRADAS[Ano],$B$5,ENTRADAS[Subcategoria],$B315),
SUMIFS(ENTRADAS[Valor],ENTRADAS[Categoria],$B$301,ENTRADAS[Mês],D$5,ENTRADAS[Ano],$B$5,ENTRADAS[Subcategoria],$B315))))</f>
        <v/>
      </c>
      <c r="E315" s="61" t="str">
        <f>IF($B315="","",IF($B$301="","",IF($F$4=1,
SUMIFS(ENTRADAS[Valor],ENTRADAS[Categoria],$B$301,ENTRADAS[Status],"Concluído",ENTRADAS[Mês],E$5,ENTRADAS[Ano],$B$5,ENTRADAS[Subcategoria],$B315),
SUMIFS(ENTRADAS[Valor],ENTRADAS[Categoria],$B$301,ENTRADAS[Mês],E$5,ENTRADAS[Ano],$B$5,ENTRADAS[Subcategoria],$B315))))</f>
        <v/>
      </c>
      <c r="F315" s="61" t="str">
        <f>IF($B315="","",IF($B$301="","",IF($F$4=1,
SUMIFS(ENTRADAS[Valor],ENTRADAS[Categoria],$B$301,ENTRADAS[Status],"Concluído",ENTRADAS[Mês],F$5,ENTRADAS[Ano],$B$5,ENTRADAS[Subcategoria],$B315),
SUMIFS(ENTRADAS[Valor],ENTRADAS[Categoria],$B$301,ENTRADAS[Mês],F$5,ENTRADAS[Ano],$B$5,ENTRADAS[Subcategoria],$B315))))</f>
        <v/>
      </c>
      <c r="G315" s="61" t="str">
        <f>IF($B315="","",IF($B$301="","",IF($F$4=1,
SUMIFS(ENTRADAS[Valor],ENTRADAS[Categoria],$B$301,ENTRADAS[Status],"Concluído",ENTRADAS[Mês],G$5,ENTRADAS[Ano],$B$5,ENTRADAS[Subcategoria],$B315),
SUMIFS(ENTRADAS[Valor],ENTRADAS[Categoria],$B$301,ENTRADAS[Mês],G$5,ENTRADAS[Ano],$B$5,ENTRADAS[Subcategoria],$B315))))</f>
        <v/>
      </c>
      <c r="H315" s="61" t="str">
        <f>IF($B315="","",IF($B$301="","",IF($F$4=1,
SUMIFS(ENTRADAS[Valor],ENTRADAS[Categoria],$B$301,ENTRADAS[Status],"Concluído",ENTRADAS[Mês],H$5,ENTRADAS[Ano],$B$5,ENTRADAS[Subcategoria],$B315),
SUMIFS(ENTRADAS[Valor],ENTRADAS[Categoria],$B$301,ENTRADAS[Mês],H$5,ENTRADAS[Ano],$B$5,ENTRADAS[Subcategoria],$B315))))</f>
        <v/>
      </c>
      <c r="I315" s="61" t="str">
        <f>IF($B315="","",IF($B$301="","",IF($F$4=1,
SUMIFS(ENTRADAS[Valor],ENTRADAS[Categoria],$B$301,ENTRADAS[Status],"Concluído",ENTRADAS[Mês],I$5,ENTRADAS[Ano],$B$5,ENTRADAS[Subcategoria],$B315),
SUMIFS(ENTRADAS[Valor],ENTRADAS[Categoria],$B$301,ENTRADAS[Mês],I$5,ENTRADAS[Ano],$B$5,ENTRADAS[Subcategoria],$B315))))</f>
        <v/>
      </c>
      <c r="J315" s="61" t="str">
        <f>IF($B315="","",IF($B$301="","",IF($F$4=1,
SUMIFS(ENTRADAS[Valor],ENTRADAS[Categoria],$B$301,ENTRADAS[Status],"Concluído",ENTRADAS[Mês],J$5,ENTRADAS[Ano],$B$5,ENTRADAS[Subcategoria],$B315),
SUMIFS(ENTRADAS[Valor],ENTRADAS[Categoria],$B$301,ENTRADAS[Mês],J$5,ENTRADAS[Ano],$B$5,ENTRADAS[Subcategoria],$B315))))</f>
        <v/>
      </c>
      <c r="K315" s="61" t="str">
        <f>IF($B315="","",IF($B$301="","",IF($F$4=1,
SUMIFS(ENTRADAS[Valor],ENTRADAS[Categoria],$B$301,ENTRADAS[Status],"Concluído",ENTRADAS[Mês],K$5,ENTRADAS[Ano],$B$5,ENTRADAS[Subcategoria],$B315),
SUMIFS(ENTRADAS[Valor],ENTRADAS[Categoria],$B$301,ENTRADAS[Mês],K$5,ENTRADAS[Ano],$B$5,ENTRADAS[Subcategoria],$B315))))</f>
        <v/>
      </c>
      <c r="L315" s="61" t="str">
        <f>IF($B315="","",IF($B$301="","",IF($F$4=1,
SUMIFS(ENTRADAS[Valor],ENTRADAS[Categoria],$B$301,ENTRADAS[Status],"Concluído",ENTRADAS[Mês],L$5,ENTRADAS[Ano],$B$5,ENTRADAS[Subcategoria],$B315),
SUMIFS(ENTRADAS[Valor],ENTRADAS[Categoria],$B$301,ENTRADAS[Mês],L$5,ENTRADAS[Ano],$B$5,ENTRADAS[Subcategoria],$B315))))</f>
        <v/>
      </c>
      <c r="M315" s="61" t="str">
        <f>IF($B315="","",IF($B$301="","",IF($F$4=1,
SUMIFS(ENTRADAS[Valor],ENTRADAS[Categoria],$B$301,ENTRADAS[Status],"Concluído",ENTRADAS[Mês],M$5,ENTRADAS[Ano],$B$5,ENTRADAS[Subcategoria],$B315),
SUMIFS(ENTRADAS[Valor],ENTRADAS[Categoria],$B$301,ENTRADAS[Mês],M$5,ENTRADAS[Ano],$B$5,ENTRADAS[Subcategoria],$B315))))</f>
        <v/>
      </c>
      <c r="N315" s="61" t="str">
        <f>IF($B315="","",IF($B$301="","",IF($F$4=1,
SUMIFS(ENTRADAS[Valor],ENTRADAS[Categoria],$B$301,ENTRADAS[Status],"Concluído",ENTRADAS[Mês],N$5,ENTRADAS[Ano],$B$5,ENTRADAS[Subcategoria],$B315),
SUMIFS(ENTRADAS[Valor],ENTRADAS[Categoria],$B$301,ENTRADAS[Mês],N$5,ENTRADAS[Ano],$B$5,ENTRADAS[Subcategoria],$B315))))</f>
        <v/>
      </c>
      <c r="O315" s="57">
        <f t="shared" si="11"/>
        <v>0</v>
      </c>
    </row>
    <row r="316" spans="2:15" x14ac:dyDescent="0.3">
      <c r="B316" s="93" t="str">
        <f>IF('PLANO DE CONTAS'!L65="","",'PLANO DE CONTAS'!L65)</f>
        <v/>
      </c>
      <c r="C316" s="61" t="str">
        <f>IF($B316="","",IF($B$301="","",IF($F$4=1,
SUMIFS(ENTRADAS[Valor],ENTRADAS[Categoria],$B$301,ENTRADAS[Status],"Concluído",ENTRADAS[Mês],C$5,ENTRADAS[Ano],$B$5,ENTRADAS[Subcategoria],$B316),
SUMIFS(ENTRADAS[Valor],ENTRADAS[Categoria],$B$301,ENTRADAS[Mês],C$5,ENTRADAS[Ano],$B$5,ENTRADAS[Subcategoria],$B316))))</f>
        <v/>
      </c>
      <c r="D316" s="61" t="str">
        <f>IF($B316="","",IF($B$301="","",IF($F$4=1,
SUMIFS(ENTRADAS[Valor],ENTRADAS[Categoria],$B$301,ENTRADAS[Status],"Concluído",ENTRADAS[Mês],D$5,ENTRADAS[Ano],$B$5,ENTRADAS[Subcategoria],$B316),
SUMIFS(ENTRADAS[Valor],ENTRADAS[Categoria],$B$301,ENTRADAS[Mês],D$5,ENTRADAS[Ano],$B$5,ENTRADAS[Subcategoria],$B316))))</f>
        <v/>
      </c>
      <c r="E316" s="61" t="str">
        <f>IF($B316="","",IF($B$301="","",IF($F$4=1,
SUMIFS(ENTRADAS[Valor],ENTRADAS[Categoria],$B$301,ENTRADAS[Status],"Concluído",ENTRADAS[Mês],E$5,ENTRADAS[Ano],$B$5,ENTRADAS[Subcategoria],$B316),
SUMIFS(ENTRADAS[Valor],ENTRADAS[Categoria],$B$301,ENTRADAS[Mês],E$5,ENTRADAS[Ano],$B$5,ENTRADAS[Subcategoria],$B316))))</f>
        <v/>
      </c>
      <c r="F316" s="61" t="str">
        <f>IF($B316="","",IF($B$301="","",IF($F$4=1,
SUMIFS(ENTRADAS[Valor],ENTRADAS[Categoria],$B$301,ENTRADAS[Status],"Concluído",ENTRADAS[Mês],F$5,ENTRADAS[Ano],$B$5,ENTRADAS[Subcategoria],$B316),
SUMIFS(ENTRADAS[Valor],ENTRADAS[Categoria],$B$301,ENTRADAS[Mês],F$5,ENTRADAS[Ano],$B$5,ENTRADAS[Subcategoria],$B316))))</f>
        <v/>
      </c>
      <c r="G316" s="61" t="str">
        <f>IF($B316="","",IF($B$301="","",IF($F$4=1,
SUMIFS(ENTRADAS[Valor],ENTRADAS[Categoria],$B$301,ENTRADAS[Status],"Concluído",ENTRADAS[Mês],G$5,ENTRADAS[Ano],$B$5,ENTRADAS[Subcategoria],$B316),
SUMIFS(ENTRADAS[Valor],ENTRADAS[Categoria],$B$301,ENTRADAS[Mês],G$5,ENTRADAS[Ano],$B$5,ENTRADAS[Subcategoria],$B316))))</f>
        <v/>
      </c>
      <c r="H316" s="61" t="str">
        <f>IF($B316="","",IF($B$301="","",IF($F$4=1,
SUMIFS(ENTRADAS[Valor],ENTRADAS[Categoria],$B$301,ENTRADAS[Status],"Concluído",ENTRADAS[Mês],H$5,ENTRADAS[Ano],$B$5,ENTRADAS[Subcategoria],$B316),
SUMIFS(ENTRADAS[Valor],ENTRADAS[Categoria],$B$301,ENTRADAS[Mês],H$5,ENTRADAS[Ano],$B$5,ENTRADAS[Subcategoria],$B316))))</f>
        <v/>
      </c>
      <c r="I316" s="61" t="str">
        <f>IF($B316="","",IF($B$301="","",IF($F$4=1,
SUMIFS(ENTRADAS[Valor],ENTRADAS[Categoria],$B$301,ENTRADAS[Status],"Concluído",ENTRADAS[Mês],I$5,ENTRADAS[Ano],$B$5,ENTRADAS[Subcategoria],$B316),
SUMIFS(ENTRADAS[Valor],ENTRADAS[Categoria],$B$301,ENTRADAS[Mês],I$5,ENTRADAS[Ano],$B$5,ENTRADAS[Subcategoria],$B316))))</f>
        <v/>
      </c>
      <c r="J316" s="61" t="str">
        <f>IF($B316="","",IF($B$301="","",IF($F$4=1,
SUMIFS(ENTRADAS[Valor],ENTRADAS[Categoria],$B$301,ENTRADAS[Status],"Concluído",ENTRADAS[Mês],J$5,ENTRADAS[Ano],$B$5,ENTRADAS[Subcategoria],$B316),
SUMIFS(ENTRADAS[Valor],ENTRADAS[Categoria],$B$301,ENTRADAS[Mês],J$5,ENTRADAS[Ano],$B$5,ENTRADAS[Subcategoria],$B316))))</f>
        <v/>
      </c>
      <c r="K316" s="61" t="str">
        <f>IF($B316="","",IF($B$301="","",IF($F$4=1,
SUMIFS(ENTRADAS[Valor],ENTRADAS[Categoria],$B$301,ENTRADAS[Status],"Concluído",ENTRADAS[Mês],K$5,ENTRADAS[Ano],$B$5,ENTRADAS[Subcategoria],$B316),
SUMIFS(ENTRADAS[Valor],ENTRADAS[Categoria],$B$301,ENTRADAS[Mês],K$5,ENTRADAS[Ano],$B$5,ENTRADAS[Subcategoria],$B316))))</f>
        <v/>
      </c>
      <c r="L316" s="61" t="str">
        <f>IF($B316="","",IF($B$301="","",IF($F$4=1,
SUMIFS(ENTRADAS[Valor],ENTRADAS[Categoria],$B$301,ENTRADAS[Status],"Concluído",ENTRADAS[Mês],L$5,ENTRADAS[Ano],$B$5,ENTRADAS[Subcategoria],$B316),
SUMIFS(ENTRADAS[Valor],ENTRADAS[Categoria],$B$301,ENTRADAS[Mês],L$5,ENTRADAS[Ano],$B$5,ENTRADAS[Subcategoria],$B316))))</f>
        <v/>
      </c>
      <c r="M316" s="61" t="str">
        <f>IF($B316="","",IF($B$301="","",IF($F$4=1,
SUMIFS(ENTRADAS[Valor],ENTRADAS[Categoria],$B$301,ENTRADAS[Status],"Concluído",ENTRADAS[Mês],M$5,ENTRADAS[Ano],$B$5,ENTRADAS[Subcategoria],$B316),
SUMIFS(ENTRADAS[Valor],ENTRADAS[Categoria],$B$301,ENTRADAS[Mês],M$5,ENTRADAS[Ano],$B$5,ENTRADAS[Subcategoria],$B316))))</f>
        <v/>
      </c>
      <c r="N316" s="61" t="str">
        <f>IF($B316="","",IF($B$301="","",IF($F$4=1,
SUMIFS(ENTRADAS[Valor],ENTRADAS[Categoria],$B$301,ENTRADAS[Status],"Concluído",ENTRADAS[Mês],N$5,ENTRADAS[Ano],$B$5,ENTRADAS[Subcategoria],$B316),
SUMIFS(ENTRADAS[Valor],ENTRADAS[Categoria],$B$301,ENTRADAS[Mês],N$5,ENTRADAS[Ano],$B$5,ENTRADAS[Subcategoria],$B316))))</f>
        <v/>
      </c>
      <c r="O316" s="57">
        <f t="shared" si="11"/>
        <v>0</v>
      </c>
    </row>
    <row r="317" spans="2:15" x14ac:dyDescent="0.3">
      <c r="B317" s="93" t="str">
        <f>IF('PLANO DE CONTAS'!L66="","",'PLANO DE CONTAS'!L66)</f>
        <v/>
      </c>
      <c r="C317" s="61" t="str">
        <f>IF($B317="","",IF($B$301="","",IF($F$4=1,
SUMIFS(ENTRADAS[Valor],ENTRADAS[Categoria],$B$301,ENTRADAS[Status],"Concluído",ENTRADAS[Mês],C$5,ENTRADAS[Ano],$B$5,ENTRADAS[Subcategoria],$B317),
SUMIFS(ENTRADAS[Valor],ENTRADAS[Categoria],$B$301,ENTRADAS[Mês],C$5,ENTRADAS[Ano],$B$5,ENTRADAS[Subcategoria],$B317))))</f>
        <v/>
      </c>
      <c r="D317" s="61" t="str">
        <f>IF($B317="","",IF($B$301="","",IF($F$4=1,
SUMIFS(ENTRADAS[Valor],ENTRADAS[Categoria],$B$301,ENTRADAS[Status],"Concluído",ENTRADAS[Mês],D$5,ENTRADAS[Ano],$B$5,ENTRADAS[Subcategoria],$B317),
SUMIFS(ENTRADAS[Valor],ENTRADAS[Categoria],$B$301,ENTRADAS[Mês],D$5,ENTRADAS[Ano],$B$5,ENTRADAS[Subcategoria],$B317))))</f>
        <v/>
      </c>
      <c r="E317" s="61" t="str">
        <f>IF($B317="","",IF($B$301="","",IF($F$4=1,
SUMIFS(ENTRADAS[Valor],ENTRADAS[Categoria],$B$301,ENTRADAS[Status],"Concluído",ENTRADAS[Mês],E$5,ENTRADAS[Ano],$B$5,ENTRADAS[Subcategoria],$B317),
SUMIFS(ENTRADAS[Valor],ENTRADAS[Categoria],$B$301,ENTRADAS[Mês],E$5,ENTRADAS[Ano],$B$5,ENTRADAS[Subcategoria],$B317))))</f>
        <v/>
      </c>
      <c r="F317" s="61" t="str">
        <f>IF($B317="","",IF($B$301="","",IF($F$4=1,
SUMIFS(ENTRADAS[Valor],ENTRADAS[Categoria],$B$301,ENTRADAS[Status],"Concluído",ENTRADAS[Mês],F$5,ENTRADAS[Ano],$B$5,ENTRADAS[Subcategoria],$B317),
SUMIFS(ENTRADAS[Valor],ENTRADAS[Categoria],$B$301,ENTRADAS[Mês],F$5,ENTRADAS[Ano],$B$5,ENTRADAS[Subcategoria],$B317))))</f>
        <v/>
      </c>
      <c r="G317" s="61" t="str">
        <f>IF($B317="","",IF($B$301="","",IF($F$4=1,
SUMIFS(ENTRADAS[Valor],ENTRADAS[Categoria],$B$301,ENTRADAS[Status],"Concluído",ENTRADAS[Mês],G$5,ENTRADAS[Ano],$B$5,ENTRADAS[Subcategoria],$B317),
SUMIFS(ENTRADAS[Valor],ENTRADAS[Categoria],$B$301,ENTRADAS[Mês],G$5,ENTRADAS[Ano],$B$5,ENTRADAS[Subcategoria],$B317))))</f>
        <v/>
      </c>
      <c r="H317" s="61" t="str">
        <f>IF($B317="","",IF($B$301="","",IF($F$4=1,
SUMIFS(ENTRADAS[Valor],ENTRADAS[Categoria],$B$301,ENTRADAS[Status],"Concluído",ENTRADAS[Mês],H$5,ENTRADAS[Ano],$B$5,ENTRADAS[Subcategoria],$B317),
SUMIFS(ENTRADAS[Valor],ENTRADAS[Categoria],$B$301,ENTRADAS[Mês],H$5,ENTRADAS[Ano],$B$5,ENTRADAS[Subcategoria],$B317))))</f>
        <v/>
      </c>
      <c r="I317" s="61" t="str">
        <f>IF($B317="","",IF($B$301="","",IF($F$4=1,
SUMIFS(ENTRADAS[Valor],ENTRADAS[Categoria],$B$301,ENTRADAS[Status],"Concluído",ENTRADAS[Mês],I$5,ENTRADAS[Ano],$B$5,ENTRADAS[Subcategoria],$B317),
SUMIFS(ENTRADAS[Valor],ENTRADAS[Categoria],$B$301,ENTRADAS[Mês],I$5,ENTRADAS[Ano],$B$5,ENTRADAS[Subcategoria],$B317))))</f>
        <v/>
      </c>
      <c r="J317" s="61" t="str">
        <f>IF($B317="","",IF($B$301="","",IF($F$4=1,
SUMIFS(ENTRADAS[Valor],ENTRADAS[Categoria],$B$301,ENTRADAS[Status],"Concluído",ENTRADAS[Mês],J$5,ENTRADAS[Ano],$B$5,ENTRADAS[Subcategoria],$B317),
SUMIFS(ENTRADAS[Valor],ENTRADAS[Categoria],$B$301,ENTRADAS[Mês],J$5,ENTRADAS[Ano],$B$5,ENTRADAS[Subcategoria],$B317))))</f>
        <v/>
      </c>
      <c r="K317" s="61" t="str">
        <f>IF($B317="","",IF($B$301="","",IF($F$4=1,
SUMIFS(ENTRADAS[Valor],ENTRADAS[Categoria],$B$301,ENTRADAS[Status],"Concluído",ENTRADAS[Mês],K$5,ENTRADAS[Ano],$B$5,ENTRADAS[Subcategoria],$B317),
SUMIFS(ENTRADAS[Valor],ENTRADAS[Categoria],$B$301,ENTRADAS[Mês],K$5,ENTRADAS[Ano],$B$5,ENTRADAS[Subcategoria],$B317))))</f>
        <v/>
      </c>
      <c r="L317" s="61" t="str">
        <f>IF($B317="","",IF($B$301="","",IF($F$4=1,
SUMIFS(ENTRADAS[Valor],ENTRADAS[Categoria],$B$301,ENTRADAS[Status],"Concluído",ENTRADAS[Mês],L$5,ENTRADAS[Ano],$B$5,ENTRADAS[Subcategoria],$B317),
SUMIFS(ENTRADAS[Valor],ENTRADAS[Categoria],$B$301,ENTRADAS[Mês],L$5,ENTRADAS[Ano],$B$5,ENTRADAS[Subcategoria],$B317))))</f>
        <v/>
      </c>
      <c r="M317" s="61" t="str">
        <f>IF($B317="","",IF($B$301="","",IF($F$4=1,
SUMIFS(ENTRADAS[Valor],ENTRADAS[Categoria],$B$301,ENTRADAS[Status],"Concluído",ENTRADAS[Mês],M$5,ENTRADAS[Ano],$B$5,ENTRADAS[Subcategoria],$B317),
SUMIFS(ENTRADAS[Valor],ENTRADAS[Categoria],$B$301,ENTRADAS[Mês],M$5,ENTRADAS[Ano],$B$5,ENTRADAS[Subcategoria],$B317))))</f>
        <v/>
      </c>
      <c r="N317" s="61" t="str">
        <f>IF($B317="","",IF($B$301="","",IF($F$4=1,
SUMIFS(ENTRADAS[Valor],ENTRADAS[Categoria],$B$301,ENTRADAS[Status],"Concluído",ENTRADAS[Mês],N$5,ENTRADAS[Ano],$B$5,ENTRADAS[Subcategoria],$B317),
SUMIFS(ENTRADAS[Valor],ENTRADAS[Categoria],$B$301,ENTRADAS[Mês],N$5,ENTRADAS[Ano],$B$5,ENTRADAS[Subcategoria],$B317))))</f>
        <v/>
      </c>
      <c r="O317" s="57">
        <f t="shared" si="11"/>
        <v>0</v>
      </c>
    </row>
    <row r="318" spans="2:15" x14ac:dyDescent="0.3">
      <c r="B318" s="93" t="str">
        <f>IF('PLANO DE CONTAS'!L67="","",'PLANO DE CONTAS'!L67)</f>
        <v/>
      </c>
      <c r="C318" s="61" t="str">
        <f>IF($B318="","",IF($B$301="","",IF($F$4=1,
SUMIFS(ENTRADAS[Valor],ENTRADAS[Categoria],$B$301,ENTRADAS[Status],"Concluído",ENTRADAS[Mês],C$5,ENTRADAS[Ano],$B$5,ENTRADAS[Subcategoria],$B318),
SUMIFS(ENTRADAS[Valor],ENTRADAS[Categoria],$B$301,ENTRADAS[Mês],C$5,ENTRADAS[Ano],$B$5,ENTRADAS[Subcategoria],$B318))))</f>
        <v/>
      </c>
      <c r="D318" s="61" t="str">
        <f>IF($B318="","",IF($B$301="","",IF($F$4=1,
SUMIFS(ENTRADAS[Valor],ENTRADAS[Categoria],$B$301,ENTRADAS[Status],"Concluído",ENTRADAS[Mês],D$5,ENTRADAS[Ano],$B$5,ENTRADAS[Subcategoria],$B318),
SUMIFS(ENTRADAS[Valor],ENTRADAS[Categoria],$B$301,ENTRADAS[Mês],D$5,ENTRADAS[Ano],$B$5,ENTRADAS[Subcategoria],$B318))))</f>
        <v/>
      </c>
      <c r="E318" s="61" t="str">
        <f>IF($B318="","",IF($B$301="","",IF($F$4=1,
SUMIFS(ENTRADAS[Valor],ENTRADAS[Categoria],$B$301,ENTRADAS[Status],"Concluído",ENTRADAS[Mês],E$5,ENTRADAS[Ano],$B$5,ENTRADAS[Subcategoria],$B318),
SUMIFS(ENTRADAS[Valor],ENTRADAS[Categoria],$B$301,ENTRADAS[Mês],E$5,ENTRADAS[Ano],$B$5,ENTRADAS[Subcategoria],$B318))))</f>
        <v/>
      </c>
      <c r="F318" s="61" t="str">
        <f>IF($B318="","",IF($B$301="","",IF($F$4=1,
SUMIFS(ENTRADAS[Valor],ENTRADAS[Categoria],$B$301,ENTRADAS[Status],"Concluído",ENTRADAS[Mês],F$5,ENTRADAS[Ano],$B$5,ENTRADAS[Subcategoria],$B318),
SUMIFS(ENTRADAS[Valor],ENTRADAS[Categoria],$B$301,ENTRADAS[Mês],F$5,ENTRADAS[Ano],$B$5,ENTRADAS[Subcategoria],$B318))))</f>
        <v/>
      </c>
      <c r="G318" s="61" t="str">
        <f>IF($B318="","",IF($B$301="","",IF($F$4=1,
SUMIFS(ENTRADAS[Valor],ENTRADAS[Categoria],$B$301,ENTRADAS[Status],"Concluído",ENTRADAS[Mês],G$5,ENTRADAS[Ano],$B$5,ENTRADAS[Subcategoria],$B318),
SUMIFS(ENTRADAS[Valor],ENTRADAS[Categoria],$B$301,ENTRADAS[Mês],G$5,ENTRADAS[Ano],$B$5,ENTRADAS[Subcategoria],$B318))))</f>
        <v/>
      </c>
      <c r="H318" s="61" t="str">
        <f>IF($B318="","",IF($B$301="","",IF($F$4=1,
SUMIFS(ENTRADAS[Valor],ENTRADAS[Categoria],$B$301,ENTRADAS[Status],"Concluído",ENTRADAS[Mês],H$5,ENTRADAS[Ano],$B$5,ENTRADAS[Subcategoria],$B318),
SUMIFS(ENTRADAS[Valor],ENTRADAS[Categoria],$B$301,ENTRADAS[Mês],H$5,ENTRADAS[Ano],$B$5,ENTRADAS[Subcategoria],$B318))))</f>
        <v/>
      </c>
      <c r="I318" s="61" t="str">
        <f>IF($B318="","",IF($B$301="","",IF($F$4=1,
SUMIFS(ENTRADAS[Valor],ENTRADAS[Categoria],$B$301,ENTRADAS[Status],"Concluído",ENTRADAS[Mês],I$5,ENTRADAS[Ano],$B$5,ENTRADAS[Subcategoria],$B318),
SUMIFS(ENTRADAS[Valor],ENTRADAS[Categoria],$B$301,ENTRADAS[Mês],I$5,ENTRADAS[Ano],$B$5,ENTRADAS[Subcategoria],$B318))))</f>
        <v/>
      </c>
      <c r="J318" s="61" t="str">
        <f>IF($B318="","",IF($B$301="","",IF($F$4=1,
SUMIFS(ENTRADAS[Valor],ENTRADAS[Categoria],$B$301,ENTRADAS[Status],"Concluído",ENTRADAS[Mês],J$5,ENTRADAS[Ano],$B$5,ENTRADAS[Subcategoria],$B318),
SUMIFS(ENTRADAS[Valor],ENTRADAS[Categoria],$B$301,ENTRADAS[Mês],J$5,ENTRADAS[Ano],$B$5,ENTRADAS[Subcategoria],$B318))))</f>
        <v/>
      </c>
      <c r="K318" s="61" t="str">
        <f>IF($B318="","",IF($B$301="","",IF($F$4=1,
SUMIFS(ENTRADAS[Valor],ENTRADAS[Categoria],$B$301,ENTRADAS[Status],"Concluído",ENTRADAS[Mês],K$5,ENTRADAS[Ano],$B$5,ENTRADAS[Subcategoria],$B318),
SUMIFS(ENTRADAS[Valor],ENTRADAS[Categoria],$B$301,ENTRADAS[Mês],K$5,ENTRADAS[Ano],$B$5,ENTRADAS[Subcategoria],$B318))))</f>
        <v/>
      </c>
      <c r="L318" s="61" t="str">
        <f>IF($B318="","",IF($B$301="","",IF($F$4=1,
SUMIFS(ENTRADAS[Valor],ENTRADAS[Categoria],$B$301,ENTRADAS[Status],"Concluído",ENTRADAS[Mês],L$5,ENTRADAS[Ano],$B$5,ENTRADAS[Subcategoria],$B318),
SUMIFS(ENTRADAS[Valor],ENTRADAS[Categoria],$B$301,ENTRADAS[Mês],L$5,ENTRADAS[Ano],$B$5,ENTRADAS[Subcategoria],$B318))))</f>
        <v/>
      </c>
      <c r="M318" s="61" t="str">
        <f>IF($B318="","",IF($B$301="","",IF($F$4=1,
SUMIFS(ENTRADAS[Valor],ENTRADAS[Categoria],$B$301,ENTRADAS[Status],"Concluído",ENTRADAS[Mês],M$5,ENTRADAS[Ano],$B$5,ENTRADAS[Subcategoria],$B318),
SUMIFS(ENTRADAS[Valor],ENTRADAS[Categoria],$B$301,ENTRADAS[Mês],M$5,ENTRADAS[Ano],$B$5,ENTRADAS[Subcategoria],$B318))))</f>
        <v/>
      </c>
      <c r="N318" s="61" t="str">
        <f>IF($B318="","",IF($B$301="","",IF($F$4=1,
SUMIFS(ENTRADAS[Valor],ENTRADAS[Categoria],$B$301,ENTRADAS[Status],"Concluído",ENTRADAS[Mês],N$5,ENTRADAS[Ano],$B$5,ENTRADAS[Subcategoria],$B318),
SUMIFS(ENTRADAS[Valor],ENTRADAS[Categoria],$B$301,ENTRADAS[Mês],N$5,ENTRADAS[Ano],$B$5,ENTRADAS[Subcategoria],$B318))))</f>
        <v/>
      </c>
      <c r="O318" s="57">
        <f t="shared" si="11"/>
        <v>0</v>
      </c>
    </row>
    <row r="319" spans="2:15" x14ac:dyDescent="0.3">
      <c r="B319" s="93" t="str">
        <f>IF('PLANO DE CONTAS'!L68="","",'PLANO DE CONTAS'!L68)</f>
        <v/>
      </c>
      <c r="C319" s="61" t="str">
        <f>IF($B319="","",IF($B$301="","",IF($F$4=1,
SUMIFS(ENTRADAS[Valor],ENTRADAS[Categoria],$B$301,ENTRADAS[Status],"Concluído",ENTRADAS[Mês],C$5,ENTRADAS[Ano],$B$5,ENTRADAS[Subcategoria],$B319),
SUMIFS(ENTRADAS[Valor],ENTRADAS[Categoria],$B$301,ENTRADAS[Mês],C$5,ENTRADAS[Ano],$B$5,ENTRADAS[Subcategoria],$B319))))</f>
        <v/>
      </c>
      <c r="D319" s="61" t="str">
        <f>IF($B319="","",IF($B$301="","",IF($F$4=1,
SUMIFS(ENTRADAS[Valor],ENTRADAS[Categoria],$B$301,ENTRADAS[Status],"Concluído",ENTRADAS[Mês],D$5,ENTRADAS[Ano],$B$5,ENTRADAS[Subcategoria],$B319),
SUMIFS(ENTRADAS[Valor],ENTRADAS[Categoria],$B$301,ENTRADAS[Mês],D$5,ENTRADAS[Ano],$B$5,ENTRADAS[Subcategoria],$B319))))</f>
        <v/>
      </c>
      <c r="E319" s="61" t="str">
        <f>IF($B319="","",IF($B$301="","",IF($F$4=1,
SUMIFS(ENTRADAS[Valor],ENTRADAS[Categoria],$B$301,ENTRADAS[Status],"Concluído",ENTRADAS[Mês],E$5,ENTRADAS[Ano],$B$5,ENTRADAS[Subcategoria],$B319),
SUMIFS(ENTRADAS[Valor],ENTRADAS[Categoria],$B$301,ENTRADAS[Mês],E$5,ENTRADAS[Ano],$B$5,ENTRADAS[Subcategoria],$B319))))</f>
        <v/>
      </c>
      <c r="F319" s="61" t="str">
        <f>IF($B319="","",IF($B$301="","",IF($F$4=1,
SUMIFS(ENTRADAS[Valor],ENTRADAS[Categoria],$B$301,ENTRADAS[Status],"Concluído",ENTRADAS[Mês],F$5,ENTRADAS[Ano],$B$5,ENTRADAS[Subcategoria],$B319),
SUMIFS(ENTRADAS[Valor],ENTRADAS[Categoria],$B$301,ENTRADAS[Mês],F$5,ENTRADAS[Ano],$B$5,ENTRADAS[Subcategoria],$B319))))</f>
        <v/>
      </c>
      <c r="G319" s="61" t="str">
        <f>IF($B319="","",IF($B$301="","",IF($F$4=1,
SUMIFS(ENTRADAS[Valor],ENTRADAS[Categoria],$B$301,ENTRADAS[Status],"Concluído",ENTRADAS[Mês],G$5,ENTRADAS[Ano],$B$5,ENTRADAS[Subcategoria],$B319),
SUMIFS(ENTRADAS[Valor],ENTRADAS[Categoria],$B$301,ENTRADAS[Mês],G$5,ENTRADAS[Ano],$B$5,ENTRADAS[Subcategoria],$B319))))</f>
        <v/>
      </c>
      <c r="H319" s="61" t="str">
        <f>IF($B319="","",IF($B$301="","",IF($F$4=1,
SUMIFS(ENTRADAS[Valor],ENTRADAS[Categoria],$B$301,ENTRADAS[Status],"Concluído",ENTRADAS[Mês],H$5,ENTRADAS[Ano],$B$5,ENTRADAS[Subcategoria],$B319),
SUMIFS(ENTRADAS[Valor],ENTRADAS[Categoria],$B$301,ENTRADAS[Mês],H$5,ENTRADAS[Ano],$B$5,ENTRADAS[Subcategoria],$B319))))</f>
        <v/>
      </c>
      <c r="I319" s="61" t="str">
        <f>IF($B319="","",IF($B$301="","",IF($F$4=1,
SUMIFS(ENTRADAS[Valor],ENTRADAS[Categoria],$B$301,ENTRADAS[Status],"Concluído",ENTRADAS[Mês],I$5,ENTRADAS[Ano],$B$5,ENTRADAS[Subcategoria],$B319),
SUMIFS(ENTRADAS[Valor],ENTRADAS[Categoria],$B$301,ENTRADAS[Mês],I$5,ENTRADAS[Ano],$B$5,ENTRADAS[Subcategoria],$B319))))</f>
        <v/>
      </c>
      <c r="J319" s="61" t="str">
        <f>IF($B319="","",IF($B$301="","",IF($F$4=1,
SUMIFS(ENTRADAS[Valor],ENTRADAS[Categoria],$B$301,ENTRADAS[Status],"Concluído",ENTRADAS[Mês],J$5,ENTRADAS[Ano],$B$5,ENTRADAS[Subcategoria],$B319),
SUMIFS(ENTRADAS[Valor],ENTRADAS[Categoria],$B$301,ENTRADAS[Mês],J$5,ENTRADAS[Ano],$B$5,ENTRADAS[Subcategoria],$B319))))</f>
        <v/>
      </c>
      <c r="K319" s="61" t="str">
        <f>IF($B319="","",IF($B$301="","",IF($F$4=1,
SUMIFS(ENTRADAS[Valor],ENTRADAS[Categoria],$B$301,ENTRADAS[Status],"Concluído",ENTRADAS[Mês],K$5,ENTRADAS[Ano],$B$5,ENTRADAS[Subcategoria],$B319),
SUMIFS(ENTRADAS[Valor],ENTRADAS[Categoria],$B$301,ENTRADAS[Mês],K$5,ENTRADAS[Ano],$B$5,ENTRADAS[Subcategoria],$B319))))</f>
        <v/>
      </c>
      <c r="L319" s="61" t="str">
        <f>IF($B319="","",IF($B$301="","",IF($F$4=1,
SUMIFS(ENTRADAS[Valor],ENTRADAS[Categoria],$B$301,ENTRADAS[Status],"Concluído",ENTRADAS[Mês],L$5,ENTRADAS[Ano],$B$5,ENTRADAS[Subcategoria],$B319),
SUMIFS(ENTRADAS[Valor],ENTRADAS[Categoria],$B$301,ENTRADAS[Mês],L$5,ENTRADAS[Ano],$B$5,ENTRADAS[Subcategoria],$B319))))</f>
        <v/>
      </c>
      <c r="M319" s="61" t="str">
        <f>IF($B319="","",IF($B$301="","",IF($F$4=1,
SUMIFS(ENTRADAS[Valor],ENTRADAS[Categoria],$B$301,ENTRADAS[Status],"Concluído",ENTRADAS[Mês],M$5,ENTRADAS[Ano],$B$5,ENTRADAS[Subcategoria],$B319),
SUMIFS(ENTRADAS[Valor],ENTRADAS[Categoria],$B$301,ENTRADAS[Mês],M$5,ENTRADAS[Ano],$B$5,ENTRADAS[Subcategoria],$B319))))</f>
        <v/>
      </c>
      <c r="N319" s="61" t="str">
        <f>IF($B319="","",IF($B$301="","",IF($F$4=1,
SUMIFS(ENTRADAS[Valor],ENTRADAS[Categoria],$B$301,ENTRADAS[Status],"Concluído",ENTRADAS[Mês],N$5,ENTRADAS[Ano],$B$5,ENTRADAS[Subcategoria],$B319),
SUMIFS(ENTRADAS[Valor],ENTRADAS[Categoria],$B$301,ENTRADAS[Mês],N$5,ENTRADAS[Ano],$B$5,ENTRADAS[Subcategoria],$B319))))</f>
        <v/>
      </c>
      <c r="O319" s="57">
        <f t="shared" si="11"/>
        <v>0</v>
      </c>
    </row>
    <row r="320" spans="2:15" x14ac:dyDescent="0.3">
      <c r="B320" s="93" t="str">
        <f>IF('PLANO DE CONTAS'!L69="","",'PLANO DE CONTAS'!L69)</f>
        <v/>
      </c>
      <c r="C320" s="61" t="str">
        <f>IF($B320="","",IF($B$301="","",IF($F$4=1,
SUMIFS(ENTRADAS[Valor],ENTRADAS[Categoria],$B$301,ENTRADAS[Status],"Concluído",ENTRADAS[Mês],C$5,ENTRADAS[Ano],$B$5,ENTRADAS[Subcategoria],$B320),
SUMIFS(ENTRADAS[Valor],ENTRADAS[Categoria],$B$301,ENTRADAS[Mês],C$5,ENTRADAS[Ano],$B$5,ENTRADAS[Subcategoria],$B320))))</f>
        <v/>
      </c>
      <c r="D320" s="61" t="str">
        <f>IF($B320="","",IF($B$301="","",IF($F$4=1,
SUMIFS(ENTRADAS[Valor],ENTRADAS[Categoria],$B$301,ENTRADAS[Status],"Concluído",ENTRADAS[Mês],D$5,ENTRADAS[Ano],$B$5,ENTRADAS[Subcategoria],$B320),
SUMIFS(ENTRADAS[Valor],ENTRADAS[Categoria],$B$301,ENTRADAS[Mês],D$5,ENTRADAS[Ano],$B$5,ENTRADAS[Subcategoria],$B320))))</f>
        <v/>
      </c>
      <c r="E320" s="61" t="str">
        <f>IF($B320="","",IF($B$301="","",IF($F$4=1,
SUMIFS(ENTRADAS[Valor],ENTRADAS[Categoria],$B$301,ENTRADAS[Status],"Concluído",ENTRADAS[Mês],E$5,ENTRADAS[Ano],$B$5,ENTRADAS[Subcategoria],$B320),
SUMIFS(ENTRADAS[Valor],ENTRADAS[Categoria],$B$301,ENTRADAS[Mês],E$5,ENTRADAS[Ano],$B$5,ENTRADAS[Subcategoria],$B320))))</f>
        <v/>
      </c>
      <c r="F320" s="61" t="str">
        <f>IF($B320="","",IF($B$301="","",IF($F$4=1,
SUMIFS(ENTRADAS[Valor],ENTRADAS[Categoria],$B$301,ENTRADAS[Status],"Concluído",ENTRADAS[Mês],F$5,ENTRADAS[Ano],$B$5,ENTRADAS[Subcategoria],$B320),
SUMIFS(ENTRADAS[Valor],ENTRADAS[Categoria],$B$301,ENTRADAS[Mês],F$5,ENTRADAS[Ano],$B$5,ENTRADAS[Subcategoria],$B320))))</f>
        <v/>
      </c>
      <c r="G320" s="61" t="str">
        <f>IF($B320="","",IF($B$301="","",IF($F$4=1,
SUMIFS(ENTRADAS[Valor],ENTRADAS[Categoria],$B$301,ENTRADAS[Status],"Concluído",ENTRADAS[Mês],G$5,ENTRADAS[Ano],$B$5,ENTRADAS[Subcategoria],$B320),
SUMIFS(ENTRADAS[Valor],ENTRADAS[Categoria],$B$301,ENTRADAS[Mês],G$5,ENTRADAS[Ano],$B$5,ENTRADAS[Subcategoria],$B320))))</f>
        <v/>
      </c>
      <c r="H320" s="61" t="str">
        <f>IF($B320="","",IF($B$301="","",IF($F$4=1,
SUMIFS(ENTRADAS[Valor],ENTRADAS[Categoria],$B$301,ENTRADAS[Status],"Concluído",ENTRADAS[Mês],H$5,ENTRADAS[Ano],$B$5,ENTRADAS[Subcategoria],$B320),
SUMIFS(ENTRADAS[Valor],ENTRADAS[Categoria],$B$301,ENTRADAS[Mês],H$5,ENTRADAS[Ano],$B$5,ENTRADAS[Subcategoria],$B320))))</f>
        <v/>
      </c>
      <c r="I320" s="61" t="str">
        <f>IF($B320="","",IF($B$301="","",IF($F$4=1,
SUMIFS(ENTRADAS[Valor],ENTRADAS[Categoria],$B$301,ENTRADAS[Status],"Concluído",ENTRADAS[Mês],I$5,ENTRADAS[Ano],$B$5,ENTRADAS[Subcategoria],$B320),
SUMIFS(ENTRADAS[Valor],ENTRADAS[Categoria],$B$301,ENTRADAS[Mês],I$5,ENTRADAS[Ano],$B$5,ENTRADAS[Subcategoria],$B320))))</f>
        <v/>
      </c>
      <c r="J320" s="61" t="str">
        <f>IF($B320="","",IF($B$301="","",IF($F$4=1,
SUMIFS(ENTRADAS[Valor],ENTRADAS[Categoria],$B$301,ENTRADAS[Status],"Concluído",ENTRADAS[Mês],J$5,ENTRADAS[Ano],$B$5,ENTRADAS[Subcategoria],$B320),
SUMIFS(ENTRADAS[Valor],ENTRADAS[Categoria],$B$301,ENTRADAS[Mês],J$5,ENTRADAS[Ano],$B$5,ENTRADAS[Subcategoria],$B320))))</f>
        <v/>
      </c>
      <c r="K320" s="61" t="str">
        <f>IF($B320="","",IF($B$301="","",IF($F$4=1,
SUMIFS(ENTRADAS[Valor],ENTRADAS[Categoria],$B$301,ENTRADAS[Status],"Concluído",ENTRADAS[Mês],K$5,ENTRADAS[Ano],$B$5,ENTRADAS[Subcategoria],$B320),
SUMIFS(ENTRADAS[Valor],ENTRADAS[Categoria],$B$301,ENTRADAS[Mês],K$5,ENTRADAS[Ano],$B$5,ENTRADAS[Subcategoria],$B320))))</f>
        <v/>
      </c>
      <c r="L320" s="61" t="str">
        <f>IF($B320="","",IF($B$301="","",IF($F$4=1,
SUMIFS(ENTRADAS[Valor],ENTRADAS[Categoria],$B$301,ENTRADAS[Status],"Concluído",ENTRADAS[Mês],L$5,ENTRADAS[Ano],$B$5,ENTRADAS[Subcategoria],$B320),
SUMIFS(ENTRADAS[Valor],ENTRADAS[Categoria],$B$301,ENTRADAS[Mês],L$5,ENTRADAS[Ano],$B$5,ENTRADAS[Subcategoria],$B320))))</f>
        <v/>
      </c>
      <c r="M320" s="61" t="str">
        <f>IF($B320="","",IF($B$301="","",IF($F$4=1,
SUMIFS(ENTRADAS[Valor],ENTRADAS[Categoria],$B$301,ENTRADAS[Status],"Concluído",ENTRADAS[Mês],M$5,ENTRADAS[Ano],$B$5,ENTRADAS[Subcategoria],$B320),
SUMIFS(ENTRADAS[Valor],ENTRADAS[Categoria],$B$301,ENTRADAS[Mês],M$5,ENTRADAS[Ano],$B$5,ENTRADAS[Subcategoria],$B320))))</f>
        <v/>
      </c>
      <c r="N320" s="61" t="str">
        <f>IF($B320="","",IF($B$301="","",IF($F$4=1,
SUMIFS(ENTRADAS[Valor],ENTRADAS[Categoria],$B$301,ENTRADAS[Status],"Concluído",ENTRADAS[Mês],N$5,ENTRADAS[Ano],$B$5,ENTRADAS[Subcategoria],$B320),
SUMIFS(ENTRADAS[Valor],ENTRADAS[Categoria],$B$301,ENTRADAS[Mês],N$5,ENTRADAS[Ano],$B$5,ENTRADAS[Subcategoria],$B320))))</f>
        <v/>
      </c>
      <c r="O320" s="57">
        <f t="shared" si="11"/>
        <v>0</v>
      </c>
    </row>
    <row r="321" spans="2:15" x14ac:dyDescent="0.3">
      <c r="B321" s="93" t="str">
        <f>IF('PLANO DE CONTAS'!L70="","",'PLANO DE CONTAS'!L70)</f>
        <v/>
      </c>
      <c r="C321" s="61" t="str">
        <f>IF($B321="","",IF($B$301="","",IF($F$4=1,
SUMIFS(ENTRADAS[Valor],ENTRADAS[Categoria],$B$301,ENTRADAS[Status],"Concluído",ENTRADAS[Mês],C$5,ENTRADAS[Ano],$B$5,ENTRADAS[Subcategoria],$B321),
SUMIFS(ENTRADAS[Valor],ENTRADAS[Categoria],$B$301,ENTRADAS[Mês],C$5,ENTRADAS[Ano],$B$5,ENTRADAS[Subcategoria],$B321))))</f>
        <v/>
      </c>
      <c r="D321" s="61" t="str">
        <f>IF($B321="","",IF($B$301="","",IF($F$4=1,
SUMIFS(ENTRADAS[Valor],ENTRADAS[Categoria],$B$301,ENTRADAS[Status],"Concluído",ENTRADAS[Mês],D$5,ENTRADAS[Ano],$B$5,ENTRADAS[Subcategoria],$B321),
SUMIFS(ENTRADAS[Valor],ENTRADAS[Categoria],$B$301,ENTRADAS[Mês],D$5,ENTRADAS[Ano],$B$5,ENTRADAS[Subcategoria],$B321))))</f>
        <v/>
      </c>
      <c r="E321" s="61" t="str">
        <f>IF($B321="","",IF($B$301="","",IF($F$4=1,
SUMIFS(ENTRADAS[Valor],ENTRADAS[Categoria],$B$301,ENTRADAS[Status],"Concluído",ENTRADAS[Mês],E$5,ENTRADAS[Ano],$B$5,ENTRADAS[Subcategoria],$B321),
SUMIFS(ENTRADAS[Valor],ENTRADAS[Categoria],$B$301,ENTRADAS[Mês],E$5,ENTRADAS[Ano],$B$5,ENTRADAS[Subcategoria],$B321))))</f>
        <v/>
      </c>
      <c r="F321" s="61" t="str">
        <f>IF($B321="","",IF($B$301="","",IF($F$4=1,
SUMIFS(ENTRADAS[Valor],ENTRADAS[Categoria],$B$301,ENTRADAS[Status],"Concluído",ENTRADAS[Mês],F$5,ENTRADAS[Ano],$B$5,ENTRADAS[Subcategoria],$B321),
SUMIFS(ENTRADAS[Valor],ENTRADAS[Categoria],$B$301,ENTRADAS[Mês],F$5,ENTRADAS[Ano],$B$5,ENTRADAS[Subcategoria],$B321))))</f>
        <v/>
      </c>
      <c r="G321" s="61" t="str">
        <f>IF($B321="","",IF($B$301="","",IF($F$4=1,
SUMIFS(ENTRADAS[Valor],ENTRADAS[Categoria],$B$301,ENTRADAS[Status],"Concluído",ENTRADAS[Mês],G$5,ENTRADAS[Ano],$B$5,ENTRADAS[Subcategoria],$B321),
SUMIFS(ENTRADAS[Valor],ENTRADAS[Categoria],$B$301,ENTRADAS[Mês],G$5,ENTRADAS[Ano],$B$5,ENTRADAS[Subcategoria],$B321))))</f>
        <v/>
      </c>
      <c r="H321" s="61" t="str">
        <f>IF($B321="","",IF($B$301="","",IF($F$4=1,
SUMIFS(ENTRADAS[Valor],ENTRADAS[Categoria],$B$301,ENTRADAS[Status],"Concluído",ENTRADAS[Mês],H$5,ENTRADAS[Ano],$B$5,ENTRADAS[Subcategoria],$B321),
SUMIFS(ENTRADAS[Valor],ENTRADAS[Categoria],$B$301,ENTRADAS[Mês],H$5,ENTRADAS[Ano],$B$5,ENTRADAS[Subcategoria],$B321))))</f>
        <v/>
      </c>
      <c r="I321" s="61" t="str">
        <f>IF($B321="","",IF($B$301="","",IF($F$4=1,
SUMIFS(ENTRADAS[Valor],ENTRADAS[Categoria],$B$301,ENTRADAS[Status],"Concluído",ENTRADAS[Mês],I$5,ENTRADAS[Ano],$B$5,ENTRADAS[Subcategoria],$B321),
SUMIFS(ENTRADAS[Valor],ENTRADAS[Categoria],$B$301,ENTRADAS[Mês],I$5,ENTRADAS[Ano],$B$5,ENTRADAS[Subcategoria],$B321))))</f>
        <v/>
      </c>
      <c r="J321" s="61" t="str">
        <f>IF($B321="","",IF($B$301="","",IF($F$4=1,
SUMIFS(ENTRADAS[Valor],ENTRADAS[Categoria],$B$301,ENTRADAS[Status],"Concluído",ENTRADAS[Mês],J$5,ENTRADAS[Ano],$B$5,ENTRADAS[Subcategoria],$B321),
SUMIFS(ENTRADAS[Valor],ENTRADAS[Categoria],$B$301,ENTRADAS[Mês],J$5,ENTRADAS[Ano],$B$5,ENTRADAS[Subcategoria],$B321))))</f>
        <v/>
      </c>
      <c r="K321" s="61" t="str">
        <f>IF($B321="","",IF($B$301="","",IF($F$4=1,
SUMIFS(ENTRADAS[Valor],ENTRADAS[Categoria],$B$301,ENTRADAS[Status],"Concluído",ENTRADAS[Mês],K$5,ENTRADAS[Ano],$B$5,ENTRADAS[Subcategoria],$B321),
SUMIFS(ENTRADAS[Valor],ENTRADAS[Categoria],$B$301,ENTRADAS[Mês],K$5,ENTRADAS[Ano],$B$5,ENTRADAS[Subcategoria],$B321))))</f>
        <v/>
      </c>
      <c r="L321" s="61" t="str">
        <f>IF($B321="","",IF($B$301="","",IF($F$4=1,
SUMIFS(ENTRADAS[Valor],ENTRADAS[Categoria],$B$301,ENTRADAS[Status],"Concluído",ENTRADAS[Mês],L$5,ENTRADAS[Ano],$B$5,ENTRADAS[Subcategoria],$B321),
SUMIFS(ENTRADAS[Valor],ENTRADAS[Categoria],$B$301,ENTRADAS[Mês],L$5,ENTRADAS[Ano],$B$5,ENTRADAS[Subcategoria],$B321))))</f>
        <v/>
      </c>
      <c r="M321" s="61" t="str">
        <f>IF($B321="","",IF($B$301="","",IF($F$4=1,
SUMIFS(ENTRADAS[Valor],ENTRADAS[Categoria],$B$301,ENTRADAS[Status],"Concluído",ENTRADAS[Mês],M$5,ENTRADAS[Ano],$B$5,ENTRADAS[Subcategoria],$B321),
SUMIFS(ENTRADAS[Valor],ENTRADAS[Categoria],$B$301,ENTRADAS[Mês],M$5,ENTRADAS[Ano],$B$5,ENTRADAS[Subcategoria],$B321))))</f>
        <v/>
      </c>
      <c r="N321" s="61" t="str">
        <f>IF($B321="","",IF($B$301="","",IF($F$4=1,
SUMIFS(ENTRADAS[Valor],ENTRADAS[Categoria],$B$301,ENTRADAS[Status],"Concluído",ENTRADAS[Mês],N$5,ENTRADAS[Ano],$B$5,ENTRADAS[Subcategoria],$B321),
SUMIFS(ENTRADAS[Valor],ENTRADAS[Categoria],$B$301,ENTRADAS[Mês],N$5,ENTRADAS[Ano],$B$5,ENTRADAS[Subcategoria],$B321))))</f>
        <v/>
      </c>
      <c r="O321" s="57">
        <f t="shared" si="11"/>
        <v>0</v>
      </c>
    </row>
    <row r="322" spans="2:15" x14ac:dyDescent="0.3">
      <c r="B322" s="58" t="str">
        <f>IF('PLANO DE CONTAS'!D72="","",'PLANO DE CONTAS'!D72)</f>
        <v/>
      </c>
      <c r="C322" s="94" t="str">
        <f>IF($B322="","",IF($F$4=1,SUMIFS(ENTRADAS[Valor],ENTRADAS[Categoria],$B322,ENTRADAS[Status],"Concluído",ENTRADAS[Mês],C$5,ENTRADAS[Ano],$B$5),SUMIFS(ENTRADAS[Valor],ENTRADAS[Categoria],$B322,ENTRADAS[Mês],C$5,ENTRADAS[Ano],$B$5)))</f>
        <v/>
      </c>
      <c r="D322" s="94" t="str">
        <f>IF($B322="","",IF($F$4=1,SUMIFS(ENTRADAS[Valor],ENTRADAS[Categoria],$B322,ENTRADAS[Status],"Concluído",ENTRADAS[Mês],D$5,ENTRADAS[Ano],$B$5),SUMIFS(ENTRADAS[Valor],ENTRADAS[Categoria],$B322,ENTRADAS[Mês],D$5,ENTRADAS[Ano],$B$5)))</f>
        <v/>
      </c>
      <c r="E322" s="94" t="str">
        <f>IF($B322="","",IF($F$4=1,SUMIFS(ENTRADAS[Valor],ENTRADAS[Categoria],$B322,ENTRADAS[Status],"Concluído",ENTRADAS[Mês],E$5,ENTRADAS[Ano],$B$5),SUMIFS(ENTRADAS[Valor],ENTRADAS[Categoria],$B322,ENTRADAS[Mês],E$5,ENTRADAS[Ano],$B$5)))</f>
        <v/>
      </c>
      <c r="F322" s="94" t="str">
        <f>IF($B322="","",IF($F$4=1,SUMIFS(ENTRADAS[Valor],ENTRADAS[Categoria],$B322,ENTRADAS[Status],"Concluído",ENTRADAS[Mês],F$5,ENTRADAS[Ano],$B$5),SUMIFS(ENTRADAS[Valor],ENTRADAS[Categoria],$B322,ENTRADAS[Mês],F$5,ENTRADAS[Ano],$B$5)))</f>
        <v/>
      </c>
      <c r="G322" s="94" t="str">
        <f>IF($B322="","",IF($F$4=1,SUMIFS(ENTRADAS[Valor],ENTRADAS[Categoria],$B322,ENTRADAS[Status],"Concluído",ENTRADAS[Mês],G$5,ENTRADAS[Ano],$B$5),SUMIFS(ENTRADAS[Valor],ENTRADAS[Categoria],$B322,ENTRADAS[Mês],G$5,ENTRADAS[Ano],$B$5)))</f>
        <v/>
      </c>
      <c r="H322" s="94" t="str">
        <f>IF($B322="","",IF($F$4=1,SUMIFS(ENTRADAS[Valor],ENTRADAS[Categoria],$B322,ENTRADAS[Status],"Concluído",ENTRADAS[Mês],H$5,ENTRADAS[Ano],$B$5),SUMIFS(ENTRADAS[Valor],ENTRADAS[Categoria],$B322,ENTRADAS[Mês],H$5,ENTRADAS[Ano],$B$5)))</f>
        <v/>
      </c>
      <c r="I322" s="94" t="str">
        <f>IF($B322="","",IF($F$4=1,SUMIFS(ENTRADAS[Valor],ENTRADAS[Categoria],$B322,ENTRADAS[Status],"Concluído",ENTRADAS[Mês],I$5,ENTRADAS[Ano],$B$5),SUMIFS(ENTRADAS[Valor],ENTRADAS[Categoria],$B322,ENTRADAS[Mês],I$5,ENTRADAS[Ano],$B$5)))</f>
        <v/>
      </c>
      <c r="J322" s="94" t="str">
        <f>IF($B322="","",IF($F$4=1,SUMIFS(ENTRADAS[Valor],ENTRADAS[Categoria],$B322,ENTRADAS[Status],"Concluído",ENTRADAS[Mês],J$5,ENTRADAS[Ano],$B$5),SUMIFS(ENTRADAS[Valor],ENTRADAS[Categoria],$B322,ENTRADAS[Mês],J$5,ENTRADAS[Ano],$B$5)))</f>
        <v/>
      </c>
      <c r="K322" s="94" t="str">
        <f>IF($B322="","",IF($F$4=1,SUMIFS(ENTRADAS[Valor],ENTRADAS[Categoria],$B322,ENTRADAS[Status],"Concluído",ENTRADAS[Mês],K$5,ENTRADAS[Ano],$B$5),SUMIFS(ENTRADAS[Valor],ENTRADAS[Categoria],$B322,ENTRADAS[Mês],K$5,ENTRADAS[Ano],$B$5)))</f>
        <v/>
      </c>
      <c r="L322" s="94" t="str">
        <f>IF($B322="","",IF($F$4=1,SUMIFS(ENTRADAS[Valor],ENTRADAS[Categoria],$B322,ENTRADAS[Status],"Concluído",ENTRADAS[Mês],L$5,ENTRADAS[Ano],$B$5),SUMIFS(ENTRADAS[Valor],ENTRADAS[Categoria],$B322,ENTRADAS[Mês],L$5,ENTRADAS[Ano],$B$5)))</f>
        <v/>
      </c>
      <c r="M322" s="94" t="str">
        <f>IF($B322="","",IF($F$4=1,SUMIFS(ENTRADAS[Valor],ENTRADAS[Categoria],$B322,ENTRADAS[Status],"Concluído",ENTRADAS[Mês],M$5,ENTRADAS[Ano],$B$5),SUMIFS(ENTRADAS[Valor],ENTRADAS[Categoria],$B322,ENTRADAS[Mês],M$5,ENTRADAS[Ano],$B$5)))</f>
        <v/>
      </c>
      <c r="N322" s="94" t="str">
        <f>IF($B322="","",IF($F$4=1,SUMIFS(ENTRADAS[Valor],ENTRADAS[Categoria],$B322,ENTRADAS[Status],"Concluído",ENTRADAS[Mês],N$5,ENTRADAS[Ano],$B$5),SUMIFS(ENTRADAS[Valor],ENTRADAS[Categoria],$B322,ENTRADAS[Mês],N$5,ENTRADAS[Ano],$B$5)))</f>
        <v/>
      </c>
      <c r="O322" s="57">
        <f t="shared" si="11"/>
        <v>0</v>
      </c>
    </row>
    <row r="323" spans="2:15" x14ac:dyDescent="0.3">
      <c r="B323" s="93" t="str">
        <f>IF('PLANO DE CONTAS'!D73="","",'PLANO DE CONTAS'!D73)</f>
        <v/>
      </c>
      <c r="C323" s="61" t="str">
        <f>IF($B323="","",IF($B$322="","",IF($F$4=1,
SUMIFS(ENTRADAS[Valor],ENTRADAS[Categoria],$B$322,ENTRADAS[Status],"Concluído",ENTRADAS[Mês],C$5,ENTRADAS[Ano],$B$5,ENTRADAS[Subcategoria],$B323),
SUMIFS(ENTRADAS[Valor],ENTRADAS[Categoria],$B$322,ENTRADAS[Mês],C$5,ENTRADAS[Ano],$B$5,ENTRADAS[Subcategoria],$B323))))</f>
        <v/>
      </c>
      <c r="D323" s="61" t="str">
        <f>IF($B323="","",IF($B$322="","",IF($F$4=1,
SUMIFS(ENTRADAS[Valor],ENTRADAS[Categoria],$B$322,ENTRADAS[Status],"Concluído",ENTRADAS[Mês],D$5,ENTRADAS[Ano],$B$5,ENTRADAS[Subcategoria],$B323),
SUMIFS(ENTRADAS[Valor],ENTRADAS[Categoria],$B$322,ENTRADAS[Mês],D$5,ENTRADAS[Ano],$B$5,ENTRADAS[Subcategoria],$B323))))</f>
        <v/>
      </c>
      <c r="E323" s="61" t="str">
        <f>IF($B323="","",IF($B$322="","",IF($F$4=1,
SUMIFS(ENTRADAS[Valor],ENTRADAS[Categoria],$B$322,ENTRADAS[Status],"Concluído",ENTRADAS[Mês],E$5,ENTRADAS[Ano],$B$5,ENTRADAS[Subcategoria],$B323),
SUMIFS(ENTRADAS[Valor],ENTRADAS[Categoria],$B$322,ENTRADAS[Mês],E$5,ENTRADAS[Ano],$B$5,ENTRADAS[Subcategoria],$B323))))</f>
        <v/>
      </c>
      <c r="F323" s="61" t="str">
        <f>IF($B323="","",IF($B$322="","",IF($F$4=1,
SUMIFS(ENTRADAS[Valor],ENTRADAS[Categoria],$B$322,ENTRADAS[Status],"Concluído",ENTRADAS[Mês],F$5,ENTRADAS[Ano],$B$5,ENTRADAS[Subcategoria],$B323),
SUMIFS(ENTRADAS[Valor],ENTRADAS[Categoria],$B$322,ENTRADAS[Mês],F$5,ENTRADAS[Ano],$B$5,ENTRADAS[Subcategoria],$B323))))</f>
        <v/>
      </c>
      <c r="G323" s="61" t="str">
        <f>IF($B323="","",IF($B$322="","",IF($F$4=1,
SUMIFS(ENTRADAS[Valor],ENTRADAS[Categoria],$B$322,ENTRADAS[Status],"Concluído",ENTRADAS[Mês],G$5,ENTRADAS[Ano],$B$5,ENTRADAS[Subcategoria],$B323),
SUMIFS(ENTRADAS[Valor],ENTRADAS[Categoria],$B$322,ENTRADAS[Mês],G$5,ENTRADAS[Ano],$B$5,ENTRADAS[Subcategoria],$B323))))</f>
        <v/>
      </c>
      <c r="H323" s="61" t="str">
        <f>IF($B323="","",IF($B$322="","",IF($F$4=1,
SUMIFS(ENTRADAS[Valor],ENTRADAS[Categoria],$B$322,ENTRADAS[Status],"Concluído",ENTRADAS[Mês],H$5,ENTRADAS[Ano],$B$5,ENTRADAS[Subcategoria],$B323),
SUMIFS(ENTRADAS[Valor],ENTRADAS[Categoria],$B$322,ENTRADAS[Mês],H$5,ENTRADAS[Ano],$B$5,ENTRADAS[Subcategoria],$B323))))</f>
        <v/>
      </c>
      <c r="I323" s="61" t="str">
        <f>IF($B323="","",IF($B$322="","",IF($F$4=1,
SUMIFS(ENTRADAS[Valor],ENTRADAS[Categoria],$B$322,ENTRADAS[Status],"Concluído",ENTRADAS[Mês],I$5,ENTRADAS[Ano],$B$5,ENTRADAS[Subcategoria],$B323),
SUMIFS(ENTRADAS[Valor],ENTRADAS[Categoria],$B$322,ENTRADAS[Mês],I$5,ENTRADAS[Ano],$B$5,ENTRADAS[Subcategoria],$B323))))</f>
        <v/>
      </c>
      <c r="J323" s="61" t="str">
        <f>IF($B323="","",IF($B$322="","",IF($F$4=1,
SUMIFS(ENTRADAS[Valor],ENTRADAS[Categoria],$B$322,ENTRADAS[Status],"Concluído",ENTRADAS[Mês],J$5,ENTRADAS[Ano],$B$5,ENTRADAS[Subcategoria],$B323),
SUMIFS(ENTRADAS[Valor],ENTRADAS[Categoria],$B$322,ENTRADAS[Mês],J$5,ENTRADAS[Ano],$B$5,ENTRADAS[Subcategoria],$B323))))</f>
        <v/>
      </c>
      <c r="K323" s="61" t="str">
        <f>IF($B323="","",IF($B$322="","",IF($F$4=1,
SUMIFS(ENTRADAS[Valor],ENTRADAS[Categoria],$B$322,ENTRADAS[Status],"Concluído",ENTRADAS[Mês],K$5,ENTRADAS[Ano],$B$5,ENTRADAS[Subcategoria],$B323),
SUMIFS(ENTRADAS[Valor],ENTRADAS[Categoria],$B$322,ENTRADAS[Mês],K$5,ENTRADAS[Ano],$B$5,ENTRADAS[Subcategoria],$B323))))</f>
        <v/>
      </c>
      <c r="L323" s="61" t="str">
        <f>IF($B323="","",IF($B$322="","",IF($F$4=1,
SUMIFS(ENTRADAS[Valor],ENTRADAS[Categoria],$B$322,ENTRADAS[Status],"Concluído",ENTRADAS[Mês],L$5,ENTRADAS[Ano],$B$5,ENTRADAS[Subcategoria],$B323),
SUMIFS(ENTRADAS[Valor],ENTRADAS[Categoria],$B$322,ENTRADAS[Mês],L$5,ENTRADAS[Ano],$B$5,ENTRADAS[Subcategoria],$B323))))</f>
        <v/>
      </c>
      <c r="M323" s="61" t="str">
        <f>IF($B323="","",IF($B$322="","",IF($F$4=1,
SUMIFS(ENTRADAS[Valor],ENTRADAS[Categoria],$B$322,ENTRADAS[Status],"Concluído",ENTRADAS[Mês],M$5,ENTRADAS[Ano],$B$5,ENTRADAS[Subcategoria],$B323),
SUMIFS(ENTRADAS[Valor],ENTRADAS[Categoria],$B$322,ENTRADAS[Mês],M$5,ENTRADAS[Ano],$B$5,ENTRADAS[Subcategoria],$B323))))</f>
        <v/>
      </c>
      <c r="N323" s="61" t="str">
        <f>IF($B323="","",IF($B$322="","",IF($F$4=1,
SUMIFS(ENTRADAS[Valor],ENTRADAS[Categoria],$B$322,ENTRADAS[Status],"Concluído",ENTRADAS[Mês],N$5,ENTRADAS[Ano],$B$5,ENTRADAS[Subcategoria],$B323),
SUMIFS(ENTRADAS[Valor],ENTRADAS[Categoria],$B$322,ENTRADAS[Mês],N$5,ENTRADAS[Ano],$B$5,ENTRADAS[Subcategoria],$B323))))</f>
        <v/>
      </c>
      <c r="O323" s="57">
        <f t="shared" si="11"/>
        <v>0</v>
      </c>
    </row>
    <row r="324" spans="2:15" x14ac:dyDescent="0.3">
      <c r="B324" s="93" t="str">
        <f>IF('PLANO DE CONTAS'!D74="","",'PLANO DE CONTAS'!D74)</f>
        <v/>
      </c>
      <c r="C324" s="61" t="str">
        <f>IF($B324="","",IF($B$322="","",IF($F$4=1,
SUMIFS(ENTRADAS[Valor],ENTRADAS[Categoria],$B$322,ENTRADAS[Status],"Concluído",ENTRADAS[Mês],C$5,ENTRADAS[Ano],$B$5,ENTRADAS[Subcategoria],$B324),
SUMIFS(ENTRADAS[Valor],ENTRADAS[Categoria],$B$322,ENTRADAS[Mês],C$5,ENTRADAS[Ano],$B$5,ENTRADAS[Subcategoria],$B324))))</f>
        <v/>
      </c>
      <c r="D324" s="61" t="str">
        <f>IF($B324="","",IF($B$322="","",IF($F$4=1,
SUMIFS(ENTRADAS[Valor],ENTRADAS[Categoria],$B$322,ENTRADAS[Status],"Concluído",ENTRADAS[Mês],D$5,ENTRADAS[Ano],$B$5,ENTRADAS[Subcategoria],$B324),
SUMIFS(ENTRADAS[Valor],ENTRADAS[Categoria],$B$322,ENTRADAS[Mês],D$5,ENTRADAS[Ano],$B$5,ENTRADAS[Subcategoria],$B324))))</f>
        <v/>
      </c>
      <c r="E324" s="61" t="str">
        <f>IF($B324="","",IF($B$322="","",IF($F$4=1,
SUMIFS(ENTRADAS[Valor],ENTRADAS[Categoria],$B$322,ENTRADAS[Status],"Concluído",ENTRADAS[Mês],E$5,ENTRADAS[Ano],$B$5,ENTRADAS[Subcategoria],$B324),
SUMIFS(ENTRADAS[Valor],ENTRADAS[Categoria],$B$322,ENTRADAS[Mês],E$5,ENTRADAS[Ano],$B$5,ENTRADAS[Subcategoria],$B324))))</f>
        <v/>
      </c>
      <c r="F324" s="61" t="str">
        <f>IF($B324="","",IF($B$322="","",IF($F$4=1,
SUMIFS(ENTRADAS[Valor],ENTRADAS[Categoria],$B$322,ENTRADAS[Status],"Concluído",ENTRADAS[Mês],F$5,ENTRADAS[Ano],$B$5,ENTRADAS[Subcategoria],$B324),
SUMIFS(ENTRADAS[Valor],ENTRADAS[Categoria],$B$322,ENTRADAS[Mês],F$5,ENTRADAS[Ano],$B$5,ENTRADAS[Subcategoria],$B324))))</f>
        <v/>
      </c>
      <c r="G324" s="61" t="str">
        <f>IF($B324="","",IF($B$322="","",IF($F$4=1,
SUMIFS(ENTRADAS[Valor],ENTRADAS[Categoria],$B$322,ENTRADAS[Status],"Concluído",ENTRADAS[Mês],G$5,ENTRADAS[Ano],$B$5,ENTRADAS[Subcategoria],$B324),
SUMIFS(ENTRADAS[Valor],ENTRADAS[Categoria],$B$322,ENTRADAS[Mês],G$5,ENTRADAS[Ano],$B$5,ENTRADAS[Subcategoria],$B324))))</f>
        <v/>
      </c>
      <c r="H324" s="61" t="str">
        <f>IF($B324="","",IF($B$322="","",IF($F$4=1,
SUMIFS(ENTRADAS[Valor],ENTRADAS[Categoria],$B$322,ENTRADAS[Status],"Concluído",ENTRADAS[Mês],H$5,ENTRADAS[Ano],$B$5,ENTRADAS[Subcategoria],$B324),
SUMIFS(ENTRADAS[Valor],ENTRADAS[Categoria],$B$322,ENTRADAS[Mês],H$5,ENTRADAS[Ano],$B$5,ENTRADAS[Subcategoria],$B324))))</f>
        <v/>
      </c>
      <c r="I324" s="61" t="str">
        <f>IF($B324="","",IF($B$322="","",IF($F$4=1,
SUMIFS(ENTRADAS[Valor],ENTRADAS[Categoria],$B$322,ENTRADAS[Status],"Concluído",ENTRADAS[Mês],I$5,ENTRADAS[Ano],$B$5,ENTRADAS[Subcategoria],$B324),
SUMIFS(ENTRADAS[Valor],ENTRADAS[Categoria],$B$322,ENTRADAS[Mês],I$5,ENTRADAS[Ano],$B$5,ENTRADAS[Subcategoria],$B324))))</f>
        <v/>
      </c>
      <c r="J324" s="61" t="str">
        <f>IF($B324="","",IF($B$322="","",IF($F$4=1,
SUMIFS(ENTRADAS[Valor],ENTRADAS[Categoria],$B$322,ENTRADAS[Status],"Concluído",ENTRADAS[Mês],J$5,ENTRADAS[Ano],$B$5,ENTRADAS[Subcategoria],$B324),
SUMIFS(ENTRADAS[Valor],ENTRADAS[Categoria],$B$322,ENTRADAS[Mês],J$5,ENTRADAS[Ano],$B$5,ENTRADAS[Subcategoria],$B324))))</f>
        <v/>
      </c>
      <c r="K324" s="61" t="str">
        <f>IF($B324="","",IF($B$322="","",IF($F$4=1,
SUMIFS(ENTRADAS[Valor],ENTRADAS[Categoria],$B$322,ENTRADAS[Status],"Concluído",ENTRADAS[Mês],K$5,ENTRADAS[Ano],$B$5,ENTRADAS[Subcategoria],$B324),
SUMIFS(ENTRADAS[Valor],ENTRADAS[Categoria],$B$322,ENTRADAS[Mês],K$5,ENTRADAS[Ano],$B$5,ENTRADAS[Subcategoria],$B324))))</f>
        <v/>
      </c>
      <c r="L324" s="61" t="str">
        <f>IF($B324="","",IF($B$322="","",IF($F$4=1,
SUMIFS(ENTRADAS[Valor],ENTRADAS[Categoria],$B$322,ENTRADAS[Status],"Concluído",ENTRADAS[Mês],L$5,ENTRADAS[Ano],$B$5,ENTRADAS[Subcategoria],$B324),
SUMIFS(ENTRADAS[Valor],ENTRADAS[Categoria],$B$322,ENTRADAS[Mês],L$5,ENTRADAS[Ano],$B$5,ENTRADAS[Subcategoria],$B324))))</f>
        <v/>
      </c>
      <c r="M324" s="61" t="str">
        <f>IF($B324="","",IF($B$322="","",IF($F$4=1,
SUMIFS(ENTRADAS[Valor],ENTRADAS[Categoria],$B$322,ENTRADAS[Status],"Concluído",ENTRADAS[Mês],M$5,ENTRADAS[Ano],$B$5,ENTRADAS[Subcategoria],$B324),
SUMIFS(ENTRADAS[Valor],ENTRADAS[Categoria],$B$322,ENTRADAS[Mês],M$5,ENTRADAS[Ano],$B$5,ENTRADAS[Subcategoria],$B324))))</f>
        <v/>
      </c>
      <c r="N324" s="61" t="str">
        <f>IF($B324="","",IF($B$322="","",IF($F$4=1,
SUMIFS(ENTRADAS[Valor],ENTRADAS[Categoria],$B$322,ENTRADAS[Status],"Concluído",ENTRADAS[Mês],N$5,ENTRADAS[Ano],$B$5,ENTRADAS[Subcategoria],$B324),
SUMIFS(ENTRADAS[Valor],ENTRADAS[Categoria],$B$322,ENTRADAS[Mês],N$5,ENTRADAS[Ano],$B$5,ENTRADAS[Subcategoria],$B324))))</f>
        <v/>
      </c>
      <c r="O324" s="57">
        <f t="shared" ref="O324:O387" si="12">SUBTOTAL(9,C324,D324,E324,F324,G324,H324,I324,J324,K324,L324,M324,N324)</f>
        <v>0</v>
      </c>
    </row>
    <row r="325" spans="2:15" x14ac:dyDescent="0.3">
      <c r="B325" s="93" t="str">
        <f>IF('PLANO DE CONTAS'!D75="","",'PLANO DE CONTAS'!D75)</f>
        <v/>
      </c>
      <c r="C325" s="61" t="str">
        <f>IF($B325="","",IF($B$322="","",IF($F$4=1,
SUMIFS(ENTRADAS[Valor],ENTRADAS[Categoria],$B$322,ENTRADAS[Status],"Concluído",ENTRADAS[Mês],C$5,ENTRADAS[Ano],$B$5,ENTRADAS[Subcategoria],$B325),
SUMIFS(ENTRADAS[Valor],ENTRADAS[Categoria],$B$322,ENTRADAS[Mês],C$5,ENTRADAS[Ano],$B$5,ENTRADAS[Subcategoria],$B325))))</f>
        <v/>
      </c>
      <c r="D325" s="61" t="str">
        <f>IF($B325="","",IF($B$322="","",IF($F$4=1,
SUMIFS(ENTRADAS[Valor],ENTRADAS[Categoria],$B$322,ENTRADAS[Status],"Concluído",ENTRADAS[Mês],D$5,ENTRADAS[Ano],$B$5,ENTRADAS[Subcategoria],$B325),
SUMIFS(ENTRADAS[Valor],ENTRADAS[Categoria],$B$322,ENTRADAS[Mês],D$5,ENTRADAS[Ano],$B$5,ENTRADAS[Subcategoria],$B325))))</f>
        <v/>
      </c>
      <c r="E325" s="61" t="str">
        <f>IF($B325="","",IF($B$322="","",IF($F$4=1,
SUMIFS(ENTRADAS[Valor],ENTRADAS[Categoria],$B$322,ENTRADAS[Status],"Concluído",ENTRADAS[Mês],E$5,ENTRADAS[Ano],$B$5,ENTRADAS[Subcategoria],$B325),
SUMIFS(ENTRADAS[Valor],ENTRADAS[Categoria],$B$322,ENTRADAS[Mês],E$5,ENTRADAS[Ano],$B$5,ENTRADAS[Subcategoria],$B325))))</f>
        <v/>
      </c>
      <c r="F325" s="61" t="str">
        <f>IF($B325="","",IF($B$322="","",IF($F$4=1,
SUMIFS(ENTRADAS[Valor],ENTRADAS[Categoria],$B$322,ENTRADAS[Status],"Concluído",ENTRADAS[Mês],F$5,ENTRADAS[Ano],$B$5,ENTRADAS[Subcategoria],$B325),
SUMIFS(ENTRADAS[Valor],ENTRADAS[Categoria],$B$322,ENTRADAS[Mês],F$5,ENTRADAS[Ano],$B$5,ENTRADAS[Subcategoria],$B325))))</f>
        <v/>
      </c>
      <c r="G325" s="61" t="str">
        <f>IF($B325="","",IF($B$322="","",IF($F$4=1,
SUMIFS(ENTRADAS[Valor],ENTRADAS[Categoria],$B$322,ENTRADAS[Status],"Concluído",ENTRADAS[Mês],G$5,ENTRADAS[Ano],$B$5,ENTRADAS[Subcategoria],$B325),
SUMIFS(ENTRADAS[Valor],ENTRADAS[Categoria],$B$322,ENTRADAS[Mês],G$5,ENTRADAS[Ano],$B$5,ENTRADAS[Subcategoria],$B325))))</f>
        <v/>
      </c>
      <c r="H325" s="61" t="str">
        <f>IF($B325="","",IF($B$322="","",IF($F$4=1,
SUMIFS(ENTRADAS[Valor],ENTRADAS[Categoria],$B$322,ENTRADAS[Status],"Concluído",ENTRADAS[Mês],H$5,ENTRADAS[Ano],$B$5,ENTRADAS[Subcategoria],$B325),
SUMIFS(ENTRADAS[Valor],ENTRADAS[Categoria],$B$322,ENTRADAS[Mês],H$5,ENTRADAS[Ano],$B$5,ENTRADAS[Subcategoria],$B325))))</f>
        <v/>
      </c>
      <c r="I325" s="61" t="str">
        <f>IF($B325="","",IF($B$322="","",IF($F$4=1,
SUMIFS(ENTRADAS[Valor],ENTRADAS[Categoria],$B$322,ENTRADAS[Status],"Concluído",ENTRADAS[Mês],I$5,ENTRADAS[Ano],$B$5,ENTRADAS[Subcategoria],$B325),
SUMIFS(ENTRADAS[Valor],ENTRADAS[Categoria],$B$322,ENTRADAS[Mês],I$5,ENTRADAS[Ano],$B$5,ENTRADAS[Subcategoria],$B325))))</f>
        <v/>
      </c>
      <c r="J325" s="61" t="str">
        <f>IF($B325="","",IF($B$322="","",IF($F$4=1,
SUMIFS(ENTRADAS[Valor],ENTRADAS[Categoria],$B$322,ENTRADAS[Status],"Concluído",ENTRADAS[Mês],J$5,ENTRADAS[Ano],$B$5,ENTRADAS[Subcategoria],$B325),
SUMIFS(ENTRADAS[Valor],ENTRADAS[Categoria],$B$322,ENTRADAS[Mês],J$5,ENTRADAS[Ano],$B$5,ENTRADAS[Subcategoria],$B325))))</f>
        <v/>
      </c>
      <c r="K325" s="61" t="str">
        <f>IF($B325="","",IF($B$322="","",IF($F$4=1,
SUMIFS(ENTRADAS[Valor],ENTRADAS[Categoria],$B$322,ENTRADAS[Status],"Concluído",ENTRADAS[Mês],K$5,ENTRADAS[Ano],$B$5,ENTRADAS[Subcategoria],$B325),
SUMIFS(ENTRADAS[Valor],ENTRADAS[Categoria],$B$322,ENTRADAS[Mês],K$5,ENTRADAS[Ano],$B$5,ENTRADAS[Subcategoria],$B325))))</f>
        <v/>
      </c>
      <c r="L325" s="61" t="str">
        <f>IF($B325="","",IF($B$322="","",IF($F$4=1,
SUMIFS(ENTRADAS[Valor],ENTRADAS[Categoria],$B$322,ENTRADAS[Status],"Concluído",ENTRADAS[Mês],L$5,ENTRADAS[Ano],$B$5,ENTRADAS[Subcategoria],$B325),
SUMIFS(ENTRADAS[Valor],ENTRADAS[Categoria],$B$322,ENTRADAS[Mês],L$5,ENTRADAS[Ano],$B$5,ENTRADAS[Subcategoria],$B325))))</f>
        <v/>
      </c>
      <c r="M325" s="61" t="str">
        <f>IF($B325="","",IF($B$322="","",IF($F$4=1,
SUMIFS(ENTRADAS[Valor],ENTRADAS[Categoria],$B$322,ENTRADAS[Status],"Concluído",ENTRADAS[Mês],M$5,ENTRADAS[Ano],$B$5,ENTRADAS[Subcategoria],$B325),
SUMIFS(ENTRADAS[Valor],ENTRADAS[Categoria],$B$322,ENTRADAS[Mês],M$5,ENTRADAS[Ano],$B$5,ENTRADAS[Subcategoria],$B325))))</f>
        <v/>
      </c>
      <c r="N325" s="61" t="str">
        <f>IF($B325="","",IF($B$322="","",IF($F$4=1,
SUMIFS(ENTRADAS[Valor],ENTRADAS[Categoria],$B$322,ENTRADAS[Status],"Concluído",ENTRADAS[Mês],N$5,ENTRADAS[Ano],$B$5,ENTRADAS[Subcategoria],$B325),
SUMIFS(ENTRADAS[Valor],ENTRADAS[Categoria],$B$322,ENTRADAS[Mês],N$5,ENTRADAS[Ano],$B$5,ENTRADAS[Subcategoria],$B325))))</f>
        <v/>
      </c>
      <c r="O325" s="57">
        <f t="shared" si="12"/>
        <v>0</v>
      </c>
    </row>
    <row r="326" spans="2:15" x14ac:dyDescent="0.3">
      <c r="B326" s="93" t="str">
        <f>IF('PLANO DE CONTAS'!D76="","",'PLANO DE CONTAS'!D76)</f>
        <v/>
      </c>
      <c r="C326" s="61" t="str">
        <f>IF($B326="","",IF($B$322="","",IF($F$4=1,
SUMIFS(ENTRADAS[Valor],ENTRADAS[Categoria],$B$322,ENTRADAS[Status],"Concluído",ENTRADAS[Mês],C$5,ENTRADAS[Ano],$B$5,ENTRADAS[Subcategoria],$B326),
SUMIFS(ENTRADAS[Valor],ENTRADAS[Categoria],$B$322,ENTRADAS[Mês],C$5,ENTRADAS[Ano],$B$5,ENTRADAS[Subcategoria],$B326))))</f>
        <v/>
      </c>
      <c r="D326" s="61" t="str">
        <f>IF($B326="","",IF($B$322="","",IF($F$4=1,
SUMIFS(ENTRADAS[Valor],ENTRADAS[Categoria],$B$322,ENTRADAS[Status],"Concluído",ENTRADAS[Mês],D$5,ENTRADAS[Ano],$B$5,ENTRADAS[Subcategoria],$B326),
SUMIFS(ENTRADAS[Valor],ENTRADAS[Categoria],$B$322,ENTRADAS[Mês],D$5,ENTRADAS[Ano],$B$5,ENTRADAS[Subcategoria],$B326))))</f>
        <v/>
      </c>
      <c r="E326" s="61" t="str">
        <f>IF($B326="","",IF($B$322="","",IF($F$4=1,
SUMIFS(ENTRADAS[Valor],ENTRADAS[Categoria],$B$322,ENTRADAS[Status],"Concluído",ENTRADAS[Mês],E$5,ENTRADAS[Ano],$B$5,ENTRADAS[Subcategoria],$B326),
SUMIFS(ENTRADAS[Valor],ENTRADAS[Categoria],$B$322,ENTRADAS[Mês],E$5,ENTRADAS[Ano],$B$5,ENTRADAS[Subcategoria],$B326))))</f>
        <v/>
      </c>
      <c r="F326" s="61" t="str">
        <f>IF($B326="","",IF($B$322="","",IF($F$4=1,
SUMIFS(ENTRADAS[Valor],ENTRADAS[Categoria],$B$322,ENTRADAS[Status],"Concluído",ENTRADAS[Mês],F$5,ENTRADAS[Ano],$B$5,ENTRADAS[Subcategoria],$B326),
SUMIFS(ENTRADAS[Valor],ENTRADAS[Categoria],$B$322,ENTRADAS[Mês],F$5,ENTRADAS[Ano],$B$5,ENTRADAS[Subcategoria],$B326))))</f>
        <v/>
      </c>
      <c r="G326" s="61" t="str">
        <f>IF($B326="","",IF($B$322="","",IF($F$4=1,
SUMIFS(ENTRADAS[Valor],ENTRADAS[Categoria],$B$322,ENTRADAS[Status],"Concluído",ENTRADAS[Mês],G$5,ENTRADAS[Ano],$B$5,ENTRADAS[Subcategoria],$B326),
SUMIFS(ENTRADAS[Valor],ENTRADAS[Categoria],$B$322,ENTRADAS[Mês],G$5,ENTRADAS[Ano],$B$5,ENTRADAS[Subcategoria],$B326))))</f>
        <v/>
      </c>
      <c r="H326" s="61" t="str">
        <f>IF($B326="","",IF($B$322="","",IF($F$4=1,
SUMIFS(ENTRADAS[Valor],ENTRADAS[Categoria],$B$322,ENTRADAS[Status],"Concluído",ENTRADAS[Mês],H$5,ENTRADAS[Ano],$B$5,ENTRADAS[Subcategoria],$B326),
SUMIFS(ENTRADAS[Valor],ENTRADAS[Categoria],$B$322,ENTRADAS[Mês],H$5,ENTRADAS[Ano],$B$5,ENTRADAS[Subcategoria],$B326))))</f>
        <v/>
      </c>
      <c r="I326" s="61" t="str">
        <f>IF($B326="","",IF($B$322="","",IF($F$4=1,
SUMIFS(ENTRADAS[Valor],ENTRADAS[Categoria],$B$322,ENTRADAS[Status],"Concluído",ENTRADAS[Mês],I$5,ENTRADAS[Ano],$B$5,ENTRADAS[Subcategoria],$B326),
SUMIFS(ENTRADAS[Valor],ENTRADAS[Categoria],$B$322,ENTRADAS[Mês],I$5,ENTRADAS[Ano],$B$5,ENTRADAS[Subcategoria],$B326))))</f>
        <v/>
      </c>
      <c r="J326" s="61" t="str">
        <f>IF($B326="","",IF($B$322="","",IF($F$4=1,
SUMIFS(ENTRADAS[Valor],ENTRADAS[Categoria],$B$322,ENTRADAS[Status],"Concluído",ENTRADAS[Mês],J$5,ENTRADAS[Ano],$B$5,ENTRADAS[Subcategoria],$B326),
SUMIFS(ENTRADAS[Valor],ENTRADAS[Categoria],$B$322,ENTRADAS[Mês],J$5,ENTRADAS[Ano],$B$5,ENTRADAS[Subcategoria],$B326))))</f>
        <v/>
      </c>
      <c r="K326" s="61" t="str">
        <f>IF($B326="","",IF($B$322="","",IF($F$4=1,
SUMIFS(ENTRADAS[Valor],ENTRADAS[Categoria],$B$322,ENTRADAS[Status],"Concluído",ENTRADAS[Mês],K$5,ENTRADAS[Ano],$B$5,ENTRADAS[Subcategoria],$B326),
SUMIFS(ENTRADAS[Valor],ENTRADAS[Categoria],$B$322,ENTRADAS[Mês],K$5,ENTRADAS[Ano],$B$5,ENTRADAS[Subcategoria],$B326))))</f>
        <v/>
      </c>
      <c r="L326" s="61" t="str">
        <f>IF($B326="","",IF($B$322="","",IF($F$4=1,
SUMIFS(ENTRADAS[Valor],ENTRADAS[Categoria],$B$322,ENTRADAS[Status],"Concluído",ENTRADAS[Mês],L$5,ENTRADAS[Ano],$B$5,ENTRADAS[Subcategoria],$B326),
SUMIFS(ENTRADAS[Valor],ENTRADAS[Categoria],$B$322,ENTRADAS[Mês],L$5,ENTRADAS[Ano],$B$5,ENTRADAS[Subcategoria],$B326))))</f>
        <v/>
      </c>
      <c r="M326" s="61" t="str">
        <f>IF($B326="","",IF($B$322="","",IF($F$4=1,
SUMIFS(ENTRADAS[Valor],ENTRADAS[Categoria],$B$322,ENTRADAS[Status],"Concluído",ENTRADAS[Mês],M$5,ENTRADAS[Ano],$B$5,ENTRADAS[Subcategoria],$B326),
SUMIFS(ENTRADAS[Valor],ENTRADAS[Categoria],$B$322,ENTRADAS[Mês],M$5,ENTRADAS[Ano],$B$5,ENTRADAS[Subcategoria],$B326))))</f>
        <v/>
      </c>
      <c r="N326" s="61" t="str">
        <f>IF($B326="","",IF($B$322="","",IF($F$4=1,
SUMIFS(ENTRADAS[Valor],ENTRADAS[Categoria],$B$322,ENTRADAS[Status],"Concluído",ENTRADAS[Mês],N$5,ENTRADAS[Ano],$B$5,ENTRADAS[Subcategoria],$B326),
SUMIFS(ENTRADAS[Valor],ENTRADAS[Categoria],$B$322,ENTRADAS[Mês],N$5,ENTRADAS[Ano],$B$5,ENTRADAS[Subcategoria],$B326))))</f>
        <v/>
      </c>
      <c r="O326" s="57">
        <f t="shared" si="12"/>
        <v>0</v>
      </c>
    </row>
    <row r="327" spans="2:15" x14ac:dyDescent="0.3">
      <c r="B327" s="93" t="str">
        <f>IF('PLANO DE CONTAS'!D77="","",'PLANO DE CONTAS'!D77)</f>
        <v/>
      </c>
      <c r="C327" s="61" t="str">
        <f>IF($B327="","",IF($B$322="","",IF($F$4=1,
SUMIFS(ENTRADAS[Valor],ENTRADAS[Categoria],$B$322,ENTRADAS[Status],"Concluído",ENTRADAS[Mês],C$5,ENTRADAS[Ano],$B$5,ENTRADAS[Subcategoria],$B327),
SUMIFS(ENTRADAS[Valor],ENTRADAS[Categoria],$B$322,ENTRADAS[Mês],C$5,ENTRADAS[Ano],$B$5,ENTRADAS[Subcategoria],$B327))))</f>
        <v/>
      </c>
      <c r="D327" s="61" t="str">
        <f>IF($B327="","",IF($B$322="","",IF($F$4=1,
SUMIFS(ENTRADAS[Valor],ENTRADAS[Categoria],$B$322,ENTRADAS[Status],"Concluído",ENTRADAS[Mês],D$5,ENTRADAS[Ano],$B$5,ENTRADAS[Subcategoria],$B327),
SUMIFS(ENTRADAS[Valor],ENTRADAS[Categoria],$B$322,ENTRADAS[Mês],D$5,ENTRADAS[Ano],$B$5,ENTRADAS[Subcategoria],$B327))))</f>
        <v/>
      </c>
      <c r="E327" s="61" t="str">
        <f>IF($B327="","",IF($B$322="","",IF($F$4=1,
SUMIFS(ENTRADAS[Valor],ENTRADAS[Categoria],$B$322,ENTRADAS[Status],"Concluído",ENTRADAS[Mês],E$5,ENTRADAS[Ano],$B$5,ENTRADAS[Subcategoria],$B327),
SUMIFS(ENTRADAS[Valor],ENTRADAS[Categoria],$B$322,ENTRADAS[Mês],E$5,ENTRADAS[Ano],$B$5,ENTRADAS[Subcategoria],$B327))))</f>
        <v/>
      </c>
      <c r="F327" s="61" t="str">
        <f>IF($B327="","",IF($B$322="","",IF($F$4=1,
SUMIFS(ENTRADAS[Valor],ENTRADAS[Categoria],$B$322,ENTRADAS[Status],"Concluído",ENTRADAS[Mês],F$5,ENTRADAS[Ano],$B$5,ENTRADAS[Subcategoria],$B327),
SUMIFS(ENTRADAS[Valor],ENTRADAS[Categoria],$B$322,ENTRADAS[Mês],F$5,ENTRADAS[Ano],$B$5,ENTRADAS[Subcategoria],$B327))))</f>
        <v/>
      </c>
      <c r="G327" s="61" t="str">
        <f>IF($B327="","",IF($B$322="","",IF($F$4=1,
SUMIFS(ENTRADAS[Valor],ENTRADAS[Categoria],$B$322,ENTRADAS[Status],"Concluído",ENTRADAS[Mês],G$5,ENTRADAS[Ano],$B$5,ENTRADAS[Subcategoria],$B327),
SUMIFS(ENTRADAS[Valor],ENTRADAS[Categoria],$B$322,ENTRADAS[Mês],G$5,ENTRADAS[Ano],$B$5,ENTRADAS[Subcategoria],$B327))))</f>
        <v/>
      </c>
      <c r="H327" s="61" t="str">
        <f>IF($B327="","",IF($B$322="","",IF($F$4=1,
SUMIFS(ENTRADAS[Valor],ENTRADAS[Categoria],$B$322,ENTRADAS[Status],"Concluído",ENTRADAS[Mês],H$5,ENTRADAS[Ano],$B$5,ENTRADAS[Subcategoria],$B327),
SUMIFS(ENTRADAS[Valor],ENTRADAS[Categoria],$B$322,ENTRADAS[Mês],H$5,ENTRADAS[Ano],$B$5,ENTRADAS[Subcategoria],$B327))))</f>
        <v/>
      </c>
      <c r="I327" s="61" t="str">
        <f>IF($B327="","",IF($B$322="","",IF($F$4=1,
SUMIFS(ENTRADAS[Valor],ENTRADAS[Categoria],$B$322,ENTRADAS[Status],"Concluído",ENTRADAS[Mês],I$5,ENTRADAS[Ano],$B$5,ENTRADAS[Subcategoria],$B327),
SUMIFS(ENTRADAS[Valor],ENTRADAS[Categoria],$B$322,ENTRADAS[Mês],I$5,ENTRADAS[Ano],$B$5,ENTRADAS[Subcategoria],$B327))))</f>
        <v/>
      </c>
      <c r="J327" s="61" t="str">
        <f>IF($B327="","",IF($B$322="","",IF($F$4=1,
SUMIFS(ENTRADAS[Valor],ENTRADAS[Categoria],$B$322,ENTRADAS[Status],"Concluído",ENTRADAS[Mês],J$5,ENTRADAS[Ano],$B$5,ENTRADAS[Subcategoria],$B327),
SUMIFS(ENTRADAS[Valor],ENTRADAS[Categoria],$B$322,ENTRADAS[Mês],J$5,ENTRADAS[Ano],$B$5,ENTRADAS[Subcategoria],$B327))))</f>
        <v/>
      </c>
      <c r="K327" s="61" t="str">
        <f>IF($B327="","",IF($B$322="","",IF($F$4=1,
SUMIFS(ENTRADAS[Valor],ENTRADAS[Categoria],$B$322,ENTRADAS[Status],"Concluído",ENTRADAS[Mês],K$5,ENTRADAS[Ano],$B$5,ENTRADAS[Subcategoria],$B327),
SUMIFS(ENTRADAS[Valor],ENTRADAS[Categoria],$B$322,ENTRADAS[Mês],K$5,ENTRADAS[Ano],$B$5,ENTRADAS[Subcategoria],$B327))))</f>
        <v/>
      </c>
      <c r="L327" s="61" t="str">
        <f>IF($B327="","",IF($B$322="","",IF($F$4=1,
SUMIFS(ENTRADAS[Valor],ENTRADAS[Categoria],$B$322,ENTRADAS[Status],"Concluído",ENTRADAS[Mês],L$5,ENTRADAS[Ano],$B$5,ENTRADAS[Subcategoria],$B327),
SUMIFS(ENTRADAS[Valor],ENTRADAS[Categoria],$B$322,ENTRADAS[Mês],L$5,ENTRADAS[Ano],$B$5,ENTRADAS[Subcategoria],$B327))))</f>
        <v/>
      </c>
      <c r="M327" s="61" t="str">
        <f>IF($B327="","",IF($B$322="","",IF($F$4=1,
SUMIFS(ENTRADAS[Valor],ENTRADAS[Categoria],$B$322,ENTRADAS[Status],"Concluído",ENTRADAS[Mês],M$5,ENTRADAS[Ano],$B$5,ENTRADAS[Subcategoria],$B327),
SUMIFS(ENTRADAS[Valor],ENTRADAS[Categoria],$B$322,ENTRADAS[Mês],M$5,ENTRADAS[Ano],$B$5,ENTRADAS[Subcategoria],$B327))))</f>
        <v/>
      </c>
      <c r="N327" s="61" t="str">
        <f>IF($B327="","",IF($B$322="","",IF($F$4=1,
SUMIFS(ENTRADAS[Valor],ENTRADAS[Categoria],$B$322,ENTRADAS[Status],"Concluído",ENTRADAS[Mês],N$5,ENTRADAS[Ano],$B$5,ENTRADAS[Subcategoria],$B327),
SUMIFS(ENTRADAS[Valor],ENTRADAS[Categoria],$B$322,ENTRADAS[Mês],N$5,ENTRADAS[Ano],$B$5,ENTRADAS[Subcategoria],$B327))))</f>
        <v/>
      </c>
      <c r="O327" s="57">
        <f t="shared" si="12"/>
        <v>0</v>
      </c>
    </row>
    <row r="328" spans="2:15" x14ac:dyDescent="0.3">
      <c r="B328" s="93" t="str">
        <f>IF('PLANO DE CONTAS'!D78="","",'PLANO DE CONTAS'!D78)</f>
        <v/>
      </c>
      <c r="C328" s="61" t="str">
        <f>IF($B328="","",IF($B$322="","",IF($F$4=1,
SUMIFS(ENTRADAS[Valor],ENTRADAS[Categoria],$B$322,ENTRADAS[Status],"Concluído",ENTRADAS[Mês],C$5,ENTRADAS[Ano],$B$5,ENTRADAS[Subcategoria],$B328),
SUMIFS(ENTRADAS[Valor],ENTRADAS[Categoria],$B$322,ENTRADAS[Mês],C$5,ENTRADAS[Ano],$B$5,ENTRADAS[Subcategoria],$B328))))</f>
        <v/>
      </c>
      <c r="D328" s="61" t="str">
        <f>IF($B328="","",IF($B$322="","",IF($F$4=1,
SUMIFS(ENTRADAS[Valor],ENTRADAS[Categoria],$B$322,ENTRADAS[Status],"Concluído",ENTRADAS[Mês],D$5,ENTRADAS[Ano],$B$5,ENTRADAS[Subcategoria],$B328),
SUMIFS(ENTRADAS[Valor],ENTRADAS[Categoria],$B$322,ENTRADAS[Mês],D$5,ENTRADAS[Ano],$B$5,ENTRADAS[Subcategoria],$B328))))</f>
        <v/>
      </c>
      <c r="E328" s="61" t="str">
        <f>IF($B328="","",IF($B$322="","",IF($F$4=1,
SUMIFS(ENTRADAS[Valor],ENTRADAS[Categoria],$B$322,ENTRADAS[Status],"Concluído",ENTRADAS[Mês],E$5,ENTRADAS[Ano],$B$5,ENTRADAS[Subcategoria],$B328),
SUMIFS(ENTRADAS[Valor],ENTRADAS[Categoria],$B$322,ENTRADAS[Mês],E$5,ENTRADAS[Ano],$B$5,ENTRADAS[Subcategoria],$B328))))</f>
        <v/>
      </c>
      <c r="F328" s="61" t="str">
        <f>IF($B328="","",IF($B$322="","",IF($F$4=1,
SUMIFS(ENTRADAS[Valor],ENTRADAS[Categoria],$B$322,ENTRADAS[Status],"Concluído",ENTRADAS[Mês],F$5,ENTRADAS[Ano],$B$5,ENTRADAS[Subcategoria],$B328),
SUMIFS(ENTRADAS[Valor],ENTRADAS[Categoria],$B$322,ENTRADAS[Mês],F$5,ENTRADAS[Ano],$B$5,ENTRADAS[Subcategoria],$B328))))</f>
        <v/>
      </c>
      <c r="G328" s="61" t="str">
        <f>IF($B328="","",IF($B$322="","",IF($F$4=1,
SUMIFS(ENTRADAS[Valor],ENTRADAS[Categoria],$B$322,ENTRADAS[Status],"Concluído",ENTRADAS[Mês],G$5,ENTRADAS[Ano],$B$5,ENTRADAS[Subcategoria],$B328),
SUMIFS(ENTRADAS[Valor],ENTRADAS[Categoria],$B$322,ENTRADAS[Mês],G$5,ENTRADAS[Ano],$B$5,ENTRADAS[Subcategoria],$B328))))</f>
        <v/>
      </c>
      <c r="H328" s="61" t="str">
        <f>IF($B328="","",IF($B$322="","",IF($F$4=1,
SUMIFS(ENTRADAS[Valor],ENTRADAS[Categoria],$B$322,ENTRADAS[Status],"Concluído",ENTRADAS[Mês],H$5,ENTRADAS[Ano],$B$5,ENTRADAS[Subcategoria],$B328),
SUMIFS(ENTRADAS[Valor],ENTRADAS[Categoria],$B$322,ENTRADAS[Mês],H$5,ENTRADAS[Ano],$B$5,ENTRADAS[Subcategoria],$B328))))</f>
        <v/>
      </c>
      <c r="I328" s="61" t="str">
        <f>IF($B328="","",IF($B$322="","",IF($F$4=1,
SUMIFS(ENTRADAS[Valor],ENTRADAS[Categoria],$B$322,ENTRADAS[Status],"Concluído",ENTRADAS[Mês],I$5,ENTRADAS[Ano],$B$5,ENTRADAS[Subcategoria],$B328),
SUMIFS(ENTRADAS[Valor],ENTRADAS[Categoria],$B$322,ENTRADAS[Mês],I$5,ENTRADAS[Ano],$B$5,ENTRADAS[Subcategoria],$B328))))</f>
        <v/>
      </c>
      <c r="J328" s="61" t="str">
        <f>IF($B328="","",IF($B$322="","",IF($F$4=1,
SUMIFS(ENTRADAS[Valor],ENTRADAS[Categoria],$B$322,ENTRADAS[Status],"Concluído",ENTRADAS[Mês],J$5,ENTRADAS[Ano],$B$5,ENTRADAS[Subcategoria],$B328),
SUMIFS(ENTRADAS[Valor],ENTRADAS[Categoria],$B$322,ENTRADAS[Mês],J$5,ENTRADAS[Ano],$B$5,ENTRADAS[Subcategoria],$B328))))</f>
        <v/>
      </c>
      <c r="K328" s="61" t="str">
        <f>IF($B328="","",IF($B$322="","",IF($F$4=1,
SUMIFS(ENTRADAS[Valor],ENTRADAS[Categoria],$B$322,ENTRADAS[Status],"Concluído",ENTRADAS[Mês],K$5,ENTRADAS[Ano],$B$5,ENTRADAS[Subcategoria],$B328),
SUMIFS(ENTRADAS[Valor],ENTRADAS[Categoria],$B$322,ENTRADAS[Mês],K$5,ENTRADAS[Ano],$B$5,ENTRADAS[Subcategoria],$B328))))</f>
        <v/>
      </c>
      <c r="L328" s="61" t="str">
        <f>IF($B328="","",IF($B$322="","",IF($F$4=1,
SUMIFS(ENTRADAS[Valor],ENTRADAS[Categoria],$B$322,ENTRADAS[Status],"Concluído",ENTRADAS[Mês],L$5,ENTRADAS[Ano],$B$5,ENTRADAS[Subcategoria],$B328),
SUMIFS(ENTRADAS[Valor],ENTRADAS[Categoria],$B$322,ENTRADAS[Mês],L$5,ENTRADAS[Ano],$B$5,ENTRADAS[Subcategoria],$B328))))</f>
        <v/>
      </c>
      <c r="M328" s="61" t="str">
        <f>IF($B328="","",IF($B$322="","",IF($F$4=1,
SUMIFS(ENTRADAS[Valor],ENTRADAS[Categoria],$B$322,ENTRADAS[Status],"Concluído",ENTRADAS[Mês],M$5,ENTRADAS[Ano],$B$5,ENTRADAS[Subcategoria],$B328),
SUMIFS(ENTRADAS[Valor],ENTRADAS[Categoria],$B$322,ENTRADAS[Mês],M$5,ENTRADAS[Ano],$B$5,ENTRADAS[Subcategoria],$B328))))</f>
        <v/>
      </c>
      <c r="N328" s="61" t="str">
        <f>IF($B328="","",IF($B$322="","",IF($F$4=1,
SUMIFS(ENTRADAS[Valor],ENTRADAS[Categoria],$B$322,ENTRADAS[Status],"Concluído",ENTRADAS[Mês],N$5,ENTRADAS[Ano],$B$5,ENTRADAS[Subcategoria],$B328),
SUMIFS(ENTRADAS[Valor],ENTRADAS[Categoria],$B$322,ENTRADAS[Mês],N$5,ENTRADAS[Ano],$B$5,ENTRADAS[Subcategoria],$B328))))</f>
        <v/>
      </c>
      <c r="O328" s="57">
        <f t="shared" si="12"/>
        <v>0</v>
      </c>
    </row>
    <row r="329" spans="2:15" x14ac:dyDescent="0.3">
      <c r="B329" s="93" t="str">
        <f>IF('PLANO DE CONTAS'!D79="","",'PLANO DE CONTAS'!D79)</f>
        <v/>
      </c>
      <c r="C329" s="61" t="str">
        <f>IF($B329="","",IF($B$322="","",IF($F$4=1,
SUMIFS(ENTRADAS[Valor],ENTRADAS[Categoria],$B$322,ENTRADAS[Status],"Concluído",ENTRADAS[Mês],C$5,ENTRADAS[Ano],$B$5,ENTRADAS[Subcategoria],$B329),
SUMIFS(ENTRADAS[Valor],ENTRADAS[Categoria],$B$322,ENTRADAS[Mês],C$5,ENTRADAS[Ano],$B$5,ENTRADAS[Subcategoria],$B329))))</f>
        <v/>
      </c>
      <c r="D329" s="61" t="str">
        <f>IF($B329="","",IF($B$322="","",IF($F$4=1,
SUMIFS(ENTRADAS[Valor],ENTRADAS[Categoria],$B$322,ENTRADAS[Status],"Concluído",ENTRADAS[Mês],D$5,ENTRADAS[Ano],$B$5,ENTRADAS[Subcategoria],$B329),
SUMIFS(ENTRADAS[Valor],ENTRADAS[Categoria],$B$322,ENTRADAS[Mês],D$5,ENTRADAS[Ano],$B$5,ENTRADAS[Subcategoria],$B329))))</f>
        <v/>
      </c>
      <c r="E329" s="61" t="str">
        <f>IF($B329="","",IF($B$322="","",IF($F$4=1,
SUMIFS(ENTRADAS[Valor],ENTRADAS[Categoria],$B$322,ENTRADAS[Status],"Concluído",ENTRADAS[Mês],E$5,ENTRADAS[Ano],$B$5,ENTRADAS[Subcategoria],$B329),
SUMIFS(ENTRADAS[Valor],ENTRADAS[Categoria],$B$322,ENTRADAS[Mês],E$5,ENTRADAS[Ano],$B$5,ENTRADAS[Subcategoria],$B329))))</f>
        <v/>
      </c>
      <c r="F329" s="61" t="str">
        <f>IF($B329="","",IF($B$322="","",IF($F$4=1,
SUMIFS(ENTRADAS[Valor],ENTRADAS[Categoria],$B$322,ENTRADAS[Status],"Concluído",ENTRADAS[Mês],F$5,ENTRADAS[Ano],$B$5,ENTRADAS[Subcategoria],$B329),
SUMIFS(ENTRADAS[Valor],ENTRADAS[Categoria],$B$322,ENTRADAS[Mês],F$5,ENTRADAS[Ano],$B$5,ENTRADAS[Subcategoria],$B329))))</f>
        <v/>
      </c>
      <c r="G329" s="61" t="str">
        <f>IF($B329="","",IF($B$322="","",IF($F$4=1,
SUMIFS(ENTRADAS[Valor],ENTRADAS[Categoria],$B$322,ENTRADAS[Status],"Concluído",ENTRADAS[Mês],G$5,ENTRADAS[Ano],$B$5,ENTRADAS[Subcategoria],$B329),
SUMIFS(ENTRADAS[Valor],ENTRADAS[Categoria],$B$322,ENTRADAS[Mês],G$5,ENTRADAS[Ano],$B$5,ENTRADAS[Subcategoria],$B329))))</f>
        <v/>
      </c>
      <c r="H329" s="61" t="str">
        <f>IF($B329="","",IF($B$322="","",IF($F$4=1,
SUMIFS(ENTRADAS[Valor],ENTRADAS[Categoria],$B$322,ENTRADAS[Status],"Concluído",ENTRADAS[Mês],H$5,ENTRADAS[Ano],$B$5,ENTRADAS[Subcategoria],$B329),
SUMIFS(ENTRADAS[Valor],ENTRADAS[Categoria],$B$322,ENTRADAS[Mês],H$5,ENTRADAS[Ano],$B$5,ENTRADAS[Subcategoria],$B329))))</f>
        <v/>
      </c>
      <c r="I329" s="61" t="str">
        <f>IF($B329="","",IF($B$322="","",IF($F$4=1,
SUMIFS(ENTRADAS[Valor],ENTRADAS[Categoria],$B$322,ENTRADAS[Status],"Concluído",ENTRADAS[Mês],I$5,ENTRADAS[Ano],$B$5,ENTRADAS[Subcategoria],$B329),
SUMIFS(ENTRADAS[Valor],ENTRADAS[Categoria],$B$322,ENTRADAS[Mês],I$5,ENTRADAS[Ano],$B$5,ENTRADAS[Subcategoria],$B329))))</f>
        <v/>
      </c>
      <c r="J329" s="61" t="str">
        <f>IF($B329="","",IF($B$322="","",IF($F$4=1,
SUMIFS(ENTRADAS[Valor],ENTRADAS[Categoria],$B$322,ENTRADAS[Status],"Concluído",ENTRADAS[Mês],J$5,ENTRADAS[Ano],$B$5,ENTRADAS[Subcategoria],$B329),
SUMIFS(ENTRADAS[Valor],ENTRADAS[Categoria],$B$322,ENTRADAS[Mês],J$5,ENTRADAS[Ano],$B$5,ENTRADAS[Subcategoria],$B329))))</f>
        <v/>
      </c>
      <c r="K329" s="61" t="str">
        <f>IF($B329="","",IF($B$322="","",IF($F$4=1,
SUMIFS(ENTRADAS[Valor],ENTRADAS[Categoria],$B$322,ENTRADAS[Status],"Concluído",ENTRADAS[Mês],K$5,ENTRADAS[Ano],$B$5,ENTRADAS[Subcategoria],$B329),
SUMIFS(ENTRADAS[Valor],ENTRADAS[Categoria],$B$322,ENTRADAS[Mês],K$5,ENTRADAS[Ano],$B$5,ENTRADAS[Subcategoria],$B329))))</f>
        <v/>
      </c>
      <c r="L329" s="61" t="str">
        <f>IF($B329="","",IF($B$322="","",IF($F$4=1,
SUMIFS(ENTRADAS[Valor],ENTRADAS[Categoria],$B$322,ENTRADAS[Status],"Concluído",ENTRADAS[Mês],L$5,ENTRADAS[Ano],$B$5,ENTRADAS[Subcategoria],$B329),
SUMIFS(ENTRADAS[Valor],ENTRADAS[Categoria],$B$322,ENTRADAS[Mês],L$5,ENTRADAS[Ano],$B$5,ENTRADAS[Subcategoria],$B329))))</f>
        <v/>
      </c>
      <c r="M329" s="61" t="str">
        <f>IF($B329="","",IF($B$322="","",IF($F$4=1,
SUMIFS(ENTRADAS[Valor],ENTRADAS[Categoria],$B$322,ENTRADAS[Status],"Concluído",ENTRADAS[Mês],M$5,ENTRADAS[Ano],$B$5,ENTRADAS[Subcategoria],$B329),
SUMIFS(ENTRADAS[Valor],ENTRADAS[Categoria],$B$322,ENTRADAS[Mês],M$5,ENTRADAS[Ano],$B$5,ENTRADAS[Subcategoria],$B329))))</f>
        <v/>
      </c>
      <c r="N329" s="61" t="str">
        <f>IF($B329="","",IF($B$322="","",IF($F$4=1,
SUMIFS(ENTRADAS[Valor],ENTRADAS[Categoria],$B$322,ENTRADAS[Status],"Concluído",ENTRADAS[Mês],N$5,ENTRADAS[Ano],$B$5,ENTRADAS[Subcategoria],$B329),
SUMIFS(ENTRADAS[Valor],ENTRADAS[Categoria],$B$322,ENTRADAS[Mês],N$5,ENTRADAS[Ano],$B$5,ENTRADAS[Subcategoria],$B329))))</f>
        <v/>
      </c>
      <c r="O329" s="57">
        <f t="shared" si="12"/>
        <v>0</v>
      </c>
    </row>
    <row r="330" spans="2:15" x14ac:dyDescent="0.3">
      <c r="B330" s="93" t="str">
        <f>IF('PLANO DE CONTAS'!D80="","",'PLANO DE CONTAS'!D80)</f>
        <v/>
      </c>
      <c r="C330" s="61" t="str">
        <f>IF($B330="","",IF($B$322="","",IF($F$4=1,
SUMIFS(ENTRADAS[Valor],ENTRADAS[Categoria],$B$322,ENTRADAS[Status],"Concluído",ENTRADAS[Mês],C$5,ENTRADAS[Ano],$B$5,ENTRADAS[Subcategoria],$B330),
SUMIFS(ENTRADAS[Valor],ENTRADAS[Categoria],$B$322,ENTRADAS[Mês],C$5,ENTRADAS[Ano],$B$5,ENTRADAS[Subcategoria],$B330))))</f>
        <v/>
      </c>
      <c r="D330" s="61" t="str">
        <f>IF($B330="","",IF($B$322="","",IF($F$4=1,
SUMIFS(ENTRADAS[Valor],ENTRADAS[Categoria],$B$322,ENTRADAS[Status],"Concluído",ENTRADAS[Mês],D$5,ENTRADAS[Ano],$B$5,ENTRADAS[Subcategoria],$B330),
SUMIFS(ENTRADAS[Valor],ENTRADAS[Categoria],$B$322,ENTRADAS[Mês],D$5,ENTRADAS[Ano],$B$5,ENTRADAS[Subcategoria],$B330))))</f>
        <v/>
      </c>
      <c r="E330" s="61" t="str">
        <f>IF($B330="","",IF($B$322="","",IF($F$4=1,
SUMIFS(ENTRADAS[Valor],ENTRADAS[Categoria],$B$322,ENTRADAS[Status],"Concluído",ENTRADAS[Mês],E$5,ENTRADAS[Ano],$B$5,ENTRADAS[Subcategoria],$B330),
SUMIFS(ENTRADAS[Valor],ENTRADAS[Categoria],$B$322,ENTRADAS[Mês],E$5,ENTRADAS[Ano],$B$5,ENTRADAS[Subcategoria],$B330))))</f>
        <v/>
      </c>
      <c r="F330" s="61" t="str">
        <f>IF($B330="","",IF($B$322="","",IF($F$4=1,
SUMIFS(ENTRADAS[Valor],ENTRADAS[Categoria],$B$322,ENTRADAS[Status],"Concluído",ENTRADAS[Mês],F$5,ENTRADAS[Ano],$B$5,ENTRADAS[Subcategoria],$B330),
SUMIFS(ENTRADAS[Valor],ENTRADAS[Categoria],$B$322,ENTRADAS[Mês],F$5,ENTRADAS[Ano],$B$5,ENTRADAS[Subcategoria],$B330))))</f>
        <v/>
      </c>
      <c r="G330" s="61" t="str">
        <f>IF($B330="","",IF($B$322="","",IF($F$4=1,
SUMIFS(ENTRADAS[Valor],ENTRADAS[Categoria],$B$322,ENTRADAS[Status],"Concluído",ENTRADAS[Mês],G$5,ENTRADAS[Ano],$B$5,ENTRADAS[Subcategoria],$B330),
SUMIFS(ENTRADAS[Valor],ENTRADAS[Categoria],$B$322,ENTRADAS[Mês],G$5,ENTRADAS[Ano],$B$5,ENTRADAS[Subcategoria],$B330))))</f>
        <v/>
      </c>
      <c r="H330" s="61" t="str">
        <f>IF($B330="","",IF($B$322="","",IF($F$4=1,
SUMIFS(ENTRADAS[Valor],ENTRADAS[Categoria],$B$322,ENTRADAS[Status],"Concluído",ENTRADAS[Mês],H$5,ENTRADAS[Ano],$B$5,ENTRADAS[Subcategoria],$B330),
SUMIFS(ENTRADAS[Valor],ENTRADAS[Categoria],$B$322,ENTRADAS[Mês],H$5,ENTRADAS[Ano],$B$5,ENTRADAS[Subcategoria],$B330))))</f>
        <v/>
      </c>
      <c r="I330" s="61" t="str">
        <f>IF($B330="","",IF($B$322="","",IF($F$4=1,
SUMIFS(ENTRADAS[Valor],ENTRADAS[Categoria],$B$322,ENTRADAS[Status],"Concluído",ENTRADAS[Mês],I$5,ENTRADAS[Ano],$B$5,ENTRADAS[Subcategoria],$B330),
SUMIFS(ENTRADAS[Valor],ENTRADAS[Categoria],$B$322,ENTRADAS[Mês],I$5,ENTRADAS[Ano],$B$5,ENTRADAS[Subcategoria],$B330))))</f>
        <v/>
      </c>
      <c r="J330" s="61" t="str">
        <f>IF($B330="","",IF($B$322="","",IF($F$4=1,
SUMIFS(ENTRADAS[Valor],ENTRADAS[Categoria],$B$322,ENTRADAS[Status],"Concluído",ENTRADAS[Mês],J$5,ENTRADAS[Ano],$B$5,ENTRADAS[Subcategoria],$B330),
SUMIFS(ENTRADAS[Valor],ENTRADAS[Categoria],$B$322,ENTRADAS[Mês],J$5,ENTRADAS[Ano],$B$5,ENTRADAS[Subcategoria],$B330))))</f>
        <v/>
      </c>
      <c r="K330" s="61" t="str">
        <f>IF($B330="","",IF($B$322="","",IF($F$4=1,
SUMIFS(ENTRADAS[Valor],ENTRADAS[Categoria],$B$322,ENTRADAS[Status],"Concluído",ENTRADAS[Mês],K$5,ENTRADAS[Ano],$B$5,ENTRADAS[Subcategoria],$B330),
SUMIFS(ENTRADAS[Valor],ENTRADAS[Categoria],$B$322,ENTRADAS[Mês],K$5,ENTRADAS[Ano],$B$5,ENTRADAS[Subcategoria],$B330))))</f>
        <v/>
      </c>
      <c r="L330" s="61" t="str">
        <f>IF($B330="","",IF($B$322="","",IF($F$4=1,
SUMIFS(ENTRADAS[Valor],ENTRADAS[Categoria],$B$322,ENTRADAS[Status],"Concluído",ENTRADAS[Mês],L$5,ENTRADAS[Ano],$B$5,ENTRADAS[Subcategoria],$B330),
SUMIFS(ENTRADAS[Valor],ENTRADAS[Categoria],$B$322,ENTRADAS[Mês],L$5,ENTRADAS[Ano],$B$5,ENTRADAS[Subcategoria],$B330))))</f>
        <v/>
      </c>
      <c r="M330" s="61" t="str">
        <f>IF($B330="","",IF($B$322="","",IF($F$4=1,
SUMIFS(ENTRADAS[Valor],ENTRADAS[Categoria],$B$322,ENTRADAS[Status],"Concluído",ENTRADAS[Mês],M$5,ENTRADAS[Ano],$B$5,ENTRADAS[Subcategoria],$B330),
SUMIFS(ENTRADAS[Valor],ENTRADAS[Categoria],$B$322,ENTRADAS[Mês],M$5,ENTRADAS[Ano],$B$5,ENTRADAS[Subcategoria],$B330))))</f>
        <v/>
      </c>
      <c r="N330" s="61" t="str">
        <f>IF($B330="","",IF($B$322="","",IF($F$4=1,
SUMIFS(ENTRADAS[Valor],ENTRADAS[Categoria],$B$322,ENTRADAS[Status],"Concluído",ENTRADAS[Mês],N$5,ENTRADAS[Ano],$B$5,ENTRADAS[Subcategoria],$B330),
SUMIFS(ENTRADAS[Valor],ENTRADAS[Categoria],$B$322,ENTRADAS[Mês],N$5,ENTRADAS[Ano],$B$5,ENTRADAS[Subcategoria],$B330))))</f>
        <v/>
      </c>
      <c r="O330" s="57">
        <f t="shared" si="12"/>
        <v>0</v>
      </c>
    </row>
    <row r="331" spans="2:15" x14ac:dyDescent="0.3">
      <c r="B331" s="93" t="str">
        <f>IF('PLANO DE CONTAS'!D81="","",'PLANO DE CONTAS'!D81)</f>
        <v/>
      </c>
      <c r="C331" s="61" t="str">
        <f>IF($B331="","",IF($B$322="","",IF($F$4=1,
SUMIFS(ENTRADAS[Valor],ENTRADAS[Categoria],$B$322,ENTRADAS[Status],"Concluído",ENTRADAS[Mês],C$5,ENTRADAS[Ano],$B$5,ENTRADAS[Subcategoria],$B331),
SUMIFS(ENTRADAS[Valor],ENTRADAS[Categoria],$B$322,ENTRADAS[Mês],C$5,ENTRADAS[Ano],$B$5,ENTRADAS[Subcategoria],$B331))))</f>
        <v/>
      </c>
      <c r="D331" s="61" t="str">
        <f>IF($B331="","",IF($B$322="","",IF($F$4=1,
SUMIFS(ENTRADAS[Valor],ENTRADAS[Categoria],$B$322,ENTRADAS[Status],"Concluído",ENTRADAS[Mês],D$5,ENTRADAS[Ano],$B$5,ENTRADAS[Subcategoria],$B331),
SUMIFS(ENTRADAS[Valor],ENTRADAS[Categoria],$B$322,ENTRADAS[Mês],D$5,ENTRADAS[Ano],$B$5,ENTRADAS[Subcategoria],$B331))))</f>
        <v/>
      </c>
      <c r="E331" s="61" t="str">
        <f>IF($B331="","",IF($B$322="","",IF($F$4=1,
SUMIFS(ENTRADAS[Valor],ENTRADAS[Categoria],$B$322,ENTRADAS[Status],"Concluído",ENTRADAS[Mês],E$5,ENTRADAS[Ano],$B$5,ENTRADAS[Subcategoria],$B331),
SUMIFS(ENTRADAS[Valor],ENTRADAS[Categoria],$B$322,ENTRADAS[Mês],E$5,ENTRADAS[Ano],$B$5,ENTRADAS[Subcategoria],$B331))))</f>
        <v/>
      </c>
      <c r="F331" s="61" t="str">
        <f>IF($B331="","",IF($B$322="","",IF($F$4=1,
SUMIFS(ENTRADAS[Valor],ENTRADAS[Categoria],$B$322,ENTRADAS[Status],"Concluído",ENTRADAS[Mês],F$5,ENTRADAS[Ano],$B$5,ENTRADAS[Subcategoria],$B331),
SUMIFS(ENTRADAS[Valor],ENTRADAS[Categoria],$B$322,ENTRADAS[Mês],F$5,ENTRADAS[Ano],$B$5,ENTRADAS[Subcategoria],$B331))))</f>
        <v/>
      </c>
      <c r="G331" s="61" t="str">
        <f>IF($B331="","",IF($B$322="","",IF($F$4=1,
SUMIFS(ENTRADAS[Valor],ENTRADAS[Categoria],$B$322,ENTRADAS[Status],"Concluído",ENTRADAS[Mês],G$5,ENTRADAS[Ano],$B$5,ENTRADAS[Subcategoria],$B331),
SUMIFS(ENTRADAS[Valor],ENTRADAS[Categoria],$B$322,ENTRADAS[Mês],G$5,ENTRADAS[Ano],$B$5,ENTRADAS[Subcategoria],$B331))))</f>
        <v/>
      </c>
      <c r="H331" s="61" t="str">
        <f>IF($B331="","",IF($B$322="","",IF($F$4=1,
SUMIFS(ENTRADAS[Valor],ENTRADAS[Categoria],$B$322,ENTRADAS[Status],"Concluído",ENTRADAS[Mês],H$5,ENTRADAS[Ano],$B$5,ENTRADAS[Subcategoria],$B331),
SUMIFS(ENTRADAS[Valor],ENTRADAS[Categoria],$B$322,ENTRADAS[Mês],H$5,ENTRADAS[Ano],$B$5,ENTRADAS[Subcategoria],$B331))))</f>
        <v/>
      </c>
      <c r="I331" s="61" t="str">
        <f>IF($B331="","",IF($B$322="","",IF($F$4=1,
SUMIFS(ENTRADAS[Valor],ENTRADAS[Categoria],$B$322,ENTRADAS[Status],"Concluído",ENTRADAS[Mês],I$5,ENTRADAS[Ano],$B$5,ENTRADAS[Subcategoria],$B331),
SUMIFS(ENTRADAS[Valor],ENTRADAS[Categoria],$B$322,ENTRADAS[Mês],I$5,ENTRADAS[Ano],$B$5,ENTRADAS[Subcategoria],$B331))))</f>
        <v/>
      </c>
      <c r="J331" s="61" t="str">
        <f>IF($B331="","",IF($B$322="","",IF($F$4=1,
SUMIFS(ENTRADAS[Valor],ENTRADAS[Categoria],$B$322,ENTRADAS[Status],"Concluído",ENTRADAS[Mês],J$5,ENTRADAS[Ano],$B$5,ENTRADAS[Subcategoria],$B331),
SUMIFS(ENTRADAS[Valor],ENTRADAS[Categoria],$B$322,ENTRADAS[Mês],J$5,ENTRADAS[Ano],$B$5,ENTRADAS[Subcategoria],$B331))))</f>
        <v/>
      </c>
      <c r="K331" s="61" t="str">
        <f>IF($B331="","",IF($B$322="","",IF($F$4=1,
SUMIFS(ENTRADAS[Valor],ENTRADAS[Categoria],$B$322,ENTRADAS[Status],"Concluído",ENTRADAS[Mês],K$5,ENTRADAS[Ano],$B$5,ENTRADAS[Subcategoria],$B331),
SUMIFS(ENTRADAS[Valor],ENTRADAS[Categoria],$B$322,ENTRADAS[Mês],K$5,ENTRADAS[Ano],$B$5,ENTRADAS[Subcategoria],$B331))))</f>
        <v/>
      </c>
      <c r="L331" s="61" t="str">
        <f>IF($B331="","",IF($B$322="","",IF($F$4=1,
SUMIFS(ENTRADAS[Valor],ENTRADAS[Categoria],$B$322,ENTRADAS[Status],"Concluído",ENTRADAS[Mês],L$5,ENTRADAS[Ano],$B$5,ENTRADAS[Subcategoria],$B331),
SUMIFS(ENTRADAS[Valor],ENTRADAS[Categoria],$B$322,ENTRADAS[Mês],L$5,ENTRADAS[Ano],$B$5,ENTRADAS[Subcategoria],$B331))))</f>
        <v/>
      </c>
      <c r="M331" s="61" t="str">
        <f>IF($B331="","",IF($B$322="","",IF($F$4=1,
SUMIFS(ENTRADAS[Valor],ENTRADAS[Categoria],$B$322,ENTRADAS[Status],"Concluído",ENTRADAS[Mês],M$5,ENTRADAS[Ano],$B$5,ENTRADAS[Subcategoria],$B331),
SUMIFS(ENTRADAS[Valor],ENTRADAS[Categoria],$B$322,ENTRADAS[Mês],M$5,ENTRADAS[Ano],$B$5,ENTRADAS[Subcategoria],$B331))))</f>
        <v/>
      </c>
      <c r="N331" s="61" t="str">
        <f>IF($B331="","",IF($B$322="","",IF($F$4=1,
SUMIFS(ENTRADAS[Valor],ENTRADAS[Categoria],$B$322,ENTRADAS[Status],"Concluído",ENTRADAS[Mês],N$5,ENTRADAS[Ano],$B$5,ENTRADAS[Subcategoria],$B331),
SUMIFS(ENTRADAS[Valor],ENTRADAS[Categoria],$B$322,ENTRADAS[Mês],N$5,ENTRADAS[Ano],$B$5,ENTRADAS[Subcategoria],$B331))))</f>
        <v/>
      </c>
      <c r="O331" s="57">
        <f t="shared" si="12"/>
        <v>0</v>
      </c>
    </row>
    <row r="332" spans="2:15" x14ac:dyDescent="0.3">
      <c r="B332" s="93" t="str">
        <f>IF('PLANO DE CONTAS'!D82="","",'PLANO DE CONTAS'!D82)</f>
        <v/>
      </c>
      <c r="C332" s="61" t="str">
        <f>IF($B332="","",IF($B$322="","",IF($F$4=1,
SUMIFS(ENTRADAS[Valor],ENTRADAS[Categoria],$B$322,ENTRADAS[Status],"Concluído",ENTRADAS[Mês],C$5,ENTRADAS[Ano],$B$5,ENTRADAS[Subcategoria],$B332),
SUMIFS(ENTRADAS[Valor],ENTRADAS[Categoria],$B$322,ENTRADAS[Mês],C$5,ENTRADAS[Ano],$B$5,ENTRADAS[Subcategoria],$B332))))</f>
        <v/>
      </c>
      <c r="D332" s="61" t="str">
        <f>IF($B332="","",IF($B$322="","",IF($F$4=1,
SUMIFS(ENTRADAS[Valor],ENTRADAS[Categoria],$B$322,ENTRADAS[Status],"Concluído",ENTRADAS[Mês],D$5,ENTRADAS[Ano],$B$5,ENTRADAS[Subcategoria],$B332),
SUMIFS(ENTRADAS[Valor],ENTRADAS[Categoria],$B$322,ENTRADAS[Mês],D$5,ENTRADAS[Ano],$B$5,ENTRADAS[Subcategoria],$B332))))</f>
        <v/>
      </c>
      <c r="E332" s="61" t="str">
        <f>IF($B332="","",IF($B$322="","",IF($F$4=1,
SUMIFS(ENTRADAS[Valor],ENTRADAS[Categoria],$B$322,ENTRADAS[Status],"Concluído",ENTRADAS[Mês],E$5,ENTRADAS[Ano],$B$5,ENTRADAS[Subcategoria],$B332),
SUMIFS(ENTRADAS[Valor],ENTRADAS[Categoria],$B$322,ENTRADAS[Mês],E$5,ENTRADAS[Ano],$B$5,ENTRADAS[Subcategoria],$B332))))</f>
        <v/>
      </c>
      <c r="F332" s="61" t="str">
        <f>IF($B332="","",IF($B$322="","",IF($F$4=1,
SUMIFS(ENTRADAS[Valor],ENTRADAS[Categoria],$B$322,ENTRADAS[Status],"Concluído",ENTRADAS[Mês],F$5,ENTRADAS[Ano],$B$5,ENTRADAS[Subcategoria],$B332),
SUMIFS(ENTRADAS[Valor],ENTRADAS[Categoria],$B$322,ENTRADAS[Mês],F$5,ENTRADAS[Ano],$B$5,ENTRADAS[Subcategoria],$B332))))</f>
        <v/>
      </c>
      <c r="G332" s="61" t="str">
        <f>IF($B332="","",IF($B$322="","",IF($F$4=1,
SUMIFS(ENTRADAS[Valor],ENTRADAS[Categoria],$B$322,ENTRADAS[Status],"Concluído",ENTRADAS[Mês],G$5,ENTRADAS[Ano],$B$5,ENTRADAS[Subcategoria],$B332),
SUMIFS(ENTRADAS[Valor],ENTRADAS[Categoria],$B$322,ENTRADAS[Mês],G$5,ENTRADAS[Ano],$B$5,ENTRADAS[Subcategoria],$B332))))</f>
        <v/>
      </c>
      <c r="H332" s="61" t="str">
        <f>IF($B332="","",IF($B$322="","",IF($F$4=1,
SUMIFS(ENTRADAS[Valor],ENTRADAS[Categoria],$B$322,ENTRADAS[Status],"Concluído",ENTRADAS[Mês],H$5,ENTRADAS[Ano],$B$5,ENTRADAS[Subcategoria],$B332),
SUMIFS(ENTRADAS[Valor],ENTRADAS[Categoria],$B$322,ENTRADAS[Mês],H$5,ENTRADAS[Ano],$B$5,ENTRADAS[Subcategoria],$B332))))</f>
        <v/>
      </c>
      <c r="I332" s="61" t="str">
        <f>IF($B332="","",IF($B$322="","",IF($F$4=1,
SUMIFS(ENTRADAS[Valor],ENTRADAS[Categoria],$B$322,ENTRADAS[Status],"Concluído",ENTRADAS[Mês],I$5,ENTRADAS[Ano],$B$5,ENTRADAS[Subcategoria],$B332),
SUMIFS(ENTRADAS[Valor],ENTRADAS[Categoria],$B$322,ENTRADAS[Mês],I$5,ENTRADAS[Ano],$B$5,ENTRADAS[Subcategoria],$B332))))</f>
        <v/>
      </c>
      <c r="J332" s="61" t="str">
        <f>IF($B332="","",IF($B$322="","",IF($F$4=1,
SUMIFS(ENTRADAS[Valor],ENTRADAS[Categoria],$B$322,ENTRADAS[Status],"Concluído",ENTRADAS[Mês],J$5,ENTRADAS[Ano],$B$5,ENTRADAS[Subcategoria],$B332),
SUMIFS(ENTRADAS[Valor],ENTRADAS[Categoria],$B$322,ENTRADAS[Mês],J$5,ENTRADAS[Ano],$B$5,ENTRADAS[Subcategoria],$B332))))</f>
        <v/>
      </c>
      <c r="K332" s="61" t="str">
        <f>IF($B332="","",IF($B$322="","",IF($F$4=1,
SUMIFS(ENTRADAS[Valor],ENTRADAS[Categoria],$B$322,ENTRADAS[Status],"Concluído",ENTRADAS[Mês],K$5,ENTRADAS[Ano],$B$5,ENTRADAS[Subcategoria],$B332),
SUMIFS(ENTRADAS[Valor],ENTRADAS[Categoria],$B$322,ENTRADAS[Mês],K$5,ENTRADAS[Ano],$B$5,ENTRADAS[Subcategoria],$B332))))</f>
        <v/>
      </c>
      <c r="L332" s="61" t="str">
        <f>IF($B332="","",IF($B$322="","",IF($F$4=1,
SUMIFS(ENTRADAS[Valor],ENTRADAS[Categoria],$B$322,ENTRADAS[Status],"Concluído",ENTRADAS[Mês],L$5,ENTRADAS[Ano],$B$5,ENTRADAS[Subcategoria],$B332),
SUMIFS(ENTRADAS[Valor],ENTRADAS[Categoria],$B$322,ENTRADAS[Mês],L$5,ENTRADAS[Ano],$B$5,ENTRADAS[Subcategoria],$B332))))</f>
        <v/>
      </c>
      <c r="M332" s="61" t="str">
        <f>IF($B332="","",IF($B$322="","",IF($F$4=1,
SUMIFS(ENTRADAS[Valor],ENTRADAS[Categoria],$B$322,ENTRADAS[Status],"Concluído",ENTRADAS[Mês],M$5,ENTRADAS[Ano],$B$5,ENTRADAS[Subcategoria],$B332),
SUMIFS(ENTRADAS[Valor],ENTRADAS[Categoria],$B$322,ENTRADAS[Mês],M$5,ENTRADAS[Ano],$B$5,ENTRADAS[Subcategoria],$B332))))</f>
        <v/>
      </c>
      <c r="N332" s="61" t="str">
        <f>IF($B332="","",IF($B$322="","",IF($F$4=1,
SUMIFS(ENTRADAS[Valor],ENTRADAS[Categoria],$B$322,ENTRADAS[Status],"Concluído",ENTRADAS[Mês],N$5,ENTRADAS[Ano],$B$5,ENTRADAS[Subcategoria],$B332),
SUMIFS(ENTRADAS[Valor],ENTRADAS[Categoria],$B$322,ENTRADAS[Mês],N$5,ENTRADAS[Ano],$B$5,ENTRADAS[Subcategoria],$B332))))</f>
        <v/>
      </c>
      <c r="O332" s="57">
        <f t="shared" si="12"/>
        <v>0</v>
      </c>
    </row>
    <row r="333" spans="2:15" x14ac:dyDescent="0.3">
      <c r="B333" s="93" t="str">
        <f>IF('PLANO DE CONTAS'!D83="","",'PLANO DE CONTAS'!D83)</f>
        <v/>
      </c>
      <c r="C333" s="61" t="str">
        <f>IF($B333="","",IF($B$322="","",IF($F$4=1,
SUMIFS(ENTRADAS[Valor],ENTRADAS[Categoria],$B$322,ENTRADAS[Status],"Concluído",ENTRADAS[Mês],C$5,ENTRADAS[Ano],$B$5,ENTRADAS[Subcategoria],$B333),
SUMIFS(ENTRADAS[Valor],ENTRADAS[Categoria],$B$322,ENTRADAS[Mês],C$5,ENTRADAS[Ano],$B$5,ENTRADAS[Subcategoria],$B333))))</f>
        <v/>
      </c>
      <c r="D333" s="61" t="str">
        <f>IF($B333="","",IF($B$322="","",IF($F$4=1,
SUMIFS(ENTRADAS[Valor],ENTRADAS[Categoria],$B$322,ENTRADAS[Status],"Concluído",ENTRADAS[Mês],D$5,ENTRADAS[Ano],$B$5,ENTRADAS[Subcategoria],$B333),
SUMIFS(ENTRADAS[Valor],ENTRADAS[Categoria],$B$322,ENTRADAS[Mês],D$5,ENTRADAS[Ano],$B$5,ENTRADAS[Subcategoria],$B333))))</f>
        <v/>
      </c>
      <c r="E333" s="61" t="str">
        <f>IF($B333="","",IF($B$322="","",IF($F$4=1,
SUMIFS(ENTRADAS[Valor],ENTRADAS[Categoria],$B$322,ENTRADAS[Status],"Concluído",ENTRADAS[Mês],E$5,ENTRADAS[Ano],$B$5,ENTRADAS[Subcategoria],$B333),
SUMIFS(ENTRADAS[Valor],ENTRADAS[Categoria],$B$322,ENTRADAS[Mês],E$5,ENTRADAS[Ano],$B$5,ENTRADAS[Subcategoria],$B333))))</f>
        <v/>
      </c>
      <c r="F333" s="61" t="str">
        <f>IF($B333="","",IF($B$322="","",IF($F$4=1,
SUMIFS(ENTRADAS[Valor],ENTRADAS[Categoria],$B$322,ENTRADAS[Status],"Concluído",ENTRADAS[Mês],F$5,ENTRADAS[Ano],$B$5,ENTRADAS[Subcategoria],$B333),
SUMIFS(ENTRADAS[Valor],ENTRADAS[Categoria],$B$322,ENTRADAS[Mês],F$5,ENTRADAS[Ano],$B$5,ENTRADAS[Subcategoria],$B333))))</f>
        <v/>
      </c>
      <c r="G333" s="61" t="str">
        <f>IF($B333="","",IF($B$322="","",IF($F$4=1,
SUMIFS(ENTRADAS[Valor],ENTRADAS[Categoria],$B$322,ENTRADAS[Status],"Concluído",ENTRADAS[Mês],G$5,ENTRADAS[Ano],$B$5,ENTRADAS[Subcategoria],$B333),
SUMIFS(ENTRADAS[Valor],ENTRADAS[Categoria],$B$322,ENTRADAS[Mês],G$5,ENTRADAS[Ano],$B$5,ENTRADAS[Subcategoria],$B333))))</f>
        <v/>
      </c>
      <c r="H333" s="61" t="str">
        <f>IF($B333="","",IF($B$322="","",IF($F$4=1,
SUMIFS(ENTRADAS[Valor],ENTRADAS[Categoria],$B$322,ENTRADAS[Status],"Concluído",ENTRADAS[Mês],H$5,ENTRADAS[Ano],$B$5,ENTRADAS[Subcategoria],$B333),
SUMIFS(ENTRADAS[Valor],ENTRADAS[Categoria],$B$322,ENTRADAS[Mês],H$5,ENTRADAS[Ano],$B$5,ENTRADAS[Subcategoria],$B333))))</f>
        <v/>
      </c>
      <c r="I333" s="61" t="str">
        <f>IF($B333="","",IF($B$322="","",IF($F$4=1,
SUMIFS(ENTRADAS[Valor],ENTRADAS[Categoria],$B$322,ENTRADAS[Status],"Concluído",ENTRADAS[Mês],I$5,ENTRADAS[Ano],$B$5,ENTRADAS[Subcategoria],$B333),
SUMIFS(ENTRADAS[Valor],ENTRADAS[Categoria],$B$322,ENTRADAS[Mês],I$5,ENTRADAS[Ano],$B$5,ENTRADAS[Subcategoria],$B333))))</f>
        <v/>
      </c>
      <c r="J333" s="61" t="str">
        <f>IF($B333="","",IF($B$322="","",IF($F$4=1,
SUMIFS(ENTRADAS[Valor],ENTRADAS[Categoria],$B$322,ENTRADAS[Status],"Concluído",ENTRADAS[Mês],J$5,ENTRADAS[Ano],$B$5,ENTRADAS[Subcategoria],$B333),
SUMIFS(ENTRADAS[Valor],ENTRADAS[Categoria],$B$322,ENTRADAS[Mês],J$5,ENTRADAS[Ano],$B$5,ENTRADAS[Subcategoria],$B333))))</f>
        <v/>
      </c>
      <c r="K333" s="61" t="str">
        <f>IF($B333="","",IF($B$322="","",IF($F$4=1,
SUMIFS(ENTRADAS[Valor],ENTRADAS[Categoria],$B$322,ENTRADAS[Status],"Concluído",ENTRADAS[Mês],K$5,ENTRADAS[Ano],$B$5,ENTRADAS[Subcategoria],$B333),
SUMIFS(ENTRADAS[Valor],ENTRADAS[Categoria],$B$322,ENTRADAS[Mês],K$5,ENTRADAS[Ano],$B$5,ENTRADAS[Subcategoria],$B333))))</f>
        <v/>
      </c>
      <c r="L333" s="61" t="str">
        <f>IF($B333="","",IF($B$322="","",IF($F$4=1,
SUMIFS(ENTRADAS[Valor],ENTRADAS[Categoria],$B$322,ENTRADAS[Status],"Concluído",ENTRADAS[Mês],L$5,ENTRADAS[Ano],$B$5,ENTRADAS[Subcategoria],$B333),
SUMIFS(ENTRADAS[Valor],ENTRADAS[Categoria],$B$322,ENTRADAS[Mês],L$5,ENTRADAS[Ano],$B$5,ENTRADAS[Subcategoria],$B333))))</f>
        <v/>
      </c>
      <c r="M333" s="61" t="str">
        <f>IF($B333="","",IF($B$322="","",IF($F$4=1,
SUMIFS(ENTRADAS[Valor],ENTRADAS[Categoria],$B$322,ENTRADAS[Status],"Concluído",ENTRADAS[Mês],M$5,ENTRADAS[Ano],$B$5,ENTRADAS[Subcategoria],$B333),
SUMIFS(ENTRADAS[Valor],ENTRADAS[Categoria],$B$322,ENTRADAS[Mês],M$5,ENTRADAS[Ano],$B$5,ENTRADAS[Subcategoria],$B333))))</f>
        <v/>
      </c>
      <c r="N333" s="61" t="str">
        <f>IF($B333="","",IF($B$322="","",IF($F$4=1,
SUMIFS(ENTRADAS[Valor],ENTRADAS[Categoria],$B$322,ENTRADAS[Status],"Concluído",ENTRADAS[Mês],N$5,ENTRADAS[Ano],$B$5,ENTRADAS[Subcategoria],$B333),
SUMIFS(ENTRADAS[Valor],ENTRADAS[Categoria],$B$322,ENTRADAS[Mês],N$5,ENTRADAS[Ano],$B$5,ENTRADAS[Subcategoria],$B333))))</f>
        <v/>
      </c>
      <c r="O333" s="57">
        <f t="shared" si="12"/>
        <v>0</v>
      </c>
    </row>
    <row r="334" spans="2:15" x14ac:dyDescent="0.3">
      <c r="B334" s="93" t="str">
        <f>IF('PLANO DE CONTAS'!D84="","",'PLANO DE CONTAS'!D84)</f>
        <v/>
      </c>
      <c r="C334" s="61" t="str">
        <f>IF($B334="","",IF($B$322="","",IF($F$4=1,
SUMIFS(ENTRADAS[Valor],ENTRADAS[Categoria],$B$322,ENTRADAS[Status],"Concluído",ENTRADAS[Mês],C$5,ENTRADAS[Ano],$B$5,ENTRADAS[Subcategoria],$B334),
SUMIFS(ENTRADAS[Valor],ENTRADAS[Categoria],$B$322,ENTRADAS[Mês],C$5,ENTRADAS[Ano],$B$5,ENTRADAS[Subcategoria],$B334))))</f>
        <v/>
      </c>
      <c r="D334" s="61" t="str">
        <f>IF($B334="","",IF($B$322="","",IF($F$4=1,
SUMIFS(ENTRADAS[Valor],ENTRADAS[Categoria],$B$322,ENTRADAS[Status],"Concluído",ENTRADAS[Mês],D$5,ENTRADAS[Ano],$B$5,ENTRADAS[Subcategoria],$B334),
SUMIFS(ENTRADAS[Valor],ENTRADAS[Categoria],$B$322,ENTRADAS[Mês],D$5,ENTRADAS[Ano],$B$5,ENTRADAS[Subcategoria],$B334))))</f>
        <v/>
      </c>
      <c r="E334" s="61" t="str">
        <f>IF($B334="","",IF($B$322="","",IF($F$4=1,
SUMIFS(ENTRADAS[Valor],ENTRADAS[Categoria],$B$322,ENTRADAS[Status],"Concluído",ENTRADAS[Mês],E$5,ENTRADAS[Ano],$B$5,ENTRADAS[Subcategoria],$B334),
SUMIFS(ENTRADAS[Valor],ENTRADAS[Categoria],$B$322,ENTRADAS[Mês],E$5,ENTRADAS[Ano],$B$5,ENTRADAS[Subcategoria],$B334))))</f>
        <v/>
      </c>
      <c r="F334" s="61" t="str">
        <f>IF($B334="","",IF($B$322="","",IF($F$4=1,
SUMIFS(ENTRADAS[Valor],ENTRADAS[Categoria],$B$322,ENTRADAS[Status],"Concluído",ENTRADAS[Mês],F$5,ENTRADAS[Ano],$B$5,ENTRADAS[Subcategoria],$B334),
SUMIFS(ENTRADAS[Valor],ENTRADAS[Categoria],$B$322,ENTRADAS[Mês],F$5,ENTRADAS[Ano],$B$5,ENTRADAS[Subcategoria],$B334))))</f>
        <v/>
      </c>
      <c r="G334" s="61" t="str">
        <f>IF($B334="","",IF($B$322="","",IF($F$4=1,
SUMIFS(ENTRADAS[Valor],ENTRADAS[Categoria],$B$322,ENTRADAS[Status],"Concluído",ENTRADAS[Mês],G$5,ENTRADAS[Ano],$B$5,ENTRADAS[Subcategoria],$B334),
SUMIFS(ENTRADAS[Valor],ENTRADAS[Categoria],$B$322,ENTRADAS[Mês],G$5,ENTRADAS[Ano],$B$5,ENTRADAS[Subcategoria],$B334))))</f>
        <v/>
      </c>
      <c r="H334" s="61" t="str">
        <f>IF($B334="","",IF($B$322="","",IF($F$4=1,
SUMIFS(ENTRADAS[Valor],ENTRADAS[Categoria],$B$322,ENTRADAS[Status],"Concluído",ENTRADAS[Mês],H$5,ENTRADAS[Ano],$B$5,ENTRADAS[Subcategoria],$B334),
SUMIFS(ENTRADAS[Valor],ENTRADAS[Categoria],$B$322,ENTRADAS[Mês],H$5,ENTRADAS[Ano],$B$5,ENTRADAS[Subcategoria],$B334))))</f>
        <v/>
      </c>
      <c r="I334" s="61" t="str">
        <f>IF($B334="","",IF($B$322="","",IF($F$4=1,
SUMIFS(ENTRADAS[Valor],ENTRADAS[Categoria],$B$322,ENTRADAS[Status],"Concluído",ENTRADAS[Mês],I$5,ENTRADAS[Ano],$B$5,ENTRADAS[Subcategoria],$B334),
SUMIFS(ENTRADAS[Valor],ENTRADAS[Categoria],$B$322,ENTRADAS[Mês],I$5,ENTRADAS[Ano],$B$5,ENTRADAS[Subcategoria],$B334))))</f>
        <v/>
      </c>
      <c r="J334" s="61" t="str">
        <f>IF($B334="","",IF($B$322="","",IF($F$4=1,
SUMIFS(ENTRADAS[Valor],ENTRADAS[Categoria],$B$322,ENTRADAS[Status],"Concluído",ENTRADAS[Mês],J$5,ENTRADAS[Ano],$B$5,ENTRADAS[Subcategoria],$B334),
SUMIFS(ENTRADAS[Valor],ENTRADAS[Categoria],$B$322,ENTRADAS[Mês],J$5,ENTRADAS[Ano],$B$5,ENTRADAS[Subcategoria],$B334))))</f>
        <v/>
      </c>
      <c r="K334" s="61" t="str">
        <f>IF($B334="","",IF($B$322="","",IF($F$4=1,
SUMIFS(ENTRADAS[Valor],ENTRADAS[Categoria],$B$322,ENTRADAS[Status],"Concluído",ENTRADAS[Mês],K$5,ENTRADAS[Ano],$B$5,ENTRADAS[Subcategoria],$B334),
SUMIFS(ENTRADAS[Valor],ENTRADAS[Categoria],$B$322,ENTRADAS[Mês],K$5,ENTRADAS[Ano],$B$5,ENTRADAS[Subcategoria],$B334))))</f>
        <v/>
      </c>
      <c r="L334" s="61" t="str">
        <f>IF($B334="","",IF($B$322="","",IF($F$4=1,
SUMIFS(ENTRADAS[Valor],ENTRADAS[Categoria],$B$322,ENTRADAS[Status],"Concluído",ENTRADAS[Mês],L$5,ENTRADAS[Ano],$B$5,ENTRADAS[Subcategoria],$B334),
SUMIFS(ENTRADAS[Valor],ENTRADAS[Categoria],$B$322,ENTRADAS[Mês],L$5,ENTRADAS[Ano],$B$5,ENTRADAS[Subcategoria],$B334))))</f>
        <v/>
      </c>
      <c r="M334" s="61" t="str">
        <f>IF($B334="","",IF($B$322="","",IF($F$4=1,
SUMIFS(ENTRADAS[Valor],ENTRADAS[Categoria],$B$322,ENTRADAS[Status],"Concluído",ENTRADAS[Mês],M$5,ENTRADAS[Ano],$B$5,ENTRADAS[Subcategoria],$B334),
SUMIFS(ENTRADAS[Valor],ENTRADAS[Categoria],$B$322,ENTRADAS[Mês],M$5,ENTRADAS[Ano],$B$5,ENTRADAS[Subcategoria],$B334))))</f>
        <v/>
      </c>
      <c r="N334" s="61" t="str">
        <f>IF($B334="","",IF($B$322="","",IF($F$4=1,
SUMIFS(ENTRADAS[Valor],ENTRADAS[Categoria],$B$322,ENTRADAS[Status],"Concluído",ENTRADAS[Mês],N$5,ENTRADAS[Ano],$B$5,ENTRADAS[Subcategoria],$B334),
SUMIFS(ENTRADAS[Valor],ENTRADAS[Categoria],$B$322,ENTRADAS[Mês],N$5,ENTRADAS[Ano],$B$5,ENTRADAS[Subcategoria],$B334))))</f>
        <v/>
      </c>
      <c r="O334" s="57">
        <f t="shared" si="12"/>
        <v>0</v>
      </c>
    </row>
    <row r="335" spans="2:15" x14ac:dyDescent="0.3">
      <c r="B335" s="93" t="str">
        <f>IF('PLANO DE CONTAS'!D85="","",'PLANO DE CONTAS'!D85)</f>
        <v/>
      </c>
      <c r="C335" s="61" t="str">
        <f>IF($B335="","",IF($B$322="","",IF($F$4=1,
SUMIFS(ENTRADAS[Valor],ENTRADAS[Categoria],$B$322,ENTRADAS[Status],"Concluído",ENTRADAS[Mês],C$5,ENTRADAS[Ano],$B$5,ENTRADAS[Subcategoria],$B335),
SUMIFS(ENTRADAS[Valor],ENTRADAS[Categoria],$B$322,ENTRADAS[Mês],C$5,ENTRADAS[Ano],$B$5,ENTRADAS[Subcategoria],$B335))))</f>
        <v/>
      </c>
      <c r="D335" s="61" t="str">
        <f>IF($B335="","",IF($B$322="","",IF($F$4=1,
SUMIFS(ENTRADAS[Valor],ENTRADAS[Categoria],$B$322,ENTRADAS[Status],"Concluído",ENTRADAS[Mês],D$5,ENTRADAS[Ano],$B$5,ENTRADAS[Subcategoria],$B335),
SUMIFS(ENTRADAS[Valor],ENTRADAS[Categoria],$B$322,ENTRADAS[Mês],D$5,ENTRADAS[Ano],$B$5,ENTRADAS[Subcategoria],$B335))))</f>
        <v/>
      </c>
      <c r="E335" s="61" t="str">
        <f>IF($B335="","",IF($B$322="","",IF($F$4=1,
SUMIFS(ENTRADAS[Valor],ENTRADAS[Categoria],$B$322,ENTRADAS[Status],"Concluído",ENTRADAS[Mês],E$5,ENTRADAS[Ano],$B$5,ENTRADAS[Subcategoria],$B335),
SUMIFS(ENTRADAS[Valor],ENTRADAS[Categoria],$B$322,ENTRADAS[Mês],E$5,ENTRADAS[Ano],$B$5,ENTRADAS[Subcategoria],$B335))))</f>
        <v/>
      </c>
      <c r="F335" s="61" t="str">
        <f>IF($B335="","",IF($B$322="","",IF($F$4=1,
SUMIFS(ENTRADAS[Valor],ENTRADAS[Categoria],$B$322,ENTRADAS[Status],"Concluído",ENTRADAS[Mês],F$5,ENTRADAS[Ano],$B$5,ENTRADAS[Subcategoria],$B335),
SUMIFS(ENTRADAS[Valor],ENTRADAS[Categoria],$B$322,ENTRADAS[Mês],F$5,ENTRADAS[Ano],$B$5,ENTRADAS[Subcategoria],$B335))))</f>
        <v/>
      </c>
      <c r="G335" s="61" t="str">
        <f>IF($B335="","",IF($B$322="","",IF($F$4=1,
SUMIFS(ENTRADAS[Valor],ENTRADAS[Categoria],$B$322,ENTRADAS[Status],"Concluído",ENTRADAS[Mês],G$5,ENTRADAS[Ano],$B$5,ENTRADAS[Subcategoria],$B335),
SUMIFS(ENTRADAS[Valor],ENTRADAS[Categoria],$B$322,ENTRADAS[Mês],G$5,ENTRADAS[Ano],$B$5,ENTRADAS[Subcategoria],$B335))))</f>
        <v/>
      </c>
      <c r="H335" s="61" t="str">
        <f>IF($B335="","",IF($B$322="","",IF($F$4=1,
SUMIFS(ENTRADAS[Valor],ENTRADAS[Categoria],$B$322,ENTRADAS[Status],"Concluído",ENTRADAS[Mês],H$5,ENTRADAS[Ano],$B$5,ENTRADAS[Subcategoria],$B335),
SUMIFS(ENTRADAS[Valor],ENTRADAS[Categoria],$B$322,ENTRADAS[Mês],H$5,ENTRADAS[Ano],$B$5,ENTRADAS[Subcategoria],$B335))))</f>
        <v/>
      </c>
      <c r="I335" s="61" t="str">
        <f>IF($B335="","",IF($B$322="","",IF($F$4=1,
SUMIFS(ENTRADAS[Valor],ENTRADAS[Categoria],$B$322,ENTRADAS[Status],"Concluído",ENTRADAS[Mês],I$5,ENTRADAS[Ano],$B$5,ENTRADAS[Subcategoria],$B335),
SUMIFS(ENTRADAS[Valor],ENTRADAS[Categoria],$B$322,ENTRADAS[Mês],I$5,ENTRADAS[Ano],$B$5,ENTRADAS[Subcategoria],$B335))))</f>
        <v/>
      </c>
      <c r="J335" s="61" t="str">
        <f>IF($B335="","",IF($B$322="","",IF($F$4=1,
SUMIFS(ENTRADAS[Valor],ENTRADAS[Categoria],$B$322,ENTRADAS[Status],"Concluído",ENTRADAS[Mês],J$5,ENTRADAS[Ano],$B$5,ENTRADAS[Subcategoria],$B335),
SUMIFS(ENTRADAS[Valor],ENTRADAS[Categoria],$B$322,ENTRADAS[Mês],J$5,ENTRADAS[Ano],$B$5,ENTRADAS[Subcategoria],$B335))))</f>
        <v/>
      </c>
      <c r="K335" s="61" t="str">
        <f>IF($B335="","",IF($B$322="","",IF($F$4=1,
SUMIFS(ENTRADAS[Valor],ENTRADAS[Categoria],$B$322,ENTRADAS[Status],"Concluído",ENTRADAS[Mês],K$5,ENTRADAS[Ano],$B$5,ENTRADAS[Subcategoria],$B335),
SUMIFS(ENTRADAS[Valor],ENTRADAS[Categoria],$B$322,ENTRADAS[Mês],K$5,ENTRADAS[Ano],$B$5,ENTRADAS[Subcategoria],$B335))))</f>
        <v/>
      </c>
      <c r="L335" s="61" t="str">
        <f>IF($B335="","",IF($B$322="","",IF($F$4=1,
SUMIFS(ENTRADAS[Valor],ENTRADAS[Categoria],$B$322,ENTRADAS[Status],"Concluído",ENTRADAS[Mês],L$5,ENTRADAS[Ano],$B$5,ENTRADAS[Subcategoria],$B335),
SUMIFS(ENTRADAS[Valor],ENTRADAS[Categoria],$B$322,ENTRADAS[Mês],L$5,ENTRADAS[Ano],$B$5,ENTRADAS[Subcategoria],$B335))))</f>
        <v/>
      </c>
      <c r="M335" s="61" t="str">
        <f>IF($B335="","",IF($B$322="","",IF($F$4=1,
SUMIFS(ENTRADAS[Valor],ENTRADAS[Categoria],$B$322,ENTRADAS[Status],"Concluído",ENTRADAS[Mês],M$5,ENTRADAS[Ano],$B$5,ENTRADAS[Subcategoria],$B335),
SUMIFS(ENTRADAS[Valor],ENTRADAS[Categoria],$B$322,ENTRADAS[Mês],M$5,ENTRADAS[Ano],$B$5,ENTRADAS[Subcategoria],$B335))))</f>
        <v/>
      </c>
      <c r="N335" s="61" t="str">
        <f>IF($B335="","",IF($B$322="","",IF($F$4=1,
SUMIFS(ENTRADAS[Valor],ENTRADAS[Categoria],$B$322,ENTRADAS[Status],"Concluído",ENTRADAS[Mês],N$5,ENTRADAS[Ano],$B$5,ENTRADAS[Subcategoria],$B335),
SUMIFS(ENTRADAS[Valor],ENTRADAS[Categoria],$B$322,ENTRADAS[Mês],N$5,ENTRADAS[Ano],$B$5,ENTRADAS[Subcategoria],$B335))))</f>
        <v/>
      </c>
      <c r="O335" s="57">
        <f t="shared" si="12"/>
        <v>0</v>
      </c>
    </row>
    <row r="336" spans="2:15" x14ac:dyDescent="0.3">
      <c r="B336" s="93" t="str">
        <f>IF('PLANO DE CONTAS'!D86="","",'PLANO DE CONTAS'!D86)</f>
        <v/>
      </c>
      <c r="C336" s="61" t="str">
        <f>IF($B336="","",IF($B$322="","",IF($F$4=1,
SUMIFS(ENTRADAS[Valor],ENTRADAS[Categoria],$B$322,ENTRADAS[Status],"Concluído",ENTRADAS[Mês],C$5,ENTRADAS[Ano],$B$5,ENTRADAS[Subcategoria],$B336),
SUMIFS(ENTRADAS[Valor],ENTRADAS[Categoria],$B$322,ENTRADAS[Mês],C$5,ENTRADAS[Ano],$B$5,ENTRADAS[Subcategoria],$B336))))</f>
        <v/>
      </c>
      <c r="D336" s="61" t="str">
        <f>IF($B336="","",IF($B$322="","",IF($F$4=1,
SUMIFS(ENTRADAS[Valor],ENTRADAS[Categoria],$B$322,ENTRADAS[Status],"Concluído",ENTRADAS[Mês],D$5,ENTRADAS[Ano],$B$5,ENTRADAS[Subcategoria],$B336),
SUMIFS(ENTRADAS[Valor],ENTRADAS[Categoria],$B$322,ENTRADAS[Mês],D$5,ENTRADAS[Ano],$B$5,ENTRADAS[Subcategoria],$B336))))</f>
        <v/>
      </c>
      <c r="E336" s="61" t="str">
        <f>IF($B336="","",IF($B$322="","",IF($F$4=1,
SUMIFS(ENTRADAS[Valor],ENTRADAS[Categoria],$B$322,ENTRADAS[Status],"Concluído",ENTRADAS[Mês],E$5,ENTRADAS[Ano],$B$5,ENTRADAS[Subcategoria],$B336),
SUMIFS(ENTRADAS[Valor],ENTRADAS[Categoria],$B$322,ENTRADAS[Mês],E$5,ENTRADAS[Ano],$B$5,ENTRADAS[Subcategoria],$B336))))</f>
        <v/>
      </c>
      <c r="F336" s="61" t="str">
        <f>IF($B336="","",IF($B$322="","",IF($F$4=1,
SUMIFS(ENTRADAS[Valor],ENTRADAS[Categoria],$B$322,ENTRADAS[Status],"Concluído",ENTRADAS[Mês],F$5,ENTRADAS[Ano],$B$5,ENTRADAS[Subcategoria],$B336),
SUMIFS(ENTRADAS[Valor],ENTRADAS[Categoria],$B$322,ENTRADAS[Mês],F$5,ENTRADAS[Ano],$B$5,ENTRADAS[Subcategoria],$B336))))</f>
        <v/>
      </c>
      <c r="G336" s="61" t="str">
        <f>IF($B336="","",IF($B$322="","",IF($F$4=1,
SUMIFS(ENTRADAS[Valor],ENTRADAS[Categoria],$B$322,ENTRADAS[Status],"Concluído",ENTRADAS[Mês],G$5,ENTRADAS[Ano],$B$5,ENTRADAS[Subcategoria],$B336),
SUMIFS(ENTRADAS[Valor],ENTRADAS[Categoria],$B$322,ENTRADAS[Mês],G$5,ENTRADAS[Ano],$B$5,ENTRADAS[Subcategoria],$B336))))</f>
        <v/>
      </c>
      <c r="H336" s="61" t="str">
        <f>IF($B336="","",IF($B$322="","",IF($F$4=1,
SUMIFS(ENTRADAS[Valor],ENTRADAS[Categoria],$B$322,ENTRADAS[Status],"Concluído",ENTRADAS[Mês],H$5,ENTRADAS[Ano],$B$5,ENTRADAS[Subcategoria],$B336),
SUMIFS(ENTRADAS[Valor],ENTRADAS[Categoria],$B$322,ENTRADAS[Mês],H$5,ENTRADAS[Ano],$B$5,ENTRADAS[Subcategoria],$B336))))</f>
        <v/>
      </c>
      <c r="I336" s="61" t="str">
        <f>IF($B336="","",IF($B$322="","",IF($F$4=1,
SUMIFS(ENTRADAS[Valor],ENTRADAS[Categoria],$B$322,ENTRADAS[Status],"Concluído",ENTRADAS[Mês],I$5,ENTRADAS[Ano],$B$5,ENTRADAS[Subcategoria],$B336),
SUMIFS(ENTRADAS[Valor],ENTRADAS[Categoria],$B$322,ENTRADAS[Mês],I$5,ENTRADAS[Ano],$B$5,ENTRADAS[Subcategoria],$B336))))</f>
        <v/>
      </c>
      <c r="J336" s="61" t="str">
        <f>IF($B336="","",IF($B$322="","",IF($F$4=1,
SUMIFS(ENTRADAS[Valor],ENTRADAS[Categoria],$B$322,ENTRADAS[Status],"Concluído",ENTRADAS[Mês],J$5,ENTRADAS[Ano],$B$5,ENTRADAS[Subcategoria],$B336),
SUMIFS(ENTRADAS[Valor],ENTRADAS[Categoria],$B$322,ENTRADAS[Mês],J$5,ENTRADAS[Ano],$B$5,ENTRADAS[Subcategoria],$B336))))</f>
        <v/>
      </c>
      <c r="K336" s="61" t="str">
        <f>IF($B336="","",IF($B$322="","",IF($F$4=1,
SUMIFS(ENTRADAS[Valor],ENTRADAS[Categoria],$B$322,ENTRADAS[Status],"Concluído",ENTRADAS[Mês],K$5,ENTRADAS[Ano],$B$5,ENTRADAS[Subcategoria],$B336),
SUMIFS(ENTRADAS[Valor],ENTRADAS[Categoria],$B$322,ENTRADAS[Mês],K$5,ENTRADAS[Ano],$B$5,ENTRADAS[Subcategoria],$B336))))</f>
        <v/>
      </c>
      <c r="L336" s="61" t="str">
        <f>IF($B336="","",IF($B$322="","",IF($F$4=1,
SUMIFS(ENTRADAS[Valor],ENTRADAS[Categoria],$B$322,ENTRADAS[Status],"Concluído",ENTRADAS[Mês],L$5,ENTRADAS[Ano],$B$5,ENTRADAS[Subcategoria],$B336),
SUMIFS(ENTRADAS[Valor],ENTRADAS[Categoria],$B$322,ENTRADAS[Mês],L$5,ENTRADAS[Ano],$B$5,ENTRADAS[Subcategoria],$B336))))</f>
        <v/>
      </c>
      <c r="M336" s="61" t="str">
        <f>IF($B336="","",IF($B$322="","",IF($F$4=1,
SUMIFS(ENTRADAS[Valor],ENTRADAS[Categoria],$B$322,ENTRADAS[Status],"Concluído",ENTRADAS[Mês],M$5,ENTRADAS[Ano],$B$5,ENTRADAS[Subcategoria],$B336),
SUMIFS(ENTRADAS[Valor],ENTRADAS[Categoria],$B$322,ENTRADAS[Mês],M$5,ENTRADAS[Ano],$B$5,ENTRADAS[Subcategoria],$B336))))</f>
        <v/>
      </c>
      <c r="N336" s="61" t="str">
        <f>IF($B336="","",IF($B$322="","",IF($F$4=1,
SUMIFS(ENTRADAS[Valor],ENTRADAS[Categoria],$B$322,ENTRADAS[Status],"Concluído",ENTRADAS[Mês],N$5,ENTRADAS[Ano],$B$5,ENTRADAS[Subcategoria],$B336),
SUMIFS(ENTRADAS[Valor],ENTRADAS[Categoria],$B$322,ENTRADAS[Mês],N$5,ENTRADAS[Ano],$B$5,ENTRADAS[Subcategoria],$B336))))</f>
        <v/>
      </c>
      <c r="O336" s="57">
        <f t="shared" si="12"/>
        <v>0</v>
      </c>
    </row>
    <row r="337" spans="2:15" x14ac:dyDescent="0.3">
      <c r="B337" s="93" t="str">
        <f>IF('PLANO DE CONTAS'!D87="","",'PLANO DE CONTAS'!D87)</f>
        <v/>
      </c>
      <c r="C337" s="61" t="str">
        <f>IF($B337="","",IF($B$322="","",IF($F$4=1,
SUMIFS(ENTRADAS[Valor],ENTRADAS[Categoria],$B$322,ENTRADAS[Status],"Concluído",ENTRADAS[Mês],C$5,ENTRADAS[Ano],$B$5,ENTRADAS[Subcategoria],$B337),
SUMIFS(ENTRADAS[Valor],ENTRADAS[Categoria],$B$322,ENTRADAS[Mês],C$5,ENTRADAS[Ano],$B$5,ENTRADAS[Subcategoria],$B337))))</f>
        <v/>
      </c>
      <c r="D337" s="61" t="str">
        <f>IF($B337="","",IF($B$322="","",IF($F$4=1,
SUMIFS(ENTRADAS[Valor],ENTRADAS[Categoria],$B$322,ENTRADAS[Status],"Concluído",ENTRADAS[Mês],D$5,ENTRADAS[Ano],$B$5,ENTRADAS[Subcategoria],$B337),
SUMIFS(ENTRADAS[Valor],ENTRADAS[Categoria],$B$322,ENTRADAS[Mês],D$5,ENTRADAS[Ano],$B$5,ENTRADAS[Subcategoria],$B337))))</f>
        <v/>
      </c>
      <c r="E337" s="61" t="str">
        <f>IF($B337="","",IF($B$322="","",IF($F$4=1,
SUMIFS(ENTRADAS[Valor],ENTRADAS[Categoria],$B$322,ENTRADAS[Status],"Concluído",ENTRADAS[Mês],E$5,ENTRADAS[Ano],$B$5,ENTRADAS[Subcategoria],$B337),
SUMIFS(ENTRADAS[Valor],ENTRADAS[Categoria],$B$322,ENTRADAS[Mês],E$5,ENTRADAS[Ano],$B$5,ENTRADAS[Subcategoria],$B337))))</f>
        <v/>
      </c>
      <c r="F337" s="61" t="str">
        <f>IF($B337="","",IF($B$322="","",IF($F$4=1,
SUMIFS(ENTRADAS[Valor],ENTRADAS[Categoria],$B$322,ENTRADAS[Status],"Concluído",ENTRADAS[Mês],F$5,ENTRADAS[Ano],$B$5,ENTRADAS[Subcategoria],$B337),
SUMIFS(ENTRADAS[Valor],ENTRADAS[Categoria],$B$322,ENTRADAS[Mês],F$5,ENTRADAS[Ano],$B$5,ENTRADAS[Subcategoria],$B337))))</f>
        <v/>
      </c>
      <c r="G337" s="61" t="str">
        <f>IF($B337="","",IF($B$322="","",IF($F$4=1,
SUMIFS(ENTRADAS[Valor],ENTRADAS[Categoria],$B$322,ENTRADAS[Status],"Concluído",ENTRADAS[Mês],G$5,ENTRADAS[Ano],$B$5,ENTRADAS[Subcategoria],$B337),
SUMIFS(ENTRADAS[Valor],ENTRADAS[Categoria],$B$322,ENTRADAS[Mês],G$5,ENTRADAS[Ano],$B$5,ENTRADAS[Subcategoria],$B337))))</f>
        <v/>
      </c>
      <c r="H337" s="61" t="str">
        <f>IF($B337="","",IF($B$322="","",IF($F$4=1,
SUMIFS(ENTRADAS[Valor],ENTRADAS[Categoria],$B$322,ENTRADAS[Status],"Concluído",ENTRADAS[Mês],H$5,ENTRADAS[Ano],$B$5,ENTRADAS[Subcategoria],$B337),
SUMIFS(ENTRADAS[Valor],ENTRADAS[Categoria],$B$322,ENTRADAS[Mês],H$5,ENTRADAS[Ano],$B$5,ENTRADAS[Subcategoria],$B337))))</f>
        <v/>
      </c>
      <c r="I337" s="61" t="str">
        <f>IF($B337="","",IF($B$322="","",IF($F$4=1,
SUMIFS(ENTRADAS[Valor],ENTRADAS[Categoria],$B$322,ENTRADAS[Status],"Concluído",ENTRADAS[Mês],I$5,ENTRADAS[Ano],$B$5,ENTRADAS[Subcategoria],$B337),
SUMIFS(ENTRADAS[Valor],ENTRADAS[Categoria],$B$322,ENTRADAS[Mês],I$5,ENTRADAS[Ano],$B$5,ENTRADAS[Subcategoria],$B337))))</f>
        <v/>
      </c>
      <c r="J337" s="61" t="str">
        <f>IF($B337="","",IF($B$322="","",IF($F$4=1,
SUMIFS(ENTRADAS[Valor],ENTRADAS[Categoria],$B$322,ENTRADAS[Status],"Concluído",ENTRADAS[Mês],J$5,ENTRADAS[Ano],$B$5,ENTRADAS[Subcategoria],$B337),
SUMIFS(ENTRADAS[Valor],ENTRADAS[Categoria],$B$322,ENTRADAS[Mês],J$5,ENTRADAS[Ano],$B$5,ENTRADAS[Subcategoria],$B337))))</f>
        <v/>
      </c>
      <c r="K337" s="61" t="str">
        <f>IF($B337="","",IF($B$322="","",IF($F$4=1,
SUMIFS(ENTRADAS[Valor],ENTRADAS[Categoria],$B$322,ENTRADAS[Status],"Concluído",ENTRADAS[Mês],K$5,ENTRADAS[Ano],$B$5,ENTRADAS[Subcategoria],$B337),
SUMIFS(ENTRADAS[Valor],ENTRADAS[Categoria],$B$322,ENTRADAS[Mês],K$5,ENTRADAS[Ano],$B$5,ENTRADAS[Subcategoria],$B337))))</f>
        <v/>
      </c>
      <c r="L337" s="61" t="str">
        <f>IF($B337="","",IF($B$322="","",IF($F$4=1,
SUMIFS(ENTRADAS[Valor],ENTRADAS[Categoria],$B$322,ENTRADAS[Status],"Concluído",ENTRADAS[Mês],L$5,ENTRADAS[Ano],$B$5,ENTRADAS[Subcategoria],$B337),
SUMIFS(ENTRADAS[Valor],ENTRADAS[Categoria],$B$322,ENTRADAS[Mês],L$5,ENTRADAS[Ano],$B$5,ENTRADAS[Subcategoria],$B337))))</f>
        <v/>
      </c>
      <c r="M337" s="61" t="str">
        <f>IF($B337="","",IF($B$322="","",IF($F$4=1,
SUMIFS(ENTRADAS[Valor],ENTRADAS[Categoria],$B$322,ENTRADAS[Status],"Concluído",ENTRADAS[Mês],M$5,ENTRADAS[Ano],$B$5,ENTRADAS[Subcategoria],$B337),
SUMIFS(ENTRADAS[Valor],ENTRADAS[Categoria],$B$322,ENTRADAS[Mês],M$5,ENTRADAS[Ano],$B$5,ENTRADAS[Subcategoria],$B337))))</f>
        <v/>
      </c>
      <c r="N337" s="61" t="str">
        <f>IF($B337="","",IF($B$322="","",IF($F$4=1,
SUMIFS(ENTRADAS[Valor],ENTRADAS[Categoria],$B$322,ENTRADAS[Status],"Concluído",ENTRADAS[Mês],N$5,ENTRADAS[Ano],$B$5,ENTRADAS[Subcategoria],$B337),
SUMIFS(ENTRADAS[Valor],ENTRADAS[Categoria],$B$322,ENTRADAS[Mês],N$5,ENTRADAS[Ano],$B$5,ENTRADAS[Subcategoria],$B337))))</f>
        <v/>
      </c>
      <c r="O337" s="57">
        <f t="shared" si="12"/>
        <v>0</v>
      </c>
    </row>
    <row r="338" spans="2:15" x14ac:dyDescent="0.3">
      <c r="B338" s="93" t="str">
        <f>IF('PLANO DE CONTAS'!D88="","",'PLANO DE CONTAS'!D88)</f>
        <v/>
      </c>
      <c r="C338" s="61" t="str">
        <f>IF($B338="","",IF($B$322="","",IF($F$4=1,
SUMIFS(ENTRADAS[Valor],ENTRADAS[Categoria],$B$322,ENTRADAS[Status],"Concluído",ENTRADAS[Mês],C$5,ENTRADAS[Ano],$B$5,ENTRADAS[Subcategoria],$B338),
SUMIFS(ENTRADAS[Valor],ENTRADAS[Categoria],$B$322,ENTRADAS[Mês],C$5,ENTRADAS[Ano],$B$5,ENTRADAS[Subcategoria],$B338))))</f>
        <v/>
      </c>
      <c r="D338" s="61" t="str">
        <f>IF($B338="","",IF($B$322="","",IF($F$4=1,
SUMIFS(ENTRADAS[Valor],ENTRADAS[Categoria],$B$322,ENTRADAS[Status],"Concluído",ENTRADAS[Mês],D$5,ENTRADAS[Ano],$B$5,ENTRADAS[Subcategoria],$B338),
SUMIFS(ENTRADAS[Valor],ENTRADAS[Categoria],$B$322,ENTRADAS[Mês],D$5,ENTRADAS[Ano],$B$5,ENTRADAS[Subcategoria],$B338))))</f>
        <v/>
      </c>
      <c r="E338" s="61" t="str">
        <f>IF($B338="","",IF($B$322="","",IF($F$4=1,
SUMIFS(ENTRADAS[Valor],ENTRADAS[Categoria],$B$322,ENTRADAS[Status],"Concluído",ENTRADAS[Mês],E$5,ENTRADAS[Ano],$B$5,ENTRADAS[Subcategoria],$B338),
SUMIFS(ENTRADAS[Valor],ENTRADAS[Categoria],$B$322,ENTRADAS[Mês],E$5,ENTRADAS[Ano],$B$5,ENTRADAS[Subcategoria],$B338))))</f>
        <v/>
      </c>
      <c r="F338" s="61" t="str">
        <f>IF($B338="","",IF($B$322="","",IF($F$4=1,
SUMIFS(ENTRADAS[Valor],ENTRADAS[Categoria],$B$322,ENTRADAS[Status],"Concluído",ENTRADAS[Mês],F$5,ENTRADAS[Ano],$B$5,ENTRADAS[Subcategoria],$B338),
SUMIFS(ENTRADAS[Valor],ENTRADAS[Categoria],$B$322,ENTRADAS[Mês],F$5,ENTRADAS[Ano],$B$5,ENTRADAS[Subcategoria],$B338))))</f>
        <v/>
      </c>
      <c r="G338" s="61" t="str">
        <f>IF($B338="","",IF($B$322="","",IF($F$4=1,
SUMIFS(ENTRADAS[Valor],ENTRADAS[Categoria],$B$322,ENTRADAS[Status],"Concluído",ENTRADAS[Mês],G$5,ENTRADAS[Ano],$B$5,ENTRADAS[Subcategoria],$B338),
SUMIFS(ENTRADAS[Valor],ENTRADAS[Categoria],$B$322,ENTRADAS[Mês],G$5,ENTRADAS[Ano],$B$5,ENTRADAS[Subcategoria],$B338))))</f>
        <v/>
      </c>
      <c r="H338" s="61" t="str">
        <f>IF($B338="","",IF($B$322="","",IF($F$4=1,
SUMIFS(ENTRADAS[Valor],ENTRADAS[Categoria],$B$322,ENTRADAS[Status],"Concluído",ENTRADAS[Mês],H$5,ENTRADAS[Ano],$B$5,ENTRADAS[Subcategoria],$B338),
SUMIFS(ENTRADAS[Valor],ENTRADAS[Categoria],$B$322,ENTRADAS[Mês],H$5,ENTRADAS[Ano],$B$5,ENTRADAS[Subcategoria],$B338))))</f>
        <v/>
      </c>
      <c r="I338" s="61" t="str">
        <f>IF($B338="","",IF($B$322="","",IF($F$4=1,
SUMIFS(ENTRADAS[Valor],ENTRADAS[Categoria],$B$322,ENTRADAS[Status],"Concluído",ENTRADAS[Mês],I$5,ENTRADAS[Ano],$B$5,ENTRADAS[Subcategoria],$B338),
SUMIFS(ENTRADAS[Valor],ENTRADAS[Categoria],$B$322,ENTRADAS[Mês],I$5,ENTRADAS[Ano],$B$5,ENTRADAS[Subcategoria],$B338))))</f>
        <v/>
      </c>
      <c r="J338" s="61" t="str">
        <f>IF($B338="","",IF($B$322="","",IF($F$4=1,
SUMIFS(ENTRADAS[Valor],ENTRADAS[Categoria],$B$322,ENTRADAS[Status],"Concluído",ENTRADAS[Mês],J$5,ENTRADAS[Ano],$B$5,ENTRADAS[Subcategoria],$B338),
SUMIFS(ENTRADAS[Valor],ENTRADAS[Categoria],$B$322,ENTRADAS[Mês],J$5,ENTRADAS[Ano],$B$5,ENTRADAS[Subcategoria],$B338))))</f>
        <v/>
      </c>
      <c r="K338" s="61" t="str">
        <f>IF($B338="","",IF($B$322="","",IF($F$4=1,
SUMIFS(ENTRADAS[Valor],ENTRADAS[Categoria],$B$322,ENTRADAS[Status],"Concluído",ENTRADAS[Mês],K$5,ENTRADAS[Ano],$B$5,ENTRADAS[Subcategoria],$B338),
SUMIFS(ENTRADAS[Valor],ENTRADAS[Categoria],$B$322,ENTRADAS[Mês],K$5,ENTRADAS[Ano],$B$5,ENTRADAS[Subcategoria],$B338))))</f>
        <v/>
      </c>
      <c r="L338" s="61" t="str">
        <f>IF($B338="","",IF($B$322="","",IF($F$4=1,
SUMIFS(ENTRADAS[Valor],ENTRADAS[Categoria],$B$322,ENTRADAS[Status],"Concluído",ENTRADAS[Mês],L$5,ENTRADAS[Ano],$B$5,ENTRADAS[Subcategoria],$B338),
SUMIFS(ENTRADAS[Valor],ENTRADAS[Categoria],$B$322,ENTRADAS[Mês],L$5,ENTRADAS[Ano],$B$5,ENTRADAS[Subcategoria],$B338))))</f>
        <v/>
      </c>
      <c r="M338" s="61" t="str">
        <f>IF($B338="","",IF($B$322="","",IF($F$4=1,
SUMIFS(ENTRADAS[Valor],ENTRADAS[Categoria],$B$322,ENTRADAS[Status],"Concluído",ENTRADAS[Mês],M$5,ENTRADAS[Ano],$B$5,ENTRADAS[Subcategoria],$B338),
SUMIFS(ENTRADAS[Valor],ENTRADAS[Categoria],$B$322,ENTRADAS[Mês],M$5,ENTRADAS[Ano],$B$5,ENTRADAS[Subcategoria],$B338))))</f>
        <v/>
      </c>
      <c r="N338" s="61" t="str">
        <f>IF($B338="","",IF($B$322="","",IF($F$4=1,
SUMIFS(ENTRADAS[Valor],ENTRADAS[Categoria],$B$322,ENTRADAS[Status],"Concluído",ENTRADAS[Mês],N$5,ENTRADAS[Ano],$B$5,ENTRADAS[Subcategoria],$B338),
SUMIFS(ENTRADAS[Valor],ENTRADAS[Categoria],$B$322,ENTRADAS[Mês],N$5,ENTRADAS[Ano],$B$5,ENTRADAS[Subcategoria],$B338))))</f>
        <v/>
      </c>
      <c r="O338" s="57">
        <f t="shared" si="12"/>
        <v>0</v>
      </c>
    </row>
    <row r="339" spans="2:15" x14ac:dyDescent="0.3">
      <c r="B339" s="93" t="str">
        <f>IF('PLANO DE CONTAS'!D89="","",'PLANO DE CONTAS'!D89)</f>
        <v/>
      </c>
      <c r="C339" s="61" t="str">
        <f>IF($B339="","",IF($B$322="","",IF($F$4=1,
SUMIFS(ENTRADAS[Valor],ENTRADAS[Categoria],$B$322,ENTRADAS[Status],"Concluído",ENTRADAS[Mês],C$5,ENTRADAS[Ano],$B$5,ENTRADAS[Subcategoria],$B339),
SUMIFS(ENTRADAS[Valor],ENTRADAS[Categoria],$B$322,ENTRADAS[Mês],C$5,ENTRADAS[Ano],$B$5,ENTRADAS[Subcategoria],$B339))))</f>
        <v/>
      </c>
      <c r="D339" s="61" t="str">
        <f>IF($B339="","",IF($B$322="","",IF($F$4=1,
SUMIFS(ENTRADAS[Valor],ENTRADAS[Categoria],$B$322,ENTRADAS[Status],"Concluído",ENTRADAS[Mês],D$5,ENTRADAS[Ano],$B$5,ENTRADAS[Subcategoria],$B339),
SUMIFS(ENTRADAS[Valor],ENTRADAS[Categoria],$B$322,ENTRADAS[Mês],D$5,ENTRADAS[Ano],$B$5,ENTRADAS[Subcategoria],$B339))))</f>
        <v/>
      </c>
      <c r="E339" s="61" t="str">
        <f>IF($B339="","",IF($B$322="","",IF($F$4=1,
SUMIFS(ENTRADAS[Valor],ENTRADAS[Categoria],$B$322,ENTRADAS[Status],"Concluído",ENTRADAS[Mês],E$5,ENTRADAS[Ano],$B$5,ENTRADAS[Subcategoria],$B339),
SUMIFS(ENTRADAS[Valor],ENTRADAS[Categoria],$B$322,ENTRADAS[Mês],E$5,ENTRADAS[Ano],$B$5,ENTRADAS[Subcategoria],$B339))))</f>
        <v/>
      </c>
      <c r="F339" s="61" t="str">
        <f>IF($B339="","",IF($B$322="","",IF($F$4=1,
SUMIFS(ENTRADAS[Valor],ENTRADAS[Categoria],$B$322,ENTRADAS[Status],"Concluído",ENTRADAS[Mês],F$5,ENTRADAS[Ano],$B$5,ENTRADAS[Subcategoria],$B339),
SUMIFS(ENTRADAS[Valor],ENTRADAS[Categoria],$B$322,ENTRADAS[Mês],F$5,ENTRADAS[Ano],$B$5,ENTRADAS[Subcategoria],$B339))))</f>
        <v/>
      </c>
      <c r="G339" s="61" t="str">
        <f>IF($B339="","",IF($B$322="","",IF($F$4=1,
SUMIFS(ENTRADAS[Valor],ENTRADAS[Categoria],$B$322,ENTRADAS[Status],"Concluído",ENTRADAS[Mês],G$5,ENTRADAS[Ano],$B$5,ENTRADAS[Subcategoria],$B339),
SUMIFS(ENTRADAS[Valor],ENTRADAS[Categoria],$B$322,ENTRADAS[Mês],G$5,ENTRADAS[Ano],$B$5,ENTRADAS[Subcategoria],$B339))))</f>
        <v/>
      </c>
      <c r="H339" s="61" t="str">
        <f>IF($B339="","",IF($B$322="","",IF($F$4=1,
SUMIFS(ENTRADAS[Valor],ENTRADAS[Categoria],$B$322,ENTRADAS[Status],"Concluído",ENTRADAS[Mês],H$5,ENTRADAS[Ano],$B$5,ENTRADAS[Subcategoria],$B339),
SUMIFS(ENTRADAS[Valor],ENTRADAS[Categoria],$B$322,ENTRADAS[Mês],H$5,ENTRADAS[Ano],$B$5,ENTRADAS[Subcategoria],$B339))))</f>
        <v/>
      </c>
      <c r="I339" s="61" t="str">
        <f>IF($B339="","",IF($B$322="","",IF($F$4=1,
SUMIFS(ENTRADAS[Valor],ENTRADAS[Categoria],$B$322,ENTRADAS[Status],"Concluído",ENTRADAS[Mês],I$5,ENTRADAS[Ano],$B$5,ENTRADAS[Subcategoria],$B339),
SUMIFS(ENTRADAS[Valor],ENTRADAS[Categoria],$B$322,ENTRADAS[Mês],I$5,ENTRADAS[Ano],$B$5,ENTRADAS[Subcategoria],$B339))))</f>
        <v/>
      </c>
      <c r="J339" s="61" t="str">
        <f>IF($B339="","",IF($B$322="","",IF($F$4=1,
SUMIFS(ENTRADAS[Valor],ENTRADAS[Categoria],$B$322,ENTRADAS[Status],"Concluído",ENTRADAS[Mês],J$5,ENTRADAS[Ano],$B$5,ENTRADAS[Subcategoria],$B339),
SUMIFS(ENTRADAS[Valor],ENTRADAS[Categoria],$B$322,ENTRADAS[Mês],J$5,ENTRADAS[Ano],$B$5,ENTRADAS[Subcategoria],$B339))))</f>
        <v/>
      </c>
      <c r="K339" s="61" t="str">
        <f>IF($B339="","",IF($B$322="","",IF($F$4=1,
SUMIFS(ENTRADAS[Valor],ENTRADAS[Categoria],$B$322,ENTRADAS[Status],"Concluído",ENTRADAS[Mês],K$5,ENTRADAS[Ano],$B$5,ENTRADAS[Subcategoria],$B339),
SUMIFS(ENTRADAS[Valor],ENTRADAS[Categoria],$B$322,ENTRADAS[Mês],K$5,ENTRADAS[Ano],$B$5,ENTRADAS[Subcategoria],$B339))))</f>
        <v/>
      </c>
      <c r="L339" s="61" t="str">
        <f>IF($B339="","",IF($B$322="","",IF($F$4=1,
SUMIFS(ENTRADAS[Valor],ENTRADAS[Categoria],$B$322,ENTRADAS[Status],"Concluído",ENTRADAS[Mês],L$5,ENTRADAS[Ano],$B$5,ENTRADAS[Subcategoria],$B339),
SUMIFS(ENTRADAS[Valor],ENTRADAS[Categoria],$B$322,ENTRADAS[Mês],L$5,ENTRADAS[Ano],$B$5,ENTRADAS[Subcategoria],$B339))))</f>
        <v/>
      </c>
      <c r="M339" s="61" t="str">
        <f>IF($B339="","",IF($B$322="","",IF($F$4=1,
SUMIFS(ENTRADAS[Valor],ENTRADAS[Categoria],$B$322,ENTRADAS[Status],"Concluído",ENTRADAS[Mês],M$5,ENTRADAS[Ano],$B$5,ENTRADAS[Subcategoria],$B339),
SUMIFS(ENTRADAS[Valor],ENTRADAS[Categoria],$B$322,ENTRADAS[Mês],M$5,ENTRADAS[Ano],$B$5,ENTRADAS[Subcategoria],$B339))))</f>
        <v/>
      </c>
      <c r="N339" s="61" t="str">
        <f>IF($B339="","",IF($B$322="","",IF($F$4=1,
SUMIFS(ENTRADAS[Valor],ENTRADAS[Categoria],$B$322,ENTRADAS[Status],"Concluído",ENTRADAS[Mês],N$5,ENTRADAS[Ano],$B$5,ENTRADAS[Subcategoria],$B339),
SUMIFS(ENTRADAS[Valor],ENTRADAS[Categoria],$B$322,ENTRADAS[Mês],N$5,ENTRADAS[Ano],$B$5,ENTRADAS[Subcategoria],$B339))))</f>
        <v/>
      </c>
      <c r="O339" s="57">
        <f t="shared" si="12"/>
        <v>0</v>
      </c>
    </row>
    <row r="340" spans="2:15" x14ac:dyDescent="0.3">
      <c r="B340" s="93" t="str">
        <f>IF('PLANO DE CONTAS'!D90="","",'PLANO DE CONTAS'!D90)</f>
        <v/>
      </c>
      <c r="C340" s="61" t="str">
        <f>IF($B340="","",IF($B$322="","",IF($F$4=1,
SUMIFS(ENTRADAS[Valor],ENTRADAS[Categoria],$B$322,ENTRADAS[Status],"Concluído",ENTRADAS[Mês],C$5,ENTRADAS[Ano],$B$5,ENTRADAS[Subcategoria],$B340),
SUMIFS(ENTRADAS[Valor],ENTRADAS[Categoria],$B$322,ENTRADAS[Mês],C$5,ENTRADAS[Ano],$B$5,ENTRADAS[Subcategoria],$B340))))</f>
        <v/>
      </c>
      <c r="D340" s="61" t="str">
        <f>IF($B340="","",IF($B$322="","",IF($F$4=1,
SUMIFS(ENTRADAS[Valor],ENTRADAS[Categoria],$B$322,ENTRADAS[Status],"Concluído",ENTRADAS[Mês],D$5,ENTRADAS[Ano],$B$5,ENTRADAS[Subcategoria],$B340),
SUMIFS(ENTRADAS[Valor],ENTRADAS[Categoria],$B$322,ENTRADAS[Mês],D$5,ENTRADAS[Ano],$B$5,ENTRADAS[Subcategoria],$B340))))</f>
        <v/>
      </c>
      <c r="E340" s="61" t="str">
        <f>IF($B340="","",IF($B$322="","",IF($F$4=1,
SUMIFS(ENTRADAS[Valor],ENTRADAS[Categoria],$B$322,ENTRADAS[Status],"Concluído",ENTRADAS[Mês],E$5,ENTRADAS[Ano],$B$5,ENTRADAS[Subcategoria],$B340),
SUMIFS(ENTRADAS[Valor],ENTRADAS[Categoria],$B$322,ENTRADAS[Mês],E$5,ENTRADAS[Ano],$B$5,ENTRADAS[Subcategoria],$B340))))</f>
        <v/>
      </c>
      <c r="F340" s="61" t="str">
        <f>IF($B340="","",IF($B$322="","",IF($F$4=1,
SUMIFS(ENTRADAS[Valor],ENTRADAS[Categoria],$B$322,ENTRADAS[Status],"Concluído",ENTRADAS[Mês],F$5,ENTRADAS[Ano],$B$5,ENTRADAS[Subcategoria],$B340),
SUMIFS(ENTRADAS[Valor],ENTRADAS[Categoria],$B$322,ENTRADAS[Mês],F$5,ENTRADAS[Ano],$B$5,ENTRADAS[Subcategoria],$B340))))</f>
        <v/>
      </c>
      <c r="G340" s="61" t="str">
        <f>IF($B340="","",IF($B$322="","",IF($F$4=1,
SUMIFS(ENTRADAS[Valor],ENTRADAS[Categoria],$B$322,ENTRADAS[Status],"Concluído",ENTRADAS[Mês],G$5,ENTRADAS[Ano],$B$5,ENTRADAS[Subcategoria],$B340),
SUMIFS(ENTRADAS[Valor],ENTRADAS[Categoria],$B$322,ENTRADAS[Mês],G$5,ENTRADAS[Ano],$B$5,ENTRADAS[Subcategoria],$B340))))</f>
        <v/>
      </c>
      <c r="H340" s="61" t="str">
        <f>IF($B340="","",IF($B$322="","",IF($F$4=1,
SUMIFS(ENTRADAS[Valor],ENTRADAS[Categoria],$B$322,ENTRADAS[Status],"Concluído",ENTRADAS[Mês],H$5,ENTRADAS[Ano],$B$5,ENTRADAS[Subcategoria],$B340),
SUMIFS(ENTRADAS[Valor],ENTRADAS[Categoria],$B$322,ENTRADAS[Mês],H$5,ENTRADAS[Ano],$B$5,ENTRADAS[Subcategoria],$B340))))</f>
        <v/>
      </c>
      <c r="I340" s="61" t="str">
        <f>IF($B340="","",IF($B$322="","",IF($F$4=1,
SUMIFS(ENTRADAS[Valor],ENTRADAS[Categoria],$B$322,ENTRADAS[Status],"Concluído",ENTRADAS[Mês],I$5,ENTRADAS[Ano],$B$5,ENTRADAS[Subcategoria],$B340),
SUMIFS(ENTRADAS[Valor],ENTRADAS[Categoria],$B$322,ENTRADAS[Mês],I$5,ENTRADAS[Ano],$B$5,ENTRADAS[Subcategoria],$B340))))</f>
        <v/>
      </c>
      <c r="J340" s="61" t="str">
        <f>IF($B340="","",IF($B$322="","",IF($F$4=1,
SUMIFS(ENTRADAS[Valor],ENTRADAS[Categoria],$B$322,ENTRADAS[Status],"Concluído",ENTRADAS[Mês],J$5,ENTRADAS[Ano],$B$5,ENTRADAS[Subcategoria],$B340),
SUMIFS(ENTRADAS[Valor],ENTRADAS[Categoria],$B$322,ENTRADAS[Mês],J$5,ENTRADAS[Ano],$B$5,ENTRADAS[Subcategoria],$B340))))</f>
        <v/>
      </c>
      <c r="K340" s="61" t="str">
        <f>IF($B340="","",IF($B$322="","",IF($F$4=1,
SUMIFS(ENTRADAS[Valor],ENTRADAS[Categoria],$B$322,ENTRADAS[Status],"Concluído",ENTRADAS[Mês],K$5,ENTRADAS[Ano],$B$5,ENTRADAS[Subcategoria],$B340),
SUMIFS(ENTRADAS[Valor],ENTRADAS[Categoria],$B$322,ENTRADAS[Mês],K$5,ENTRADAS[Ano],$B$5,ENTRADAS[Subcategoria],$B340))))</f>
        <v/>
      </c>
      <c r="L340" s="61" t="str">
        <f>IF($B340="","",IF($B$322="","",IF($F$4=1,
SUMIFS(ENTRADAS[Valor],ENTRADAS[Categoria],$B$322,ENTRADAS[Status],"Concluído",ENTRADAS[Mês],L$5,ENTRADAS[Ano],$B$5,ENTRADAS[Subcategoria],$B340),
SUMIFS(ENTRADAS[Valor],ENTRADAS[Categoria],$B$322,ENTRADAS[Mês],L$5,ENTRADAS[Ano],$B$5,ENTRADAS[Subcategoria],$B340))))</f>
        <v/>
      </c>
      <c r="M340" s="61" t="str">
        <f>IF($B340="","",IF($B$322="","",IF($F$4=1,
SUMIFS(ENTRADAS[Valor],ENTRADAS[Categoria],$B$322,ENTRADAS[Status],"Concluído",ENTRADAS[Mês],M$5,ENTRADAS[Ano],$B$5,ENTRADAS[Subcategoria],$B340),
SUMIFS(ENTRADAS[Valor],ENTRADAS[Categoria],$B$322,ENTRADAS[Mês],M$5,ENTRADAS[Ano],$B$5,ENTRADAS[Subcategoria],$B340))))</f>
        <v/>
      </c>
      <c r="N340" s="61" t="str">
        <f>IF($B340="","",IF($B$322="","",IF($F$4=1,
SUMIFS(ENTRADAS[Valor],ENTRADAS[Categoria],$B$322,ENTRADAS[Status],"Concluído",ENTRADAS[Mês],N$5,ENTRADAS[Ano],$B$5,ENTRADAS[Subcategoria],$B340),
SUMIFS(ENTRADAS[Valor],ENTRADAS[Categoria],$B$322,ENTRADAS[Mês],N$5,ENTRADAS[Ano],$B$5,ENTRADAS[Subcategoria],$B340))))</f>
        <v/>
      </c>
      <c r="O340" s="57">
        <f t="shared" si="12"/>
        <v>0</v>
      </c>
    </row>
    <row r="341" spans="2:15" x14ac:dyDescent="0.3">
      <c r="B341" s="93" t="str">
        <f>IF('PLANO DE CONTAS'!D91="","",'PLANO DE CONTAS'!D91)</f>
        <v/>
      </c>
      <c r="C341" s="61" t="str">
        <f>IF($B341="","",IF($B$322="","",IF($F$4=1,
SUMIFS(ENTRADAS[Valor],ENTRADAS[Categoria],$B$322,ENTRADAS[Status],"Concluído",ENTRADAS[Mês],C$5,ENTRADAS[Ano],$B$5,ENTRADAS[Subcategoria],$B341),
SUMIFS(ENTRADAS[Valor],ENTRADAS[Categoria],$B$322,ENTRADAS[Mês],C$5,ENTRADAS[Ano],$B$5,ENTRADAS[Subcategoria],$B341))))</f>
        <v/>
      </c>
      <c r="D341" s="61" t="str">
        <f>IF($B341="","",IF($B$322="","",IF($F$4=1,
SUMIFS(ENTRADAS[Valor],ENTRADAS[Categoria],$B$322,ENTRADAS[Status],"Concluído",ENTRADAS[Mês],D$5,ENTRADAS[Ano],$B$5,ENTRADAS[Subcategoria],$B341),
SUMIFS(ENTRADAS[Valor],ENTRADAS[Categoria],$B$322,ENTRADAS[Mês],D$5,ENTRADAS[Ano],$B$5,ENTRADAS[Subcategoria],$B341))))</f>
        <v/>
      </c>
      <c r="E341" s="61" t="str">
        <f>IF($B341="","",IF($B$322="","",IF($F$4=1,
SUMIFS(ENTRADAS[Valor],ENTRADAS[Categoria],$B$322,ENTRADAS[Status],"Concluído",ENTRADAS[Mês],E$5,ENTRADAS[Ano],$B$5,ENTRADAS[Subcategoria],$B341),
SUMIFS(ENTRADAS[Valor],ENTRADAS[Categoria],$B$322,ENTRADAS[Mês],E$5,ENTRADAS[Ano],$B$5,ENTRADAS[Subcategoria],$B341))))</f>
        <v/>
      </c>
      <c r="F341" s="61" t="str">
        <f>IF($B341="","",IF($B$322="","",IF($F$4=1,
SUMIFS(ENTRADAS[Valor],ENTRADAS[Categoria],$B$322,ENTRADAS[Status],"Concluído",ENTRADAS[Mês],F$5,ENTRADAS[Ano],$B$5,ENTRADAS[Subcategoria],$B341),
SUMIFS(ENTRADAS[Valor],ENTRADAS[Categoria],$B$322,ENTRADAS[Mês],F$5,ENTRADAS[Ano],$B$5,ENTRADAS[Subcategoria],$B341))))</f>
        <v/>
      </c>
      <c r="G341" s="61" t="str">
        <f>IF($B341="","",IF($B$322="","",IF($F$4=1,
SUMIFS(ENTRADAS[Valor],ENTRADAS[Categoria],$B$322,ENTRADAS[Status],"Concluído",ENTRADAS[Mês],G$5,ENTRADAS[Ano],$B$5,ENTRADAS[Subcategoria],$B341),
SUMIFS(ENTRADAS[Valor],ENTRADAS[Categoria],$B$322,ENTRADAS[Mês],G$5,ENTRADAS[Ano],$B$5,ENTRADAS[Subcategoria],$B341))))</f>
        <v/>
      </c>
      <c r="H341" s="61" t="str">
        <f>IF($B341="","",IF($B$322="","",IF($F$4=1,
SUMIFS(ENTRADAS[Valor],ENTRADAS[Categoria],$B$322,ENTRADAS[Status],"Concluído",ENTRADAS[Mês],H$5,ENTRADAS[Ano],$B$5,ENTRADAS[Subcategoria],$B341),
SUMIFS(ENTRADAS[Valor],ENTRADAS[Categoria],$B$322,ENTRADAS[Mês],H$5,ENTRADAS[Ano],$B$5,ENTRADAS[Subcategoria],$B341))))</f>
        <v/>
      </c>
      <c r="I341" s="61" t="str">
        <f>IF($B341="","",IF($B$322="","",IF($F$4=1,
SUMIFS(ENTRADAS[Valor],ENTRADAS[Categoria],$B$322,ENTRADAS[Status],"Concluído",ENTRADAS[Mês],I$5,ENTRADAS[Ano],$B$5,ENTRADAS[Subcategoria],$B341),
SUMIFS(ENTRADAS[Valor],ENTRADAS[Categoria],$B$322,ENTRADAS[Mês],I$5,ENTRADAS[Ano],$B$5,ENTRADAS[Subcategoria],$B341))))</f>
        <v/>
      </c>
      <c r="J341" s="61" t="str">
        <f>IF($B341="","",IF($B$322="","",IF($F$4=1,
SUMIFS(ENTRADAS[Valor],ENTRADAS[Categoria],$B$322,ENTRADAS[Status],"Concluído",ENTRADAS[Mês],J$5,ENTRADAS[Ano],$B$5,ENTRADAS[Subcategoria],$B341),
SUMIFS(ENTRADAS[Valor],ENTRADAS[Categoria],$B$322,ENTRADAS[Mês],J$5,ENTRADAS[Ano],$B$5,ENTRADAS[Subcategoria],$B341))))</f>
        <v/>
      </c>
      <c r="K341" s="61" t="str">
        <f>IF($B341="","",IF($B$322="","",IF($F$4=1,
SUMIFS(ENTRADAS[Valor],ENTRADAS[Categoria],$B$322,ENTRADAS[Status],"Concluído",ENTRADAS[Mês],K$5,ENTRADAS[Ano],$B$5,ENTRADAS[Subcategoria],$B341),
SUMIFS(ENTRADAS[Valor],ENTRADAS[Categoria],$B$322,ENTRADAS[Mês],K$5,ENTRADAS[Ano],$B$5,ENTRADAS[Subcategoria],$B341))))</f>
        <v/>
      </c>
      <c r="L341" s="61" t="str">
        <f>IF($B341="","",IF($B$322="","",IF($F$4=1,
SUMIFS(ENTRADAS[Valor],ENTRADAS[Categoria],$B$322,ENTRADAS[Status],"Concluído",ENTRADAS[Mês],L$5,ENTRADAS[Ano],$B$5,ENTRADAS[Subcategoria],$B341),
SUMIFS(ENTRADAS[Valor],ENTRADAS[Categoria],$B$322,ENTRADAS[Mês],L$5,ENTRADAS[Ano],$B$5,ENTRADAS[Subcategoria],$B341))))</f>
        <v/>
      </c>
      <c r="M341" s="61" t="str">
        <f>IF($B341="","",IF($B$322="","",IF($F$4=1,
SUMIFS(ENTRADAS[Valor],ENTRADAS[Categoria],$B$322,ENTRADAS[Status],"Concluído",ENTRADAS[Mês],M$5,ENTRADAS[Ano],$B$5,ENTRADAS[Subcategoria],$B341),
SUMIFS(ENTRADAS[Valor],ENTRADAS[Categoria],$B$322,ENTRADAS[Mês],M$5,ENTRADAS[Ano],$B$5,ENTRADAS[Subcategoria],$B341))))</f>
        <v/>
      </c>
      <c r="N341" s="61" t="str">
        <f>IF($B341="","",IF($B$322="","",IF($F$4=1,
SUMIFS(ENTRADAS[Valor],ENTRADAS[Categoria],$B$322,ENTRADAS[Status],"Concluído",ENTRADAS[Mês],N$5,ENTRADAS[Ano],$B$5,ENTRADAS[Subcategoria],$B341),
SUMIFS(ENTRADAS[Valor],ENTRADAS[Categoria],$B$322,ENTRADAS[Mês],N$5,ENTRADAS[Ano],$B$5,ENTRADAS[Subcategoria],$B341))))</f>
        <v/>
      </c>
      <c r="O341" s="57">
        <f t="shared" si="12"/>
        <v>0</v>
      </c>
    </row>
    <row r="342" spans="2:15" x14ac:dyDescent="0.3">
      <c r="B342" s="93" t="str">
        <f>IF('PLANO DE CONTAS'!D92="","",'PLANO DE CONTAS'!D92)</f>
        <v/>
      </c>
      <c r="C342" s="61" t="str">
        <f>IF($B342="","",IF($B$322="","",IF($F$4=1,
SUMIFS(ENTRADAS[Valor],ENTRADAS[Categoria],$B$322,ENTRADAS[Status],"Concluído",ENTRADAS[Mês],C$5,ENTRADAS[Ano],$B$5,ENTRADAS[Subcategoria],$B342),
SUMIFS(ENTRADAS[Valor],ENTRADAS[Categoria],$B$322,ENTRADAS[Mês],C$5,ENTRADAS[Ano],$B$5,ENTRADAS[Subcategoria],$B342))))</f>
        <v/>
      </c>
      <c r="D342" s="61" t="str">
        <f>IF($B342="","",IF($B$322="","",IF($F$4=1,
SUMIFS(ENTRADAS[Valor],ENTRADAS[Categoria],$B$322,ENTRADAS[Status],"Concluído",ENTRADAS[Mês],D$5,ENTRADAS[Ano],$B$5,ENTRADAS[Subcategoria],$B342),
SUMIFS(ENTRADAS[Valor],ENTRADAS[Categoria],$B$322,ENTRADAS[Mês],D$5,ENTRADAS[Ano],$B$5,ENTRADAS[Subcategoria],$B342))))</f>
        <v/>
      </c>
      <c r="E342" s="61" t="str">
        <f>IF($B342="","",IF($B$322="","",IF($F$4=1,
SUMIFS(ENTRADAS[Valor],ENTRADAS[Categoria],$B$322,ENTRADAS[Status],"Concluído",ENTRADAS[Mês],E$5,ENTRADAS[Ano],$B$5,ENTRADAS[Subcategoria],$B342),
SUMIFS(ENTRADAS[Valor],ENTRADAS[Categoria],$B$322,ENTRADAS[Mês],E$5,ENTRADAS[Ano],$B$5,ENTRADAS[Subcategoria],$B342))))</f>
        <v/>
      </c>
      <c r="F342" s="61" t="str">
        <f>IF($B342="","",IF($B$322="","",IF($F$4=1,
SUMIFS(ENTRADAS[Valor],ENTRADAS[Categoria],$B$322,ENTRADAS[Status],"Concluído",ENTRADAS[Mês],F$5,ENTRADAS[Ano],$B$5,ENTRADAS[Subcategoria],$B342),
SUMIFS(ENTRADAS[Valor],ENTRADAS[Categoria],$B$322,ENTRADAS[Mês],F$5,ENTRADAS[Ano],$B$5,ENTRADAS[Subcategoria],$B342))))</f>
        <v/>
      </c>
      <c r="G342" s="61" t="str">
        <f>IF($B342="","",IF($B$322="","",IF($F$4=1,
SUMIFS(ENTRADAS[Valor],ENTRADAS[Categoria],$B$322,ENTRADAS[Status],"Concluído",ENTRADAS[Mês],G$5,ENTRADAS[Ano],$B$5,ENTRADAS[Subcategoria],$B342),
SUMIFS(ENTRADAS[Valor],ENTRADAS[Categoria],$B$322,ENTRADAS[Mês],G$5,ENTRADAS[Ano],$B$5,ENTRADAS[Subcategoria],$B342))))</f>
        <v/>
      </c>
      <c r="H342" s="61" t="str">
        <f>IF($B342="","",IF($B$322="","",IF($F$4=1,
SUMIFS(ENTRADAS[Valor],ENTRADAS[Categoria],$B$322,ENTRADAS[Status],"Concluído",ENTRADAS[Mês],H$5,ENTRADAS[Ano],$B$5,ENTRADAS[Subcategoria],$B342),
SUMIFS(ENTRADAS[Valor],ENTRADAS[Categoria],$B$322,ENTRADAS[Mês],H$5,ENTRADAS[Ano],$B$5,ENTRADAS[Subcategoria],$B342))))</f>
        <v/>
      </c>
      <c r="I342" s="61" t="str">
        <f>IF($B342="","",IF($B$322="","",IF($F$4=1,
SUMIFS(ENTRADAS[Valor],ENTRADAS[Categoria],$B$322,ENTRADAS[Status],"Concluído",ENTRADAS[Mês],I$5,ENTRADAS[Ano],$B$5,ENTRADAS[Subcategoria],$B342),
SUMIFS(ENTRADAS[Valor],ENTRADAS[Categoria],$B$322,ENTRADAS[Mês],I$5,ENTRADAS[Ano],$B$5,ENTRADAS[Subcategoria],$B342))))</f>
        <v/>
      </c>
      <c r="J342" s="61" t="str">
        <f>IF($B342="","",IF($B$322="","",IF($F$4=1,
SUMIFS(ENTRADAS[Valor],ENTRADAS[Categoria],$B$322,ENTRADAS[Status],"Concluído",ENTRADAS[Mês],J$5,ENTRADAS[Ano],$B$5,ENTRADAS[Subcategoria],$B342),
SUMIFS(ENTRADAS[Valor],ENTRADAS[Categoria],$B$322,ENTRADAS[Mês],J$5,ENTRADAS[Ano],$B$5,ENTRADAS[Subcategoria],$B342))))</f>
        <v/>
      </c>
      <c r="K342" s="61" t="str">
        <f>IF($B342="","",IF($B$322="","",IF($F$4=1,
SUMIFS(ENTRADAS[Valor],ENTRADAS[Categoria],$B$322,ENTRADAS[Status],"Concluído",ENTRADAS[Mês],K$5,ENTRADAS[Ano],$B$5,ENTRADAS[Subcategoria],$B342),
SUMIFS(ENTRADAS[Valor],ENTRADAS[Categoria],$B$322,ENTRADAS[Mês],K$5,ENTRADAS[Ano],$B$5,ENTRADAS[Subcategoria],$B342))))</f>
        <v/>
      </c>
      <c r="L342" s="61" t="str">
        <f>IF($B342="","",IF($B$322="","",IF($F$4=1,
SUMIFS(ENTRADAS[Valor],ENTRADAS[Categoria],$B$322,ENTRADAS[Status],"Concluído",ENTRADAS[Mês],L$5,ENTRADAS[Ano],$B$5,ENTRADAS[Subcategoria],$B342),
SUMIFS(ENTRADAS[Valor],ENTRADAS[Categoria],$B$322,ENTRADAS[Mês],L$5,ENTRADAS[Ano],$B$5,ENTRADAS[Subcategoria],$B342))))</f>
        <v/>
      </c>
      <c r="M342" s="61" t="str">
        <f>IF($B342="","",IF($B$322="","",IF($F$4=1,
SUMIFS(ENTRADAS[Valor],ENTRADAS[Categoria],$B$322,ENTRADAS[Status],"Concluído",ENTRADAS[Mês],M$5,ENTRADAS[Ano],$B$5,ENTRADAS[Subcategoria],$B342),
SUMIFS(ENTRADAS[Valor],ENTRADAS[Categoria],$B$322,ENTRADAS[Mês],M$5,ENTRADAS[Ano],$B$5,ENTRADAS[Subcategoria],$B342))))</f>
        <v/>
      </c>
      <c r="N342" s="61" t="str">
        <f>IF($B342="","",IF($B$322="","",IF($F$4=1,
SUMIFS(ENTRADAS[Valor],ENTRADAS[Categoria],$B$322,ENTRADAS[Status],"Concluído",ENTRADAS[Mês],N$5,ENTRADAS[Ano],$B$5,ENTRADAS[Subcategoria],$B342),
SUMIFS(ENTRADAS[Valor],ENTRADAS[Categoria],$B$322,ENTRADAS[Mês],N$5,ENTRADAS[Ano],$B$5,ENTRADAS[Subcategoria],$B342))))</f>
        <v/>
      </c>
      <c r="O342" s="57">
        <f t="shared" si="12"/>
        <v>0</v>
      </c>
    </row>
    <row r="343" spans="2:15" x14ac:dyDescent="0.3">
      <c r="B343" s="58" t="str">
        <f>IF('PLANO DE CONTAS'!F72="","",'PLANO DE CONTAS'!F72)</f>
        <v/>
      </c>
      <c r="C343" s="94" t="str">
        <f>IF($B343="","",IF($F$4=1,SUMIFS(ENTRADAS[Valor],ENTRADAS[Categoria],$B343,ENTRADAS[Status],"Concluído",ENTRADAS[Mês],C$5,ENTRADAS[Ano],$B$5),SUMIFS(ENTRADAS[Valor],ENTRADAS[Categoria],$B343,ENTRADAS[Mês],C$5,ENTRADAS[Ano],$B$5)))</f>
        <v/>
      </c>
      <c r="D343" s="94" t="str">
        <f>IF($B343="","",IF($F$4=1,SUMIFS(ENTRADAS[Valor],ENTRADAS[Categoria],$B343,ENTRADAS[Status],"Concluído",ENTRADAS[Mês],D$5,ENTRADAS[Ano],$B$5),SUMIFS(ENTRADAS[Valor],ENTRADAS[Categoria],$B343,ENTRADAS[Mês],D$5,ENTRADAS[Ano],$B$5)))</f>
        <v/>
      </c>
      <c r="E343" s="94" t="str">
        <f>IF($B343="","",IF($F$4=1,SUMIFS(ENTRADAS[Valor],ENTRADAS[Categoria],$B343,ENTRADAS[Status],"Concluído",ENTRADAS[Mês],E$5,ENTRADAS[Ano],$B$5),SUMIFS(ENTRADAS[Valor],ENTRADAS[Categoria],$B343,ENTRADAS[Mês],E$5,ENTRADAS[Ano],$B$5)))</f>
        <v/>
      </c>
      <c r="F343" s="94" t="str">
        <f>IF($B343="","",IF($F$4=1,SUMIFS(ENTRADAS[Valor],ENTRADAS[Categoria],$B343,ENTRADAS[Status],"Concluído",ENTRADAS[Mês],F$5,ENTRADAS[Ano],$B$5),SUMIFS(ENTRADAS[Valor],ENTRADAS[Categoria],$B343,ENTRADAS[Mês],F$5,ENTRADAS[Ano],$B$5)))</f>
        <v/>
      </c>
      <c r="G343" s="94" t="str">
        <f>IF($B343="","",IF($F$4=1,SUMIFS(ENTRADAS[Valor],ENTRADAS[Categoria],$B343,ENTRADAS[Status],"Concluído",ENTRADAS[Mês],G$5,ENTRADAS[Ano],$B$5),SUMIFS(ENTRADAS[Valor],ENTRADAS[Categoria],$B343,ENTRADAS[Mês],G$5,ENTRADAS[Ano],$B$5)))</f>
        <v/>
      </c>
      <c r="H343" s="94" t="str">
        <f>IF($B343="","",IF($F$4=1,SUMIFS(ENTRADAS[Valor],ENTRADAS[Categoria],$B343,ENTRADAS[Status],"Concluído",ENTRADAS[Mês],H$5,ENTRADAS[Ano],$B$5),SUMIFS(ENTRADAS[Valor],ENTRADAS[Categoria],$B343,ENTRADAS[Mês],H$5,ENTRADAS[Ano],$B$5)))</f>
        <v/>
      </c>
      <c r="I343" s="94" t="str">
        <f>IF($B343="","",IF($F$4=1,SUMIFS(ENTRADAS[Valor],ENTRADAS[Categoria],$B343,ENTRADAS[Status],"Concluído",ENTRADAS[Mês],I$5,ENTRADAS[Ano],$B$5),SUMIFS(ENTRADAS[Valor],ENTRADAS[Categoria],$B343,ENTRADAS[Mês],I$5,ENTRADAS[Ano],$B$5)))</f>
        <v/>
      </c>
      <c r="J343" s="94" t="str">
        <f>IF($B343="","",IF($F$4=1,SUMIFS(ENTRADAS[Valor],ENTRADAS[Categoria],$B343,ENTRADAS[Status],"Concluído",ENTRADAS[Mês],J$5,ENTRADAS[Ano],$B$5),SUMIFS(ENTRADAS[Valor],ENTRADAS[Categoria],$B343,ENTRADAS[Mês],J$5,ENTRADAS[Ano],$B$5)))</f>
        <v/>
      </c>
      <c r="K343" s="94" t="str">
        <f>IF($B343="","",IF($F$4=1,SUMIFS(ENTRADAS[Valor],ENTRADAS[Categoria],$B343,ENTRADAS[Status],"Concluído",ENTRADAS[Mês],K$5,ENTRADAS[Ano],$B$5),SUMIFS(ENTRADAS[Valor],ENTRADAS[Categoria],$B343,ENTRADAS[Mês],K$5,ENTRADAS[Ano],$B$5)))</f>
        <v/>
      </c>
      <c r="L343" s="94" t="str">
        <f>IF($B343="","",IF($F$4=1,SUMIFS(ENTRADAS[Valor],ENTRADAS[Categoria],$B343,ENTRADAS[Status],"Concluído",ENTRADAS[Mês],L$5,ENTRADAS[Ano],$B$5),SUMIFS(ENTRADAS[Valor],ENTRADAS[Categoria],$B343,ENTRADAS[Mês],L$5,ENTRADAS[Ano],$B$5)))</f>
        <v/>
      </c>
      <c r="M343" s="94" t="str">
        <f>IF($B343="","",IF($F$4=1,SUMIFS(ENTRADAS[Valor],ENTRADAS[Categoria],$B343,ENTRADAS[Status],"Concluído",ENTRADAS[Mês],M$5,ENTRADAS[Ano],$B$5),SUMIFS(ENTRADAS[Valor],ENTRADAS[Categoria],$B343,ENTRADAS[Mês],M$5,ENTRADAS[Ano],$B$5)))</f>
        <v/>
      </c>
      <c r="N343" s="94" t="str">
        <f>IF($B343="","",IF($F$4=1,SUMIFS(ENTRADAS[Valor],ENTRADAS[Categoria],$B343,ENTRADAS[Status],"Concluído",ENTRADAS[Mês],N$5,ENTRADAS[Ano],$B$5),SUMIFS(ENTRADAS[Valor],ENTRADAS[Categoria],$B343,ENTRADAS[Mês],N$5,ENTRADAS[Ano],$B$5)))</f>
        <v/>
      </c>
      <c r="O343" s="57">
        <f t="shared" si="12"/>
        <v>0</v>
      </c>
    </row>
    <row r="344" spans="2:15" x14ac:dyDescent="0.3">
      <c r="B344" s="93" t="str">
        <f>IF('PLANO DE CONTAS'!F73="","",'PLANO DE CONTAS'!F73)</f>
        <v/>
      </c>
      <c r="C344" s="61" t="str">
        <f>IF($B344="","",IF($B$343="","",IF($F$4=1,
SUMIFS(ENTRADAS[Valor],ENTRADAS[Categoria],$B$343,ENTRADAS[Status],"Concluído",ENTRADAS[Mês],C$5,ENTRADAS[Ano],$B$5,ENTRADAS[Subcategoria],$B344),
SUMIFS(ENTRADAS[Valor],ENTRADAS[Categoria],$B$343,ENTRADAS[Mês],C$5,ENTRADAS[Ano],$B$5,ENTRADAS[Subcategoria],$B344))))</f>
        <v/>
      </c>
      <c r="D344" s="61" t="str">
        <f>IF($B344="","",IF($B$343="","",IF($F$4=1,
SUMIFS(ENTRADAS[Valor],ENTRADAS[Categoria],$B$343,ENTRADAS[Status],"Concluído",ENTRADAS[Mês],D$5,ENTRADAS[Ano],$B$5,ENTRADAS[Subcategoria],$B344),
SUMIFS(ENTRADAS[Valor],ENTRADAS[Categoria],$B$343,ENTRADAS[Mês],D$5,ENTRADAS[Ano],$B$5,ENTRADAS[Subcategoria],$B344))))</f>
        <v/>
      </c>
      <c r="E344" s="61" t="str">
        <f>IF($B344="","",IF($B$343="","",IF($F$4=1,
SUMIFS(ENTRADAS[Valor],ENTRADAS[Categoria],$B$343,ENTRADAS[Status],"Concluído",ENTRADAS[Mês],E$5,ENTRADAS[Ano],$B$5,ENTRADAS[Subcategoria],$B344),
SUMIFS(ENTRADAS[Valor],ENTRADAS[Categoria],$B$343,ENTRADAS[Mês],E$5,ENTRADAS[Ano],$B$5,ENTRADAS[Subcategoria],$B344))))</f>
        <v/>
      </c>
      <c r="F344" s="61" t="str">
        <f>IF($B344="","",IF($B$343="","",IF($F$4=1,
SUMIFS(ENTRADAS[Valor],ENTRADAS[Categoria],$B$343,ENTRADAS[Status],"Concluído",ENTRADAS[Mês],F$5,ENTRADAS[Ano],$B$5,ENTRADAS[Subcategoria],$B344),
SUMIFS(ENTRADAS[Valor],ENTRADAS[Categoria],$B$343,ENTRADAS[Mês],F$5,ENTRADAS[Ano],$B$5,ENTRADAS[Subcategoria],$B344))))</f>
        <v/>
      </c>
      <c r="G344" s="61" t="str">
        <f>IF($B344="","",IF($B$343="","",IF($F$4=1,
SUMIFS(ENTRADAS[Valor],ENTRADAS[Categoria],$B$343,ENTRADAS[Status],"Concluído",ENTRADAS[Mês],G$5,ENTRADAS[Ano],$B$5,ENTRADAS[Subcategoria],$B344),
SUMIFS(ENTRADAS[Valor],ENTRADAS[Categoria],$B$343,ENTRADAS[Mês],G$5,ENTRADAS[Ano],$B$5,ENTRADAS[Subcategoria],$B344))))</f>
        <v/>
      </c>
      <c r="H344" s="61" t="str">
        <f>IF($B344="","",IF($B$343="","",IF($F$4=1,
SUMIFS(ENTRADAS[Valor],ENTRADAS[Categoria],$B$343,ENTRADAS[Status],"Concluído",ENTRADAS[Mês],H$5,ENTRADAS[Ano],$B$5,ENTRADAS[Subcategoria],$B344),
SUMIFS(ENTRADAS[Valor],ENTRADAS[Categoria],$B$343,ENTRADAS[Mês],H$5,ENTRADAS[Ano],$B$5,ENTRADAS[Subcategoria],$B344))))</f>
        <v/>
      </c>
      <c r="I344" s="61" t="str">
        <f>IF($B344="","",IF($B$343="","",IF($F$4=1,
SUMIFS(ENTRADAS[Valor],ENTRADAS[Categoria],$B$343,ENTRADAS[Status],"Concluído",ENTRADAS[Mês],I$5,ENTRADAS[Ano],$B$5,ENTRADAS[Subcategoria],$B344),
SUMIFS(ENTRADAS[Valor],ENTRADAS[Categoria],$B$343,ENTRADAS[Mês],I$5,ENTRADAS[Ano],$B$5,ENTRADAS[Subcategoria],$B344))))</f>
        <v/>
      </c>
      <c r="J344" s="61" t="str">
        <f>IF($B344="","",IF($B$343="","",IF($F$4=1,
SUMIFS(ENTRADAS[Valor],ENTRADAS[Categoria],$B$343,ENTRADAS[Status],"Concluído",ENTRADAS[Mês],J$5,ENTRADAS[Ano],$B$5,ENTRADAS[Subcategoria],$B344),
SUMIFS(ENTRADAS[Valor],ENTRADAS[Categoria],$B$343,ENTRADAS[Mês],J$5,ENTRADAS[Ano],$B$5,ENTRADAS[Subcategoria],$B344))))</f>
        <v/>
      </c>
      <c r="K344" s="61" t="str">
        <f>IF($B344="","",IF($B$343="","",IF($F$4=1,
SUMIFS(ENTRADAS[Valor],ENTRADAS[Categoria],$B$343,ENTRADAS[Status],"Concluído",ENTRADAS[Mês],K$5,ENTRADAS[Ano],$B$5,ENTRADAS[Subcategoria],$B344),
SUMIFS(ENTRADAS[Valor],ENTRADAS[Categoria],$B$343,ENTRADAS[Mês],K$5,ENTRADAS[Ano],$B$5,ENTRADAS[Subcategoria],$B344))))</f>
        <v/>
      </c>
      <c r="L344" s="61" t="str">
        <f>IF($B344="","",IF($B$343="","",IF($F$4=1,
SUMIFS(ENTRADAS[Valor],ENTRADAS[Categoria],$B$343,ENTRADAS[Status],"Concluído",ENTRADAS[Mês],L$5,ENTRADAS[Ano],$B$5,ENTRADAS[Subcategoria],$B344),
SUMIFS(ENTRADAS[Valor],ENTRADAS[Categoria],$B$343,ENTRADAS[Mês],L$5,ENTRADAS[Ano],$B$5,ENTRADAS[Subcategoria],$B344))))</f>
        <v/>
      </c>
      <c r="M344" s="61" t="str">
        <f>IF($B344="","",IF($B$343="","",IF($F$4=1,
SUMIFS(ENTRADAS[Valor],ENTRADAS[Categoria],$B$343,ENTRADAS[Status],"Concluído",ENTRADAS[Mês],M$5,ENTRADAS[Ano],$B$5,ENTRADAS[Subcategoria],$B344),
SUMIFS(ENTRADAS[Valor],ENTRADAS[Categoria],$B$343,ENTRADAS[Mês],M$5,ENTRADAS[Ano],$B$5,ENTRADAS[Subcategoria],$B344))))</f>
        <v/>
      </c>
      <c r="N344" s="61" t="str">
        <f>IF($B344="","",IF($B$343="","",IF($F$4=1,
SUMIFS(ENTRADAS[Valor],ENTRADAS[Categoria],$B$343,ENTRADAS[Status],"Concluído",ENTRADAS[Mês],N$5,ENTRADAS[Ano],$B$5,ENTRADAS[Subcategoria],$B344),
SUMIFS(ENTRADAS[Valor],ENTRADAS[Categoria],$B$343,ENTRADAS[Mês],N$5,ENTRADAS[Ano],$B$5,ENTRADAS[Subcategoria],$B344))))</f>
        <v/>
      </c>
      <c r="O344" s="57">
        <f t="shared" si="12"/>
        <v>0</v>
      </c>
    </row>
    <row r="345" spans="2:15" x14ac:dyDescent="0.3">
      <c r="B345" s="93" t="str">
        <f>IF('PLANO DE CONTAS'!F74="","",'PLANO DE CONTAS'!F74)</f>
        <v/>
      </c>
      <c r="C345" s="61" t="str">
        <f>IF($B345="","",IF($B$343="","",IF($F$4=1,
SUMIFS(ENTRADAS[Valor],ENTRADAS[Categoria],$B$343,ENTRADAS[Status],"Concluído",ENTRADAS[Mês],C$5,ENTRADAS[Ano],$B$5,ENTRADAS[Subcategoria],$B345),
SUMIFS(ENTRADAS[Valor],ENTRADAS[Categoria],$B$343,ENTRADAS[Mês],C$5,ENTRADAS[Ano],$B$5,ENTRADAS[Subcategoria],$B345))))</f>
        <v/>
      </c>
      <c r="D345" s="61" t="str">
        <f>IF($B345="","",IF($B$343="","",IF($F$4=1,
SUMIFS(ENTRADAS[Valor],ENTRADAS[Categoria],$B$343,ENTRADAS[Status],"Concluído",ENTRADAS[Mês],D$5,ENTRADAS[Ano],$B$5,ENTRADAS[Subcategoria],$B345),
SUMIFS(ENTRADAS[Valor],ENTRADAS[Categoria],$B$343,ENTRADAS[Mês],D$5,ENTRADAS[Ano],$B$5,ENTRADAS[Subcategoria],$B345))))</f>
        <v/>
      </c>
      <c r="E345" s="61" t="str">
        <f>IF($B345="","",IF($B$343="","",IF($F$4=1,
SUMIFS(ENTRADAS[Valor],ENTRADAS[Categoria],$B$343,ENTRADAS[Status],"Concluído",ENTRADAS[Mês],E$5,ENTRADAS[Ano],$B$5,ENTRADAS[Subcategoria],$B345),
SUMIFS(ENTRADAS[Valor],ENTRADAS[Categoria],$B$343,ENTRADAS[Mês],E$5,ENTRADAS[Ano],$B$5,ENTRADAS[Subcategoria],$B345))))</f>
        <v/>
      </c>
      <c r="F345" s="61" t="str">
        <f>IF($B345="","",IF($B$343="","",IF($F$4=1,
SUMIFS(ENTRADAS[Valor],ENTRADAS[Categoria],$B$343,ENTRADAS[Status],"Concluído",ENTRADAS[Mês],F$5,ENTRADAS[Ano],$B$5,ENTRADAS[Subcategoria],$B345),
SUMIFS(ENTRADAS[Valor],ENTRADAS[Categoria],$B$343,ENTRADAS[Mês],F$5,ENTRADAS[Ano],$B$5,ENTRADAS[Subcategoria],$B345))))</f>
        <v/>
      </c>
      <c r="G345" s="61" t="str">
        <f>IF($B345="","",IF($B$343="","",IF($F$4=1,
SUMIFS(ENTRADAS[Valor],ENTRADAS[Categoria],$B$343,ENTRADAS[Status],"Concluído",ENTRADAS[Mês],G$5,ENTRADAS[Ano],$B$5,ENTRADAS[Subcategoria],$B345),
SUMIFS(ENTRADAS[Valor],ENTRADAS[Categoria],$B$343,ENTRADAS[Mês],G$5,ENTRADAS[Ano],$B$5,ENTRADAS[Subcategoria],$B345))))</f>
        <v/>
      </c>
      <c r="H345" s="61" t="str">
        <f>IF($B345="","",IF($B$343="","",IF($F$4=1,
SUMIFS(ENTRADAS[Valor],ENTRADAS[Categoria],$B$343,ENTRADAS[Status],"Concluído",ENTRADAS[Mês],H$5,ENTRADAS[Ano],$B$5,ENTRADAS[Subcategoria],$B345),
SUMIFS(ENTRADAS[Valor],ENTRADAS[Categoria],$B$343,ENTRADAS[Mês],H$5,ENTRADAS[Ano],$B$5,ENTRADAS[Subcategoria],$B345))))</f>
        <v/>
      </c>
      <c r="I345" s="61" t="str">
        <f>IF($B345="","",IF($B$343="","",IF($F$4=1,
SUMIFS(ENTRADAS[Valor],ENTRADAS[Categoria],$B$343,ENTRADAS[Status],"Concluído",ENTRADAS[Mês],I$5,ENTRADAS[Ano],$B$5,ENTRADAS[Subcategoria],$B345),
SUMIFS(ENTRADAS[Valor],ENTRADAS[Categoria],$B$343,ENTRADAS[Mês],I$5,ENTRADAS[Ano],$B$5,ENTRADAS[Subcategoria],$B345))))</f>
        <v/>
      </c>
      <c r="J345" s="61" t="str">
        <f>IF($B345="","",IF($B$343="","",IF($F$4=1,
SUMIFS(ENTRADAS[Valor],ENTRADAS[Categoria],$B$343,ENTRADAS[Status],"Concluído",ENTRADAS[Mês],J$5,ENTRADAS[Ano],$B$5,ENTRADAS[Subcategoria],$B345),
SUMIFS(ENTRADAS[Valor],ENTRADAS[Categoria],$B$343,ENTRADAS[Mês],J$5,ENTRADAS[Ano],$B$5,ENTRADAS[Subcategoria],$B345))))</f>
        <v/>
      </c>
      <c r="K345" s="61" t="str">
        <f>IF($B345="","",IF($B$343="","",IF($F$4=1,
SUMIFS(ENTRADAS[Valor],ENTRADAS[Categoria],$B$343,ENTRADAS[Status],"Concluído",ENTRADAS[Mês],K$5,ENTRADAS[Ano],$B$5,ENTRADAS[Subcategoria],$B345),
SUMIFS(ENTRADAS[Valor],ENTRADAS[Categoria],$B$343,ENTRADAS[Mês],K$5,ENTRADAS[Ano],$B$5,ENTRADAS[Subcategoria],$B345))))</f>
        <v/>
      </c>
      <c r="L345" s="61" t="str">
        <f>IF($B345="","",IF($B$343="","",IF($F$4=1,
SUMIFS(ENTRADAS[Valor],ENTRADAS[Categoria],$B$343,ENTRADAS[Status],"Concluído",ENTRADAS[Mês],L$5,ENTRADAS[Ano],$B$5,ENTRADAS[Subcategoria],$B345),
SUMIFS(ENTRADAS[Valor],ENTRADAS[Categoria],$B$343,ENTRADAS[Mês],L$5,ENTRADAS[Ano],$B$5,ENTRADAS[Subcategoria],$B345))))</f>
        <v/>
      </c>
      <c r="M345" s="61" t="str">
        <f>IF($B345="","",IF($B$343="","",IF($F$4=1,
SUMIFS(ENTRADAS[Valor],ENTRADAS[Categoria],$B$343,ENTRADAS[Status],"Concluído",ENTRADAS[Mês],M$5,ENTRADAS[Ano],$B$5,ENTRADAS[Subcategoria],$B345),
SUMIFS(ENTRADAS[Valor],ENTRADAS[Categoria],$B$343,ENTRADAS[Mês],M$5,ENTRADAS[Ano],$B$5,ENTRADAS[Subcategoria],$B345))))</f>
        <v/>
      </c>
      <c r="N345" s="61" t="str">
        <f>IF($B345="","",IF($B$343="","",IF($F$4=1,
SUMIFS(ENTRADAS[Valor],ENTRADAS[Categoria],$B$343,ENTRADAS[Status],"Concluído",ENTRADAS[Mês],N$5,ENTRADAS[Ano],$B$5,ENTRADAS[Subcategoria],$B345),
SUMIFS(ENTRADAS[Valor],ENTRADAS[Categoria],$B$343,ENTRADAS[Mês],N$5,ENTRADAS[Ano],$B$5,ENTRADAS[Subcategoria],$B345))))</f>
        <v/>
      </c>
      <c r="O345" s="57">
        <f t="shared" si="12"/>
        <v>0</v>
      </c>
    </row>
    <row r="346" spans="2:15" x14ac:dyDescent="0.3">
      <c r="B346" s="93" t="str">
        <f>IF('PLANO DE CONTAS'!F75="","",'PLANO DE CONTAS'!F75)</f>
        <v/>
      </c>
      <c r="C346" s="61" t="str">
        <f>IF($B346="","",IF($B$343="","",IF($F$4=1,
SUMIFS(ENTRADAS[Valor],ENTRADAS[Categoria],$B$343,ENTRADAS[Status],"Concluído",ENTRADAS[Mês],C$5,ENTRADAS[Ano],$B$5,ENTRADAS[Subcategoria],$B346),
SUMIFS(ENTRADAS[Valor],ENTRADAS[Categoria],$B$343,ENTRADAS[Mês],C$5,ENTRADAS[Ano],$B$5,ENTRADAS[Subcategoria],$B346))))</f>
        <v/>
      </c>
      <c r="D346" s="61" t="str">
        <f>IF($B346="","",IF($B$343="","",IF($F$4=1,
SUMIFS(ENTRADAS[Valor],ENTRADAS[Categoria],$B$343,ENTRADAS[Status],"Concluído",ENTRADAS[Mês],D$5,ENTRADAS[Ano],$B$5,ENTRADAS[Subcategoria],$B346),
SUMIFS(ENTRADAS[Valor],ENTRADAS[Categoria],$B$343,ENTRADAS[Mês],D$5,ENTRADAS[Ano],$B$5,ENTRADAS[Subcategoria],$B346))))</f>
        <v/>
      </c>
      <c r="E346" s="61" t="str">
        <f>IF($B346="","",IF($B$343="","",IF($F$4=1,
SUMIFS(ENTRADAS[Valor],ENTRADAS[Categoria],$B$343,ENTRADAS[Status],"Concluído",ENTRADAS[Mês],E$5,ENTRADAS[Ano],$B$5,ENTRADAS[Subcategoria],$B346),
SUMIFS(ENTRADAS[Valor],ENTRADAS[Categoria],$B$343,ENTRADAS[Mês],E$5,ENTRADAS[Ano],$B$5,ENTRADAS[Subcategoria],$B346))))</f>
        <v/>
      </c>
      <c r="F346" s="61" t="str">
        <f>IF($B346="","",IF($B$343="","",IF($F$4=1,
SUMIFS(ENTRADAS[Valor],ENTRADAS[Categoria],$B$343,ENTRADAS[Status],"Concluído",ENTRADAS[Mês],F$5,ENTRADAS[Ano],$B$5,ENTRADAS[Subcategoria],$B346),
SUMIFS(ENTRADAS[Valor],ENTRADAS[Categoria],$B$343,ENTRADAS[Mês],F$5,ENTRADAS[Ano],$B$5,ENTRADAS[Subcategoria],$B346))))</f>
        <v/>
      </c>
      <c r="G346" s="61" t="str">
        <f>IF($B346="","",IF($B$343="","",IF($F$4=1,
SUMIFS(ENTRADAS[Valor],ENTRADAS[Categoria],$B$343,ENTRADAS[Status],"Concluído",ENTRADAS[Mês],G$5,ENTRADAS[Ano],$B$5,ENTRADAS[Subcategoria],$B346),
SUMIFS(ENTRADAS[Valor],ENTRADAS[Categoria],$B$343,ENTRADAS[Mês],G$5,ENTRADAS[Ano],$B$5,ENTRADAS[Subcategoria],$B346))))</f>
        <v/>
      </c>
      <c r="H346" s="61" t="str">
        <f>IF($B346="","",IF($B$343="","",IF($F$4=1,
SUMIFS(ENTRADAS[Valor],ENTRADAS[Categoria],$B$343,ENTRADAS[Status],"Concluído",ENTRADAS[Mês],H$5,ENTRADAS[Ano],$B$5,ENTRADAS[Subcategoria],$B346),
SUMIFS(ENTRADAS[Valor],ENTRADAS[Categoria],$B$343,ENTRADAS[Mês],H$5,ENTRADAS[Ano],$B$5,ENTRADAS[Subcategoria],$B346))))</f>
        <v/>
      </c>
      <c r="I346" s="61" t="str">
        <f>IF($B346="","",IF($B$343="","",IF($F$4=1,
SUMIFS(ENTRADAS[Valor],ENTRADAS[Categoria],$B$343,ENTRADAS[Status],"Concluído",ENTRADAS[Mês],I$5,ENTRADAS[Ano],$B$5,ENTRADAS[Subcategoria],$B346),
SUMIFS(ENTRADAS[Valor],ENTRADAS[Categoria],$B$343,ENTRADAS[Mês],I$5,ENTRADAS[Ano],$B$5,ENTRADAS[Subcategoria],$B346))))</f>
        <v/>
      </c>
      <c r="J346" s="61" t="str">
        <f>IF($B346="","",IF($B$343="","",IF($F$4=1,
SUMIFS(ENTRADAS[Valor],ENTRADAS[Categoria],$B$343,ENTRADAS[Status],"Concluído",ENTRADAS[Mês],J$5,ENTRADAS[Ano],$B$5,ENTRADAS[Subcategoria],$B346),
SUMIFS(ENTRADAS[Valor],ENTRADAS[Categoria],$B$343,ENTRADAS[Mês],J$5,ENTRADAS[Ano],$B$5,ENTRADAS[Subcategoria],$B346))))</f>
        <v/>
      </c>
      <c r="K346" s="61" t="str">
        <f>IF($B346="","",IF($B$343="","",IF($F$4=1,
SUMIFS(ENTRADAS[Valor],ENTRADAS[Categoria],$B$343,ENTRADAS[Status],"Concluído",ENTRADAS[Mês],K$5,ENTRADAS[Ano],$B$5,ENTRADAS[Subcategoria],$B346),
SUMIFS(ENTRADAS[Valor],ENTRADAS[Categoria],$B$343,ENTRADAS[Mês],K$5,ENTRADAS[Ano],$B$5,ENTRADAS[Subcategoria],$B346))))</f>
        <v/>
      </c>
      <c r="L346" s="61" t="str">
        <f>IF($B346="","",IF($B$343="","",IF($F$4=1,
SUMIFS(ENTRADAS[Valor],ENTRADAS[Categoria],$B$343,ENTRADAS[Status],"Concluído",ENTRADAS[Mês],L$5,ENTRADAS[Ano],$B$5,ENTRADAS[Subcategoria],$B346),
SUMIFS(ENTRADAS[Valor],ENTRADAS[Categoria],$B$343,ENTRADAS[Mês],L$5,ENTRADAS[Ano],$B$5,ENTRADAS[Subcategoria],$B346))))</f>
        <v/>
      </c>
      <c r="M346" s="61" t="str">
        <f>IF($B346="","",IF($B$343="","",IF($F$4=1,
SUMIFS(ENTRADAS[Valor],ENTRADAS[Categoria],$B$343,ENTRADAS[Status],"Concluído",ENTRADAS[Mês],M$5,ENTRADAS[Ano],$B$5,ENTRADAS[Subcategoria],$B346),
SUMIFS(ENTRADAS[Valor],ENTRADAS[Categoria],$B$343,ENTRADAS[Mês],M$5,ENTRADAS[Ano],$B$5,ENTRADAS[Subcategoria],$B346))))</f>
        <v/>
      </c>
      <c r="N346" s="61" t="str">
        <f>IF($B346="","",IF($B$343="","",IF($F$4=1,
SUMIFS(ENTRADAS[Valor],ENTRADAS[Categoria],$B$343,ENTRADAS[Status],"Concluído",ENTRADAS[Mês],N$5,ENTRADAS[Ano],$B$5,ENTRADAS[Subcategoria],$B346),
SUMIFS(ENTRADAS[Valor],ENTRADAS[Categoria],$B$343,ENTRADAS[Mês],N$5,ENTRADAS[Ano],$B$5,ENTRADAS[Subcategoria],$B346))))</f>
        <v/>
      </c>
      <c r="O346" s="57">
        <f t="shared" si="12"/>
        <v>0</v>
      </c>
    </row>
    <row r="347" spans="2:15" x14ac:dyDescent="0.3">
      <c r="B347" s="93" t="str">
        <f>IF('PLANO DE CONTAS'!F76="","",'PLANO DE CONTAS'!F76)</f>
        <v/>
      </c>
      <c r="C347" s="61" t="str">
        <f>IF($B347="","",IF($B$343="","",IF($F$4=1,
SUMIFS(ENTRADAS[Valor],ENTRADAS[Categoria],$B$343,ENTRADAS[Status],"Concluído",ENTRADAS[Mês],C$5,ENTRADAS[Ano],$B$5,ENTRADAS[Subcategoria],$B347),
SUMIFS(ENTRADAS[Valor],ENTRADAS[Categoria],$B$343,ENTRADAS[Mês],C$5,ENTRADAS[Ano],$B$5,ENTRADAS[Subcategoria],$B347))))</f>
        <v/>
      </c>
      <c r="D347" s="61" t="str">
        <f>IF($B347="","",IF($B$343="","",IF($F$4=1,
SUMIFS(ENTRADAS[Valor],ENTRADAS[Categoria],$B$343,ENTRADAS[Status],"Concluído",ENTRADAS[Mês],D$5,ENTRADAS[Ano],$B$5,ENTRADAS[Subcategoria],$B347),
SUMIFS(ENTRADAS[Valor],ENTRADAS[Categoria],$B$343,ENTRADAS[Mês],D$5,ENTRADAS[Ano],$B$5,ENTRADAS[Subcategoria],$B347))))</f>
        <v/>
      </c>
      <c r="E347" s="61" t="str">
        <f>IF($B347="","",IF($B$343="","",IF($F$4=1,
SUMIFS(ENTRADAS[Valor],ENTRADAS[Categoria],$B$343,ENTRADAS[Status],"Concluído",ENTRADAS[Mês],E$5,ENTRADAS[Ano],$B$5,ENTRADAS[Subcategoria],$B347),
SUMIFS(ENTRADAS[Valor],ENTRADAS[Categoria],$B$343,ENTRADAS[Mês],E$5,ENTRADAS[Ano],$B$5,ENTRADAS[Subcategoria],$B347))))</f>
        <v/>
      </c>
      <c r="F347" s="61" t="str">
        <f>IF($B347="","",IF($B$343="","",IF($F$4=1,
SUMIFS(ENTRADAS[Valor],ENTRADAS[Categoria],$B$343,ENTRADAS[Status],"Concluído",ENTRADAS[Mês],F$5,ENTRADAS[Ano],$B$5,ENTRADAS[Subcategoria],$B347),
SUMIFS(ENTRADAS[Valor],ENTRADAS[Categoria],$B$343,ENTRADAS[Mês],F$5,ENTRADAS[Ano],$B$5,ENTRADAS[Subcategoria],$B347))))</f>
        <v/>
      </c>
      <c r="G347" s="61" t="str">
        <f>IF($B347="","",IF($B$343="","",IF($F$4=1,
SUMIFS(ENTRADAS[Valor],ENTRADAS[Categoria],$B$343,ENTRADAS[Status],"Concluído",ENTRADAS[Mês],G$5,ENTRADAS[Ano],$B$5,ENTRADAS[Subcategoria],$B347),
SUMIFS(ENTRADAS[Valor],ENTRADAS[Categoria],$B$343,ENTRADAS[Mês],G$5,ENTRADAS[Ano],$B$5,ENTRADAS[Subcategoria],$B347))))</f>
        <v/>
      </c>
      <c r="H347" s="61" t="str">
        <f>IF($B347="","",IF($B$343="","",IF($F$4=1,
SUMIFS(ENTRADAS[Valor],ENTRADAS[Categoria],$B$343,ENTRADAS[Status],"Concluído",ENTRADAS[Mês],H$5,ENTRADAS[Ano],$B$5,ENTRADAS[Subcategoria],$B347),
SUMIFS(ENTRADAS[Valor],ENTRADAS[Categoria],$B$343,ENTRADAS[Mês],H$5,ENTRADAS[Ano],$B$5,ENTRADAS[Subcategoria],$B347))))</f>
        <v/>
      </c>
      <c r="I347" s="61" t="str">
        <f>IF($B347="","",IF($B$343="","",IF($F$4=1,
SUMIFS(ENTRADAS[Valor],ENTRADAS[Categoria],$B$343,ENTRADAS[Status],"Concluído",ENTRADAS[Mês],I$5,ENTRADAS[Ano],$B$5,ENTRADAS[Subcategoria],$B347),
SUMIFS(ENTRADAS[Valor],ENTRADAS[Categoria],$B$343,ENTRADAS[Mês],I$5,ENTRADAS[Ano],$B$5,ENTRADAS[Subcategoria],$B347))))</f>
        <v/>
      </c>
      <c r="J347" s="61" t="str">
        <f>IF($B347="","",IF($B$343="","",IF($F$4=1,
SUMIFS(ENTRADAS[Valor],ENTRADAS[Categoria],$B$343,ENTRADAS[Status],"Concluído",ENTRADAS[Mês],J$5,ENTRADAS[Ano],$B$5,ENTRADAS[Subcategoria],$B347),
SUMIFS(ENTRADAS[Valor],ENTRADAS[Categoria],$B$343,ENTRADAS[Mês],J$5,ENTRADAS[Ano],$B$5,ENTRADAS[Subcategoria],$B347))))</f>
        <v/>
      </c>
      <c r="K347" s="61" t="str">
        <f>IF($B347="","",IF($B$343="","",IF($F$4=1,
SUMIFS(ENTRADAS[Valor],ENTRADAS[Categoria],$B$343,ENTRADAS[Status],"Concluído",ENTRADAS[Mês],K$5,ENTRADAS[Ano],$B$5,ENTRADAS[Subcategoria],$B347),
SUMIFS(ENTRADAS[Valor],ENTRADAS[Categoria],$B$343,ENTRADAS[Mês],K$5,ENTRADAS[Ano],$B$5,ENTRADAS[Subcategoria],$B347))))</f>
        <v/>
      </c>
      <c r="L347" s="61" t="str">
        <f>IF($B347="","",IF($B$343="","",IF($F$4=1,
SUMIFS(ENTRADAS[Valor],ENTRADAS[Categoria],$B$343,ENTRADAS[Status],"Concluído",ENTRADAS[Mês],L$5,ENTRADAS[Ano],$B$5,ENTRADAS[Subcategoria],$B347),
SUMIFS(ENTRADAS[Valor],ENTRADAS[Categoria],$B$343,ENTRADAS[Mês],L$5,ENTRADAS[Ano],$B$5,ENTRADAS[Subcategoria],$B347))))</f>
        <v/>
      </c>
      <c r="M347" s="61" t="str">
        <f>IF($B347="","",IF($B$343="","",IF($F$4=1,
SUMIFS(ENTRADAS[Valor],ENTRADAS[Categoria],$B$343,ENTRADAS[Status],"Concluído",ENTRADAS[Mês],M$5,ENTRADAS[Ano],$B$5,ENTRADAS[Subcategoria],$B347),
SUMIFS(ENTRADAS[Valor],ENTRADAS[Categoria],$B$343,ENTRADAS[Mês],M$5,ENTRADAS[Ano],$B$5,ENTRADAS[Subcategoria],$B347))))</f>
        <v/>
      </c>
      <c r="N347" s="61" t="str">
        <f>IF($B347="","",IF($B$343="","",IF($F$4=1,
SUMIFS(ENTRADAS[Valor],ENTRADAS[Categoria],$B$343,ENTRADAS[Status],"Concluído",ENTRADAS[Mês],N$5,ENTRADAS[Ano],$B$5,ENTRADAS[Subcategoria],$B347),
SUMIFS(ENTRADAS[Valor],ENTRADAS[Categoria],$B$343,ENTRADAS[Mês],N$5,ENTRADAS[Ano],$B$5,ENTRADAS[Subcategoria],$B347))))</f>
        <v/>
      </c>
      <c r="O347" s="57">
        <f t="shared" si="12"/>
        <v>0</v>
      </c>
    </row>
    <row r="348" spans="2:15" x14ac:dyDescent="0.3">
      <c r="B348" s="93" t="str">
        <f>IF('PLANO DE CONTAS'!F77="","",'PLANO DE CONTAS'!F77)</f>
        <v/>
      </c>
      <c r="C348" s="61" t="str">
        <f>IF($B348="","",IF($B$343="","",IF($F$4=1,
SUMIFS(ENTRADAS[Valor],ENTRADAS[Categoria],$B$343,ENTRADAS[Status],"Concluído",ENTRADAS[Mês],C$5,ENTRADAS[Ano],$B$5,ENTRADAS[Subcategoria],$B348),
SUMIFS(ENTRADAS[Valor],ENTRADAS[Categoria],$B$343,ENTRADAS[Mês],C$5,ENTRADAS[Ano],$B$5,ENTRADAS[Subcategoria],$B348))))</f>
        <v/>
      </c>
      <c r="D348" s="61" t="str">
        <f>IF($B348="","",IF($B$343="","",IF($F$4=1,
SUMIFS(ENTRADAS[Valor],ENTRADAS[Categoria],$B$343,ENTRADAS[Status],"Concluído",ENTRADAS[Mês],D$5,ENTRADAS[Ano],$B$5,ENTRADAS[Subcategoria],$B348),
SUMIFS(ENTRADAS[Valor],ENTRADAS[Categoria],$B$343,ENTRADAS[Mês],D$5,ENTRADAS[Ano],$B$5,ENTRADAS[Subcategoria],$B348))))</f>
        <v/>
      </c>
      <c r="E348" s="61" t="str">
        <f>IF($B348="","",IF($B$343="","",IF($F$4=1,
SUMIFS(ENTRADAS[Valor],ENTRADAS[Categoria],$B$343,ENTRADAS[Status],"Concluído",ENTRADAS[Mês],E$5,ENTRADAS[Ano],$B$5,ENTRADAS[Subcategoria],$B348),
SUMIFS(ENTRADAS[Valor],ENTRADAS[Categoria],$B$343,ENTRADAS[Mês],E$5,ENTRADAS[Ano],$B$5,ENTRADAS[Subcategoria],$B348))))</f>
        <v/>
      </c>
      <c r="F348" s="61" t="str">
        <f>IF($B348="","",IF($B$343="","",IF($F$4=1,
SUMIFS(ENTRADAS[Valor],ENTRADAS[Categoria],$B$343,ENTRADAS[Status],"Concluído",ENTRADAS[Mês],F$5,ENTRADAS[Ano],$B$5,ENTRADAS[Subcategoria],$B348),
SUMIFS(ENTRADAS[Valor],ENTRADAS[Categoria],$B$343,ENTRADAS[Mês],F$5,ENTRADAS[Ano],$B$5,ENTRADAS[Subcategoria],$B348))))</f>
        <v/>
      </c>
      <c r="G348" s="61" t="str">
        <f>IF($B348="","",IF($B$343="","",IF($F$4=1,
SUMIFS(ENTRADAS[Valor],ENTRADAS[Categoria],$B$343,ENTRADAS[Status],"Concluído",ENTRADAS[Mês],G$5,ENTRADAS[Ano],$B$5,ENTRADAS[Subcategoria],$B348),
SUMIFS(ENTRADAS[Valor],ENTRADAS[Categoria],$B$343,ENTRADAS[Mês],G$5,ENTRADAS[Ano],$B$5,ENTRADAS[Subcategoria],$B348))))</f>
        <v/>
      </c>
      <c r="H348" s="61" t="str">
        <f>IF($B348="","",IF($B$343="","",IF($F$4=1,
SUMIFS(ENTRADAS[Valor],ENTRADAS[Categoria],$B$343,ENTRADAS[Status],"Concluído",ENTRADAS[Mês],H$5,ENTRADAS[Ano],$B$5,ENTRADAS[Subcategoria],$B348),
SUMIFS(ENTRADAS[Valor],ENTRADAS[Categoria],$B$343,ENTRADAS[Mês],H$5,ENTRADAS[Ano],$B$5,ENTRADAS[Subcategoria],$B348))))</f>
        <v/>
      </c>
      <c r="I348" s="61" t="str">
        <f>IF($B348="","",IF($B$343="","",IF($F$4=1,
SUMIFS(ENTRADAS[Valor],ENTRADAS[Categoria],$B$343,ENTRADAS[Status],"Concluído",ENTRADAS[Mês],I$5,ENTRADAS[Ano],$B$5,ENTRADAS[Subcategoria],$B348),
SUMIFS(ENTRADAS[Valor],ENTRADAS[Categoria],$B$343,ENTRADAS[Mês],I$5,ENTRADAS[Ano],$B$5,ENTRADAS[Subcategoria],$B348))))</f>
        <v/>
      </c>
      <c r="J348" s="61" t="str">
        <f>IF($B348="","",IF($B$343="","",IF($F$4=1,
SUMIFS(ENTRADAS[Valor],ENTRADAS[Categoria],$B$343,ENTRADAS[Status],"Concluído",ENTRADAS[Mês],J$5,ENTRADAS[Ano],$B$5,ENTRADAS[Subcategoria],$B348),
SUMIFS(ENTRADAS[Valor],ENTRADAS[Categoria],$B$343,ENTRADAS[Mês],J$5,ENTRADAS[Ano],$B$5,ENTRADAS[Subcategoria],$B348))))</f>
        <v/>
      </c>
      <c r="K348" s="61" t="str">
        <f>IF($B348="","",IF($B$343="","",IF($F$4=1,
SUMIFS(ENTRADAS[Valor],ENTRADAS[Categoria],$B$343,ENTRADAS[Status],"Concluído",ENTRADAS[Mês],K$5,ENTRADAS[Ano],$B$5,ENTRADAS[Subcategoria],$B348),
SUMIFS(ENTRADAS[Valor],ENTRADAS[Categoria],$B$343,ENTRADAS[Mês],K$5,ENTRADAS[Ano],$B$5,ENTRADAS[Subcategoria],$B348))))</f>
        <v/>
      </c>
      <c r="L348" s="61" t="str">
        <f>IF($B348="","",IF($B$343="","",IF($F$4=1,
SUMIFS(ENTRADAS[Valor],ENTRADAS[Categoria],$B$343,ENTRADAS[Status],"Concluído",ENTRADAS[Mês],L$5,ENTRADAS[Ano],$B$5,ENTRADAS[Subcategoria],$B348),
SUMIFS(ENTRADAS[Valor],ENTRADAS[Categoria],$B$343,ENTRADAS[Mês],L$5,ENTRADAS[Ano],$B$5,ENTRADAS[Subcategoria],$B348))))</f>
        <v/>
      </c>
      <c r="M348" s="61" t="str">
        <f>IF($B348="","",IF($B$343="","",IF($F$4=1,
SUMIFS(ENTRADAS[Valor],ENTRADAS[Categoria],$B$343,ENTRADAS[Status],"Concluído",ENTRADAS[Mês],M$5,ENTRADAS[Ano],$B$5,ENTRADAS[Subcategoria],$B348),
SUMIFS(ENTRADAS[Valor],ENTRADAS[Categoria],$B$343,ENTRADAS[Mês],M$5,ENTRADAS[Ano],$B$5,ENTRADAS[Subcategoria],$B348))))</f>
        <v/>
      </c>
      <c r="N348" s="61" t="str">
        <f>IF($B348="","",IF($B$343="","",IF($F$4=1,
SUMIFS(ENTRADAS[Valor],ENTRADAS[Categoria],$B$343,ENTRADAS[Status],"Concluído",ENTRADAS[Mês],N$5,ENTRADAS[Ano],$B$5,ENTRADAS[Subcategoria],$B348),
SUMIFS(ENTRADAS[Valor],ENTRADAS[Categoria],$B$343,ENTRADAS[Mês],N$5,ENTRADAS[Ano],$B$5,ENTRADAS[Subcategoria],$B348))))</f>
        <v/>
      </c>
      <c r="O348" s="57">
        <f t="shared" si="12"/>
        <v>0</v>
      </c>
    </row>
    <row r="349" spans="2:15" x14ac:dyDescent="0.3">
      <c r="B349" s="93" t="str">
        <f>IF('PLANO DE CONTAS'!F78="","",'PLANO DE CONTAS'!F78)</f>
        <v/>
      </c>
      <c r="C349" s="61" t="str">
        <f>IF($B349="","",IF($B$343="","",IF($F$4=1,
SUMIFS(ENTRADAS[Valor],ENTRADAS[Categoria],$B$343,ENTRADAS[Status],"Concluído",ENTRADAS[Mês],C$5,ENTRADAS[Ano],$B$5,ENTRADAS[Subcategoria],$B349),
SUMIFS(ENTRADAS[Valor],ENTRADAS[Categoria],$B$343,ENTRADAS[Mês],C$5,ENTRADAS[Ano],$B$5,ENTRADAS[Subcategoria],$B349))))</f>
        <v/>
      </c>
      <c r="D349" s="61" t="str">
        <f>IF($B349="","",IF($B$343="","",IF($F$4=1,
SUMIFS(ENTRADAS[Valor],ENTRADAS[Categoria],$B$343,ENTRADAS[Status],"Concluído",ENTRADAS[Mês],D$5,ENTRADAS[Ano],$B$5,ENTRADAS[Subcategoria],$B349),
SUMIFS(ENTRADAS[Valor],ENTRADAS[Categoria],$B$343,ENTRADAS[Mês],D$5,ENTRADAS[Ano],$B$5,ENTRADAS[Subcategoria],$B349))))</f>
        <v/>
      </c>
      <c r="E349" s="61" t="str">
        <f>IF($B349="","",IF($B$343="","",IF($F$4=1,
SUMIFS(ENTRADAS[Valor],ENTRADAS[Categoria],$B$343,ENTRADAS[Status],"Concluído",ENTRADAS[Mês],E$5,ENTRADAS[Ano],$B$5,ENTRADAS[Subcategoria],$B349),
SUMIFS(ENTRADAS[Valor],ENTRADAS[Categoria],$B$343,ENTRADAS[Mês],E$5,ENTRADAS[Ano],$B$5,ENTRADAS[Subcategoria],$B349))))</f>
        <v/>
      </c>
      <c r="F349" s="61" t="str">
        <f>IF($B349="","",IF($B$343="","",IF($F$4=1,
SUMIFS(ENTRADAS[Valor],ENTRADAS[Categoria],$B$343,ENTRADAS[Status],"Concluído",ENTRADAS[Mês],F$5,ENTRADAS[Ano],$B$5,ENTRADAS[Subcategoria],$B349),
SUMIFS(ENTRADAS[Valor],ENTRADAS[Categoria],$B$343,ENTRADAS[Mês],F$5,ENTRADAS[Ano],$B$5,ENTRADAS[Subcategoria],$B349))))</f>
        <v/>
      </c>
      <c r="G349" s="61" t="str">
        <f>IF($B349="","",IF($B$343="","",IF($F$4=1,
SUMIFS(ENTRADAS[Valor],ENTRADAS[Categoria],$B$343,ENTRADAS[Status],"Concluído",ENTRADAS[Mês],G$5,ENTRADAS[Ano],$B$5,ENTRADAS[Subcategoria],$B349),
SUMIFS(ENTRADAS[Valor],ENTRADAS[Categoria],$B$343,ENTRADAS[Mês],G$5,ENTRADAS[Ano],$B$5,ENTRADAS[Subcategoria],$B349))))</f>
        <v/>
      </c>
      <c r="H349" s="61" t="str">
        <f>IF($B349="","",IF($B$343="","",IF($F$4=1,
SUMIFS(ENTRADAS[Valor],ENTRADAS[Categoria],$B$343,ENTRADAS[Status],"Concluído",ENTRADAS[Mês],H$5,ENTRADAS[Ano],$B$5,ENTRADAS[Subcategoria],$B349),
SUMIFS(ENTRADAS[Valor],ENTRADAS[Categoria],$B$343,ENTRADAS[Mês],H$5,ENTRADAS[Ano],$B$5,ENTRADAS[Subcategoria],$B349))))</f>
        <v/>
      </c>
      <c r="I349" s="61" t="str">
        <f>IF($B349="","",IF($B$343="","",IF($F$4=1,
SUMIFS(ENTRADAS[Valor],ENTRADAS[Categoria],$B$343,ENTRADAS[Status],"Concluído",ENTRADAS[Mês],I$5,ENTRADAS[Ano],$B$5,ENTRADAS[Subcategoria],$B349),
SUMIFS(ENTRADAS[Valor],ENTRADAS[Categoria],$B$343,ENTRADAS[Mês],I$5,ENTRADAS[Ano],$B$5,ENTRADAS[Subcategoria],$B349))))</f>
        <v/>
      </c>
      <c r="J349" s="61" t="str">
        <f>IF($B349="","",IF($B$343="","",IF($F$4=1,
SUMIFS(ENTRADAS[Valor],ENTRADAS[Categoria],$B$343,ENTRADAS[Status],"Concluído",ENTRADAS[Mês],J$5,ENTRADAS[Ano],$B$5,ENTRADAS[Subcategoria],$B349),
SUMIFS(ENTRADAS[Valor],ENTRADAS[Categoria],$B$343,ENTRADAS[Mês],J$5,ENTRADAS[Ano],$B$5,ENTRADAS[Subcategoria],$B349))))</f>
        <v/>
      </c>
      <c r="K349" s="61" t="str">
        <f>IF($B349="","",IF($B$343="","",IF($F$4=1,
SUMIFS(ENTRADAS[Valor],ENTRADAS[Categoria],$B$343,ENTRADAS[Status],"Concluído",ENTRADAS[Mês],K$5,ENTRADAS[Ano],$B$5,ENTRADAS[Subcategoria],$B349),
SUMIFS(ENTRADAS[Valor],ENTRADAS[Categoria],$B$343,ENTRADAS[Mês],K$5,ENTRADAS[Ano],$B$5,ENTRADAS[Subcategoria],$B349))))</f>
        <v/>
      </c>
      <c r="L349" s="61" t="str">
        <f>IF($B349="","",IF($B$343="","",IF($F$4=1,
SUMIFS(ENTRADAS[Valor],ENTRADAS[Categoria],$B$343,ENTRADAS[Status],"Concluído",ENTRADAS[Mês],L$5,ENTRADAS[Ano],$B$5,ENTRADAS[Subcategoria],$B349),
SUMIFS(ENTRADAS[Valor],ENTRADAS[Categoria],$B$343,ENTRADAS[Mês],L$5,ENTRADAS[Ano],$B$5,ENTRADAS[Subcategoria],$B349))))</f>
        <v/>
      </c>
      <c r="M349" s="61" t="str">
        <f>IF($B349="","",IF($B$343="","",IF($F$4=1,
SUMIFS(ENTRADAS[Valor],ENTRADAS[Categoria],$B$343,ENTRADAS[Status],"Concluído",ENTRADAS[Mês],M$5,ENTRADAS[Ano],$B$5,ENTRADAS[Subcategoria],$B349),
SUMIFS(ENTRADAS[Valor],ENTRADAS[Categoria],$B$343,ENTRADAS[Mês],M$5,ENTRADAS[Ano],$B$5,ENTRADAS[Subcategoria],$B349))))</f>
        <v/>
      </c>
      <c r="N349" s="61" t="str">
        <f>IF($B349="","",IF($B$343="","",IF($F$4=1,
SUMIFS(ENTRADAS[Valor],ENTRADAS[Categoria],$B$343,ENTRADAS[Status],"Concluído",ENTRADAS[Mês],N$5,ENTRADAS[Ano],$B$5,ENTRADAS[Subcategoria],$B349),
SUMIFS(ENTRADAS[Valor],ENTRADAS[Categoria],$B$343,ENTRADAS[Mês],N$5,ENTRADAS[Ano],$B$5,ENTRADAS[Subcategoria],$B349))))</f>
        <v/>
      </c>
      <c r="O349" s="57">
        <f t="shared" si="12"/>
        <v>0</v>
      </c>
    </row>
    <row r="350" spans="2:15" x14ac:dyDescent="0.3">
      <c r="B350" s="93" t="str">
        <f>IF('PLANO DE CONTAS'!F79="","",'PLANO DE CONTAS'!F79)</f>
        <v/>
      </c>
      <c r="C350" s="61" t="str">
        <f>IF($B350="","",IF($B$343="","",IF($F$4=1,
SUMIFS(ENTRADAS[Valor],ENTRADAS[Categoria],$B$343,ENTRADAS[Status],"Concluído",ENTRADAS[Mês],C$5,ENTRADAS[Ano],$B$5,ENTRADAS[Subcategoria],$B350),
SUMIFS(ENTRADAS[Valor],ENTRADAS[Categoria],$B$343,ENTRADAS[Mês],C$5,ENTRADAS[Ano],$B$5,ENTRADAS[Subcategoria],$B350))))</f>
        <v/>
      </c>
      <c r="D350" s="61" t="str">
        <f>IF($B350="","",IF($B$343="","",IF($F$4=1,
SUMIFS(ENTRADAS[Valor],ENTRADAS[Categoria],$B$343,ENTRADAS[Status],"Concluído",ENTRADAS[Mês],D$5,ENTRADAS[Ano],$B$5,ENTRADAS[Subcategoria],$B350),
SUMIFS(ENTRADAS[Valor],ENTRADAS[Categoria],$B$343,ENTRADAS[Mês],D$5,ENTRADAS[Ano],$B$5,ENTRADAS[Subcategoria],$B350))))</f>
        <v/>
      </c>
      <c r="E350" s="61" t="str">
        <f>IF($B350="","",IF($B$343="","",IF($F$4=1,
SUMIFS(ENTRADAS[Valor],ENTRADAS[Categoria],$B$343,ENTRADAS[Status],"Concluído",ENTRADAS[Mês],E$5,ENTRADAS[Ano],$B$5,ENTRADAS[Subcategoria],$B350),
SUMIFS(ENTRADAS[Valor],ENTRADAS[Categoria],$B$343,ENTRADAS[Mês],E$5,ENTRADAS[Ano],$B$5,ENTRADAS[Subcategoria],$B350))))</f>
        <v/>
      </c>
      <c r="F350" s="61" t="str">
        <f>IF($B350="","",IF($B$343="","",IF($F$4=1,
SUMIFS(ENTRADAS[Valor],ENTRADAS[Categoria],$B$343,ENTRADAS[Status],"Concluído",ENTRADAS[Mês],F$5,ENTRADAS[Ano],$B$5,ENTRADAS[Subcategoria],$B350),
SUMIFS(ENTRADAS[Valor],ENTRADAS[Categoria],$B$343,ENTRADAS[Mês],F$5,ENTRADAS[Ano],$B$5,ENTRADAS[Subcategoria],$B350))))</f>
        <v/>
      </c>
      <c r="G350" s="61" t="str">
        <f>IF($B350="","",IF($B$343="","",IF($F$4=1,
SUMIFS(ENTRADAS[Valor],ENTRADAS[Categoria],$B$343,ENTRADAS[Status],"Concluído",ENTRADAS[Mês],G$5,ENTRADAS[Ano],$B$5,ENTRADAS[Subcategoria],$B350),
SUMIFS(ENTRADAS[Valor],ENTRADAS[Categoria],$B$343,ENTRADAS[Mês],G$5,ENTRADAS[Ano],$B$5,ENTRADAS[Subcategoria],$B350))))</f>
        <v/>
      </c>
      <c r="H350" s="61" t="str">
        <f>IF($B350="","",IF($B$343="","",IF($F$4=1,
SUMIFS(ENTRADAS[Valor],ENTRADAS[Categoria],$B$343,ENTRADAS[Status],"Concluído",ENTRADAS[Mês],H$5,ENTRADAS[Ano],$B$5,ENTRADAS[Subcategoria],$B350),
SUMIFS(ENTRADAS[Valor],ENTRADAS[Categoria],$B$343,ENTRADAS[Mês],H$5,ENTRADAS[Ano],$B$5,ENTRADAS[Subcategoria],$B350))))</f>
        <v/>
      </c>
      <c r="I350" s="61" t="str">
        <f>IF($B350="","",IF($B$343="","",IF($F$4=1,
SUMIFS(ENTRADAS[Valor],ENTRADAS[Categoria],$B$343,ENTRADAS[Status],"Concluído",ENTRADAS[Mês],I$5,ENTRADAS[Ano],$B$5,ENTRADAS[Subcategoria],$B350),
SUMIFS(ENTRADAS[Valor],ENTRADAS[Categoria],$B$343,ENTRADAS[Mês],I$5,ENTRADAS[Ano],$B$5,ENTRADAS[Subcategoria],$B350))))</f>
        <v/>
      </c>
      <c r="J350" s="61" t="str">
        <f>IF($B350="","",IF($B$343="","",IF($F$4=1,
SUMIFS(ENTRADAS[Valor],ENTRADAS[Categoria],$B$343,ENTRADAS[Status],"Concluído",ENTRADAS[Mês],J$5,ENTRADAS[Ano],$B$5,ENTRADAS[Subcategoria],$B350),
SUMIFS(ENTRADAS[Valor],ENTRADAS[Categoria],$B$343,ENTRADAS[Mês],J$5,ENTRADAS[Ano],$B$5,ENTRADAS[Subcategoria],$B350))))</f>
        <v/>
      </c>
      <c r="K350" s="61" t="str">
        <f>IF($B350="","",IF($B$343="","",IF($F$4=1,
SUMIFS(ENTRADAS[Valor],ENTRADAS[Categoria],$B$343,ENTRADAS[Status],"Concluído",ENTRADAS[Mês],K$5,ENTRADAS[Ano],$B$5,ENTRADAS[Subcategoria],$B350),
SUMIFS(ENTRADAS[Valor],ENTRADAS[Categoria],$B$343,ENTRADAS[Mês],K$5,ENTRADAS[Ano],$B$5,ENTRADAS[Subcategoria],$B350))))</f>
        <v/>
      </c>
      <c r="L350" s="61" t="str">
        <f>IF($B350="","",IF($B$343="","",IF($F$4=1,
SUMIFS(ENTRADAS[Valor],ENTRADAS[Categoria],$B$343,ENTRADAS[Status],"Concluído",ENTRADAS[Mês],L$5,ENTRADAS[Ano],$B$5,ENTRADAS[Subcategoria],$B350),
SUMIFS(ENTRADAS[Valor],ENTRADAS[Categoria],$B$343,ENTRADAS[Mês],L$5,ENTRADAS[Ano],$B$5,ENTRADAS[Subcategoria],$B350))))</f>
        <v/>
      </c>
      <c r="M350" s="61" t="str">
        <f>IF($B350="","",IF($B$343="","",IF($F$4=1,
SUMIFS(ENTRADAS[Valor],ENTRADAS[Categoria],$B$343,ENTRADAS[Status],"Concluído",ENTRADAS[Mês],M$5,ENTRADAS[Ano],$B$5,ENTRADAS[Subcategoria],$B350),
SUMIFS(ENTRADAS[Valor],ENTRADAS[Categoria],$B$343,ENTRADAS[Mês],M$5,ENTRADAS[Ano],$B$5,ENTRADAS[Subcategoria],$B350))))</f>
        <v/>
      </c>
      <c r="N350" s="61" t="str">
        <f>IF($B350="","",IF($B$343="","",IF($F$4=1,
SUMIFS(ENTRADAS[Valor],ENTRADAS[Categoria],$B$343,ENTRADAS[Status],"Concluído",ENTRADAS[Mês],N$5,ENTRADAS[Ano],$B$5,ENTRADAS[Subcategoria],$B350),
SUMIFS(ENTRADAS[Valor],ENTRADAS[Categoria],$B$343,ENTRADAS[Mês],N$5,ENTRADAS[Ano],$B$5,ENTRADAS[Subcategoria],$B350))))</f>
        <v/>
      </c>
      <c r="O350" s="57">
        <f t="shared" si="12"/>
        <v>0</v>
      </c>
    </row>
    <row r="351" spans="2:15" x14ac:dyDescent="0.3">
      <c r="B351" s="93" t="str">
        <f>IF('PLANO DE CONTAS'!F80="","",'PLANO DE CONTAS'!F80)</f>
        <v/>
      </c>
      <c r="C351" s="61" t="str">
        <f>IF($B351="","",IF($B$343="","",IF($F$4=1,
SUMIFS(ENTRADAS[Valor],ENTRADAS[Categoria],$B$343,ENTRADAS[Status],"Concluído",ENTRADAS[Mês],C$5,ENTRADAS[Ano],$B$5,ENTRADAS[Subcategoria],$B351),
SUMIFS(ENTRADAS[Valor],ENTRADAS[Categoria],$B$343,ENTRADAS[Mês],C$5,ENTRADAS[Ano],$B$5,ENTRADAS[Subcategoria],$B351))))</f>
        <v/>
      </c>
      <c r="D351" s="61" t="str">
        <f>IF($B351="","",IF($B$343="","",IF($F$4=1,
SUMIFS(ENTRADAS[Valor],ENTRADAS[Categoria],$B$343,ENTRADAS[Status],"Concluído",ENTRADAS[Mês],D$5,ENTRADAS[Ano],$B$5,ENTRADAS[Subcategoria],$B351),
SUMIFS(ENTRADAS[Valor],ENTRADAS[Categoria],$B$343,ENTRADAS[Mês],D$5,ENTRADAS[Ano],$B$5,ENTRADAS[Subcategoria],$B351))))</f>
        <v/>
      </c>
      <c r="E351" s="61" t="str">
        <f>IF($B351="","",IF($B$343="","",IF($F$4=1,
SUMIFS(ENTRADAS[Valor],ENTRADAS[Categoria],$B$343,ENTRADAS[Status],"Concluído",ENTRADAS[Mês],E$5,ENTRADAS[Ano],$B$5,ENTRADAS[Subcategoria],$B351),
SUMIFS(ENTRADAS[Valor],ENTRADAS[Categoria],$B$343,ENTRADAS[Mês],E$5,ENTRADAS[Ano],$B$5,ENTRADAS[Subcategoria],$B351))))</f>
        <v/>
      </c>
      <c r="F351" s="61" t="str">
        <f>IF($B351="","",IF($B$343="","",IF($F$4=1,
SUMIFS(ENTRADAS[Valor],ENTRADAS[Categoria],$B$343,ENTRADAS[Status],"Concluído",ENTRADAS[Mês],F$5,ENTRADAS[Ano],$B$5,ENTRADAS[Subcategoria],$B351),
SUMIFS(ENTRADAS[Valor],ENTRADAS[Categoria],$B$343,ENTRADAS[Mês],F$5,ENTRADAS[Ano],$B$5,ENTRADAS[Subcategoria],$B351))))</f>
        <v/>
      </c>
      <c r="G351" s="61" t="str">
        <f>IF($B351="","",IF($B$343="","",IF($F$4=1,
SUMIFS(ENTRADAS[Valor],ENTRADAS[Categoria],$B$343,ENTRADAS[Status],"Concluído",ENTRADAS[Mês],G$5,ENTRADAS[Ano],$B$5,ENTRADAS[Subcategoria],$B351),
SUMIFS(ENTRADAS[Valor],ENTRADAS[Categoria],$B$343,ENTRADAS[Mês],G$5,ENTRADAS[Ano],$B$5,ENTRADAS[Subcategoria],$B351))))</f>
        <v/>
      </c>
      <c r="H351" s="61" t="str">
        <f>IF($B351="","",IF($B$343="","",IF($F$4=1,
SUMIFS(ENTRADAS[Valor],ENTRADAS[Categoria],$B$343,ENTRADAS[Status],"Concluído",ENTRADAS[Mês],H$5,ENTRADAS[Ano],$B$5,ENTRADAS[Subcategoria],$B351),
SUMIFS(ENTRADAS[Valor],ENTRADAS[Categoria],$B$343,ENTRADAS[Mês],H$5,ENTRADAS[Ano],$B$5,ENTRADAS[Subcategoria],$B351))))</f>
        <v/>
      </c>
      <c r="I351" s="61" t="str">
        <f>IF($B351="","",IF($B$343="","",IF($F$4=1,
SUMIFS(ENTRADAS[Valor],ENTRADAS[Categoria],$B$343,ENTRADAS[Status],"Concluído",ENTRADAS[Mês],I$5,ENTRADAS[Ano],$B$5,ENTRADAS[Subcategoria],$B351),
SUMIFS(ENTRADAS[Valor],ENTRADAS[Categoria],$B$343,ENTRADAS[Mês],I$5,ENTRADAS[Ano],$B$5,ENTRADAS[Subcategoria],$B351))))</f>
        <v/>
      </c>
      <c r="J351" s="61" t="str">
        <f>IF($B351="","",IF($B$343="","",IF($F$4=1,
SUMIFS(ENTRADAS[Valor],ENTRADAS[Categoria],$B$343,ENTRADAS[Status],"Concluído",ENTRADAS[Mês],J$5,ENTRADAS[Ano],$B$5,ENTRADAS[Subcategoria],$B351),
SUMIFS(ENTRADAS[Valor],ENTRADAS[Categoria],$B$343,ENTRADAS[Mês],J$5,ENTRADAS[Ano],$B$5,ENTRADAS[Subcategoria],$B351))))</f>
        <v/>
      </c>
      <c r="K351" s="61" t="str">
        <f>IF($B351="","",IF($B$343="","",IF($F$4=1,
SUMIFS(ENTRADAS[Valor],ENTRADAS[Categoria],$B$343,ENTRADAS[Status],"Concluído",ENTRADAS[Mês],K$5,ENTRADAS[Ano],$B$5,ENTRADAS[Subcategoria],$B351),
SUMIFS(ENTRADAS[Valor],ENTRADAS[Categoria],$B$343,ENTRADAS[Mês],K$5,ENTRADAS[Ano],$B$5,ENTRADAS[Subcategoria],$B351))))</f>
        <v/>
      </c>
      <c r="L351" s="61" t="str">
        <f>IF($B351="","",IF($B$343="","",IF($F$4=1,
SUMIFS(ENTRADAS[Valor],ENTRADAS[Categoria],$B$343,ENTRADAS[Status],"Concluído",ENTRADAS[Mês],L$5,ENTRADAS[Ano],$B$5,ENTRADAS[Subcategoria],$B351),
SUMIFS(ENTRADAS[Valor],ENTRADAS[Categoria],$B$343,ENTRADAS[Mês],L$5,ENTRADAS[Ano],$B$5,ENTRADAS[Subcategoria],$B351))))</f>
        <v/>
      </c>
      <c r="M351" s="61" t="str">
        <f>IF($B351="","",IF($B$343="","",IF($F$4=1,
SUMIFS(ENTRADAS[Valor],ENTRADAS[Categoria],$B$343,ENTRADAS[Status],"Concluído",ENTRADAS[Mês],M$5,ENTRADAS[Ano],$B$5,ENTRADAS[Subcategoria],$B351),
SUMIFS(ENTRADAS[Valor],ENTRADAS[Categoria],$B$343,ENTRADAS[Mês],M$5,ENTRADAS[Ano],$B$5,ENTRADAS[Subcategoria],$B351))))</f>
        <v/>
      </c>
      <c r="N351" s="61" t="str">
        <f>IF($B351="","",IF($B$343="","",IF($F$4=1,
SUMIFS(ENTRADAS[Valor],ENTRADAS[Categoria],$B$343,ENTRADAS[Status],"Concluído",ENTRADAS[Mês],N$5,ENTRADAS[Ano],$B$5,ENTRADAS[Subcategoria],$B351),
SUMIFS(ENTRADAS[Valor],ENTRADAS[Categoria],$B$343,ENTRADAS[Mês],N$5,ENTRADAS[Ano],$B$5,ENTRADAS[Subcategoria],$B351))))</f>
        <v/>
      </c>
      <c r="O351" s="57">
        <f t="shared" si="12"/>
        <v>0</v>
      </c>
    </row>
    <row r="352" spans="2:15" x14ac:dyDescent="0.3">
      <c r="B352" s="93" t="str">
        <f>IF('PLANO DE CONTAS'!F81="","",'PLANO DE CONTAS'!F81)</f>
        <v/>
      </c>
      <c r="C352" s="61" t="str">
        <f>IF($B352="","",IF($B$343="","",IF($F$4=1,
SUMIFS(ENTRADAS[Valor],ENTRADAS[Categoria],$B$343,ENTRADAS[Status],"Concluído",ENTRADAS[Mês],C$5,ENTRADAS[Ano],$B$5,ENTRADAS[Subcategoria],$B352),
SUMIFS(ENTRADAS[Valor],ENTRADAS[Categoria],$B$343,ENTRADAS[Mês],C$5,ENTRADAS[Ano],$B$5,ENTRADAS[Subcategoria],$B352))))</f>
        <v/>
      </c>
      <c r="D352" s="61" t="str">
        <f>IF($B352="","",IF($B$343="","",IF($F$4=1,
SUMIFS(ENTRADAS[Valor],ENTRADAS[Categoria],$B$343,ENTRADAS[Status],"Concluído",ENTRADAS[Mês],D$5,ENTRADAS[Ano],$B$5,ENTRADAS[Subcategoria],$B352),
SUMIFS(ENTRADAS[Valor],ENTRADAS[Categoria],$B$343,ENTRADAS[Mês],D$5,ENTRADAS[Ano],$B$5,ENTRADAS[Subcategoria],$B352))))</f>
        <v/>
      </c>
      <c r="E352" s="61" t="str">
        <f>IF($B352="","",IF($B$343="","",IF($F$4=1,
SUMIFS(ENTRADAS[Valor],ENTRADAS[Categoria],$B$343,ENTRADAS[Status],"Concluído",ENTRADAS[Mês],E$5,ENTRADAS[Ano],$B$5,ENTRADAS[Subcategoria],$B352),
SUMIFS(ENTRADAS[Valor],ENTRADAS[Categoria],$B$343,ENTRADAS[Mês],E$5,ENTRADAS[Ano],$B$5,ENTRADAS[Subcategoria],$B352))))</f>
        <v/>
      </c>
      <c r="F352" s="61" t="str">
        <f>IF($B352="","",IF($B$343="","",IF($F$4=1,
SUMIFS(ENTRADAS[Valor],ENTRADAS[Categoria],$B$343,ENTRADAS[Status],"Concluído",ENTRADAS[Mês],F$5,ENTRADAS[Ano],$B$5,ENTRADAS[Subcategoria],$B352),
SUMIFS(ENTRADAS[Valor],ENTRADAS[Categoria],$B$343,ENTRADAS[Mês],F$5,ENTRADAS[Ano],$B$5,ENTRADAS[Subcategoria],$B352))))</f>
        <v/>
      </c>
      <c r="G352" s="61" t="str">
        <f>IF($B352="","",IF($B$343="","",IF($F$4=1,
SUMIFS(ENTRADAS[Valor],ENTRADAS[Categoria],$B$343,ENTRADAS[Status],"Concluído",ENTRADAS[Mês],G$5,ENTRADAS[Ano],$B$5,ENTRADAS[Subcategoria],$B352),
SUMIFS(ENTRADAS[Valor],ENTRADAS[Categoria],$B$343,ENTRADAS[Mês],G$5,ENTRADAS[Ano],$B$5,ENTRADAS[Subcategoria],$B352))))</f>
        <v/>
      </c>
      <c r="H352" s="61" t="str">
        <f>IF($B352="","",IF($B$343="","",IF($F$4=1,
SUMIFS(ENTRADAS[Valor],ENTRADAS[Categoria],$B$343,ENTRADAS[Status],"Concluído",ENTRADAS[Mês],H$5,ENTRADAS[Ano],$B$5,ENTRADAS[Subcategoria],$B352),
SUMIFS(ENTRADAS[Valor],ENTRADAS[Categoria],$B$343,ENTRADAS[Mês],H$5,ENTRADAS[Ano],$B$5,ENTRADAS[Subcategoria],$B352))))</f>
        <v/>
      </c>
      <c r="I352" s="61" t="str">
        <f>IF($B352="","",IF($B$343="","",IF($F$4=1,
SUMIFS(ENTRADAS[Valor],ENTRADAS[Categoria],$B$343,ENTRADAS[Status],"Concluído",ENTRADAS[Mês],I$5,ENTRADAS[Ano],$B$5,ENTRADAS[Subcategoria],$B352),
SUMIFS(ENTRADAS[Valor],ENTRADAS[Categoria],$B$343,ENTRADAS[Mês],I$5,ENTRADAS[Ano],$B$5,ENTRADAS[Subcategoria],$B352))))</f>
        <v/>
      </c>
      <c r="J352" s="61" t="str">
        <f>IF($B352="","",IF($B$343="","",IF($F$4=1,
SUMIFS(ENTRADAS[Valor],ENTRADAS[Categoria],$B$343,ENTRADAS[Status],"Concluído",ENTRADAS[Mês],J$5,ENTRADAS[Ano],$B$5,ENTRADAS[Subcategoria],$B352),
SUMIFS(ENTRADAS[Valor],ENTRADAS[Categoria],$B$343,ENTRADAS[Mês],J$5,ENTRADAS[Ano],$B$5,ENTRADAS[Subcategoria],$B352))))</f>
        <v/>
      </c>
      <c r="K352" s="61" t="str">
        <f>IF($B352="","",IF($B$343="","",IF($F$4=1,
SUMIFS(ENTRADAS[Valor],ENTRADAS[Categoria],$B$343,ENTRADAS[Status],"Concluído",ENTRADAS[Mês],K$5,ENTRADAS[Ano],$B$5,ENTRADAS[Subcategoria],$B352),
SUMIFS(ENTRADAS[Valor],ENTRADAS[Categoria],$B$343,ENTRADAS[Mês],K$5,ENTRADAS[Ano],$B$5,ENTRADAS[Subcategoria],$B352))))</f>
        <v/>
      </c>
      <c r="L352" s="61" t="str">
        <f>IF($B352="","",IF($B$343="","",IF($F$4=1,
SUMIFS(ENTRADAS[Valor],ENTRADAS[Categoria],$B$343,ENTRADAS[Status],"Concluído",ENTRADAS[Mês],L$5,ENTRADAS[Ano],$B$5,ENTRADAS[Subcategoria],$B352),
SUMIFS(ENTRADAS[Valor],ENTRADAS[Categoria],$B$343,ENTRADAS[Mês],L$5,ENTRADAS[Ano],$B$5,ENTRADAS[Subcategoria],$B352))))</f>
        <v/>
      </c>
      <c r="M352" s="61" t="str">
        <f>IF($B352="","",IF($B$343="","",IF($F$4=1,
SUMIFS(ENTRADAS[Valor],ENTRADAS[Categoria],$B$343,ENTRADAS[Status],"Concluído",ENTRADAS[Mês],M$5,ENTRADAS[Ano],$B$5,ENTRADAS[Subcategoria],$B352),
SUMIFS(ENTRADAS[Valor],ENTRADAS[Categoria],$B$343,ENTRADAS[Mês],M$5,ENTRADAS[Ano],$B$5,ENTRADAS[Subcategoria],$B352))))</f>
        <v/>
      </c>
      <c r="N352" s="61" t="str">
        <f>IF($B352="","",IF($B$343="","",IF($F$4=1,
SUMIFS(ENTRADAS[Valor],ENTRADAS[Categoria],$B$343,ENTRADAS[Status],"Concluído",ENTRADAS[Mês],N$5,ENTRADAS[Ano],$B$5,ENTRADAS[Subcategoria],$B352),
SUMIFS(ENTRADAS[Valor],ENTRADAS[Categoria],$B$343,ENTRADAS[Mês],N$5,ENTRADAS[Ano],$B$5,ENTRADAS[Subcategoria],$B352))))</f>
        <v/>
      </c>
      <c r="O352" s="57">
        <f t="shared" si="12"/>
        <v>0</v>
      </c>
    </row>
    <row r="353" spans="2:15" x14ac:dyDescent="0.3">
      <c r="B353" s="93" t="str">
        <f>IF('PLANO DE CONTAS'!F82="","",'PLANO DE CONTAS'!F82)</f>
        <v/>
      </c>
      <c r="C353" s="61" t="str">
        <f>IF($B353="","",IF($B$343="","",IF($F$4=1,
SUMIFS(ENTRADAS[Valor],ENTRADAS[Categoria],$B$343,ENTRADAS[Status],"Concluído",ENTRADAS[Mês],C$5,ENTRADAS[Ano],$B$5,ENTRADAS[Subcategoria],$B353),
SUMIFS(ENTRADAS[Valor],ENTRADAS[Categoria],$B$343,ENTRADAS[Mês],C$5,ENTRADAS[Ano],$B$5,ENTRADAS[Subcategoria],$B353))))</f>
        <v/>
      </c>
      <c r="D353" s="61" t="str">
        <f>IF($B353="","",IF($B$343="","",IF($F$4=1,
SUMIFS(ENTRADAS[Valor],ENTRADAS[Categoria],$B$343,ENTRADAS[Status],"Concluído",ENTRADAS[Mês],D$5,ENTRADAS[Ano],$B$5,ENTRADAS[Subcategoria],$B353),
SUMIFS(ENTRADAS[Valor],ENTRADAS[Categoria],$B$343,ENTRADAS[Mês],D$5,ENTRADAS[Ano],$B$5,ENTRADAS[Subcategoria],$B353))))</f>
        <v/>
      </c>
      <c r="E353" s="61" t="str">
        <f>IF($B353="","",IF($B$343="","",IF($F$4=1,
SUMIFS(ENTRADAS[Valor],ENTRADAS[Categoria],$B$343,ENTRADAS[Status],"Concluído",ENTRADAS[Mês],E$5,ENTRADAS[Ano],$B$5,ENTRADAS[Subcategoria],$B353),
SUMIFS(ENTRADAS[Valor],ENTRADAS[Categoria],$B$343,ENTRADAS[Mês],E$5,ENTRADAS[Ano],$B$5,ENTRADAS[Subcategoria],$B353))))</f>
        <v/>
      </c>
      <c r="F353" s="61" t="str">
        <f>IF($B353="","",IF($B$343="","",IF($F$4=1,
SUMIFS(ENTRADAS[Valor],ENTRADAS[Categoria],$B$343,ENTRADAS[Status],"Concluído",ENTRADAS[Mês],F$5,ENTRADAS[Ano],$B$5,ENTRADAS[Subcategoria],$B353),
SUMIFS(ENTRADAS[Valor],ENTRADAS[Categoria],$B$343,ENTRADAS[Mês],F$5,ENTRADAS[Ano],$B$5,ENTRADAS[Subcategoria],$B353))))</f>
        <v/>
      </c>
      <c r="G353" s="61" t="str">
        <f>IF($B353="","",IF($B$343="","",IF($F$4=1,
SUMIFS(ENTRADAS[Valor],ENTRADAS[Categoria],$B$343,ENTRADAS[Status],"Concluído",ENTRADAS[Mês],G$5,ENTRADAS[Ano],$B$5,ENTRADAS[Subcategoria],$B353),
SUMIFS(ENTRADAS[Valor],ENTRADAS[Categoria],$B$343,ENTRADAS[Mês],G$5,ENTRADAS[Ano],$B$5,ENTRADAS[Subcategoria],$B353))))</f>
        <v/>
      </c>
      <c r="H353" s="61" t="str">
        <f>IF($B353="","",IF($B$343="","",IF($F$4=1,
SUMIFS(ENTRADAS[Valor],ENTRADAS[Categoria],$B$343,ENTRADAS[Status],"Concluído",ENTRADAS[Mês],H$5,ENTRADAS[Ano],$B$5,ENTRADAS[Subcategoria],$B353),
SUMIFS(ENTRADAS[Valor],ENTRADAS[Categoria],$B$343,ENTRADAS[Mês],H$5,ENTRADAS[Ano],$B$5,ENTRADAS[Subcategoria],$B353))))</f>
        <v/>
      </c>
      <c r="I353" s="61" t="str">
        <f>IF($B353="","",IF($B$343="","",IF($F$4=1,
SUMIFS(ENTRADAS[Valor],ENTRADAS[Categoria],$B$343,ENTRADAS[Status],"Concluído",ENTRADAS[Mês],I$5,ENTRADAS[Ano],$B$5,ENTRADAS[Subcategoria],$B353),
SUMIFS(ENTRADAS[Valor],ENTRADAS[Categoria],$B$343,ENTRADAS[Mês],I$5,ENTRADAS[Ano],$B$5,ENTRADAS[Subcategoria],$B353))))</f>
        <v/>
      </c>
      <c r="J353" s="61" t="str">
        <f>IF($B353="","",IF($B$343="","",IF($F$4=1,
SUMIFS(ENTRADAS[Valor],ENTRADAS[Categoria],$B$343,ENTRADAS[Status],"Concluído",ENTRADAS[Mês],J$5,ENTRADAS[Ano],$B$5,ENTRADAS[Subcategoria],$B353),
SUMIFS(ENTRADAS[Valor],ENTRADAS[Categoria],$B$343,ENTRADAS[Mês],J$5,ENTRADAS[Ano],$B$5,ENTRADAS[Subcategoria],$B353))))</f>
        <v/>
      </c>
      <c r="K353" s="61" t="str">
        <f>IF($B353="","",IF($B$343="","",IF($F$4=1,
SUMIFS(ENTRADAS[Valor],ENTRADAS[Categoria],$B$343,ENTRADAS[Status],"Concluído",ENTRADAS[Mês],K$5,ENTRADAS[Ano],$B$5,ENTRADAS[Subcategoria],$B353),
SUMIFS(ENTRADAS[Valor],ENTRADAS[Categoria],$B$343,ENTRADAS[Mês],K$5,ENTRADAS[Ano],$B$5,ENTRADAS[Subcategoria],$B353))))</f>
        <v/>
      </c>
      <c r="L353" s="61" t="str">
        <f>IF($B353="","",IF($B$343="","",IF($F$4=1,
SUMIFS(ENTRADAS[Valor],ENTRADAS[Categoria],$B$343,ENTRADAS[Status],"Concluído",ENTRADAS[Mês],L$5,ENTRADAS[Ano],$B$5,ENTRADAS[Subcategoria],$B353),
SUMIFS(ENTRADAS[Valor],ENTRADAS[Categoria],$B$343,ENTRADAS[Mês],L$5,ENTRADAS[Ano],$B$5,ENTRADAS[Subcategoria],$B353))))</f>
        <v/>
      </c>
      <c r="M353" s="61" t="str">
        <f>IF($B353="","",IF($B$343="","",IF($F$4=1,
SUMIFS(ENTRADAS[Valor],ENTRADAS[Categoria],$B$343,ENTRADAS[Status],"Concluído",ENTRADAS[Mês],M$5,ENTRADAS[Ano],$B$5,ENTRADAS[Subcategoria],$B353),
SUMIFS(ENTRADAS[Valor],ENTRADAS[Categoria],$B$343,ENTRADAS[Mês],M$5,ENTRADAS[Ano],$B$5,ENTRADAS[Subcategoria],$B353))))</f>
        <v/>
      </c>
      <c r="N353" s="61" t="str">
        <f>IF($B353="","",IF($B$343="","",IF($F$4=1,
SUMIFS(ENTRADAS[Valor],ENTRADAS[Categoria],$B$343,ENTRADAS[Status],"Concluído",ENTRADAS[Mês],N$5,ENTRADAS[Ano],$B$5,ENTRADAS[Subcategoria],$B353),
SUMIFS(ENTRADAS[Valor],ENTRADAS[Categoria],$B$343,ENTRADAS[Mês],N$5,ENTRADAS[Ano],$B$5,ENTRADAS[Subcategoria],$B353))))</f>
        <v/>
      </c>
      <c r="O353" s="57">
        <f t="shared" si="12"/>
        <v>0</v>
      </c>
    </row>
    <row r="354" spans="2:15" x14ac:dyDescent="0.3">
      <c r="B354" s="93" t="str">
        <f>IF('PLANO DE CONTAS'!F83="","",'PLANO DE CONTAS'!F83)</f>
        <v/>
      </c>
      <c r="C354" s="61" t="str">
        <f>IF($B354="","",IF($B$343="","",IF($F$4=1,
SUMIFS(ENTRADAS[Valor],ENTRADAS[Categoria],$B$343,ENTRADAS[Status],"Concluído",ENTRADAS[Mês],C$5,ENTRADAS[Ano],$B$5,ENTRADAS[Subcategoria],$B354),
SUMIFS(ENTRADAS[Valor],ENTRADAS[Categoria],$B$343,ENTRADAS[Mês],C$5,ENTRADAS[Ano],$B$5,ENTRADAS[Subcategoria],$B354))))</f>
        <v/>
      </c>
      <c r="D354" s="61" t="str">
        <f>IF($B354="","",IF($B$343="","",IF($F$4=1,
SUMIFS(ENTRADAS[Valor],ENTRADAS[Categoria],$B$343,ENTRADAS[Status],"Concluído",ENTRADAS[Mês],D$5,ENTRADAS[Ano],$B$5,ENTRADAS[Subcategoria],$B354),
SUMIFS(ENTRADAS[Valor],ENTRADAS[Categoria],$B$343,ENTRADAS[Mês],D$5,ENTRADAS[Ano],$B$5,ENTRADAS[Subcategoria],$B354))))</f>
        <v/>
      </c>
      <c r="E354" s="61" t="str">
        <f>IF($B354="","",IF($B$343="","",IF($F$4=1,
SUMIFS(ENTRADAS[Valor],ENTRADAS[Categoria],$B$343,ENTRADAS[Status],"Concluído",ENTRADAS[Mês],E$5,ENTRADAS[Ano],$B$5,ENTRADAS[Subcategoria],$B354),
SUMIFS(ENTRADAS[Valor],ENTRADAS[Categoria],$B$343,ENTRADAS[Mês],E$5,ENTRADAS[Ano],$B$5,ENTRADAS[Subcategoria],$B354))))</f>
        <v/>
      </c>
      <c r="F354" s="61" t="str">
        <f>IF($B354="","",IF($B$343="","",IF($F$4=1,
SUMIFS(ENTRADAS[Valor],ENTRADAS[Categoria],$B$343,ENTRADAS[Status],"Concluído",ENTRADAS[Mês],F$5,ENTRADAS[Ano],$B$5,ENTRADAS[Subcategoria],$B354),
SUMIFS(ENTRADAS[Valor],ENTRADAS[Categoria],$B$343,ENTRADAS[Mês],F$5,ENTRADAS[Ano],$B$5,ENTRADAS[Subcategoria],$B354))))</f>
        <v/>
      </c>
      <c r="G354" s="61" t="str">
        <f>IF($B354="","",IF($B$343="","",IF($F$4=1,
SUMIFS(ENTRADAS[Valor],ENTRADAS[Categoria],$B$343,ENTRADAS[Status],"Concluído",ENTRADAS[Mês],G$5,ENTRADAS[Ano],$B$5,ENTRADAS[Subcategoria],$B354),
SUMIFS(ENTRADAS[Valor],ENTRADAS[Categoria],$B$343,ENTRADAS[Mês],G$5,ENTRADAS[Ano],$B$5,ENTRADAS[Subcategoria],$B354))))</f>
        <v/>
      </c>
      <c r="H354" s="61" t="str">
        <f>IF($B354="","",IF($B$343="","",IF($F$4=1,
SUMIFS(ENTRADAS[Valor],ENTRADAS[Categoria],$B$343,ENTRADAS[Status],"Concluído",ENTRADAS[Mês],H$5,ENTRADAS[Ano],$B$5,ENTRADAS[Subcategoria],$B354),
SUMIFS(ENTRADAS[Valor],ENTRADAS[Categoria],$B$343,ENTRADAS[Mês],H$5,ENTRADAS[Ano],$B$5,ENTRADAS[Subcategoria],$B354))))</f>
        <v/>
      </c>
      <c r="I354" s="61" t="str">
        <f>IF($B354="","",IF($B$343="","",IF($F$4=1,
SUMIFS(ENTRADAS[Valor],ENTRADAS[Categoria],$B$343,ENTRADAS[Status],"Concluído",ENTRADAS[Mês],I$5,ENTRADAS[Ano],$B$5,ENTRADAS[Subcategoria],$B354),
SUMIFS(ENTRADAS[Valor],ENTRADAS[Categoria],$B$343,ENTRADAS[Mês],I$5,ENTRADAS[Ano],$B$5,ENTRADAS[Subcategoria],$B354))))</f>
        <v/>
      </c>
      <c r="J354" s="61" t="str">
        <f>IF($B354="","",IF($B$343="","",IF($F$4=1,
SUMIFS(ENTRADAS[Valor],ENTRADAS[Categoria],$B$343,ENTRADAS[Status],"Concluído",ENTRADAS[Mês],J$5,ENTRADAS[Ano],$B$5,ENTRADAS[Subcategoria],$B354),
SUMIFS(ENTRADAS[Valor],ENTRADAS[Categoria],$B$343,ENTRADAS[Mês],J$5,ENTRADAS[Ano],$B$5,ENTRADAS[Subcategoria],$B354))))</f>
        <v/>
      </c>
      <c r="K354" s="61" t="str">
        <f>IF($B354="","",IF($B$343="","",IF($F$4=1,
SUMIFS(ENTRADAS[Valor],ENTRADAS[Categoria],$B$343,ENTRADAS[Status],"Concluído",ENTRADAS[Mês],K$5,ENTRADAS[Ano],$B$5,ENTRADAS[Subcategoria],$B354),
SUMIFS(ENTRADAS[Valor],ENTRADAS[Categoria],$B$343,ENTRADAS[Mês],K$5,ENTRADAS[Ano],$B$5,ENTRADAS[Subcategoria],$B354))))</f>
        <v/>
      </c>
      <c r="L354" s="61" t="str">
        <f>IF($B354="","",IF($B$343="","",IF($F$4=1,
SUMIFS(ENTRADAS[Valor],ENTRADAS[Categoria],$B$343,ENTRADAS[Status],"Concluído",ENTRADAS[Mês],L$5,ENTRADAS[Ano],$B$5,ENTRADAS[Subcategoria],$B354),
SUMIFS(ENTRADAS[Valor],ENTRADAS[Categoria],$B$343,ENTRADAS[Mês],L$5,ENTRADAS[Ano],$B$5,ENTRADAS[Subcategoria],$B354))))</f>
        <v/>
      </c>
      <c r="M354" s="61" t="str">
        <f>IF($B354="","",IF($B$343="","",IF($F$4=1,
SUMIFS(ENTRADAS[Valor],ENTRADAS[Categoria],$B$343,ENTRADAS[Status],"Concluído",ENTRADAS[Mês],M$5,ENTRADAS[Ano],$B$5,ENTRADAS[Subcategoria],$B354),
SUMIFS(ENTRADAS[Valor],ENTRADAS[Categoria],$B$343,ENTRADAS[Mês],M$5,ENTRADAS[Ano],$B$5,ENTRADAS[Subcategoria],$B354))))</f>
        <v/>
      </c>
      <c r="N354" s="61" t="str">
        <f>IF($B354="","",IF($B$343="","",IF($F$4=1,
SUMIFS(ENTRADAS[Valor],ENTRADAS[Categoria],$B$343,ENTRADAS[Status],"Concluído",ENTRADAS[Mês],N$5,ENTRADAS[Ano],$B$5,ENTRADAS[Subcategoria],$B354),
SUMIFS(ENTRADAS[Valor],ENTRADAS[Categoria],$B$343,ENTRADAS[Mês],N$5,ENTRADAS[Ano],$B$5,ENTRADAS[Subcategoria],$B354))))</f>
        <v/>
      </c>
      <c r="O354" s="57">
        <f t="shared" si="12"/>
        <v>0</v>
      </c>
    </row>
    <row r="355" spans="2:15" x14ac:dyDescent="0.3">
      <c r="B355" s="93" t="str">
        <f>IF('PLANO DE CONTAS'!F84="","",'PLANO DE CONTAS'!F84)</f>
        <v/>
      </c>
      <c r="C355" s="61" t="str">
        <f>IF($B355="","",IF($B$343="","",IF($F$4=1,
SUMIFS(ENTRADAS[Valor],ENTRADAS[Categoria],$B$343,ENTRADAS[Status],"Concluído",ENTRADAS[Mês],C$5,ENTRADAS[Ano],$B$5,ENTRADAS[Subcategoria],$B355),
SUMIFS(ENTRADAS[Valor],ENTRADAS[Categoria],$B$343,ENTRADAS[Mês],C$5,ENTRADAS[Ano],$B$5,ENTRADAS[Subcategoria],$B355))))</f>
        <v/>
      </c>
      <c r="D355" s="61" t="str">
        <f>IF($B355="","",IF($B$343="","",IF($F$4=1,
SUMIFS(ENTRADAS[Valor],ENTRADAS[Categoria],$B$343,ENTRADAS[Status],"Concluído",ENTRADAS[Mês],D$5,ENTRADAS[Ano],$B$5,ENTRADAS[Subcategoria],$B355),
SUMIFS(ENTRADAS[Valor],ENTRADAS[Categoria],$B$343,ENTRADAS[Mês],D$5,ENTRADAS[Ano],$B$5,ENTRADAS[Subcategoria],$B355))))</f>
        <v/>
      </c>
      <c r="E355" s="61" t="str">
        <f>IF($B355="","",IF($B$343="","",IF($F$4=1,
SUMIFS(ENTRADAS[Valor],ENTRADAS[Categoria],$B$343,ENTRADAS[Status],"Concluído",ENTRADAS[Mês],E$5,ENTRADAS[Ano],$B$5,ENTRADAS[Subcategoria],$B355),
SUMIFS(ENTRADAS[Valor],ENTRADAS[Categoria],$B$343,ENTRADAS[Mês],E$5,ENTRADAS[Ano],$B$5,ENTRADAS[Subcategoria],$B355))))</f>
        <v/>
      </c>
      <c r="F355" s="61" t="str">
        <f>IF($B355="","",IF($B$343="","",IF($F$4=1,
SUMIFS(ENTRADAS[Valor],ENTRADAS[Categoria],$B$343,ENTRADAS[Status],"Concluído",ENTRADAS[Mês],F$5,ENTRADAS[Ano],$B$5,ENTRADAS[Subcategoria],$B355),
SUMIFS(ENTRADAS[Valor],ENTRADAS[Categoria],$B$343,ENTRADAS[Mês],F$5,ENTRADAS[Ano],$B$5,ENTRADAS[Subcategoria],$B355))))</f>
        <v/>
      </c>
      <c r="G355" s="61" t="str">
        <f>IF($B355="","",IF($B$343="","",IF($F$4=1,
SUMIFS(ENTRADAS[Valor],ENTRADAS[Categoria],$B$343,ENTRADAS[Status],"Concluído",ENTRADAS[Mês],G$5,ENTRADAS[Ano],$B$5,ENTRADAS[Subcategoria],$B355),
SUMIFS(ENTRADAS[Valor],ENTRADAS[Categoria],$B$343,ENTRADAS[Mês],G$5,ENTRADAS[Ano],$B$5,ENTRADAS[Subcategoria],$B355))))</f>
        <v/>
      </c>
      <c r="H355" s="61" t="str">
        <f>IF($B355="","",IF($B$343="","",IF($F$4=1,
SUMIFS(ENTRADAS[Valor],ENTRADAS[Categoria],$B$343,ENTRADAS[Status],"Concluído",ENTRADAS[Mês],H$5,ENTRADAS[Ano],$B$5,ENTRADAS[Subcategoria],$B355),
SUMIFS(ENTRADAS[Valor],ENTRADAS[Categoria],$B$343,ENTRADAS[Mês],H$5,ENTRADAS[Ano],$B$5,ENTRADAS[Subcategoria],$B355))))</f>
        <v/>
      </c>
      <c r="I355" s="61" t="str">
        <f>IF($B355="","",IF($B$343="","",IF($F$4=1,
SUMIFS(ENTRADAS[Valor],ENTRADAS[Categoria],$B$343,ENTRADAS[Status],"Concluído",ENTRADAS[Mês],I$5,ENTRADAS[Ano],$B$5,ENTRADAS[Subcategoria],$B355),
SUMIFS(ENTRADAS[Valor],ENTRADAS[Categoria],$B$343,ENTRADAS[Mês],I$5,ENTRADAS[Ano],$B$5,ENTRADAS[Subcategoria],$B355))))</f>
        <v/>
      </c>
      <c r="J355" s="61" t="str">
        <f>IF($B355="","",IF($B$343="","",IF($F$4=1,
SUMIFS(ENTRADAS[Valor],ENTRADAS[Categoria],$B$343,ENTRADAS[Status],"Concluído",ENTRADAS[Mês],J$5,ENTRADAS[Ano],$B$5,ENTRADAS[Subcategoria],$B355),
SUMIFS(ENTRADAS[Valor],ENTRADAS[Categoria],$B$343,ENTRADAS[Mês],J$5,ENTRADAS[Ano],$B$5,ENTRADAS[Subcategoria],$B355))))</f>
        <v/>
      </c>
      <c r="K355" s="61" t="str">
        <f>IF($B355="","",IF($B$343="","",IF($F$4=1,
SUMIFS(ENTRADAS[Valor],ENTRADAS[Categoria],$B$343,ENTRADAS[Status],"Concluído",ENTRADAS[Mês],K$5,ENTRADAS[Ano],$B$5,ENTRADAS[Subcategoria],$B355),
SUMIFS(ENTRADAS[Valor],ENTRADAS[Categoria],$B$343,ENTRADAS[Mês],K$5,ENTRADAS[Ano],$B$5,ENTRADAS[Subcategoria],$B355))))</f>
        <v/>
      </c>
      <c r="L355" s="61" t="str">
        <f>IF($B355="","",IF($B$343="","",IF($F$4=1,
SUMIFS(ENTRADAS[Valor],ENTRADAS[Categoria],$B$343,ENTRADAS[Status],"Concluído",ENTRADAS[Mês],L$5,ENTRADAS[Ano],$B$5,ENTRADAS[Subcategoria],$B355),
SUMIFS(ENTRADAS[Valor],ENTRADAS[Categoria],$B$343,ENTRADAS[Mês],L$5,ENTRADAS[Ano],$B$5,ENTRADAS[Subcategoria],$B355))))</f>
        <v/>
      </c>
      <c r="M355" s="61" t="str">
        <f>IF($B355="","",IF($B$343="","",IF($F$4=1,
SUMIFS(ENTRADAS[Valor],ENTRADAS[Categoria],$B$343,ENTRADAS[Status],"Concluído",ENTRADAS[Mês],M$5,ENTRADAS[Ano],$B$5,ENTRADAS[Subcategoria],$B355),
SUMIFS(ENTRADAS[Valor],ENTRADAS[Categoria],$B$343,ENTRADAS[Mês],M$5,ENTRADAS[Ano],$B$5,ENTRADAS[Subcategoria],$B355))))</f>
        <v/>
      </c>
      <c r="N355" s="61" t="str">
        <f>IF($B355="","",IF($B$343="","",IF($F$4=1,
SUMIFS(ENTRADAS[Valor],ENTRADAS[Categoria],$B$343,ENTRADAS[Status],"Concluído",ENTRADAS[Mês],N$5,ENTRADAS[Ano],$B$5,ENTRADAS[Subcategoria],$B355),
SUMIFS(ENTRADAS[Valor],ENTRADAS[Categoria],$B$343,ENTRADAS[Mês],N$5,ENTRADAS[Ano],$B$5,ENTRADAS[Subcategoria],$B355))))</f>
        <v/>
      </c>
      <c r="O355" s="57">
        <f t="shared" si="12"/>
        <v>0</v>
      </c>
    </row>
    <row r="356" spans="2:15" x14ac:dyDescent="0.3">
      <c r="B356" s="93" t="str">
        <f>IF('PLANO DE CONTAS'!F85="","",'PLANO DE CONTAS'!F85)</f>
        <v/>
      </c>
      <c r="C356" s="61" t="str">
        <f>IF($B356="","",IF($B$343="","",IF($F$4=1,
SUMIFS(ENTRADAS[Valor],ENTRADAS[Categoria],$B$343,ENTRADAS[Status],"Concluído",ENTRADAS[Mês],C$5,ENTRADAS[Ano],$B$5,ENTRADAS[Subcategoria],$B356),
SUMIFS(ENTRADAS[Valor],ENTRADAS[Categoria],$B$343,ENTRADAS[Mês],C$5,ENTRADAS[Ano],$B$5,ENTRADAS[Subcategoria],$B356))))</f>
        <v/>
      </c>
      <c r="D356" s="61" t="str">
        <f>IF($B356="","",IF($B$343="","",IF($F$4=1,
SUMIFS(ENTRADAS[Valor],ENTRADAS[Categoria],$B$343,ENTRADAS[Status],"Concluído",ENTRADAS[Mês],D$5,ENTRADAS[Ano],$B$5,ENTRADAS[Subcategoria],$B356),
SUMIFS(ENTRADAS[Valor],ENTRADAS[Categoria],$B$343,ENTRADAS[Mês],D$5,ENTRADAS[Ano],$B$5,ENTRADAS[Subcategoria],$B356))))</f>
        <v/>
      </c>
      <c r="E356" s="61" t="str">
        <f>IF($B356="","",IF($B$343="","",IF($F$4=1,
SUMIFS(ENTRADAS[Valor],ENTRADAS[Categoria],$B$343,ENTRADAS[Status],"Concluído",ENTRADAS[Mês],E$5,ENTRADAS[Ano],$B$5,ENTRADAS[Subcategoria],$B356),
SUMIFS(ENTRADAS[Valor],ENTRADAS[Categoria],$B$343,ENTRADAS[Mês],E$5,ENTRADAS[Ano],$B$5,ENTRADAS[Subcategoria],$B356))))</f>
        <v/>
      </c>
      <c r="F356" s="61" t="str">
        <f>IF($B356="","",IF($B$343="","",IF($F$4=1,
SUMIFS(ENTRADAS[Valor],ENTRADAS[Categoria],$B$343,ENTRADAS[Status],"Concluído",ENTRADAS[Mês],F$5,ENTRADAS[Ano],$B$5,ENTRADAS[Subcategoria],$B356),
SUMIFS(ENTRADAS[Valor],ENTRADAS[Categoria],$B$343,ENTRADAS[Mês],F$5,ENTRADAS[Ano],$B$5,ENTRADAS[Subcategoria],$B356))))</f>
        <v/>
      </c>
      <c r="G356" s="61" t="str">
        <f>IF($B356="","",IF($B$343="","",IF($F$4=1,
SUMIFS(ENTRADAS[Valor],ENTRADAS[Categoria],$B$343,ENTRADAS[Status],"Concluído",ENTRADAS[Mês],G$5,ENTRADAS[Ano],$B$5,ENTRADAS[Subcategoria],$B356),
SUMIFS(ENTRADAS[Valor],ENTRADAS[Categoria],$B$343,ENTRADAS[Mês],G$5,ENTRADAS[Ano],$B$5,ENTRADAS[Subcategoria],$B356))))</f>
        <v/>
      </c>
      <c r="H356" s="61" t="str">
        <f>IF($B356="","",IF($B$343="","",IF($F$4=1,
SUMIFS(ENTRADAS[Valor],ENTRADAS[Categoria],$B$343,ENTRADAS[Status],"Concluído",ENTRADAS[Mês],H$5,ENTRADAS[Ano],$B$5,ENTRADAS[Subcategoria],$B356),
SUMIFS(ENTRADAS[Valor],ENTRADAS[Categoria],$B$343,ENTRADAS[Mês],H$5,ENTRADAS[Ano],$B$5,ENTRADAS[Subcategoria],$B356))))</f>
        <v/>
      </c>
      <c r="I356" s="61" t="str">
        <f>IF($B356="","",IF($B$343="","",IF($F$4=1,
SUMIFS(ENTRADAS[Valor],ENTRADAS[Categoria],$B$343,ENTRADAS[Status],"Concluído",ENTRADAS[Mês],I$5,ENTRADAS[Ano],$B$5,ENTRADAS[Subcategoria],$B356),
SUMIFS(ENTRADAS[Valor],ENTRADAS[Categoria],$B$343,ENTRADAS[Mês],I$5,ENTRADAS[Ano],$B$5,ENTRADAS[Subcategoria],$B356))))</f>
        <v/>
      </c>
      <c r="J356" s="61" t="str">
        <f>IF($B356="","",IF($B$343="","",IF($F$4=1,
SUMIFS(ENTRADAS[Valor],ENTRADAS[Categoria],$B$343,ENTRADAS[Status],"Concluído",ENTRADAS[Mês],J$5,ENTRADAS[Ano],$B$5,ENTRADAS[Subcategoria],$B356),
SUMIFS(ENTRADAS[Valor],ENTRADAS[Categoria],$B$343,ENTRADAS[Mês],J$5,ENTRADAS[Ano],$B$5,ENTRADAS[Subcategoria],$B356))))</f>
        <v/>
      </c>
      <c r="K356" s="61" t="str">
        <f>IF($B356="","",IF($B$343="","",IF($F$4=1,
SUMIFS(ENTRADAS[Valor],ENTRADAS[Categoria],$B$343,ENTRADAS[Status],"Concluído",ENTRADAS[Mês],K$5,ENTRADAS[Ano],$B$5,ENTRADAS[Subcategoria],$B356),
SUMIFS(ENTRADAS[Valor],ENTRADAS[Categoria],$B$343,ENTRADAS[Mês],K$5,ENTRADAS[Ano],$B$5,ENTRADAS[Subcategoria],$B356))))</f>
        <v/>
      </c>
      <c r="L356" s="61" t="str">
        <f>IF($B356="","",IF($B$343="","",IF($F$4=1,
SUMIFS(ENTRADAS[Valor],ENTRADAS[Categoria],$B$343,ENTRADAS[Status],"Concluído",ENTRADAS[Mês],L$5,ENTRADAS[Ano],$B$5,ENTRADAS[Subcategoria],$B356),
SUMIFS(ENTRADAS[Valor],ENTRADAS[Categoria],$B$343,ENTRADAS[Mês],L$5,ENTRADAS[Ano],$B$5,ENTRADAS[Subcategoria],$B356))))</f>
        <v/>
      </c>
      <c r="M356" s="61" t="str">
        <f>IF($B356="","",IF($B$343="","",IF($F$4=1,
SUMIFS(ENTRADAS[Valor],ENTRADAS[Categoria],$B$343,ENTRADAS[Status],"Concluído",ENTRADAS[Mês],M$5,ENTRADAS[Ano],$B$5,ENTRADAS[Subcategoria],$B356),
SUMIFS(ENTRADAS[Valor],ENTRADAS[Categoria],$B$343,ENTRADAS[Mês],M$5,ENTRADAS[Ano],$B$5,ENTRADAS[Subcategoria],$B356))))</f>
        <v/>
      </c>
      <c r="N356" s="61" t="str">
        <f>IF($B356="","",IF($B$343="","",IF($F$4=1,
SUMIFS(ENTRADAS[Valor],ENTRADAS[Categoria],$B$343,ENTRADAS[Status],"Concluído",ENTRADAS[Mês],N$5,ENTRADAS[Ano],$B$5,ENTRADAS[Subcategoria],$B356),
SUMIFS(ENTRADAS[Valor],ENTRADAS[Categoria],$B$343,ENTRADAS[Mês],N$5,ENTRADAS[Ano],$B$5,ENTRADAS[Subcategoria],$B356))))</f>
        <v/>
      </c>
      <c r="O356" s="57">
        <f t="shared" si="12"/>
        <v>0</v>
      </c>
    </row>
    <row r="357" spans="2:15" x14ac:dyDescent="0.3">
      <c r="B357" s="93" t="str">
        <f>IF('PLANO DE CONTAS'!F86="","",'PLANO DE CONTAS'!F86)</f>
        <v/>
      </c>
      <c r="C357" s="61" t="str">
        <f>IF($B357="","",IF($B$343="","",IF($F$4=1,
SUMIFS(ENTRADAS[Valor],ENTRADAS[Categoria],$B$343,ENTRADAS[Status],"Concluído",ENTRADAS[Mês],C$5,ENTRADAS[Ano],$B$5,ENTRADAS[Subcategoria],$B357),
SUMIFS(ENTRADAS[Valor],ENTRADAS[Categoria],$B$343,ENTRADAS[Mês],C$5,ENTRADAS[Ano],$B$5,ENTRADAS[Subcategoria],$B357))))</f>
        <v/>
      </c>
      <c r="D357" s="61" t="str">
        <f>IF($B357="","",IF($B$343="","",IF($F$4=1,
SUMIFS(ENTRADAS[Valor],ENTRADAS[Categoria],$B$343,ENTRADAS[Status],"Concluído",ENTRADAS[Mês],D$5,ENTRADAS[Ano],$B$5,ENTRADAS[Subcategoria],$B357),
SUMIFS(ENTRADAS[Valor],ENTRADAS[Categoria],$B$343,ENTRADAS[Mês],D$5,ENTRADAS[Ano],$B$5,ENTRADAS[Subcategoria],$B357))))</f>
        <v/>
      </c>
      <c r="E357" s="61" t="str">
        <f>IF($B357="","",IF($B$343="","",IF($F$4=1,
SUMIFS(ENTRADAS[Valor],ENTRADAS[Categoria],$B$343,ENTRADAS[Status],"Concluído",ENTRADAS[Mês],E$5,ENTRADAS[Ano],$B$5,ENTRADAS[Subcategoria],$B357),
SUMIFS(ENTRADAS[Valor],ENTRADAS[Categoria],$B$343,ENTRADAS[Mês],E$5,ENTRADAS[Ano],$B$5,ENTRADAS[Subcategoria],$B357))))</f>
        <v/>
      </c>
      <c r="F357" s="61" t="str">
        <f>IF($B357="","",IF($B$343="","",IF($F$4=1,
SUMIFS(ENTRADAS[Valor],ENTRADAS[Categoria],$B$343,ENTRADAS[Status],"Concluído",ENTRADAS[Mês],F$5,ENTRADAS[Ano],$B$5,ENTRADAS[Subcategoria],$B357),
SUMIFS(ENTRADAS[Valor],ENTRADAS[Categoria],$B$343,ENTRADAS[Mês],F$5,ENTRADAS[Ano],$B$5,ENTRADAS[Subcategoria],$B357))))</f>
        <v/>
      </c>
      <c r="G357" s="61" t="str">
        <f>IF($B357="","",IF($B$343="","",IF($F$4=1,
SUMIFS(ENTRADAS[Valor],ENTRADAS[Categoria],$B$343,ENTRADAS[Status],"Concluído",ENTRADAS[Mês],G$5,ENTRADAS[Ano],$B$5,ENTRADAS[Subcategoria],$B357),
SUMIFS(ENTRADAS[Valor],ENTRADAS[Categoria],$B$343,ENTRADAS[Mês],G$5,ENTRADAS[Ano],$B$5,ENTRADAS[Subcategoria],$B357))))</f>
        <v/>
      </c>
      <c r="H357" s="61" t="str">
        <f>IF($B357="","",IF($B$343="","",IF($F$4=1,
SUMIFS(ENTRADAS[Valor],ENTRADAS[Categoria],$B$343,ENTRADAS[Status],"Concluído",ENTRADAS[Mês],H$5,ENTRADAS[Ano],$B$5,ENTRADAS[Subcategoria],$B357),
SUMIFS(ENTRADAS[Valor],ENTRADAS[Categoria],$B$343,ENTRADAS[Mês],H$5,ENTRADAS[Ano],$B$5,ENTRADAS[Subcategoria],$B357))))</f>
        <v/>
      </c>
      <c r="I357" s="61" t="str">
        <f>IF($B357="","",IF($B$343="","",IF($F$4=1,
SUMIFS(ENTRADAS[Valor],ENTRADAS[Categoria],$B$343,ENTRADAS[Status],"Concluído",ENTRADAS[Mês],I$5,ENTRADAS[Ano],$B$5,ENTRADAS[Subcategoria],$B357),
SUMIFS(ENTRADAS[Valor],ENTRADAS[Categoria],$B$343,ENTRADAS[Mês],I$5,ENTRADAS[Ano],$B$5,ENTRADAS[Subcategoria],$B357))))</f>
        <v/>
      </c>
      <c r="J357" s="61" t="str">
        <f>IF($B357="","",IF($B$343="","",IF($F$4=1,
SUMIFS(ENTRADAS[Valor],ENTRADAS[Categoria],$B$343,ENTRADAS[Status],"Concluído",ENTRADAS[Mês],J$5,ENTRADAS[Ano],$B$5,ENTRADAS[Subcategoria],$B357),
SUMIFS(ENTRADAS[Valor],ENTRADAS[Categoria],$B$343,ENTRADAS[Mês],J$5,ENTRADAS[Ano],$B$5,ENTRADAS[Subcategoria],$B357))))</f>
        <v/>
      </c>
      <c r="K357" s="61" t="str">
        <f>IF($B357="","",IF($B$343="","",IF($F$4=1,
SUMIFS(ENTRADAS[Valor],ENTRADAS[Categoria],$B$343,ENTRADAS[Status],"Concluído",ENTRADAS[Mês],K$5,ENTRADAS[Ano],$B$5,ENTRADAS[Subcategoria],$B357),
SUMIFS(ENTRADAS[Valor],ENTRADAS[Categoria],$B$343,ENTRADAS[Mês],K$5,ENTRADAS[Ano],$B$5,ENTRADAS[Subcategoria],$B357))))</f>
        <v/>
      </c>
      <c r="L357" s="61" t="str">
        <f>IF($B357="","",IF($B$343="","",IF($F$4=1,
SUMIFS(ENTRADAS[Valor],ENTRADAS[Categoria],$B$343,ENTRADAS[Status],"Concluído",ENTRADAS[Mês],L$5,ENTRADAS[Ano],$B$5,ENTRADAS[Subcategoria],$B357),
SUMIFS(ENTRADAS[Valor],ENTRADAS[Categoria],$B$343,ENTRADAS[Mês],L$5,ENTRADAS[Ano],$B$5,ENTRADAS[Subcategoria],$B357))))</f>
        <v/>
      </c>
      <c r="M357" s="61" t="str">
        <f>IF($B357="","",IF($B$343="","",IF($F$4=1,
SUMIFS(ENTRADAS[Valor],ENTRADAS[Categoria],$B$343,ENTRADAS[Status],"Concluído",ENTRADAS[Mês],M$5,ENTRADAS[Ano],$B$5,ENTRADAS[Subcategoria],$B357),
SUMIFS(ENTRADAS[Valor],ENTRADAS[Categoria],$B$343,ENTRADAS[Mês],M$5,ENTRADAS[Ano],$B$5,ENTRADAS[Subcategoria],$B357))))</f>
        <v/>
      </c>
      <c r="N357" s="61" t="str">
        <f>IF($B357="","",IF($B$343="","",IF($F$4=1,
SUMIFS(ENTRADAS[Valor],ENTRADAS[Categoria],$B$343,ENTRADAS[Status],"Concluído",ENTRADAS[Mês],N$5,ENTRADAS[Ano],$B$5,ENTRADAS[Subcategoria],$B357),
SUMIFS(ENTRADAS[Valor],ENTRADAS[Categoria],$B$343,ENTRADAS[Mês],N$5,ENTRADAS[Ano],$B$5,ENTRADAS[Subcategoria],$B357))))</f>
        <v/>
      </c>
      <c r="O357" s="57">
        <f t="shared" si="12"/>
        <v>0</v>
      </c>
    </row>
    <row r="358" spans="2:15" x14ac:dyDescent="0.3">
      <c r="B358" s="93" t="str">
        <f>IF('PLANO DE CONTAS'!F87="","",'PLANO DE CONTAS'!F87)</f>
        <v/>
      </c>
      <c r="C358" s="61" t="str">
        <f>IF($B358="","",IF($B$343="","",IF($F$4=1,
SUMIFS(ENTRADAS[Valor],ENTRADAS[Categoria],$B$343,ENTRADAS[Status],"Concluído",ENTRADAS[Mês],C$5,ENTRADAS[Ano],$B$5,ENTRADAS[Subcategoria],$B358),
SUMIFS(ENTRADAS[Valor],ENTRADAS[Categoria],$B$343,ENTRADAS[Mês],C$5,ENTRADAS[Ano],$B$5,ENTRADAS[Subcategoria],$B358))))</f>
        <v/>
      </c>
      <c r="D358" s="61" t="str">
        <f>IF($B358="","",IF($B$343="","",IF($F$4=1,
SUMIFS(ENTRADAS[Valor],ENTRADAS[Categoria],$B$343,ENTRADAS[Status],"Concluído",ENTRADAS[Mês],D$5,ENTRADAS[Ano],$B$5,ENTRADAS[Subcategoria],$B358),
SUMIFS(ENTRADAS[Valor],ENTRADAS[Categoria],$B$343,ENTRADAS[Mês],D$5,ENTRADAS[Ano],$B$5,ENTRADAS[Subcategoria],$B358))))</f>
        <v/>
      </c>
      <c r="E358" s="61" t="str">
        <f>IF($B358="","",IF($B$343="","",IF($F$4=1,
SUMIFS(ENTRADAS[Valor],ENTRADAS[Categoria],$B$343,ENTRADAS[Status],"Concluído",ENTRADAS[Mês],E$5,ENTRADAS[Ano],$B$5,ENTRADAS[Subcategoria],$B358),
SUMIFS(ENTRADAS[Valor],ENTRADAS[Categoria],$B$343,ENTRADAS[Mês],E$5,ENTRADAS[Ano],$B$5,ENTRADAS[Subcategoria],$B358))))</f>
        <v/>
      </c>
      <c r="F358" s="61" t="str">
        <f>IF($B358="","",IF($B$343="","",IF($F$4=1,
SUMIFS(ENTRADAS[Valor],ENTRADAS[Categoria],$B$343,ENTRADAS[Status],"Concluído",ENTRADAS[Mês],F$5,ENTRADAS[Ano],$B$5,ENTRADAS[Subcategoria],$B358),
SUMIFS(ENTRADAS[Valor],ENTRADAS[Categoria],$B$343,ENTRADAS[Mês],F$5,ENTRADAS[Ano],$B$5,ENTRADAS[Subcategoria],$B358))))</f>
        <v/>
      </c>
      <c r="G358" s="61" t="str">
        <f>IF($B358="","",IF($B$343="","",IF($F$4=1,
SUMIFS(ENTRADAS[Valor],ENTRADAS[Categoria],$B$343,ENTRADAS[Status],"Concluído",ENTRADAS[Mês],G$5,ENTRADAS[Ano],$B$5,ENTRADAS[Subcategoria],$B358),
SUMIFS(ENTRADAS[Valor],ENTRADAS[Categoria],$B$343,ENTRADAS[Mês],G$5,ENTRADAS[Ano],$B$5,ENTRADAS[Subcategoria],$B358))))</f>
        <v/>
      </c>
      <c r="H358" s="61" t="str">
        <f>IF($B358="","",IF($B$343="","",IF($F$4=1,
SUMIFS(ENTRADAS[Valor],ENTRADAS[Categoria],$B$343,ENTRADAS[Status],"Concluído",ENTRADAS[Mês],H$5,ENTRADAS[Ano],$B$5,ENTRADAS[Subcategoria],$B358),
SUMIFS(ENTRADAS[Valor],ENTRADAS[Categoria],$B$343,ENTRADAS[Mês],H$5,ENTRADAS[Ano],$B$5,ENTRADAS[Subcategoria],$B358))))</f>
        <v/>
      </c>
      <c r="I358" s="61" t="str">
        <f>IF($B358="","",IF($B$343="","",IF($F$4=1,
SUMIFS(ENTRADAS[Valor],ENTRADAS[Categoria],$B$343,ENTRADAS[Status],"Concluído",ENTRADAS[Mês],I$5,ENTRADAS[Ano],$B$5,ENTRADAS[Subcategoria],$B358),
SUMIFS(ENTRADAS[Valor],ENTRADAS[Categoria],$B$343,ENTRADAS[Mês],I$5,ENTRADAS[Ano],$B$5,ENTRADAS[Subcategoria],$B358))))</f>
        <v/>
      </c>
      <c r="J358" s="61" t="str">
        <f>IF($B358="","",IF($B$343="","",IF($F$4=1,
SUMIFS(ENTRADAS[Valor],ENTRADAS[Categoria],$B$343,ENTRADAS[Status],"Concluído",ENTRADAS[Mês],J$5,ENTRADAS[Ano],$B$5,ENTRADAS[Subcategoria],$B358),
SUMIFS(ENTRADAS[Valor],ENTRADAS[Categoria],$B$343,ENTRADAS[Mês],J$5,ENTRADAS[Ano],$B$5,ENTRADAS[Subcategoria],$B358))))</f>
        <v/>
      </c>
      <c r="K358" s="61" t="str">
        <f>IF($B358="","",IF($B$343="","",IF($F$4=1,
SUMIFS(ENTRADAS[Valor],ENTRADAS[Categoria],$B$343,ENTRADAS[Status],"Concluído",ENTRADAS[Mês],K$5,ENTRADAS[Ano],$B$5,ENTRADAS[Subcategoria],$B358),
SUMIFS(ENTRADAS[Valor],ENTRADAS[Categoria],$B$343,ENTRADAS[Mês],K$5,ENTRADAS[Ano],$B$5,ENTRADAS[Subcategoria],$B358))))</f>
        <v/>
      </c>
      <c r="L358" s="61" t="str">
        <f>IF($B358="","",IF($B$343="","",IF($F$4=1,
SUMIFS(ENTRADAS[Valor],ENTRADAS[Categoria],$B$343,ENTRADAS[Status],"Concluído",ENTRADAS[Mês],L$5,ENTRADAS[Ano],$B$5,ENTRADAS[Subcategoria],$B358),
SUMIFS(ENTRADAS[Valor],ENTRADAS[Categoria],$B$343,ENTRADAS[Mês],L$5,ENTRADAS[Ano],$B$5,ENTRADAS[Subcategoria],$B358))))</f>
        <v/>
      </c>
      <c r="M358" s="61" t="str">
        <f>IF($B358="","",IF($B$343="","",IF($F$4=1,
SUMIFS(ENTRADAS[Valor],ENTRADAS[Categoria],$B$343,ENTRADAS[Status],"Concluído",ENTRADAS[Mês],M$5,ENTRADAS[Ano],$B$5,ENTRADAS[Subcategoria],$B358),
SUMIFS(ENTRADAS[Valor],ENTRADAS[Categoria],$B$343,ENTRADAS[Mês],M$5,ENTRADAS[Ano],$B$5,ENTRADAS[Subcategoria],$B358))))</f>
        <v/>
      </c>
      <c r="N358" s="61" t="str">
        <f>IF($B358="","",IF($B$343="","",IF($F$4=1,
SUMIFS(ENTRADAS[Valor],ENTRADAS[Categoria],$B$343,ENTRADAS[Status],"Concluído",ENTRADAS[Mês],N$5,ENTRADAS[Ano],$B$5,ENTRADAS[Subcategoria],$B358),
SUMIFS(ENTRADAS[Valor],ENTRADAS[Categoria],$B$343,ENTRADAS[Mês],N$5,ENTRADAS[Ano],$B$5,ENTRADAS[Subcategoria],$B358))))</f>
        <v/>
      </c>
      <c r="O358" s="57">
        <f t="shared" si="12"/>
        <v>0</v>
      </c>
    </row>
    <row r="359" spans="2:15" x14ac:dyDescent="0.3">
      <c r="B359" s="93" t="str">
        <f>IF('PLANO DE CONTAS'!F88="","",'PLANO DE CONTAS'!F88)</f>
        <v/>
      </c>
      <c r="C359" s="61" t="str">
        <f>IF($B359="","",IF($B$343="","",IF($F$4=1,
SUMIFS(ENTRADAS[Valor],ENTRADAS[Categoria],$B$343,ENTRADAS[Status],"Concluído",ENTRADAS[Mês],C$5,ENTRADAS[Ano],$B$5,ENTRADAS[Subcategoria],$B359),
SUMIFS(ENTRADAS[Valor],ENTRADAS[Categoria],$B$343,ENTRADAS[Mês],C$5,ENTRADAS[Ano],$B$5,ENTRADAS[Subcategoria],$B359))))</f>
        <v/>
      </c>
      <c r="D359" s="61" t="str">
        <f>IF($B359="","",IF($B$343="","",IF($F$4=1,
SUMIFS(ENTRADAS[Valor],ENTRADAS[Categoria],$B$343,ENTRADAS[Status],"Concluído",ENTRADAS[Mês],D$5,ENTRADAS[Ano],$B$5,ENTRADAS[Subcategoria],$B359),
SUMIFS(ENTRADAS[Valor],ENTRADAS[Categoria],$B$343,ENTRADAS[Mês],D$5,ENTRADAS[Ano],$B$5,ENTRADAS[Subcategoria],$B359))))</f>
        <v/>
      </c>
      <c r="E359" s="61" t="str">
        <f>IF($B359="","",IF($B$343="","",IF($F$4=1,
SUMIFS(ENTRADAS[Valor],ENTRADAS[Categoria],$B$343,ENTRADAS[Status],"Concluído",ENTRADAS[Mês],E$5,ENTRADAS[Ano],$B$5,ENTRADAS[Subcategoria],$B359),
SUMIFS(ENTRADAS[Valor],ENTRADAS[Categoria],$B$343,ENTRADAS[Mês],E$5,ENTRADAS[Ano],$B$5,ENTRADAS[Subcategoria],$B359))))</f>
        <v/>
      </c>
      <c r="F359" s="61" t="str">
        <f>IF($B359="","",IF($B$343="","",IF($F$4=1,
SUMIFS(ENTRADAS[Valor],ENTRADAS[Categoria],$B$343,ENTRADAS[Status],"Concluído",ENTRADAS[Mês],F$5,ENTRADAS[Ano],$B$5,ENTRADAS[Subcategoria],$B359),
SUMIFS(ENTRADAS[Valor],ENTRADAS[Categoria],$B$343,ENTRADAS[Mês],F$5,ENTRADAS[Ano],$B$5,ENTRADAS[Subcategoria],$B359))))</f>
        <v/>
      </c>
      <c r="G359" s="61" t="str">
        <f>IF($B359="","",IF($B$343="","",IF($F$4=1,
SUMIFS(ENTRADAS[Valor],ENTRADAS[Categoria],$B$343,ENTRADAS[Status],"Concluído",ENTRADAS[Mês],G$5,ENTRADAS[Ano],$B$5,ENTRADAS[Subcategoria],$B359),
SUMIFS(ENTRADAS[Valor],ENTRADAS[Categoria],$B$343,ENTRADAS[Mês],G$5,ENTRADAS[Ano],$B$5,ENTRADAS[Subcategoria],$B359))))</f>
        <v/>
      </c>
      <c r="H359" s="61" t="str">
        <f>IF($B359="","",IF($B$343="","",IF($F$4=1,
SUMIFS(ENTRADAS[Valor],ENTRADAS[Categoria],$B$343,ENTRADAS[Status],"Concluído",ENTRADAS[Mês],H$5,ENTRADAS[Ano],$B$5,ENTRADAS[Subcategoria],$B359),
SUMIFS(ENTRADAS[Valor],ENTRADAS[Categoria],$B$343,ENTRADAS[Mês],H$5,ENTRADAS[Ano],$B$5,ENTRADAS[Subcategoria],$B359))))</f>
        <v/>
      </c>
      <c r="I359" s="61" t="str">
        <f>IF($B359="","",IF($B$343="","",IF($F$4=1,
SUMIFS(ENTRADAS[Valor],ENTRADAS[Categoria],$B$343,ENTRADAS[Status],"Concluído",ENTRADAS[Mês],I$5,ENTRADAS[Ano],$B$5,ENTRADAS[Subcategoria],$B359),
SUMIFS(ENTRADAS[Valor],ENTRADAS[Categoria],$B$343,ENTRADAS[Mês],I$5,ENTRADAS[Ano],$B$5,ENTRADAS[Subcategoria],$B359))))</f>
        <v/>
      </c>
      <c r="J359" s="61" t="str">
        <f>IF($B359="","",IF($B$343="","",IF($F$4=1,
SUMIFS(ENTRADAS[Valor],ENTRADAS[Categoria],$B$343,ENTRADAS[Status],"Concluído",ENTRADAS[Mês],J$5,ENTRADAS[Ano],$B$5,ENTRADAS[Subcategoria],$B359),
SUMIFS(ENTRADAS[Valor],ENTRADAS[Categoria],$B$343,ENTRADAS[Mês],J$5,ENTRADAS[Ano],$B$5,ENTRADAS[Subcategoria],$B359))))</f>
        <v/>
      </c>
      <c r="K359" s="61" t="str">
        <f>IF($B359="","",IF($B$343="","",IF($F$4=1,
SUMIFS(ENTRADAS[Valor],ENTRADAS[Categoria],$B$343,ENTRADAS[Status],"Concluído",ENTRADAS[Mês],K$5,ENTRADAS[Ano],$B$5,ENTRADAS[Subcategoria],$B359),
SUMIFS(ENTRADAS[Valor],ENTRADAS[Categoria],$B$343,ENTRADAS[Mês],K$5,ENTRADAS[Ano],$B$5,ENTRADAS[Subcategoria],$B359))))</f>
        <v/>
      </c>
      <c r="L359" s="61" t="str">
        <f>IF($B359="","",IF($B$343="","",IF($F$4=1,
SUMIFS(ENTRADAS[Valor],ENTRADAS[Categoria],$B$343,ENTRADAS[Status],"Concluído",ENTRADAS[Mês],L$5,ENTRADAS[Ano],$B$5,ENTRADAS[Subcategoria],$B359),
SUMIFS(ENTRADAS[Valor],ENTRADAS[Categoria],$B$343,ENTRADAS[Mês],L$5,ENTRADAS[Ano],$B$5,ENTRADAS[Subcategoria],$B359))))</f>
        <v/>
      </c>
      <c r="M359" s="61" t="str">
        <f>IF($B359="","",IF($B$343="","",IF($F$4=1,
SUMIFS(ENTRADAS[Valor],ENTRADAS[Categoria],$B$343,ENTRADAS[Status],"Concluído",ENTRADAS[Mês],M$5,ENTRADAS[Ano],$B$5,ENTRADAS[Subcategoria],$B359),
SUMIFS(ENTRADAS[Valor],ENTRADAS[Categoria],$B$343,ENTRADAS[Mês],M$5,ENTRADAS[Ano],$B$5,ENTRADAS[Subcategoria],$B359))))</f>
        <v/>
      </c>
      <c r="N359" s="61" t="str">
        <f>IF($B359="","",IF($B$343="","",IF($F$4=1,
SUMIFS(ENTRADAS[Valor],ENTRADAS[Categoria],$B$343,ENTRADAS[Status],"Concluído",ENTRADAS[Mês],N$5,ENTRADAS[Ano],$B$5,ENTRADAS[Subcategoria],$B359),
SUMIFS(ENTRADAS[Valor],ENTRADAS[Categoria],$B$343,ENTRADAS[Mês],N$5,ENTRADAS[Ano],$B$5,ENTRADAS[Subcategoria],$B359))))</f>
        <v/>
      </c>
      <c r="O359" s="57">
        <f t="shared" si="12"/>
        <v>0</v>
      </c>
    </row>
    <row r="360" spans="2:15" x14ac:dyDescent="0.3">
      <c r="B360" s="93" t="str">
        <f>IF('PLANO DE CONTAS'!F89="","",'PLANO DE CONTAS'!F89)</f>
        <v/>
      </c>
      <c r="C360" s="61" t="str">
        <f>IF($B360="","",IF($B$343="","",IF($F$4=1,
SUMIFS(ENTRADAS[Valor],ENTRADAS[Categoria],$B$343,ENTRADAS[Status],"Concluído",ENTRADAS[Mês],C$5,ENTRADAS[Ano],$B$5,ENTRADAS[Subcategoria],$B360),
SUMIFS(ENTRADAS[Valor],ENTRADAS[Categoria],$B$343,ENTRADAS[Mês],C$5,ENTRADAS[Ano],$B$5,ENTRADAS[Subcategoria],$B360))))</f>
        <v/>
      </c>
      <c r="D360" s="61" t="str">
        <f>IF($B360="","",IF($B$343="","",IF($F$4=1,
SUMIFS(ENTRADAS[Valor],ENTRADAS[Categoria],$B$343,ENTRADAS[Status],"Concluído",ENTRADAS[Mês],D$5,ENTRADAS[Ano],$B$5,ENTRADAS[Subcategoria],$B360),
SUMIFS(ENTRADAS[Valor],ENTRADAS[Categoria],$B$343,ENTRADAS[Mês],D$5,ENTRADAS[Ano],$B$5,ENTRADAS[Subcategoria],$B360))))</f>
        <v/>
      </c>
      <c r="E360" s="61" t="str">
        <f>IF($B360="","",IF($B$343="","",IF($F$4=1,
SUMIFS(ENTRADAS[Valor],ENTRADAS[Categoria],$B$343,ENTRADAS[Status],"Concluído",ENTRADAS[Mês],E$5,ENTRADAS[Ano],$B$5,ENTRADAS[Subcategoria],$B360),
SUMIFS(ENTRADAS[Valor],ENTRADAS[Categoria],$B$343,ENTRADAS[Mês],E$5,ENTRADAS[Ano],$B$5,ENTRADAS[Subcategoria],$B360))))</f>
        <v/>
      </c>
      <c r="F360" s="61" t="str">
        <f>IF($B360="","",IF($B$343="","",IF($F$4=1,
SUMIFS(ENTRADAS[Valor],ENTRADAS[Categoria],$B$343,ENTRADAS[Status],"Concluído",ENTRADAS[Mês],F$5,ENTRADAS[Ano],$B$5,ENTRADAS[Subcategoria],$B360),
SUMIFS(ENTRADAS[Valor],ENTRADAS[Categoria],$B$343,ENTRADAS[Mês],F$5,ENTRADAS[Ano],$B$5,ENTRADAS[Subcategoria],$B360))))</f>
        <v/>
      </c>
      <c r="G360" s="61" t="str">
        <f>IF($B360="","",IF($B$343="","",IF($F$4=1,
SUMIFS(ENTRADAS[Valor],ENTRADAS[Categoria],$B$343,ENTRADAS[Status],"Concluído",ENTRADAS[Mês],G$5,ENTRADAS[Ano],$B$5,ENTRADAS[Subcategoria],$B360),
SUMIFS(ENTRADAS[Valor],ENTRADAS[Categoria],$B$343,ENTRADAS[Mês],G$5,ENTRADAS[Ano],$B$5,ENTRADAS[Subcategoria],$B360))))</f>
        <v/>
      </c>
      <c r="H360" s="61" t="str">
        <f>IF($B360="","",IF($B$343="","",IF($F$4=1,
SUMIFS(ENTRADAS[Valor],ENTRADAS[Categoria],$B$343,ENTRADAS[Status],"Concluído",ENTRADAS[Mês],H$5,ENTRADAS[Ano],$B$5,ENTRADAS[Subcategoria],$B360),
SUMIFS(ENTRADAS[Valor],ENTRADAS[Categoria],$B$343,ENTRADAS[Mês],H$5,ENTRADAS[Ano],$B$5,ENTRADAS[Subcategoria],$B360))))</f>
        <v/>
      </c>
      <c r="I360" s="61" t="str">
        <f>IF($B360="","",IF($B$343="","",IF($F$4=1,
SUMIFS(ENTRADAS[Valor],ENTRADAS[Categoria],$B$343,ENTRADAS[Status],"Concluído",ENTRADAS[Mês],I$5,ENTRADAS[Ano],$B$5,ENTRADAS[Subcategoria],$B360),
SUMIFS(ENTRADAS[Valor],ENTRADAS[Categoria],$B$343,ENTRADAS[Mês],I$5,ENTRADAS[Ano],$B$5,ENTRADAS[Subcategoria],$B360))))</f>
        <v/>
      </c>
      <c r="J360" s="61" t="str">
        <f>IF($B360="","",IF($B$343="","",IF($F$4=1,
SUMIFS(ENTRADAS[Valor],ENTRADAS[Categoria],$B$343,ENTRADAS[Status],"Concluído",ENTRADAS[Mês],J$5,ENTRADAS[Ano],$B$5,ENTRADAS[Subcategoria],$B360),
SUMIFS(ENTRADAS[Valor],ENTRADAS[Categoria],$B$343,ENTRADAS[Mês],J$5,ENTRADAS[Ano],$B$5,ENTRADAS[Subcategoria],$B360))))</f>
        <v/>
      </c>
      <c r="K360" s="61" t="str">
        <f>IF($B360="","",IF($B$343="","",IF($F$4=1,
SUMIFS(ENTRADAS[Valor],ENTRADAS[Categoria],$B$343,ENTRADAS[Status],"Concluído",ENTRADAS[Mês],K$5,ENTRADAS[Ano],$B$5,ENTRADAS[Subcategoria],$B360),
SUMIFS(ENTRADAS[Valor],ENTRADAS[Categoria],$B$343,ENTRADAS[Mês],K$5,ENTRADAS[Ano],$B$5,ENTRADAS[Subcategoria],$B360))))</f>
        <v/>
      </c>
      <c r="L360" s="61" t="str">
        <f>IF($B360="","",IF($B$343="","",IF($F$4=1,
SUMIFS(ENTRADAS[Valor],ENTRADAS[Categoria],$B$343,ENTRADAS[Status],"Concluído",ENTRADAS[Mês],L$5,ENTRADAS[Ano],$B$5,ENTRADAS[Subcategoria],$B360),
SUMIFS(ENTRADAS[Valor],ENTRADAS[Categoria],$B$343,ENTRADAS[Mês],L$5,ENTRADAS[Ano],$B$5,ENTRADAS[Subcategoria],$B360))))</f>
        <v/>
      </c>
      <c r="M360" s="61" t="str">
        <f>IF($B360="","",IF($B$343="","",IF($F$4=1,
SUMIFS(ENTRADAS[Valor],ENTRADAS[Categoria],$B$343,ENTRADAS[Status],"Concluído",ENTRADAS[Mês],M$5,ENTRADAS[Ano],$B$5,ENTRADAS[Subcategoria],$B360),
SUMIFS(ENTRADAS[Valor],ENTRADAS[Categoria],$B$343,ENTRADAS[Mês],M$5,ENTRADAS[Ano],$B$5,ENTRADAS[Subcategoria],$B360))))</f>
        <v/>
      </c>
      <c r="N360" s="61" t="str">
        <f>IF($B360="","",IF($B$343="","",IF($F$4=1,
SUMIFS(ENTRADAS[Valor],ENTRADAS[Categoria],$B$343,ENTRADAS[Status],"Concluído",ENTRADAS[Mês],N$5,ENTRADAS[Ano],$B$5,ENTRADAS[Subcategoria],$B360),
SUMIFS(ENTRADAS[Valor],ENTRADAS[Categoria],$B$343,ENTRADAS[Mês],N$5,ENTRADAS[Ano],$B$5,ENTRADAS[Subcategoria],$B360))))</f>
        <v/>
      </c>
      <c r="O360" s="57">
        <f t="shared" si="12"/>
        <v>0</v>
      </c>
    </row>
    <row r="361" spans="2:15" x14ac:dyDescent="0.3">
      <c r="B361" s="93" t="str">
        <f>IF('PLANO DE CONTAS'!F90="","",'PLANO DE CONTAS'!F90)</f>
        <v/>
      </c>
      <c r="C361" s="61" t="str">
        <f>IF($B361="","",IF($B$343="","",IF($F$4=1,
SUMIFS(ENTRADAS[Valor],ENTRADAS[Categoria],$B$343,ENTRADAS[Status],"Concluído",ENTRADAS[Mês],C$5,ENTRADAS[Ano],$B$5,ENTRADAS[Subcategoria],$B361),
SUMIFS(ENTRADAS[Valor],ENTRADAS[Categoria],$B$343,ENTRADAS[Mês],C$5,ENTRADAS[Ano],$B$5,ENTRADAS[Subcategoria],$B361))))</f>
        <v/>
      </c>
      <c r="D361" s="61" t="str">
        <f>IF($B361="","",IF($B$343="","",IF($F$4=1,
SUMIFS(ENTRADAS[Valor],ENTRADAS[Categoria],$B$343,ENTRADAS[Status],"Concluído",ENTRADAS[Mês],D$5,ENTRADAS[Ano],$B$5,ENTRADAS[Subcategoria],$B361),
SUMIFS(ENTRADAS[Valor],ENTRADAS[Categoria],$B$343,ENTRADAS[Mês],D$5,ENTRADAS[Ano],$B$5,ENTRADAS[Subcategoria],$B361))))</f>
        <v/>
      </c>
      <c r="E361" s="61" t="str">
        <f>IF($B361="","",IF($B$343="","",IF($F$4=1,
SUMIFS(ENTRADAS[Valor],ENTRADAS[Categoria],$B$343,ENTRADAS[Status],"Concluído",ENTRADAS[Mês],E$5,ENTRADAS[Ano],$B$5,ENTRADAS[Subcategoria],$B361),
SUMIFS(ENTRADAS[Valor],ENTRADAS[Categoria],$B$343,ENTRADAS[Mês],E$5,ENTRADAS[Ano],$B$5,ENTRADAS[Subcategoria],$B361))))</f>
        <v/>
      </c>
      <c r="F361" s="61" t="str">
        <f>IF($B361="","",IF($B$343="","",IF($F$4=1,
SUMIFS(ENTRADAS[Valor],ENTRADAS[Categoria],$B$343,ENTRADAS[Status],"Concluído",ENTRADAS[Mês],F$5,ENTRADAS[Ano],$B$5,ENTRADAS[Subcategoria],$B361),
SUMIFS(ENTRADAS[Valor],ENTRADAS[Categoria],$B$343,ENTRADAS[Mês],F$5,ENTRADAS[Ano],$B$5,ENTRADAS[Subcategoria],$B361))))</f>
        <v/>
      </c>
      <c r="G361" s="61" t="str">
        <f>IF($B361="","",IF($B$343="","",IF($F$4=1,
SUMIFS(ENTRADAS[Valor],ENTRADAS[Categoria],$B$343,ENTRADAS[Status],"Concluído",ENTRADAS[Mês],G$5,ENTRADAS[Ano],$B$5,ENTRADAS[Subcategoria],$B361),
SUMIFS(ENTRADAS[Valor],ENTRADAS[Categoria],$B$343,ENTRADAS[Mês],G$5,ENTRADAS[Ano],$B$5,ENTRADAS[Subcategoria],$B361))))</f>
        <v/>
      </c>
      <c r="H361" s="61" t="str">
        <f>IF($B361="","",IF($B$343="","",IF($F$4=1,
SUMIFS(ENTRADAS[Valor],ENTRADAS[Categoria],$B$343,ENTRADAS[Status],"Concluído",ENTRADAS[Mês],H$5,ENTRADAS[Ano],$B$5,ENTRADAS[Subcategoria],$B361),
SUMIFS(ENTRADAS[Valor],ENTRADAS[Categoria],$B$343,ENTRADAS[Mês],H$5,ENTRADAS[Ano],$B$5,ENTRADAS[Subcategoria],$B361))))</f>
        <v/>
      </c>
      <c r="I361" s="61" t="str">
        <f>IF($B361="","",IF($B$343="","",IF($F$4=1,
SUMIFS(ENTRADAS[Valor],ENTRADAS[Categoria],$B$343,ENTRADAS[Status],"Concluído",ENTRADAS[Mês],I$5,ENTRADAS[Ano],$B$5,ENTRADAS[Subcategoria],$B361),
SUMIFS(ENTRADAS[Valor],ENTRADAS[Categoria],$B$343,ENTRADAS[Mês],I$5,ENTRADAS[Ano],$B$5,ENTRADAS[Subcategoria],$B361))))</f>
        <v/>
      </c>
      <c r="J361" s="61" t="str">
        <f>IF($B361="","",IF($B$343="","",IF($F$4=1,
SUMIFS(ENTRADAS[Valor],ENTRADAS[Categoria],$B$343,ENTRADAS[Status],"Concluído",ENTRADAS[Mês],J$5,ENTRADAS[Ano],$B$5,ENTRADAS[Subcategoria],$B361),
SUMIFS(ENTRADAS[Valor],ENTRADAS[Categoria],$B$343,ENTRADAS[Mês],J$5,ENTRADAS[Ano],$B$5,ENTRADAS[Subcategoria],$B361))))</f>
        <v/>
      </c>
      <c r="K361" s="61" t="str">
        <f>IF($B361="","",IF($B$343="","",IF($F$4=1,
SUMIFS(ENTRADAS[Valor],ENTRADAS[Categoria],$B$343,ENTRADAS[Status],"Concluído",ENTRADAS[Mês],K$5,ENTRADAS[Ano],$B$5,ENTRADAS[Subcategoria],$B361),
SUMIFS(ENTRADAS[Valor],ENTRADAS[Categoria],$B$343,ENTRADAS[Mês],K$5,ENTRADAS[Ano],$B$5,ENTRADAS[Subcategoria],$B361))))</f>
        <v/>
      </c>
      <c r="L361" s="61" t="str">
        <f>IF($B361="","",IF($B$343="","",IF($F$4=1,
SUMIFS(ENTRADAS[Valor],ENTRADAS[Categoria],$B$343,ENTRADAS[Status],"Concluído",ENTRADAS[Mês],L$5,ENTRADAS[Ano],$B$5,ENTRADAS[Subcategoria],$B361),
SUMIFS(ENTRADAS[Valor],ENTRADAS[Categoria],$B$343,ENTRADAS[Mês],L$5,ENTRADAS[Ano],$B$5,ENTRADAS[Subcategoria],$B361))))</f>
        <v/>
      </c>
      <c r="M361" s="61" t="str">
        <f>IF($B361="","",IF($B$343="","",IF($F$4=1,
SUMIFS(ENTRADAS[Valor],ENTRADAS[Categoria],$B$343,ENTRADAS[Status],"Concluído",ENTRADAS[Mês],M$5,ENTRADAS[Ano],$B$5,ENTRADAS[Subcategoria],$B361),
SUMIFS(ENTRADAS[Valor],ENTRADAS[Categoria],$B$343,ENTRADAS[Mês],M$5,ENTRADAS[Ano],$B$5,ENTRADAS[Subcategoria],$B361))))</f>
        <v/>
      </c>
      <c r="N361" s="61" t="str">
        <f>IF($B361="","",IF($B$343="","",IF($F$4=1,
SUMIFS(ENTRADAS[Valor],ENTRADAS[Categoria],$B$343,ENTRADAS[Status],"Concluído",ENTRADAS[Mês],N$5,ENTRADAS[Ano],$B$5,ENTRADAS[Subcategoria],$B361),
SUMIFS(ENTRADAS[Valor],ENTRADAS[Categoria],$B$343,ENTRADAS[Mês],N$5,ENTRADAS[Ano],$B$5,ENTRADAS[Subcategoria],$B361))))</f>
        <v/>
      </c>
      <c r="O361" s="57">
        <f t="shared" si="12"/>
        <v>0</v>
      </c>
    </row>
    <row r="362" spans="2:15" x14ac:dyDescent="0.3">
      <c r="B362" s="93" t="str">
        <f>IF('PLANO DE CONTAS'!F91="","",'PLANO DE CONTAS'!F91)</f>
        <v/>
      </c>
      <c r="C362" s="61" t="str">
        <f>IF($B362="","",IF($B$343="","",IF($F$4=1,
SUMIFS(ENTRADAS[Valor],ENTRADAS[Categoria],$B$343,ENTRADAS[Status],"Concluído",ENTRADAS[Mês],C$5,ENTRADAS[Ano],$B$5,ENTRADAS[Subcategoria],$B362),
SUMIFS(ENTRADAS[Valor],ENTRADAS[Categoria],$B$343,ENTRADAS[Mês],C$5,ENTRADAS[Ano],$B$5,ENTRADAS[Subcategoria],$B362))))</f>
        <v/>
      </c>
      <c r="D362" s="61" t="str">
        <f>IF($B362="","",IF($B$343="","",IF($F$4=1,
SUMIFS(ENTRADAS[Valor],ENTRADAS[Categoria],$B$343,ENTRADAS[Status],"Concluído",ENTRADAS[Mês],D$5,ENTRADAS[Ano],$B$5,ENTRADAS[Subcategoria],$B362),
SUMIFS(ENTRADAS[Valor],ENTRADAS[Categoria],$B$343,ENTRADAS[Mês],D$5,ENTRADAS[Ano],$B$5,ENTRADAS[Subcategoria],$B362))))</f>
        <v/>
      </c>
      <c r="E362" s="61" t="str">
        <f>IF($B362="","",IF($B$343="","",IF($F$4=1,
SUMIFS(ENTRADAS[Valor],ENTRADAS[Categoria],$B$343,ENTRADAS[Status],"Concluído",ENTRADAS[Mês],E$5,ENTRADAS[Ano],$B$5,ENTRADAS[Subcategoria],$B362),
SUMIFS(ENTRADAS[Valor],ENTRADAS[Categoria],$B$343,ENTRADAS[Mês],E$5,ENTRADAS[Ano],$B$5,ENTRADAS[Subcategoria],$B362))))</f>
        <v/>
      </c>
      <c r="F362" s="61" t="str">
        <f>IF($B362="","",IF($B$343="","",IF($F$4=1,
SUMIFS(ENTRADAS[Valor],ENTRADAS[Categoria],$B$343,ENTRADAS[Status],"Concluído",ENTRADAS[Mês],F$5,ENTRADAS[Ano],$B$5,ENTRADAS[Subcategoria],$B362),
SUMIFS(ENTRADAS[Valor],ENTRADAS[Categoria],$B$343,ENTRADAS[Mês],F$5,ENTRADAS[Ano],$B$5,ENTRADAS[Subcategoria],$B362))))</f>
        <v/>
      </c>
      <c r="G362" s="61" t="str">
        <f>IF($B362="","",IF($B$343="","",IF($F$4=1,
SUMIFS(ENTRADAS[Valor],ENTRADAS[Categoria],$B$343,ENTRADAS[Status],"Concluído",ENTRADAS[Mês],G$5,ENTRADAS[Ano],$B$5,ENTRADAS[Subcategoria],$B362),
SUMIFS(ENTRADAS[Valor],ENTRADAS[Categoria],$B$343,ENTRADAS[Mês],G$5,ENTRADAS[Ano],$B$5,ENTRADAS[Subcategoria],$B362))))</f>
        <v/>
      </c>
      <c r="H362" s="61" t="str">
        <f>IF($B362="","",IF($B$343="","",IF($F$4=1,
SUMIFS(ENTRADAS[Valor],ENTRADAS[Categoria],$B$343,ENTRADAS[Status],"Concluído",ENTRADAS[Mês],H$5,ENTRADAS[Ano],$B$5,ENTRADAS[Subcategoria],$B362),
SUMIFS(ENTRADAS[Valor],ENTRADAS[Categoria],$B$343,ENTRADAS[Mês],H$5,ENTRADAS[Ano],$B$5,ENTRADAS[Subcategoria],$B362))))</f>
        <v/>
      </c>
      <c r="I362" s="61" t="str">
        <f>IF($B362="","",IF($B$343="","",IF($F$4=1,
SUMIFS(ENTRADAS[Valor],ENTRADAS[Categoria],$B$343,ENTRADAS[Status],"Concluído",ENTRADAS[Mês],I$5,ENTRADAS[Ano],$B$5,ENTRADAS[Subcategoria],$B362),
SUMIFS(ENTRADAS[Valor],ENTRADAS[Categoria],$B$343,ENTRADAS[Mês],I$5,ENTRADAS[Ano],$B$5,ENTRADAS[Subcategoria],$B362))))</f>
        <v/>
      </c>
      <c r="J362" s="61" t="str">
        <f>IF($B362="","",IF($B$343="","",IF($F$4=1,
SUMIFS(ENTRADAS[Valor],ENTRADAS[Categoria],$B$343,ENTRADAS[Status],"Concluído",ENTRADAS[Mês],J$5,ENTRADAS[Ano],$B$5,ENTRADAS[Subcategoria],$B362),
SUMIFS(ENTRADAS[Valor],ENTRADAS[Categoria],$B$343,ENTRADAS[Mês],J$5,ENTRADAS[Ano],$B$5,ENTRADAS[Subcategoria],$B362))))</f>
        <v/>
      </c>
      <c r="K362" s="61" t="str">
        <f>IF($B362="","",IF($B$343="","",IF($F$4=1,
SUMIFS(ENTRADAS[Valor],ENTRADAS[Categoria],$B$343,ENTRADAS[Status],"Concluído",ENTRADAS[Mês],K$5,ENTRADAS[Ano],$B$5,ENTRADAS[Subcategoria],$B362),
SUMIFS(ENTRADAS[Valor],ENTRADAS[Categoria],$B$343,ENTRADAS[Mês],K$5,ENTRADAS[Ano],$B$5,ENTRADAS[Subcategoria],$B362))))</f>
        <v/>
      </c>
      <c r="L362" s="61" t="str">
        <f>IF($B362="","",IF($B$343="","",IF($F$4=1,
SUMIFS(ENTRADAS[Valor],ENTRADAS[Categoria],$B$343,ENTRADAS[Status],"Concluído",ENTRADAS[Mês],L$5,ENTRADAS[Ano],$B$5,ENTRADAS[Subcategoria],$B362),
SUMIFS(ENTRADAS[Valor],ENTRADAS[Categoria],$B$343,ENTRADAS[Mês],L$5,ENTRADAS[Ano],$B$5,ENTRADAS[Subcategoria],$B362))))</f>
        <v/>
      </c>
      <c r="M362" s="61" t="str">
        <f>IF($B362="","",IF($B$343="","",IF($F$4=1,
SUMIFS(ENTRADAS[Valor],ENTRADAS[Categoria],$B$343,ENTRADAS[Status],"Concluído",ENTRADAS[Mês],M$5,ENTRADAS[Ano],$B$5,ENTRADAS[Subcategoria],$B362),
SUMIFS(ENTRADAS[Valor],ENTRADAS[Categoria],$B$343,ENTRADAS[Mês],M$5,ENTRADAS[Ano],$B$5,ENTRADAS[Subcategoria],$B362))))</f>
        <v/>
      </c>
      <c r="N362" s="61" t="str">
        <f>IF($B362="","",IF($B$343="","",IF($F$4=1,
SUMIFS(ENTRADAS[Valor],ENTRADAS[Categoria],$B$343,ENTRADAS[Status],"Concluído",ENTRADAS[Mês],N$5,ENTRADAS[Ano],$B$5,ENTRADAS[Subcategoria],$B362),
SUMIFS(ENTRADAS[Valor],ENTRADAS[Categoria],$B$343,ENTRADAS[Mês],N$5,ENTRADAS[Ano],$B$5,ENTRADAS[Subcategoria],$B362))))</f>
        <v/>
      </c>
      <c r="O362" s="57">
        <f t="shared" si="12"/>
        <v>0</v>
      </c>
    </row>
    <row r="363" spans="2:15" x14ac:dyDescent="0.3">
      <c r="B363" s="93" t="str">
        <f>IF('PLANO DE CONTAS'!F92="","",'PLANO DE CONTAS'!F92)</f>
        <v/>
      </c>
      <c r="C363" s="61" t="str">
        <f>IF($B363="","",IF($B$343="","",IF($F$4=1,
SUMIFS(ENTRADAS[Valor],ENTRADAS[Categoria],$B$343,ENTRADAS[Status],"Concluído",ENTRADAS[Mês],C$5,ENTRADAS[Ano],$B$5,ENTRADAS[Subcategoria],$B363),
SUMIFS(ENTRADAS[Valor],ENTRADAS[Categoria],$B$343,ENTRADAS[Mês],C$5,ENTRADAS[Ano],$B$5,ENTRADAS[Subcategoria],$B363))))</f>
        <v/>
      </c>
      <c r="D363" s="61" t="str">
        <f>IF($B363="","",IF($B$343="","",IF($F$4=1,
SUMIFS(ENTRADAS[Valor],ENTRADAS[Categoria],$B$343,ENTRADAS[Status],"Concluído",ENTRADAS[Mês],D$5,ENTRADAS[Ano],$B$5,ENTRADAS[Subcategoria],$B363),
SUMIFS(ENTRADAS[Valor],ENTRADAS[Categoria],$B$343,ENTRADAS[Mês],D$5,ENTRADAS[Ano],$B$5,ENTRADAS[Subcategoria],$B363))))</f>
        <v/>
      </c>
      <c r="E363" s="61" t="str">
        <f>IF($B363="","",IF($B$343="","",IF($F$4=1,
SUMIFS(ENTRADAS[Valor],ENTRADAS[Categoria],$B$343,ENTRADAS[Status],"Concluído",ENTRADAS[Mês],E$5,ENTRADAS[Ano],$B$5,ENTRADAS[Subcategoria],$B363),
SUMIFS(ENTRADAS[Valor],ENTRADAS[Categoria],$B$343,ENTRADAS[Mês],E$5,ENTRADAS[Ano],$B$5,ENTRADAS[Subcategoria],$B363))))</f>
        <v/>
      </c>
      <c r="F363" s="61" t="str">
        <f>IF($B363="","",IF($B$343="","",IF($F$4=1,
SUMIFS(ENTRADAS[Valor],ENTRADAS[Categoria],$B$343,ENTRADAS[Status],"Concluído",ENTRADAS[Mês],F$5,ENTRADAS[Ano],$B$5,ENTRADAS[Subcategoria],$B363),
SUMIFS(ENTRADAS[Valor],ENTRADAS[Categoria],$B$343,ENTRADAS[Mês],F$5,ENTRADAS[Ano],$B$5,ENTRADAS[Subcategoria],$B363))))</f>
        <v/>
      </c>
      <c r="G363" s="61" t="str">
        <f>IF($B363="","",IF($B$343="","",IF($F$4=1,
SUMIFS(ENTRADAS[Valor],ENTRADAS[Categoria],$B$343,ENTRADAS[Status],"Concluído",ENTRADAS[Mês],G$5,ENTRADAS[Ano],$B$5,ENTRADAS[Subcategoria],$B363),
SUMIFS(ENTRADAS[Valor],ENTRADAS[Categoria],$B$343,ENTRADAS[Mês],G$5,ENTRADAS[Ano],$B$5,ENTRADAS[Subcategoria],$B363))))</f>
        <v/>
      </c>
      <c r="H363" s="61" t="str">
        <f>IF($B363="","",IF($B$343="","",IF($F$4=1,
SUMIFS(ENTRADAS[Valor],ENTRADAS[Categoria],$B$343,ENTRADAS[Status],"Concluído",ENTRADAS[Mês],H$5,ENTRADAS[Ano],$B$5,ENTRADAS[Subcategoria],$B363),
SUMIFS(ENTRADAS[Valor],ENTRADAS[Categoria],$B$343,ENTRADAS[Mês],H$5,ENTRADAS[Ano],$B$5,ENTRADAS[Subcategoria],$B363))))</f>
        <v/>
      </c>
      <c r="I363" s="61" t="str">
        <f>IF($B363="","",IF($B$343="","",IF($F$4=1,
SUMIFS(ENTRADAS[Valor],ENTRADAS[Categoria],$B$343,ENTRADAS[Status],"Concluído",ENTRADAS[Mês],I$5,ENTRADAS[Ano],$B$5,ENTRADAS[Subcategoria],$B363),
SUMIFS(ENTRADAS[Valor],ENTRADAS[Categoria],$B$343,ENTRADAS[Mês],I$5,ENTRADAS[Ano],$B$5,ENTRADAS[Subcategoria],$B363))))</f>
        <v/>
      </c>
      <c r="J363" s="61" t="str">
        <f>IF($B363="","",IF($B$343="","",IF($F$4=1,
SUMIFS(ENTRADAS[Valor],ENTRADAS[Categoria],$B$343,ENTRADAS[Status],"Concluído",ENTRADAS[Mês],J$5,ENTRADAS[Ano],$B$5,ENTRADAS[Subcategoria],$B363),
SUMIFS(ENTRADAS[Valor],ENTRADAS[Categoria],$B$343,ENTRADAS[Mês],J$5,ENTRADAS[Ano],$B$5,ENTRADAS[Subcategoria],$B363))))</f>
        <v/>
      </c>
      <c r="K363" s="61" t="str">
        <f>IF($B363="","",IF($B$343="","",IF($F$4=1,
SUMIFS(ENTRADAS[Valor],ENTRADAS[Categoria],$B$343,ENTRADAS[Status],"Concluído",ENTRADAS[Mês],K$5,ENTRADAS[Ano],$B$5,ENTRADAS[Subcategoria],$B363),
SUMIFS(ENTRADAS[Valor],ENTRADAS[Categoria],$B$343,ENTRADAS[Mês],K$5,ENTRADAS[Ano],$B$5,ENTRADAS[Subcategoria],$B363))))</f>
        <v/>
      </c>
      <c r="L363" s="61" t="str">
        <f>IF($B363="","",IF($B$343="","",IF($F$4=1,
SUMIFS(ENTRADAS[Valor],ENTRADAS[Categoria],$B$343,ENTRADAS[Status],"Concluído",ENTRADAS[Mês],L$5,ENTRADAS[Ano],$B$5,ENTRADAS[Subcategoria],$B363),
SUMIFS(ENTRADAS[Valor],ENTRADAS[Categoria],$B$343,ENTRADAS[Mês],L$5,ENTRADAS[Ano],$B$5,ENTRADAS[Subcategoria],$B363))))</f>
        <v/>
      </c>
      <c r="M363" s="61" t="str">
        <f>IF($B363="","",IF($B$343="","",IF($F$4=1,
SUMIFS(ENTRADAS[Valor],ENTRADAS[Categoria],$B$343,ENTRADAS[Status],"Concluído",ENTRADAS[Mês],M$5,ENTRADAS[Ano],$B$5,ENTRADAS[Subcategoria],$B363),
SUMIFS(ENTRADAS[Valor],ENTRADAS[Categoria],$B$343,ENTRADAS[Mês],M$5,ENTRADAS[Ano],$B$5,ENTRADAS[Subcategoria],$B363))))</f>
        <v/>
      </c>
      <c r="N363" s="61" t="str">
        <f>IF($B363="","",IF($B$343="","",IF($F$4=1,
SUMIFS(ENTRADAS[Valor],ENTRADAS[Categoria],$B$343,ENTRADAS[Status],"Concluído",ENTRADAS[Mês],N$5,ENTRADAS[Ano],$B$5,ENTRADAS[Subcategoria],$B363),
SUMIFS(ENTRADAS[Valor],ENTRADAS[Categoria],$B$343,ENTRADAS[Mês],N$5,ENTRADAS[Ano],$B$5,ENTRADAS[Subcategoria],$B363))))</f>
        <v/>
      </c>
      <c r="O363" s="57">
        <f t="shared" si="12"/>
        <v>0</v>
      </c>
    </row>
    <row r="364" spans="2:15" x14ac:dyDescent="0.3">
      <c r="B364" s="58" t="str">
        <f>IF('PLANO DE CONTAS'!H72="","",'PLANO DE CONTAS'!H72)</f>
        <v/>
      </c>
      <c r="C364" s="94" t="str">
        <f>IF($B364="","",IF($F$4=1,SUMIFS(ENTRADAS[Valor],ENTRADAS[Categoria],$B364,ENTRADAS[Status],"Concluído",ENTRADAS[Mês],C$5,ENTRADAS[Ano],$B$5),SUMIFS(ENTRADAS[Valor],ENTRADAS[Categoria],$B364,ENTRADAS[Mês],C$5,ENTRADAS[Ano],$B$5)))</f>
        <v/>
      </c>
      <c r="D364" s="94" t="str">
        <f>IF($B364="","",IF($F$4=1,SUMIFS(ENTRADAS[Valor],ENTRADAS[Categoria],$B364,ENTRADAS[Status],"Concluído",ENTRADAS[Mês],D$5,ENTRADAS[Ano],$B$5),SUMIFS(ENTRADAS[Valor],ENTRADAS[Categoria],$B364,ENTRADAS[Mês],D$5,ENTRADAS[Ano],$B$5)))</f>
        <v/>
      </c>
      <c r="E364" s="94" t="str">
        <f>IF($B364="","",IF($F$4=1,SUMIFS(ENTRADAS[Valor],ENTRADAS[Categoria],$B364,ENTRADAS[Status],"Concluído",ENTRADAS[Mês],E$5,ENTRADAS[Ano],$B$5),SUMIFS(ENTRADAS[Valor],ENTRADAS[Categoria],$B364,ENTRADAS[Mês],E$5,ENTRADAS[Ano],$B$5)))</f>
        <v/>
      </c>
      <c r="F364" s="94" t="str">
        <f>IF($B364="","",IF($F$4=1,SUMIFS(ENTRADAS[Valor],ENTRADAS[Categoria],$B364,ENTRADAS[Status],"Concluído",ENTRADAS[Mês],F$5,ENTRADAS[Ano],$B$5),SUMIFS(ENTRADAS[Valor],ENTRADAS[Categoria],$B364,ENTRADAS[Mês],F$5,ENTRADAS[Ano],$B$5)))</f>
        <v/>
      </c>
      <c r="G364" s="94" t="str">
        <f>IF($B364="","",IF($F$4=1,SUMIFS(ENTRADAS[Valor],ENTRADAS[Categoria],$B364,ENTRADAS[Status],"Concluído",ENTRADAS[Mês],G$5,ENTRADAS[Ano],$B$5),SUMIFS(ENTRADAS[Valor],ENTRADAS[Categoria],$B364,ENTRADAS[Mês],G$5,ENTRADAS[Ano],$B$5)))</f>
        <v/>
      </c>
      <c r="H364" s="94" t="str">
        <f>IF($B364="","",IF($F$4=1,SUMIFS(ENTRADAS[Valor],ENTRADAS[Categoria],$B364,ENTRADAS[Status],"Concluído",ENTRADAS[Mês],H$5,ENTRADAS[Ano],$B$5),SUMIFS(ENTRADAS[Valor],ENTRADAS[Categoria],$B364,ENTRADAS[Mês],H$5,ENTRADAS[Ano],$B$5)))</f>
        <v/>
      </c>
      <c r="I364" s="94" t="str">
        <f>IF($B364="","",IF($F$4=1,SUMIFS(ENTRADAS[Valor],ENTRADAS[Categoria],$B364,ENTRADAS[Status],"Concluído",ENTRADAS[Mês],I$5,ENTRADAS[Ano],$B$5),SUMIFS(ENTRADAS[Valor],ENTRADAS[Categoria],$B364,ENTRADAS[Mês],I$5,ENTRADAS[Ano],$B$5)))</f>
        <v/>
      </c>
      <c r="J364" s="94" t="str">
        <f>IF($B364="","",IF($F$4=1,SUMIFS(ENTRADAS[Valor],ENTRADAS[Categoria],$B364,ENTRADAS[Status],"Concluído",ENTRADAS[Mês],J$5,ENTRADAS[Ano],$B$5),SUMIFS(ENTRADAS[Valor],ENTRADAS[Categoria],$B364,ENTRADAS[Mês],J$5,ENTRADAS[Ano],$B$5)))</f>
        <v/>
      </c>
      <c r="K364" s="94" t="str">
        <f>IF($B364="","",IF($F$4=1,SUMIFS(ENTRADAS[Valor],ENTRADAS[Categoria],$B364,ENTRADAS[Status],"Concluído",ENTRADAS[Mês],K$5,ENTRADAS[Ano],$B$5),SUMIFS(ENTRADAS[Valor],ENTRADAS[Categoria],$B364,ENTRADAS[Mês],K$5,ENTRADAS[Ano],$B$5)))</f>
        <v/>
      </c>
      <c r="L364" s="94" t="str">
        <f>IF($B364="","",IF($F$4=1,SUMIFS(ENTRADAS[Valor],ENTRADAS[Categoria],$B364,ENTRADAS[Status],"Concluído",ENTRADAS[Mês],L$5,ENTRADAS[Ano],$B$5),SUMIFS(ENTRADAS[Valor],ENTRADAS[Categoria],$B364,ENTRADAS[Mês],L$5,ENTRADAS[Ano],$B$5)))</f>
        <v/>
      </c>
      <c r="M364" s="94" t="str">
        <f>IF($B364="","",IF($F$4=1,SUMIFS(ENTRADAS[Valor],ENTRADAS[Categoria],$B364,ENTRADAS[Status],"Concluído",ENTRADAS[Mês],M$5,ENTRADAS[Ano],$B$5),SUMIFS(ENTRADAS[Valor],ENTRADAS[Categoria],$B364,ENTRADAS[Mês],M$5,ENTRADAS[Ano],$B$5)))</f>
        <v/>
      </c>
      <c r="N364" s="94" t="str">
        <f>IF($B364="","",IF($F$4=1,SUMIFS(ENTRADAS[Valor],ENTRADAS[Categoria],$B364,ENTRADAS[Status],"Concluído",ENTRADAS[Mês],N$5,ENTRADAS[Ano],$B$5),SUMIFS(ENTRADAS[Valor],ENTRADAS[Categoria],$B364,ENTRADAS[Mês],N$5,ENTRADAS[Ano],$B$5)))</f>
        <v/>
      </c>
      <c r="O364" s="57">
        <f t="shared" si="12"/>
        <v>0</v>
      </c>
    </row>
    <row r="365" spans="2:15" x14ac:dyDescent="0.3">
      <c r="B365" s="93" t="str">
        <f>IF('PLANO DE CONTAS'!H73="","",'PLANO DE CONTAS'!H73)</f>
        <v/>
      </c>
      <c r="C365" s="61" t="str">
        <f>IF($B365="","",IF($B$364="","",IF($F$4=1,
SUMIFS(ENTRADAS[Valor],ENTRADAS[Categoria],$B$364,ENTRADAS[Status],"Concluído",ENTRADAS[Mês],C$5,ENTRADAS[Ano],$B$5,ENTRADAS[Subcategoria],$B365),
SUMIFS(ENTRADAS[Valor],ENTRADAS[Categoria],$B$364,ENTRADAS[Mês],C$5,ENTRADAS[Ano],$B$5,ENTRADAS[Subcategoria],$B365))))</f>
        <v/>
      </c>
      <c r="D365" s="61" t="str">
        <f>IF($B365="","",IF($B$364="","",IF($F$4=1,
SUMIFS(ENTRADAS[Valor],ENTRADAS[Categoria],$B$364,ENTRADAS[Status],"Concluído",ENTRADAS[Mês],D$5,ENTRADAS[Ano],$B$5,ENTRADAS[Subcategoria],$B365),
SUMIFS(ENTRADAS[Valor],ENTRADAS[Categoria],$B$364,ENTRADAS[Mês],D$5,ENTRADAS[Ano],$B$5,ENTRADAS[Subcategoria],$B365))))</f>
        <v/>
      </c>
      <c r="E365" s="61" t="str">
        <f>IF($B365="","",IF($B$364="","",IF($F$4=1,
SUMIFS(ENTRADAS[Valor],ENTRADAS[Categoria],$B$364,ENTRADAS[Status],"Concluído",ENTRADAS[Mês],E$5,ENTRADAS[Ano],$B$5,ENTRADAS[Subcategoria],$B365),
SUMIFS(ENTRADAS[Valor],ENTRADAS[Categoria],$B$364,ENTRADAS[Mês],E$5,ENTRADAS[Ano],$B$5,ENTRADAS[Subcategoria],$B365))))</f>
        <v/>
      </c>
      <c r="F365" s="61" t="str">
        <f>IF($B365="","",IF($B$364="","",IF($F$4=1,
SUMIFS(ENTRADAS[Valor],ENTRADAS[Categoria],$B$364,ENTRADAS[Status],"Concluído",ENTRADAS[Mês],F$5,ENTRADAS[Ano],$B$5,ENTRADAS[Subcategoria],$B365),
SUMIFS(ENTRADAS[Valor],ENTRADAS[Categoria],$B$364,ENTRADAS[Mês],F$5,ENTRADAS[Ano],$B$5,ENTRADAS[Subcategoria],$B365))))</f>
        <v/>
      </c>
      <c r="G365" s="61" t="str">
        <f>IF($B365="","",IF($B$364="","",IF($F$4=1,
SUMIFS(ENTRADAS[Valor],ENTRADAS[Categoria],$B$364,ENTRADAS[Status],"Concluído",ENTRADAS[Mês],G$5,ENTRADAS[Ano],$B$5,ENTRADAS[Subcategoria],$B365),
SUMIFS(ENTRADAS[Valor],ENTRADAS[Categoria],$B$364,ENTRADAS[Mês],G$5,ENTRADAS[Ano],$B$5,ENTRADAS[Subcategoria],$B365))))</f>
        <v/>
      </c>
      <c r="H365" s="61" t="str">
        <f>IF($B365="","",IF($B$364="","",IF($F$4=1,
SUMIFS(ENTRADAS[Valor],ENTRADAS[Categoria],$B$364,ENTRADAS[Status],"Concluído",ENTRADAS[Mês],H$5,ENTRADAS[Ano],$B$5,ENTRADAS[Subcategoria],$B365),
SUMIFS(ENTRADAS[Valor],ENTRADAS[Categoria],$B$364,ENTRADAS[Mês],H$5,ENTRADAS[Ano],$B$5,ENTRADAS[Subcategoria],$B365))))</f>
        <v/>
      </c>
      <c r="I365" s="61" t="str">
        <f>IF($B365="","",IF($B$364="","",IF($F$4=1,
SUMIFS(ENTRADAS[Valor],ENTRADAS[Categoria],$B$364,ENTRADAS[Status],"Concluído",ENTRADAS[Mês],I$5,ENTRADAS[Ano],$B$5,ENTRADAS[Subcategoria],$B365),
SUMIFS(ENTRADAS[Valor],ENTRADAS[Categoria],$B$364,ENTRADAS[Mês],I$5,ENTRADAS[Ano],$B$5,ENTRADAS[Subcategoria],$B365))))</f>
        <v/>
      </c>
      <c r="J365" s="61" t="str">
        <f>IF($B365="","",IF($B$364="","",IF($F$4=1,
SUMIFS(ENTRADAS[Valor],ENTRADAS[Categoria],$B$364,ENTRADAS[Status],"Concluído",ENTRADAS[Mês],J$5,ENTRADAS[Ano],$B$5,ENTRADAS[Subcategoria],$B365),
SUMIFS(ENTRADAS[Valor],ENTRADAS[Categoria],$B$364,ENTRADAS[Mês],J$5,ENTRADAS[Ano],$B$5,ENTRADAS[Subcategoria],$B365))))</f>
        <v/>
      </c>
      <c r="K365" s="61" t="str">
        <f>IF($B365="","",IF($B$364="","",IF($F$4=1,
SUMIFS(ENTRADAS[Valor],ENTRADAS[Categoria],$B$364,ENTRADAS[Status],"Concluído",ENTRADAS[Mês],K$5,ENTRADAS[Ano],$B$5,ENTRADAS[Subcategoria],$B365),
SUMIFS(ENTRADAS[Valor],ENTRADAS[Categoria],$B$364,ENTRADAS[Mês],K$5,ENTRADAS[Ano],$B$5,ENTRADAS[Subcategoria],$B365))))</f>
        <v/>
      </c>
      <c r="L365" s="61" t="str">
        <f>IF($B365="","",IF($B$364="","",IF($F$4=1,
SUMIFS(ENTRADAS[Valor],ENTRADAS[Categoria],$B$364,ENTRADAS[Status],"Concluído",ENTRADAS[Mês],L$5,ENTRADAS[Ano],$B$5,ENTRADAS[Subcategoria],$B365),
SUMIFS(ENTRADAS[Valor],ENTRADAS[Categoria],$B$364,ENTRADAS[Mês],L$5,ENTRADAS[Ano],$B$5,ENTRADAS[Subcategoria],$B365))))</f>
        <v/>
      </c>
      <c r="M365" s="61" t="str">
        <f>IF($B365="","",IF($B$364="","",IF($F$4=1,
SUMIFS(ENTRADAS[Valor],ENTRADAS[Categoria],$B$364,ENTRADAS[Status],"Concluído",ENTRADAS[Mês],M$5,ENTRADAS[Ano],$B$5,ENTRADAS[Subcategoria],$B365),
SUMIFS(ENTRADAS[Valor],ENTRADAS[Categoria],$B$364,ENTRADAS[Mês],M$5,ENTRADAS[Ano],$B$5,ENTRADAS[Subcategoria],$B365))))</f>
        <v/>
      </c>
      <c r="N365" s="61" t="str">
        <f>IF($B365="","",IF($B$364="","",IF($F$4=1,
SUMIFS(ENTRADAS[Valor],ENTRADAS[Categoria],$B$364,ENTRADAS[Status],"Concluído",ENTRADAS[Mês],N$5,ENTRADAS[Ano],$B$5,ENTRADAS[Subcategoria],$B365),
SUMIFS(ENTRADAS[Valor],ENTRADAS[Categoria],$B$364,ENTRADAS[Mês],N$5,ENTRADAS[Ano],$B$5,ENTRADAS[Subcategoria],$B365))))</f>
        <v/>
      </c>
      <c r="O365" s="57">
        <f t="shared" si="12"/>
        <v>0</v>
      </c>
    </row>
    <row r="366" spans="2:15" x14ac:dyDescent="0.3">
      <c r="B366" s="93" t="str">
        <f>IF('PLANO DE CONTAS'!H74="","",'PLANO DE CONTAS'!H74)</f>
        <v/>
      </c>
      <c r="C366" s="61" t="str">
        <f>IF($B366="","",IF($B$364="","",IF($F$4=1,
SUMIFS(ENTRADAS[Valor],ENTRADAS[Categoria],$B$364,ENTRADAS[Status],"Concluído",ENTRADAS[Mês],C$5,ENTRADAS[Ano],$B$5,ENTRADAS[Subcategoria],$B366),
SUMIFS(ENTRADAS[Valor],ENTRADAS[Categoria],$B$364,ENTRADAS[Mês],C$5,ENTRADAS[Ano],$B$5,ENTRADAS[Subcategoria],$B366))))</f>
        <v/>
      </c>
      <c r="D366" s="61" t="str">
        <f>IF($B366="","",IF($B$364="","",IF($F$4=1,
SUMIFS(ENTRADAS[Valor],ENTRADAS[Categoria],$B$364,ENTRADAS[Status],"Concluído",ENTRADAS[Mês],D$5,ENTRADAS[Ano],$B$5,ENTRADAS[Subcategoria],$B366),
SUMIFS(ENTRADAS[Valor],ENTRADAS[Categoria],$B$364,ENTRADAS[Mês],D$5,ENTRADAS[Ano],$B$5,ENTRADAS[Subcategoria],$B366))))</f>
        <v/>
      </c>
      <c r="E366" s="61" t="str">
        <f>IF($B366="","",IF($B$364="","",IF($F$4=1,
SUMIFS(ENTRADAS[Valor],ENTRADAS[Categoria],$B$364,ENTRADAS[Status],"Concluído",ENTRADAS[Mês],E$5,ENTRADAS[Ano],$B$5,ENTRADAS[Subcategoria],$B366),
SUMIFS(ENTRADAS[Valor],ENTRADAS[Categoria],$B$364,ENTRADAS[Mês],E$5,ENTRADAS[Ano],$B$5,ENTRADAS[Subcategoria],$B366))))</f>
        <v/>
      </c>
      <c r="F366" s="61" t="str">
        <f>IF($B366="","",IF($B$364="","",IF($F$4=1,
SUMIFS(ENTRADAS[Valor],ENTRADAS[Categoria],$B$364,ENTRADAS[Status],"Concluído",ENTRADAS[Mês],F$5,ENTRADAS[Ano],$B$5,ENTRADAS[Subcategoria],$B366),
SUMIFS(ENTRADAS[Valor],ENTRADAS[Categoria],$B$364,ENTRADAS[Mês],F$5,ENTRADAS[Ano],$B$5,ENTRADAS[Subcategoria],$B366))))</f>
        <v/>
      </c>
      <c r="G366" s="61" t="str">
        <f>IF($B366="","",IF($B$364="","",IF($F$4=1,
SUMIFS(ENTRADAS[Valor],ENTRADAS[Categoria],$B$364,ENTRADAS[Status],"Concluído",ENTRADAS[Mês],G$5,ENTRADAS[Ano],$B$5,ENTRADAS[Subcategoria],$B366),
SUMIFS(ENTRADAS[Valor],ENTRADAS[Categoria],$B$364,ENTRADAS[Mês],G$5,ENTRADAS[Ano],$B$5,ENTRADAS[Subcategoria],$B366))))</f>
        <v/>
      </c>
      <c r="H366" s="61" t="str">
        <f>IF($B366="","",IF($B$364="","",IF($F$4=1,
SUMIFS(ENTRADAS[Valor],ENTRADAS[Categoria],$B$364,ENTRADAS[Status],"Concluído",ENTRADAS[Mês],H$5,ENTRADAS[Ano],$B$5,ENTRADAS[Subcategoria],$B366),
SUMIFS(ENTRADAS[Valor],ENTRADAS[Categoria],$B$364,ENTRADAS[Mês],H$5,ENTRADAS[Ano],$B$5,ENTRADAS[Subcategoria],$B366))))</f>
        <v/>
      </c>
      <c r="I366" s="61" t="str">
        <f>IF($B366="","",IF($B$364="","",IF($F$4=1,
SUMIFS(ENTRADAS[Valor],ENTRADAS[Categoria],$B$364,ENTRADAS[Status],"Concluído",ENTRADAS[Mês],I$5,ENTRADAS[Ano],$B$5,ENTRADAS[Subcategoria],$B366),
SUMIFS(ENTRADAS[Valor],ENTRADAS[Categoria],$B$364,ENTRADAS[Mês],I$5,ENTRADAS[Ano],$B$5,ENTRADAS[Subcategoria],$B366))))</f>
        <v/>
      </c>
      <c r="J366" s="61" t="str">
        <f>IF($B366="","",IF($B$364="","",IF($F$4=1,
SUMIFS(ENTRADAS[Valor],ENTRADAS[Categoria],$B$364,ENTRADAS[Status],"Concluído",ENTRADAS[Mês],J$5,ENTRADAS[Ano],$B$5,ENTRADAS[Subcategoria],$B366),
SUMIFS(ENTRADAS[Valor],ENTRADAS[Categoria],$B$364,ENTRADAS[Mês],J$5,ENTRADAS[Ano],$B$5,ENTRADAS[Subcategoria],$B366))))</f>
        <v/>
      </c>
      <c r="K366" s="61" t="str">
        <f>IF($B366="","",IF($B$364="","",IF($F$4=1,
SUMIFS(ENTRADAS[Valor],ENTRADAS[Categoria],$B$364,ENTRADAS[Status],"Concluído",ENTRADAS[Mês],K$5,ENTRADAS[Ano],$B$5,ENTRADAS[Subcategoria],$B366),
SUMIFS(ENTRADAS[Valor],ENTRADAS[Categoria],$B$364,ENTRADAS[Mês],K$5,ENTRADAS[Ano],$B$5,ENTRADAS[Subcategoria],$B366))))</f>
        <v/>
      </c>
      <c r="L366" s="61" t="str">
        <f>IF($B366="","",IF($B$364="","",IF($F$4=1,
SUMIFS(ENTRADAS[Valor],ENTRADAS[Categoria],$B$364,ENTRADAS[Status],"Concluído",ENTRADAS[Mês],L$5,ENTRADAS[Ano],$B$5,ENTRADAS[Subcategoria],$B366),
SUMIFS(ENTRADAS[Valor],ENTRADAS[Categoria],$B$364,ENTRADAS[Mês],L$5,ENTRADAS[Ano],$B$5,ENTRADAS[Subcategoria],$B366))))</f>
        <v/>
      </c>
      <c r="M366" s="61" t="str">
        <f>IF($B366="","",IF($B$364="","",IF($F$4=1,
SUMIFS(ENTRADAS[Valor],ENTRADAS[Categoria],$B$364,ENTRADAS[Status],"Concluído",ENTRADAS[Mês],M$5,ENTRADAS[Ano],$B$5,ENTRADAS[Subcategoria],$B366),
SUMIFS(ENTRADAS[Valor],ENTRADAS[Categoria],$B$364,ENTRADAS[Mês],M$5,ENTRADAS[Ano],$B$5,ENTRADAS[Subcategoria],$B366))))</f>
        <v/>
      </c>
      <c r="N366" s="61" t="str">
        <f>IF($B366="","",IF($B$364="","",IF($F$4=1,
SUMIFS(ENTRADAS[Valor],ENTRADAS[Categoria],$B$364,ENTRADAS[Status],"Concluído",ENTRADAS[Mês],N$5,ENTRADAS[Ano],$B$5,ENTRADAS[Subcategoria],$B366),
SUMIFS(ENTRADAS[Valor],ENTRADAS[Categoria],$B$364,ENTRADAS[Mês],N$5,ENTRADAS[Ano],$B$5,ENTRADAS[Subcategoria],$B366))))</f>
        <v/>
      </c>
      <c r="O366" s="57">
        <f t="shared" si="12"/>
        <v>0</v>
      </c>
    </row>
    <row r="367" spans="2:15" x14ac:dyDescent="0.3">
      <c r="B367" s="93" t="str">
        <f>IF('PLANO DE CONTAS'!H75="","",'PLANO DE CONTAS'!H75)</f>
        <v/>
      </c>
      <c r="C367" s="61" t="str">
        <f>IF($B367="","",IF($B$364="","",IF($F$4=1,
SUMIFS(ENTRADAS[Valor],ENTRADAS[Categoria],$B$364,ENTRADAS[Status],"Concluído",ENTRADAS[Mês],C$5,ENTRADAS[Ano],$B$5,ENTRADAS[Subcategoria],$B367),
SUMIFS(ENTRADAS[Valor],ENTRADAS[Categoria],$B$364,ENTRADAS[Mês],C$5,ENTRADAS[Ano],$B$5,ENTRADAS[Subcategoria],$B367))))</f>
        <v/>
      </c>
      <c r="D367" s="61" t="str">
        <f>IF($B367="","",IF($B$364="","",IF($F$4=1,
SUMIFS(ENTRADAS[Valor],ENTRADAS[Categoria],$B$364,ENTRADAS[Status],"Concluído",ENTRADAS[Mês],D$5,ENTRADAS[Ano],$B$5,ENTRADAS[Subcategoria],$B367),
SUMIFS(ENTRADAS[Valor],ENTRADAS[Categoria],$B$364,ENTRADAS[Mês],D$5,ENTRADAS[Ano],$B$5,ENTRADAS[Subcategoria],$B367))))</f>
        <v/>
      </c>
      <c r="E367" s="61" t="str">
        <f>IF($B367="","",IF($B$364="","",IF($F$4=1,
SUMIFS(ENTRADAS[Valor],ENTRADAS[Categoria],$B$364,ENTRADAS[Status],"Concluído",ENTRADAS[Mês],E$5,ENTRADAS[Ano],$B$5,ENTRADAS[Subcategoria],$B367),
SUMIFS(ENTRADAS[Valor],ENTRADAS[Categoria],$B$364,ENTRADAS[Mês],E$5,ENTRADAS[Ano],$B$5,ENTRADAS[Subcategoria],$B367))))</f>
        <v/>
      </c>
      <c r="F367" s="61" t="str">
        <f>IF($B367="","",IF($B$364="","",IF($F$4=1,
SUMIFS(ENTRADAS[Valor],ENTRADAS[Categoria],$B$364,ENTRADAS[Status],"Concluído",ENTRADAS[Mês],F$5,ENTRADAS[Ano],$B$5,ENTRADAS[Subcategoria],$B367),
SUMIFS(ENTRADAS[Valor],ENTRADAS[Categoria],$B$364,ENTRADAS[Mês],F$5,ENTRADAS[Ano],$B$5,ENTRADAS[Subcategoria],$B367))))</f>
        <v/>
      </c>
      <c r="G367" s="61" t="str">
        <f>IF($B367="","",IF($B$364="","",IF($F$4=1,
SUMIFS(ENTRADAS[Valor],ENTRADAS[Categoria],$B$364,ENTRADAS[Status],"Concluído",ENTRADAS[Mês],G$5,ENTRADAS[Ano],$B$5,ENTRADAS[Subcategoria],$B367),
SUMIFS(ENTRADAS[Valor],ENTRADAS[Categoria],$B$364,ENTRADAS[Mês],G$5,ENTRADAS[Ano],$B$5,ENTRADAS[Subcategoria],$B367))))</f>
        <v/>
      </c>
      <c r="H367" s="61" t="str">
        <f>IF($B367="","",IF($B$364="","",IF($F$4=1,
SUMIFS(ENTRADAS[Valor],ENTRADAS[Categoria],$B$364,ENTRADAS[Status],"Concluído",ENTRADAS[Mês],H$5,ENTRADAS[Ano],$B$5,ENTRADAS[Subcategoria],$B367),
SUMIFS(ENTRADAS[Valor],ENTRADAS[Categoria],$B$364,ENTRADAS[Mês],H$5,ENTRADAS[Ano],$B$5,ENTRADAS[Subcategoria],$B367))))</f>
        <v/>
      </c>
      <c r="I367" s="61" t="str">
        <f>IF($B367="","",IF($B$364="","",IF($F$4=1,
SUMIFS(ENTRADAS[Valor],ENTRADAS[Categoria],$B$364,ENTRADAS[Status],"Concluído",ENTRADAS[Mês],I$5,ENTRADAS[Ano],$B$5,ENTRADAS[Subcategoria],$B367),
SUMIFS(ENTRADAS[Valor],ENTRADAS[Categoria],$B$364,ENTRADAS[Mês],I$5,ENTRADAS[Ano],$B$5,ENTRADAS[Subcategoria],$B367))))</f>
        <v/>
      </c>
      <c r="J367" s="61" t="str">
        <f>IF($B367="","",IF($B$364="","",IF($F$4=1,
SUMIFS(ENTRADAS[Valor],ENTRADAS[Categoria],$B$364,ENTRADAS[Status],"Concluído",ENTRADAS[Mês],J$5,ENTRADAS[Ano],$B$5,ENTRADAS[Subcategoria],$B367),
SUMIFS(ENTRADAS[Valor],ENTRADAS[Categoria],$B$364,ENTRADAS[Mês],J$5,ENTRADAS[Ano],$B$5,ENTRADAS[Subcategoria],$B367))))</f>
        <v/>
      </c>
      <c r="K367" s="61" t="str">
        <f>IF($B367="","",IF($B$364="","",IF($F$4=1,
SUMIFS(ENTRADAS[Valor],ENTRADAS[Categoria],$B$364,ENTRADAS[Status],"Concluído",ENTRADAS[Mês],K$5,ENTRADAS[Ano],$B$5,ENTRADAS[Subcategoria],$B367),
SUMIFS(ENTRADAS[Valor],ENTRADAS[Categoria],$B$364,ENTRADAS[Mês],K$5,ENTRADAS[Ano],$B$5,ENTRADAS[Subcategoria],$B367))))</f>
        <v/>
      </c>
      <c r="L367" s="61" t="str">
        <f>IF($B367="","",IF($B$364="","",IF($F$4=1,
SUMIFS(ENTRADAS[Valor],ENTRADAS[Categoria],$B$364,ENTRADAS[Status],"Concluído",ENTRADAS[Mês],L$5,ENTRADAS[Ano],$B$5,ENTRADAS[Subcategoria],$B367),
SUMIFS(ENTRADAS[Valor],ENTRADAS[Categoria],$B$364,ENTRADAS[Mês],L$5,ENTRADAS[Ano],$B$5,ENTRADAS[Subcategoria],$B367))))</f>
        <v/>
      </c>
      <c r="M367" s="61" t="str">
        <f>IF($B367="","",IF($B$364="","",IF($F$4=1,
SUMIFS(ENTRADAS[Valor],ENTRADAS[Categoria],$B$364,ENTRADAS[Status],"Concluído",ENTRADAS[Mês],M$5,ENTRADAS[Ano],$B$5,ENTRADAS[Subcategoria],$B367),
SUMIFS(ENTRADAS[Valor],ENTRADAS[Categoria],$B$364,ENTRADAS[Mês],M$5,ENTRADAS[Ano],$B$5,ENTRADAS[Subcategoria],$B367))))</f>
        <v/>
      </c>
      <c r="N367" s="61" t="str">
        <f>IF($B367="","",IF($B$364="","",IF($F$4=1,
SUMIFS(ENTRADAS[Valor],ENTRADAS[Categoria],$B$364,ENTRADAS[Status],"Concluído",ENTRADAS[Mês],N$5,ENTRADAS[Ano],$B$5,ENTRADAS[Subcategoria],$B367),
SUMIFS(ENTRADAS[Valor],ENTRADAS[Categoria],$B$364,ENTRADAS[Mês],N$5,ENTRADAS[Ano],$B$5,ENTRADAS[Subcategoria],$B367))))</f>
        <v/>
      </c>
      <c r="O367" s="57">
        <f t="shared" si="12"/>
        <v>0</v>
      </c>
    </row>
    <row r="368" spans="2:15" x14ac:dyDescent="0.3">
      <c r="B368" s="93" t="str">
        <f>IF('PLANO DE CONTAS'!H76="","",'PLANO DE CONTAS'!H76)</f>
        <v/>
      </c>
      <c r="C368" s="61" t="str">
        <f>IF($B368="","",IF($B$364="","",IF($F$4=1,
SUMIFS(ENTRADAS[Valor],ENTRADAS[Categoria],$B$364,ENTRADAS[Status],"Concluído",ENTRADAS[Mês],C$5,ENTRADAS[Ano],$B$5,ENTRADAS[Subcategoria],$B368),
SUMIFS(ENTRADAS[Valor],ENTRADAS[Categoria],$B$364,ENTRADAS[Mês],C$5,ENTRADAS[Ano],$B$5,ENTRADAS[Subcategoria],$B368))))</f>
        <v/>
      </c>
      <c r="D368" s="61" t="str">
        <f>IF($B368="","",IF($B$364="","",IF($F$4=1,
SUMIFS(ENTRADAS[Valor],ENTRADAS[Categoria],$B$364,ENTRADAS[Status],"Concluído",ENTRADAS[Mês],D$5,ENTRADAS[Ano],$B$5,ENTRADAS[Subcategoria],$B368),
SUMIFS(ENTRADAS[Valor],ENTRADAS[Categoria],$B$364,ENTRADAS[Mês],D$5,ENTRADAS[Ano],$B$5,ENTRADAS[Subcategoria],$B368))))</f>
        <v/>
      </c>
      <c r="E368" s="61" t="str">
        <f>IF($B368="","",IF($B$364="","",IF($F$4=1,
SUMIFS(ENTRADAS[Valor],ENTRADAS[Categoria],$B$364,ENTRADAS[Status],"Concluído",ENTRADAS[Mês],E$5,ENTRADAS[Ano],$B$5,ENTRADAS[Subcategoria],$B368),
SUMIFS(ENTRADAS[Valor],ENTRADAS[Categoria],$B$364,ENTRADAS[Mês],E$5,ENTRADAS[Ano],$B$5,ENTRADAS[Subcategoria],$B368))))</f>
        <v/>
      </c>
      <c r="F368" s="61" t="str">
        <f>IF($B368="","",IF($B$364="","",IF($F$4=1,
SUMIFS(ENTRADAS[Valor],ENTRADAS[Categoria],$B$364,ENTRADAS[Status],"Concluído",ENTRADAS[Mês],F$5,ENTRADAS[Ano],$B$5,ENTRADAS[Subcategoria],$B368),
SUMIFS(ENTRADAS[Valor],ENTRADAS[Categoria],$B$364,ENTRADAS[Mês],F$5,ENTRADAS[Ano],$B$5,ENTRADAS[Subcategoria],$B368))))</f>
        <v/>
      </c>
      <c r="G368" s="61" t="str">
        <f>IF($B368="","",IF($B$364="","",IF($F$4=1,
SUMIFS(ENTRADAS[Valor],ENTRADAS[Categoria],$B$364,ENTRADAS[Status],"Concluído",ENTRADAS[Mês],G$5,ENTRADAS[Ano],$B$5,ENTRADAS[Subcategoria],$B368),
SUMIFS(ENTRADAS[Valor],ENTRADAS[Categoria],$B$364,ENTRADAS[Mês],G$5,ENTRADAS[Ano],$B$5,ENTRADAS[Subcategoria],$B368))))</f>
        <v/>
      </c>
      <c r="H368" s="61" t="str">
        <f>IF($B368="","",IF($B$364="","",IF($F$4=1,
SUMIFS(ENTRADAS[Valor],ENTRADAS[Categoria],$B$364,ENTRADAS[Status],"Concluído",ENTRADAS[Mês],H$5,ENTRADAS[Ano],$B$5,ENTRADAS[Subcategoria],$B368),
SUMIFS(ENTRADAS[Valor],ENTRADAS[Categoria],$B$364,ENTRADAS[Mês],H$5,ENTRADAS[Ano],$B$5,ENTRADAS[Subcategoria],$B368))))</f>
        <v/>
      </c>
      <c r="I368" s="61" t="str">
        <f>IF($B368="","",IF($B$364="","",IF($F$4=1,
SUMIFS(ENTRADAS[Valor],ENTRADAS[Categoria],$B$364,ENTRADAS[Status],"Concluído",ENTRADAS[Mês],I$5,ENTRADAS[Ano],$B$5,ENTRADAS[Subcategoria],$B368),
SUMIFS(ENTRADAS[Valor],ENTRADAS[Categoria],$B$364,ENTRADAS[Mês],I$5,ENTRADAS[Ano],$B$5,ENTRADAS[Subcategoria],$B368))))</f>
        <v/>
      </c>
      <c r="J368" s="61" t="str">
        <f>IF($B368="","",IF($B$364="","",IF($F$4=1,
SUMIFS(ENTRADAS[Valor],ENTRADAS[Categoria],$B$364,ENTRADAS[Status],"Concluído",ENTRADAS[Mês],J$5,ENTRADAS[Ano],$B$5,ENTRADAS[Subcategoria],$B368),
SUMIFS(ENTRADAS[Valor],ENTRADAS[Categoria],$B$364,ENTRADAS[Mês],J$5,ENTRADAS[Ano],$B$5,ENTRADAS[Subcategoria],$B368))))</f>
        <v/>
      </c>
      <c r="K368" s="61" t="str">
        <f>IF($B368="","",IF($B$364="","",IF($F$4=1,
SUMIFS(ENTRADAS[Valor],ENTRADAS[Categoria],$B$364,ENTRADAS[Status],"Concluído",ENTRADAS[Mês],K$5,ENTRADAS[Ano],$B$5,ENTRADAS[Subcategoria],$B368),
SUMIFS(ENTRADAS[Valor],ENTRADAS[Categoria],$B$364,ENTRADAS[Mês],K$5,ENTRADAS[Ano],$B$5,ENTRADAS[Subcategoria],$B368))))</f>
        <v/>
      </c>
      <c r="L368" s="61" t="str">
        <f>IF($B368="","",IF($B$364="","",IF($F$4=1,
SUMIFS(ENTRADAS[Valor],ENTRADAS[Categoria],$B$364,ENTRADAS[Status],"Concluído",ENTRADAS[Mês],L$5,ENTRADAS[Ano],$B$5,ENTRADAS[Subcategoria],$B368),
SUMIFS(ENTRADAS[Valor],ENTRADAS[Categoria],$B$364,ENTRADAS[Mês],L$5,ENTRADAS[Ano],$B$5,ENTRADAS[Subcategoria],$B368))))</f>
        <v/>
      </c>
      <c r="M368" s="61" t="str">
        <f>IF($B368="","",IF($B$364="","",IF($F$4=1,
SUMIFS(ENTRADAS[Valor],ENTRADAS[Categoria],$B$364,ENTRADAS[Status],"Concluído",ENTRADAS[Mês],M$5,ENTRADAS[Ano],$B$5,ENTRADAS[Subcategoria],$B368),
SUMIFS(ENTRADAS[Valor],ENTRADAS[Categoria],$B$364,ENTRADAS[Mês],M$5,ENTRADAS[Ano],$B$5,ENTRADAS[Subcategoria],$B368))))</f>
        <v/>
      </c>
      <c r="N368" s="61" t="str">
        <f>IF($B368="","",IF($B$364="","",IF($F$4=1,
SUMIFS(ENTRADAS[Valor],ENTRADAS[Categoria],$B$364,ENTRADAS[Status],"Concluído",ENTRADAS[Mês],N$5,ENTRADAS[Ano],$B$5,ENTRADAS[Subcategoria],$B368),
SUMIFS(ENTRADAS[Valor],ENTRADAS[Categoria],$B$364,ENTRADAS[Mês],N$5,ENTRADAS[Ano],$B$5,ENTRADAS[Subcategoria],$B368))))</f>
        <v/>
      </c>
      <c r="O368" s="57">
        <f t="shared" si="12"/>
        <v>0</v>
      </c>
    </row>
    <row r="369" spans="2:15" x14ac:dyDescent="0.3">
      <c r="B369" s="93" t="str">
        <f>IF('PLANO DE CONTAS'!H77="","",'PLANO DE CONTAS'!H77)</f>
        <v/>
      </c>
      <c r="C369" s="61" t="str">
        <f>IF($B369="","",IF($B$364="","",IF($F$4=1,
SUMIFS(ENTRADAS[Valor],ENTRADAS[Categoria],$B$364,ENTRADAS[Status],"Concluído",ENTRADAS[Mês],C$5,ENTRADAS[Ano],$B$5,ENTRADAS[Subcategoria],$B369),
SUMIFS(ENTRADAS[Valor],ENTRADAS[Categoria],$B$364,ENTRADAS[Mês],C$5,ENTRADAS[Ano],$B$5,ENTRADAS[Subcategoria],$B369))))</f>
        <v/>
      </c>
      <c r="D369" s="61" t="str">
        <f>IF($B369="","",IF($B$364="","",IF($F$4=1,
SUMIFS(ENTRADAS[Valor],ENTRADAS[Categoria],$B$364,ENTRADAS[Status],"Concluído",ENTRADAS[Mês],D$5,ENTRADAS[Ano],$B$5,ENTRADAS[Subcategoria],$B369),
SUMIFS(ENTRADAS[Valor],ENTRADAS[Categoria],$B$364,ENTRADAS[Mês],D$5,ENTRADAS[Ano],$B$5,ENTRADAS[Subcategoria],$B369))))</f>
        <v/>
      </c>
      <c r="E369" s="61" t="str">
        <f>IF($B369="","",IF($B$364="","",IF($F$4=1,
SUMIFS(ENTRADAS[Valor],ENTRADAS[Categoria],$B$364,ENTRADAS[Status],"Concluído",ENTRADAS[Mês],E$5,ENTRADAS[Ano],$B$5,ENTRADAS[Subcategoria],$B369),
SUMIFS(ENTRADAS[Valor],ENTRADAS[Categoria],$B$364,ENTRADAS[Mês],E$5,ENTRADAS[Ano],$B$5,ENTRADAS[Subcategoria],$B369))))</f>
        <v/>
      </c>
      <c r="F369" s="61" t="str">
        <f>IF($B369="","",IF($B$364="","",IF($F$4=1,
SUMIFS(ENTRADAS[Valor],ENTRADAS[Categoria],$B$364,ENTRADAS[Status],"Concluído",ENTRADAS[Mês],F$5,ENTRADAS[Ano],$B$5,ENTRADAS[Subcategoria],$B369),
SUMIFS(ENTRADAS[Valor],ENTRADAS[Categoria],$B$364,ENTRADAS[Mês],F$5,ENTRADAS[Ano],$B$5,ENTRADAS[Subcategoria],$B369))))</f>
        <v/>
      </c>
      <c r="G369" s="61" t="str">
        <f>IF($B369="","",IF($B$364="","",IF($F$4=1,
SUMIFS(ENTRADAS[Valor],ENTRADAS[Categoria],$B$364,ENTRADAS[Status],"Concluído",ENTRADAS[Mês],G$5,ENTRADAS[Ano],$B$5,ENTRADAS[Subcategoria],$B369),
SUMIFS(ENTRADAS[Valor],ENTRADAS[Categoria],$B$364,ENTRADAS[Mês],G$5,ENTRADAS[Ano],$B$5,ENTRADAS[Subcategoria],$B369))))</f>
        <v/>
      </c>
      <c r="H369" s="61" t="str">
        <f>IF($B369="","",IF($B$364="","",IF($F$4=1,
SUMIFS(ENTRADAS[Valor],ENTRADAS[Categoria],$B$364,ENTRADAS[Status],"Concluído",ENTRADAS[Mês],H$5,ENTRADAS[Ano],$B$5,ENTRADAS[Subcategoria],$B369),
SUMIFS(ENTRADAS[Valor],ENTRADAS[Categoria],$B$364,ENTRADAS[Mês],H$5,ENTRADAS[Ano],$B$5,ENTRADAS[Subcategoria],$B369))))</f>
        <v/>
      </c>
      <c r="I369" s="61" t="str">
        <f>IF($B369="","",IF($B$364="","",IF($F$4=1,
SUMIFS(ENTRADAS[Valor],ENTRADAS[Categoria],$B$364,ENTRADAS[Status],"Concluído",ENTRADAS[Mês],I$5,ENTRADAS[Ano],$B$5,ENTRADAS[Subcategoria],$B369),
SUMIFS(ENTRADAS[Valor],ENTRADAS[Categoria],$B$364,ENTRADAS[Mês],I$5,ENTRADAS[Ano],$B$5,ENTRADAS[Subcategoria],$B369))))</f>
        <v/>
      </c>
      <c r="J369" s="61" t="str">
        <f>IF($B369="","",IF($B$364="","",IF($F$4=1,
SUMIFS(ENTRADAS[Valor],ENTRADAS[Categoria],$B$364,ENTRADAS[Status],"Concluído",ENTRADAS[Mês],J$5,ENTRADAS[Ano],$B$5,ENTRADAS[Subcategoria],$B369),
SUMIFS(ENTRADAS[Valor],ENTRADAS[Categoria],$B$364,ENTRADAS[Mês],J$5,ENTRADAS[Ano],$B$5,ENTRADAS[Subcategoria],$B369))))</f>
        <v/>
      </c>
      <c r="K369" s="61" t="str">
        <f>IF($B369="","",IF($B$364="","",IF($F$4=1,
SUMIFS(ENTRADAS[Valor],ENTRADAS[Categoria],$B$364,ENTRADAS[Status],"Concluído",ENTRADAS[Mês],K$5,ENTRADAS[Ano],$B$5,ENTRADAS[Subcategoria],$B369),
SUMIFS(ENTRADAS[Valor],ENTRADAS[Categoria],$B$364,ENTRADAS[Mês],K$5,ENTRADAS[Ano],$B$5,ENTRADAS[Subcategoria],$B369))))</f>
        <v/>
      </c>
      <c r="L369" s="61" t="str">
        <f>IF($B369="","",IF($B$364="","",IF($F$4=1,
SUMIFS(ENTRADAS[Valor],ENTRADAS[Categoria],$B$364,ENTRADAS[Status],"Concluído",ENTRADAS[Mês],L$5,ENTRADAS[Ano],$B$5,ENTRADAS[Subcategoria],$B369),
SUMIFS(ENTRADAS[Valor],ENTRADAS[Categoria],$B$364,ENTRADAS[Mês],L$5,ENTRADAS[Ano],$B$5,ENTRADAS[Subcategoria],$B369))))</f>
        <v/>
      </c>
      <c r="M369" s="61" t="str">
        <f>IF($B369="","",IF($B$364="","",IF($F$4=1,
SUMIFS(ENTRADAS[Valor],ENTRADAS[Categoria],$B$364,ENTRADAS[Status],"Concluído",ENTRADAS[Mês],M$5,ENTRADAS[Ano],$B$5,ENTRADAS[Subcategoria],$B369),
SUMIFS(ENTRADAS[Valor],ENTRADAS[Categoria],$B$364,ENTRADAS[Mês],M$5,ENTRADAS[Ano],$B$5,ENTRADAS[Subcategoria],$B369))))</f>
        <v/>
      </c>
      <c r="N369" s="61" t="str">
        <f>IF($B369="","",IF($B$364="","",IF($F$4=1,
SUMIFS(ENTRADAS[Valor],ENTRADAS[Categoria],$B$364,ENTRADAS[Status],"Concluído",ENTRADAS[Mês],N$5,ENTRADAS[Ano],$B$5,ENTRADAS[Subcategoria],$B369),
SUMIFS(ENTRADAS[Valor],ENTRADAS[Categoria],$B$364,ENTRADAS[Mês],N$5,ENTRADAS[Ano],$B$5,ENTRADAS[Subcategoria],$B369))))</f>
        <v/>
      </c>
      <c r="O369" s="57">
        <f t="shared" si="12"/>
        <v>0</v>
      </c>
    </row>
    <row r="370" spans="2:15" x14ac:dyDescent="0.3">
      <c r="B370" s="93" t="str">
        <f>IF('PLANO DE CONTAS'!H78="","",'PLANO DE CONTAS'!H78)</f>
        <v/>
      </c>
      <c r="C370" s="61" t="str">
        <f>IF($B370="","",IF($B$364="","",IF($F$4=1,
SUMIFS(ENTRADAS[Valor],ENTRADAS[Categoria],$B$364,ENTRADAS[Status],"Concluído",ENTRADAS[Mês],C$5,ENTRADAS[Ano],$B$5,ENTRADAS[Subcategoria],$B370),
SUMIFS(ENTRADAS[Valor],ENTRADAS[Categoria],$B$364,ENTRADAS[Mês],C$5,ENTRADAS[Ano],$B$5,ENTRADAS[Subcategoria],$B370))))</f>
        <v/>
      </c>
      <c r="D370" s="61" t="str">
        <f>IF($B370="","",IF($B$364="","",IF($F$4=1,
SUMIFS(ENTRADAS[Valor],ENTRADAS[Categoria],$B$364,ENTRADAS[Status],"Concluído",ENTRADAS[Mês],D$5,ENTRADAS[Ano],$B$5,ENTRADAS[Subcategoria],$B370),
SUMIFS(ENTRADAS[Valor],ENTRADAS[Categoria],$B$364,ENTRADAS[Mês],D$5,ENTRADAS[Ano],$B$5,ENTRADAS[Subcategoria],$B370))))</f>
        <v/>
      </c>
      <c r="E370" s="61" t="str">
        <f>IF($B370="","",IF($B$364="","",IF($F$4=1,
SUMIFS(ENTRADAS[Valor],ENTRADAS[Categoria],$B$364,ENTRADAS[Status],"Concluído",ENTRADAS[Mês],E$5,ENTRADAS[Ano],$B$5,ENTRADAS[Subcategoria],$B370),
SUMIFS(ENTRADAS[Valor],ENTRADAS[Categoria],$B$364,ENTRADAS[Mês],E$5,ENTRADAS[Ano],$B$5,ENTRADAS[Subcategoria],$B370))))</f>
        <v/>
      </c>
      <c r="F370" s="61" t="str">
        <f>IF($B370="","",IF($B$364="","",IF($F$4=1,
SUMIFS(ENTRADAS[Valor],ENTRADAS[Categoria],$B$364,ENTRADAS[Status],"Concluído",ENTRADAS[Mês],F$5,ENTRADAS[Ano],$B$5,ENTRADAS[Subcategoria],$B370),
SUMIFS(ENTRADAS[Valor],ENTRADAS[Categoria],$B$364,ENTRADAS[Mês],F$5,ENTRADAS[Ano],$B$5,ENTRADAS[Subcategoria],$B370))))</f>
        <v/>
      </c>
      <c r="G370" s="61" t="str">
        <f>IF($B370="","",IF($B$364="","",IF($F$4=1,
SUMIFS(ENTRADAS[Valor],ENTRADAS[Categoria],$B$364,ENTRADAS[Status],"Concluído",ENTRADAS[Mês],G$5,ENTRADAS[Ano],$B$5,ENTRADAS[Subcategoria],$B370),
SUMIFS(ENTRADAS[Valor],ENTRADAS[Categoria],$B$364,ENTRADAS[Mês],G$5,ENTRADAS[Ano],$B$5,ENTRADAS[Subcategoria],$B370))))</f>
        <v/>
      </c>
      <c r="H370" s="61" t="str">
        <f>IF($B370="","",IF($B$364="","",IF($F$4=1,
SUMIFS(ENTRADAS[Valor],ENTRADAS[Categoria],$B$364,ENTRADAS[Status],"Concluído",ENTRADAS[Mês],H$5,ENTRADAS[Ano],$B$5,ENTRADAS[Subcategoria],$B370),
SUMIFS(ENTRADAS[Valor],ENTRADAS[Categoria],$B$364,ENTRADAS[Mês],H$5,ENTRADAS[Ano],$B$5,ENTRADAS[Subcategoria],$B370))))</f>
        <v/>
      </c>
      <c r="I370" s="61" t="str">
        <f>IF($B370="","",IF($B$364="","",IF($F$4=1,
SUMIFS(ENTRADAS[Valor],ENTRADAS[Categoria],$B$364,ENTRADAS[Status],"Concluído",ENTRADAS[Mês],I$5,ENTRADAS[Ano],$B$5,ENTRADAS[Subcategoria],$B370),
SUMIFS(ENTRADAS[Valor],ENTRADAS[Categoria],$B$364,ENTRADAS[Mês],I$5,ENTRADAS[Ano],$B$5,ENTRADAS[Subcategoria],$B370))))</f>
        <v/>
      </c>
      <c r="J370" s="61" t="str">
        <f>IF($B370="","",IF($B$364="","",IF($F$4=1,
SUMIFS(ENTRADAS[Valor],ENTRADAS[Categoria],$B$364,ENTRADAS[Status],"Concluído",ENTRADAS[Mês],J$5,ENTRADAS[Ano],$B$5,ENTRADAS[Subcategoria],$B370),
SUMIFS(ENTRADAS[Valor],ENTRADAS[Categoria],$B$364,ENTRADAS[Mês],J$5,ENTRADAS[Ano],$B$5,ENTRADAS[Subcategoria],$B370))))</f>
        <v/>
      </c>
      <c r="K370" s="61" t="str">
        <f>IF($B370="","",IF($B$364="","",IF($F$4=1,
SUMIFS(ENTRADAS[Valor],ENTRADAS[Categoria],$B$364,ENTRADAS[Status],"Concluído",ENTRADAS[Mês],K$5,ENTRADAS[Ano],$B$5,ENTRADAS[Subcategoria],$B370),
SUMIFS(ENTRADAS[Valor],ENTRADAS[Categoria],$B$364,ENTRADAS[Mês],K$5,ENTRADAS[Ano],$B$5,ENTRADAS[Subcategoria],$B370))))</f>
        <v/>
      </c>
      <c r="L370" s="61" t="str">
        <f>IF($B370="","",IF($B$364="","",IF($F$4=1,
SUMIFS(ENTRADAS[Valor],ENTRADAS[Categoria],$B$364,ENTRADAS[Status],"Concluído",ENTRADAS[Mês],L$5,ENTRADAS[Ano],$B$5,ENTRADAS[Subcategoria],$B370),
SUMIFS(ENTRADAS[Valor],ENTRADAS[Categoria],$B$364,ENTRADAS[Mês],L$5,ENTRADAS[Ano],$B$5,ENTRADAS[Subcategoria],$B370))))</f>
        <v/>
      </c>
      <c r="M370" s="61" t="str">
        <f>IF($B370="","",IF($B$364="","",IF($F$4=1,
SUMIFS(ENTRADAS[Valor],ENTRADAS[Categoria],$B$364,ENTRADAS[Status],"Concluído",ENTRADAS[Mês],M$5,ENTRADAS[Ano],$B$5,ENTRADAS[Subcategoria],$B370),
SUMIFS(ENTRADAS[Valor],ENTRADAS[Categoria],$B$364,ENTRADAS[Mês],M$5,ENTRADAS[Ano],$B$5,ENTRADAS[Subcategoria],$B370))))</f>
        <v/>
      </c>
      <c r="N370" s="61" t="str">
        <f>IF($B370="","",IF($B$364="","",IF($F$4=1,
SUMIFS(ENTRADAS[Valor],ENTRADAS[Categoria],$B$364,ENTRADAS[Status],"Concluído",ENTRADAS[Mês],N$5,ENTRADAS[Ano],$B$5,ENTRADAS[Subcategoria],$B370),
SUMIFS(ENTRADAS[Valor],ENTRADAS[Categoria],$B$364,ENTRADAS[Mês],N$5,ENTRADAS[Ano],$B$5,ENTRADAS[Subcategoria],$B370))))</f>
        <v/>
      </c>
      <c r="O370" s="57">
        <f t="shared" si="12"/>
        <v>0</v>
      </c>
    </row>
    <row r="371" spans="2:15" x14ac:dyDescent="0.3">
      <c r="B371" s="93" t="str">
        <f>IF('PLANO DE CONTAS'!H79="","",'PLANO DE CONTAS'!H79)</f>
        <v/>
      </c>
      <c r="C371" s="61" t="str">
        <f>IF($B371="","",IF($B$364="","",IF($F$4=1,
SUMIFS(ENTRADAS[Valor],ENTRADAS[Categoria],$B$364,ENTRADAS[Status],"Concluído",ENTRADAS[Mês],C$5,ENTRADAS[Ano],$B$5,ENTRADAS[Subcategoria],$B371),
SUMIFS(ENTRADAS[Valor],ENTRADAS[Categoria],$B$364,ENTRADAS[Mês],C$5,ENTRADAS[Ano],$B$5,ENTRADAS[Subcategoria],$B371))))</f>
        <v/>
      </c>
      <c r="D371" s="61" t="str">
        <f>IF($B371="","",IF($B$364="","",IF($F$4=1,
SUMIFS(ENTRADAS[Valor],ENTRADAS[Categoria],$B$364,ENTRADAS[Status],"Concluído",ENTRADAS[Mês],D$5,ENTRADAS[Ano],$B$5,ENTRADAS[Subcategoria],$B371),
SUMIFS(ENTRADAS[Valor],ENTRADAS[Categoria],$B$364,ENTRADAS[Mês],D$5,ENTRADAS[Ano],$B$5,ENTRADAS[Subcategoria],$B371))))</f>
        <v/>
      </c>
      <c r="E371" s="61" t="str">
        <f>IF($B371="","",IF($B$364="","",IF($F$4=1,
SUMIFS(ENTRADAS[Valor],ENTRADAS[Categoria],$B$364,ENTRADAS[Status],"Concluído",ENTRADAS[Mês],E$5,ENTRADAS[Ano],$B$5,ENTRADAS[Subcategoria],$B371),
SUMIFS(ENTRADAS[Valor],ENTRADAS[Categoria],$B$364,ENTRADAS[Mês],E$5,ENTRADAS[Ano],$B$5,ENTRADAS[Subcategoria],$B371))))</f>
        <v/>
      </c>
      <c r="F371" s="61" t="str">
        <f>IF($B371="","",IF($B$364="","",IF($F$4=1,
SUMIFS(ENTRADAS[Valor],ENTRADAS[Categoria],$B$364,ENTRADAS[Status],"Concluído",ENTRADAS[Mês],F$5,ENTRADAS[Ano],$B$5,ENTRADAS[Subcategoria],$B371),
SUMIFS(ENTRADAS[Valor],ENTRADAS[Categoria],$B$364,ENTRADAS[Mês],F$5,ENTRADAS[Ano],$B$5,ENTRADAS[Subcategoria],$B371))))</f>
        <v/>
      </c>
      <c r="G371" s="61" t="str">
        <f>IF($B371="","",IF($B$364="","",IF($F$4=1,
SUMIFS(ENTRADAS[Valor],ENTRADAS[Categoria],$B$364,ENTRADAS[Status],"Concluído",ENTRADAS[Mês],G$5,ENTRADAS[Ano],$B$5,ENTRADAS[Subcategoria],$B371),
SUMIFS(ENTRADAS[Valor],ENTRADAS[Categoria],$B$364,ENTRADAS[Mês],G$5,ENTRADAS[Ano],$B$5,ENTRADAS[Subcategoria],$B371))))</f>
        <v/>
      </c>
      <c r="H371" s="61" t="str">
        <f>IF($B371="","",IF($B$364="","",IF($F$4=1,
SUMIFS(ENTRADAS[Valor],ENTRADAS[Categoria],$B$364,ENTRADAS[Status],"Concluído",ENTRADAS[Mês],H$5,ENTRADAS[Ano],$B$5,ENTRADAS[Subcategoria],$B371),
SUMIFS(ENTRADAS[Valor],ENTRADAS[Categoria],$B$364,ENTRADAS[Mês],H$5,ENTRADAS[Ano],$B$5,ENTRADAS[Subcategoria],$B371))))</f>
        <v/>
      </c>
      <c r="I371" s="61" t="str">
        <f>IF($B371="","",IF($B$364="","",IF($F$4=1,
SUMIFS(ENTRADAS[Valor],ENTRADAS[Categoria],$B$364,ENTRADAS[Status],"Concluído",ENTRADAS[Mês],I$5,ENTRADAS[Ano],$B$5,ENTRADAS[Subcategoria],$B371),
SUMIFS(ENTRADAS[Valor],ENTRADAS[Categoria],$B$364,ENTRADAS[Mês],I$5,ENTRADAS[Ano],$B$5,ENTRADAS[Subcategoria],$B371))))</f>
        <v/>
      </c>
      <c r="J371" s="61" t="str">
        <f>IF($B371="","",IF($B$364="","",IF($F$4=1,
SUMIFS(ENTRADAS[Valor],ENTRADAS[Categoria],$B$364,ENTRADAS[Status],"Concluído",ENTRADAS[Mês],J$5,ENTRADAS[Ano],$B$5,ENTRADAS[Subcategoria],$B371),
SUMIFS(ENTRADAS[Valor],ENTRADAS[Categoria],$B$364,ENTRADAS[Mês],J$5,ENTRADAS[Ano],$B$5,ENTRADAS[Subcategoria],$B371))))</f>
        <v/>
      </c>
      <c r="K371" s="61" t="str">
        <f>IF($B371="","",IF($B$364="","",IF($F$4=1,
SUMIFS(ENTRADAS[Valor],ENTRADAS[Categoria],$B$364,ENTRADAS[Status],"Concluído",ENTRADAS[Mês],K$5,ENTRADAS[Ano],$B$5,ENTRADAS[Subcategoria],$B371),
SUMIFS(ENTRADAS[Valor],ENTRADAS[Categoria],$B$364,ENTRADAS[Mês],K$5,ENTRADAS[Ano],$B$5,ENTRADAS[Subcategoria],$B371))))</f>
        <v/>
      </c>
      <c r="L371" s="61" t="str">
        <f>IF($B371="","",IF($B$364="","",IF($F$4=1,
SUMIFS(ENTRADAS[Valor],ENTRADAS[Categoria],$B$364,ENTRADAS[Status],"Concluído",ENTRADAS[Mês],L$5,ENTRADAS[Ano],$B$5,ENTRADAS[Subcategoria],$B371),
SUMIFS(ENTRADAS[Valor],ENTRADAS[Categoria],$B$364,ENTRADAS[Mês],L$5,ENTRADAS[Ano],$B$5,ENTRADAS[Subcategoria],$B371))))</f>
        <v/>
      </c>
      <c r="M371" s="61" t="str">
        <f>IF($B371="","",IF($B$364="","",IF($F$4=1,
SUMIFS(ENTRADAS[Valor],ENTRADAS[Categoria],$B$364,ENTRADAS[Status],"Concluído",ENTRADAS[Mês],M$5,ENTRADAS[Ano],$B$5,ENTRADAS[Subcategoria],$B371),
SUMIFS(ENTRADAS[Valor],ENTRADAS[Categoria],$B$364,ENTRADAS[Mês],M$5,ENTRADAS[Ano],$B$5,ENTRADAS[Subcategoria],$B371))))</f>
        <v/>
      </c>
      <c r="N371" s="61" t="str">
        <f>IF($B371="","",IF($B$364="","",IF($F$4=1,
SUMIFS(ENTRADAS[Valor],ENTRADAS[Categoria],$B$364,ENTRADAS[Status],"Concluído",ENTRADAS[Mês],N$5,ENTRADAS[Ano],$B$5,ENTRADAS[Subcategoria],$B371),
SUMIFS(ENTRADAS[Valor],ENTRADAS[Categoria],$B$364,ENTRADAS[Mês],N$5,ENTRADAS[Ano],$B$5,ENTRADAS[Subcategoria],$B371))))</f>
        <v/>
      </c>
      <c r="O371" s="57">
        <f t="shared" si="12"/>
        <v>0</v>
      </c>
    </row>
    <row r="372" spans="2:15" x14ac:dyDescent="0.3">
      <c r="B372" s="93" t="str">
        <f>IF('PLANO DE CONTAS'!H80="","",'PLANO DE CONTAS'!H80)</f>
        <v/>
      </c>
      <c r="C372" s="61" t="str">
        <f>IF($B372="","",IF($B$364="","",IF($F$4=1,
SUMIFS(ENTRADAS[Valor],ENTRADAS[Categoria],$B$364,ENTRADAS[Status],"Concluído",ENTRADAS[Mês],C$5,ENTRADAS[Ano],$B$5,ENTRADAS[Subcategoria],$B372),
SUMIFS(ENTRADAS[Valor],ENTRADAS[Categoria],$B$364,ENTRADAS[Mês],C$5,ENTRADAS[Ano],$B$5,ENTRADAS[Subcategoria],$B372))))</f>
        <v/>
      </c>
      <c r="D372" s="61" t="str">
        <f>IF($B372="","",IF($B$364="","",IF($F$4=1,
SUMIFS(ENTRADAS[Valor],ENTRADAS[Categoria],$B$364,ENTRADAS[Status],"Concluído",ENTRADAS[Mês],D$5,ENTRADAS[Ano],$B$5,ENTRADAS[Subcategoria],$B372),
SUMIFS(ENTRADAS[Valor],ENTRADAS[Categoria],$B$364,ENTRADAS[Mês],D$5,ENTRADAS[Ano],$B$5,ENTRADAS[Subcategoria],$B372))))</f>
        <v/>
      </c>
      <c r="E372" s="61" t="str">
        <f>IF($B372="","",IF($B$364="","",IF($F$4=1,
SUMIFS(ENTRADAS[Valor],ENTRADAS[Categoria],$B$364,ENTRADAS[Status],"Concluído",ENTRADAS[Mês],E$5,ENTRADAS[Ano],$B$5,ENTRADAS[Subcategoria],$B372),
SUMIFS(ENTRADAS[Valor],ENTRADAS[Categoria],$B$364,ENTRADAS[Mês],E$5,ENTRADAS[Ano],$B$5,ENTRADAS[Subcategoria],$B372))))</f>
        <v/>
      </c>
      <c r="F372" s="61" t="str">
        <f>IF($B372="","",IF($B$364="","",IF($F$4=1,
SUMIFS(ENTRADAS[Valor],ENTRADAS[Categoria],$B$364,ENTRADAS[Status],"Concluído",ENTRADAS[Mês],F$5,ENTRADAS[Ano],$B$5,ENTRADAS[Subcategoria],$B372),
SUMIFS(ENTRADAS[Valor],ENTRADAS[Categoria],$B$364,ENTRADAS[Mês],F$5,ENTRADAS[Ano],$B$5,ENTRADAS[Subcategoria],$B372))))</f>
        <v/>
      </c>
      <c r="G372" s="61" t="str">
        <f>IF($B372="","",IF($B$364="","",IF($F$4=1,
SUMIFS(ENTRADAS[Valor],ENTRADAS[Categoria],$B$364,ENTRADAS[Status],"Concluído",ENTRADAS[Mês],G$5,ENTRADAS[Ano],$B$5,ENTRADAS[Subcategoria],$B372),
SUMIFS(ENTRADAS[Valor],ENTRADAS[Categoria],$B$364,ENTRADAS[Mês],G$5,ENTRADAS[Ano],$B$5,ENTRADAS[Subcategoria],$B372))))</f>
        <v/>
      </c>
      <c r="H372" s="61" t="str">
        <f>IF($B372="","",IF($B$364="","",IF($F$4=1,
SUMIFS(ENTRADAS[Valor],ENTRADAS[Categoria],$B$364,ENTRADAS[Status],"Concluído",ENTRADAS[Mês],H$5,ENTRADAS[Ano],$B$5,ENTRADAS[Subcategoria],$B372),
SUMIFS(ENTRADAS[Valor],ENTRADAS[Categoria],$B$364,ENTRADAS[Mês],H$5,ENTRADAS[Ano],$B$5,ENTRADAS[Subcategoria],$B372))))</f>
        <v/>
      </c>
      <c r="I372" s="61" t="str">
        <f>IF($B372="","",IF($B$364="","",IF($F$4=1,
SUMIFS(ENTRADAS[Valor],ENTRADAS[Categoria],$B$364,ENTRADAS[Status],"Concluído",ENTRADAS[Mês],I$5,ENTRADAS[Ano],$B$5,ENTRADAS[Subcategoria],$B372),
SUMIFS(ENTRADAS[Valor],ENTRADAS[Categoria],$B$364,ENTRADAS[Mês],I$5,ENTRADAS[Ano],$B$5,ENTRADAS[Subcategoria],$B372))))</f>
        <v/>
      </c>
      <c r="J372" s="61" t="str">
        <f>IF($B372="","",IF($B$364="","",IF($F$4=1,
SUMIFS(ENTRADAS[Valor],ENTRADAS[Categoria],$B$364,ENTRADAS[Status],"Concluído",ENTRADAS[Mês],J$5,ENTRADAS[Ano],$B$5,ENTRADAS[Subcategoria],$B372),
SUMIFS(ENTRADAS[Valor],ENTRADAS[Categoria],$B$364,ENTRADAS[Mês],J$5,ENTRADAS[Ano],$B$5,ENTRADAS[Subcategoria],$B372))))</f>
        <v/>
      </c>
      <c r="K372" s="61" t="str">
        <f>IF($B372="","",IF($B$364="","",IF($F$4=1,
SUMIFS(ENTRADAS[Valor],ENTRADAS[Categoria],$B$364,ENTRADAS[Status],"Concluído",ENTRADAS[Mês],K$5,ENTRADAS[Ano],$B$5,ENTRADAS[Subcategoria],$B372),
SUMIFS(ENTRADAS[Valor],ENTRADAS[Categoria],$B$364,ENTRADAS[Mês],K$5,ENTRADAS[Ano],$B$5,ENTRADAS[Subcategoria],$B372))))</f>
        <v/>
      </c>
      <c r="L372" s="61" t="str">
        <f>IF($B372="","",IF($B$364="","",IF($F$4=1,
SUMIFS(ENTRADAS[Valor],ENTRADAS[Categoria],$B$364,ENTRADAS[Status],"Concluído",ENTRADAS[Mês],L$5,ENTRADAS[Ano],$B$5,ENTRADAS[Subcategoria],$B372),
SUMIFS(ENTRADAS[Valor],ENTRADAS[Categoria],$B$364,ENTRADAS[Mês],L$5,ENTRADAS[Ano],$B$5,ENTRADAS[Subcategoria],$B372))))</f>
        <v/>
      </c>
      <c r="M372" s="61" t="str">
        <f>IF($B372="","",IF($B$364="","",IF($F$4=1,
SUMIFS(ENTRADAS[Valor],ENTRADAS[Categoria],$B$364,ENTRADAS[Status],"Concluído",ENTRADAS[Mês],M$5,ENTRADAS[Ano],$B$5,ENTRADAS[Subcategoria],$B372),
SUMIFS(ENTRADAS[Valor],ENTRADAS[Categoria],$B$364,ENTRADAS[Mês],M$5,ENTRADAS[Ano],$B$5,ENTRADAS[Subcategoria],$B372))))</f>
        <v/>
      </c>
      <c r="N372" s="61" t="str">
        <f>IF($B372="","",IF($B$364="","",IF($F$4=1,
SUMIFS(ENTRADAS[Valor],ENTRADAS[Categoria],$B$364,ENTRADAS[Status],"Concluído",ENTRADAS[Mês],N$5,ENTRADAS[Ano],$B$5,ENTRADAS[Subcategoria],$B372),
SUMIFS(ENTRADAS[Valor],ENTRADAS[Categoria],$B$364,ENTRADAS[Mês],N$5,ENTRADAS[Ano],$B$5,ENTRADAS[Subcategoria],$B372))))</f>
        <v/>
      </c>
      <c r="O372" s="57">
        <f t="shared" si="12"/>
        <v>0</v>
      </c>
    </row>
    <row r="373" spans="2:15" x14ac:dyDescent="0.3">
      <c r="B373" s="93" t="str">
        <f>IF('PLANO DE CONTAS'!H81="","",'PLANO DE CONTAS'!H81)</f>
        <v/>
      </c>
      <c r="C373" s="61" t="str">
        <f>IF($B373="","",IF($B$364="","",IF($F$4=1,
SUMIFS(ENTRADAS[Valor],ENTRADAS[Categoria],$B$364,ENTRADAS[Status],"Concluído",ENTRADAS[Mês],C$5,ENTRADAS[Ano],$B$5,ENTRADAS[Subcategoria],$B373),
SUMIFS(ENTRADAS[Valor],ENTRADAS[Categoria],$B$364,ENTRADAS[Mês],C$5,ENTRADAS[Ano],$B$5,ENTRADAS[Subcategoria],$B373))))</f>
        <v/>
      </c>
      <c r="D373" s="61" t="str">
        <f>IF($B373="","",IF($B$364="","",IF($F$4=1,
SUMIFS(ENTRADAS[Valor],ENTRADAS[Categoria],$B$364,ENTRADAS[Status],"Concluído",ENTRADAS[Mês],D$5,ENTRADAS[Ano],$B$5,ENTRADAS[Subcategoria],$B373),
SUMIFS(ENTRADAS[Valor],ENTRADAS[Categoria],$B$364,ENTRADAS[Mês],D$5,ENTRADAS[Ano],$B$5,ENTRADAS[Subcategoria],$B373))))</f>
        <v/>
      </c>
      <c r="E373" s="61" t="str">
        <f>IF($B373="","",IF($B$364="","",IF($F$4=1,
SUMIFS(ENTRADAS[Valor],ENTRADAS[Categoria],$B$364,ENTRADAS[Status],"Concluído",ENTRADAS[Mês],E$5,ENTRADAS[Ano],$B$5,ENTRADAS[Subcategoria],$B373),
SUMIFS(ENTRADAS[Valor],ENTRADAS[Categoria],$B$364,ENTRADAS[Mês],E$5,ENTRADAS[Ano],$B$5,ENTRADAS[Subcategoria],$B373))))</f>
        <v/>
      </c>
      <c r="F373" s="61" t="str">
        <f>IF($B373="","",IF($B$364="","",IF($F$4=1,
SUMIFS(ENTRADAS[Valor],ENTRADAS[Categoria],$B$364,ENTRADAS[Status],"Concluído",ENTRADAS[Mês],F$5,ENTRADAS[Ano],$B$5,ENTRADAS[Subcategoria],$B373),
SUMIFS(ENTRADAS[Valor],ENTRADAS[Categoria],$B$364,ENTRADAS[Mês],F$5,ENTRADAS[Ano],$B$5,ENTRADAS[Subcategoria],$B373))))</f>
        <v/>
      </c>
      <c r="G373" s="61" t="str">
        <f>IF($B373="","",IF($B$364="","",IF($F$4=1,
SUMIFS(ENTRADAS[Valor],ENTRADAS[Categoria],$B$364,ENTRADAS[Status],"Concluído",ENTRADAS[Mês],G$5,ENTRADAS[Ano],$B$5,ENTRADAS[Subcategoria],$B373),
SUMIFS(ENTRADAS[Valor],ENTRADAS[Categoria],$B$364,ENTRADAS[Mês],G$5,ENTRADAS[Ano],$B$5,ENTRADAS[Subcategoria],$B373))))</f>
        <v/>
      </c>
      <c r="H373" s="61" t="str">
        <f>IF($B373="","",IF($B$364="","",IF($F$4=1,
SUMIFS(ENTRADAS[Valor],ENTRADAS[Categoria],$B$364,ENTRADAS[Status],"Concluído",ENTRADAS[Mês],H$5,ENTRADAS[Ano],$B$5,ENTRADAS[Subcategoria],$B373),
SUMIFS(ENTRADAS[Valor],ENTRADAS[Categoria],$B$364,ENTRADAS[Mês],H$5,ENTRADAS[Ano],$B$5,ENTRADAS[Subcategoria],$B373))))</f>
        <v/>
      </c>
      <c r="I373" s="61" t="str">
        <f>IF($B373="","",IF($B$364="","",IF($F$4=1,
SUMIFS(ENTRADAS[Valor],ENTRADAS[Categoria],$B$364,ENTRADAS[Status],"Concluído",ENTRADAS[Mês],I$5,ENTRADAS[Ano],$B$5,ENTRADAS[Subcategoria],$B373),
SUMIFS(ENTRADAS[Valor],ENTRADAS[Categoria],$B$364,ENTRADAS[Mês],I$5,ENTRADAS[Ano],$B$5,ENTRADAS[Subcategoria],$B373))))</f>
        <v/>
      </c>
      <c r="J373" s="61" t="str">
        <f>IF($B373="","",IF($B$364="","",IF($F$4=1,
SUMIFS(ENTRADAS[Valor],ENTRADAS[Categoria],$B$364,ENTRADAS[Status],"Concluído",ENTRADAS[Mês],J$5,ENTRADAS[Ano],$B$5,ENTRADAS[Subcategoria],$B373),
SUMIFS(ENTRADAS[Valor],ENTRADAS[Categoria],$B$364,ENTRADAS[Mês],J$5,ENTRADAS[Ano],$B$5,ENTRADAS[Subcategoria],$B373))))</f>
        <v/>
      </c>
      <c r="K373" s="61" t="str">
        <f>IF($B373="","",IF($B$364="","",IF($F$4=1,
SUMIFS(ENTRADAS[Valor],ENTRADAS[Categoria],$B$364,ENTRADAS[Status],"Concluído",ENTRADAS[Mês],K$5,ENTRADAS[Ano],$B$5,ENTRADAS[Subcategoria],$B373),
SUMIFS(ENTRADAS[Valor],ENTRADAS[Categoria],$B$364,ENTRADAS[Mês],K$5,ENTRADAS[Ano],$B$5,ENTRADAS[Subcategoria],$B373))))</f>
        <v/>
      </c>
      <c r="L373" s="61" t="str">
        <f>IF($B373="","",IF($B$364="","",IF($F$4=1,
SUMIFS(ENTRADAS[Valor],ENTRADAS[Categoria],$B$364,ENTRADAS[Status],"Concluído",ENTRADAS[Mês],L$5,ENTRADAS[Ano],$B$5,ENTRADAS[Subcategoria],$B373),
SUMIFS(ENTRADAS[Valor],ENTRADAS[Categoria],$B$364,ENTRADAS[Mês],L$5,ENTRADAS[Ano],$B$5,ENTRADAS[Subcategoria],$B373))))</f>
        <v/>
      </c>
      <c r="M373" s="61" t="str">
        <f>IF($B373="","",IF($B$364="","",IF($F$4=1,
SUMIFS(ENTRADAS[Valor],ENTRADAS[Categoria],$B$364,ENTRADAS[Status],"Concluído",ENTRADAS[Mês],M$5,ENTRADAS[Ano],$B$5,ENTRADAS[Subcategoria],$B373),
SUMIFS(ENTRADAS[Valor],ENTRADAS[Categoria],$B$364,ENTRADAS[Mês],M$5,ENTRADAS[Ano],$B$5,ENTRADAS[Subcategoria],$B373))))</f>
        <v/>
      </c>
      <c r="N373" s="61" t="str">
        <f>IF($B373="","",IF($B$364="","",IF($F$4=1,
SUMIFS(ENTRADAS[Valor],ENTRADAS[Categoria],$B$364,ENTRADAS[Status],"Concluído",ENTRADAS[Mês],N$5,ENTRADAS[Ano],$B$5,ENTRADAS[Subcategoria],$B373),
SUMIFS(ENTRADAS[Valor],ENTRADAS[Categoria],$B$364,ENTRADAS[Mês],N$5,ENTRADAS[Ano],$B$5,ENTRADAS[Subcategoria],$B373))))</f>
        <v/>
      </c>
      <c r="O373" s="57">
        <f t="shared" si="12"/>
        <v>0</v>
      </c>
    </row>
    <row r="374" spans="2:15" x14ac:dyDescent="0.3">
      <c r="B374" s="93" t="str">
        <f>IF('PLANO DE CONTAS'!H82="","",'PLANO DE CONTAS'!H82)</f>
        <v/>
      </c>
      <c r="C374" s="61" t="str">
        <f>IF($B374="","",IF($B$364="","",IF($F$4=1,
SUMIFS(ENTRADAS[Valor],ENTRADAS[Categoria],$B$364,ENTRADAS[Status],"Concluído",ENTRADAS[Mês],C$5,ENTRADAS[Ano],$B$5,ENTRADAS[Subcategoria],$B374),
SUMIFS(ENTRADAS[Valor],ENTRADAS[Categoria],$B$364,ENTRADAS[Mês],C$5,ENTRADAS[Ano],$B$5,ENTRADAS[Subcategoria],$B374))))</f>
        <v/>
      </c>
      <c r="D374" s="61" t="str">
        <f>IF($B374="","",IF($B$364="","",IF($F$4=1,
SUMIFS(ENTRADAS[Valor],ENTRADAS[Categoria],$B$364,ENTRADAS[Status],"Concluído",ENTRADAS[Mês],D$5,ENTRADAS[Ano],$B$5,ENTRADAS[Subcategoria],$B374),
SUMIFS(ENTRADAS[Valor],ENTRADAS[Categoria],$B$364,ENTRADAS[Mês],D$5,ENTRADAS[Ano],$B$5,ENTRADAS[Subcategoria],$B374))))</f>
        <v/>
      </c>
      <c r="E374" s="61" t="str">
        <f>IF($B374="","",IF($B$364="","",IF($F$4=1,
SUMIFS(ENTRADAS[Valor],ENTRADAS[Categoria],$B$364,ENTRADAS[Status],"Concluído",ENTRADAS[Mês],E$5,ENTRADAS[Ano],$B$5,ENTRADAS[Subcategoria],$B374),
SUMIFS(ENTRADAS[Valor],ENTRADAS[Categoria],$B$364,ENTRADAS[Mês],E$5,ENTRADAS[Ano],$B$5,ENTRADAS[Subcategoria],$B374))))</f>
        <v/>
      </c>
      <c r="F374" s="61" t="str">
        <f>IF($B374="","",IF($B$364="","",IF($F$4=1,
SUMIFS(ENTRADAS[Valor],ENTRADAS[Categoria],$B$364,ENTRADAS[Status],"Concluído",ENTRADAS[Mês],F$5,ENTRADAS[Ano],$B$5,ENTRADAS[Subcategoria],$B374),
SUMIFS(ENTRADAS[Valor],ENTRADAS[Categoria],$B$364,ENTRADAS[Mês],F$5,ENTRADAS[Ano],$B$5,ENTRADAS[Subcategoria],$B374))))</f>
        <v/>
      </c>
      <c r="G374" s="61" t="str">
        <f>IF($B374="","",IF($B$364="","",IF($F$4=1,
SUMIFS(ENTRADAS[Valor],ENTRADAS[Categoria],$B$364,ENTRADAS[Status],"Concluído",ENTRADAS[Mês],G$5,ENTRADAS[Ano],$B$5,ENTRADAS[Subcategoria],$B374),
SUMIFS(ENTRADAS[Valor],ENTRADAS[Categoria],$B$364,ENTRADAS[Mês],G$5,ENTRADAS[Ano],$B$5,ENTRADAS[Subcategoria],$B374))))</f>
        <v/>
      </c>
      <c r="H374" s="61" t="str">
        <f>IF($B374="","",IF($B$364="","",IF($F$4=1,
SUMIFS(ENTRADAS[Valor],ENTRADAS[Categoria],$B$364,ENTRADAS[Status],"Concluído",ENTRADAS[Mês],H$5,ENTRADAS[Ano],$B$5,ENTRADAS[Subcategoria],$B374),
SUMIFS(ENTRADAS[Valor],ENTRADAS[Categoria],$B$364,ENTRADAS[Mês],H$5,ENTRADAS[Ano],$B$5,ENTRADAS[Subcategoria],$B374))))</f>
        <v/>
      </c>
      <c r="I374" s="61" t="str">
        <f>IF($B374="","",IF($B$364="","",IF($F$4=1,
SUMIFS(ENTRADAS[Valor],ENTRADAS[Categoria],$B$364,ENTRADAS[Status],"Concluído",ENTRADAS[Mês],I$5,ENTRADAS[Ano],$B$5,ENTRADAS[Subcategoria],$B374),
SUMIFS(ENTRADAS[Valor],ENTRADAS[Categoria],$B$364,ENTRADAS[Mês],I$5,ENTRADAS[Ano],$B$5,ENTRADAS[Subcategoria],$B374))))</f>
        <v/>
      </c>
      <c r="J374" s="61" t="str">
        <f>IF($B374="","",IF($B$364="","",IF($F$4=1,
SUMIFS(ENTRADAS[Valor],ENTRADAS[Categoria],$B$364,ENTRADAS[Status],"Concluído",ENTRADAS[Mês],J$5,ENTRADAS[Ano],$B$5,ENTRADAS[Subcategoria],$B374),
SUMIFS(ENTRADAS[Valor],ENTRADAS[Categoria],$B$364,ENTRADAS[Mês],J$5,ENTRADAS[Ano],$B$5,ENTRADAS[Subcategoria],$B374))))</f>
        <v/>
      </c>
      <c r="K374" s="61" t="str">
        <f>IF($B374="","",IF($B$364="","",IF($F$4=1,
SUMIFS(ENTRADAS[Valor],ENTRADAS[Categoria],$B$364,ENTRADAS[Status],"Concluído",ENTRADAS[Mês],K$5,ENTRADAS[Ano],$B$5,ENTRADAS[Subcategoria],$B374),
SUMIFS(ENTRADAS[Valor],ENTRADAS[Categoria],$B$364,ENTRADAS[Mês],K$5,ENTRADAS[Ano],$B$5,ENTRADAS[Subcategoria],$B374))))</f>
        <v/>
      </c>
      <c r="L374" s="61" t="str">
        <f>IF($B374="","",IF($B$364="","",IF($F$4=1,
SUMIFS(ENTRADAS[Valor],ENTRADAS[Categoria],$B$364,ENTRADAS[Status],"Concluído",ENTRADAS[Mês],L$5,ENTRADAS[Ano],$B$5,ENTRADAS[Subcategoria],$B374),
SUMIFS(ENTRADAS[Valor],ENTRADAS[Categoria],$B$364,ENTRADAS[Mês],L$5,ENTRADAS[Ano],$B$5,ENTRADAS[Subcategoria],$B374))))</f>
        <v/>
      </c>
      <c r="M374" s="61" t="str">
        <f>IF($B374="","",IF($B$364="","",IF($F$4=1,
SUMIFS(ENTRADAS[Valor],ENTRADAS[Categoria],$B$364,ENTRADAS[Status],"Concluído",ENTRADAS[Mês],M$5,ENTRADAS[Ano],$B$5,ENTRADAS[Subcategoria],$B374),
SUMIFS(ENTRADAS[Valor],ENTRADAS[Categoria],$B$364,ENTRADAS[Mês],M$5,ENTRADAS[Ano],$B$5,ENTRADAS[Subcategoria],$B374))))</f>
        <v/>
      </c>
      <c r="N374" s="61" t="str">
        <f>IF($B374="","",IF($B$364="","",IF($F$4=1,
SUMIFS(ENTRADAS[Valor],ENTRADAS[Categoria],$B$364,ENTRADAS[Status],"Concluído",ENTRADAS[Mês],N$5,ENTRADAS[Ano],$B$5,ENTRADAS[Subcategoria],$B374),
SUMIFS(ENTRADAS[Valor],ENTRADAS[Categoria],$B$364,ENTRADAS[Mês],N$5,ENTRADAS[Ano],$B$5,ENTRADAS[Subcategoria],$B374))))</f>
        <v/>
      </c>
      <c r="O374" s="57">
        <f t="shared" si="12"/>
        <v>0</v>
      </c>
    </row>
    <row r="375" spans="2:15" x14ac:dyDescent="0.3">
      <c r="B375" s="93" t="str">
        <f>IF('PLANO DE CONTAS'!H83="","",'PLANO DE CONTAS'!H83)</f>
        <v/>
      </c>
      <c r="C375" s="61" t="str">
        <f>IF($B375="","",IF($B$364="","",IF($F$4=1,
SUMIFS(ENTRADAS[Valor],ENTRADAS[Categoria],$B$364,ENTRADAS[Status],"Concluído",ENTRADAS[Mês],C$5,ENTRADAS[Ano],$B$5,ENTRADAS[Subcategoria],$B375),
SUMIFS(ENTRADAS[Valor],ENTRADAS[Categoria],$B$364,ENTRADAS[Mês],C$5,ENTRADAS[Ano],$B$5,ENTRADAS[Subcategoria],$B375))))</f>
        <v/>
      </c>
      <c r="D375" s="61" t="str">
        <f>IF($B375="","",IF($B$364="","",IF($F$4=1,
SUMIFS(ENTRADAS[Valor],ENTRADAS[Categoria],$B$364,ENTRADAS[Status],"Concluído",ENTRADAS[Mês],D$5,ENTRADAS[Ano],$B$5,ENTRADAS[Subcategoria],$B375),
SUMIFS(ENTRADAS[Valor],ENTRADAS[Categoria],$B$364,ENTRADAS[Mês],D$5,ENTRADAS[Ano],$B$5,ENTRADAS[Subcategoria],$B375))))</f>
        <v/>
      </c>
      <c r="E375" s="61" t="str">
        <f>IF($B375="","",IF($B$364="","",IF($F$4=1,
SUMIFS(ENTRADAS[Valor],ENTRADAS[Categoria],$B$364,ENTRADAS[Status],"Concluído",ENTRADAS[Mês],E$5,ENTRADAS[Ano],$B$5,ENTRADAS[Subcategoria],$B375),
SUMIFS(ENTRADAS[Valor],ENTRADAS[Categoria],$B$364,ENTRADAS[Mês],E$5,ENTRADAS[Ano],$B$5,ENTRADAS[Subcategoria],$B375))))</f>
        <v/>
      </c>
      <c r="F375" s="61" t="str">
        <f>IF($B375="","",IF($B$364="","",IF($F$4=1,
SUMIFS(ENTRADAS[Valor],ENTRADAS[Categoria],$B$364,ENTRADAS[Status],"Concluído",ENTRADAS[Mês],F$5,ENTRADAS[Ano],$B$5,ENTRADAS[Subcategoria],$B375),
SUMIFS(ENTRADAS[Valor],ENTRADAS[Categoria],$B$364,ENTRADAS[Mês],F$5,ENTRADAS[Ano],$B$5,ENTRADAS[Subcategoria],$B375))))</f>
        <v/>
      </c>
      <c r="G375" s="61" t="str">
        <f>IF($B375="","",IF($B$364="","",IF($F$4=1,
SUMIFS(ENTRADAS[Valor],ENTRADAS[Categoria],$B$364,ENTRADAS[Status],"Concluído",ENTRADAS[Mês],G$5,ENTRADAS[Ano],$B$5,ENTRADAS[Subcategoria],$B375),
SUMIFS(ENTRADAS[Valor],ENTRADAS[Categoria],$B$364,ENTRADAS[Mês],G$5,ENTRADAS[Ano],$B$5,ENTRADAS[Subcategoria],$B375))))</f>
        <v/>
      </c>
      <c r="H375" s="61" t="str">
        <f>IF($B375="","",IF($B$364="","",IF($F$4=1,
SUMIFS(ENTRADAS[Valor],ENTRADAS[Categoria],$B$364,ENTRADAS[Status],"Concluído",ENTRADAS[Mês],H$5,ENTRADAS[Ano],$B$5,ENTRADAS[Subcategoria],$B375),
SUMIFS(ENTRADAS[Valor],ENTRADAS[Categoria],$B$364,ENTRADAS[Mês],H$5,ENTRADAS[Ano],$B$5,ENTRADAS[Subcategoria],$B375))))</f>
        <v/>
      </c>
      <c r="I375" s="61" t="str">
        <f>IF($B375="","",IF($B$364="","",IF($F$4=1,
SUMIFS(ENTRADAS[Valor],ENTRADAS[Categoria],$B$364,ENTRADAS[Status],"Concluído",ENTRADAS[Mês],I$5,ENTRADAS[Ano],$B$5,ENTRADAS[Subcategoria],$B375),
SUMIFS(ENTRADAS[Valor],ENTRADAS[Categoria],$B$364,ENTRADAS[Mês],I$5,ENTRADAS[Ano],$B$5,ENTRADAS[Subcategoria],$B375))))</f>
        <v/>
      </c>
      <c r="J375" s="61" t="str">
        <f>IF($B375="","",IF($B$364="","",IF($F$4=1,
SUMIFS(ENTRADAS[Valor],ENTRADAS[Categoria],$B$364,ENTRADAS[Status],"Concluído",ENTRADAS[Mês],J$5,ENTRADAS[Ano],$B$5,ENTRADAS[Subcategoria],$B375),
SUMIFS(ENTRADAS[Valor],ENTRADAS[Categoria],$B$364,ENTRADAS[Mês],J$5,ENTRADAS[Ano],$B$5,ENTRADAS[Subcategoria],$B375))))</f>
        <v/>
      </c>
      <c r="K375" s="61" t="str">
        <f>IF($B375="","",IF($B$364="","",IF($F$4=1,
SUMIFS(ENTRADAS[Valor],ENTRADAS[Categoria],$B$364,ENTRADAS[Status],"Concluído",ENTRADAS[Mês],K$5,ENTRADAS[Ano],$B$5,ENTRADAS[Subcategoria],$B375),
SUMIFS(ENTRADAS[Valor],ENTRADAS[Categoria],$B$364,ENTRADAS[Mês],K$5,ENTRADAS[Ano],$B$5,ENTRADAS[Subcategoria],$B375))))</f>
        <v/>
      </c>
      <c r="L375" s="61" t="str">
        <f>IF($B375="","",IF($B$364="","",IF($F$4=1,
SUMIFS(ENTRADAS[Valor],ENTRADAS[Categoria],$B$364,ENTRADAS[Status],"Concluído",ENTRADAS[Mês],L$5,ENTRADAS[Ano],$B$5,ENTRADAS[Subcategoria],$B375),
SUMIFS(ENTRADAS[Valor],ENTRADAS[Categoria],$B$364,ENTRADAS[Mês],L$5,ENTRADAS[Ano],$B$5,ENTRADAS[Subcategoria],$B375))))</f>
        <v/>
      </c>
      <c r="M375" s="61" t="str">
        <f>IF($B375="","",IF($B$364="","",IF($F$4=1,
SUMIFS(ENTRADAS[Valor],ENTRADAS[Categoria],$B$364,ENTRADAS[Status],"Concluído",ENTRADAS[Mês],M$5,ENTRADAS[Ano],$B$5,ENTRADAS[Subcategoria],$B375),
SUMIFS(ENTRADAS[Valor],ENTRADAS[Categoria],$B$364,ENTRADAS[Mês],M$5,ENTRADAS[Ano],$B$5,ENTRADAS[Subcategoria],$B375))))</f>
        <v/>
      </c>
      <c r="N375" s="61" t="str">
        <f>IF($B375="","",IF($B$364="","",IF($F$4=1,
SUMIFS(ENTRADAS[Valor],ENTRADAS[Categoria],$B$364,ENTRADAS[Status],"Concluído",ENTRADAS[Mês],N$5,ENTRADAS[Ano],$B$5,ENTRADAS[Subcategoria],$B375),
SUMIFS(ENTRADAS[Valor],ENTRADAS[Categoria],$B$364,ENTRADAS[Mês],N$5,ENTRADAS[Ano],$B$5,ENTRADAS[Subcategoria],$B375))))</f>
        <v/>
      </c>
      <c r="O375" s="57">
        <f t="shared" si="12"/>
        <v>0</v>
      </c>
    </row>
    <row r="376" spans="2:15" x14ac:dyDescent="0.3">
      <c r="B376" s="93" t="str">
        <f>IF('PLANO DE CONTAS'!H84="","",'PLANO DE CONTAS'!H84)</f>
        <v/>
      </c>
      <c r="C376" s="61" t="str">
        <f>IF($B376="","",IF($B$364="","",IF($F$4=1,
SUMIFS(ENTRADAS[Valor],ENTRADAS[Categoria],$B$364,ENTRADAS[Status],"Concluído",ENTRADAS[Mês],C$5,ENTRADAS[Ano],$B$5,ENTRADAS[Subcategoria],$B376),
SUMIFS(ENTRADAS[Valor],ENTRADAS[Categoria],$B$364,ENTRADAS[Mês],C$5,ENTRADAS[Ano],$B$5,ENTRADAS[Subcategoria],$B376))))</f>
        <v/>
      </c>
      <c r="D376" s="61" t="str">
        <f>IF($B376="","",IF($B$364="","",IF($F$4=1,
SUMIFS(ENTRADAS[Valor],ENTRADAS[Categoria],$B$364,ENTRADAS[Status],"Concluído",ENTRADAS[Mês],D$5,ENTRADAS[Ano],$B$5,ENTRADAS[Subcategoria],$B376),
SUMIFS(ENTRADAS[Valor],ENTRADAS[Categoria],$B$364,ENTRADAS[Mês],D$5,ENTRADAS[Ano],$B$5,ENTRADAS[Subcategoria],$B376))))</f>
        <v/>
      </c>
      <c r="E376" s="61" t="str">
        <f>IF($B376="","",IF($B$364="","",IF($F$4=1,
SUMIFS(ENTRADAS[Valor],ENTRADAS[Categoria],$B$364,ENTRADAS[Status],"Concluído",ENTRADAS[Mês],E$5,ENTRADAS[Ano],$B$5,ENTRADAS[Subcategoria],$B376),
SUMIFS(ENTRADAS[Valor],ENTRADAS[Categoria],$B$364,ENTRADAS[Mês],E$5,ENTRADAS[Ano],$B$5,ENTRADAS[Subcategoria],$B376))))</f>
        <v/>
      </c>
      <c r="F376" s="61" t="str">
        <f>IF($B376="","",IF($B$364="","",IF($F$4=1,
SUMIFS(ENTRADAS[Valor],ENTRADAS[Categoria],$B$364,ENTRADAS[Status],"Concluído",ENTRADAS[Mês],F$5,ENTRADAS[Ano],$B$5,ENTRADAS[Subcategoria],$B376),
SUMIFS(ENTRADAS[Valor],ENTRADAS[Categoria],$B$364,ENTRADAS[Mês],F$5,ENTRADAS[Ano],$B$5,ENTRADAS[Subcategoria],$B376))))</f>
        <v/>
      </c>
      <c r="G376" s="61" t="str">
        <f>IF($B376="","",IF($B$364="","",IF($F$4=1,
SUMIFS(ENTRADAS[Valor],ENTRADAS[Categoria],$B$364,ENTRADAS[Status],"Concluído",ENTRADAS[Mês],G$5,ENTRADAS[Ano],$B$5,ENTRADAS[Subcategoria],$B376),
SUMIFS(ENTRADAS[Valor],ENTRADAS[Categoria],$B$364,ENTRADAS[Mês],G$5,ENTRADAS[Ano],$B$5,ENTRADAS[Subcategoria],$B376))))</f>
        <v/>
      </c>
      <c r="H376" s="61" t="str">
        <f>IF($B376="","",IF($B$364="","",IF($F$4=1,
SUMIFS(ENTRADAS[Valor],ENTRADAS[Categoria],$B$364,ENTRADAS[Status],"Concluído",ENTRADAS[Mês],H$5,ENTRADAS[Ano],$B$5,ENTRADAS[Subcategoria],$B376),
SUMIFS(ENTRADAS[Valor],ENTRADAS[Categoria],$B$364,ENTRADAS[Mês],H$5,ENTRADAS[Ano],$B$5,ENTRADAS[Subcategoria],$B376))))</f>
        <v/>
      </c>
      <c r="I376" s="61" t="str">
        <f>IF($B376="","",IF($B$364="","",IF($F$4=1,
SUMIFS(ENTRADAS[Valor],ENTRADAS[Categoria],$B$364,ENTRADAS[Status],"Concluído",ENTRADAS[Mês],I$5,ENTRADAS[Ano],$B$5,ENTRADAS[Subcategoria],$B376),
SUMIFS(ENTRADAS[Valor],ENTRADAS[Categoria],$B$364,ENTRADAS[Mês],I$5,ENTRADAS[Ano],$B$5,ENTRADAS[Subcategoria],$B376))))</f>
        <v/>
      </c>
      <c r="J376" s="61" t="str">
        <f>IF($B376="","",IF($B$364="","",IF($F$4=1,
SUMIFS(ENTRADAS[Valor],ENTRADAS[Categoria],$B$364,ENTRADAS[Status],"Concluído",ENTRADAS[Mês],J$5,ENTRADAS[Ano],$B$5,ENTRADAS[Subcategoria],$B376),
SUMIFS(ENTRADAS[Valor],ENTRADAS[Categoria],$B$364,ENTRADAS[Mês],J$5,ENTRADAS[Ano],$B$5,ENTRADAS[Subcategoria],$B376))))</f>
        <v/>
      </c>
      <c r="K376" s="61" t="str">
        <f>IF($B376="","",IF($B$364="","",IF($F$4=1,
SUMIFS(ENTRADAS[Valor],ENTRADAS[Categoria],$B$364,ENTRADAS[Status],"Concluído",ENTRADAS[Mês],K$5,ENTRADAS[Ano],$B$5,ENTRADAS[Subcategoria],$B376),
SUMIFS(ENTRADAS[Valor],ENTRADAS[Categoria],$B$364,ENTRADAS[Mês],K$5,ENTRADAS[Ano],$B$5,ENTRADAS[Subcategoria],$B376))))</f>
        <v/>
      </c>
      <c r="L376" s="61" t="str">
        <f>IF($B376="","",IF($B$364="","",IF($F$4=1,
SUMIFS(ENTRADAS[Valor],ENTRADAS[Categoria],$B$364,ENTRADAS[Status],"Concluído",ENTRADAS[Mês],L$5,ENTRADAS[Ano],$B$5,ENTRADAS[Subcategoria],$B376),
SUMIFS(ENTRADAS[Valor],ENTRADAS[Categoria],$B$364,ENTRADAS[Mês],L$5,ENTRADAS[Ano],$B$5,ENTRADAS[Subcategoria],$B376))))</f>
        <v/>
      </c>
      <c r="M376" s="61" t="str">
        <f>IF($B376="","",IF($B$364="","",IF($F$4=1,
SUMIFS(ENTRADAS[Valor],ENTRADAS[Categoria],$B$364,ENTRADAS[Status],"Concluído",ENTRADAS[Mês],M$5,ENTRADAS[Ano],$B$5,ENTRADAS[Subcategoria],$B376),
SUMIFS(ENTRADAS[Valor],ENTRADAS[Categoria],$B$364,ENTRADAS[Mês],M$5,ENTRADAS[Ano],$B$5,ENTRADAS[Subcategoria],$B376))))</f>
        <v/>
      </c>
      <c r="N376" s="61" t="str">
        <f>IF($B376="","",IF($B$364="","",IF($F$4=1,
SUMIFS(ENTRADAS[Valor],ENTRADAS[Categoria],$B$364,ENTRADAS[Status],"Concluído",ENTRADAS[Mês],N$5,ENTRADAS[Ano],$B$5,ENTRADAS[Subcategoria],$B376),
SUMIFS(ENTRADAS[Valor],ENTRADAS[Categoria],$B$364,ENTRADAS[Mês],N$5,ENTRADAS[Ano],$B$5,ENTRADAS[Subcategoria],$B376))))</f>
        <v/>
      </c>
      <c r="O376" s="57">
        <f t="shared" si="12"/>
        <v>0</v>
      </c>
    </row>
    <row r="377" spans="2:15" x14ac:dyDescent="0.3">
      <c r="B377" s="93" t="str">
        <f>IF('PLANO DE CONTAS'!H85="","",'PLANO DE CONTAS'!H85)</f>
        <v/>
      </c>
      <c r="C377" s="61" t="str">
        <f>IF($B377="","",IF($B$364="","",IF($F$4=1,
SUMIFS(ENTRADAS[Valor],ENTRADAS[Categoria],$B$364,ENTRADAS[Status],"Concluído",ENTRADAS[Mês],C$5,ENTRADAS[Ano],$B$5,ENTRADAS[Subcategoria],$B377),
SUMIFS(ENTRADAS[Valor],ENTRADAS[Categoria],$B$364,ENTRADAS[Mês],C$5,ENTRADAS[Ano],$B$5,ENTRADAS[Subcategoria],$B377))))</f>
        <v/>
      </c>
      <c r="D377" s="61" t="str">
        <f>IF($B377="","",IF($B$364="","",IF($F$4=1,
SUMIFS(ENTRADAS[Valor],ENTRADAS[Categoria],$B$364,ENTRADAS[Status],"Concluído",ENTRADAS[Mês],D$5,ENTRADAS[Ano],$B$5,ENTRADAS[Subcategoria],$B377),
SUMIFS(ENTRADAS[Valor],ENTRADAS[Categoria],$B$364,ENTRADAS[Mês],D$5,ENTRADAS[Ano],$B$5,ENTRADAS[Subcategoria],$B377))))</f>
        <v/>
      </c>
      <c r="E377" s="61" t="str">
        <f>IF($B377="","",IF($B$364="","",IF($F$4=1,
SUMIFS(ENTRADAS[Valor],ENTRADAS[Categoria],$B$364,ENTRADAS[Status],"Concluído",ENTRADAS[Mês],E$5,ENTRADAS[Ano],$B$5,ENTRADAS[Subcategoria],$B377),
SUMIFS(ENTRADAS[Valor],ENTRADAS[Categoria],$B$364,ENTRADAS[Mês],E$5,ENTRADAS[Ano],$B$5,ENTRADAS[Subcategoria],$B377))))</f>
        <v/>
      </c>
      <c r="F377" s="61" t="str">
        <f>IF($B377="","",IF($B$364="","",IF($F$4=1,
SUMIFS(ENTRADAS[Valor],ENTRADAS[Categoria],$B$364,ENTRADAS[Status],"Concluído",ENTRADAS[Mês],F$5,ENTRADAS[Ano],$B$5,ENTRADAS[Subcategoria],$B377),
SUMIFS(ENTRADAS[Valor],ENTRADAS[Categoria],$B$364,ENTRADAS[Mês],F$5,ENTRADAS[Ano],$B$5,ENTRADAS[Subcategoria],$B377))))</f>
        <v/>
      </c>
      <c r="G377" s="61" t="str">
        <f>IF($B377="","",IF($B$364="","",IF($F$4=1,
SUMIFS(ENTRADAS[Valor],ENTRADAS[Categoria],$B$364,ENTRADAS[Status],"Concluído",ENTRADAS[Mês],G$5,ENTRADAS[Ano],$B$5,ENTRADAS[Subcategoria],$B377),
SUMIFS(ENTRADAS[Valor],ENTRADAS[Categoria],$B$364,ENTRADAS[Mês],G$5,ENTRADAS[Ano],$B$5,ENTRADAS[Subcategoria],$B377))))</f>
        <v/>
      </c>
      <c r="H377" s="61" t="str">
        <f>IF($B377="","",IF($B$364="","",IF($F$4=1,
SUMIFS(ENTRADAS[Valor],ENTRADAS[Categoria],$B$364,ENTRADAS[Status],"Concluído",ENTRADAS[Mês],H$5,ENTRADAS[Ano],$B$5,ENTRADAS[Subcategoria],$B377),
SUMIFS(ENTRADAS[Valor],ENTRADAS[Categoria],$B$364,ENTRADAS[Mês],H$5,ENTRADAS[Ano],$B$5,ENTRADAS[Subcategoria],$B377))))</f>
        <v/>
      </c>
      <c r="I377" s="61" t="str">
        <f>IF($B377="","",IF($B$364="","",IF($F$4=1,
SUMIFS(ENTRADAS[Valor],ENTRADAS[Categoria],$B$364,ENTRADAS[Status],"Concluído",ENTRADAS[Mês],I$5,ENTRADAS[Ano],$B$5,ENTRADAS[Subcategoria],$B377),
SUMIFS(ENTRADAS[Valor],ENTRADAS[Categoria],$B$364,ENTRADAS[Mês],I$5,ENTRADAS[Ano],$B$5,ENTRADAS[Subcategoria],$B377))))</f>
        <v/>
      </c>
      <c r="J377" s="61" t="str">
        <f>IF($B377="","",IF($B$364="","",IF($F$4=1,
SUMIFS(ENTRADAS[Valor],ENTRADAS[Categoria],$B$364,ENTRADAS[Status],"Concluído",ENTRADAS[Mês],J$5,ENTRADAS[Ano],$B$5,ENTRADAS[Subcategoria],$B377),
SUMIFS(ENTRADAS[Valor],ENTRADAS[Categoria],$B$364,ENTRADAS[Mês],J$5,ENTRADAS[Ano],$B$5,ENTRADAS[Subcategoria],$B377))))</f>
        <v/>
      </c>
      <c r="K377" s="61" t="str">
        <f>IF($B377="","",IF($B$364="","",IF($F$4=1,
SUMIFS(ENTRADAS[Valor],ENTRADAS[Categoria],$B$364,ENTRADAS[Status],"Concluído",ENTRADAS[Mês],K$5,ENTRADAS[Ano],$B$5,ENTRADAS[Subcategoria],$B377),
SUMIFS(ENTRADAS[Valor],ENTRADAS[Categoria],$B$364,ENTRADAS[Mês],K$5,ENTRADAS[Ano],$B$5,ENTRADAS[Subcategoria],$B377))))</f>
        <v/>
      </c>
      <c r="L377" s="61" t="str">
        <f>IF($B377="","",IF($B$364="","",IF($F$4=1,
SUMIFS(ENTRADAS[Valor],ENTRADAS[Categoria],$B$364,ENTRADAS[Status],"Concluído",ENTRADAS[Mês],L$5,ENTRADAS[Ano],$B$5,ENTRADAS[Subcategoria],$B377),
SUMIFS(ENTRADAS[Valor],ENTRADAS[Categoria],$B$364,ENTRADAS[Mês],L$5,ENTRADAS[Ano],$B$5,ENTRADAS[Subcategoria],$B377))))</f>
        <v/>
      </c>
      <c r="M377" s="61" t="str">
        <f>IF($B377="","",IF($B$364="","",IF($F$4=1,
SUMIFS(ENTRADAS[Valor],ENTRADAS[Categoria],$B$364,ENTRADAS[Status],"Concluído",ENTRADAS[Mês],M$5,ENTRADAS[Ano],$B$5,ENTRADAS[Subcategoria],$B377),
SUMIFS(ENTRADAS[Valor],ENTRADAS[Categoria],$B$364,ENTRADAS[Mês],M$5,ENTRADAS[Ano],$B$5,ENTRADAS[Subcategoria],$B377))))</f>
        <v/>
      </c>
      <c r="N377" s="61" t="str">
        <f>IF($B377="","",IF($B$364="","",IF($F$4=1,
SUMIFS(ENTRADAS[Valor],ENTRADAS[Categoria],$B$364,ENTRADAS[Status],"Concluído",ENTRADAS[Mês],N$5,ENTRADAS[Ano],$B$5,ENTRADAS[Subcategoria],$B377),
SUMIFS(ENTRADAS[Valor],ENTRADAS[Categoria],$B$364,ENTRADAS[Mês],N$5,ENTRADAS[Ano],$B$5,ENTRADAS[Subcategoria],$B377))))</f>
        <v/>
      </c>
      <c r="O377" s="57">
        <f t="shared" si="12"/>
        <v>0</v>
      </c>
    </row>
    <row r="378" spans="2:15" x14ac:dyDescent="0.3">
      <c r="B378" s="93" t="str">
        <f>IF('PLANO DE CONTAS'!H86="","",'PLANO DE CONTAS'!H86)</f>
        <v/>
      </c>
      <c r="C378" s="61" t="str">
        <f>IF($B378="","",IF($B$364="","",IF($F$4=1,
SUMIFS(ENTRADAS[Valor],ENTRADAS[Categoria],$B$364,ENTRADAS[Status],"Concluído",ENTRADAS[Mês],C$5,ENTRADAS[Ano],$B$5,ENTRADAS[Subcategoria],$B378),
SUMIFS(ENTRADAS[Valor],ENTRADAS[Categoria],$B$364,ENTRADAS[Mês],C$5,ENTRADAS[Ano],$B$5,ENTRADAS[Subcategoria],$B378))))</f>
        <v/>
      </c>
      <c r="D378" s="61" t="str">
        <f>IF($B378="","",IF($B$364="","",IF($F$4=1,
SUMIFS(ENTRADAS[Valor],ENTRADAS[Categoria],$B$364,ENTRADAS[Status],"Concluído",ENTRADAS[Mês],D$5,ENTRADAS[Ano],$B$5,ENTRADAS[Subcategoria],$B378),
SUMIFS(ENTRADAS[Valor],ENTRADAS[Categoria],$B$364,ENTRADAS[Mês],D$5,ENTRADAS[Ano],$B$5,ENTRADAS[Subcategoria],$B378))))</f>
        <v/>
      </c>
      <c r="E378" s="61" t="str">
        <f>IF($B378="","",IF($B$364="","",IF($F$4=1,
SUMIFS(ENTRADAS[Valor],ENTRADAS[Categoria],$B$364,ENTRADAS[Status],"Concluído",ENTRADAS[Mês],E$5,ENTRADAS[Ano],$B$5,ENTRADAS[Subcategoria],$B378),
SUMIFS(ENTRADAS[Valor],ENTRADAS[Categoria],$B$364,ENTRADAS[Mês],E$5,ENTRADAS[Ano],$B$5,ENTRADAS[Subcategoria],$B378))))</f>
        <v/>
      </c>
      <c r="F378" s="61" t="str">
        <f>IF($B378="","",IF($B$364="","",IF($F$4=1,
SUMIFS(ENTRADAS[Valor],ENTRADAS[Categoria],$B$364,ENTRADAS[Status],"Concluído",ENTRADAS[Mês],F$5,ENTRADAS[Ano],$B$5,ENTRADAS[Subcategoria],$B378),
SUMIFS(ENTRADAS[Valor],ENTRADAS[Categoria],$B$364,ENTRADAS[Mês],F$5,ENTRADAS[Ano],$B$5,ENTRADAS[Subcategoria],$B378))))</f>
        <v/>
      </c>
      <c r="G378" s="61" t="str">
        <f>IF($B378="","",IF($B$364="","",IF($F$4=1,
SUMIFS(ENTRADAS[Valor],ENTRADAS[Categoria],$B$364,ENTRADAS[Status],"Concluído",ENTRADAS[Mês],G$5,ENTRADAS[Ano],$B$5,ENTRADAS[Subcategoria],$B378),
SUMIFS(ENTRADAS[Valor],ENTRADAS[Categoria],$B$364,ENTRADAS[Mês],G$5,ENTRADAS[Ano],$B$5,ENTRADAS[Subcategoria],$B378))))</f>
        <v/>
      </c>
      <c r="H378" s="61" t="str">
        <f>IF($B378="","",IF($B$364="","",IF($F$4=1,
SUMIFS(ENTRADAS[Valor],ENTRADAS[Categoria],$B$364,ENTRADAS[Status],"Concluído",ENTRADAS[Mês],H$5,ENTRADAS[Ano],$B$5,ENTRADAS[Subcategoria],$B378),
SUMIFS(ENTRADAS[Valor],ENTRADAS[Categoria],$B$364,ENTRADAS[Mês],H$5,ENTRADAS[Ano],$B$5,ENTRADAS[Subcategoria],$B378))))</f>
        <v/>
      </c>
      <c r="I378" s="61" t="str">
        <f>IF($B378="","",IF($B$364="","",IF($F$4=1,
SUMIFS(ENTRADAS[Valor],ENTRADAS[Categoria],$B$364,ENTRADAS[Status],"Concluído",ENTRADAS[Mês],I$5,ENTRADAS[Ano],$B$5,ENTRADAS[Subcategoria],$B378),
SUMIFS(ENTRADAS[Valor],ENTRADAS[Categoria],$B$364,ENTRADAS[Mês],I$5,ENTRADAS[Ano],$B$5,ENTRADAS[Subcategoria],$B378))))</f>
        <v/>
      </c>
      <c r="J378" s="61" t="str">
        <f>IF($B378="","",IF($B$364="","",IF($F$4=1,
SUMIFS(ENTRADAS[Valor],ENTRADAS[Categoria],$B$364,ENTRADAS[Status],"Concluído",ENTRADAS[Mês],J$5,ENTRADAS[Ano],$B$5,ENTRADAS[Subcategoria],$B378),
SUMIFS(ENTRADAS[Valor],ENTRADAS[Categoria],$B$364,ENTRADAS[Mês],J$5,ENTRADAS[Ano],$B$5,ENTRADAS[Subcategoria],$B378))))</f>
        <v/>
      </c>
      <c r="K378" s="61" t="str">
        <f>IF($B378="","",IF($B$364="","",IF($F$4=1,
SUMIFS(ENTRADAS[Valor],ENTRADAS[Categoria],$B$364,ENTRADAS[Status],"Concluído",ENTRADAS[Mês],K$5,ENTRADAS[Ano],$B$5,ENTRADAS[Subcategoria],$B378),
SUMIFS(ENTRADAS[Valor],ENTRADAS[Categoria],$B$364,ENTRADAS[Mês],K$5,ENTRADAS[Ano],$B$5,ENTRADAS[Subcategoria],$B378))))</f>
        <v/>
      </c>
      <c r="L378" s="61" t="str">
        <f>IF($B378="","",IF($B$364="","",IF($F$4=1,
SUMIFS(ENTRADAS[Valor],ENTRADAS[Categoria],$B$364,ENTRADAS[Status],"Concluído",ENTRADAS[Mês],L$5,ENTRADAS[Ano],$B$5,ENTRADAS[Subcategoria],$B378),
SUMIFS(ENTRADAS[Valor],ENTRADAS[Categoria],$B$364,ENTRADAS[Mês],L$5,ENTRADAS[Ano],$B$5,ENTRADAS[Subcategoria],$B378))))</f>
        <v/>
      </c>
      <c r="M378" s="61" t="str">
        <f>IF($B378="","",IF($B$364="","",IF($F$4=1,
SUMIFS(ENTRADAS[Valor],ENTRADAS[Categoria],$B$364,ENTRADAS[Status],"Concluído",ENTRADAS[Mês],M$5,ENTRADAS[Ano],$B$5,ENTRADAS[Subcategoria],$B378),
SUMIFS(ENTRADAS[Valor],ENTRADAS[Categoria],$B$364,ENTRADAS[Mês],M$5,ENTRADAS[Ano],$B$5,ENTRADAS[Subcategoria],$B378))))</f>
        <v/>
      </c>
      <c r="N378" s="61" t="str">
        <f>IF($B378="","",IF($B$364="","",IF($F$4=1,
SUMIFS(ENTRADAS[Valor],ENTRADAS[Categoria],$B$364,ENTRADAS[Status],"Concluído",ENTRADAS[Mês],N$5,ENTRADAS[Ano],$B$5,ENTRADAS[Subcategoria],$B378),
SUMIFS(ENTRADAS[Valor],ENTRADAS[Categoria],$B$364,ENTRADAS[Mês],N$5,ENTRADAS[Ano],$B$5,ENTRADAS[Subcategoria],$B378))))</f>
        <v/>
      </c>
      <c r="O378" s="57">
        <f t="shared" si="12"/>
        <v>0</v>
      </c>
    </row>
    <row r="379" spans="2:15" x14ac:dyDescent="0.3">
      <c r="B379" s="93" t="str">
        <f>IF('PLANO DE CONTAS'!H87="","",'PLANO DE CONTAS'!H87)</f>
        <v/>
      </c>
      <c r="C379" s="61" t="str">
        <f>IF($B379="","",IF($B$364="","",IF($F$4=1,
SUMIFS(ENTRADAS[Valor],ENTRADAS[Categoria],$B$364,ENTRADAS[Status],"Concluído",ENTRADAS[Mês],C$5,ENTRADAS[Ano],$B$5,ENTRADAS[Subcategoria],$B379),
SUMIFS(ENTRADAS[Valor],ENTRADAS[Categoria],$B$364,ENTRADAS[Mês],C$5,ENTRADAS[Ano],$B$5,ENTRADAS[Subcategoria],$B379))))</f>
        <v/>
      </c>
      <c r="D379" s="61" t="str">
        <f>IF($B379="","",IF($B$364="","",IF($F$4=1,
SUMIFS(ENTRADAS[Valor],ENTRADAS[Categoria],$B$364,ENTRADAS[Status],"Concluído",ENTRADAS[Mês],D$5,ENTRADAS[Ano],$B$5,ENTRADAS[Subcategoria],$B379),
SUMIFS(ENTRADAS[Valor],ENTRADAS[Categoria],$B$364,ENTRADAS[Mês],D$5,ENTRADAS[Ano],$B$5,ENTRADAS[Subcategoria],$B379))))</f>
        <v/>
      </c>
      <c r="E379" s="61" t="str">
        <f>IF($B379="","",IF($B$364="","",IF($F$4=1,
SUMIFS(ENTRADAS[Valor],ENTRADAS[Categoria],$B$364,ENTRADAS[Status],"Concluído",ENTRADAS[Mês],E$5,ENTRADAS[Ano],$B$5,ENTRADAS[Subcategoria],$B379),
SUMIFS(ENTRADAS[Valor],ENTRADAS[Categoria],$B$364,ENTRADAS[Mês],E$5,ENTRADAS[Ano],$B$5,ENTRADAS[Subcategoria],$B379))))</f>
        <v/>
      </c>
      <c r="F379" s="61" t="str">
        <f>IF($B379="","",IF($B$364="","",IF($F$4=1,
SUMIFS(ENTRADAS[Valor],ENTRADAS[Categoria],$B$364,ENTRADAS[Status],"Concluído",ENTRADAS[Mês],F$5,ENTRADAS[Ano],$B$5,ENTRADAS[Subcategoria],$B379),
SUMIFS(ENTRADAS[Valor],ENTRADAS[Categoria],$B$364,ENTRADAS[Mês],F$5,ENTRADAS[Ano],$B$5,ENTRADAS[Subcategoria],$B379))))</f>
        <v/>
      </c>
      <c r="G379" s="61" t="str">
        <f>IF($B379="","",IF($B$364="","",IF($F$4=1,
SUMIFS(ENTRADAS[Valor],ENTRADAS[Categoria],$B$364,ENTRADAS[Status],"Concluído",ENTRADAS[Mês],G$5,ENTRADAS[Ano],$B$5,ENTRADAS[Subcategoria],$B379),
SUMIFS(ENTRADAS[Valor],ENTRADAS[Categoria],$B$364,ENTRADAS[Mês],G$5,ENTRADAS[Ano],$B$5,ENTRADAS[Subcategoria],$B379))))</f>
        <v/>
      </c>
      <c r="H379" s="61" t="str">
        <f>IF($B379="","",IF($B$364="","",IF($F$4=1,
SUMIFS(ENTRADAS[Valor],ENTRADAS[Categoria],$B$364,ENTRADAS[Status],"Concluído",ENTRADAS[Mês],H$5,ENTRADAS[Ano],$B$5,ENTRADAS[Subcategoria],$B379),
SUMIFS(ENTRADAS[Valor],ENTRADAS[Categoria],$B$364,ENTRADAS[Mês],H$5,ENTRADAS[Ano],$B$5,ENTRADAS[Subcategoria],$B379))))</f>
        <v/>
      </c>
      <c r="I379" s="61" t="str">
        <f>IF($B379="","",IF($B$364="","",IF($F$4=1,
SUMIFS(ENTRADAS[Valor],ENTRADAS[Categoria],$B$364,ENTRADAS[Status],"Concluído",ENTRADAS[Mês],I$5,ENTRADAS[Ano],$B$5,ENTRADAS[Subcategoria],$B379),
SUMIFS(ENTRADAS[Valor],ENTRADAS[Categoria],$B$364,ENTRADAS[Mês],I$5,ENTRADAS[Ano],$B$5,ENTRADAS[Subcategoria],$B379))))</f>
        <v/>
      </c>
      <c r="J379" s="61" t="str">
        <f>IF($B379="","",IF($B$364="","",IF($F$4=1,
SUMIFS(ENTRADAS[Valor],ENTRADAS[Categoria],$B$364,ENTRADAS[Status],"Concluído",ENTRADAS[Mês],J$5,ENTRADAS[Ano],$B$5,ENTRADAS[Subcategoria],$B379),
SUMIFS(ENTRADAS[Valor],ENTRADAS[Categoria],$B$364,ENTRADAS[Mês],J$5,ENTRADAS[Ano],$B$5,ENTRADAS[Subcategoria],$B379))))</f>
        <v/>
      </c>
      <c r="K379" s="61" t="str">
        <f>IF($B379="","",IF($B$364="","",IF($F$4=1,
SUMIFS(ENTRADAS[Valor],ENTRADAS[Categoria],$B$364,ENTRADAS[Status],"Concluído",ENTRADAS[Mês],K$5,ENTRADAS[Ano],$B$5,ENTRADAS[Subcategoria],$B379),
SUMIFS(ENTRADAS[Valor],ENTRADAS[Categoria],$B$364,ENTRADAS[Mês],K$5,ENTRADAS[Ano],$B$5,ENTRADAS[Subcategoria],$B379))))</f>
        <v/>
      </c>
      <c r="L379" s="61" t="str">
        <f>IF($B379="","",IF($B$364="","",IF($F$4=1,
SUMIFS(ENTRADAS[Valor],ENTRADAS[Categoria],$B$364,ENTRADAS[Status],"Concluído",ENTRADAS[Mês],L$5,ENTRADAS[Ano],$B$5,ENTRADAS[Subcategoria],$B379),
SUMIFS(ENTRADAS[Valor],ENTRADAS[Categoria],$B$364,ENTRADAS[Mês],L$5,ENTRADAS[Ano],$B$5,ENTRADAS[Subcategoria],$B379))))</f>
        <v/>
      </c>
      <c r="M379" s="61" t="str">
        <f>IF($B379="","",IF($B$364="","",IF($F$4=1,
SUMIFS(ENTRADAS[Valor],ENTRADAS[Categoria],$B$364,ENTRADAS[Status],"Concluído",ENTRADAS[Mês],M$5,ENTRADAS[Ano],$B$5,ENTRADAS[Subcategoria],$B379),
SUMIFS(ENTRADAS[Valor],ENTRADAS[Categoria],$B$364,ENTRADAS[Mês],M$5,ENTRADAS[Ano],$B$5,ENTRADAS[Subcategoria],$B379))))</f>
        <v/>
      </c>
      <c r="N379" s="61" t="str">
        <f>IF($B379="","",IF($B$364="","",IF($F$4=1,
SUMIFS(ENTRADAS[Valor],ENTRADAS[Categoria],$B$364,ENTRADAS[Status],"Concluído",ENTRADAS[Mês],N$5,ENTRADAS[Ano],$B$5,ENTRADAS[Subcategoria],$B379),
SUMIFS(ENTRADAS[Valor],ENTRADAS[Categoria],$B$364,ENTRADAS[Mês],N$5,ENTRADAS[Ano],$B$5,ENTRADAS[Subcategoria],$B379))))</f>
        <v/>
      </c>
      <c r="O379" s="57">
        <f t="shared" si="12"/>
        <v>0</v>
      </c>
    </row>
    <row r="380" spans="2:15" x14ac:dyDescent="0.3">
      <c r="B380" s="93" t="str">
        <f>IF('PLANO DE CONTAS'!H88="","",'PLANO DE CONTAS'!H88)</f>
        <v/>
      </c>
      <c r="C380" s="61" t="str">
        <f>IF($B380="","",IF($B$364="","",IF($F$4=1,
SUMIFS(ENTRADAS[Valor],ENTRADAS[Categoria],$B$364,ENTRADAS[Status],"Concluído",ENTRADAS[Mês],C$5,ENTRADAS[Ano],$B$5,ENTRADAS[Subcategoria],$B380),
SUMIFS(ENTRADAS[Valor],ENTRADAS[Categoria],$B$364,ENTRADAS[Mês],C$5,ENTRADAS[Ano],$B$5,ENTRADAS[Subcategoria],$B380))))</f>
        <v/>
      </c>
      <c r="D380" s="61" t="str">
        <f>IF($B380="","",IF($B$364="","",IF($F$4=1,
SUMIFS(ENTRADAS[Valor],ENTRADAS[Categoria],$B$364,ENTRADAS[Status],"Concluído",ENTRADAS[Mês],D$5,ENTRADAS[Ano],$B$5,ENTRADAS[Subcategoria],$B380),
SUMIFS(ENTRADAS[Valor],ENTRADAS[Categoria],$B$364,ENTRADAS[Mês],D$5,ENTRADAS[Ano],$B$5,ENTRADAS[Subcategoria],$B380))))</f>
        <v/>
      </c>
      <c r="E380" s="61" t="str">
        <f>IF($B380="","",IF($B$364="","",IF($F$4=1,
SUMIFS(ENTRADAS[Valor],ENTRADAS[Categoria],$B$364,ENTRADAS[Status],"Concluído",ENTRADAS[Mês],E$5,ENTRADAS[Ano],$B$5,ENTRADAS[Subcategoria],$B380),
SUMIFS(ENTRADAS[Valor],ENTRADAS[Categoria],$B$364,ENTRADAS[Mês],E$5,ENTRADAS[Ano],$B$5,ENTRADAS[Subcategoria],$B380))))</f>
        <v/>
      </c>
      <c r="F380" s="61" t="str">
        <f>IF($B380="","",IF($B$364="","",IF($F$4=1,
SUMIFS(ENTRADAS[Valor],ENTRADAS[Categoria],$B$364,ENTRADAS[Status],"Concluído",ENTRADAS[Mês],F$5,ENTRADAS[Ano],$B$5,ENTRADAS[Subcategoria],$B380),
SUMIFS(ENTRADAS[Valor],ENTRADAS[Categoria],$B$364,ENTRADAS[Mês],F$5,ENTRADAS[Ano],$B$5,ENTRADAS[Subcategoria],$B380))))</f>
        <v/>
      </c>
      <c r="G380" s="61" t="str">
        <f>IF($B380="","",IF($B$364="","",IF($F$4=1,
SUMIFS(ENTRADAS[Valor],ENTRADAS[Categoria],$B$364,ENTRADAS[Status],"Concluído",ENTRADAS[Mês],G$5,ENTRADAS[Ano],$B$5,ENTRADAS[Subcategoria],$B380),
SUMIFS(ENTRADAS[Valor],ENTRADAS[Categoria],$B$364,ENTRADAS[Mês],G$5,ENTRADAS[Ano],$B$5,ENTRADAS[Subcategoria],$B380))))</f>
        <v/>
      </c>
      <c r="H380" s="61" t="str">
        <f>IF($B380="","",IF($B$364="","",IF($F$4=1,
SUMIFS(ENTRADAS[Valor],ENTRADAS[Categoria],$B$364,ENTRADAS[Status],"Concluído",ENTRADAS[Mês],H$5,ENTRADAS[Ano],$B$5,ENTRADAS[Subcategoria],$B380),
SUMIFS(ENTRADAS[Valor],ENTRADAS[Categoria],$B$364,ENTRADAS[Mês],H$5,ENTRADAS[Ano],$B$5,ENTRADAS[Subcategoria],$B380))))</f>
        <v/>
      </c>
      <c r="I380" s="61" t="str">
        <f>IF($B380="","",IF($B$364="","",IF($F$4=1,
SUMIFS(ENTRADAS[Valor],ENTRADAS[Categoria],$B$364,ENTRADAS[Status],"Concluído",ENTRADAS[Mês],I$5,ENTRADAS[Ano],$B$5,ENTRADAS[Subcategoria],$B380),
SUMIFS(ENTRADAS[Valor],ENTRADAS[Categoria],$B$364,ENTRADAS[Mês],I$5,ENTRADAS[Ano],$B$5,ENTRADAS[Subcategoria],$B380))))</f>
        <v/>
      </c>
      <c r="J380" s="61" t="str">
        <f>IF($B380="","",IF($B$364="","",IF($F$4=1,
SUMIFS(ENTRADAS[Valor],ENTRADAS[Categoria],$B$364,ENTRADAS[Status],"Concluído",ENTRADAS[Mês],J$5,ENTRADAS[Ano],$B$5,ENTRADAS[Subcategoria],$B380),
SUMIFS(ENTRADAS[Valor],ENTRADAS[Categoria],$B$364,ENTRADAS[Mês],J$5,ENTRADAS[Ano],$B$5,ENTRADAS[Subcategoria],$B380))))</f>
        <v/>
      </c>
      <c r="K380" s="61" t="str">
        <f>IF($B380="","",IF($B$364="","",IF($F$4=1,
SUMIFS(ENTRADAS[Valor],ENTRADAS[Categoria],$B$364,ENTRADAS[Status],"Concluído",ENTRADAS[Mês],K$5,ENTRADAS[Ano],$B$5,ENTRADAS[Subcategoria],$B380),
SUMIFS(ENTRADAS[Valor],ENTRADAS[Categoria],$B$364,ENTRADAS[Mês],K$5,ENTRADAS[Ano],$B$5,ENTRADAS[Subcategoria],$B380))))</f>
        <v/>
      </c>
      <c r="L380" s="61" t="str">
        <f>IF($B380="","",IF($B$364="","",IF($F$4=1,
SUMIFS(ENTRADAS[Valor],ENTRADAS[Categoria],$B$364,ENTRADAS[Status],"Concluído",ENTRADAS[Mês],L$5,ENTRADAS[Ano],$B$5,ENTRADAS[Subcategoria],$B380),
SUMIFS(ENTRADAS[Valor],ENTRADAS[Categoria],$B$364,ENTRADAS[Mês],L$5,ENTRADAS[Ano],$B$5,ENTRADAS[Subcategoria],$B380))))</f>
        <v/>
      </c>
      <c r="M380" s="61" t="str">
        <f>IF($B380="","",IF($B$364="","",IF($F$4=1,
SUMIFS(ENTRADAS[Valor],ENTRADAS[Categoria],$B$364,ENTRADAS[Status],"Concluído",ENTRADAS[Mês],M$5,ENTRADAS[Ano],$B$5,ENTRADAS[Subcategoria],$B380),
SUMIFS(ENTRADAS[Valor],ENTRADAS[Categoria],$B$364,ENTRADAS[Mês],M$5,ENTRADAS[Ano],$B$5,ENTRADAS[Subcategoria],$B380))))</f>
        <v/>
      </c>
      <c r="N380" s="61" t="str">
        <f>IF($B380="","",IF($B$364="","",IF($F$4=1,
SUMIFS(ENTRADAS[Valor],ENTRADAS[Categoria],$B$364,ENTRADAS[Status],"Concluído",ENTRADAS[Mês],N$5,ENTRADAS[Ano],$B$5,ENTRADAS[Subcategoria],$B380),
SUMIFS(ENTRADAS[Valor],ENTRADAS[Categoria],$B$364,ENTRADAS[Mês],N$5,ENTRADAS[Ano],$B$5,ENTRADAS[Subcategoria],$B380))))</f>
        <v/>
      </c>
      <c r="O380" s="57">
        <f t="shared" si="12"/>
        <v>0</v>
      </c>
    </row>
    <row r="381" spans="2:15" x14ac:dyDescent="0.3">
      <c r="B381" s="93" t="str">
        <f>IF('PLANO DE CONTAS'!H89="","",'PLANO DE CONTAS'!H89)</f>
        <v/>
      </c>
      <c r="C381" s="61" t="str">
        <f>IF($B381="","",IF($B$364="","",IF($F$4=1,
SUMIFS(ENTRADAS[Valor],ENTRADAS[Categoria],$B$364,ENTRADAS[Status],"Concluído",ENTRADAS[Mês],C$5,ENTRADAS[Ano],$B$5,ENTRADAS[Subcategoria],$B381),
SUMIFS(ENTRADAS[Valor],ENTRADAS[Categoria],$B$364,ENTRADAS[Mês],C$5,ENTRADAS[Ano],$B$5,ENTRADAS[Subcategoria],$B381))))</f>
        <v/>
      </c>
      <c r="D381" s="61" t="str">
        <f>IF($B381="","",IF($B$364="","",IF($F$4=1,
SUMIFS(ENTRADAS[Valor],ENTRADAS[Categoria],$B$364,ENTRADAS[Status],"Concluído",ENTRADAS[Mês],D$5,ENTRADAS[Ano],$B$5,ENTRADAS[Subcategoria],$B381),
SUMIFS(ENTRADAS[Valor],ENTRADAS[Categoria],$B$364,ENTRADAS[Mês],D$5,ENTRADAS[Ano],$B$5,ENTRADAS[Subcategoria],$B381))))</f>
        <v/>
      </c>
      <c r="E381" s="61" t="str">
        <f>IF($B381="","",IF($B$364="","",IF($F$4=1,
SUMIFS(ENTRADAS[Valor],ENTRADAS[Categoria],$B$364,ENTRADAS[Status],"Concluído",ENTRADAS[Mês],E$5,ENTRADAS[Ano],$B$5,ENTRADAS[Subcategoria],$B381),
SUMIFS(ENTRADAS[Valor],ENTRADAS[Categoria],$B$364,ENTRADAS[Mês],E$5,ENTRADAS[Ano],$B$5,ENTRADAS[Subcategoria],$B381))))</f>
        <v/>
      </c>
      <c r="F381" s="61" t="str">
        <f>IF($B381="","",IF($B$364="","",IF($F$4=1,
SUMIFS(ENTRADAS[Valor],ENTRADAS[Categoria],$B$364,ENTRADAS[Status],"Concluído",ENTRADAS[Mês],F$5,ENTRADAS[Ano],$B$5,ENTRADAS[Subcategoria],$B381),
SUMIFS(ENTRADAS[Valor],ENTRADAS[Categoria],$B$364,ENTRADAS[Mês],F$5,ENTRADAS[Ano],$B$5,ENTRADAS[Subcategoria],$B381))))</f>
        <v/>
      </c>
      <c r="G381" s="61" t="str">
        <f>IF($B381="","",IF($B$364="","",IF($F$4=1,
SUMIFS(ENTRADAS[Valor],ENTRADAS[Categoria],$B$364,ENTRADAS[Status],"Concluído",ENTRADAS[Mês],G$5,ENTRADAS[Ano],$B$5,ENTRADAS[Subcategoria],$B381),
SUMIFS(ENTRADAS[Valor],ENTRADAS[Categoria],$B$364,ENTRADAS[Mês],G$5,ENTRADAS[Ano],$B$5,ENTRADAS[Subcategoria],$B381))))</f>
        <v/>
      </c>
      <c r="H381" s="61" t="str">
        <f>IF($B381="","",IF($B$364="","",IF($F$4=1,
SUMIFS(ENTRADAS[Valor],ENTRADAS[Categoria],$B$364,ENTRADAS[Status],"Concluído",ENTRADAS[Mês],H$5,ENTRADAS[Ano],$B$5,ENTRADAS[Subcategoria],$B381),
SUMIFS(ENTRADAS[Valor],ENTRADAS[Categoria],$B$364,ENTRADAS[Mês],H$5,ENTRADAS[Ano],$B$5,ENTRADAS[Subcategoria],$B381))))</f>
        <v/>
      </c>
      <c r="I381" s="61" t="str">
        <f>IF($B381="","",IF($B$364="","",IF($F$4=1,
SUMIFS(ENTRADAS[Valor],ENTRADAS[Categoria],$B$364,ENTRADAS[Status],"Concluído",ENTRADAS[Mês],I$5,ENTRADAS[Ano],$B$5,ENTRADAS[Subcategoria],$B381),
SUMIFS(ENTRADAS[Valor],ENTRADAS[Categoria],$B$364,ENTRADAS[Mês],I$5,ENTRADAS[Ano],$B$5,ENTRADAS[Subcategoria],$B381))))</f>
        <v/>
      </c>
      <c r="J381" s="61" t="str">
        <f>IF($B381="","",IF($B$364="","",IF($F$4=1,
SUMIFS(ENTRADAS[Valor],ENTRADAS[Categoria],$B$364,ENTRADAS[Status],"Concluído",ENTRADAS[Mês],J$5,ENTRADAS[Ano],$B$5,ENTRADAS[Subcategoria],$B381),
SUMIFS(ENTRADAS[Valor],ENTRADAS[Categoria],$B$364,ENTRADAS[Mês],J$5,ENTRADAS[Ano],$B$5,ENTRADAS[Subcategoria],$B381))))</f>
        <v/>
      </c>
      <c r="K381" s="61" t="str">
        <f>IF($B381="","",IF($B$364="","",IF($F$4=1,
SUMIFS(ENTRADAS[Valor],ENTRADAS[Categoria],$B$364,ENTRADAS[Status],"Concluído",ENTRADAS[Mês],K$5,ENTRADAS[Ano],$B$5,ENTRADAS[Subcategoria],$B381),
SUMIFS(ENTRADAS[Valor],ENTRADAS[Categoria],$B$364,ENTRADAS[Mês],K$5,ENTRADAS[Ano],$B$5,ENTRADAS[Subcategoria],$B381))))</f>
        <v/>
      </c>
      <c r="L381" s="61" t="str">
        <f>IF($B381="","",IF($B$364="","",IF($F$4=1,
SUMIFS(ENTRADAS[Valor],ENTRADAS[Categoria],$B$364,ENTRADAS[Status],"Concluído",ENTRADAS[Mês],L$5,ENTRADAS[Ano],$B$5,ENTRADAS[Subcategoria],$B381),
SUMIFS(ENTRADAS[Valor],ENTRADAS[Categoria],$B$364,ENTRADAS[Mês],L$5,ENTRADAS[Ano],$B$5,ENTRADAS[Subcategoria],$B381))))</f>
        <v/>
      </c>
      <c r="M381" s="61" t="str">
        <f>IF($B381="","",IF($B$364="","",IF($F$4=1,
SUMIFS(ENTRADAS[Valor],ENTRADAS[Categoria],$B$364,ENTRADAS[Status],"Concluído",ENTRADAS[Mês],M$5,ENTRADAS[Ano],$B$5,ENTRADAS[Subcategoria],$B381),
SUMIFS(ENTRADAS[Valor],ENTRADAS[Categoria],$B$364,ENTRADAS[Mês],M$5,ENTRADAS[Ano],$B$5,ENTRADAS[Subcategoria],$B381))))</f>
        <v/>
      </c>
      <c r="N381" s="61" t="str">
        <f>IF($B381="","",IF($B$364="","",IF($F$4=1,
SUMIFS(ENTRADAS[Valor],ENTRADAS[Categoria],$B$364,ENTRADAS[Status],"Concluído",ENTRADAS[Mês],N$5,ENTRADAS[Ano],$B$5,ENTRADAS[Subcategoria],$B381),
SUMIFS(ENTRADAS[Valor],ENTRADAS[Categoria],$B$364,ENTRADAS[Mês],N$5,ENTRADAS[Ano],$B$5,ENTRADAS[Subcategoria],$B381))))</f>
        <v/>
      </c>
      <c r="O381" s="57">
        <f t="shared" si="12"/>
        <v>0</v>
      </c>
    </row>
    <row r="382" spans="2:15" x14ac:dyDescent="0.3">
      <c r="B382" s="93" t="str">
        <f>IF('PLANO DE CONTAS'!H90="","",'PLANO DE CONTAS'!H90)</f>
        <v/>
      </c>
      <c r="C382" s="61" t="str">
        <f>IF($B382="","",IF($B$364="","",IF($F$4=1,
SUMIFS(ENTRADAS[Valor],ENTRADAS[Categoria],$B$364,ENTRADAS[Status],"Concluído",ENTRADAS[Mês],C$5,ENTRADAS[Ano],$B$5,ENTRADAS[Subcategoria],$B382),
SUMIFS(ENTRADAS[Valor],ENTRADAS[Categoria],$B$364,ENTRADAS[Mês],C$5,ENTRADAS[Ano],$B$5,ENTRADAS[Subcategoria],$B382))))</f>
        <v/>
      </c>
      <c r="D382" s="61" t="str">
        <f>IF($B382="","",IF($B$364="","",IF($F$4=1,
SUMIFS(ENTRADAS[Valor],ENTRADAS[Categoria],$B$364,ENTRADAS[Status],"Concluído",ENTRADAS[Mês],D$5,ENTRADAS[Ano],$B$5,ENTRADAS[Subcategoria],$B382),
SUMIFS(ENTRADAS[Valor],ENTRADAS[Categoria],$B$364,ENTRADAS[Mês],D$5,ENTRADAS[Ano],$B$5,ENTRADAS[Subcategoria],$B382))))</f>
        <v/>
      </c>
      <c r="E382" s="61" t="str">
        <f>IF($B382="","",IF($B$364="","",IF($F$4=1,
SUMIFS(ENTRADAS[Valor],ENTRADAS[Categoria],$B$364,ENTRADAS[Status],"Concluído",ENTRADAS[Mês],E$5,ENTRADAS[Ano],$B$5,ENTRADAS[Subcategoria],$B382),
SUMIFS(ENTRADAS[Valor],ENTRADAS[Categoria],$B$364,ENTRADAS[Mês],E$5,ENTRADAS[Ano],$B$5,ENTRADAS[Subcategoria],$B382))))</f>
        <v/>
      </c>
      <c r="F382" s="61" t="str">
        <f>IF($B382="","",IF($B$364="","",IF($F$4=1,
SUMIFS(ENTRADAS[Valor],ENTRADAS[Categoria],$B$364,ENTRADAS[Status],"Concluído",ENTRADAS[Mês],F$5,ENTRADAS[Ano],$B$5,ENTRADAS[Subcategoria],$B382),
SUMIFS(ENTRADAS[Valor],ENTRADAS[Categoria],$B$364,ENTRADAS[Mês],F$5,ENTRADAS[Ano],$B$5,ENTRADAS[Subcategoria],$B382))))</f>
        <v/>
      </c>
      <c r="G382" s="61" t="str">
        <f>IF($B382="","",IF($B$364="","",IF($F$4=1,
SUMIFS(ENTRADAS[Valor],ENTRADAS[Categoria],$B$364,ENTRADAS[Status],"Concluído",ENTRADAS[Mês],G$5,ENTRADAS[Ano],$B$5,ENTRADAS[Subcategoria],$B382),
SUMIFS(ENTRADAS[Valor],ENTRADAS[Categoria],$B$364,ENTRADAS[Mês],G$5,ENTRADAS[Ano],$B$5,ENTRADAS[Subcategoria],$B382))))</f>
        <v/>
      </c>
      <c r="H382" s="61" t="str">
        <f>IF($B382="","",IF($B$364="","",IF($F$4=1,
SUMIFS(ENTRADAS[Valor],ENTRADAS[Categoria],$B$364,ENTRADAS[Status],"Concluído",ENTRADAS[Mês],H$5,ENTRADAS[Ano],$B$5,ENTRADAS[Subcategoria],$B382),
SUMIFS(ENTRADAS[Valor],ENTRADAS[Categoria],$B$364,ENTRADAS[Mês],H$5,ENTRADAS[Ano],$B$5,ENTRADAS[Subcategoria],$B382))))</f>
        <v/>
      </c>
      <c r="I382" s="61" t="str">
        <f>IF($B382="","",IF($B$364="","",IF($F$4=1,
SUMIFS(ENTRADAS[Valor],ENTRADAS[Categoria],$B$364,ENTRADAS[Status],"Concluído",ENTRADAS[Mês],I$5,ENTRADAS[Ano],$B$5,ENTRADAS[Subcategoria],$B382),
SUMIFS(ENTRADAS[Valor],ENTRADAS[Categoria],$B$364,ENTRADAS[Mês],I$5,ENTRADAS[Ano],$B$5,ENTRADAS[Subcategoria],$B382))))</f>
        <v/>
      </c>
      <c r="J382" s="61" t="str">
        <f>IF($B382="","",IF($B$364="","",IF($F$4=1,
SUMIFS(ENTRADAS[Valor],ENTRADAS[Categoria],$B$364,ENTRADAS[Status],"Concluído",ENTRADAS[Mês],J$5,ENTRADAS[Ano],$B$5,ENTRADAS[Subcategoria],$B382),
SUMIFS(ENTRADAS[Valor],ENTRADAS[Categoria],$B$364,ENTRADAS[Mês],J$5,ENTRADAS[Ano],$B$5,ENTRADAS[Subcategoria],$B382))))</f>
        <v/>
      </c>
      <c r="K382" s="61" t="str">
        <f>IF($B382="","",IF($B$364="","",IF($F$4=1,
SUMIFS(ENTRADAS[Valor],ENTRADAS[Categoria],$B$364,ENTRADAS[Status],"Concluído",ENTRADAS[Mês],K$5,ENTRADAS[Ano],$B$5,ENTRADAS[Subcategoria],$B382),
SUMIFS(ENTRADAS[Valor],ENTRADAS[Categoria],$B$364,ENTRADAS[Mês],K$5,ENTRADAS[Ano],$B$5,ENTRADAS[Subcategoria],$B382))))</f>
        <v/>
      </c>
      <c r="L382" s="61" t="str">
        <f>IF($B382="","",IF($B$364="","",IF($F$4=1,
SUMIFS(ENTRADAS[Valor],ENTRADAS[Categoria],$B$364,ENTRADAS[Status],"Concluído",ENTRADAS[Mês],L$5,ENTRADAS[Ano],$B$5,ENTRADAS[Subcategoria],$B382),
SUMIFS(ENTRADAS[Valor],ENTRADAS[Categoria],$B$364,ENTRADAS[Mês],L$5,ENTRADAS[Ano],$B$5,ENTRADAS[Subcategoria],$B382))))</f>
        <v/>
      </c>
      <c r="M382" s="61" t="str">
        <f>IF($B382="","",IF($B$364="","",IF($F$4=1,
SUMIFS(ENTRADAS[Valor],ENTRADAS[Categoria],$B$364,ENTRADAS[Status],"Concluído",ENTRADAS[Mês],M$5,ENTRADAS[Ano],$B$5,ENTRADAS[Subcategoria],$B382),
SUMIFS(ENTRADAS[Valor],ENTRADAS[Categoria],$B$364,ENTRADAS[Mês],M$5,ENTRADAS[Ano],$B$5,ENTRADAS[Subcategoria],$B382))))</f>
        <v/>
      </c>
      <c r="N382" s="61" t="str">
        <f>IF($B382="","",IF($B$364="","",IF($F$4=1,
SUMIFS(ENTRADAS[Valor],ENTRADAS[Categoria],$B$364,ENTRADAS[Status],"Concluído",ENTRADAS[Mês],N$5,ENTRADAS[Ano],$B$5,ENTRADAS[Subcategoria],$B382),
SUMIFS(ENTRADAS[Valor],ENTRADAS[Categoria],$B$364,ENTRADAS[Mês],N$5,ENTRADAS[Ano],$B$5,ENTRADAS[Subcategoria],$B382))))</f>
        <v/>
      </c>
      <c r="O382" s="57">
        <f t="shared" si="12"/>
        <v>0</v>
      </c>
    </row>
    <row r="383" spans="2:15" x14ac:dyDescent="0.3">
      <c r="B383" s="93" t="str">
        <f>IF('PLANO DE CONTAS'!H91="","",'PLANO DE CONTAS'!H91)</f>
        <v/>
      </c>
      <c r="C383" s="61" t="str">
        <f>IF($B383="","",IF($B$364="","",IF($F$4=1,
SUMIFS(ENTRADAS[Valor],ENTRADAS[Categoria],$B$364,ENTRADAS[Status],"Concluído",ENTRADAS[Mês],C$5,ENTRADAS[Ano],$B$5,ENTRADAS[Subcategoria],$B383),
SUMIFS(ENTRADAS[Valor],ENTRADAS[Categoria],$B$364,ENTRADAS[Mês],C$5,ENTRADAS[Ano],$B$5,ENTRADAS[Subcategoria],$B383))))</f>
        <v/>
      </c>
      <c r="D383" s="61" t="str">
        <f>IF($B383="","",IF($B$364="","",IF($F$4=1,
SUMIFS(ENTRADAS[Valor],ENTRADAS[Categoria],$B$364,ENTRADAS[Status],"Concluído",ENTRADAS[Mês],D$5,ENTRADAS[Ano],$B$5,ENTRADAS[Subcategoria],$B383),
SUMIFS(ENTRADAS[Valor],ENTRADAS[Categoria],$B$364,ENTRADAS[Mês],D$5,ENTRADAS[Ano],$B$5,ENTRADAS[Subcategoria],$B383))))</f>
        <v/>
      </c>
      <c r="E383" s="61" t="str">
        <f>IF($B383="","",IF($B$364="","",IF($F$4=1,
SUMIFS(ENTRADAS[Valor],ENTRADAS[Categoria],$B$364,ENTRADAS[Status],"Concluído",ENTRADAS[Mês],E$5,ENTRADAS[Ano],$B$5,ENTRADAS[Subcategoria],$B383),
SUMIFS(ENTRADAS[Valor],ENTRADAS[Categoria],$B$364,ENTRADAS[Mês],E$5,ENTRADAS[Ano],$B$5,ENTRADAS[Subcategoria],$B383))))</f>
        <v/>
      </c>
      <c r="F383" s="61" t="str">
        <f>IF($B383="","",IF($B$364="","",IF($F$4=1,
SUMIFS(ENTRADAS[Valor],ENTRADAS[Categoria],$B$364,ENTRADAS[Status],"Concluído",ENTRADAS[Mês],F$5,ENTRADAS[Ano],$B$5,ENTRADAS[Subcategoria],$B383),
SUMIFS(ENTRADAS[Valor],ENTRADAS[Categoria],$B$364,ENTRADAS[Mês],F$5,ENTRADAS[Ano],$B$5,ENTRADAS[Subcategoria],$B383))))</f>
        <v/>
      </c>
      <c r="G383" s="61" t="str">
        <f>IF($B383="","",IF($B$364="","",IF($F$4=1,
SUMIFS(ENTRADAS[Valor],ENTRADAS[Categoria],$B$364,ENTRADAS[Status],"Concluído",ENTRADAS[Mês],G$5,ENTRADAS[Ano],$B$5,ENTRADAS[Subcategoria],$B383),
SUMIFS(ENTRADAS[Valor],ENTRADAS[Categoria],$B$364,ENTRADAS[Mês],G$5,ENTRADAS[Ano],$B$5,ENTRADAS[Subcategoria],$B383))))</f>
        <v/>
      </c>
      <c r="H383" s="61" t="str">
        <f>IF($B383="","",IF($B$364="","",IF($F$4=1,
SUMIFS(ENTRADAS[Valor],ENTRADAS[Categoria],$B$364,ENTRADAS[Status],"Concluído",ENTRADAS[Mês],H$5,ENTRADAS[Ano],$B$5,ENTRADAS[Subcategoria],$B383),
SUMIFS(ENTRADAS[Valor],ENTRADAS[Categoria],$B$364,ENTRADAS[Mês],H$5,ENTRADAS[Ano],$B$5,ENTRADAS[Subcategoria],$B383))))</f>
        <v/>
      </c>
      <c r="I383" s="61" t="str">
        <f>IF($B383="","",IF($B$364="","",IF($F$4=1,
SUMIFS(ENTRADAS[Valor],ENTRADAS[Categoria],$B$364,ENTRADAS[Status],"Concluído",ENTRADAS[Mês],I$5,ENTRADAS[Ano],$B$5,ENTRADAS[Subcategoria],$B383),
SUMIFS(ENTRADAS[Valor],ENTRADAS[Categoria],$B$364,ENTRADAS[Mês],I$5,ENTRADAS[Ano],$B$5,ENTRADAS[Subcategoria],$B383))))</f>
        <v/>
      </c>
      <c r="J383" s="61" t="str">
        <f>IF($B383="","",IF($B$364="","",IF($F$4=1,
SUMIFS(ENTRADAS[Valor],ENTRADAS[Categoria],$B$364,ENTRADAS[Status],"Concluído",ENTRADAS[Mês],J$5,ENTRADAS[Ano],$B$5,ENTRADAS[Subcategoria],$B383),
SUMIFS(ENTRADAS[Valor],ENTRADAS[Categoria],$B$364,ENTRADAS[Mês],J$5,ENTRADAS[Ano],$B$5,ENTRADAS[Subcategoria],$B383))))</f>
        <v/>
      </c>
      <c r="K383" s="61" t="str">
        <f>IF($B383="","",IF($B$364="","",IF($F$4=1,
SUMIFS(ENTRADAS[Valor],ENTRADAS[Categoria],$B$364,ENTRADAS[Status],"Concluído",ENTRADAS[Mês],K$5,ENTRADAS[Ano],$B$5,ENTRADAS[Subcategoria],$B383),
SUMIFS(ENTRADAS[Valor],ENTRADAS[Categoria],$B$364,ENTRADAS[Mês],K$5,ENTRADAS[Ano],$B$5,ENTRADAS[Subcategoria],$B383))))</f>
        <v/>
      </c>
      <c r="L383" s="61" t="str">
        <f>IF($B383="","",IF($B$364="","",IF($F$4=1,
SUMIFS(ENTRADAS[Valor],ENTRADAS[Categoria],$B$364,ENTRADAS[Status],"Concluído",ENTRADAS[Mês],L$5,ENTRADAS[Ano],$B$5,ENTRADAS[Subcategoria],$B383),
SUMIFS(ENTRADAS[Valor],ENTRADAS[Categoria],$B$364,ENTRADAS[Mês],L$5,ENTRADAS[Ano],$B$5,ENTRADAS[Subcategoria],$B383))))</f>
        <v/>
      </c>
      <c r="M383" s="61" t="str">
        <f>IF($B383="","",IF($B$364="","",IF($F$4=1,
SUMIFS(ENTRADAS[Valor],ENTRADAS[Categoria],$B$364,ENTRADAS[Status],"Concluído",ENTRADAS[Mês],M$5,ENTRADAS[Ano],$B$5,ENTRADAS[Subcategoria],$B383),
SUMIFS(ENTRADAS[Valor],ENTRADAS[Categoria],$B$364,ENTRADAS[Mês],M$5,ENTRADAS[Ano],$B$5,ENTRADAS[Subcategoria],$B383))))</f>
        <v/>
      </c>
      <c r="N383" s="61" t="str">
        <f>IF($B383="","",IF($B$364="","",IF($F$4=1,
SUMIFS(ENTRADAS[Valor],ENTRADAS[Categoria],$B$364,ENTRADAS[Status],"Concluído",ENTRADAS[Mês],N$5,ENTRADAS[Ano],$B$5,ENTRADAS[Subcategoria],$B383),
SUMIFS(ENTRADAS[Valor],ENTRADAS[Categoria],$B$364,ENTRADAS[Mês],N$5,ENTRADAS[Ano],$B$5,ENTRADAS[Subcategoria],$B383))))</f>
        <v/>
      </c>
      <c r="O383" s="57">
        <f t="shared" si="12"/>
        <v>0</v>
      </c>
    </row>
    <row r="384" spans="2:15" x14ac:dyDescent="0.3">
      <c r="B384" s="93" t="str">
        <f>IF('PLANO DE CONTAS'!H92="","",'PLANO DE CONTAS'!H92)</f>
        <v/>
      </c>
      <c r="C384" s="61" t="str">
        <f>IF($B384="","",IF($B$364="","",IF($F$4=1,
SUMIFS(ENTRADAS[Valor],ENTRADAS[Categoria],$B$364,ENTRADAS[Status],"Concluído",ENTRADAS[Mês],C$5,ENTRADAS[Ano],$B$5,ENTRADAS[Subcategoria],$B384),
SUMIFS(ENTRADAS[Valor],ENTRADAS[Categoria],$B$364,ENTRADAS[Mês],C$5,ENTRADAS[Ano],$B$5,ENTRADAS[Subcategoria],$B384))))</f>
        <v/>
      </c>
      <c r="D384" s="61" t="str">
        <f>IF($B384="","",IF($B$364="","",IF($F$4=1,
SUMIFS(ENTRADAS[Valor],ENTRADAS[Categoria],$B$364,ENTRADAS[Status],"Concluído",ENTRADAS[Mês],D$5,ENTRADAS[Ano],$B$5,ENTRADAS[Subcategoria],$B384),
SUMIFS(ENTRADAS[Valor],ENTRADAS[Categoria],$B$364,ENTRADAS[Mês],D$5,ENTRADAS[Ano],$B$5,ENTRADAS[Subcategoria],$B384))))</f>
        <v/>
      </c>
      <c r="E384" s="61" t="str">
        <f>IF($B384="","",IF($B$364="","",IF($F$4=1,
SUMIFS(ENTRADAS[Valor],ENTRADAS[Categoria],$B$364,ENTRADAS[Status],"Concluído",ENTRADAS[Mês],E$5,ENTRADAS[Ano],$B$5,ENTRADAS[Subcategoria],$B384),
SUMIFS(ENTRADAS[Valor],ENTRADAS[Categoria],$B$364,ENTRADAS[Mês],E$5,ENTRADAS[Ano],$B$5,ENTRADAS[Subcategoria],$B384))))</f>
        <v/>
      </c>
      <c r="F384" s="61" t="str">
        <f>IF($B384="","",IF($B$364="","",IF($F$4=1,
SUMIFS(ENTRADAS[Valor],ENTRADAS[Categoria],$B$364,ENTRADAS[Status],"Concluído",ENTRADAS[Mês],F$5,ENTRADAS[Ano],$B$5,ENTRADAS[Subcategoria],$B384),
SUMIFS(ENTRADAS[Valor],ENTRADAS[Categoria],$B$364,ENTRADAS[Mês],F$5,ENTRADAS[Ano],$B$5,ENTRADAS[Subcategoria],$B384))))</f>
        <v/>
      </c>
      <c r="G384" s="61" t="str">
        <f>IF($B384="","",IF($B$364="","",IF($F$4=1,
SUMIFS(ENTRADAS[Valor],ENTRADAS[Categoria],$B$364,ENTRADAS[Status],"Concluído",ENTRADAS[Mês],G$5,ENTRADAS[Ano],$B$5,ENTRADAS[Subcategoria],$B384),
SUMIFS(ENTRADAS[Valor],ENTRADAS[Categoria],$B$364,ENTRADAS[Mês],G$5,ENTRADAS[Ano],$B$5,ENTRADAS[Subcategoria],$B384))))</f>
        <v/>
      </c>
      <c r="H384" s="61" t="str">
        <f>IF($B384="","",IF($B$364="","",IF($F$4=1,
SUMIFS(ENTRADAS[Valor],ENTRADAS[Categoria],$B$364,ENTRADAS[Status],"Concluído",ENTRADAS[Mês],H$5,ENTRADAS[Ano],$B$5,ENTRADAS[Subcategoria],$B384),
SUMIFS(ENTRADAS[Valor],ENTRADAS[Categoria],$B$364,ENTRADAS[Mês],H$5,ENTRADAS[Ano],$B$5,ENTRADAS[Subcategoria],$B384))))</f>
        <v/>
      </c>
      <c r="I384" s="61" t="str">
        <f>IF($B384="","",IF($B$364="","",IF($F$4=1,
SUMIFS(ENTRADAS[Valor],ENTRADAS[Categoria],$B$364,ENTRADAS[Status],"Concluído",ENTRADAS[Mês],I$5,ENTRADAS[Ano],$B$5,ENTRADAS[Subcategoria],$B384),
SUMIFS(ENTRADAS[Valor],ENTRADAS[Categoria],$B$364,ENTRADAS[Mês],I$5,ENTRADAS[Ano],$B$5,ENTRADAS[Subcategoria],$B384))))</f>
        <v/>
      </c>
      <c r="J384" s="61" t="str">
        <f>IF($B384="","",IF($B$364="","",IF($F$4=1,
SUMIFS(ENTRADAS[Valor],ENTRADAS[Categoria],$B$364,ENTRADAS[Status],"Concluído",ENTRADAS[Mês],J$5,ENTRADAS[Ano],$B$5,ENTRADAS[Subcategoria],$B384),
SUMIFS(ENTRADAS[Valor],ENTRADAS[Categoria],$B$364,ENTRADAS[Mês],J$5,ENTRADAS[Ano],$B$5,ENTRADAS[Subcategoria],$B384))))</f>
        <v/>
      </c>
      <c r="K384" s="61" t="str">
        <f>IF($B384="","",IF($B$364="","",IF($F$4=1,
SUMIFS(ENTRADAS[Valor],ENTRADAS[Categoria],$B$364,ENTRADAS[Status],"Concluído",ENTRADAS[Mês],K$5,ENTRADAS[Ano],$B$5,ENTRADAS[Subcategoria],$B384),
SUMIFS(ENTRADAS[Valor],ENTRADAS[Categoria],$B$364,ENTRADAS[Mês],K$5,ENTRADAS[Ano],$B$5,ENTRADAS[Subcategoria],$B384))))</f>
        <v/>
      </c>
      <c r="L384" s="61" t="str">
        <f>IF($B384="","",IF($B$364="","",IF($F$4=1,
SUMIFS(ENTRADAS[Valor],ENTRADAS[Categoria],$B$364,ENTRADAS[Status],"Concluído",ENTRADAS[Mês],L$5,ENTRADAS[Ano],$B$5,ENTRADAS[Subcategoria],$B384),
SUMIFS(ENTRADAS[Valor],ENTRADAS[Categoria],$B$364,ENTRADAS[Mês],L$5,ENTRADAS[Ano],$B$5,ENTRADAS[Subcategoria],$B384))))</f>
        <v/>
      </c>
      <c r="M384" s="61" t="str">
        <f>IF($B384="","",IF($B$364="","",IF($F$4=1,
SUMIFS(ENTRADAS[Valor],ENTRADAS[Categoria],$B$364,ENTRADAS[Status],"Concluído",ENTRADAS[Mês],M$5,ENTRADAS[Ano],$B$5,ENTRADAS[Subcategoria],$B384),
SUMIFS(ENTRADAS[Valor],ENTRADAS[Categoria],$B$364,ENTRADAS[Mês],M$5,ENTRADAS[Ano],$B$5,ENTRADAS[Subcategoria],$B384))))</f>
        <v/>
      </c>
      <c r="N384" s="61" t="str">
        <f>IF($B384="","",IF($B$364="","",IF($F$4=1,
SUMIFS(ENTRADAS[Valor],ENTRADAS[Categoria],$B$364,ENTRADAS[Status],"Concluído",ENTRADAS[Mês],N$5,ENTRADAS[Ano],$B$5,ENTRADAS[Subcategoria],$B384),
SUMIFS(ENTRADAS[Valor],ENTRADAS[Categoria],$B$364,ENTRADAS[Mês],N$5,ENTRADAS[Ano],$B$5,ENTRADAS[Subcategoria],$B384))))</f>
        <v/>
      </c>
      <c r="O384" s="57">
        <f t="shared" si="12"/>
        <v>0</v>
      </c>
    </row>
    <row r="385" spans="2:15" x14ac:dyDescent="0.3">
      <c r="B385" s="58" t="str">
        <f>IF('PLANO DE CONTAS'!J72="","",'PLANO DE CONTAS'!J72)</f>
        <v/>
      </c>
      <c r="C385" s="94" t="str">
        <f>IF($B385="","",IF($F$4=1,SUMIFS(ENTRADAS[Valor],ENTRADAS[Categoria],$B385,ENTRADAS[Status],"Concluído",ENTRADAS[Mês],C$5,ENTRADAS[Ano],$B$5),SUMIFS(ENTRADAS[Valor],ENTRADAS[Categoria],$B385,ENTRADAS[Mês],C$5,ENTRADAS[Ano],$B$5)))</f>
        <v/>
      </c>
      <c r="D385" s="94" t="str">
        <f>IF($B385="","",IF($F$4=1,SUMIFS(ENTRADAS[Valor],ENTRADAS[Categoria],$B385,ENTRADAS[Status],"Concluído",ENTRADAS[Mês],D$5,ENTRADAS[Ano],$B$5),SUMIFS(ENTRADAS[Valor],ENTRADAS[Categoria],$B385,ENTRADAS[Mês],D$5,ENTRADAS[Ano],$B$5)))</f>
        <v/>
      </c>
      <c r="E385" s="94" t="str">
        <f>IF($B385="","",IF($F$4=1,SUMIFS(ENTRADAS[Valor],ENTRADAS[Categoria],$B385,ENTRADAS[Status],"Concluído",ENTRADAS[Mês],E$5,ENTRADAS[Ano],$B$5),SUMIFS(ENTRADAS[Valor],ENTRADAS[Categoria],$B385,ENTRADAS[Mês],E$5,ENTRADAS[Ano],$B$5)))</f>
        <v/>
      </c>
      <c r="F385" s="94" t="str">
        <f>IF($B385="","",IF($F$4=1,SUMIFS(ENTRADAS[Valor],ENTRADAS[Categoria],$B385,ENTRADAS[Status],"Concluído",ENTRADAS[Mês],F$5,ENTRADAS[Ano],$B$5),SUMIFS(ENTRADAS[Valor],ENTRADAS[Categoria],$B385,ENTRADAS[Mês],F$5,ENTRADAS[Ano],$B$5)))</f>
        <v/>
      </c>
      <c r="G385" s="94" t="str">
        <f>IF($B385="","",IF($F$4=1,SUMIFS(ENTRADAS[Valor],ENTRADAS[Categoria],$B385,ENTRADAS[Status],"Concluído",ENTRADAS[Mês],G$5,ENTRADAS[Ano],$B$5),SUMIFS(ENTRADAS[Valor],ENTRADAS[Categoria],$B385,ENTRADAS[Mês],G$5,ENTRADAS[Ano],$B$5)))</f>
        <v/>
      </c>
      <c r="H385" s="94" t="str">
        <f>IF($B385="","",IF($F$4=1,SUMIFS(ENTRADAS[Valor],ENTRADAS[Categoria],$B385,ENTRADAS[Status],"Concluído",ENTRADAS[Mês],H$5,ENTRADAS[Ano],$B$5),SUMIFS(ENTRADAS[Valor],ENTRADAS[Categoria],$B385,ENTRADAS[Mês],H$5,ENTRADAS[Ano],$B$5)))</f>
        <v/>
      </c>
      <c r="I385" s="94" t="str">
        <f>IF($B385="","",IF($F$4=1,SUMIFS(ENTRADAS[Valor],ENTRADAS[Categoria],$B385,ENTRADAS[Status],"Concluído",ENTRADAS[Mês],I$5,ENTRADAS[Ano],$B$5),SUMIFS(ENTRADAS[Valor],ENTRADAS[Categoria],$B385,ENTRADAS[Mês],I$5,ENTRADAS[Ano],$B$5)))</f>
        <v/>
      </c>
      <c r="J385" s="94" t="str">
        <f>IF($B385="","",IF($F$4=1,SUMIFS(ENTRADAS[Valor],ENTRADAS[Categoria],$B385,ENTRADAS[Status],"Concluído",ENTRADAS[Mês],J$5,ENTRADAS[Ano],$B$5),SUMIFS(ENTRADAS[Valor],ENTRADAS[Categoria],$B385,ENTRADAS[Mês],J$5,ENTRADAS[Ano],$B$5)))</f>
        <v/>
      </c>
      <c r="K385" s="94" t="str">
        <f>IF($B385="","",IF($F$4=1,SUMIFS(ENTRADAS[Valor],ENTRADAS[Categoria],$B385,ENTRADAS[Status],"Concluído",ENTRADAS[Mês],K$5,ENTRADAS[Ano],$B$5),SUMIFS(ENTRADAS[Valor],ENTRADAS[Categoria],$B385,ENTRADAS[Mês],K$5,ENTRADAS[Ano],$B$5)))</f>
        <v/>
      </c>
      <c r="L385" s="94" t="str">
        <f>IF($B385="","",IF($F$4=1,SUMIFS(ENTRADAS[Valor],ENTRADAS[Categoria],$B385,ENTRADAS[Status],"Concluído",ENTRADAS[Mês],L$5,ENTRADAS[Ano],$B$5),SUMIFS(ENTRADAS[Valor],ENTRADAS[Categoria],$B385,ENTRADAS[Mês],L$5,ENTRADAS[Ano],$B$5)))</f>
        <v/>
      </c>
      <c r="M385" s="94" t="str">
        <f>IF($B385="","",IF($F$4=1,SUMIFS(ENTRADAS[Valor],ENTRADAS[Categoria],$B385,ENTRADAS[Status],"Concluído",ENTRADAS[Mês],M$5,ENTRADAS[Ano],$B$5),SUMIFS(ENTRADAS[Valor],ENTRADAS[Categoria],$B385,ENTRADAS[Mês],M$5,ENTRADAS[Ano],$B$5)))</f>
        <v/>
      </c>
      <c r="N385" s="94" t="str">
        <f>IF($B385="","",IF($F$4=1,SUMIFS(ENTRADAS[Valor],ENTRADAS[Categoria],$B385,ENTRADAS[Status],"Concluído",ENTRADAS[Mês],N$5,ENTRADAS[Ano],$B$5),SUMIFS(ENTRADAS[Valor],ENTRADAS[Categoria],$B385,ENTRADAS[Mês],N$5,ENTRADAS[Ano],$B$5)))</f>
        <v/>
      </c>
      <c r="O385" s="57">
        <f t="shared" si="12"/>
        <v>0</v>
      </c>
    </row>
    <row r="386" spans="2:15" x14ac:dyDescent="0.3">
      <c r="B386" s="93" t="str">
        <f>IF('PLANO DE CONTAS'!J73="","",'PLANO DE CONTAS'!J73)</f>
        <v/>
      </c>
      <c r="C386" s="61" t="str">
        <f>IF($B386="","",IF($B$385="","",IF($F$4=1,
SUMIFS(ENTRADAS[Valor],ENTRADAS[Categoria],$B$385,ENTRADAS[Status],"Concluído",ENTRADAS[Mês],C$5,ENTRADAS[Ano],$B$5,ENTRADAS[Subcategoria],$B386),
SUMIFS(ENTRADAS[Valor],ENTRADAS[Categoria],$B$385,ENTRADAS[Mês],C$5,ENTRADAS[Ano],$B$5,ENTRADAS[Subcategoria],$B386))))</f>
        <v/>
      </c>
      <c r="D386" s="61" t="str">
        <f>IF($B386="","",IF($B$385="","",IF($F$4=1,
SUMIFS(ENTRADAS[Valor],ENTRADAS[Categoria],$B$385,ENTRADAS[Status],"Concluído",ENTRADAS[Mês],D$5,ENTRADAS[Ano],$B$5,ENTRADAS[Subcategoria],$B386),
SUMIFS(ENTRADAS[Valor],ENTRADAS[Categoria],$B$385,ENTRADAS[Mês],D$5,ENTRADAS[Ano],$B$5,ENTRADAS[Subcategoria],$B386))))</f>
        <v/>
      </c>
      <c r="E386" s="61" t="str">
        <f>IF($B386="","",IF($B$385="","",IF($F$4=1,
SUMIFS(ENTRADAS[Valor],ENTRADAS[Categoria],$B$385,ENTRADAS[Status],"Concluído",ENTRADAS[Mês],E$5,ENTRADAS[Ano],$B$5,ENTRADAS[Subcategoria],$B386),
SUMIFS(ENTRADAS[Valor],ENTRADAS[Categoria],$B$385,ENTRADAS[Mês],E$5,ENTRADAS[Ano],$B$5,ENTRADAS[Subcategoria],$B386))))</f>
        <v/>
      </c>
      <c r="F386" s="61" t="str">
        <f>IF($B386="","",IF($B$385="","",IF($F$4=1,
SUMIFS(ENTRADAS[Valor],ENTRADAS[Categoria],$B$385,ENTRADAS[Status],"Concluído",ENTRADAS[Mês],F$5,ENTRADAS[Ano],$B$5,ENTRADAS[Subcategoria],$B386),
SUMIFS(ENTRADAS[Valor],ENTRADAS[Categoria],$B$385,ENTRADAS[Mês],F$5,ENTRADAS[Ano],$B$5,ENTRADAS[Subcategoria],$B386))))</f>
        <v/>
      </c>
      <c r="G386" s="61" t="str">
        <f>IF($B386="","",IF($B$385="","",IF($F$4=1,
SUMIFS(ENTRADAS[Valor],ENTRADAS[Categoria],$B$385,ENTRADAS[Status],"Concluído",ENTRADAS[Mês],G$5,ENTRADAS[Ano],$B$5,ENTRADAS[Subcategoria],$B386),
SUMIFS(ENTRADAS[Valor],ENTRADAS[Categoria],$B$385,ENTRADAS[Mês],G$5,ENTRADAS[Ano],$B$5,ENTRADAS[Subcategoria],$B386))))</f>
        <v/>
      </c>
      <c r="H386" s="61" t="str">
        <f>IF($B386="","",IF($B$385="","",IF($F$4=1,
SUMIFS(ENTRADAS[Valor],ENTRADAS[Categoria],$B$385,ENTRADAS[Status],"Concluído",ENTRADAS[Mês],H$5,ENTRADAS[Ano],$B$5,ENTRADAS[Subcategoria],$B386),
SUMIFS(ENTRADAS[Valor],ENTRADAS[Categoria],$B$385,ENTRADAS[Mês],H$5,ENTRADAS[Ano],$B$5,ENTRADAS[Subcategoria],$B386))))</f>
        <v/>
      </c>
      <c r="I386" s="61" t="str">
        <f>IF($B386="","",IF($B$385="","",IF($F$4=1,
SUMIFS(ENTRADAS[Valor],ENTRADAS[Categoria],$B$385,ENTRADAS[Status],"Concluído",ENTRADAS[Mês],I$5,ENTRADAS[Ano],$B$5,ENTRADAS[Subcategoria],$B386),
SUMIFS(ENTRADAS[Valor],ENTRADAS[Categoria],$B$385,ENTRADAS[Mês],I$5,ENTRADAS[Ano],$B$5,ENTRADAS[Subcategoria],$B386))))</f>
        <v/>
      </c>
      <c r="J386" s="61" t="str">
        <f>IF($B386="","",IF($B$385="","",IF($F$4=1,
SUMIFS(ENTRADAS[Valor],ENTRADAS[Categoria],$B$385,ENTRADAS[Status],"Concluído",ENTRADAS[Mês],J$5,ENTRADAS[Ano],$B$5,ENTRADAS[Subcategoria],$B386),
SUMIFS(ENTRADAS[Valor],ENTRADAS[Categoria],$B$385,ENTRADAS[Mês],J$5,ENTRADAS[Ano],$B$5,ENTRADAS[Subcategoria],$B386))))</f>
        <v/>
      </c>
      <c r="K386" s="61" t="str">
        <f>IF($B386="","",IF($B$385="","",IF($F$4=1,
SUMIFS(ENTRADAS[Valor],ENTRADAS[Categoria],$B$385,ENTRADAS[Status],"Concluído",ENTRADAS[Mês],K$5,ENTRADAS[Ano],$B$5,ENTRADAS[Subcategoria],$B386),
SUMIFS(ENTRADAS[Valor],ENTRADAS[Categoria],$B$385,ENTRADAS[Mês],K$5,ENTRADAS[Ano],$B$5,ENTRADAS[Subcategoria],$B386))))</f>
        <v/>
      </c>
      <c r="L386" s="61" t="str">
        <f>IF($B386="","",IF($B$385="","",IF($F$4=1,
SUMIFS(ENTRADAS[Valor],ENTRADAS[Categoria],$B$385,ENTRADAS[Status],"Concluído",ENTRADAS[Mês],L$5,ENTRADAS[Ano],$B$5,ENTRADAS[Subcategoria],$B386),
SUMIFS(ENTRADAS[Valor],ENTRADAS[Categoria],$B$385,ENTRADAS[Mês],L$5,ENTRADAS[Ano],$B$5,ENTRADAS[Subcategoria],$B386))))</f>
        <v/>
      </c>
      <c r="M386" s="61" t="str">
        <f>IF($B386="","",IF($B$385="","",IF($F$4=1,
SUMIFS(ENTRADAS[Valor],ENTRADAS[Categoria],$B$385,ENTRADAS[Status],"Concluído",ENTRADAS[Mês],M$5,ENTRADAS[Ano],$B$5,ENTRADAS[Subcategoria],$B386),
SUMIFS(ENTRADAS[Valor],ENTRADAS[Categoria],$B$385,ENTRADAS[Mês],M$5,ENTRADAS[Ano],$B$5,ENTRADAS[Subcategoria],$B386))))</f>
        <v/>
      </c>
      <c r="N386" s="61" t="str">
        <f>IF($B386="","",IF($B$385="","",IF($F$4=1,
SUMIFS(ENTRADAS[Valor],ENTRADAS[Categoria],$B$385,ENTRADAS[Status],"Concluído",ENTRADAS[Mês],N$5,ENTRADAS[Ano],$B$5,ENTRADAS[Subcategoria],$B386),
SUMIFS(ENTRADAS[Valor],ENTRADAS[Categoria],$B$385,ENTRADAS[Mês],N$5,ENTRADAS[Ano],$B$5,ENTRADAS[Subcategoria],$B386))))</f>
        <v/>
      </c>
      <c r="O386" s="57">
        <f t="shared" si="12"/>
        <v>0</v>
      </c>
    </row>
    <row r="387" spans="2:15" x14ac:dyDescent="0.3">
      <c r="B387" s="93" t="str">
        <f>IF('PLANO DE CONTAS'!J74="","",'PLANO DE CONTAS'!J74)</f>
        <v/>
      </c>
      <c r="C387" s="61" t="str">
        <f>IF($B387="","",IF($B$385="","",IF($F$4=1,
SUMIFS(ENTRADAS[Valor],ENTRADAS[Categoria],$B$385,ENTRADAS[Status],"Concluído",ENTRADAS[Mês],C$5,ENTRADAS[Ano],$B$5,ENTRADAS[Subcategoria],$B387),
SUMIFS(ENTRADAS[Valor],ENTRADAS[Categoria],$B$385,ENTRADAS[Mês],C$5,ENTRADAS[Ano],$B$5,ENTRADAS[Subcategoria],$B387))))</f>
        <v/>
      </c>
      <c r="D387" s="61" t="str">
        <f>IF($B387="","",IF($B$385="","",IF($F$4=1,
SUMIFS(ENTRADAS[Valor],ENTRADAS[Categoria],$B$385,ENTRADAS[Status],"Concluído",ENTRADAS[Mês],D$5,ENTRADAS[Ano],$B$5,ENTRADAS[Subcategoria],$B387),
SUMIFS(ENTRADAS[Valor],ENTRADAS[Categoria],$B$385,ENTRADAS[Mês],D$5,ENTRADAS[Ano],$B$5,ENTRADAS[Subcategoria],$B387))))</f>
        <v/>
      </c>
      <c r="E387" s="61" t="str">
        <f>IF($B387="","",IF($B$385="","",IF($F$4=1,
SUMIFS(ENTRADAS[Valor],ENTRADAS[Categoria],$B$385,ENTRADAS[Status],"Concluído",ENTRADAS[Mês],E$5,ENTRADAS[Ano],$B$5,ENTRADAS[Subcategoria],$B387),
SUMIFS(ENTRADAS[Valor],ENTRADAS[Categoria],$B$385,ENTRADAS[Mês],E$5,ENTRADAS[Ano],$B$5,ENTRADAS[Subcategoria],$B387))))</f>
        <v/>
      </c>
      <c r="F387" s="61" t="str">
        <f>IF($B387="","",IF($B$385="","",IF($F$4=1,
SUMIFS(ENTRADAS[Valor],ENTRADAS[Categoria],$B$385,ENTRADAS[Status],"Concluído",ENTRADAS[Mês],F$5,ENTRADAS[Ano],$B$5,ENTRADAS[Subcategoria],$B387),
SUMIFS(ENTRADAS[Valor],ENTRADAS[Categoria],$B$385,ENTRADAS[Mês],F$5,ENTRADAS[Ano],$B$5,ENTRADAS[Subcategoria],$B387))))</f>
        <v/>
      </c>
      <c r="G387" s="61" t="str">
        <f>IF($B387="","",IF($B$385="","",IF($F$4=1,
SUMIFS(ENTRADAS[Valor],ENTRADAS[Categoria],$B$385,ENTRADAS[Status],"Concluído",ENTRADAS[Mês],G$5,ENTRADAS[Ano],$B$5,ENTRADAS[Subcategoria],$B387),
SUMIFS(ENTRADAS[Valor],ENTRADAS[Categoria],$B$385,ENTRADAS[Mês],G$5,ENTRADAS[Ano],$B$5,ENTRADAS[Subcategoria],$B387))))</f>
        <v/>
      </c>
      <c r="H387" s="61" t="str">
        <f>IF($B387="","",IF($B$385="","",IF($F$4=1,
SUMIFS(ENTRADAS[Valor],ENTRADAS[Categoria],$B$385,ENTRADAS[Status],"Concluído",ENTRADAS[Mês],H$5,ENTRADAS[Ano],$B$5,ENTRADAS[Subcategoria],$B387),
SUMIFS(ENTRADAS[Valor],ENTRADAS[Categoria],$B$385,ENTRADAS[Mês],H$5,ENTRADAS[Ano],$B$5,ENTRADAS[Subcategoria],$B387))))</f>
        <v/>
      </c>
      <c r="I387" s="61" t="str">
        <f>IF($B387="","",IF($B$385="","",IF($F$4=1,
SUMIFS(ENTRADAS[Valor],ENTRADAS[Categoria],$B$385,ENTRADAS[Status],"Concluído",ENTRADAS[Mês],I$5,ENTRADAS[Ano],$B$5,ENTRADAS[Subcategoria],$B387),
SUMIFS(ENTRADAS[Valor],ENTRADAS[Categoria],$B$385,ENTRADAS[Mês],I$5,ENTRADAS[Ano],$B$5,ENTRADAS[Subcategoria],$B387))))</f>
        <v/>
      </c>
      <c r="J387" s="61" t="str">
        <f>IF($B387="","",IF($B$385="","",IF($F$4=1,
SUMIFS(ENTRADAS[Valor],ENTRADAS[Categoria],$B$385,ENTRADAS[Status],"Concluído",ENTRADAS[Mês],J$5,ENTRADAS[Ano],$B$5,ENTRADAS[Subcategoria],$B387),
SUMIFS(ENTRADAS[Valor],ENTRADAS[Categoria],$B$385,ENTRADAS[Mês],J$5,ENTRADAS[Ano],$B$5,ENTRADAS[Subcategoria],$B387))))</f>
        <v/>
      </c>
      <c r="K387" s="61" t="str">
        <f>IF($B387="","",IF($B$385="","",IF($F$4=1,
SUMIFS(ENTRADAS[Valor],ENTRADAS[Categoria],$B$385,ENTRADAS[Status],"Concluído",ENTRADAS[Mês],K$5,ENTRADAS[Ano],$B$5,ENTRADAS[Subcategoria],$B387),
SUMIFS(ENTRADAS[Valor],ENTRADAS[Categoria],$B$385,ENTRADAS[Mês],K$5,ENTRADAS[Ano],$B$5,ENTRADAS[Subcategoria],$B387))))</f>
        <v/>
      </c>
      <c r="L387" s="61" t="str">
        <f>IF($B387="","",IF($B$385="","",IF($F$4=1,
SUMIFS(ENTRADAS[Valor],ENTRADAS[Categoria],$B$385,ENTRADAS[Status],"Concluído",ENTRADAS[Mês],L$5,ENTRADAS[Ano],$B$5,ENTRADAS[Subcategoria],$B387),
SUMIFS(ENTRADAS[Valor],ENTRADAS[Categoria],$B$385,ENTRADAS[Mês],L$5,ENTRADAS[Ano],$B$5,ENTRADAS[Subcategoria],$B387))))</f>
        <v/>
      </c>
      <c r="M387" s="61" t="str">
        <f>IF($B387="","",IF($B$385="","",IF($F$4=1,
SUMIFS(ENTRADAS[Valor],ENTRADAS[Categoria],$B$385,ENTRADAS[Status],"Concluído",ENTRADAS[Mês],M$5,ENTRADAS[Ano],$B$5,ENTRADAS[Subcategoria],$B387),
SUMIFS(ENTRADAS[Valor],ENTRADAS[Categoria],$B$385,ENTRADAS[Mês],M$5,ENTRADAS[Ano],$B$5,ENTRADAS[Subcategoria],$B387))))</f>
        <v/>
      </c>
      <c r="N387" s="61" t="str">
        <f>IF($B387="","",IF($B$385="","",IF($F$4=1,
SUMIFS(ENTRADAS[Valor],ENTRADAS[Categoria],$B$385,ENTRADAS[Status],"Concluído",ENTRADAS[Mês],N$5,ENTRADAS[Ano],$B$5,ENTRADAS[Subcategoria],$B387),
SUMIFS(ENTRADAS[Valor],ENTRADAS[Categoria],$B$385,ENTRADAS[Mês],N$5,ENTRADAS[Ano],$B$5,ENTRADAS[Subcategoria],$B387))))</f>
        <v/>
      </c>
      <c r="O387" s="57">
        <f t="shared" si="12"/>
        <v>0</v>
      </c>
    </row>
    <row r="388" spans="2:15" x14ac:dyDescent="0.3">
      <c r="B388" s="93" t="str">
        <f>IF('PLANO DE CONTAS'!J75="","",'PLANO DE CONTAS'!J75)</f>
        <v/>
      </c>
      <c r="C388" s="61" t="str">
        <f>IF($B388="","",IF($B$385="","",IF($F$4=1,
SUMIFS(ENTRADAS[Valor],ENTRADAS[Categoria],$B$385,ENTRADAS[Status],"Concluído",ENTRADAS[Mês],C$5,ENTRADAS[Ano],$B$5,ENTRADAS[Subcategoria],$B388),
SUMIFS(ENTRADAS[Valor],ENTRADAS[Categoria],$B$385,ENTRADAS[Mês],C$5,ENTRADAS[Ano],$B$5,ENTRADAS[Subcategoria],$B388))))</f>
        <v/>
      </c>
      <c r="D388" s="61" t="str">
        <f>IF($B388="","",IF($B$385="","",IF($F$4=1,
SUMIFS(ENTRADAS[Valor],ENTRADAS[Categoria],$B$385,ENTRADAS[Status],"Concluído",ENTRADAS[Mês],D$5,ENTRADAS[Ano],$B$5,ENTRADAS[Subcategoria],$B388),
SUMIFS(ENTRADAS[Valor],ENTRADAS[Categoria],$B$385,ENTRADAS[Mês],D$5,ENTRADAS[Ano],$B$5,ENTRADAS[Subcategoria],$B388))))</f>
        <v/>
      </c>
      <c r="E388" s="61" t="str">
        <f>IF($B388="","",IF($B$385="","",IF($F$4=1,
SUMIFS(ENTRADAS[Valor],ENTRADAS[Categoria],$B$385,ENTRADAS[Status],"Concluído",ENTRADAS[Mês],E$5,ENTRADAS[Ano],$B$5,ENTRADAS[Subcategoria],$B388),
SUMIFS(ENTRADAS[Valor],ENTRADAS[Categoria],$B$385,ENTRADAS[Mês],E$5,ENTRADAS[Ano],$B$5,ENTRADAS[Subcategoria],$B388))))</f>
        <v/>
      </c>
      <c r="F388" s="61" t="str">
        <f>IF($B388="","",IF($B$385="","",IF($F$4=1,
SUMIFS(ENTRADAS[Valor],ENTRADAS[Categoria],$B$385,ENTRADAS[Status],"Concluído",ENTRADAS[Mês],F$5,ENTRADAS[Ano],$B$5,ENTRADAS[Subcategoria],$B388),
SUMIFS(ENTRADAS[Valor],ENTRADAS[Categoria],$B$385,ENTRADAS[Mês],F$5,ENTRADAS[Ano],$B$5,ENTRADAS[Subcategoria],$B388))))</f>
        <v/>
      </c>
      <c r="G388" s="61" t="str">
        <f>IF($B388="","",IF($B$385="","",IF($F$4=1,
SUMIFS(ENTRADAS[Valor],ENTRADAS[Categoria],$B$385,ENTRADAS[Status],"Concluído",ENTRADAS[Mês],G$5,ENTRADAS[Ano],$B$5,ENTRADAS[Subcategoria],$B388),
SUMIFS(ENTRADAS[Valor],ENTRADAS[Categoria],$B$385,ENTRADAS[Mês],G$5,ENTRADAS[Ano],$B$5,ENTRADAS[Subcategoria],$B388))))</f>
        <v/>
      </c>
      <c r="H388" s="61" t="str">
        <f>IF($B388="","",IF($B$385="","",IF($F$4=1,
SUMIFS(ENTRADAS[Valor],ENTRADAS[Categoria],$B$385,ENTRADAS[Status],"Concluído",ENTRADAS[Mês],H$5,ENTRADAS[Ano],$B$5,ENTRADAS[Subcategoria],$B388),
SUMIFS(ENTRADAS[Valor],ENTRADAS[Categoria],$B$385,ENTRADAS[Mês],H$5,ENTRADAS[Ano],$B$5,ENTRADAS[Subcategoria],$B388))))</f>
        <v/>
      </c>
      <c r="I388" s="61" t="str">
        <f>IF($B388="","",IF($B$385="","",IF($F$4=1,
SUMIFS(ENTRADAS[Valor],ENTRADAS[Categoria],$B$385,ENTRADAS[Status],"Concluído",ENTRADAS[Mês],I$5,ENTRADAS[Ano],$B$5,ENTRADAS[Subcategoria],$B388),
SUMIFS(ENTRADAS[Valor],ENTRADAS[Categoria],$B$385,ENTRADAS[Mês],I$5,ENTRADAS[Ano],$B$5,ENTRADAS[Subcategoria],$B388))))</f>
        <v/>
      </c>
      <c r="J388" s="61" t="str">
        <f>IF($B388="","",IF($B$385="","",IF($F$4=1,
SUMIFS(ENTRADAS[Valor],ENTRADAS[Categoria],$B$385,ENTRADAS[Status],"Concluído",ENTRADAS[Mês],J$5,ENTRADAS[Ano],$B$5,ENTRADAS[Subcategoria],$B388),
SUMIFS(ENTRADAS[Valor],ENTRADAS[Categoria],$B$385,ENTRADAS[Mês],J$5,ENTRADAS[Ano],$B$5,ENTRADAS[Subcategoria],$B388))))</f>
        <v/>
      </c>
      <c r="K388" s="61" t="str">
        <f>IF($B388="","",IF($B$385="","",IF($F$4=1,
SUMIFS(ENTRADAS[Valor],ENTRADAS[Categoria],$B$385,ENTRADAS[Status],"Concluído",ENTRADAS[Mês],K$5,ENTRADAS[Ano],$B$5,ENTRADAS[Subcategoria],$B388),
SUMIFS(ENTRADAS[Valor],ENTRADAS[Categoria],$B$385,ENTRADAS[Mês],K$5,ENTRADAS[Ano],$B$5,ENTRADAS[Subcategoria],$B388))))</f>
        <v/>
      </c>
      <c r="L388" s="61" t="str">
        <f>IF($B388="","",IF($B$385="","",IF($F$4=1,
SUMIFS(ENTRADAS[Valor],ENTRADAS[Categoria],$B$385,ENTRADAS[Status],"Concluído",ENTRADAS[Mês],L$5,ENTRADAS[Ano],$B$5,ENTRADAS[Subcategoria],$B388),
SUMIFS(ENTRADAS[Valor],ENTRADAS[Categoria],$B$385,ENTRADAS[Mês],L$5,ENTRADAS[Ano],$B$5,ENTRADAS[Subcategoria],$B388))))</f>
        <v/>
      </c>
      <c r="M388" s="61" t="str">
        <f>IF($B388="","",IF($B$385="","",IF($F$4=1,
SUMIFS(ENTRADAS[Valor],ENTRADAS[Categoria],$B$385,ENTRADAS[Status],"Concluído",ENTRADAS[Mês],M$5,ENTRADAS[Ano],$B$5,ENTRADAS[Subcategoria],$B388),
SUMIFS(ENTRADAS[Valor],ENTRADAS[Categoria],$B$385,ENTRADAS[Mês],M$5,ENTRADAS[Ano],$B$5,ENTRADAS[Subcategoria],$B388))))</f>
        <v/>
      </c>
      <c r="N388" s="61" t="str">
        <f>IF($B388="","",IF($B$385="","",IF($F$4=1,
SUMIFS(ENTRADAS[Valor],ENTRADAS[Categoria],$B$385,ENTRADAS[Status],"Concluído",ENTRADAS[Mês],N$5,ENTRADAS[Ano],$B$5,ENTRADAS[Subcategoria],$B388),
SUMIFS(ENTRADAS[Valor],ENTRADAS[Categoria],$B$385,ENTRADAS[Mês],N$5,ENTRADAS[Ano],$B$5,ENTRADAS[Subcategoria],$B388))))</f>
        <v/>
      </c>
      <c r="O388" s="57">
        <f t="shared" ref="O388:O426" si="13">SUBTOTAL(9,C388,D388,E388,F388,G388,H388,I388,J388,K388,L388,M388,N388)</f>
        <v>0</v>
      </c>
    </row>
    <row r="389" spans="2:15" x14ac:dyDescent="0.3">
      <c r="B389" s="93" t="str">
        <f>IF('PLANO DE CONTAS'!J76="","",'PLANO DE CONTAS'!J76)</f>
        <v/>
      </c>
      <c r="C389" s="61" t="str">
        <f>IF($B389="","",IF($B$385="","",IF($F$4=1,
SUMIFS(ENTRADAS[Valor],ENTRADAS[Categoria],$B$385,ENTRADAS[Status],"Concluído",ENTRADAS[Mês],C$5,ENTRADAS[Ano],$B$5,ENTRADAS[Subcategoria],$B389),
SUMIFS(ENTRADAS[Valor],ENTRADAS[Categoria],$B$385,ENTRADAS[Mês],C$5,ENTRADAS[Ano],$B$5,ENTRADAS[Subcategoria],$B389))))</f>
        <v/>
      </c>
      <c r="D389" s="61" t="str">
        <f>IF($B389="","",IF($B$385="","",IF($F$4=1,
SUMIFS(ENTRADAS[Valor],ENTRADAS[Categoria],$B$385,ENTRADAS[Status],"Concluído",ENTRADAS[Mês],D$5,ENTRADAS[Ano],$B$5,ENTRADAS[Subcategoria],$B389),
SUMIFS(ENTRADAS[Valor],ENTRADAS[Categoria],$B$385,ENTRADAS[Mês],D$5,ENTRADAS[Ano],$B$5,ENTRADAS[Subcategoria],$B389))))</f>
        <v/>
      </c>
      <c r="E389" s="61" t="str">
        <f>IF($B389="","",IF($B$385="","",IF($F$4=1,
SUMIFS(ENTRADAS[Valor],ENTRADAS[Categoria],$B$385,ENTRADAS[Status],"Concluído",ENTRADAS[Mês],E$5,ENTRADAS[Ano],$B$5,ENTRADAS[Subcategoria],$B389),
SUMIFS(ENTRADAS[Valor],ENTRADAS[Categoria],$B$385,ENTRADAS[Mês],E$5,ENTRADAS[Ano],$B$5,ENTRADAS[Subcategoria],$B389))))</f>
        <v/>
      </c>
      <c r="F389" s="61" t="str">
        <f>IF($B389="","",IF($B$385="","",IF($F$4=1,
SUMIFS(ENTRADAS[Valor],ENTRADAS[Categoria],$B$385,ENTRADAS[Status],"Concluído",ENTRADAS[Mês],F$5,ENTRADAS[Ano],$B$5,ENTRADAS[Subcategoria],$B389),
SUMIFS(ENTRADAS[Valor],ENTRADAS[Categoria],$B$385,ENTRADAS[Mês],F$5,ENTRADAS[Ano],$B$5,ENTRADAS[Subcategoria],$B389))))</f>
        <v/>
      </c>
      <c r="G389" s="61" t="str">
        <f>IF($B389="","",IF($B$385="","",IF($F$4=1,
SUMIFS(ENTRADAS[Valor],ENTRADAS[Categoria],$B$385,ENTRADAS[Status],"Concluído",ENTRADAS[Mês],G$5,ENTRADAS[Ano],$B$5,ENTRADAS[Subcategoria],$B389),
SUMIFS(ENTRADAS[Valor],ENTRADAS[Categoria],$B$385,ENTRADAS[Mês],G$5,ENTRADAS[Ano],$B$5,ENTRADAS[Subcategoria],$B389))))</f>
        <v/>
      </c>
      <c r="H389" s="61" t="str">
        <f>IF($B389="","",IF($B$385="","",IF($F$4=1,
SUMIFS(ENTRADAS[Valor],ENTRADAS[Categoria],$B$385,ENTRADAS[Status],"Concluído",ENTRADAS[Mês],H$5,ENTRADAS[Ano],$B$5,ENTRADAS[Subcategoria],$B389),
SUMIFS(ENTRADAS[Valor],ENTRADAS[Categoria],$B$385,ENTRADAS[Mês],H$5,ENTRADAS[Ano],$B$5,ENTRADAS[Subcategoria],$B389))))</f>
        <v/>
      </c>
      <c r="I389" s="61" t="str">
        <f>IF($B389="","",IF($B$385="","",IF($F$4=1,
SUMIFS(ENTRADAS[Valor],ENTRADAS[Categoria],$B$385,ENTRADAS[Status],"Concluído",ENTRADAS[Mês],I$5,ENTRADAS[Ano],$B$5,ENTRADAS[Subcategoria],$B389),
SUMIFS(ENTRADAS[Valor],ENTRADAS[Categoria],$B$385,ENTRADAS[Mês],I$5,ENTRADAS[Ano],$B$5,ENTRADAS[Subcategoria],$B389))))</f>
        <v/>
      </c>
      <c r="J389" s="61" t="str">
        <f>IF($B389="","",IF($B$385="","",IF($F$4=1,
SUMIFS(ENTRADAS[Valor],ENTRADAS[Categoria],$B$385,ENTRADAS[Status],"Concluído",ENTRADAS[Mês],J$5,ENTRADAS[Ano],$B$5,ENTRADAS[Subcategoria],$B389),
SUMIFS(ENTRADAS[Valor],ENTRADAS[Categoria],$B$385,ENTRADAS[Mês],J$5,ENTRADAS[Ano],$B$5,ENTRADAS[Subcategoria],$B389))))</f>
        <v/>
      </c>
      <c r="K389" s="61" t="str">
        <f>IF($B389="","",IF($B$385="","",IF($F$4=1,
SUMIFS(ENTRADAS[Valor],ENTRADAS[Categoria],$B$385,ENTRADAS[Status],"Concluído",ENTRADAS[Mês],K$5,ENTRADAS[Ano],$B$5,ENTRADAS[Subcategoria],$B389),
SUMIFS(ENTRADAS[Valor],ENTRADAS[Categoria],$B$385,ENTRADAS[Mês],K$5,ENTRADAS[Ano],$B$5,ENTRADAS[Subcategoria],$B389))))</f>
        <v/>
      </c>
      <c r="L389" s="61" t="str">
        <f>IF($B389="","",IF($B$385="","",IF($F$4=1,
SUMIFS(ENTRADAS[Valor],ENTRADAS[Categoria],$B$385,ENTRADAS[Status],"Concluído",ENTRADAS[Mês],L$5,ENTRADAS[Ano],$B$5,ENTRADAS[Subcategoria],$B389),
SUMIFS(ENTRADAS[Valor],ENTRADAS[Categoria],$B$385,ENTRADAS[Mês],L$5,ENTRADAS[Ano],$B$5,ENTRADAS[Subcategoria],$B389))))</f>
        <v/>
      </c>
      <c r="M389" s="61" t="str">
        <f>IF($B389="","",IF($B$385="","",IF($F$4=1,
SUMIFS(ENTRADAS[Valor],ENTRADAS[Categoria],$B$385,ENTRADAS[Status],"Concluído",ENTRADAS[Mês],M$5,ENTRADAS[Ano],$B$5,ENTRADAS[Subcategoria],$B389),
SUMIFS(ENTRADAS[Valor],ENTRADAS[Categoria],$B$385,ENTRADAS[Mês],M$5,ENTRADAS[Ano],$B$5,ENTRADAS[Subcategoria],$B389))))</f>
        <v/>
      </c>
      <c r="N389" s="61" t="str">
        <f>IF($B389="","",IF($B$385="","",IF($F$4=1,
SUMIFS(ENTRADAS[Valor],ENTRADAS[Categoria],$B$385,ENTRADAS[Status],"Concluído",ENTRADAS[Mês],N$5,ENTRADAS[Ano],$B$5,ENTRADAS[Subcategoria],$B389),
SUMIFS(ENTRADAS[Valor],ENTRADAS[Categoria],$B$385,ENTRADAS[Mês],N$5,ENTRADAS[Ano],$B$5,ENTRADAS[Subcategoria],$B389))))</f>
        <v/>
      </c>
      <c r="O389" s="57">
        <f t="shared" si="13"/>
        <v>0</v>
      </c>
    </row>
    <row r="390" spans="2:15" x14ac:dyDescent="0.3">
      <c r="B390" s="93" t="str">
        <f>IF('PLANO DE CONTAS'!J77="","",'PLANO DE CONTAS'!J77)</f>
        <v/>
      </c>
      <c r="C390" s="61" t="str">
        <f>IF($B390="","",IF($B$385="","",IF($F$4=1,
SUMIFS(ENTRADAS[Valor],ENTRADAS[Categoria],$B$385,ENTRADAS[Status],"Concluído",ENTRADAS[Mês],C$5,ENTRADAS[Ano],$B$5,ENTRADAS[Subcategoria],$B390),
SUMIFS(ENTRADAS[Valor],ENTRADAS[Categoria],$B$385,ENTRADAS[Mês],C$5,ENTRADAS[Ano],$B$5,ENTRADAS[Subcategoria],$B390))))</f>
        <v/>
      </c>
      <c r="D390" s="61" t="str">
        <f>IF($B390="","",IF($B$385="","",IF($F$4=1,
SUMIFS(ENTRADAS[Valor],ENTRADAS[Categoria],$B$385,ENTRADAS[Status],"Concluído",ENTRADAS[Mês],D$5,ENTRADAS[Ano],$B$5,ENTRADAS[Subcategoria],$B390),
SUMIFS(ENTRADAS[Valor],ENTRADAS[Categoria],$B$385,ENTRADAS[Mês],D$5,ENTRADAS[Ano],$B$5,ENTRADAS[Subcategoria],$B390))))</f>
        <v/>
      </c>
      <c r="E390" s="61" t="str">
        <f>IF($B390="","",IF($B$385="","",IF($F$4=1,
SUMIFS(ENTRADAS[Valor],ENTRADAS[Categoria],$B$385,ENTRADAS[Status],"Concluído",ENTRADAS[Mês],E$5,ENTRADAS[Ano],$B$5,ENTRADAS[Subcategoria],$B390),
SUMIFS(ENTRADAS[Valor],ENTRADAS[Categoria],$B$385,ENTRADAS[Mês],E$5,ENTRADAS[Ano],$B$5,ENTRADAS[Subcategoria],$B390))))</f>
        <v/>
      </c>
      <c r="F390" s="61" t="str">
        <f>IF($B390="","",IF($B$385="","",IF($F$4=1,
SUMIFS(ENTRADAS[Valor],ENTRADAS[Categoria],$B$385,ENTRADAS[Status],"Concluído",ENTRADAS[Mês],F$5,ENTRADAS[Ano],$B$5,ENTRADAS[Subcategoria],$B390),
SUMIFS(ENTRADAS[Valor],ENTRADAS[Categoria],$B$385,ENTRADAS[Mês],F$5,ENTRADAS[Ano],$B$5,ENTRADAS[Subcategoria],$B390))))</f>
        <v/>
      </c>
      <c r="G390" s="61" t="str">
        <f>IF($B390="","",IF($B$385="","",IF($F$4=1,
SUMIFS(ENTRADAS[Valor],ENTRADAS[Categoria],$B$385,ENTRADAS[Status],"Concluído",ENTRADAS[Mês],G$5,ENTRADAS[Ano],$B$5,ENTRADAS[Subcategoria],$B390),
SUMIFS(ENTRADAS[Valor],ENTRADAS[Categoria],$B$385,ENTRADAS[Mês],G$5,ENTRADAS[Ano],$B$5,ENTRADAS[Subcategoria],$B390))))</f>
        <v/>
      </c>
      <c r="H390" s="61" t="str">
        <f>IF($B390="","",IF($B$385="","",IF($F$4=1,
SUMIFS(ENTRADAS[Valor],ENTRADAS[Categoria],$B$385,ENTRADAS[Status],"Concluído",ENTRADAS[Mês],H$5,ENTRADAS[Ano],$B$5,ENTRADAS[Subcategoria],$B390),
SUMIFS(ENTRADAS[Valor],ENTRADAS[Categoria],$B$385,ENTRADAS[Mês],H$5,ENTRADAS[Ano],$B$5,ENTRADAS[Subcategoria],$B390))))</f>
        <v/>
      </c>
      <c r="I390" s="61" t="str">
        <f>IF($B390="","",IF($B$385="","",IF($F$4=1,
SUMIFS(ENTRADAS[Valor],ENTRADAS[Categoria],$B$385,ENTRADAS[Status],"Concluído",ENTRADAS[Mês],I$5,ENTRADAS[Ano],$B$5,ENTRADAS[Subcategoria],$B390),
SUMIFS(ENTRADAS[Valor],ENTRADAS[Categoria],$B$385,ENTRADAS[Mês],I$5,ENTRADAS[Ano],$B$5,ENTRADAS[Subcategoria],$B390))))</f>
        <v/>
      </c>
      <c r="J390" s="61" t="str">
        <f>IF($B390="","",IF($B$385="","",IF($F$4=1,
SUMIFS(ENTRADAS[Valor],ENTRADAS[Categoria],$B$385,ENTRADAS[Status],"Concluído",ENTRADAS[Mês],J$5,ENTRADAS[Ano],$B$5,ENTRADAS[Subcategoria],$B390),
SUMIFS(ENTRADAS[Valor],ENTRADAS[Categoria],$B$385,ENTRADAS[Mês],J$5,ENTRADAS[Ano],$B$5,ENTRADAS[Subcategoria],$B390))))</f>
        <v/>
      </c>
      <c r="K390" s="61" t="str">
        <f>IF($B390="","",IF($B$385="","",IF($F$4=1,
SUMIFS(ENTRADAS[Valor],ENTRADAS[Categoria],$B$385,ENTRADAS[Status],"Concluído",ENTRADAS[Mês],K$5,ENTRADAS[Ano],$B$5,ENTRADAS[Subcategoria],$B390),
SUMIFS(ENTRADAS[Valor],ENTRADAS[Categoria],$B$385,ENTRADAS[Mês],K$5,ENTRADAS[Ano],$B$5,ENTRADAS[Subcategoria],$B390))))</f>
        <v/>
      </c>
      <c r="L390" s="61" t="str">
        <f>IF($B390="","",IF($B$385="","",IF($F$4=1,
SUMIFS(ENTRADAS[Valor],ENTRADAS[Categoria],$B$385,ENTRADAS[Status],"Concluído",ENTRADAS[Mês],L$5,ENTRADAS[Ano],$B$5,ENTRADAS[Subcategoria],$B390),
SUMIFS(ENTRADAS[Valor],ENTRADAS[Categoria],$B$385,ENTRADAS[Mês],L$5,ENTRADAS[Ano],$B$5,ENTRADAS[Subcategoria],$B390))))</f>
        <v/>
      </c>
      <c r="M390" s="61" t="str">
        <f>IF($B390="","",IF($B$385="","",IF($F$4=1,
SUMIFS(ENTRADAS[Valor],ENTRADAS[Categoria],$B$385,ENTRADAS[Status],"Concluído",ENTRADAS[Mês],M$5,ENTRADAS[Ano],$B$5,ENTRADAS[Subcategoria],$B390),
SUMIFS(ENTRADAS[Valor],ENTRADAS[Categoria],$B$385,ENTRADAS[Mês],M$5,ENTRADAS[Ano],$B$5,ENTRADAS[Subcategoria],$B390))))</f>
        <v/>
      </c>
      <c r="N390" s="61" t="str">
        <f>IF($B390="","",IF($B$385="","",IF($F$4=1,
SUMIFS(ENTRADAS[Valor],ENTRADAS[Categoria],$B$385,ENTRADAS[Status],"Concluído",ENTRADAS[Mês],N$5,ENTRADAS[Ano],$B$5,ENTRADAS[Subcategoria],$B390),
SUMIFS(ENTRADAS[Valor],ENTRADAS[Categoria],$B$385,ENTRADAS[Mês],N$5,ENTRADAS[Ano],$B$5,ENTRADAS[Subcategoria],$B390))))</f>
        <v/>
      </c>
      <c r="O390" s="57">
        <f t="shared" si="13"/>
        <v>0</v>
      </c>
    </row>
    <row r="391" spans="2:15" x14ac:dyDescent="0.3">
      <c r="B391" s="93" t="str">
        <f>IF('PLANO DE CONTAS'!J78="","",'PLANO DE CONTAS'!J78)</f>
        <v/>
      </c>
      <c r="C391" s="61" t="str">
        <f>IF($B391="","",IF($B$385="","",IF($F$4=1,
SUMIFS(ENTRADAS[Valor],ENTRADAS[Categoria],$B$385,ENTRADAS[Status],"Concluído",ENTRADAS[Mês],C$5,ENTRADAS[Ano],$B$5,ENTRADAS[Subcategoria],$B391),
SUMIFS(ENTRADAS[Valor],ENTRADAS[Categoria],$B$385,ENTRADAS[Mês],C$5,ENTRADAS[Ano],$B$5,ENTRADAS[Subcategoria],$B391))))</f>
        <v/>
      </c>
      <c r="D391" s="61" t="str">
        <f>IF($B391="","",IF($B$385="","",IF($F$4=1,
SUMIFS(ENTRADAS[Valor],ENTRADAS[Categoria],$B$385,ENTRADAS[Status],"Concluído",ENTRADAS[Mês],D$5,ENTRADAS[Ano],$B$5,ENTRADAS[Subcategoria],$B391),
SUMIFS(ENTRADAS[Valor],ENTRADAS[Categoria],$B$385,ENTRADAS[Mês],D$5,ENTRADAS[Ano],$B$5,ENTRADAS[Subcategoria],$B391))))</f>
        <v/>
      </c>
      <c r="E391" s="61" t="str">
        <f>IF($B391="","",IF($B$385="","",IF($F$4=1,
SUMIFS(ENTRADAS[Valor],ENTRADAS[Categoria],$B$385,ENTRADAS[Status],"Concluído",ENTRADAS[Mês],E$5,ENTRADAS[Ano],$B$5,ENTRADAS[Subcategoria],$B391),
SUMIFS(ENTRADAS[Valor],ENTRADAS[Categoria],$B$385,ENTRADAS[Mês],E$5,ENTRADAS[Ano],$B$5,ENTRADAS[Subcategoria],$B391))))</f>
        <v/>
      </c>
      <c r="F391" s="61" t="str">
        <f>IF($B391="","",IF($B$385="","",IF($F$4=1,
SUMIFS(ENTRADAS[Valor],ENTRADAS[Categoria],$B$385,ENTRADAS[Status],"Concluído",ENTRADAS[Mês],F$5,ENTRADAS[Ano],$B$5,ENTRADAS[Subcategoria],$B391),
SUMIFS(ENTRADAS[Valor],ENTRADAS[Categoria],$B$385,ENTRADAS[Mês],F$5,ENTRADAS[Ano],$B$5,ENTRADAS[Subcategoria],$B391))))</f>
        <v/>
      </c>
      <c r="G391" s="61" t="str">
        <f>IF($B391="","",IF($B$385="","",IF($F$4=1,
SUMIFS(ENTRADAS[Valor],ENTRADAS[Categoria],$B$385,ENTRADAS[Status],"Concluído",ENTRADAS[Mês],G$5,ENTRADAS[Ano],$B$5,ENTRADAS[Subcategoria],$B391),
SUMIFS(ENTRADAS[Valor],ENTRADAS[Categoria],$B$385,ENTRADAS[Mês],G$5,ENTRADAS[Ano],$B$5,ENTRADAS[Subcategoria],$B391))))</f>
        <v/>
      </c>
      <c r="H391" s="61" t="str">
        <f>IF($B391="","",IF($B$385="","",IF($F$4=1,
SUMIFS(ENTRADAS[Valor],ENTRADAS[Categoria],$B$385,ENTRADAS[Status],"Concluído",ENTRADAS[Mês],H$5,ENTRADAS[Ano],$B$5,ENTRADAS[Subcategoria],$B391),
SUMIFS(ENTRADAS[Valor],ENTRADAS[Categoria],$B$385,ENTRADAS[Mês],H$5,ENTRADAS[Ano],$B$5,ENTRADAS[Subcategoria],$B391))))</f>
        <v/>
      </c>
      <c r="I391" s="61" t="str">
        <f>IF($B391="","",IF($B$385="","",IF($F$4=1,
SUMIFS(ENTRADAS[Valor],ENTRADAS[Categoria],$B$385,ENTRADAS[Status],"Concluído",ENTRADAS[Mês],I$5,ENTRADAS[Ano],$B$5,ENTRADAS[Subcategoria],$B391),
SUMIFS(ENTRADAS[Valor],ENTRADAS[Categoria],$B$385,ENTRADAS[Mês],I$5,ENTRADAS[Ano],$B$5,ENTRADAS[Subcategoria],$B391))))</f>
        <v/>
      </c>
      <c r="J391" s="61" t="str">
        <f>IF($B391="","",IF($B$385="","",IF($F$4=1,
SUMIFS(ENTRADAS[Valor],ENTRADAS[Categoria],$B$385,ENTRADAS[Status],"Concluído",ENTRADAS[Mês],J$5,ENTRADAS[Ano],$B$5,ENTRADAS[Subcategoria],$B391),
SUMIFS(ENTRADAS[Valor],ENTRADAS[Categoria],$B$385,ENTRADAS[Mês],J$5,ENTRADAS[Ano],$B$5,ENTRADAS[Subcategoria],$B391))))</f>
        <v/>
      </c>
      <c r="K391" s="61" t="str">
        <f>IF($B391="","",IF($B$385="","",IF($F$4=1,
SUMIFS(ENTRADAS[Valor],ENTRADAS[Categoria],$B$385,ENTRADAS[Status],"Concluído",ENTRADAS[Mês],K$5,ENTRADAS[Ano],$B$5,ENTRADAS[Subcategoria],$B391),
SUMIFS(ENTRADAS[Valor],ENTRADAS[Categoria],$B$385,ENTRADAS[Mês],K$5,ENTRADAS[Ano],$B$5,ENTRADAS[Subcategoria],$B391))))</f>
        <v/>
      </c>
      <c r="L391" s="61" t="str">
        <f>IF($B391="","",IF($B$385="","",IF($F$4=1,
SUMIFS(ENTRADAS[Valor],ENTRADAS[Categoria],$B$385,ENTRADAS[Status],"Concluído",ENTRADAS[Mês],L$5,ENTRADAS[Ano],$B$5,ENTRADAS[Subcategoria],$B391),
SUMIFS(ENTRADAS[Valor],ENTRADAS[Categoria],$B$385,ENTRADAS[Mês],L$5,ENTRADAS[Ano],$B$5,ENTRADAS[Subcategoria],$B391))))</f>
        <v/>
      </c>
      <c r="M391" s="61" t="str">
        <f>IF($B391="","",IF($B$385="","",IF($F$4=1,
SUMIFS(ENTRADAS[Valor],ENTRADAS[Categoria],$B$385,ENTRADAS[Status],"Concluído",ENTRADAS[Mês],M$5,ENTRADAS[Ano],$B$5,ENTRADAS[Subcategoria],$B391),
SUMIFS(ENTRADAS[Valor],ENTRADAS[Categoria],$B$385,ENTRADAS[Mês],M$5,ENTRADAS[Ano],$B$5,ENTRADAS[Subcategoria],$B391))))</f>
        <v/>
      </c>
      <c r="N391" s="61" t="str">
        <f>IF($B391="","",IF($B$385="","",IF($F$4=1,
SUMIFS(ENTRADAS[Valor],ENTRADAS[Categoria],$B$385,ENTRADAS[Status],"Concluído",ENTRADAS[Mês],N$5,ENTRADAS[Ano],$B$5,ENTRADAS[Subcategoria],$B391),
SUMIFS(ENTRADAS[Valor],ENTRADAS[Categoria],$B$385,ENTRADAS[Mês],N$5,ENTRADAS[Ano],$B$5,ENTRADAS[Subcategoria],$B391))))</f>
        <v/>
      </c>
      <c r="O391" s="57">
        <f t="shared" si="13"/>
        <v>0</v>
      </c>
    </row>
    <row r="392" spans="2:15" x14ac:dyDescent="0.3">
      <c r="B392" s="93" t="str">
        <f>IF('PLANO DE CONTAS'!J79="","",'PLANO DE CONTAS'!J79)</f>
        <v/>
      </c>
      <c r="C392" s="61" t="str">
        <f>IF($B392="","",IF($B$385="","",IF($F$4=1,
SUMIFS(ENTRADAS[Valor],ENTRADAS[Categoria],$B$385,ENTRADAS[Status],"Concluído",ENTRADAS[Mês],C$5,ENTRADAS[Ano],$B$5,ENTRADAS[Subcategoria],$B392),
SUMIFS(ENTRADAS[Valor],ENTRADAS[Categoria],$B$385,ENTRADAS[Mês],C$5,ENTRADAS[Ano],$B$5,ENTRADAS[Subcategoria],$B392))))</f>
        <v/>
      </c>
      <c r="D392" s="61" t="str">
        <f>IF($B392="","",IF($B$385="","",IF($F$4=1,
SUMIFS(ENTRADAS[Valor],ENTRADAS[Categoria],$B$385,ENTRADAS[Status],"Concluído",ENTRADAS[Mês],D$5,ENTRADAS[Ano],$B$5,ENTRADAS[Subcategoria],$B392),
SUMIFS(ENTRADAS[Valor],ENTRADAS[Categoria],$B$385,ENTRADAS[Mês],D$5,ENTRADAS[Ano],$B$5,ENTRADAS[Subcategoria],$B392))))</f>
        <v/>
      </c>
      <c r="E392" s="61" t="str">
        <f>IF($B392="","",IF($B$385="","",IF($F$4=1,
SUMIFS(ENTRADAS[Valor],ENTRADAS[Categoria],$B$385,ENTRADAS[Status],"Concluído",ENTRADAS[Mês],E$5,ENTRADAS[Ano],$B$5,ENTRADAS[Subcategoria],$B392),
SUMIFS(ENTRADAS[Valor],ENTRADAS[Categoria],$B$385,ENTRADAS[Mês],E$5,ENTRADAS[Ano],$B$5,ENTRADAS[Subcategoria],$B392))))</f>
        <v/>
      </c>
      <c r="F392" s="61" t="str">
        <f>IF($B392="","",IF($B$385="","",IF($F$4=1,
SUMIFS(ENTRADAS[Valor],ENTRADAS[Categoria],$B$385,ENTRADAS[Status],"Concluído",ENTRADAS[Mês],F$5,ENTRADAS[Ano],$B$5,ENTRADAS[Subcategoria],$B392),
SUMIFS(ENTRADAS[Valor],ENTRADAS[Categoria],$B$385,ENTRADAS[Mês],F$5,ENTRADAS[Ano],$B$5,ENTRADAS[Subcategoria],$B392))))</f>
        <v/>
      </c>
      <c r="G392" s="61" t="str">
        <f>IF($B392="","",IF($B$385="","",IF($F$4=1,
SUMIFS(ENTRADAS[Valor],ENTRADAS[Categoria],$B$385,ENTRADAS[Status],"Concluído",ENTRADAS[Mês],G$5,ENTRADAS[Ano],$B$5,ENTRADAS[Subcategoria],$B392),
SUMIFS(ENTRADAS[Valor],ENTRADAS[Categoria],$B$385,ENTRADAS[Mês],G$5,ENTRADAS[Ano],$B$5,ENTRADAS[Subcategoria],$B392))))</f>
        <v/>
      </c>
      <c r="H392" s="61" t="str">
        <f>IF($B392="","",IF($B$385="","",IF($F$4=1,
SUMIFS(ENTRADAS[Valor],ENTRADAS[Categoria],$B$385,ENTRADAS[Status],"Concluído",ENTRADAS[Mês],H$5,ENTRADAS[Ano],$B$5,ENTRADAS[Subcategoria],$B392),
SUMIFS(ENTRADAS[Valor],ENTRADAS[Categoria],$B$385,ENTRADAS[Mês],H$5,ENTRADAS[Ano],$B$5,ENTRADAS[Subcategoria],$B392))))</f>
        <v/>
      </c>
      <c r="I392" s="61" t="str">
        <f>IF($B392="","",IF($B$385="","",IF($F$4=1,
SUMIFS(ENTRADAS[Valor],ENTRADAS[Categoria],$B$385,ENTRADAS[Status],"Concluído",ENTRADAS[Mês],I$5,ENTRADAS[Ano],$B$5,ENTRADAS[Subcategoria],$B392),
SUMIFS(ENTRADAS[Valor],ENTRADAS[Categoria],$B$385,ENTRADAS[Mês],I$5,ENTRADAS[Ano],$B$5,ENTRADAS[Subcategoria],$B392))))</f>
        <v/>
      </c>
      <c r="J392" s="61" t="str">
        <f>IF($B392="","",IF($B$385="","",IF($F$4=1,
SUMIFS(ENTRADAS[Valor],ENTRADAS[Categoria],$B$385,ENTRADAS[Status],"Concluído",ENTRADAS[Mês],J$5,ENTRADAS[Ano],$B$5,ENTRADAS[Subcategoria],$B392),
SUMIFS(ENTRADAS[Valor],ENTRADAS[Categoria],$B$385,ENTRADAS[Mês],J$5,ENTRADAS[Ano],$B$5,ENTRADAS[Subcategoria],$B392))))</f>
        <v/>
      </c>
      <c r="K392" s="61" t="str">
        <f>IF($B392="","",IF($B$385="","",IF($F$4=1,
SUMIFS(ENTRADAS[Valor],ENTRADAS[Categoria],$B$385,ENTRADAS[Status],"Concluído",ENTRADAS[Mês],K$5,ENTRADAS[Ano],$B$5,ENTRADAS[Subcategoria],$B392),
SUMIFS(ENTRADAS[Valor],ENTRADAS[Categoria],$B$385,ENTRADAS[Mês],K$5,ENTRADAS[Ano],$B$5,ENTRADAS[Subcategoria],$B392))))</f>
        <v/>
      </c>
      <c r="L392" s="61" t="str">
        <f>IF($B392="","",IF($B$385="","",IF($F$4=1,
SUMIFS(ENTRADAS[Valor],ENTRADAS[Categoria],$B$385,ENTRADAS[Status],"Concluído",ENTRADAS[Mês],L$5,ENTRADAS[Ano],$B$5,ENTRADAS[Subcategoria],$B392),
SUMIFS(ENTRADAS[Valor],ENTRADAS[Categoria],$B$385,ENTRADAS[Mês],L$5,ENTRADAS[Ano],$B$5,ENTRADAS[Subcategoria],$B392))))</f>
        <v/>
      </c>
      <c r="M392" s="61" t="str">
        <f>IF($B392="","",IF($B$385="","",IF($F$4=1,
SUMIFS(ENTRADAS[Valor],ENTRADAS[Categoria],$B$385,ENTRADAS[Status],"Concluído",ENTRADAS[Mês],M$5,ENTRADAS[Ano],$B$5,ENTRADAS[Subcategoria],$B392),
SUMIFS(ENTRADAS[Valor],ENTRADAS[Categoria],$B$385,ENTRADAS[Mês],M$5,ENTRADAS[Ano],$B$5,ENTRADAS[Subcategoria],$B392))))</f>
        <v/>
      </c>
      <c r="N392" s="61" t="str">
        <f>IF($B392="","",IF($B$385="","",IF($F$4=1,
SUMIFS(ENTRADAS[Valor],ENTRADAS[Categoria],$B$385,ENTRADAS[Status],"Concluído",ENTRADAS[Mês],N$5,ENTRADAS[Ano],$B$5,ENTRADAS[Subcategoria],$B392),
SUMIFS(ENTRADAS[Valor],ENTRADAS[Categoria],$B$385,ENTRADAS[Mês],N$5,ENTRADAS[Ano],$B$5,ENTRADAS[Subcategoria],$B392))))</f>
        <v/>
      </c>
      <c r="O392" s="57">
        <f t="shared" si="13"/>
        <v>0</v>
      </c>
    </row>
    <row r="393" spans="2:15" x14ac:dyDescent="0.3">
      <c r="B393" s="93" t="str">
        <f>IF('PLANO DE CONTAS'!J80="","",'PLANO DE CONTAS'!J80)</f>
        <v/>
      </c>
      <c r="C393" s="61" t="str">
        <f>IF($B393="","",IF($B$385="","",IF($F$4=1,
SUMIFS(ENTRADAS[Valor],ENTRADAS[Categoria],$B$385,ENTRADAS[Status],"Concluído",ENTRADAS[Mês],C$5,ENTRADAS[Ano],$B$5,ENTRADAS[Subcategoria],$B393),
SUMIFS(ENTRADAS[Valor],ENTRADAS[Categoria],$B$385,ENTRADAS[Mês],C$5,ENTRADAS[Ano],$B$5,ENTRADAS[Subcategoria],$B393))))</f>
        <v/>
      </c>
      <c r="D393" s="61" t="str">
        <f>IF($B393="","",IF($B$385="","",IF($F$4=1,
SUMIFS(ENTRADAS[Valor],ENTRADAS[Categoria],$B$385,ENTRADAS[Status],"Concluído",ENTRADAS[Mês],D$5,ENTRADAS[Ano],$B$5,ENTRADAS[Subcategoria],$B393),
SUMIFS(ENTRADAS[Valor],ENTRADAS[Categoria],$B$385,ENTRADAS[Mês],D$5,ENTRADAS[Ano],$B$5,ENTRADAS[Subcategoria],$B393))))</f>
        <v/>
      </c>
      <c r="E393" s="61" t="str">
        <f>IF($B393="","",IF($B$385="","",IF($F$4=1,
SUMIFS(ENTRADAS[Valor],ENTRADAS[Categoria],$B$385,ENTRADAS[Status],"Concluído",ENTRADAS[Mês],E$5,ENTRADAS[Ano],$B$5,ENTRADAS[Subcategoria],$B393),
SUMIFS(ENTRADAS[Valor],ENTRADAS[Categoria],$B$385,ENTRADAS[Mês],E$5,ENTRADAS[Ano],$B$5,ENTRADAS[Subcategoria],$B393))))</f>
        <v/>
      </c>
      <c r="F393" s="61" t="str">
        <f>IF($B393="","",IF($B$385="","",IF($F$4=1,
SUMIFS(ENTRADAS[Valor],ENTRADAS[Categoria],$B$385,ENTRADAS[Status],"Concluído",ENTRADAS[Mês],F$5,ENTRADAS[Ano],$B$5,ENTRADAS[Subcategoria],$B393),
SUMIFS(ENTRADAS[Valor],ENTRADAS[Categoria],$B$385,ENTRADAS[Mês],F$5,ENTRADAS[Ano],$B$5,ENTRADAS[Subcategoria],$B393))))</f>
        <v/>
      </c>
      <c r="G393" s="61" t="str">
        <f>IF($B393="","",IF($B$385="","",IF($F$4=1,
SUMIFS(ENTRADAS[Valor],ENTRADAS[Categoria],$B$385,ENTRADAS[Status],"Concluído",ENTRADAS[Mês],G$5,ENTRADAS[Ano],$B$5,ENTRADAS[Subcategoria],$B393),
SUMIFS(ENTRADAS[Valor],ENTRADAS[Categoria],$B$385,ENTRADAS[Mês],G$5,ENTRADAS[Ano],$B$5,ENTRADAS[Subcategoria],$B393))))</f>
        <v/>
      </c>
      <c r="H393" s="61" t="str">
        <f>IF($B393="","",IF($B$385="","",IF($F$4=1,
SUMIFS(ENTRADAS[Valor],ENTRADAS[Categoria],$B$385,ENTRADAS[Status],"Concluído",ENTRADAS[Mês],H$5,ENTRADAS[Ano],$B$5,ENTRADAS[Subcategoria],$B393),
SUMIFS(ENTRADAS[Valor],ENTRADAS[Categoria],$B$385,ENTRADAS[Mês],H$5,ENTRADAS[Ano],$B$5,ENTRADAS[Subcategoria],$B393))))</f>
        <v/>
      </c>
      <c r="I393" s="61" t="str">
        <f>IF($B393="","",IF($B$385="","",IF($F$4=1,
SUMIFS(ENTRADAS[Valor],ENTRADAS[Categoria],$B$385,ENTRADAS[Status],"Concluído",ENTRADAS[Mês],I$5,ENTRADAS[Ano],$B$5,ENTRADAS[Subcategoria],$B393),
SUMIFS(ENTRADAS[Valor],ENTRADAS[Categoria],$B$385,ENTRADAS[Mês],I$5,ENTRADAS[Ano],$B$5,ENTRADAS[Subcategoria],$B393))))</f>
        <v/>
      </c>
      <c r="J393" s="61" t="str">
        <f>IF($B393="","",IF($B$385="","",IF($F$4=1,
SUMIFS(ENTRADAS[Valor],ENTRADAS[Categoria],$B$385,ENTRADAS[Status],"Concluído",ENTRADAS[Mês],J$5,ENTRADAS[Ano],$B$5,ENTRADAS[Subcategoria],$B393),
SUMIFS(ENTRADAS[Valor],ENTRADAS[Categoria],$B$385,ENTRADAS[Mês],J$5,ENTRADAS[Ano],$B$5,ENTRADAS[Subcategoria],$B393))))</f>
        <v/>
      </c>
      <c r="K393" s="61" t="str">
        <f>IF($B393="","",IF($B$385="","",IF($F$4=1,
SUMIFS(ENTRADAS[Valor],ENTRADAS[Categoria],$B$385,ENTRADAS[Status],"Concluído",ENTRADAS[Mês],K$5,ENTRADAS[Ano],$B$5,ENTRADAS[Subcategoria],$B393),
SUMIFS(ENTRADAS[Valor],ENTRADAS[Categoria],$B$385,ENTRADAS[Mês],K$5,ENTRADAS[Ano],$B$5,ENTRADAS[Subcategoria],$B393))))</f>
        <v/>
      </c>
      <c r="L393" s="61" t="str">
        <f>IF($B393="","",IF($B$385="","",IF($F$4=1,
SUMIFS(ENTRADAS[Valor],ENTRADAS[Categoria],$B$385,ENTRADAS[Status],"Concluído",ENTRADAS[Mês],L$5,ENTRADAS[Ano],$B$5,ENTRADAS[Subcategoria],$B393),
SUMIFS(ENTRADAS[Valor],ENTRADAS[Categoria],$B$385,ENTRADAS[Mês],L$5,ENTRADAS[Ano],$B$5,ENTRADAS[Subcategoria],$B393))))</f>
        <v/>
      </c>
      <c r="M393" s="61" t="str">
        <f>IF($B393="","",IF($B$385="","",IF($F$4=1,
SUMIFS(ENTRADAS[Valor],ENTRADAS[Categoria],$B$385,ENTRADAS[Status],"Concluído",ENTRADAS[Mês],M$5,ENTRADAS[Ano],$B$5,ENTRADAS[Subcategoria],$B393),
SUMIFS(ENTRADAS[Valor],ENTRADAS[Categoria],$B$385,ENTRADAS[Mês],M$5,ENTRADAS[Ano],$B$5,ENTRADAS[Subcategoria],$B393))))</f>
        <v/>
      </c>
      <c r="N393" s="61" t="str">
        <f>IF($B393="","",IF($B$385="","",IF($F$4=1,
SUMIFS(ENTRADAS[Valor],ENTRADAS[Categoria],$B$385,ENTRADAS[Status],"Concluído",ENTRADAS[Mês],N$5,ENTRADAS[Ano],$B$5,ENTRADAS[Subcategoria],$B393),
SUMIFS(ENTRADAS[Valor],ENTRADAS[Categoria],$B$385,ENTRADAS[Mês],N$5,ENTRADAS[Ano],$B$5,ENTRADAS[Subcategoria],$B393))))</f>
        <v/>
      </c>
      <c r="O393" s="57">
        <f t="shared" si="13"/>
        <v>0</v>
      </c>
    </row>
    <row r="394" spans="2:15" x14ac:dyDescent="0.3">
      <c r="B394" s="93" t="str">
        <f>IF('PLANO DE CONTAS'!J81="","",'PLANO DE CONTAS'!J81)</f>
        <v/>
      </c>
      <c r="C394" s="61" t="str">
        <f>IF($B394="","",IF($B$385="","",IF($F$4=1,
SUMIFS(ENTRADAS[Valor],ENTRADAS[Categoria],$B$385,ENTRADAS[Status],"Concluído",ENTRADAS[Mês],C$5,ENTRADAS[Ano],$B$5,ENTRADAS[Subcategoria],$B394),
SUMIFS(ENTRADAS[Valor],ENTRADAS[Categoria],$B$385,ENTRADAS[Mês],C$5,ENTRADAS[Ano],$B$5,ENTRADAS[Subcategoria],$B394))))</f>
        <v/>
      </c>
      <c r="D394" s="61" t="str">
        <f>IF($B394="","",IF($B$385="","",IF($F$4=1,
SUMIFS(ENTRADAS[Valor],ENTRADAS[Categoria],$B$385,ENTRADAS[Status],"Concluído",ENTRADAS[Mês],D$5,ENTRADAS[Ano],$B$5,ENTRADAS[Subcategoria],$B394),
SUMIFS(ENTRADAS[Valor],ENTRADAS[Categoria],$B$385,ENTRADAS[Mês],D$5,ENTRADAS[Ano],$B$5,ENTRADAS[Subcategoria],$B394))))</f>
        <v/>
      </c>
      <c r="E394" s="61" t="str">
        <f>IF($B394="","",IF($B$385="","",IF($F$4=1,
SUMIFS(ENTRADAS[Valor],ENTRADAS[Categoria],$B$385,ENTRADAS[Status],"Concluído",ENTRADAS[Mês],E$5,ENTRADAS[Ano],$B$5,ENTRADAS[Subcategoria],$B394),
SUMIFS(ENTRADAS[Valor],ENTRADAS[Categoria],$B$385,ENTRADAS[Mês],E$5,ENTRADAS[Ano],$B$5,ENTRADAS[Subcategoria],$B394))))</f>
        <v/>
      </c>
      <c r="F394" s="61" t="str">
        <f>IF($B394="","",IF($B$385="","",IF($F$4=1,
SUMIFS(ENTRADAS[Valor],ENTRADAS[Categoria],$B$385,ENTRADAS[Status],"Concluído",ENTRADAS[Mês],F$5,ENTRADAS[Ano],$B$5,ENTRADAS[Subcategoria],$B394),
SUMIFS(ENTRADAS[Valor],ENTRADAS[Categoria],$B$385,ENTRADAS[Mês],F$5,ENTRADAS[Ano],$B$5,ENTRADAS[Subcategoria],$B394))))</f>
        <v/>
      </c>
      <c r="G394" s="61" t="str">
        <f>IF($B394="","",IF($B$385="","",IF($F$4=1,
SUMIFS(ENTRADAS[Valor],ENTRADAS[Categoria],$B$385,ENTRADAS[Status],"Concluído",ENTRADAS[Mês],G$5,ENTRADAS[Ano],$B$5,ENTRADAS[Subcategoria],$B394),
SUMIFS(ENTRADAS[Valor],ENTRADAS[Categoria],$B$385,ENTRADAS[Mês],G$5,ENTRADAS[Ano],$B$5,ENTRADAS[Subcategoria],$B394))))</f>
        <v/>
      </c>
      <c r="H394" s="61" t="str">
        <f>IF($B394="","",IF($B$385="","",IF($F$4=1,
SUMIFS(ENTRADAS[Valor],ENTRADAS[Categoria],$B$385,ENTRADAS[Status],"Concluído",ENTRADAS[Mês],H$5,ENTRADAS[Ano],$B$5,ENTRADAS[Subcategoria],$B394),
SUMIFS(ENTRADAS[Valor],ENTRADAS[Categoria],$B$385,ENTRADAS[Mês],H$5,ENTRADAS[Ano],$B$5,ENTRADAS[Subcategoria],$B394))))</f>
        <v/>
      </c>
      <c r="I394" s="61" t="str">
        <f>IF($B394="","",IF($B$385="","",IF($F$4=1,
SUMIFS(ENTRADAS[Valor],ENTRADAS[Categoria],$B$385,ENTRADAS[Status],"Concluído",ENTRADAS[Mês],I$5,ENTRADAS[Ano],$B$5,ENTRADAS[Subcategoria],$B394),
SUMIFS(ENTRADAS[Valor],ENTRADAS[Categoria],$B$385,ENTRADAS[Mês],I$5,ENTRADAS[Ano],$B$5,ENTRADAS[Subcategoria],$B394))))</f>
        <v/>
      </c>
      <c r="J394" s="61" t="str">
        <f>IF($B394="","",IF($B$385="","",IF($F$4=1,
SUMIFS(ENTRADAS[Valor],ENTRADAS[Categoria],$B$385,ENTRADAS[Status],"Concluído",ENTRADAS[Mês],J$5,ENTRADAS[Ano],$B$5,ENTRADAS[Subcategoria],$B394),
SUMIFS(ENTRADAS[Valor],ENTRADAS[Categoria],$B$385,ENTRADAS[Mês],J$5,ENTRADAS[Ano],$B$5,ENTRADAS[Subcategoria],$B394))))</f>
        <v/>
      </c>
      <c r="K394" s="61" t="str">
        <f>IF($B394="","",IF($B$385="","",IF($F$4=1,
SUMIFS(ENTRADAS[Valor],ENTRADAS[Categoria],$B$385,ENTRADAS[Status],"Concluído",ENTRADAS[Mês],K$5,ENTRADAS[Ano],$B$5,ENTRADAS[Subcategoria],$B394),
SUMIFS(ENTRADAS[Valor],ENTRADAS[Categoria],$B$385,ENTRADAS[Mês],K$5,ENTRADAS[Ano],$B$5,ENTRADAS[Subcategoria],$B394))))</f>
        <v/>
      </c>
      <c r="L394" s="61" t="str">
        <f>IF($B394="","",IF($B$385="","",IF($F$4=1,
SUMIFS(ENTRADAS[Valor],ENTRADAS[Categoria],$B$385,ENTRADAS[Status],"Concluído",ENTRADAS[Mês],L$5,ENTRADAS[Ano],$B$5,ENTRADAS[Subcategoria],$B394),
SUMIFS(ENTRADAS[Valor],ENTRADAS[Categoria],$B$385,ENTRADAS[Mês],L$5,ENTRADAS[Ano],$B$5,ENTRADAS[Subcategoria],$B394))))</f>
        <v/>
      </c>
      <c r="M394" s="61" t="str">
        <f>IF($B394="","",IF($B$385="","",IF($F$4=1,
SUMIFS(ENTRADAS[Valor],ENTRADAS[Categoria],$B$385,ENTRADAS[Status],"Concluído",ENTRADAS[Mês],M$5,ENTRADAS[Ano],$B$5,ENTRADAS[Subcategoria],$B394),
SUMIFS(ENTRADAS[Valor],ENTRADAS[Categoria],$B$385,ENTRADAS[Mês],M$5,ENTRADAS[Ano],$B$5,ENTRADAS[Subcategoria],$B394))))</f>
        <v/>
      </c>
      <c r="N394" s="61" t="str">
        <f>IF($B394="","",IF($B$385="","",IF($F$4=1,
SUMIFS(ENTRADAS[Valor],ENTRADAS[Categoria],$B$385,ENTRADAS[Status],"Concluído",ENTRADAS[Mês],N$5,ENTRADAS[Ano],$B$5,ENTRADAS[Subcategoria],$B394),
SUMIFS(ENTRADAS[Valor],ENTRADAS[Categoria],$B$385,ENTRADAS[Mês],N$5,ENTRADAS[Ano],$B$5,ENTRADAS[Subcategoria],$B394))))</f>
        <v/>
      </c>
      <c r="O394" s="57">
        <f t="shared" si="13"/>
        <v>0</v>
      </c>
    </row>
    <row r="395" spans="2:15" x14ac:dyDescent="0.3">
      <c r="B395" s="93" t="str">
        <f>IF('PLANO DE CONTAS'!J82="","",'PLANO DE CONTAS'!J82)</f>
        <v/>
      </c>
      <c r="C395" s="61" t="str">
        <f>IF($B395="","",IF($B$385="","",IF($F$4=1,
SUMIFS(ENTRADAS[Valor],ENTRADAS[Categoria],$B$385,ENTRADAS[Status],"Concluído",ENTRADAS[Mês],C$5,ENTRADAS[Ano],$B$5,ENTRADAS[Subcategoria],$B395),
SUMIFS(ENTRADAS[Valor],ENTRADAS[Categoria],$B$385,ENTRADAS[Mês],C$5,ENTRADAS[Ano],$B$5,ENTRADAS[Subcategoria],$B395))))</f>
        <v/>
      </c>
      <c r="D395" s="61" t="str">
        <f>IF($B395="","",IF($B$385="","",IF($F$4=1,
SUMIFS(ENTRADAS[Valor],ENTRADAS[Categoria],$B$385,ENTRADAS[Status],"Concluído",ENTRADAS[Mês],D$5,ENTRADAS[Ano],$B$5,ENTRADAS[Subcategoria],$B395),
SUMIFS(ENTRADAS[Valor],ENTRADAS[Categoria],$B$385,ENTRADAS[Mês],D$5,ENTRADAS[Ano],$B$5,ENTRADAS[Subcategoria],$B395))))</f>
        <v/>
      </c>
      <c r="E395" s="61" t="str">
        <f>IF($B395="","",IF($B$385="","",IF($F$4=1,
SUMIFS(ENTRADAS[Valor],ENTRADAS[Categoria],$B$385,ENTRADAS[Status],"Concluído",ENTRADAS[Mês],E$5,ENTRADAS[Ano],$B$5,ENTRADAS[Subcategoria],$B395),
SUMIFS(ENTRADAS[Valor],ENTRADAS[Categoria],$B$385,ENTRADAS[Mês],E$5,ENTRADAS[Ano],$B$5,ENTRADAS[Subcategoria],$B395))))</f>
        <v/>
      </c>
      <c r="F395" s="61" t="str">
        <f>IF($B395="","",IF($B$385="","",IF($F$4=1,
SUMIFS(ENTRADAS[Valor],ENTRADAS[Categoria],$B$385,ENTRADAS[Status],"Concluído",ENTRADAS[Mês],F$5,ENTRADAS[Ano],$B$5,ENTRADAS[Subcategoria],$B395),
SUMIFS(ENTRADAS[Valor],ENTRADAS[Categoria],$B$385,ENTRADAS[Mês],F$5,ENTRADAS[Ano],$B$5,ENTRADAS[Subcategoria],$B395))))</f>
        <v/>
      </c>
      <c r="G395" s="61" t="str">
        <f>IF($B395="","",IF($B$385="","",IF($F$4=1,
SUMIFS(ENTRADAS[Valor],ENTRADAS[Categoria],$B$385,ENTRADAS[Status],"Concluído",ENTRADAS[Mês],G$5,ENTRADAS[Ano],$B$5,ENTRADAS[Subcategoria],$B395),
SUMIFS(ENTRADAS[Valor],ENTRADAS[Categoria],$B$385,ENTRADAS[Mês],G$5,ENTRADAS[Ano],$B$5,ENTRADAS[Subcategoria],$B395))))</f>
        <v/>
      </c>
      <c r="H395" s="61" t="str">
        <f>IF($B395="","",IF($B$385="","",IF($F$4=1,
SUMIFS(ENTRADAS[Valor],ENTRADAS[Categoria],$B$385,ENTRADAS[Status],"Concluído",ENTRADAS[Mês],H$5,ENTRADAS[Ano],$B$5,ENTRADAS[Subcategoria],$B395),
SUMIFS(ENTRADAS[Valor],ENTRADAS[Categoria],$B$385,ENTRADAS[Mês],H$5,ENTRADAS[Ano],$B$5,ENTRADAS[Subcategoria],$B395))))</f>
        <v/>
      </c>
      <c r="I395" s="61" t="str">
        <f>IF($B395="","",IF($B$385="","",IF($F$4=1,
SUMIFS(ENTRADAS[Valor],ENTRADAS[Categoria],$B$385,ENTRADAS[Status],"Concluído",ENTRADAS[Mês],I$5,ENTRADAS[Ano],$B$5,ENTRADAS[Subcategoria],$B395),
SUMIFS(ENTRADAS[Valor],ENTRADAS[Categoria],$B$385,ENTRADAS[Mês],I$5,ENTRADAS[Ano],$B$5,ENTRADAS[Subcategoria],$B395))))</f>
        <v/>
      </c>
      <c r="J395" s="61" t="str">
        <f>IF($B395="","",IF($B$385="","",IF($F$4=1,
SUMIFS(ENTRADAS[Valor],ENTRADAS[Categoria],$B$385,ENTRADAS[Status],"Concluído",ENTRADAS[Mês],J$5,ENTRADAS[Ano],$B$5,ENTRADAS[Subcategoria],$B395),
SUMIFS(ENTRADAS[Valor],ENTRADAS[Categoria],$B$385,ENTRADAS[Mês],J$5,ENTRADAS[Ano],$B$5,ENTRADAS[Subcategoria],$B395))))</f>
        <v/>
      </c>
      <c r="K395" s="61" t="str">
        <f>IF($B395="","",IF($B$385="","",IF($F$4=1,
SUMIFS(ENTRADAS[Valor],ENTRADAS[Categoria],$B$385,ENTRADAS[Status],"Concluído",ENTRADAS[Mês],K$5,ENTRADAS[Ano],$B$5,ENTRADAS[Subcategoria],$B395),
SUMIFS(ENTRADAS[Valor],ENTRADAS[Categoria],$B$385,ENTRADAS[Mês],K$5,ENTRADAS[Ano],$B$5,ENTRADAS[Subcategoria],$B395))))</f>
        <v/>
      </c>
      <c r="L395" s="61" t="str">
        <f>IF($B395="","",IF($B$385="","",IF($F$4=1,
SUMIFS(ENTRADAS[Valor],ENTRADAS[Categoria],$B$385,ENTRADAS[Status],"Concluído",ENTRADAS[Mês],L$5,ENTRADAS[Ano],$B$5,ENTRADAS[Subcategoria],$B395),
SUMIFS(ENTRADAS[Valor],ENTRADAS[Categoria],$B$385,ENTRADAS[Mês],L$5,ENTRADAS[Ano],$B$5,ENTRADAS[Subcategoria],$B395))))</f>
        <v/>
      </c>
      <c r="M395" s="61" t="str">
        <f>IF($B395="","",IF($B$385="","",IF($F$4=1,
SUMIFS(ENTRADAS[Valor],ENTRADAS[Categoria],$B$385,ENTRADAS[Status],"Concluído",ENTRADAS[Mês],M$5,ENTRADAS[Ano],$B$5,ENTRADAS[Subcategoria],$B395),
SUMIFS(ENTRADAS[Valor],ENTRADAS[Categoria],$B$385,ENTRADAS[Mês],M$5,ENTRADAS[Ano],$B$5,ENTRADAS[Subcategoria],$B395))))</f>
        <v/>
      </c>
      <c r="N395" s="61" t="str">
        <f>IF($B395="","",IF($B$385="","",IF($F$4=1,
SUMIFS(ENTRADAS[Valor],ENTRADAS[Categoria],$B$385,ENTRADAS[Status],"Concluído",ENTRADAS[Mês],N$5,ENTRADAS[Ano],$B$5,ENTRADAS[Subcategoria],$B395),
SUMIFS(ENTRADAS[Valor],ENTRADAS[Categoria],$B$385,ENTRADAS[Mês],N$5,ENTRADAS[Ano],$B$5,ENTRADAS[Subcategoria],$B395))))</f>
        <v/>
      </c>
      <c r="O395" s="57">
        <f t="shared" si="13"/>
        <v>0</v>
      </c>
    </row>
    <row r="396" spans="2:15" x14ac:dyDescent="0.3">
      <c r="B396" s="93" t="str">
        <f>IF('PLANO DE CONTAS'!J83="","",'PLANO DE CONTAS'!J83)</f>
        <v/>
      </c>
      <c r="C396" s="61" t="str">
        <f>IF($B396="","",IF($B$385="","",IF($F$4=1,
SUMIFS(ENTRADAS[Valor],ENTRADAS[Categoria],$B$385,ENTRADAS[Status],"Concluído",ENTRADAS[Mês],C$5,ENTRADAS[Ano],$B$5,ENTRADAS[Subcategoria],$B396),
SUMIFS(ENTRADAS[Valor],ENTRADAS[Categoria],$B$385,ENTRADAS[Mês],C$5,ENTRADAS[Ano],$B$5,ENTRADAS[Subcategoria],$B396))))</f>
        <v/>
      </c>
      <c r="D396" s="61" t="str">
        <f>IF($B396="","",IF($B$385="","",IF($F$4=1,
SUMIFS(ENTRADAS[Valor],ENTRADAS[Categoria],$B$385,ENTRADAS[Status],"Concluído",ENTRADAS[Mês],D$5,ENTRADAS[Ano],$B$5,ENTRADAS[Subcategoria],$B396),
SUMIFS(ENTRADAS[Valor],ENTRADAS[Categoria],$B$385,ENTRADAS[Mês],D$5,ENTRADAS[Ano],$B$5,ENTRADAS[Subcategoria],$B396))))</f>
        <v/>
      </c>
      <c r="E396" s="61" t="str">
        <f>IF($B396="","",IF($B$385="","",IF($F$4=1,
SUMIFS(ENTRADAS[Valor],ENTRADAS[Categoria],$B$385,ENTRADAS[Status],"Concluído",ENTRADAS[Mês],E$5,ENTRADAS[Ano],$B$5,ENTRADAS[Subcategoria],$B396),
SUMIFS(ENTRADAS[Valor],ENTRADAS[Categoria],$B$385,ENTRADAS[Mês],E$5,ENTRADAS[Ano],$B$5,ENTRADAS[Subcategoria],$B396))))</f>
        <v/>
      </c>
      <c r="F396" s="61" t="str">
        <f>IF($B396="","",IF($B$385="","",IF($F$4=1,
SUMIFS(ENTRADAS[Valor],ENTRADAS[Categoria],$B$385,ENTRADAS[Status],"Concluído",ENTRADAS[Mês],F$5,ENTRADAS[Ano],$B$5,ENTRADAS[Subcategoria],$B396),
SUMIFS(ENTRADAS[Valor],ENTRADAS[Categoria],$B$385,ENTRADAS[Mês],F$5,ENTRADAS[Ano],$B$5,ENTRADAS[Subcategoria],$B396))))</f>
        <v/>
      </c>
      <c r="G396" s="61" t="str">
        <f>IF($B396="","",IF($B$385="","",IF($F$4=1,
SUMIFS(ENTRADAS[Valor],ENTRADAS[Categoria],$B$385,ENTRADAS[Status],"Concluído",ENTRADAS[Mês],G$5,ENTRADAS[Ano],$B$5,ENTRADAS[Subcategoria],$B396),
SUMIFS(ENTRADAS[Valor],ENTRADAS[Categoria],$B$385,ENTRADAS[Mês],G$5,ENTRADAS[Ano],$B$5,ENTRADAS[Subcategoria],$B396))))</f>
        <v/>
      </c>
      <c r="H396" s="61" t="str">
        <f>IF($B396="","",IF($B$385="","",IF($F$4=1,
SUMIFS(ENTRADAS[Valor],ENTRADAS[Categoria],$B$385,ENTRADAS[Status],"Concluído",ENTRADAS[Mês],H$5,ENTRADAS[Ano],$B$5,ENTRADAS[Subcategoria],$B396),
SUMIFS(ENTRADAS[Valor],ENTRADAS[Categoria],$B$385,ENTRADAS[Mês],H$5,ENTRADAS[Ano],$B$5,ENTRADAS[Subcategoria],$B396))))</f>
        <v/>
      </c>
      <c r="I396" s="61" t="str">
        <f>IF($B396="","",IF($B$385="","",IF($F$4=1,
SUMIFS(ENTRADAS[Valor],ENTRADAS[Categoria],$B$385,ENTRADAS[Status],"Concluído",ENTRADAS[Mês],I$5,ENTRADAS[Ano],$B$5,ENTRADAS[Subcategoria],$B396),
SUMIFS(ENTRADAS[Valor],ENTRADAS[Categoria],$B$385,ENTRADAS[Mês],I$5,ENTRADAS[Ano],$B$5,ENTRADAS[Subcategoria],$B396))))</f>
        <v/>
      </c>
      <c r="J396" s="61" t="str">
        <f>IF($B396="","",IF($B$385="","",IF($F$4=1,
SUMIFS(ENTRADAS[Valor],ENTRADAS[Categoria],$B$385,ENTRADAS[Status],"Concluído",ENTRADAS[Mês],J$5,ENTRADAS[Ano],$B$5,ENTRADAS[Subcategoria],$B396),
SUMIFS(ENTRADAS[Valor],ENTRADAS[Categoria],$B$385,ENTRADAS[Mês],J$5,ENTRADAS[Ano],$B$5,ENTRADAS[Subcategoria],$B396))))</f>
        <v/>
      </c>
      <c r="K396" s="61" t="str">
        <f>IF($B396="","",IF($B$385="","",IF($F$4=1,
SUMIFS(ENTRADAS[Valor],ENTRADAS[Categoria],$B$385,ENTRADAS[Status],"Concluído",ENTRADAS[Mês],K$5,ENTRADAS[Ano],$B$5,ENTRADAS[Subcategoria],$B396),
SUMIFS(ENTRADAS[Valor],ENTRADAS[Categoria],$B$385,ENTRADAS[Mês],K$5,ENTRADAS[Ano],$B$5,ENTRADAS[Subcategoria],$B396))))</f>
        <v/>
      </c>
      <c r="L396" s="61" t="str">
        <f>IF($B396="","",IF($B$385="","",IF($F$4=1,
SUMIFS(ENTRADAS[Valor],ENTRADAS[Categoria],$B$385,ENTRADAS[Status],"Concluído",ENTRADAS[Mês],L$5,ENTRADAS[Ano],$B$5,ENTRADAS[Subcategoria],$B396),
SUMIFS(ENTRADAS[Valor],ENTRADAS[Categoria],$B$385,ENTRADAS[Mês],L$5,ENTRADAS[Ano],$B$5,ENTRADAS[Subcategoria],$B396))))</f>
        <v/>
      </c>
      <c r="M396" s="61" t="str">
        <f>IF($B396="","",IF($B$385="","",IF($F$4=1,
SUMIFS(ENTRADAS[Valor],ENTRADAS[Categoria],$B$385,ENTRADAS[Status],"Concluído",ENTRADAS[Mês],M$5,ENTRADAS[Ano],$B$5,ENTRADAS[Subcategoria],$B396),
SUMIFS(ENTRADAS[Valor],ENTRADAS[Categoria],$B$385,ENTRADAS[Mês],M$5,ENTRADAS[Ano],$B$5,ENTRADAS[Subcategoria],$B396))))</f>
        <v/>
      </c>
      <c r="N396" s="61" t="str">
        <f>IF($B396="","",IF($B$385="","",IF($F$4=1,
SUMIFS(ENTRADAS[Valor],ENTRADAS[Categoria],$B$385,ENTRADAS[Status],"Concluído",ENTRADAS[Mês],N$5,ENTRADAS[Ano],$B$5,ENTRADAS[Subcategoria],$B396),
SUMIFS(ENTRADAS[Valor],ENTRADAS[Categoria],$B$385,ENTRADAS[Mês],N$5,ENTRADAS[Ano],$B$5,ENTRADAS[Subcategoria],$B396))))</f>
        <v/>
      </c>
      <c r="O396" s="57">
        <f t="shared" si="13"/>
        <v>0</v>
      </c>
    </row>
    <row r="397" spans="2:15" x14ac:dyDescent="0.3">
      <c r="B397" s="93" t="str">
        <f>IF('PLANO DE CONTAS'!J84="","",'PLANO DE CONTAS'!J84)</f>
        <v/>
      </c>
      <c r="C397" s="61" t="str">
        <f>IF($B397="","",IF($B$385="","",IF($F$4=1,
SUMIFS(ENTRADAS[Valor],ENTRADAS[Categoria],$B$385,ENTRADAS[Status],"Concluído",ENTRADAS[Mês],C$5,ENTRADAS[Ano],$B$5,ENTRADAS[Subcategoria],$B397),
SUMIFS(ENTRADAS[Valor],ENTRADAS[Categoria],$B$385,ENTRADAS[Mês],C$5,ENTRADAS[Ano],$B$5,ENTRADAS[Subcategoria],$B397))))</f>
        <v/>
      </c>
      <c r="D397" s="61" t="str">
        <f>IF($B397="","",IF($B$385="","",IF($F$4=1,
SUMIFS(ENTRADAS[Valor],ENTRADAS[Categoria],$B$385,ENTRADAS[Status],"Concluído",ENTRADAS[Mês],D$5,ENTRADAS[Ano],$B$5,ENTRADAS[Subcategoria],$B397),
SUMIFS(ENTRADAS[Valor],ENTRADAS[Categoria],$B$385,ENTRADAS[Mês],D$5,ENTRADAS[Ano],$B$5,ENTRADAS[Subcategoria],$B397))))</f>
        <v/>
      </c>
      <c r="E397" s="61" t="str">
        <f>IF($B397="","",IF($B$385="","",IF($F$4=1,
SUMIFS(ENTRADAS[Valor],ENTRADAS[Categoria],$B$385,ENTRADAS[Status],"Concluído",ENTRADAS[Mês],E$5,ENTRADAS[Ano],$B$5,ENTRADAS[Subcategoria],$B397),
SUMIFS(ENTRADAS[Valor],ENTRADAS[Categoria],$B$385,ENTRADAS[Mês],E$5,ENTRADAS[Ano],$B$5,ENTRADAS[Subcategoria],$B397))))</f>
        <v/>
      </c>
      <c r="F397" s="61" t="str">
        <f>IF($B397="","",IF($B$385="","",IF($F$4=1,
SUMIFS(ENTRADAS[Valor],ENTRADAS[Categoria],$B$385,ENTRADAS[Status],"Concluído",ENTRADAS[Mês],F$5,ENTRADAS[Ano],$B$5,ENTRADAS[Subcategoria],$B397),
SUMIFS(ENTRADAS[Valor],ENTRADAS[Categoria],$B$385,ENTRADAS[Mês],F$5,ENTRADAS[Ano],$B$5,ENTRADAS[Subcategoria],$B397))))</f>
        <v/>
      </c>
      <c r="G397" s="61" t="str">
        <f>IF($B397="","",IF($B$385="","",IF($F$4=1,
SUMIFS(ENTRADAS[Valor],ENTRADAS[Categoria],$B$385,ENTRADAS[Status],"Concluído",ENTRADAS[Mês],G$5,ENTRADAS[Ano],$B$5,ENTRADAS[Subcategoria],$B397),
SUMIFS(ENTRADAS[Valor],ENTRADAS[Categoria],$B$385,ENTRADAS[Mês],G$5,ENTRADAS[Ano],$B$5,ENTRADAS[Subcategoria],$B397))))</f>
        <v/>
      </c>
      <c r="H397" s="61" t="str">
        <f>IF($B397="","",IF($B$385="","",IF($F$4=1,
SUMIFS(ENTRADAS[Valor],ENTRADAS[Categoria],$B$385,ENTRADAS[Status],"Concluído",ENTRADAS[Mês],H$5,ENTRADAS[Ano],$B$5,ENTRADAS[Subcategoria],$B397),
SUMIFS(ENTRADAS[Valor],ENTRADAS[Categoria],$B$385,ENTRADAS[Mês],H$5,ENTRADAS[Ano],$B$5,ENTRADAS[Subcategoria],$B397))))</f>
        <v/>
      </c>
      <c r="I397" s="61" t="str">
        <f>IF($B397="","",IF($B$385="","",IF($F$4=1,
SUMIFS(ENTRADAS[Valor],ENTRADAS[Categoria],$B$385,ENTRADAS[Status],"Concluído",ENTRADAS[Mês],I$5,ENTRADAS[Ano],$B$5,ENTRADAS[Subcategoria],$B397),
SUMIFS(ENTRADAS[Valor],ENTRADAS[Categoria],$B$385,ENTRADAS[Mês],I$5,ENTRADAS[Ano],$B$5,ENTRADAS[Subcategoria],$B397))))</f>
        <v/>
      </c>
      <c r="J397" s="61" t="str">
        <f>IF($B397="","",IF($B$385="","",IF($F$4=1,
SUMIFS(ENTRADAS[Valor],ENTRADAS[Categoria],$B$385,ENTRADAS[Status],"Concluído",ENTRADAS[Mês],J$5,ENTRADAS[Ano],$B$5,ENTRADAS[Subcategoria],$B397),
SUMIFS(ENTRADAS[Valor],ENTRADAS[Categoria],$B$385,ENTRADAS[Mês],J$5,ENTRADAS[Ano],$B$5,ENTRADAS[Subcategoria],$B397))))</f>
        <v/>
      </c>
      <c r="K397" s="61" t="str">
        <f>IF($B397="","",IF($B$385="","",IF($F$4=1,
SUMIFS(ENTRADAS[Valor],ENTRADAS[Categoria],$B$385,ENTRADAS[Status],"Concluído",ENTRADAS[Mês],K$5,ENTRADAS[Ano],$B$5,ENTRADAS[Subcategoria],$B397),
SUMIFS(ENTRADAS[Valor],ENTRADAS[Categoria],$B$385,ENTRADAS[Mês],K$5,ENTRADAS[Ano],$B$5,ENTRADAS[Subcategoria],$B397))))</f>
        <v/>
      </c>
      <c r="L397" s="61" t="str">
        <f>IF($B397="","",IF($B$385="","",IF($F$4=1,
SUMIFS(ENTRADAS[Valor],ENTRADAS[Categoria],$B$385,ENTRADAS[Status],"Concluído",ENTRADAS[Mês],L$5,ENTRADAS[Ano],$B$5,ENTRADAS[Subcategoria],$B397),
SUMIFS(ENTRADAS[Valor],ENTRADAS[Categoria],$B$385,ENTRADAS[Mês],L$5,ENTRADAS[Ano],$B$5,ENTRADAS[Subcategoria],$B397))))</f>
        <v/>
      </c>
      <c r="M397" s="61" t="str">
        <f>IF($B397="","",IF($B$385="","",IF($F$4=1,
SUMIFS(ENTRADAS[Valor],ENTRADAS[Categoria],$B$385,ENTRADAS[Status],"Concluído",ENTRADAS[Mês],M$5,ENTRADAS[Ano],$B$5,ENTRADAS[Subcategoria],$B397),
SUMIFS(ENTRADAS[Valor],ENTRADAS[Categoria],$B$385,ENTRADAS[Mês],M$5,ENTRADAS[Ano],$B$5,ENTRADAS[Subcategoria],$B397))))</f>
        <v/>
      </c>
      <c r="N397" s="61" t="str">
        <f>IF($B397="","",IF($B$385="","",IF($F$4=1,
SUMIFS(ENTRADAS[Valor],ENTRADAS[Categoria],$B$385,ENTRADAS[Status],"Concluído",ENTRADAS[Mês],N$5,ENTRADAS[Ano],$B$5,ENTRADAS[Subcategoria],$B397),
SUMIFS(ENTRADAS[Valor],ENTRADAS[Categoria],$B$385,ENTRADAS[Mês],N$5,ENTRADAS[Ano],$B$5,ENTRADAS[Subcategoria],$B397))))</f>
        <v/>
      </c>
      <c r="O397" s="57">
        <f t="shared" si="13"/>
        <v>0</v>
      </c>
    </row>
    <row r="398" spans="2:15" x14ac:dyDescent="0.3">
      <c r="B398" s="93" t="str">
        <f>IF('PLANO DE CONTAS'!J85="","",'PLANO DE CONTAS'!J85)</f>
        <v/>
      </c>
      <c r="C398" s="61" t="str">
        <f>IF($B398="","",IF($B$385="","",IF($F$4=1,
SUMIFS(ENTRADAS[Valor],ENTRADAS[Categoria],$B$385,ENTRADAS[Status],"Concluído",ENTRADAS[Mês],C$5,ENTRADAS[Ano],$B$5,ENTRADAS[Subcategoria],$B398),
SUMIFS(ENTRADAS[Valor],ENTRADAS[Categoria],$B$385,ENTRADAS[Mês],C$5,ENTRADAS[Ano],$B$5,ENTRADAS[Subcategoria],$B398))))</f>
        <v/>
      </c>
      <c r="D398" s="61" t="str">
        <f>IF($B398="","",IF($B$385="","",IF($F$4=1,
SUMIFS(ENTRADAS[Valor],ENTRADAS[Categoria],$B$385,ENTRADAS[Status],"Concluído",ENTRADAS[Mês],D$5,ENTRADAS[Ano],$B$5,ENTRADAS[Subcategoria],$B398),
SUMIFS(ENTRADAS[Valor],ENTRADAS[Categoria],$B$385,ENTRADAS[Mês],D$5,ENTRADAS[Ano],$B$5,ENTRADAS[Subcategoria],$B398))))</f>
        <v/>
      </c>
      <c r="E398" s="61" t="str">
        <f>IF($B398="","",IF($B$385="","",IF($F$4=1,
SUMIFS(ENTRADAS[Valor],ENTRADAS[Categoria],$B$385,ENTRADAS[Status],"Concluído",ENTRADAS[Mês],E$5,ENTRADAS[Ano],$B$5,ENTRADAS[Subcategoria],$B398),
SUMIFS(ENTRADAS[Valor],ENTRADAS[Categoria],$B$385,ENTRADAS[Mês],E$5,ENTRADAS[Ano],$B$5,ENTRADAS[Subcategoria],$B398))))</f>
        <v/>
      </c>
      <c r="F398" s="61" t="str">
        <f>IF($B398="","",IF($B$385="","",IF($F$4=1,
SUMIFS(ENTRADAS[Valor],ENTRADAS[Categoria],$B$385,ENTRADAS[Status],"Concluído",ENTRADAS[Mês],F$5,ENTRADAS[Ano],$B$5,ENTRADAS[Subcategoria],$B398),
SUMIFS(ENTRADAS[Valor],ENTRADAS[Categoria],$B$385,ENTRADAS[Mês],F$5,ENTRADAS[Ano],$B$5,ENTRADAS[Subcategoria],$B398))))</f>
        <v/>
      </c>
      <c r="G398" s="61" t="str">
        <f>IF($B398="","",IF($B$385="","",IF($F$4=1,
SUMIFS(ENTRADAS[Valor],ENTRADAS[Categoria],$B$385,ENTRADAS[Status],"Concluído",ENTRADAS[Mês],G$5,ENTRADAS[Ano],$B$5,ENTRADAS[Subcategoria],$B398),
SUMIFS(ENTRADAS[Valor],ENTRADAS[Categoria],$B$385,ENTRADAS[Mês],G$5,ENTRADAS[Ano],$B$5,ENTRADAS[Subcategoria],$B398))))</f>
        <v/>
      </c>
      <c r="H398" s="61" t="str">
        <f>IF($B398="","",IF($B$385="","",IF($F$4=1,
SUMIFS(ENTRADAS[Valor],ENTRADAS[Categoria],$B$385,ENTRADAS[Status],"Concluído",ENTRADAS[Mês],H$5,ENTRADAS[Ano],$B$5,ENTRADAS[Subcategoria],$B398),
SUMIFS(ENTRADAS[Valor],ENTRADAS[Categoria],$B$385,ENTRADAS[Mês],H$5,ENTRADAS[Ano],$B$5,ENTRADAS[Subcategoria],$B398))))</f>
        <v/>
      </c>
      <c r="I398" s="61" t="str">
        <f>IF($B398="","",IF($B$385="","",IF($F$4=1,
SUMIFS(ENTRADAS[Valor],ENTRADAS[Categoria],$B$385,ENTRADAS[Status],"Concluído",ENTRADAS[Mês],I$5,ENTRADAS[Ano],$B$5,ENTRADAS[Subcategoria],$B398),
SUMIFS(ENTRADAS[Valor],ENTRADAS[Categoria],$B$385,ENTRADAS[Mês],I$5,ENTRADAS[Ano],$B$5,ENTRADAS[Subcategoria],$B398))))</f>
        <v/>
      </c>
      <c r="J398" s="61" t="str">
        <f>IF($B398="","",IF($B$385="","",IF($F$4=1,
SUMIFS(ENTRADAS[Valor],ENTRADAS[Categoria],$B$385,ENTRADAS[Status],"Concluído",ENTRADAS[Mês],J$5,ENTRADAS[Ano],$B$5,ENTRADAS[Subcategoria],$B398),
SUMIFS(ENTRADAS[Valor],ENTRADAS[Categoria],$B$385,ENTRADAS[Mês],J$5,ENTRADAS[Ano],$B$5,ENTRADAS[Subcategoria],$B398))))</f>
        <v/>
      </c>
      <c r="K398" s="61" t="str">
        <f>IF($B398="","",IF($B$385="","",IF($F$4=1,
SUMIFS(ENTRADAS[Valor],ENTRADAS[Categoria],$B$385,ENTRADAS[Status],"Concluído",ENTRADAS[Mês],K$5,ENTRADAS[Ano],$B$5,ENTRADAS[Subcategoria],$B398),
SUMIFS(ENTRADAS[Valor],ENTRADAS[Categoria],$B$385,ENTRADAS[Mês],K$5,ENTRADAS[Ano],$B$5,ENTRADAS[Subcategoria],$B398))))</f>
        <v/>
      </c>
      <c r="L398" s="61" t="str">
        <f>IF($B398="","",IF($B$385="","",IF($F$4=1,
SUMIFS(ENTRADAS[Valor],ENTRADAS[Categoria],$B$385,ENTRADAS[Status],"Concluído",ENTRADAS[Mês],L$5,ENTRADAS[Ano],$B$5,ENTRADAS[Subcategoria],$B398),
SUMIFS(ENTRADAS[Valor],ENTRADAS[Categoria],$B$385,ENTRADAS[Mês],L$5,ENTRADAS[Ano],$B$5,ENTRADAS[Subcategoria],$B398))))</f>
        <v/>
      </c>
      <c r="M398" s="61" t="str">
        <f>IF($B398="","",IF($B$385="","",IF($F$4=1,
SUMIFS(ENTRADAS[Valor],ENTRADAS[Categoria],$B$385,ENTRADAS[Status],"Concluído",ENTRADAS[Mês],M$5,ENTRADAS[Ano],$B$5,ENTRADAS[Subcategoria],$B398),
SUMIFS(ENTRADAS[Valor],ENTRADAS[Categoria],$B$385,ENTRADAS[Mês],M$5,ENTRADAS[Ano],$B$5,ENTRADAS[Subcategoria],$B398))))</f>
        <v/>
      </c>
      <c r="N398" s="61" t="str">
        <f>IF($B398="","",IF($B$385="","",IF($F$4=1,
SUMIFS(ENTRADAS[Valor],ENTRADAS[Categoria],$B$385,ENTRADAS[Status],"Concluído",ENTRADAS[Mês],N$5,ENTRADAS[Ano],$B$5,ENTRADAS[Subcategoria],$B398),
SUMIFS(ENTRADAS[Valor],ENTRADAS[Categoria],$B$385,ENTRADAS[Mês],N$5,ENTRADAS[Ano],$B$5,ENTRADAS[Subcategoria],$B398))))</f>
        <v/>
      </c>
      <c r="O398" s="57">
        <f t="shared" si="13"/>
        <v>0</v>
      </c>
    </row>
    <row r="399" spans="2:15" x14ac:dyDescent="0.3">
      <c r="B399" s="93" t="str">
        <f>IF('PLANO DE CONTAS'!J86="","",'PLANO DE CONTAS'!J86)</f>
        <v/>
      </c>
      <c r="C399" s="61" t="str">
        <f>IF($B399="","",IF($B$385="","",IF($F$4=1,
SUMIFS(ENTRADAS[Valor],ENTRADAS[Categoria],$B$385,ENTRADAS[Status],"Concluído",ENTRADAS[Mês],C$5,ENTRADAS[Ano],$B$5,ENTRADAS[Subcategoria],$B399),
SUMIFS(ENTRADAS[Valor],ENTRADAS[Categoria],$B$385,ENTRADAS[Mês],C$5,ENTRADAS[Ano],$B$5,ENTRADAS[Subcategoria],$B399))))</f>
        <v/>
      </c>
      <c r="D399" s="61" t="str">
        <f>IF($B399="","",IF($B$385="","",IF($F$4=1,
SUMIFS(ENTRADAS[Valor],ENTRADAS[Categoria],$B$385,ENTRADAS[Status],"Concluído",ENTRADAS[Mês],D$5,ENTRADAS[Ano],$B$5,ENTRADAS[Subcategoria],$B399),
SUMIFS(ENTRADAS[Valor],ENTRADAS[Categoria],$B$385,ENTRADAS[Mês],D$5,ENTRADAS[Ano],$B$5,ENTRADAS[Subcategoria],$B399))))</f>
        <v/>
      </c>
      <c r="E399" s="61" t="str">
        <f>IF($B399="","",IF($B$385="","",IF($F$4=1,
SUMIFS(ENTRADAS[Valor],ENTRADAS[Categoria],$B$385,ENTRADAS[Status],"Concluído",ENTRADAS[Mês],E$5,ENTRADAS[Ano],$B$5,ENTRADAS[Subcategoria],$B399),
SUMIFS(ENTRADAS[Valor],ENTRADAS[Categoria],$B$385,ENTRADAS[Mês],E$5,ENTRADAS[Ano],$B$5,ENTRADAS[Subcategoria],$B399))))</f>
        <v/>
      </c>
      <c r="F399" s="61" t="str">
        <f>IF($B399="","",IF($B$385="","",IF($F$4=1,
SUMIFS(ENTRADAS[Valor],ENTRADAS[Categoria],$B$385,ENTRADAS[Status],"Concluído",ENTRADAS[Mês],F$5,ENTRADAS[Ano],$B$5,ENTRADAS[Subcategoria],$B399),
SUMIFS(ENTRADAS[Valor],ENTRADAS[Categoria],$B$385,ENTRADAS[Mês],F$5,ENTRADAS[Ano],$B$5,ENTRADAS[Subcategoria],$B399))))</f>
        <v/>
      </c>
      <c r="G399" s="61" t="str">
        <f>IF($B399="","",IF($B$385="","",IF($F$4=1,
SUMIFS(ENTRADAS[Valor],ENTRADAS[Categoria],$B$385,ENTRADAS[Status],"Concluído",ENTRADAS[Mês],G$5,ENTRADAS[Ano],$B$5,ENTRADAS[Subcategoria],$B399),
SUMIFS(ENTRADAS[Valor],ENTRADAS[Categoria],$B$385,ENTRADAS[Mês],G$5,ENTRADAS[Ano],$B$5,ENTRADAS[Subcategoria],$B399))))</f>
        <v/>
      </c>
      <c r="H399" s="61" t="str">
        <f>IF($B399="","",IF($B$385="","",IF($F$4=1,
SUMIFS(ENTRADAS[Valor],ENTRADAS[Categoria],$B$385,ENTRADAS[Status],"Concluído",ENTRADAS[Mês],H$5,ENTRADAS[Ano],$B$5,ENTRADAS[Subcategoria],$B399),
SUMIFS(ENTRADAS[Valor],ENTRADAS[Categoria],$B$385,ENTRADAS[Mês],H$5,ENTRADAS[Ano],$B$5,ENTRADAS[Subcategoria],$B399))))</f>
        <v/>
      </c>
      <c r="I399" s="61" t="str">
        <f>IF($B399="","",IF($B$385="","",IF($F$4=1,
SUMIFS(ENTRADAS[Valor],ENTRADAS[Categoria],$B$385,ENTRADAS[Status],"Concluído",ENTRADAS[Mês],I$5,ENTRADAS[Ano],$B$5,ENTRADAS[Subcategoria],$B399),
SUMIFS(ENTRADAS[Valor],ENTRADAS[Categoria],$B$385,ENTRADAS[Mês],I$5,ENTRADAS[Ano],$B$5,ENTRADAS[Subcategoria],$B399))))</f>
        <v/>
      </c>
      <c r="J399" s="61" t="str">
        <f>IF($B399="","",IF($B$385="","",IF($F$4=1,
SUMIFS(ENTRADAS[Valor],ENTRADAS[Categoria],$B$385,ENTRADAS[Status],"Concluído",ENTRADAS[Mês],J$5,ENTRADAS[Ano],$B$5,ENTRADAS[Subcategoria],$B399),
SUMIFS(ENTRADAS[Valor],ENTRADAS[Categoria],$B$385,ENTRADAS[Mês],J$5,ENTRADAS[Ano],$B$5,ENTRADAS[Subcategoria],$B399))))</f>
        <v/>
      </c>
      <c r="K399" s="61" t="str">
        <f>IF($B399="","",IF($B$385="","",IF($F$4=1,
SUMIFS(ENTRADAS[Valor],ENTRADAS[Categoria],$B$385,ENTRADAS[Status],"Concluído",ENTRADAS[Mês],K$5,ENTRADAS[Ano],$B$5,ENTRADAS[Subcategoria],$B399),
SUMIFS(ENTRADAS[Valor],ENTRADAS[Categoria],$B$385,ENTRADAS[Mês],K$5,ENTRADAS[Ano],$B$5,ENTRADAS[Subcategoria],$B399))))</f>
        <v/>
      </c>
      <c r="L399" s="61" t="str">
        <f>IF($B399="","",IF($B$385="","",IF($F$4=1,
SUMIFS(ENTRADAS[Valor],ENTRADAS[Categoria],$B$385,ENTRADAS[Status],"Concluído",ENTRADAS[Mês],L$5,ENTRADAS[Ano],$B$5,ENTRADAS[Subcategoria],$B399),
SUMIFS(ENTRADAS[Valor],ENTRADAS[Categoria],$B$385,ENTRADAS[Mês],L$5,ENTRADAS[Ano],$B$5,ENTRADAS[Subcategoria],$B399))))</f>
        <v/>
      </c>
      <c r="M399" s="61" t="str">
        <f>IF($B399="","",IF($B$385="","",IF($F$4=1,
SUMIFS(ENTRADAS[Valor],ENTRADAS[Categoria],$B$385,ENTRADAS[Status],"Concluído",ENTRADAS[Mês],M$5,ENTRADAS[Ano],$B$5,ENTRADAS[Subcategoria],$B399),
SUMIFS(ENTRADAS[Valor],ENTRADAS[Categoria],$B$385,ENTRADAS[Mês],M$5,ENTRADAS[Ano],$B$5,ENTRADAS[Subcategoria],$B399))))</f>
        <v/>
      </c>
      <c r="N399" s="61" t="str">
        <f>IF($B399="","",IF($B$385="","",IF($F$4=1,
SUMIFS(ENTRADAS[Valor],ENTRADAS[Categoria],$B$385,ENTRADAS[Status],"Concluído",ENTRADAS[Mês],N$5,ENTRADAS[Ano],$B$5,ENTRADAS[Subcategoria],$B399),
SUMIFS(ENTRADAS[Valor],ENTRADAS[Categoria],$B$385,ENTRADAS[Mês],N$5,ENTRADAS[Ano],$B$5,ENTRADAS[Subcategoria],$B399))))</f>
        <v/>
      </c>
      <c r="O399" s="57">
        <f t="shared" si="13"/>
        <v>0</v>
      </c>
    </row>
    <row r="400" spans="2:15" x14ac:dyDescent="0.3">
      <c r="B400" s="93" t="str">
        <f>IF('PLANO DE CONTAS'!J87="","",'PLANO DE CONTAS'!J87)</f>
        <v/>
      </c>
      <c r="C400" s="61" t="str">
        <f>IF($B400="","",IF($B$385="","",IF($F$4=1,
SUMIFS(ENTRADAS[Valor],ENTRADAS[Categoria],$B$385,ENTRADAS[Status],"Concluído",ENTRADAS[Mês],C$5,ENTRADAS[Ano],$B$5,ENTRADAS[Subcategoria],$B400),
SUMIFS(ENTRADAS[Valor],ENTRADAS[Categoria],$B$385,ENTRADAS[Mês],C$5,ENTRADAS[Ano],$B$5,ENTRADAS[Subcategoria],$B400))))</f>
        <v/>
      </c>
      <c r="D400" s="61" t="str">
        <f>IF($B400="","",IF($B$385="","",IF($F$4=1,
SUMIFS(ENTRADAS[Valor],ENTRADAS[Categoria],$B$385,ENTRADAS[Status],"Concluído",ENTRADAS[Mês],D$5,ENTRADAS[Ano],$B$5,ENTRADAS[Subcategoria],$B400),
SUMIFS(ENTRADAS[Valor],ENTRADAS[Categoria],$B$385,ENTRADAS[Mês],D$5,ENTRADAS[Ano],$B$5,ENTRADAS[Subcategoria],$B400))))</f>
        <v/>
      </c>
      <c r="E400" s="61" t="str">
        <f>IF($B400="","",IF($B$385="","",IF($F$4=1,
SUMIFS(ENTRADAS[Valor],ENTRADAS[Categoria],$B$385,ENTRADAS[Status],"Concluído",ENTRADAS[Mês],E$5,ENTRADAS[Ano],$B$5,ENTRADAS[Subcategoria],$B400),
SUMIFS(ENTRADAS[Valor],ENTRADAS[Categoria],$B$385,ENTRADAS[Mês],E$5,ENTRADAS[Ano],$B$5,ENTRADAS[Subcategoria],$B400))))</f>
        <v/>
      </c>
      <c r="F400" s="61" t="str">
        <f>IF($B400="","",IF($B$385="","",IF($F$4=1,
SUMIFS(ENTRADAS[Valor],ENTRADAS[Categoria],$B$385,ENTRADAS[Status],"Concluído",ENTRADAS[Mês],F$5,ENTRADAS[Ano],$B$5,ENTRADAS[Subcategoria],$B400),
SUMIFS(ENTRADAS[Valor],ENTRADAS[Categoria],$B$385,ENTRADAS[Mês],F$5,ENTRADAS[Ano],$B$5,ENTRADAS[Subcategoria],$B400))))</f>
        <v/>
      </c>
      <c r="G400" s="61" t="str">
        <f>IF($B400="","",IF($B$385="","",IF($F$4=1,
SUMIFS(ENTRADAS[Valor],ENTRADAS[Categoria],$B$385,ENTRADAS[Status],"Concluído",ENTRADAS[Mês],G$5,ENTRADAS[Ano],$B$5,ENTRADAS[Subcategoria],$B400),
SUMIFS(ENTRADAS[Valor],ENTRADAS[Categoria],$B$385,ENTRADAS[Mês],G$5,ENTRADAS[Ano],$B$5,ENTRADAS[Subcategoria],$B400))))</f>
        <v/>
      </c>
      <c r="H400" s="61" t="str">
        <f>IF($B400="","",IF($B$385="","",IF($F$4=1,
SUMIFS(ENTRADAS[Valor],ENTRADAS[Categoria],$B$385,ENTRADAS[Status],"Concluído",ENTRADAS[Mês],H$5,ENTRADAS[Ano],$B$5,ENTRADAS[Subcategoria],$B400),
SUMIFS(ENTRADAS[Valor],ENTRADAS[Categoria],$B$385,ENTRADAS[Mês],H$5,ENTRADAS[Ano],$B$5,ENTRADAS[Subcategoria],$B400))))</f>
        <v/>
      </c>
      <c r="I400" s="61" t="str">
        <f>IF($B400="","",IF($B$385="","",IF($F$4=1,
SUMIFS(ENTRADAS[Valor],ENTRADAS[Categoria],$B$385,ENTRADAS[Status],"Concluído",ENTRADAS[Mês],I$5,ENTRADAS[Ano],$B$5,ENTRADAS[Subcategoria],$B400),
SUMIFS(ENTRADAS[Valor],ENTRADAS[Categoria],$B$385,ENTRADAS[Mês],I$5,ENTRADAS[Ano],$B$5,ENTRADAS[Subcategoria],$B400))))</f>
        <v/>
      </c>
      <c r="J400" s="61" t="str">
        <f>IF($B400="","",IF($B$385="","",IF($F$4=1,
SUMIFS(ENTRADAS[Valor],ENTRADAS[Categoria],$B$385,ENTRADAS[Status],"Concluído",ENTRADAS[Mês],J$5,ENTRADAS[Ano],$B$5,ENTRADAS[Subcategoria],$B400),
SUMIFS(ENTRADAS[Valor],ENTRADAS[Categoria],$B$385,ENTRADAS[Mês],J$5,ENTRADAS[Ano],$B$5,ENTRADAS[Subcategoria],$B400))))</f>
        <v/>
      </c>
      <c r="K400" s="61" t="str">
        <f>IF($B400="","",IF($B$385="","",IF($F$4=1,
SUMIFS(ENTRADAS[Valor],ENTRADAS[Categoria],$B$385,ENTRADAS[Status],"Concluído",ENTRADAS[Mês],K$5,ENTRADAS[Ano],$B$5,ENTRADAS[Subcategoria],$B400),
SUMIFS(ENTRADAS[Valor],ENTRADAS[Categoria],$B$385,ENTRADAS[Mês],K$5,ENTRADAS[Ano],$B$5,ENTRADAS[Subcategoria],$B400))))</f>
        <v/>
      </c>
      <c r="L400" s="61" t="str">
        <f>IF($B400="","",IF($B$385="","",IF($F$4=1,
SUMIFS(ENTRADAS[Valor],ENTRADAS[Categoria],$B$385,ENTRADAS[Status],"Concluído",ENTRADAS[Mês],L$5,ENTRADAS[Ano],$B$5,ENTRADAS[Subcategoria],$B400),
SUMIFS(ENTRADAS[Valor],ENTRADAS[Categoria],$B$385,ENTRADAS[Mês],L$5,ENTRADAS[Ano],$B$5,ENTRADAS[Subcategoria],$B400))))</f>
        <v/>
      </c>
      <c r="M400" s="61" t="str">
        <f>IF($B400="","",IF($B$385="","",IF($F$4=1,
SUMIFS(ENTRADAS[Valor],ENTRADAS[Categoria],$B$385,ENTRADAS[Status],"Concluído",ENTRADAS[Mês],M$5,ENTRADAS[Ano],$B$5,ENTRADAS[Subcategoria],$B400),
SUMIFS(ENTRADAS[Valor],ENTRADAS[Categoria],$B$385,ENTRADAS[Mês],M$5,ENTRADAS[Ano],$B$5,ENTRADAS[Subcategoria],$B400))))</f>
        <v/>
      </c>
      <c r="N400" s="61" t="str">
        <f>IF($B400="","",IF($B$385="","",IF($F$4=1,
SUMIFS(ENTRADAS[Valor],ENTRADAS[Categoria],$B$385,ENTRADAS[Status],"Concluído",ENTRADAS[Mês],N$5,ENTRADAS[Ano],$B$5,ENTRADAS[Subcategoria],$B400),
SUMIFS(ENTRADAS[Valor],ENTRADAS[Categoria],$B$385,ENTRADAS[Mês],N$5,ENTRADAS[Ano],$B$5,ENTRADAS[Subcategoria],$B400))))</f>
        <v/>
      </c>
      <c r="O400" s="57">
        <f t="shared" si="13"/>
        <v>0</v>
      </c>
    </row>
    <row r="401" spans="2:15" x14ac:dyDescent="0.3">
      <c r="B401" s="93" t="str">
        <f>IF('PLANO DE CONTAS'!J88="","",'PLANO DE CONTAS'!J88)</f>
        <v/>
      </c>
      <c r="C401" s="61" t="str">
        <f>IF($B401="","",IF($B$385="","",IF($F$4=1,
SUMIFS(ENTRADAS[Valor],ENTRADAS[Categoria],$B$385,ENTRADAS[Status],"Concluído",ENTRADAS[Mês],C$5,ENTRADAS[Ano],$B$5,ENTRADAS[Subcategoria],$B401),
SUMIFS(ENTRADAS[Valor],ENTRADAS[Categoria],$B$385,ENTRADAS[Mês],C$5,ENTRADAS[Ano],$B$5,ENTRADAS[Subcategoria],$B401))))</f>
        <v/>
      </c>
      <c r="D401" s="61" t="str">
        <f>IF($B401="","",IF($B$385="","",IF($F$4=1,
SUMIFS(ENTRADAS[Valor],ENTRADAS[Categoria],$B$385,ENTRADAS[Status],"Concluído",ENTRADAS[Mês],D$5,ENTRADAS[Ano],$B$5,ENTRADAS[Subcategoria],$B401),
SUMIFS(ENTRADAS[Valor],ENTRADAS[Categoria],$B$385,ENTRADAS[Mês],D$5,ENTRADAS[Ano],$B$5,ENTRADAS[Subcategoria],$B401))))</f>
        <v/>
      </c>
      <c r="E401" s="61" t="str">
        <f>IF($B401="","",IF($B$385="","",IF($F$4=1,
SUMIFS(ENTRADAS[Valor],ENTRADAS[Categoria],$B$385,ENTRADAS[Status],"Concluído",ENTRADAS[Mês],E$5,ENTRADAS[Ano],$B$5,ENTRADAS[Subcategoria],$B401),
SUMIFS(ENTRADAS[Valor],ENTRADAS[Categoria],$B$385,ENTRADAS[Mês],E$5,ENTRADAS[Ano],$B$5,ENTRADAS[Subcategoria],$B401))))</f>
        <v/>
      </c>
      <c r="F401" s="61" t="str">
        <f>IF($B401="","",IF($B$385="","",IF($F$4=1,
SUMIFS(ENTRADAS[Valor],ENTRADAS[Categoria],$B$385,ENTRADAS[Status],"Concluído",ENTRADAS[Mês],F$5,ENTRADAS[Ano],$B$5,ENTRADAS[Subcategoria],$B401),
SUMIFS(ENTRADAS[Valor],ENTRADAS[Categoria],$B$385,ENTRADAS[Mês],F$5,ENTRADAS[Ano],$B$5,ENTRADAS[Subcategoria],$B401))))</f>
        <v/>
      </c>
      <c r="G401" s="61" t="str">
        <f>IF($B401="","",IF($B$385="","",IF($F$4=1,
SUMIFS(ENTRADAS[Valor],ENTRADAS[Categoria],$B$385,ENTRADAS[Status],"Concluído",ENTRADAS[Mês],G$5,ENTRADAS[Ano],$B$5,ENTRADAS[Subcategoria],$B401),
SUMIFS(ENTRADAS[Valor],ENTRADAS[Categoria],$B$385,ENTRADAS[Mês],G$5,ENTRADAS[Ano],$B$5,ENTRADAS[Subcategoria],$B401))))</f>
        <v/>
      </c>
      <c r="H401" s="61" t="str">
        <f>IF($B401="","",IF($B$385="","",IF($F$4=1,
SUMIFS(ENTRADAS[Valor],ENTRADAS[Categoria],$B$385,ENTRADAS[Status],"Concluído",ENTRADAS[Mês],H$5,ENTRADAS[Ano],$B$5,ENTRADAS[Subcategoria],$B401),
SUMIFS(ENTRADAS[Valor],ENTRADAS[Categoria],$B$385,ENTRADAS[Mês],H$5,ENTRADAS[Ano],$B$5,ENTRADAS[Subcategoria],$B401))))</f>
        <v/>
      </c>
      <c r="I401" s="61" t="str">
        <f>IF($B401="","",IF($B$385="","",IF($F$4=1,
SUMIFS(ENTRADAS[Valor],ENTRADAS[Categoria],$B$385,ENTRADAS[Status],"Concluído",ENTRADAS[Mês],I$5,ENTRADAS[Ano],$B$5,ENTRADAS[Subcategoria],$B401),
SUMIFS(ENTRADAS[Valor],ENTRADAS[Categoria],$B$385,ENTRADAS[Mês],I$5,ENTRADAS[Ano],$B$5,ENTRADAS[Subcategoria],$B401))))</f>
        <v/>
      </c>
      <c r="J401" s="61" t="str">
        <f>IF($B401="","",IF($B$385="","",IF($F$4=1,
SUMIFS(ENTRADAS[Valor],ENTRADAS[Categoria],$B$385,ENTRADAS[Status],"Concluído",ENTRADAS[Mês],J$5,ENTRADAS[Ano],$B$5,ENTRADAS[Subcategoria],$B401),
SUMIFS(ENTRADAS[Valor],ENTRADAS[Categoria],$B$385,ENTRADAS[Mês],J$5,ENTRADAS[Ano],$B$5,ENTRADAS[Subcategoria],$B401))))</f>
        <v/>
      </c>
      <c r="K401" s="61" t="str">
        <f>IF($B401="","",IF($B$385="","",IF($F$4=1,
SUMIFS(ENTRADAS[Valor],ENTRADAS[Categoria],$B$385,ENTRADAS[Status],"Concluído",ENTRADAS[Mês],K$5,ENTRADAS[Ano],$B$5,ENTRADAS[Subcategoria],$B401),
SUMIFS(ENTRADAS[Valor],ENTRADAS[Categoria],$B$385,ENTRADAS[Mês],K$5,ENTRADAS[Ano],$B$5,ENTRADAS[Subcategoria],$B401))))</f>
        <v/>
      </c>
      <c r="L401" s="61" t="str">
        <f>IF($B401="","",IF($B$385="","",IF($F$4=1,
SUMIFS(ENTRADAS[Valor],ENTRADAS[Categoria],$B$385,ENTRADAS[Status],"Concluído",ENTRADAS[Mês],L$5,ENTRADAS[Ano],$B$5,ENTRADAS[Subcategoria],$B401),
SUMIFS(ENTRADAS[Valor],ENTRADAS[Categoria],$B$385,ENTRADAS[Mês],L$5,ENTRADAS[Ano],$B$5,ENTRADAS[Subcategoria],$B401))))</f>
        <v/>
      </c>
      <c r="M401" s="61" t="str">
        <f>IF($B401="","",IF($B$385="","",IF($F$4=1,
SUMIFS(ENTRADAS[Valor],ENTRADAS[Categoria],$B$385,ENTRADAS[Status],"Concluído",ENTRADAS[Mês],M$5,ENTRADAS[Ano],$B$5,ENTRADAS[Subcategoria],$B401),
SUMIFS(ENTRADAS[Valor],ENTRADAS[Categoria],$B$385,ENTRADAS[Mês],M$5,ENTRADAS[Ano],$B$5,ENTRADAS[Subcategoria],$B401))))</f>
        <v/>
      </c>
      <c r="N401" s="61" t="str">
        <f>IF($B401="","",IF($B$385="","",IF($F$4=1,
SUMIFS(ENTRADAS[Valor],ENTRADAS[Categoria],$B$385,ENTRADAS[Status],"Concluído",ENTRADAS[Mês],N$5,ENTRADAS[Ano],$B$5,ENTRADAS[Subcategoria],$B401),
SUMIFS(ENTRADAS[Valor],ENTRADAS[Categoria],$B$385,ENTRADAS[Mês],N$5,ENTRADAS[Ano],$B$5,ENTRADAS[Subcategoria],$B401))))</f>
        <v/>
      </c>
      <c r="O401" s="57">
        <f t="shared" si="13"/>
        <v>0</v>
      </c>
    </row>
    <row r="402" spans="2:15" x14ac:dyDescent="0.3">
      <c r="B402" s="93" t="str">
        <f>IF('PLANO DE CONTAS'!J89="","",'PLANO DE CONTAS'!J89)</f>
        <v/>
      </c>
      <c r="C402" s="61" t="str">
        <f>IF($B402="","",IF($B$385="","",IF($F$4=1,
SUMIFS(ENTRADAS[Valor],ENTRADAS[Categoria],$B$385,ENTRADAS[Status],"Concluído",ENTRADAS[Mês],C$5,ENTRADAS[Ano],$B$5,ENTRADAS[Subcategoria],$B402),
SUMIFS(ENTRADAS[Valor],ENTRADAS[Categoria],$B$385,ENTRADAS[Mês],C$5,ENTRADAS[Ano],$B$5,ENTRADAS[Subcategoria],$B402))))</f>
        <v/>
      </c>
      <c r="D402" s="61" t="str">
        <f>IF($B402="","",IF($B$385="","",IF($F$4=1,
SUMIFS(ENTRADAS[Valor],ENTRADAS[Categoria],$B$385,ENTRADAS[Status],"Concluído",ENTRADAS[Mês],D$5,ENTRADAS[Ano],$B$5,ENTRADAS[Subcategoria],$B402),
SUMIFS(ENTRADAS[Valor],ENTRADAS[Categoria],$B$385,ENTRADAS[Mês],D$5,ENTRADAS[Ano],$B$5,ENTRADAS[Subcategoria],$B402))))</f>
        <v/>
      </c>
      <c r="E402" s="61" t="str">
        <f>IF($B402="","",IF($B$385="","",IF($F$4=1,
SUMIFS(ENTRADAS[Valor],ENTRADAS[Categoria],$B$385,ENTRADAS[Status],"Concluído",ENTRADAS[Mês],E$5,ENTRADAS[Ano],$B$5,ENTRADAS[Subcategoria],$B402),
SUMIFS(ENTRADAS[Valor],ENTRADAS[Categoria],$B$385,ENTRADAS[Mês],E$5,ENTRADAS[Ano],$B$5,ENTRADAS[Subcategoria],$B402))))</f>
        <v/>
      </c>
      <c r="F402" s="61" t="str">
        <f>IF($B402="","",IF($B$385="","",IF($F$4=1,
SUMIFS(ENTRADAS[Valor],ENTRADAS[Categoria],$B$385,ENTRADAS[Status],"Concluído",ENTRADAS[Mês],F$5,ENTRADAS[Ano],$B$5,ENTRADAS[Subcategoria],$B402),
SUMIFS(ENTRADAS[Valor],ENTRADAS[Categoria],$B$385,ENTRADAS[Mês],F$5,ENTRADAS[Ano],$B$5,ENTRADAS[Subcategoria],$B402))))</f>
        <v/>
      </c>
      <c r="G402" s="61" t="str">
        <f>IF($B402="","",IF($B$385="","",IF($F$4=1,
SUMIFS(ENTRADAS[Valor],ENTRADAS[Categoria],$B$385,ENTRADAS[Status],"Concluído",ENTRADAS[Mês],G$5,ENTRADAS[Ano],$B$5,ENTRADAS[Subcategoria],$B402),
SUMIFS(ENTRADAS[Valor],ENTRADAS[Categoria],$B$385,ENTRADAS[Mês],G$5,ENTRADAS[Ano],$B$5,ENTRADAS[Subcategoria],$B402))))</f>
        <v/>
      </c>
      <c r="H402" s="61" t="str">
        <f>IF($B402="","",IF($B$385="","",IF($F$4=1,
SUMIFS(ENTRADAS[Valor],ENTRADAS[Categoria],$B$385,ENTRADAS[Status],"Concluído",ENTRADAS[Mês],H$5,ENTRADAS[Ano],$B$5,ENTRADAS[Subcategoria],$B402),
SUMIFS(ENTRADAS[Valor],ENTRADAS[Categoria],$B$385,ENTRADAS[Mês],H$5,ENTRADAS[Ano],$B$5,ENTRADAS[Subcategoria],$B402))))</f>
        <v/>
      </c>
      <c r="I402" s="61" t="str">
        <f>IF($B402="","",IF($B$385="","",IF($F$4=1,
SUMIFS(ENTRADAS[Valor],ENTRADAS[Categoria],$B$385,ENTRADAS[Status],"Concluído",ENTRADAS[Mês],I$5,ENTRADAS[Ano],$B$5,ENTRADAS[Subcategoria],$B402),
SUMIFS(ENTRADAS[Valor],ENTRADAS[Categoria],$B$385,ENTRADAS[Mês],I$5,ENTRADAS[Ano],$B$5,ENTRADAS[Subcategoria],$B402))))</f>
        <v/>
      </c>
      <c r="J402" s="61" t="str">
        <f>IF($B402="","",IF($B$385="","",IF($F$4=1,
SUMIFS(ENTRADAS[Valor],ENTRADAS[Categoria],$B$385,ENTRADAS[Status],"Concluído",ENTRADAS[Mês],J$5,ENTRADAS[Ano],$B$5,ENTRADAS[Subcategoria],$B402),
SUMIFS(ENTRADAS[Valor],ENTRADAS[Categoria],$B$385,ENTRADAS[Mês],J$5,ENTRADAS[Ano],$B$5,ENTRADAS[Subcategoria],$B402))))</f>
        <v/>
      </c>
      <c r="K402" s="61" t="str">
        <f>IF($B402="","",IF($B$385="","",IF($F$4=1,
SUMIFS(ENTRADAS[Valor],ENTRADAS[Categoria],$B$385,ENTRADAS[Status],"Concluído",ENTRADAS[Mês],K$5,ENTRADAS[Ano],$B$5,ENTRADAS[Subcategoria],$B402),
SUMIFS(ENTRADAS[Valor],ENTRADAS[Categoria],$B$385,ENTRADAS[Mês],K$5,ENTRADAS[Ano],$B$5,ENTRADAS[Subcategoria],$B402))))</f>
        <v/>
      </c>
      <c r="L402" s="61" t="str">
        <f>IF($B402="","",IF($B$385="","",IF($F$4=1,
SUMIFS(ENTRADAS[Valor],ENTRADAS[Categoria],$B$385,ENTRADAS[Status],"Concluído",ENTRADAS[Mês],L$5,ENTRADAS[Ano],$B$5,ENTRADAS[Subcategoria],$B402),
SUMIFS(ENTRADAS[Valor],ENTRADAS[Categoria],$B$385,ENTRADAS[Mês],L$5,ENTRADAS[Ano],$B$5,ENTRADAS[Subcategoria],$B402))))</f>
        <v/>
      </c>
      <c r="M402" s="61" t="str">
        <f>IF($B402="","",IF($B$385="","",IF($F$4=1,
SUMIFS(ENTRADAS[Valor],ENTRADAS[Categoria],$B$385,ENTRADAS[Status],"Concluído",ENTRADAS[Mês],M$5,ENTRADAS[Ano],$B$5,ENTRADAS[Subcategoria],$B402),
SUMIFS(ENTRADAS[Valor],ENTRADAS[Categoria],$B$385,ENTRADAS[Mês],M$5,ENTRADAS[Ano],$B$5,ENTRADAS[Subcategoria],$B402))))</f>
        <v/>
      </c>
      <c r="N402" s="61" t="str">
        <f>IF($B402="","",IF($B$385="","",IF($F$4=1,
SUMIFS(ENTRADAS[Valor],ENTRADAS[Categoria],$B$385,ENTRADAS[Status],"Concluído",ENTRADAS[Mês],N$5,ENTRADAS[Ano],$B$5,ENTRADAS[Subcategoria],$B402),
SUMIFS(ENTRADAS[Valor],ENTRADAS[Categoria],$B$385,ENTRADAS[Mês],N$5,ENTRADAS[Ano],$B$5,ENTRADAS[Subcategoria],$B402))))</f>
        <v/>
      </c>
      <c r="O402" s="57">
        <f t="shared" si="13"/>
        <v>0</v>
      </c>
    </row>
    <row r="403" spans="2:15" x14ac:dyDescent="0.3">
      <c r="B403" s="93" t="str">
        <f>IF('PLANO DE CONTAS'!J90="","",'PLANO DE CONTAS'!J90)</f>
        <v/>
      </c>
      <c r="C403" s="61" t="str">
        <f>IF($B403="","",IF($B$385="","",IF($F$4=1,
SUMIFS(ENTRADAS[Valor],ENTRADAS[Categoria],$B$385,ENTRADAS[Status],"Concluído",ENTRADAS[Mês],C$5,ENTRADAS[Ano],$B$5,ENTRADAS[Subcategoria],$B403),
SUMIFS(ENTRADAS[Valor],ENTRADAS[Categoria],$B$385,ENTRADAS[Mês],C$5,ENTRADAS[Ano],$B$5,ENTRADAS[Subcategoria],$B403))))</f>
        <v/>
      </c>
      <c r="D403" s="61" t="str">
        <f>IF($B403="","",IF($B$385="","",IF($F$4=1,
SUMIFS(ENTRADAS[Valor],ENTRADAS[Categoria],$B$385,ENTRADAS[Status],"Concluído",ENTRADAS[Mês],D$5,ENTRADAS[Ano],$B$5,ENTRADAS[Subcategoria],$B403),
SUMIFS(ENTRADAS[Valor],ENTRADAS[Categoria],$B$385,ENTRADAS[Mês],D$5,ENTRADAS[Ano],$B$5,ENTRADAS[Subcategoria],$B403))))</f>
        <v/>
      </c>
      <c r="E403" s="61" t="str">
        <f>IF($B403="","",IF($B$385="","",IF($F$4=1,
SUMIFS(ENTRADAS[Valor],ENTRADAS[Categoria],$B$385,ENTRADAS[Status],"Concluído",ENTRADAS[Mês],E$5,ENTRADAS[Ano],$B$5,ENTRADAS[Subcategoria],$B403),
SUMIFS(ENTRADAS[Valor],ENTRADAS[Categoria],$B$385,ENTRADAS[Mês],E$5,ENTRADAS[Ano],$B$5,ENTRADAS[Subcategoria],$B403))))</f>
        <v/>
      </c>
      <c r="F403" s="61" t="str">
        <f>IF($B403="","",IF($B$385="","",IF($F$4=1,
SUMIFS(ENTRADAS[Valor],ENTRADAS[Categoria],$B$385,ENTRADAS[Status],"Concluído",ENTRADAS[Mês],F$5,ENTRADAS[Ano],$B$5,ENTRADAS[Subcategoria],$B403),
SUMIFS(ENTRADAS[Valor],ENTRADAS[Categoria],$B$385,ENTRADAS[Mês],F$5,ENTRADAS[Ano],$B$5,ENTRADAS[Subcategoria],$B403))))</f>
        <v/>
      </c>
      <c r="G403" s="61" t="str">
        <f>IF($B403="","",IF($B$385="","",IF($F$4=1,
SUMIFS(ENTRADAS[Valor],ENTRADAS[Categoria],$B$385,ENTRADAS[Status],"Concluído",ENTRADAS[Mês],G$5,ENTRADAS[Ano],$B$5,ENTRADAS[Subcategoria],$B403),
SUMIFS(ENTRADAS[Valor],ENTRADAS[Categoria],$B$385,ENTRADAS[Mês],G$5,ENTRADAS[Ano],$B$5,ENTRADAS[Subcategoria],$B403))))</f>
        <v/>
      </c>
      <c r="H403" s="61" t="str">
        <f>IF($B403="","",IF($B$385="","",IF($F$4=1,
SUMIFS(ENTRADAS[Valor],ENTRADAS[Categoria],$B$385,ENTRADAS[Status],"Concluído",ENTRADAS[Mês],H$5,ENTRADAS[Ano],$B$5,ENTRADAS[Subcategoria],$B403),
SUMIFS(ENTRADAS[Valor],ENTRADAS[Categoria],$B$385,ENTRADAS[Mês],H$5,ENTRADAS[Ano],$B$5,ENTRADAS[Subcategoria],$B403))))</f>
        <v/>
      </c>
      <c r="I403" s="61" t="str">
        <f>IF($B403="","",IF($B$385="","",IF($F$4=1,
SUMIFS(ENTRADAS[Valor],ENTRADAS[Categoria],$B$385,ENTRADAS[Status],"Concluído",ENTRADAS[Mês],I$5,ENTRADAS[Ano],$B$5,ENTRADAS[Subcategoria],$B403),
SUMIFS(ENTRADAS[Valor],ENTRADAS[Categoria],$B$385,ENTRADAS[Mês],I$5,ENTRADAS[Ano],$B$5,ENTRADAS[Subcategoria],$B403))))</f>
        <v/>
      </c>
      <c r="J403" s="61" t="str">
        <f>IF($B403="","",IF($B$385="","",IF($F$4=1,
SUMIFS(ENTRADAS[Valor],ENTRADAS[Categoria],$B$385,ENTRADAS[Status],"Concluído",ENTRADAS[Mês],J$5,ENTRADAS[Ano],$B$5,ENTRADAS[Subcategoria],$B403),
SUMIFS(ENTRADAS[Valor],ENTRADAS[Categoria],$B$385,ENTRADAS[Mês],J$5,ENTRADAS[Ano],$B$5,ENTRADAS[Subcategoria],$B403))))</f>
        <v/>
      </c>
      <c r="K403" s="61" t="str">
        <f>IF($B403="","",IF($B$385="","",IF($F$4=1,
SUMIFS(ENTRADAS[Valor],ENTRADAS[Categoria],$B$385,ENTRADAS[Status],"Concluído",ENTRADAS[Mês],K$5,ENTRADAS[Ano],$B$5,ENTRADAS[Subcategoria],$B403),
SUMIFS(ENTRADAS[Valor],ENTRADAS[Categoria],$B$385,ENTRADAS[Mês],K$5,ENTRADAS[Ano],$B$5,ENTRADAS[Subcategoria],$B403))))</f>
        <v/>
      </c>
      <c r="L403" s="61" t="str">
        <f>IF($B403="","",IF($B$385="","",IF($F$4=1,
SUMIFS(ENTRADAS[Valor],ENTRADAS[Categoria],$B$385,ENTRADAS[Status],"Concluído",ENTRADAS[Mês],L$5,ENTRADAS[Ano],$B$5,ENTRADAS[Subcategoria],$B403),
SUMIFS(ENTRADAS[Valor],ENTRADAS[Categoria],$B$385,ENTRADAS[Mês],L$5,ENTRADAS[Ano],$B$5,ENTRADAS[Subcategoria],$B403))))</f>
        <v/>
      </c>
      <c r="M403" s="61" t="str">
        <f>IF($B403="","",IF($B$385="","",IF($F$4=1,
SUMIFS(ENTRADAS[Valor],ENTRADAS[Categoria],$B$385,ENTRADAS[Status],"Concluído",ENTRADAS[Mês],M$5,ENTRADAS[Ano],$B$5,ENTRADAS[Subcategoria],$B403),
SUMIFS(ENTRADAS[Valor],ENTRADAS[Categoria],$B$385,ENTRADAS[Mês],M$5,ENTRADAS[Ano],$B$5,ENTRADAS[Subcategoria],$B403))))</f>
        <v/>
      </c>
      <c r="N403" s="61" t="str">
        <f>IF($B403="","",IF($B$385="","",IF($F$4=1,
SUMIFS(ENTRADAS[Valor],ENTRADAS[Categoria],$B$385,ENTRADAS[Status],"Concluído",ENTRADAS[Mês],N$5,ENTRADAS[Ano],$B$5,ENTRADAS[Subcategoria],$B403),
SUMIFS(ENTRADAS[Valor],ENTRADAS[Categoria],$B$385,ENTRADAS[Mês],N$5,ENTRADAS[Ano],$B$5,ENTRADAS[Subcategoria],$B403))))</f>
        <v/>
      </c>
      <c r="O403" s="57">
        <f t="shared" si="13"/>
        <v>0</v>
      </c>
    </row>
    <row r="404" spans="2:15" x14ac:dyDescent="0.3">
      <c r="B404" s="93" t="str">
        <f>IF('PLANO DE CONTAS'!J91="","",'PLANO DE CONTAS'!J91)</f>
        <v/>
      </c>
      <c r="C404" s="61" t="str">
        <f>IF($B404="","",IF($B$385="","",IF($F$4=1,
SUMIFS(ENTRADAS[Valor],ENTRADAS[Categoria],$B$385,ENTRADAS[Status],"Concluído",ENTRADAS[Mês],C$5,ENTRADAS[Ano],$B$5,ENTRADAS[Subcategoria],$B404),
SUMIFS(ENTRADAS[Valor],ENTRADAS[Categoria],$B$385,ENTRADAS[Mês],C$5,ENTRADAS[Ano],$B$5,ENTRADAS[Subcategoria],$B404))))</f>
        <v/>
      </c>
      <c r="D404" s="61" t="str">
        <f>IF($B404="","",IF($B$385="","",IF($F$4=1,
SUMIFS(ENTRADAS[Valor],ENTRADAS[Categoria],$B$385,ENTRADAS[Status],"Concluído",ENTRADAS[Mês],D$5,ENTRADAS[Ano],$B$5,ENTRADAS[Subcategoria],$B404),
SUMIFS(ENTRADAS[Valor],ENTRADAS[Categoria],$B$385,ENTRADAS[Mês],D$5,ENTRADAS[Ano],$B$5,ENTRADAS[Subcategoria],$B404))))</f>
        <v/>
      </c>
      <c r="E404" s="61" t="str">
        <f>IF($B404="","",IF($B$385="","",IF($F$4=1,
SUMIFS(ENTRADAS[Valor],ENTRADAS[Categoria],$B$385,ENTRADAS[Status],"Concluído",ENTRADAS[Mês],E$5,ENTRADAS[Ano],$B$5,ENTRADAS[Subcategoria],$B404),
SUMIFS(ENTRADAS[Valor],ENTRADAS[Categoria],$B$385,ENTRADAS[Mês],E$5,ENTRADAS[Ano],$B$5,ENTRADAS[Subcategoria],$B404))))</f>
        <v/>
      </c>
      <c r="F404" s="61" t="str">
        <f>IF($B404="","",IF($B$385="","",IF($F$4=1,
SUMIFS(ENTRADAS[Valor],ENTRADAS[Categoria],$B$385,ENTRADAS[Status],"Concluído",ENTRADAS[Mês],F$5,ENTRADAS[Ano],$B$5,ENTRADAS[Subcategoria],$B404),
SUMIFS(ENTRADAS[Valor],ENTRADAS[Categoria],$B$385,ENTRADAS[Mês],F$5,ENTRADAS[Ano],$B$5,ENTRADAS[Subcategoria],$B404))))</f>
        <v/>
      </c>
      <c r="G404" s="61" t="str">
        <f>IF($B404="","",IF($B$385="","",IF($F$4=1,
SUMIFS(ENTRADAS[Valor],ENTRADAS[Categoria],$B$385,ENTRADAS[Status],"Concluído",ENTRADAS[Mês],G$5,ENTRADAS[Ano],$B$5,ENTRADAS[Subcategoria],$B404),
SUMIFS(ENTRADAS[Valor],ENTRADAS[Categoria],$B$385,ENTRADAS[Mês],G$5,ENTRADAS[Ano],$B$5,ENTRADAS[Subcategoria],$B404))))</f>
        <v/>
      </c>
      <c r="H404" s="61" t="str">
        <f>IF($B404="","",IF($B$385="","",IF($F$4=1,
SUMIFS(ENTRADAS[Valor],ENTRADAS[Categoria],$B$385,ENTRADAS[Status],"Concluído",ENTRADAS[Mês],H$5,ENTRADAS[Ano],$B$5,ENTRADAS[Subcategoria],$B404),
SUMIFS(ENTRADAS[Valor],ENTRADAS[Categoria],$B$385,ENTRADAS[Mês],H$5,ENTRADAS[Ano],$B$5,ENTRADAS[Subcategoria],$B404))))</f>
        <v/>
      </c>
      <c r="I404" s="61" t="str">
        <f>IF($B404="","",IF($B$385="","",IF($F$4=1,
SUMIFS(ENTRADAS[Valor],ENTRADAS[Categoria],$B$385,ENTRADAS[Status],"Concluído",ENTRADAS[Mês],I$5,ENTRADAS[Ano],$B$5,ENTRADAS[Subcategoria],$B404),
SUMIFS(ENTRADAS[Valor],ENTRADAS[Categoria],$B$385,ENTRADAS[Mês],I$5,ENTRADAS[Ano],$B$5,ENTRADAS[Subcategoria],$B404))))</f>
        <v/>
      </c>
      <c r="J404" s="61" t="str">
        <f>IF($B404="","",IF($B$385="","",IF($F$4=1,
SUMIFS(ENTRADAS[Valor],ENTRADAS[Categoria],$B$385,ENTRADAS[Status],"Concluído",ENTRADAS[Mês],J$5,ENTRADAS[Ano],$B$5,ENTRADAS[Subcategoria],$B404),
SUMIFS(ENTRADAS[Valor],ENTRADAS[Categoria],$B$385,ENTRADAS[Mês],J$5,ENTRADAS[Ano],$B$5,ENTRADAS[Subcategoria],$B404))))</f>
        <v/>
      </c>
      <c r="K404" s="61" t="str">
        <f>IF($B404="","",IF($B$385="","",IF($F$4=1,
SUMIFS(ENTRADAS[Valor],ENTRADAS[Categoria],$B$385,ENTRADAS[Status],"Concluído",ENTRADAS[Mês],K$5,ENTRADAS[Ano],$B$5,ENTRADAS[Subcategoria],$B404),
SUMIFS(ENTRADAS[Valor],ENTRADAS[Categoria],$B$385,ENTRADAS[Mês],K$5,ENTRADAS[Ano],$B$5,ENTRADAS[Subcategoria],$B404))))</f>
        <v/>
      </c>
      <c r="L404" s="61" t="str">
        <f>IF($B404="","",IF($B$385="","",IF($F$4=1,
SUMIFS(ENTRADAS[Valor],ENTRADAS[Categoria],$B$385,ENTRADAS[Status],"Concluído",ENTRADAS[Mês],L$5,ENTRADAS[Ano],$B$5,ENTRADAS[Subcategoria],$B404),
SUMIFS(ENTRADAS[Valor],ENTRADAS[Categoria],$B$385,ENTRADAS[Mês],L$5,ENTRADAS[Ano],$B$5,ENTRADAS[Subcategoria],$B404))))</f>
        <v/>
      </c>
      <c r="M404" s="61" t="str">
        <f>IF($B404="","",IF($B$385="","",IF($F$4=1,
SUMIFS(ENTRADAS[Valor],ENTRADAS[Categoria],$B$385,ENTRADAS[Status],"Concluído",ENTRADAS[Mês],M$5,ENTRADAS[Ano],$B$5,ENTRADAS[Subcategoria],$B404),
SUMIFS(ENTRADAS[Valor],ENTRADAS[Categoria],$B$385,ENTRADAS[Mês],M$5,ENTRADAS[Ano],$B$5,ENTRADAS[Subcategoria],$B404))))</f>
        <v/>
      </c>
      <c r="N404" s="61" t="str">
        <f>IF($B404="","",IF($B$385="","",IF($F$4=1,
SUMIFS(ENTRADAS[Valor],ENTRADAS[Categoria],$B$385,ENTRADAS[Status],"Concluído",ENTRADAS[Mês],N$5,ENTRADAS[Ano],$B$5,ENTRADAS[Subcategoria],$B404),
SUMIFS(ENTRADAS[Valor],ENTRADAS[Categoria],$B$385,ENTRADAS[Mês],N$5,ENTRADAS[Ano],$B$5,ENTRADAS[Subcategoria],$B404))))</f>
        <v/>
      </c>
      <c r="O404" s="57">
        <f t="shared" si="13"/>
        <v>0</v>
      </c>
    </row>
    <row r="405" spans="2:15" x14ac:dyDescent="0.3">
      <c r="B405" s="93" t="str">
        <f>IF('PLANO DE CONTAS'!J92="","",'PLANO DE CONTAS'!J92)</f>
        <v/>
      </c>
      <c r="C405" s="61" t="str">
        <f>IF($B405="","",IF($B$385="","",IF($F$4=1,
SUMIFS(ENTRADAS[Valor],ENTRADAS[Categoria],$B$385,ENTRADAS[Status],"Concluído",ENTRADAS[Mês],C$5,ENTRADAS[Ano],$B$5,ENTRADAS[Subcategoria],$B405),
SUMIFS(ENTRADAS[Valor],ENTRADAS[Categoria],$B$385,ENTRADAS[Mês],C$5,ENTRADAS[Ano],$B$5,ENTRADAS[Subcategoria],$B405))))</f>
        <v/>
      </c>
      <c r="D405" s="61" t="str">
        <f>IF($B405="","",IF($B$385="","",IF($F$4=1,
SUMIFS(ENTRADAS[Valor],ENTRADAS[Categoria],$B$385,ENTRADAS[Status],"Concluído",ENTRADAS[Mês],D$5,ENTRADAS[Ano],$B$5,ENTRADAS[Subcategoria],$B405),
SUMIFS(ENTRADAS[Valor],ENTRADAS[Categoria],$B$385,ENTRADAS[Mês],D$5,ENTRADAS[Ano],$B$5,ENTRADAS[Subcategoria],$B405))))</f>
        <v/>
      </c>
      <c r="E405" s="61" t="str">
        <f>IF($B405="","",IF($B$385="","",IF($F$4=1,
SUMIFS(ENTRADAS[Valor],ENTRADAS[Categoria],$B$385,ENTRADAS[Status],"Concluído",ENTRADAS[Mês],E$5,ENTRADAS[Ano],$B$5,ENTRADAS[Subcategoria],$B405),
SUMIFS(ENTRADAS[Valor],ENTRADAS[Categoria],$B$385,ENTRADAS[Mês],E$5,ENTRADAS[Ano],$B$5,ENTRADAS[Subcategoria],$B405))))</f>
        <v/>
      </c>
      <c r="F405" s="61" t="str">
        <f>IF($B405="","",IF($B$385="","",IF($F$4=1,
SUMIFS(ENTRADAS[Valor],ENTRADAS[Categoria],$B$385,ENTRADAS[Status],"Concluído",ENTRADAS[Mês],F$5,ENTRADAS[Ano],$B$5,ENTRADAS[Subcategoria],$B405),
SUMIFS(ENTRADAS[Valor],ENTRADAS[Categoria],$B$385,ENTRADAS[Mês],F$5,ENTRADAS[Ano],$B$5,ENTRADAS[Subcategoria],$B405))))</f>
        <v/>
      </c>
      <c r="G405" s="61" t="str">
        <f>IF($B405="","",IF($B$385="","",IF($F$4=1,
SUMIFS(ENTRADAS[Valor],ENTRADAS[Categoria],$B$385,ENTRADAS[Status],"Concluído",ENTRADAS[Mês],G$5,ENTRADAS[Ano],$B$5,ENTRADAS[Subcategoria],$B405),
SUMIFS(ENTRADAS[Valor],ENTRADAS[Categoria],$B$385,ENTRADAS[Mês],G$5,ENTRADAS[Ano],$B$5,ENTRADAS[Subcategoria],$B405))))</f>
        <v/>
      </c>
      <c r="H405" s="61" t="str">
        <f>IF($B405="","",IF($B$385="","",IF($F$4=1,
SUMIFS(ENTRADAS[Valor],ENTRADAS[Categoria],$B$385,ENTRADAS[Status],"Concluído",ENTRADAS[Mês],H$5,ENTRADAS[Ano],$B$5,ENTRADAS[Subcategoria],$B405),
SUMIFS(ENTRADAS[Valor],ENTRADAS[Categoria],$B$385,ENTRADAS[Mês],H$5,ENTRADAS[Ano],$B$5,ENTRADAS[Subcategoria],$B405))))</f>
        <v/>
      </c>
      <c r="I405" s="61" t="str">
        <f>IF($B405="","",IF($B$385="","",IF($F$4=1,
SUMIFS(ENTRADAS[Valor],ENTRADAS[Categoria],$B$385,ENTRADAS[Status],"Concluído",ENTRADAS[Mês],I$5,ENTRADAS[Ano],$B$5,ENTRADAS[Subcategoria],$B405),
SUMIFS(ENTRADAS[Valor],ENTRADAS[Categoria],$B$385,ENTRADAS[Mês],I$5,ENTRADAS[Ano],$B$5,ENTRADAS[Subcategoria],$B405))))</f>
        <v/>
      </c>
      <c r="J405" s="61" t="str">
        <f>IF($B405="","",IF($B$385="","",IF($F$4=1,
SUMIFS(ENTRADAS[Valor],ENTRADAS[Categoria],$B$385,ENTRADAS[Status],"Concluído",ENTRADAS[Mês],J$5,ENTRADAS[Ano],$B$5,ENTRADAS[Subcategoria],$B405),
SUMIFS(ENTRADAS[Valor],ENTRADAS[Categoria],$B$385,ENTRADAS[Mês],J$5,ENTRADAS[Ano],$B$5,ENTRADAS[Subcategoria],$B405))))</f>
        <v/>
      </c>
      <c r="K405" s="61" t="str">
        <f>IF($B405="","",IF($B$385="","",IF($F$4=1,
SUMIFS(ENTRADAS[Valor],ENTRADAS[Categoria],$B$385,ENTRADAS[Status],"Concluído",ENTRADAS[Mês],K$5,ENTRADAS[Ano],$B$5,ENTRADAS[Subcategoria],$B405),
SUMIFS(ENTRADAS[Valor],ENTRADAS[Categoria],$B$385,ENTRADAS[Mês],K$5,ENTRADAS[Ano],$B$5,ENTRADAS[Subcategoria],$B405))))</f>
        <v/>
      </c>
      <c r="L405" s="61" t="str">
        <f>IF($B405="","",IF($B$385="","",IF($F$4=1,
SUMIFS(ENTRADAS[Valor],ENTRADAS[Categoria],$B$385,ENTRADAS[Status],"Concluído",ENTRADAS[Mês],L$5,ENTRADAS[Ano],$B$5,ENTRADAS[Subcategoria],$B405),
SUMIFS(ENTRADAS[Valor],ENTRADAS[Categoria],$B$385,ENTRADAS[Mês],L$5,ENTRADAS[Ano],$B$5,ENTRADAS[Subcategoria],$B405))))</f>
        <v/>
      </c>
      <c r="M405" s="61" t="str">
        <f>IF($B405="","",IF($B$385="","",IF($F$4=1,
SUMIFS(ENTRADAS[Valor],ENTRADAS[Categoria],$B$385,ENTRADAS[Status],"Concluído",ENTRADAS[Mês],M$5,ENTRADAS[Ano],$B$5,ENTRADAS[Subcategoria],$B405),
SUMIFS(ENTRADAS[Valor],ENTRADAS[Categoria],$B$385,ENTRADAS[Mês],M$5,ENTRADAS[Ano],$B$5,ENTRADAS[Subcategoria],$B405))))</f>
        <v/>
      </c>
      <c r="N405" s="61" t="str">
        <f>IF($B405="","",IF($B$385="","",IF($F$4=1,
SUMIFS(ENTRADAS[Valor],ENTRADAS[Categoria],$B$385,ENTRADAS[Status],"Concluído",ENTRADAS[Mês],N$5,ENTRADAS[Ano],$B$5,ENTRADAS[Subcategoria],$B405),
SUMIFS(ENTRADAS[Valor],ENTRADAS[Categoria],$B$385,ENTRADAS[Mês],N$5,ENTRADAS[Ano],$B$5,ENTRADAS[Subcategoria],$B405))))</f>
        <v/>
      </c>
      <c r="O405" s="57">
        <f t="shared" si="13"/>
        <v>0</v>
      </c>
    </row>
    <row r="406" spans="2:15" x14ac:dyDescent="0.3">
      <c r="B406" s="58" t="str">
        <f>IF('PLANO DE CONTAS'!L72="","",'PLANO DE CONTAS'!L72)</f>
        <v/>
      </c>
      <c r="C406" s="94" t="str">
        <f>IF($B406="","",IF($F$4=1,SUMIFS(ENTRADAS[Valor],ENTRADAS[Categoria],$B406,ENTRADAS[Status],"Concluído",ENTRADAS[Mês],C$5,ENTRADAS[Ano],$B$5),SUMIFS(ENTRADAS[Valor],ENTRADAS[Categoria],$B406,ENTRADAS[Mês],C$5,ENTRADAS[Ano],$B$5)))</f>
        <v/>
      </c>
      <c r="D406" s="94" t="str">
        <f>IF($B406="","",IF($F$4=1,SUMIFS(ENTRADAS[Valor],ENTRADAS[Categoria],$B406,ENTRADAS[Status],"Concluído",ENTRADAS[Mês],D$5,ENTRADAS[Ano],$B$5),SUMIFS(ENTRADAS[Valor],ENTRADAS[Categoria],$B406,ENTRADAS[Mês],D$5,ENTRADAS[Ano],$B$5)))</f>
        <v/>
      </c>
      <c r="E406" s="94" t="str">
        <f>IF($B406="","",IF($F$4=1,SUMIFS(ENTRADAS[Valor],ENTRADAS[Categoria],$B406,ENTRADAS[Status],"Concluído",ENTRADAS[Mês],E$5,ENTRADAS[Ano],$B$5),SUMIFS(ENTRADAS[Valor],ENTRADAS[Categoria],$B406,ENTRADAS[Mês],E$5,ENTRADAS[Ano],$B$5)))</f>
        <v/>
      </c>
      <c r="F406" s="94" t="str">
        <f>IF($B406="","",IF($F$4=1,SUMIFS(ENTRADAS[Valor],ENTRADAS[Categoria],$B406,ENTRADAS[Status],"Concluído",ENTRADAS[Mês],F$5,ENTRADAS[Ano],$B$5),SUMIFS(ENTRADAS[Valor],ENTRADAS[Categoria],$B406,ENTRADAS[Mês],F$5,ENTRADAS[Ano],$B$5)))</f>
        <v/>
      </c>
      <c r="G406" s="94" t="str">
        <f>IF($B406="","",IF($F$4=1,SUMIFS(ENTRADAS[Valor],ENTRADAS[Categoria],$B406,ENTRADAS[Status],"Concluído",ENTRADAS[Mês],G$5,ENTRADAS[Ano],$B$5),SUMIFS(ENTRADAS[Valor],ENTRADAS[Categoria],$B406,ENTRADAS[Mês],G$5,ENTRADAS[Ano],$B$5)))</f>
        <v/>
      </c>
      <c r="H406" s="94" t="str">
        <f>IF($B406="","",IF($F$4=1,SUMIFS(ENTRADAS[Valor],ENTRADAS[Categoria],$B406,ENTRADAS[Status],"Concluído",ENTRADAS[Mês],H$5,ENTRADAS[Ano],$B$5),SUMIFS(ENTRADAS[Valor],ENTRADAS[Categoria],$B406,ENTRADAS[Mês],H$5,ENTRADAS[Ano],$B$5)))</f>
        <v/>
      </c>
      <c r="I406" s="94" t="str">
        <f>IF($B406="","",IF($F$4=1,SUMIFS(ENTRADAS[Valor],ENTRADAS[Categoria],$B406,ENTRADAS[Status],"Concluído",ENTRADAS[Mês],I$5,ENTRADAS[Ano],$B$5),SUMIFS(ENTRADAS[Valor],ENTRADAS[Categoria],$B406,ENTRADAS[Mês],I$5,ENTRADAS[Ano],$B$5)))</f>
        <v/>
      </c>
      <c r="J406" s="94" t="str">
        <f>IF($B406="","",IF($F$4=1,SUMIFS(ENTRADAS[Valor],ENTRADAS[Categoria],$B406,ENTRADAS[Status],"Concluído",ENTRADAS[Mês],J$5,ENTRADAS[Ano],$B$5),SUMIFS(ENTRADAS[Valor],ENTRADAS[Categoria],$B406,ENTRADAS[Mês],J$5,ENTRADAS[Ano],$B$5)))</f>
        <v/>
      </c>
      <c r="K406" s="94" t="str">
        <f>IF($B406="","",IF($F$4=1,SUMIFS(ENTRADAS[Valor],ENTRADAS[Categoria],$B406,ENTRADAS[Status],"Concluído",ENTRADAS[Mês],K$5,ENTRADAS[Ano],$B$5),SUMIFS(ENTRADAS[Valor],ENTRADAS[Categoria],$B406,ENTRADAS[Mês],K$5,ENTRADAS[Ano],$B$5)))</f>
        <v/>
      </c>
      <c r="L406" s="94" t="str">
        <f>IF($B406="","",IF($F$4=1,SUMIFS(ENTRADAS[Valor],ENTRADAS[Categoria],$B406,ENTRADAS[Status],"Concluído",ENTRADAS[Mês],L$5,ENTRADAS[Ano],$B$5),SUMIFS(ENTRADAS[Valor],ENTRADAS[Categoria],$B406,ENTRADAS[Mês],L$5,ENTRADAS[Ano],$B$5)))</f>
        <v/>
      </c>
      <c r="M406" s="94" t="str">
        <f>IF($B406="","",IF($F$4=1,SUMIFS(ENTRADAS[Valor],ENTRADAS[Categoria],$B406,ENTRADAS[Status],"Concluído",ENTRADAS[Mês],M$5,ENTRADAS[Ano],$B$5),SUMIFS(ENTRADAS[Valor],ENTRADAS[Categoria],$B406,ENTRADAS[Mês],M$5,ENTRADAS[Ano],$B$5)))</f>
        <v/>
      </c>
      <c r="N406" s="94" t="str">
        <f>IF($B406="","",IF($F$4=1,SUMIFS(ENTRADAS[Valor],ENTRADAS[Categoria],$B406,ENTRADAS[Status],"Concluído",ENTRADAS[Mês],N$5,ENTRADAS[Ano],$B$5),SUMIFS(ENTRADAS[Valor],ENTRADAS[Categoria],$B406,ENTRADAS[Mês],N$5,ENTRADAS[Ano],$B$5)))</f>
        <v/>
      </c>
      <c r="O406" s="57">
        <f t="shared" si="13"/>
        <v>0</v>
      </c>
    </row>
    <row r="407" spans="2:15" x14ac:dyDescent="0.3">
      <c r="B407" s="93" t="str">
        <f>IF('PLANO DE CONTAS'!L73="","",'PLANO DE CONTAS'!L73)</f>
        <v/>
      </c>
      <c r="C407" s="61" t="str">
        <f>IF($B407="","",IF($B$406="","",IF($F$4=1,
SUMIFS(ENTRADAS[Valor],ENTRADAS[Categoria],$B$406,ENTRADAS[Status],"Concluído",ENTRADAS[Mês],C$5,ENTRADAS[Ano],$B$5,ENTRADAS[Subcategoria],$B407),
SUMIFS(ENTRADAS[Valor],ENTRADAS[Categoria],$B$406,ENTRADAS[Mês],C$5,ENTRADAS[Ano],$B$5,ENTRADAS[Subcategoria],$B407))))</f>
        <v/>
      </c>
      <c r="D407" s="61" t="str">
        <f>IF($B407="","",IF($B$406="","",IF($F$4=1,
SUMIFS(ENTRADAS[Valor],ENTRADAS[Categoria],$B$406,ENTRADAS[Status],"Concluído",ENTRADAS[Mês],D$5,ENTRADAS[Ano],$B$5,ENTRADAS[Subcategoria],$B407),
SUMIFS(ENTRADAS[Valor],ENTRADAS[Categoria],$B$406,ENTRADAS[Mês],D$5,ENTRADAS[Ano],$B$5,ENTRADAS[Subcategoria],$B407))))</f>
        <v/>
      </c>
      <c r="E407" s="61" t="str">
        <f>IF($B407="","",IF($B$406="","",IF($F$4=1,
SUMIFS(ENTRADAS[Valor],ENTRADAS[Categoria],$B$406,ENTRADAS[Status],"Concluído",ENTRADAS[Mês],E$5,ENTRADAS[Ano],$B$5,ENTRADAS[Subcategoria],$B407),
SUMIFS(ENTRADAS[Valor],ENTRADAS[Categoria],$B$406,ENTRADAS[Mês],E$5,ENTRADAS[Ano],$B$5,ENTRADAS[Subcategoria],$B407))))</f>
        <v/>
      </c>
      <c r="F407" s="61" t="str">
        <f>IF($B407="","",IF($B$406="","",IF($F$4=1,
SUMIFS(ENTRADAS[Valor],ENTRADAS[Categoria],$B$406,ENTRADAS[Status],"Concluído",ENTRADAS[Mês],F$5,ENTRADAS[Ano],$B$5,ENTRADAS[Subcategoria],$B407),
SUMIFS(ENTRADAS[Valor],ENTRADAS[Categoria],$B$406,ENTRADAS[Mês],F$5,ENTRADAS[Ano],$B$5,ENTRADAS[Subcategoria],$B407))))</f>
        <v/>
      </c>
      <c r="G407" s="61" t="str">
        <f>IF($B407="","",IF($B$406="","",IF($F$4=1,
SUMIFS(ENTRADAS[Valor],ENTRADAS[Categoria],$B$406,ENTRADAS[Status],"Concluído",ENTRADAS[Mês],G$5,ENTRADAS[Ano],$B$5,ENTRADAS[Subcategoria],$B407),
SUMIFS(ENTRADAS[Valor],ENTRADAS[Categoria],$B$406,ENTRADAS[Mês],G$5,ENTRADAS[Ano],$B$5,ENTRADAS[Subcategoria],$B407))))</f>
        <v/>
      </c>
      <c r="H407" s="61" t="str">
        <f>IF($B407="","",IF($B$406="","",IF($F$4=1,
SUMIFS(ENTRADAS[Valor],ENTRADAS[Categoria],$B$406,ENTRADAS[Status],"Concluído",ENTRADAS[Mês],H$5,ENTRADAS[Ano],$B$5,ENTRADAS[Subcategoria],$B407),
SUMIFS(ENTRADAS[Valor],ENTRADAS[Categoria],$B$406,ENTRADAS[Mês],H$5,ENTRADAS[Ano],$B$5,ENTRADAS[Subcategoria],$B407))))</f>
        <v/>
      </c>
      <c r="I407" s="61" t="str">
        <f>IF($B407="","",IF($B$406="","",IF($F$4=1,
SUMIFS(ENTRADAS[Valor],ENTRADAS[Categoria],$B$406,ENTRADAS[Status],"Concluído",ENTRADAS[Mês],I$5,ENTRADAS[Ano],$B$5,ENTRADAS[Subcategoria],$B407),
SUMIFS(ENTRADAS[Valor],ENTRADAS[Categoria],$B$406,ENTRADAS[Mês],I$5,ENTRADAS[Ano],$B$5,ENTRADAS[Subcategoria],$B407))))</f>
        <v/>
      </c>
      <c r="J407" s="61" t="str">
        <f>IF($B407="","",IF($B$406="","",IF($F$4=1,
SUMIFS(ENTRADAS[Valor],ENTRADAS[Categoria],$B$406,ENTRADAS[Status],"Concluído",ENTRADAS[Mês],J$5,ENTRADAS[Ano],$B$5,ENTRADAS[Subcategoria],$B407),
SUMIFS(ENTRADAS[Valor],ENTRADAS[Categoria],$B$406,ENTRADAS[Mês],J$5,ENTRADAS[Ano],$B$5,ENTRADAS[Subcategoria],$B407))))</f>
        <v/>
      </c>
      <c r="K407" s="61" t="str">
        <f>IF($B407="","",IF($B$406="","",IF($F$4=1,
SUMIFS(ENTRADAS[Valor],ENTRADAS[Categoria],$B$406,ENTRADAS[Status],"Concluído",ENTRADAS[Mês],K$5,ENTRADAS[Ano],$B$5,ENTRADAS[Subcategoria],$B407),
SUMIFS(ENTRADAS[Valor],ENTRADAS[Categoria],$B$406,ENTRADAS[Mês],K$5,ENTRADAS[Ano],$B$5,ENTRADAS[Subcategoria],$B407))))</f>
        <v/>
      </c>
      <c r="L407" s="61" t="str">
        <f>IF($B407="","",IF($B$406="","",IF($F$4=1,
SUMIFS(ENTRADAS[Valor],ENTRADAS[Categoria],$B$406,ENTRADAS[Status],"Concluído",ENTRADAS[Mês],L$5,ENTRADAS[Ano],$B$5,ENTRADAS[Subcategoria],$B407),
SUMIFS(ENTRADAS[Valor],ENTRADAS[Categoria],$B$406,ENTRADAS[Mês],L$5,ENTRADAS[Ano],$B$5,ENTRADAS[Subcategoria],$B407))))</f>
        <v/>
      </c>
      <c r="M407" s="61" t="str">
        <f>IF($B407="","",IF($B$406="","",IF($F$4=1,
SUMIFS(ENTRADAS[Valor],ENTRADAS[Categoria],$B$406,ENTRADAS[Status],"Concluído",ENTRADAS[Mês],M$5,ENTRADAS[Ano],$B$5,ENTRADAS[Subcategoria],$B407),
SUMIFS(ENTRADAS[Valor],ENTRADAS[Categoria],$B$406,ENTRADAS[Mês],M$5,ENTRADAS[Ano],$B$5,ENTRADAS[Subcategoria],$B407))))</f>
        <v/>
      </c>
      <c r="N407" s="61" t="str">
        <f>IF($B407="","",IF($B$406="","",IF($F$4=1,
SUMIFS(ENTRADAS[Valor],ENTRADAS[Categoria],$B$406,ENTRADAS[Status],"Concluído",ENTRADAS[Mês],N$5,ENTRADAS[Ano],$B$5,ENTRADAS[Subcategoria],$B407),
SUMIFS(ENTRADAS[Valor],ENTRADAS[Categoria],$B$406,ENTRADAS[Mês],N$5,ENTRADAS[Ano],$B$5,ENTRADAS[Subcategoria],$B407))))</f>
        <v/>
      </c>
      <c r="O407" s="57">
        <f t="shared" si="13"/>
        <v>0</v>
      </c>
    </row>
    <row r="408" spans="2:15" x14ac:dyDescent="0.3">
      <c r="B408" s="93" t="str">
        <f>IF('PLANO DE CONTAS'!L74="","",'PLANO DE CONTAS'!L74)</f>
        <v/>
      </c>
      <c r="C408" s="61" t="str">
        <f>IF($B408="","",IF($B$406="","",IF($F$4=1,
SUMIFS(ENTRADAS[Valor],ENTRADAS[Categoria],$B$406,ENTRADAS[Status],"Concluído",ENTRADAS[Mês],C$5,ENTRADAS[Ano],$B$5,ENTRADAS[Subcategoria],$B408),
SUMIFS(ENTRADAS[Valor],ENTRADAS[Categoria],$B$406,ENTRADAS[Mês],C$5,ENTRADAS[Ano],$B$5,ENTRADAS[Subcategoria],$B408))))</f>
        <v/>
      </c>
      <c r="D408" s="61" t="str">
        <f>IF($B408="","",IF($B$406="","",IF($F$4=1,
SUMIFS(ENTRADAS[Valor],ENTRADAS[Categoria],$B$406,ENTRADAS[Status],"Concluído",ENTRADAS[Mês],D$5,ENTRADAS[Ano],$B$5,ENTRADAS[Subcategoria],$B408),
SUMIFS(ENTRADAS[Valor],ENTRADAS[Categoria],$B$406,ENTRADAS[Mês],D$5,ENTRADAS[Ano],$B$5,ENTRADAS[Subcategoria],$B408))))</f>
        <v/>
      </c>
      <c r="E408" s="61" t="str">
        <f>IF($B408="","",IF($B$406="","",IF($F$4=1,
SUMIFS(ENTRADAS[Valor],ENTRADAS[Categoria],$B$406,ENTRADAS[Status],"Concluído",ENTRADAS[Mês],E$5,ENTRADAS[Ano],$B$5,ENTRADAS[Subcategoria],$B408),
SUMIFS(ENTRADAS[Valor],ENTRADAS[Categoria],$B$406,ENTRADAS[Mês],E$5,ENTRADAS[Ano],$B$5,ENTRADAS[Subcategoria],$B408))))</f>
        <v/>
      </c>
      <c r="F408" s="61" t="str">
        <f>IF($B408="","",IF($B$406="","",IF($F$4=1,
SUMIFS(ENTRADAS[Valor],ENTRADAS[Categoria],$B$406,ENTRADAS[Status],"Concluído",ENTRADAS[Mês],F$5,ENTRADAS[Ano],$B$5,ENTRADAS[Subcategoria],$B408),
SUMIFS(ENTRADAS[Valor],ENTRADAS[Categoria],$B$406,ENTRADAS[Mês],F$5,ENTRADAS[Ano],$B$5,ENTRADAS[Subcategoria],$B408))))</f>
        <v/>
      </c>
      <c r="G408" s="61" t="str">
        <f>IF($B408="","",IF($B$406="","",IF($F$4=1,
SUMIFS(ENTRADAS[Valor],ENTRADAS[Categoria],$B$406,ENTRADAS[Status],"Concluído",ENTRADAS[Mês],G$5,ENTRADAS[Ano],$B$5,ENTRADAS[Subcategoria],$B408),
SUMIFS(ENTRADAS[Valor],ENTRADAS[Categoria],$B$406,ENTRADAS[Mês],G$5,ENTRADAS[Ano],$B$5,ENTRADAS[Subcategoria],$B408))))</f>
        <v/>
      </c>
      <c r="H408" s="61" t="str">
        <f>IF($B408="","",IF($B$406="","",IF($F$4=1,
SUMIFS(ENTRADAS[Valor],ENTRADAS[Categoria],$B$406,ENTRADAS[Status],"Concluído",ENTRADAS[Mês],H$5,ENTRADAS[Ano],$B$5,ENTRADAS[Subcategoria],$B408),
SUMIFS(ENTRADAS[Valor],ENTRADAS[Categoria],$B$406,ENTRADAS[Mês],H$5,ENTRADAS[Ano],$B$5,ENTRADAS[Subcategoria],$B408))))</f>
        <v/>
      </c>
      <c r="I408" s="61" t="str">
        <f>IF($B408="","",IF($B$406="","",IF($F$4=1,
SUMIFS(ENTRADAS[Valor],ENTRADAS[Categoria],$B$406,ENTRADAS[Status],"Concluído",ENTRADAS[Mês],I$5,ENTRADAS[Ano],$B$5,ENTRADAS[Subcategoria],$B408),
SUMIFS(ENTRADAS[Valor],ENTRADAS[Categoria],$B$406,ENTRADAS[Mês],I$5,ENTRADAS[Ano],$B$5,ENTRADAS[Subcategoria],$B408))))</f>
        <v/>
      </c>
      <c r="J408" s="61" t="str">
        <f>IF($B408="","",IF($B$406="","",IF($F$4=1,
SUMIFS(ENTRADAS[Valor],ENTRADAS[Categoria],$B$406,ENTRADAS[Status],"Concluído",ENTRADAS[Mês],J$5,ENTRADAS[Ano],$B$5,ENTRADAS[Subcategoria],$B408),
SUMIFS(ENTRADAS[Valor],ENTRADAS[Categoria],$B$406,ENTRADAS[Mês],J$5,ENTRADAS[Ano],$B$5,ENTRADAS[Subcategoria],$B408))))</f>
        <v/>
      </c>
      <c r="K408" s="61" t="str">
        <f>IF($B408="","",IF($B$406="","",IF($F$4=1,
SUMIFS(ENTRADAS[Valor],ENTRADAS[Categoria],$B$406,ENTRADAS[Status],"Concluído",ENTRADAS[Mês],K$5,ENTRADAS[Ano],$B$5,ENTRADAS[Subcategoria],$B408),
SUMIFS(ENTRADAS[Valor],ENTRADAS[Categoria],$B$406,ENTRADAS[Mês],K$5,ENTRADAS[Ano],$B$5,ENTRADAS[Subcategoria],$B408))))</f>
        <v/>
      </c>
      <c r="L408" s="61" t="str">
        <f>IF($B408="","",IF($B$406="","",IF($F$4=1,
SUMIFS(ENTRADAS[Valor],ENTRADAS[Categoria],$B$406,ENTRADAS[Status],"Concluído",ENTRADAS[Mês],L$5,ENTRADAS[Ano],$B$5,ENTRADAS[Subcategoria],$B408),
SUMIFS(ENTRADAS[Valor],ENTRADAS[Categoria],$B$406,ENTRADAS[Mês],L$5,ENTRADAS[Ano],$B$5,ENTRADAS[Subcategoria],$B408))))</f>
        <v/>
      </c>
      <c r="M408" s="61" t="str">
        <f>IF($B408="","",IF($B$406="","",IF($F$4=1,
SUMIFS(ENTRADAS[Valor],ENTRADAS[Categoria],$B$406,ENTRADAS[Status],"Concluído",ENTRADAS[Mês],M$5,ENTRADAS[Ano],$B$5,ENTRADAS[Subcategoria],$B408),
SUMIFS(ENTRADAS[Valor],ENTRADAS[Categoria],$B$406,ENTRADAS[Mês],M$5,ENTRADAS[Ano],$B$5,ENTRADAS[Subcategoria],$B408))))</f>
        <v/>
      </c>
      <c r="N408" s="61" t="str">
        <f>IF($B408="","",IF($B$406="","",IF($F$4=1,
SUMIFS(ENTRADAS[Valor],ENTRADAS[Categoria],$B$406,ENTRADAS[Status],"Concluído",ENTRADAS[Mês],N$5,ENTRADAS[Ano],$B$5,ENTRADAS[Subcategoria],$B408),
SUMIFS(ENTRADAS[Valor],ENTRADAS[Categoria],$B$406,ENTRADAS[Mês],N$5,ENTRADAS[Ano],$B$5,ENTRADAS[Subcategoria],$B408))))</f>
        <v/>
      </c>
      <c r="O408" s="57">
        <f t="shared" si="13"/>
        <v>0</v>
      </c>
    </row>
    <row r="409" spans="2:15" x14ac:dyDescent="0.3">
      <c r="B409" s="93" t="str">
        <f>IF('PLANO DE CONTAS'!L75="","",'PLANO DE CONTAS'!L75)</f>
        <v/>
      </c>
      <c r="C409" s="61" t="str">
        <f>IF($B409="","",IF($B$406="","",IF($F$4=1,
SUMIFS(ENTRADAS[Valor],ENTRADAS[Categoria],$B$406,ENTRADAS[Status],"Concluído",ENTRADAS[Mês],C$5,ENTRADAS[Ano],$B$5,ENTRADAS[Subcategoria],$B409),
SUMIFS(ENTRADAS[Valor],ENTRADAS[Categoria],$B$406,ENTRADAS[Mês],C$5,ENTRADAS[Ano],$B$5,ENTRADAS[Subcategoria],$B409))))</f>
        <v/>
      </c>
      <c r="D409" s="61" t="str">
        <f>IF($B409="","",IF($B$406="","",IF($F$4=1,
SUMIFS(ENTRADAS[Valor],ENTRADAS[Categoria],$B$406,ENTRADAS[Status],"Concluído",ENTRADAS[Mês],D$5,ENTRADAS[Ano],$B$5,ENTRADAS[Subcategoria],$B409),
SUMIFS(ENTRADAS[Valor],ENTRADAS[Categoria],$B$406,ENTRADAS[Mês],D$5,ENTRADAS[Ano],$B$5,ENTRADAS[Subcategoria],$B409))))</f>
        <v/>
      </c>
      <c r="E409" s="61" t="str">
        <f>IF($B409="","",IF($B$406="","",IF($F$4=1,
SUMIFS(ENTRADAS[Valor],ENTRADAS[Categoria],$B$406,ENTRADAS[Status],"Concluído",ENTRADAS[Mês],E$5,ENTRADAS[Ano],$B$5,ENTRADAS[Subcategoria],$B409),
SUMIFS(ENTRADAS[Valor],ENTRADAS[Categoria],$B$406,ENTRADAS[Mês],E$5,ENTRADAS[Ano],$B$5,ENTRADAS[Subcategoria],$B409))))</f>
        <v/>
      </c>
      <c r="F409" s="61" t="str">
        <f>IF($B409="","",IF($B$406="","",IF($F$4=1,
SUMIFS(ENTRADAS[Valor],ENTRADAS[Categoria],$B$406,ENTRADAS[Status],"Concluído",ENTRADAS[Mês],F$5,ENTRADAS[Ano],$B$5,ENTRADAS[Subcategoria],$B409),
SUMIFS(ENTRADAS[Valor],ENTRADAS[Categoria],$B$406,ENTRADAS[Mês],F$5,ENTRADAS[Ano],$B$5,ENTRADAS[Subcategoria],$B409))))</f>
        <v/>
      </c>
      <c r="G409" s="61" t="str">
        <f>IF($B409="","",IF($B$406="","",IF($F$4=1,
SUMIFS(ENTRADAS[Valor],ENTRADAS[Categoria],$B$406,ENTRADAS[Status],"Concluído",ENTRADAS[Mês],G$5,ENTRADAS[Ano],$B$5,ENTRADAS[Subcategoria],$B409),
SUMIFS(ENTRADAS[Valor],ENTRADAS[Categoria],$B$406,ENTRADAS[Mês],G$5,ENTRADAS[Ano],$B$5,ENTRADAS[Subcategoria],$B409))))</f>
        <v/>
      </c>
      <c r="H409" s="61" t="str">
        <f>IF($B409="","",IF($B$406="","",IF($F$4=1,
SUMIFS(ENTRADAS[Valor],ENTRADAS[Categoria],$B$406,ENTRADAS[Status],"Concluído",ENTRADAS[Mês],H$5,ENTRADAS[Ano],$B$5,ENTRADAS[Subcategoria],$B409),
SUMIFS(ENTRADAS[Valor],ENTRADAS[Categoria],$B$406,ENTRADAS[Mês],H$5,ENTRADAS[Ano],$B$5,ENTRADAS[Subcategoria],$B409))))</f>
        <v/>
      </c>
      <c r="I409" s="61" t="str">
        <f>IF($B409="","",IF($B$406="","",IF($F$4=1,
SUMIFS(ENTRADAS[Valor],ENTRADAS[Categoria],$B$406,ENTRADAS[Status],"Concluído",ENTRADAS[Mês],I$5,ENTRADAS[Ano],$B$5,ENTRADAS[Subcategoria],$B409),
SUMIFS(ENTRADAS[Valor],ENTRADAS[Categoria],$B$406,ENTRADAS[Mês],I$5,ENTRADAS[Ano],$B$5,ENTRADAS[Subcategoria],$B409))))</f>
        <v/>
      </c>
      <c r="J409" s="61" t="str">
        <f>IF($B409="","",IF($B$406="","",IF($F$4=1,
SUMIFS(ENTRADAS[Valor],ENTRADAS[Categoria],$B$406,ENTRADAS[Status],"Concluído",ENTRADAS[Mês],J$5,ENTRADAS[Ano],$B$5,ENTRADAS[Subcategoria],$B409),
SUMIFS(ENTRADAS[Valor],ENTRADAS[Categoria],$B$406,ENTRADAS[Mês],J$5,ENTRADAS[Ano],$B$5,ENTRADAS[Subcategoria],$B409))))</f>
        <v/>
      </c>
      <c r="K409" s="61" t="str">
        <f>IF($B409="","",IF($B$406="","",IF($F$4=1,
SUMIFS(ENTRADAS[Valor],ENTRADAS[Categoria],$B$406,ENTRADAS[Status],"Concluído",ENTRADAS[Mês],K$5,ENTRADAS[Ano],$B$5,ENTRADAS[Subcategoria],$B409),
SUMIFS(ENTRADAS[Valor],ENTRADAS[Categoria],$B$406,ENTRADAS[Mês],K$5,ENTRADAS[Ano],$B$5,ENTRADAS[Subcategoria],$B409))))</f>
        <v/>
      </c>
      <c r="L409" s="61" t="str">
        <f>IF($B409="","",IF($B$406="","",IF($F$4=1,
SUMIFS(ENTRADAS[Valor],ENTRADAS[Categoria],$B$406,ENTRADAS[Status],"Concluído",ENTRADAS[Mês],L$5,ENTRADAS[Ano],$B$5,ENTRADAS[Subcategoria],$B409),
SUMIFS(ENTRADAS[Valor],ENTRADAS[Categoria],$B$406,ENTRADAS[Mês],L$5,ENTRADAS[Ano],$B$5,ENTRADAS[Subcategoria],$B409))))</f>
        <v/>
      </c>
      <c r="M409" s="61" t="str">
        <f>IF($B409="","",IF($B$406="","",IF($F$4=1,
SUMIFS(ENTRADAS[Valor],ENTRADAS[Categoria],$B$406,ENTRADAS[Status],"Concluído",ENTRADAS[Mês],M$5,ENTRADAS[Ano],$B$5,ENTRADAS[Subcategoria],$B409),
SUMIFS(ENTRADAS[Valor],ENTRADAS[Categoria],$B$406,ENTRADAS[Mês],M$5,ENTRADAS[Ano],$B$5,ENTRADAS[Subcategoria],$B409))))</f>
        <v/>
      </c>
      <c r="N409" s="61" t="str">
        <f>IF($B409="","",IF($B$406="","",IF($F$4=1,
SUMIFS(ENTRADAS[Valor],ENTRADAS[Categoria],$B$406,ENTRADAS[Status],"Concluído",ENTRADAS[Mês],N$5,ENTRADAS[Ano],$B$5,ENTRADAS[Subcategoria],$B409),
SUMIFS(ENTRADAS[Valor],ENTRADAS[Categoria],$B$406,ENTRADAS[Mês],N$5,ENTRADAS[Ano],$B$5,ENTRADAS[Subcategoria],$B409))))</f>
        <v/>
      </c>
      <c r="O409" s="57">
        <f t="shared" si="13"/>
        <v>0</v>
      </c>
    </row>
    <row r="410" spans="2:15" x14ac:dyDescent="0.3">
      <c r="B410" s="93" t="str">
        <f>IF('PLANO DE CONTAS'!L76="","",'PLANO DE CONTAS'!L76)</f>
        <v/>
      </c>
      <c r="C410" s="61" t="str">
        <f>IF($B410="","",IF($B$406="","",IF($F$4=1,
SUMIFS(ENTRADAS[Valor],ENTRADAS[Categoria],$B$406,ENTRADAS[Status],"Concluído",ENTRADAS[Mês],C$5,ENTRADAS[Ano],$B$5,ENTRADAS[Subcategoria],$B410),
SUMIFS(ENTRADAS[Valor],ENTRADAS[Categoria],$B$406,ENTRADAS[Mês],C$5,ENTRADAS[Ano],$B$5,ENTRADAS[Subcategoria],$B410))))</f>
        <v/>
      </c>
      <c r="D410" s="61" t="str">
        <f>IF($B410="","",IF($B$406="","",IF($F$4=1,
SUMIFS(ENTRADAS[Valor],ENTRADAS[Categoria],$B$406,ENTRADAS[Status],"Concluído",ENTRADAS[Mês],D$5,ENTRADAS[Ano],$B$5,ENTRADAS[Subcategoria],$B410),
SUMIFS(ENTRADAS[Valor],ENTRADAS[Categoria],$B$406,ENTRADAS[Mês],D$5,ENTRADAS[Ano],$B$5,ENTRADAS[Subcategoria],$B410))))</f>
        <v/>
      </c>
      <c r="E410" s="61" t="str">
        <f>IF($B410="","",IF($B$406="","",IF($F$4=1,
SUMIFS(ENTRADAS[Valor],ENTRADAS[Categoria],$B$406,ENTRADAS[Status],"Concluído",ENTRADAS[Mês],E$5,ENTRADAS[Ano],$B$5,ENTRADAS[Subcategoria],$B410),
SUMIFS(ENTRADAS[Valor],ENTRADAS[Categoria],$B$406,ENTRADAS[Mês],E$5,ENTRADAS[Ano],$B$5,ENTRADAS[Subcategoria],$B410))))</f>
        <v/>
      </c>
      <c r="F410" s="61" t="str">
        <f>IF($B410="","",IF($B$406="","",IF($F$4=1,
SUMIFS(ENTRADAS[Valor],ENTRADAS[Categoria],$B$406,ENTRADAS[Status],"Concluído",ENTRADAS[Mês],F$5,ENTRADAS[Ano],$B$5,ENTRADAS[Subcategoria],$B410),
SUMIFS(ENTRADAS[Valor],ENTRADAS[Categoria],$B$406,ENTRADAS[Mês],F$5,ENTRADAS[Ano],$B$5,ENTRADAS[Subcategoria],$B410))))</f>
        <v/>
      </c>
      <c r="G410" s="61" t="str">
        <f>IF($B410="","",IF($B$406="","",IF($F$4=1,
SUMIFS(ENTRADAS[Valor],ENTRADAS[Categoria],$B$406,ENTRADAS[Status],"Concluído",ENTRADAS[Mês],G$5,ENTRADAS[Ano],$B$5,ENTRADAS[Subcategoria],$B410),
SUMIFS(ENTRADAS[Valor],ENTRADAS[Categoria],$B$406,ENTRADAS[Mês],G$5,ENTRADAS[Ano],$B$5,ENTRADAS[Subcategoria],$B410))))</f>
        <v/>
      </c>
      <c r="H410" s="61" t="str">
        <f>IF($B410="","",IF($B$406="","",IF($F$4=1,
SUMIFS(ENTRADAS[Valor],ENTRADAS[Categoria],$B$406,ENTRADAS[Status],"Concluído",ENTRADAS[Mês],H$5,ENTRADAS[Ano],$B$5,ENTRADAS[Subcategoria],$B410),
SUMIFS(ENTRADAS[Valor],ENTRADAS[Categoria],$B$406,ENTRADAS[Mês],H$5,ENTRADAS[Ano],$B$5,ENTRADAS[Subcategoria],$B410))))</f>
        <v/>
      </c>
      <c r="I410" s="61" t="str">
        <f>IF($B410="","",IF($B$406="","",IF($F$4=1,
SUMIFS(ENTRADAS[Valor],ENTRADAS[Categoria],$B$406,ENTRADAS[Status],"Concluído",ENTRADAS[Mês],I$5,ENTRADAS[Ano],$B$5,ENTRADAS[Subcategoria],$B410),
SUMIFS(ENTRADAS[Valor],ENTRADAS[Categoria],$B$406,ENTRADAS[Mês],I$5,ENTRADAS[Ano],$B$5,ENTRADAS[Subcategoria],$B410))))</f>
        <v/>
      </c>
      <c r="J410" s="61" t="str">
        <f>IF($B410="","",IF($B$406="","",IF($F$4=1,
SUMIFS(ENTRADAS[Valor],ENTRADAS[Categoria],$B$406,ENTRADAS[Status],"Concluído",ENTRADAS[Mês],J$5,ENTRADAS[Ano],$B$5,ENTRADAS[Subcategoria],$B410),
SUMIFS(ENTRADAS[Valor],ENTRADAS[Categoria],$B$406,ENTRADAS[Mês],J$5,ENTRADAS[Ano],$B$5,ENTRADAS[Subcategoria],$B410))))</f>
        <v/>
      </c>
      <c r="K410" s="61" t="str">
        <f>IF($B410="","",IF($B$406="","",IF($F$4=1,
SUMIFS(ENTRADAS[Valor],ENTRADAS[Categoria],$B$406,ENTRADAS[Status],"Concluído",ENTRADAS[Mês],K$5,ENTRADAS[Ano],$B$5,ENTRADAS[Subcategoria],$B410),
SUMIFS(ENTRADAS[Valor],ENTRADAS[Categoria],$B$406,ENTRADAS[Mês],K$5,ENTRADAS[Ano],$B$5,ENTRADAS[Subcategoria],$B410))))</f>
        <v/>
      </c>
      <c r="L410" s="61" t="str">
        <f>IF($B410="","",IF($B$406="","",IF($F$4=1,
SUMIFS(ENTRADAS[Valor],ENTRADAS[Categoria],$B$406,ENTRADAS[Status],"Concluído",ENTRADAS[Mês],L$5,ENTRADAS[Ano],$B$5,ENTRADAS[Subcategoria],$B410),
SUMIFS(ENTRADAS[Valor],ENTRADAS[Categoria],$B$406,ENTRADAS[Mês],L$5,ENTRADAS[Ano],$B$5,ENTRADAS[Subcategoria],$B410))))</f>
        <v/>
      </c>
      <c r="M410" s="61" t="str">
        <f>IF($B410="","",IF($B$406="","",IF($F$4=1,
SUMIFS(ENTRADAS[Valor],ENTRADAS[Categoria],$B$406,ENTRADAS[Status],"Concluído",ENTRADAS[Mês],M$5,ENTRADAS[Ano],$B$5,ENTRADAS[Subcategoria],$B410),
SUMIFS(ENTRADAS[Valor],ENTRADAS[Categoria],$B$406,ENTRADAS[Mês],M$5,ENTRADAS[Ano],$B$5,ENTRADAS[Subcategoria],$B410))))</f>
        <v/>
      </c>
      <c r="N410" s="61" t="str">
        <f>IF($B410="","",IF($B$406="","",IF($F$4=1,
SUMIFS(ENTRADAS[Valor],ENTRADAS[Categoria],$B$406,ENTRADAS[Status],"Concluído",ENTRADAS[Mês],N$5,ENTRADAS[Ano],$B$5,ENTRADAS[Subcategoria],$B410),
SUMIFS(ENTRADAS[Valor],ENTRADAS[Categoria],$B$406,ENTRADAS[Mês],N$5,ENTRADAS[Ano],$B$5,ENTRADAS[Subcategoria],$B410))))</f>
        <v/>
      </c>
      <c r="O410" s="57">
        <f t="shared" si="13"/>
        <v>0</v>
      </c>
    </row>
    <row r="411" spans="2:15" x14ac:dyDescent="0.3">
      <c r="B411" s="93" t="str">
        <f>IF('PLANO DE CONTAS'!L77="","",'PLANO DE CONTAS'!L77)</f>
        <v/>
      </c>
      <c r="C411" s="61" t="str">
        <f>IF($B411="","",IF($B$406="","",IF($F$4=1,
SUMIFS(ENTRADAS[Valor],ENTRADAS[Categoria],$B$406,ENTRADAS[Status],"Concluído",ENTRADAS[Mês],C$5,ENTRADAS[Ano],$B$5,ENTRADAS[Subcategoria],$B411),
SUMIFS(ENTRADAS[Valor],ENTRADAS[Categoria],$B$406,ENTRADAS[Mês],C$5,ENTRADAS[Ano],$B$5,ENTRADAS[Subcategoria],$B411))))</f>
        <v/>
      </c>
      <c r="D411" s="61" t="str">
        <f>IF($B411="","",IF($B$406="","",IF($F$4=1,
SUMIFS(ENTRADAS[Valor],ENTRADAS[Categoria],$B$406,ENTRADAS[Status],"Concluído",ENTRADAS[Mês],D$5,ENTRADAS[Ano],$B$5,ENTRADAS[Subcategoria],$B411),
SUMIFS(ENTRADAS[Valor],ENTRADAS[Categoria],$B$406,ENTRADAS[Mês],D$5,ENTRADAS[Ano],$B$5,ENTRADAS[Subcategoria],$B411))))</f>
        <v/>
      </c>
      <c r="E411" s="61" t="str">
        <f>IF($B411="","",IF($B$406="","",IF($F$4=1,
SUMIFS(ENTRADAS[Valor],ENTRADAS[Categoria],$B$406,ENTRADAS[Status],"Concluído",ENTRADAS[Mês],E$5,ENTRADAS[Ano],$B$5,ENTRADAS[Subcategoria],$B411),
SUMIFS(ENTRADAS[Valor],ENTRADAS[Categoria],$B$406,ENTRADAS[Mês],E$5,ENTRADAS[Ano],$B$5,ENTRADAS[Subcategoria],$B411))))</f>
        <v/>
      </c>
      <c r="F411" s="61" t="str">
        <f>IF($B411="","",IF($B$406="","",IF($F$4=1,
SUMIFS(ENTRADAS[Valor],ENTRADAS[Categoria],$B$406,ENTRADAS[Status],"Concluído",ENTRADAS[Mês],F$5,ENTRADAS[Ano],$B$5,ENTRADAS[Subcategoria],$B411),
SUMIFS(ENTRADAS[Valor],ENTRADAS[Categoria],$B$406,ENTRADAS[Mês],F$5,ENTRADAS[Ano],$B$5,ENTRADAS[Subcategoria],$B411))))</f>
        <v/>
      </c>
      <c r="G411" s="61" t="str">
        <f>IF($B411="","",IF($B$406="","",IF($F$4=1,
SUMIFS(ENTRADAS[Valor],ENTRADAS[Categoria],$B$406,ENTRADAS[Status],"Concluído",ENTRADAS[Mês],G$5,ENTRADAS[Ano],$B$5,ENTRADAS[Subcategoria],$B411),
SUMIFS(ENTRADAS[Valor],ENTRADAS[Categoria],$B$406,ENTRADAS[Mês],G$5,ENTRADAS[Ano],$B$5,ENTRADAS[Subcategoria],$B411))))</f>
        <v/>
      </c>
      <c r="H411" s="61" t="str">
        <f>IF($B411="","",IF($B$406="","",IF($F$4=1,
SUMIFS(ENTRADAS[Valor],ENTRADAS[Categoria],$B$406,ENTRADAS[Status],"Concluído",ENTRADAS[Mês],H$5,ENTRADAS[Ano],$B$5,ENTRADAS[Subcategoria],$B411),
SUMIFS(ENTRADAS[Valor],ENTRADAS[Categoria],$B$406,ENTRADAS[Mês],H$5,ENTRADAS[Ano],$B$5,ENTRADAS[Subcategoria],$B411))))</f>
        <v/>
      </c>
      <c r="I411" s="61" t="str">
        <f>IF($B411="","",IF($B$406="","",IF($F$4=1,
SUMIFS(ENTRADAS[Valor],ENTRADAS[Categoria],$B$406,ENTRADAS[Status],"Concluído",ENTRADAS[Mês],I$5,ENTRADAS[Ano],$B$5,ENTRADAS[Subcategoria],$B411),
SUMIFS(ENTRADAS[Valor],ENTRADAS[Categoria],$B$406,ENTRADAS[Mês],I$5,ENTRADAS[Ano],$B$5,ENTRADAS[Subcategoria],$B411))))</f>
        <v/>
      </c>
      <c r="J411" s="61" t="str">
        <f>IF($B411="","",IF($B$406="","",IF($F$4=1,
SUMIFS(ENTRADAS[Valor],ENTRADAS[Categoria],$B$406,ENTRADAS[Status],"Concluído",ENTRADAS[Mês],J$5,ENTRADAS[Ano],$B$5,ENTRADAS[Subcategoria],$B411),
SUMIFS(ENTRADAS[Valor],ENTRADAS[Categoria],$B$406,ENTRADAS[Mês],J$5,ENTRADAS[Ano],$B$5,ENTRADAS[Subcategoria],$B411))))</f>
        <v/>
      </c>
      <c r="K411" s="61" t="str">
        <f>IF($B411="","",IF($B$406="","",IF($F$4=1,
SUMIFS(ENTRADAS[Valor],ENTRADAS[Categoria],$B$406,ENTRADAS[Status],"Concluído",ENTRADAS[Mês],K$5,ENTRADAS[Ano],$B$5,ENTRADAS[Subcategoria],$B411),
SUMIFS(ENTRADAS[Valor],ENTRADAS[Categoria],$B$406,ENTRADAS[Mês],K$5,ENTRADAS[Ano],$B$5,ENTRADAS[Subcategoria],$B411))))</f>
        <v/>
      </c>
      <c r="L411" s="61" t="str">
        <f>IF($B411="","",IF($B$406="","",IF($F$4=1,
SUMIFS(ENTRADAS[Valor],ENTRADAS[Categoria],$B$406,ENTRADAS[Status],"Concluído",ENTRADAS[Mês],L$5,ENTRADAS[Ano],$B$5,ENTRADAS[Subcategoria],$B411),
SUMIFS(ENTRADAS[Valor],ENTRADAS[Categoria],$B$406,ENTRADAS[Mês],L$5,ENTRADAS[Ano],$B$5,ENTRADAS[Subcategoria],$B411))))</f>
        <v/>
      </c>
      <c r="M411" s="61" t="str">
        <f>IF($B411="","",IF($B$406="","",IF($F$4=1,
SUMIFS(ENTRADAS[Valor],ENTRADAS[Categoria],$B$406,ENTRADAS[Status],"Concluído",ENTRADAS[Mês],M$5,ENTRADAS[Ano],$B$5,ENTRADAS[Subcategoria],$B411),
SUMIFS(ENTRADAS[Valor],ENTRADAS[Categoria],$B$406,ENTRADAS[Mês],M$5,ENTRADAS[Ano],$B$5,ENTRADAS[Subcategoria],$B411))))</f>
        <v/>
      </c>
      <c r="N411" s="61" t="str">
        <f>IF($B411="","",IF($B$406="","",IF($F$4=1,
SUMIFS(ENTRADAS[Valor],ENTRADAS[Categoria],$B$406,ENTRADAS[Status],"Concluído",ENTRADAS[Mês],N$5,ENTRADAS[Ano],$B$5,ENTRADAS[Subcategoria],$B411),
SUMIFS(ENTRADAS[Valor],ENTRADAS[Categoria],$B$406,ENTRADAS[Mês],N$5,ENTRADAS[Ano],$B$5,ENTRADAS[Subcategoria],$B411))))</f>
        <v/>
      </c>
      <c r="O411" s="57">
        <f t="shared" si="13"/>
        <v>0</v>
      </c>
    </row>
    <row r="412" spans="2:15" x14ac:dyDescent="0.3">
      <c r="B412" s="93" t="str">
        <f>IF('PLANO DE CONTAS'!L78="","",'PLANO DE CONTAS'!L78)</f>
        <v/>
      </c>
      <c r="C412" s="61" t="str">
        <f>IF($B412="","",IF($B$406="","",IF($F$4=1,
SUMIFS(ENTRADAS[Valor],ENTRADAS[Categoria],$B$406,ENTRADAS[Status],"Concluído",ENTRADAS[Mês],C$5,ENTRADAS[Ano],$B$5,ENTRADAS[Subcategoria],$B412),
SUMIFS(ENTRADAS[Valor],ENTRADAS[Categoria],$B$406,ENTRADAS[Mês],C$5,ENTRADAS[Ano],$B$5,ENTRADAS[Subcategoria],$B412))))</f>
        <v/>
      </c>
      <c r="D412" s="61" t="str">
        <f>IF($B412="","",IF($B$406="","",IF($F$4=1,
SUMIFS(ENTRADAS[Valor],ENTRADAS[Categoria],$B$406,ENTRADAS[Status],"Concluído",ENTRADAS[Mês],D$5,ENTRADAS[Ano],$B$5,ENTRADAS[Subcategoria],$B412),
SUMIFS(ENTRADAS[Valor],ENTRADAS[Categoria],$B$406,ENTRADAS[Mês],D$5,ENTRADAS[Ano],$B$5,ENTRADAS[Subcategoria],$B412))))</f>
        <v/>
      </c>
      <c r="E412" s="61" t="str">
        <f>IF($B412="","",IF($B$406="","",IF($F$4=1,
SUMIFS(ENTRADAS[Valor],ENTRADAS[Categoria],$B$406,ENTRADAS[Status],"Concluído",ENTRADAS[Mês],E$5,ENTRADAS[Ano],$B$5,ENTRADAS[Subcategoria],$B412),
SUMIFS(ENTRADAS[Valor],ENTRADAS[Categoria],$B$406,ENTRADAS[Mês],E$5,ENTRADAS[Ano],$B$5,ENTRADAS[Subcategoria],$B412))))</f>
        <v/>
      </c>
      <c r="F412" s="61" t="str">
        <f>IF($B412="","",IF($B$406="","",IF($F$4=1,
SUMIFS(ENTRADAS[Valor],ENTRADAS[Categoria],$B$406,ENTRADAS[Status],"Concluído",ENTRADAS[Mês],F$5,ENTRADAS[Ano],$B$5,ENTRADAS[Subcategoria],$B412),
SUMIFS(ENTRADAS[Valor],ENTRADAS[Categoria],$B$406,ENTRADAS[Mês],F$5,ENTRADAS[Ano],$B$5,ENTRADAS[Subcategoria],$B412))))</f>
        <v/>
      </c>
      <c r="G412" s="61" t="str">
        <f>IF($B412="","",IF($B$406="","",IF($F$4=1,
SUMIFS(ENTRADAS[Valor],ENTRADAS[Categoria],$B$406,ENTRADAS[Status],"Concluído",ENTRADAS[Mês],G$5,ENTRADAS[Ano],$B$5,ENTRADAS[Subcategoria],$B412),
SUMIFS(ENTRADAS[Valor],ENTRADAS[Categoria],$B$406,ENTRADAS[Mês],G$5,ENTRADAS[Ano],$B$5,ENTRADAS[Subcategoria],$B412))))</f>
        <v/>
      </c>
      <c r="H412" s="61" t="str">
        <f>IF($B412="","",IF($B$406="","",IF($F$4=1,
SUMIFS(ENTRADAS[Valor],ENTRADAS[Categoria],$B$406,ENTRADAS[Status],"Concluído",ENTRADAS[Mês],H$5,ENTRADAS[Ano],$B$5,ENTRADAS[Subcategoria],$B412),
SUMIFS(ENTRADAS[Valor],ENTRADAS[Categoria],$B$406,ENTRADAS[Mês],H$5,ENTRADAS[Ano],$B$5,ENTRADAS[Subcategoria],$B412))))</f>
        <v/>
      </c>
      <c r="I412" s="61" t="str">
        <f>IF($B412="","",IF($B$406="","",IF($F$4=1,
SUMIFS(ENTRADAS[Valor],ENTRADAS[Categoria],$B$406,ENTRADAS[Status],"Concluído",ENTRADAS[Mês],I$5,ENTRADAS[Ano],$B$5,ENTRADAS[Subcategoria],$B412),
SUMIFS(ENTRADAS[Valor],ENTRADAS[Categoria],$B$406,ENTRADAS[Mês],I$5,ENTRADAS[Ano],$B$5,ENTRADAS[Subcategoria],$B412))))</f>
        <v/>
      </c>
      <c r="J412" s="61" t="str">
        <f>IF($B412="","",IF($B$406="","",IF($F$4=1,
SUMIFS(ENTRADAS[Valor],ENTRADAS[Categoria],$B$406,ENTRADAS[Status],"Concluído",ENTRADAS[Mês],J$5,ENTRADAS[Ano],$B$5,ENTRADAS[Subcategoria],$B412),
SUMIFS(ENTRADAS[Valor],ENTRADAS[Categoria],$B$406,ENTRADAS[Mês],J$5,ENTRADAS[Ano],$B$5,ENTRADAS[Subcategoria],$B412))))</f>
        <v/>
      </c>
      <c r="K412" s="61" t="str">
        <f>IF($B412="","",IF($B$406="","",IF($F$4=1,
SUMIFS(ENTRADAS[Valor],ENTRADAS[Categoria],$B$406,ENTRADAS[Status],"Concluído",ENTRADAS[Mês],K$5,ENTRADAS[Ano],$B$5,ENTRADAS[Subcategoria],$B412),
SUMIFS(ENTRADAS[Valor],ENTRADAS[Categoria],$B$406,ENTRADAS[Mês],K$5,ENTRADAS[Ano],$B$5,ENTRADAS[Subcategoria],$B412))))</f>
        <v/>
      </c>
      <c r="L412" s="61" t="str">
        <f>IF($B412="","",IF($B$406="","",IF($F$4=1,
SUMIFS(ENTRADAS[Valor],ENTRADAS[Categoria],$B$406,ENTRADAS[Status],"Concluído",ENTRADAS[Mês],L$5,ENTRADAS[Ano],$B$5,ENTRADAS[Subcategoria],$B412),
SUMIFS(ENTRADAS[Valor],ENTRADAS[Categoria],$B$406,ENTRADAS[Mês],L$5,ENTRADAS[Ano],$B$5,ENTRADAS[Subcategoria],$B412))))</f>
        <v/>
      </c>
      <c r="M412" s="61" t="str">
        <f>IF($B412="","",IF($B$406="","",IF($F$4=1,
SUMIFS(ENTRADAS[Valor],ENTRADAS[Categoria],$B$406,ENTRADAS[Status],"Concluído",ENTRADAS[Mês],M$5,ENTRADAS[Ano],$B$5,ENTRADAS[Subcategoria],$B412),
SUMIFS(ENTRADAS[Valor],ENTRADAS[Categoria],$B$406,ENTRADAS[Mês],M$5,ENTRADAS[Ano],$B$5,ENTRADAS[Subcategoria],$B412))))</f>
        <v/>
      </c>
      <c r="N412" s="61" t="str">
        <f>IF($B412="","",IF($B$406="","",IF($F$4=1,
SUMIFS(ENTRADAS[Valor],ENTRADAS[Categoria],$B$406,ENTRADAS[Status],"Concluído",ENTRADAS[Mês],N$5,ENTRADAS[Ano],$B$5,ENTRADAS[Subcategoria],$B412),
SUMIFS(ENTRADAS[Valor],ENTRADAS[Categoria],$B$406,ENTRADAS[Mês],N$5,ENTRADAS[Ano],$B$5,ENTRADAS[Subcategoria],$B412))))</f>
        <v/>
      </c>
      <c r="O412" s="57">
        <f t="shared" si="13"/>
        <v>0</v>
      </c>
    </row>
    <row r="413" spans="2:15" x14ac:dyDescent="0.3">
      <c r="B413" s="93" t="str">
        <f>IF('PLANO DE CONTAS'!L79="","",'PLANO DE CONTAS'!L79)</f>
        <v/>
      </c>
      <c r="C413" s="61" t="str">
        <f>IF($B413="","",IF($B$406="","",IF($F$4=1,
SUMIFS(ENTRADAS[Valor],ENTRADAS[Categoria],$B$406,ENTRADAS[Status],"Concluído",ENTRADAS[Mês],C$5,ENTRADAS[Ano],$B$5,ENTRADAS[Subcategoria],$B413),
SUMIFS(ENTRADAS[Valor],ENTRADAS[Categoria],$B$406,ENTRADAS[Mês],C$5,ENTRADAS[Ano],$B$5,ENTRADAS[Subcategoria],$B413))))</f>
        <v/>
      </c>
      <c r="D413" s="61" t="str">
        <f>IF($B413="","",IF($B$406="","",IF($F$4=1,
SUMIFS(ENTRADAS[Valor],ENTRADAS[Categoria],$B$406,ENTRADAS[Status],"Concluído",ENTRADAS[Mês],D$5,ENTRADAS[Ano],$B$5,ENTRADAS[Subcategoria],$B413),
SUMIFS(ENTRADAS[Valor],ENTRADAS[Categoria],$B$406,ENTRADAS[Mês],D$5,ENTRADAS[Ano],$B$5,ENTRADAS[Subcategoria],$B413))))</f>
        <v/>
      </c>
      <c r="E413" s="61" t="str">
        <f>IF($B413="","",IF($B$406="","",IF($F$4=1,
SUMIFS(ENTRADAS[Valor],ENTRADAS[Categoria],$B$406,ENTRADAS[Status],"Concluído",ENTRADAS[Mês],E$5,ENTRADAS[Ano],$B$5,ENTRADAS[Subcategoria],$B413),
SUMIFS(ENTRADAS[Valor],ENTRADAS[Categoria],$B$406,ENTRADAS[Mês],E$5,ENTRADAS[Ano],$B$5,ENTRADAS[Subcategoria],$B413))))</f>
        <v/>
      </c>
      <c r="F413" s="61" t="str">
        <f>IF($B413="","",IF($B$406="","",IF($F$4=1,
SUMIFS(ENTRADAS[Valor],ENTRADAS[Categoria],$B$406,ENTRADAS[Status],"Concluído",ENTRADAS[Mês],F$5,ENTRADAS[Ano],$B$5,ENTRADAS[Subcategoria],$B413),
SUMIFS(ENTRADAS[Valor],ENTRADAS[Categoria],$B$406,ENTRADAS[Mês],F$5,ENTRADAS[Ano],$B$5,ENTRADAS[Subcategoria],$B413))))</f>
        <v/>
      </c>
      <c r="G413" s="61" t="str">
        <f>IF($B413="","",IF($B$406="","",IF($F$4=1,
SUMIFS(ENTRADAS[Valor],ENTRADAS[Categoria],$B$406,ENTRADAS[Status],"Concluído",ENTRADAS[Mês],G$5,ENTRADAS[Ano],$B$5,ENTRADAS[Subcategoria],$B413),
SUMIFS(ENTRADAS[Valor],ENTRADAS[Categoria],$B$406,ENTRADAS[Mês],G$5,ENTRADAS[Ano],$B$5,ENTRADAS[Subcategoria],$B413))))</f>
        <v/>
      </c>
      <c r="H413" s="61" t="str">
        <f>IF($B413="","",IF($B$406="","",IF($F$4=1,
SUMIFS(ENTRADAS[Valor],ENTRADAS[Categoria],$B$406,ENTRADAS[Status],"Concluído",ENTRADAS[Mês],H$5,ENTRADAS[Ano],$B$5,ENTRADAS[Subcategoria],$B413),
SUMIFS(ENTRADAS[Valor],ENTRADAS[Categoria],$B$406,ENTRADAS[Mês],H$5,ENTRADAS[Ano],$B$5,ENTRADAS[Subcategoria],$B413))))</f>
        <v/>
      </c>
      <c r="I413" s="61" t="str">
        <f>IF($B413="","",IF($B$406="","",IF($F$4=1,
SUMIFS(ENTRADAS[Valor],ENTRADAS[Categoria],$B$406,ENTRADAS[Status],"Concluído",ENTRADAS[Mês],I$5,ENTRADAS[Ano],$B$5,ENTRADAS[Subcategoria],$B413),
SUMIFS(ENTRADAS[Valor],ENTRADAS[Categoria],$B$406,ENTRADAS[Mês],I$5,ENTRADAS[Ano],$B$5,ENTRADAS[Subcategoria],$B413))))</f>
        <v/>
      </c>
      <c r="J413" s="61" t="str">
        <f>IF($B413="","",IF($B$406="","",IF($F$4=1,
SUMIFS(ENTRADAS[Valor],ENTRADAS[Categoria],$B$406,ENTRADAS[Status],"Concluído",ENTRADAS[Mês],J$5,ENTRADAS[Ano],$B$5,ENTRADAS[Subcategoria],$B413),
SUMIFS(ENTRADAS[Valor],ENTRADAS[Categoria],$B$406,ENTRADAS[Mês],J$5,ENTRADAS[Ano],$B$5,ENTRADAS[Subcategoria],$B413))))</f>
        <v/>
      </c>
      <c r="K413" s="61" t="str">
        <f>IF($B413="","",IF($B$406="","",IF($F$4=1,
SUMIFS(ENTRADAS[Valor],ENTRADAS[Categoria],$B$406,ENTRADAS[Status],"Concluído",ENTRADAS[Mês],K$5,ENTRADAS[Ano],$B$5,ENTRADAS[Subcategoria],$B413),
SUMIFS(ENTRADAS[Valor],ENTRADAS[Categoria],$B$406,ENTRADAS[Mês],K$5,ENTRADAS[Ano],$B$5,ENTRADAS[Subcategoria],$B413))))</f>
        <v/>
      </c>
      <c r="L413" s="61" t="str">
        <f>IF($B413="","",IF($B$406="","",IF($F$4=1,
SUMIFS(ENTRADAS[Valor],ENTRADAS[Categoria],$B$406,ENTRADAS[Status],"Concluído",ENTRADAS[Mês],L$5,ENTRADAS[Ano],$B$5,ENTRADAS[Subcategoria],$B413),
SUMIFS(ENTRADAS[Valor],ENTRADAS[Categoria],$B$406,ENTRADAS[Mês],L$5,ENTRADAS[Ano],$B$5,ENTRADAS[Subcategoria],$B413))))</f>
        <v/>
      </c>
      <c r="M413" s="61" t="str">
        <f>IF($B413="","",IF($B$406="","",IF($F$4=1,
SUMIFS(ENTRADAS[Valor],ENTRADAS[Categoria],$B$406,ENTRADAS[Status],"Concluído",ENTRADAS[Mês],M$5,ENTRADAS[Ano],$B$5,ENTRADAS[Subcategoria],$B413),
SUMIFS(ENTRADAS[Valor],ENTRADAS[Categoria],$B$406,ENTRADAS[Mês],M$5,ENTRADAS[Ano],$B$5,ENTRADAS[Subcategoria],$B413))))</f>
        <v/>
      </c>
      <c r="N413" s="61" t="str">
        <f>IF($B413="","",IF($B$406="","",IF($F$4=1,
SUMIFS(ENTRADAS[Valor],ENTRADAS[Categoria],$B$406,ENTRADAS[Status],"Concluído",ENTRADAS[Mês],N$5,ENTRADAS[Ano],$B$5,ENTRADAS[Subcategoria],$B413),
SUMIFS(ENTRADAS[Valor],ENTRADAS[Categoria],$B$406,ENTRADAS[Mês],N$5,ENTRADAS[Ano],$B$5,ENTRADAS[Subcategoria],$B413))))</f>
        <v/>
      </c>
      <c r="O413" s="57">
        <f t="shared" si="13"/>
        <v>0</v>
      </c>
    </row>
    <row r="414" spans="2:15" x14ac:dyDescent="0.3">
      <c r="B414" s="93" t="str">
        <f>IF('PLANO DE CONTAS'!L80="","",'PLANO DE CONTAS'!L80)</f>
        <v/>
      </c>
      <c r="C414" s="61" t="str">
        <f>IF($B414="","",IF($B$406="","",IF($F$4=1,
SUMIFS(ENTRADAS[Valor],ENTRADAS[Categoria],$B$406,ENTRADAS[Status],"Concluído",ENTRADAS[Mês],C$5,ENTRADAS[Ano],$B$5,ENTRADAS[Subcategoria],$B414),
SUMIFS(ENTRADAS[Valor],ENTRADAS[Categoria],$B$406,ENTRADAS[Mês],C$5,ENTRADAS[Ano],$B$5,ENTRADAS[Subcategoria],$B414))))</f>
        <v/>
      </c>
      <c r="D414" s="61" t="str">
        <f>IF($B414="","",IF($B$406="","",IF($F$4=1,
SUMIFS(ENTRADAS[Valor],ENTRADAS[Categoria],$B$406,ENTRADAS[Status],"Concluído",ENTRADAS[Mês],D$5,ENTRADAS[Ano],$B$5,ENTRADAS[Subcategoria],$B414),
SUMIFS(ENTRADAS[Valor],ENTRADAS[Categoria],$B$406,ENTRADAS[Mês],D$5,ENTRADAS[Ano],$B$5,ENTRADAS[Subcategoria],$B414))))</f>
        <v/>
      </c>
      <c r="E414" s="61" t="str">
        <f>IF($B414="","",IF($B$406="","",IF($F$4=1,
SUMIFS(ENTRADAS[Valor],ENTRADAS[Categoria],$B$406,ENTRADAS[Status],"Concluído",ENTRADAS[Mês],E$5,ENTRADAS[Ano],$B$5,ENTRADAS[Subcategoria],$B414),
SUMIFS(ENTRADAS[Valor],ENTRADAS[Categoria],$B$406,ENTRADAS[Mês],E$5,ENTRADAS[Ano],$B$5,ENTRADAS[Subcategoria],$B414))))</f>
        <v/>
      </c>
      <c r="F414" s="61" t="str">
        <f>IF($B414="","",IF($B$406="","",IF($F$4=1,
SUMIFS(ENTRADAS[Valor],ENTRADAS[Categoria],$B$406,ENTRADAS[Status],"Concluído",ENTRADAS[Mês],F$5,ENTRADAS[Ano],$B$5,ENTRADAS[Subcategoria],$B414),
SUMIFS(ENTRADAS[Valor],ENTRADAS[Categoria],$B$406,ENTRADAS[Mês],F$5,ENTRADAS[Ano],$B$5,ENTRADAS[Subcategoria],$B414))))</f>
        <v/>
      </c>
      <c r="G414" s="61" t="str">
        <f>IF($B414="","",IF($B$406="","",IF($F$4=1,
SUMIFS(ENTRADAS[Valor],ENTRADAS[Categoria],$B$406,ENTRADAS[Status],"Concluído",ENTRADAS[Mês],G$5,ENTRADAS[Ano],$B$5,ENTRADAS[Subcategoria],$B414),
SUMIFS(ENTRADAS[Valor],ENTRADAS[Categoria],$B$406,ENTRADAS[Mês],G$5,ENTRADAS[Ano],$B$5,ENTRADAS[Subcategoria],$B414))))</f>
        <v/>
      </c>
      <c r="H414" s="61" t="str">
        <f>IF($B414="","",IF($B$406="","",IF($F$4=1,
SUMIFS(ENTRADAS[Valor],ENTRADAS[Categoria],$B$406,ENTRADAS[Status],"Concluído",ENTRADAS[Mês],H$5,ENTRADAS[Ano],$B$5,ENTRADAS[Subcategoria],$B414),
SUMIFS(ENTRADAS[Valor],ENTRADAS[Categoria],$B$406,ENTRADAS[Mês],H$5,ENTRADAS[Ano],$B$5,ENTRADAS[Subcategoria],$B414))))</f>
        <v/>
      </c>
      <c r="I414" s="61" t="str">
        <f>IF($B414="","",IF($B$406="","",IF($F$4=1,
SUMIFS(ENTRADAS[Valor],ENTRADAS[Categoria],$B$406,ENTRADAS[Status],"Concluído",ENTRADAS[Mês],I$5,ENTRADAS[Ano],$B$5,ENTRADAS[Subcategoria],$B414),
SUMIFS(ENTRADAS[Valor],ENTRADAS[Categoria],$B$406,ENTRADAS[Mês],I$5,ENTRADAS[Ano],$B$5,ENTRADAS[Subcategoria],$B414))))</f>
        <v/>
      </c>
      <c r="J414" s="61" t="str">
        <f>IF($B414="","",IF($B$406="","",IF($F$4=1,
SUMIFS(ENTRADAS[Valor],ENTRADAS[Categoria],$B$406,ENTRADAS[Status],"Concluído",ENTRADAS[Mês],J$5,ENTRADAS[Ano],$B$5,ENTRADAS[Subcategoria],$B414),
SUMIFS(ENTRADAS[Valor],ENTRADAS[Categoria],$B$406,ENTRADAS[Mês],J$5,ENTRADAS[Ano],$B$5,ENTRADAS[Subcategoria],$B414))))</f>
        <v/>
      </c>
      <c r="K414" s="61" t="str">
        <f>IF($B414="","",IF($B$406="","",IF($F$4=1,
SUMIFS(ENTRADAS[Valor],ENTRADAS[Categoria],$B$406,ENTRADAS[Status],"Concluído",ENTRADAS[Mês],K$5,ENTRADAS[Ano],$B$5,ENTRADAS[Subcategoria],$B414),
SUMIFS(ENTRADAS[Valor],ENTRADAS[Categoria],$B$406,ENTRADAS[Mês],K$5,ENTRADAS[Ano],$B$5,ENTRADAS[Subcategoria],$B414))))</f>
        <v/>
      </c>
      <c r="L414" s="61" t="str">
        <f>IF($B414="","",IF($B$406="","",IF($F$4=1,
SUMIFS(ENTRADAS[Valor],ENTRADAS[Categoria],$B$406,ENTRADAS[Status],"Concluído",ENTRADAS[Mês],L$5,ENTRADAS[Ano],$B$5,ENTRADAS[Subcategoria],$B414),
SUMIFS(ENTRADAS[Valor],ENTRADAS[Categoria],$B$406,ENTRADAS[Mês],L$5,ENTRADAS[Ano],$B$5,ENTRADAS[Subcategoria],$B414))))</f>
        <v/>
      </c>
      <c r="M414" s="61" t="str">
        <f>IF($B414="","",IF($B$406="","",IF($F$4=1,
SUMIFS(ENTRADAS[Valor],ENTRADAS[Categoria],$B$406,ENTRADAS[Status],"Concluído",ENTRADAS[Mês],M$5,ENTRADAS[Ano],$B$5,ENTRADAS[Subcategoria],$B414),
SUMIFS(ENTRADAS[Valor],ENTRADAS[Categoria],$B$406,ENTRADAS[Mês],M$5,ENTRADAS[Ano],$B$5,ENTRADAS[Subcategoria],$B414))))</f>
        <v/>
      </c>
      <c r="N414" s="61" t="str">
        <f>IF($B414="","",IF($B$406="","",IF($F$4=1,
SUMIFS(ENTRADAS[Valor],ENTRADAS[Categoria],$B$406,ENTRADAS[Status],"Concluído",ENTRADAS[Mês],N$5,ENTRADAS[Ano],$B$5,ENTRADAS[Subcategoria],$B414),
SUMIFS(ENTRADAS[Valor],ENTRADAS[Categoria],$B$406,ENTRADAS[Mês],N$5,ENTRADAS[Ano],$B$5,ENTRADAS[Subcategoria],$B414))))</f>
        <v/>
      </c>
      <c r="O414" s="57">
        <f t="shared" si="13"/>
        <v>0</v>
      </c>
    </row>
    <row r="415" spans="2:15" x14ac:dyDescent="0.3">
      <c r="B415" s="93" t="str">
        <f>IF('PLANO DE CONTAS'!L81="","",'PLANO DE CONTAS'!L81)</f>
        <v/>
      </c>
      <c r="C415" s="61" t="str">
        <f>IF($B415="","",IF($B$406="","",IF($F$4=1,
SUMIFS(ENTRADAS[Valor],ENTRADAS[Categoria],$B$406,ENTRADAS[Status],"Concluído",ENTRADAS[Mês],C$5,ENTRADAS[Ano],$B$5,ENTRADAS[Subcategoria],$B415),
SUMIFS(ENTRADAS[Valor],ENTRADAS[Categoria],$B$406,ENTRADAS[Mês],C$5,ENTRADAS[Ano],$B$5,ENTRADAS[Subcategoria],$B415))))</f>
        <v/>
      </c>
      <c r="D415" s="61" t="str">
        <f>IF($B415="","",IF($B$406="","",IF($F$4=1,
SUMIFS(ENTRADAS[Valor],ENTRADAS[Categoria],$B$406,ENTRADAS[Status],"Concluído",ENTRADAS[Mês],D$5,ENTRADAS[Ano],$B$5,ENTRADAS[Subcategoria],$B415),
SUMIFS(ENTRADAS[Valor],ENTRADAS[Categoria],$B$406,ENTRADAS[Mês],D$5,ENTRADAS[Ano],$B$5,ENTRADAS[Subcategoria],$B415))))</f>
        <v/>
      </c>
      <c r="E415" s="61" t="str">
        <f>IF($B415="","",IF($B$406="","",IF($F$4=1,
SUMIFS(ENTRADAS[Valor],ENTRADAS[Categoria],$B$406,ENTRADAS[Status],"Concluído",ENTRADAS[Mês],E$5,ENTRADAS[Ano],$B$5,ENTRADAS[Subcategoria],$B415),
SUMIFS(ENTRADAS[Valor],ENTRADAS[Categoria],$B$406,ENTRADAS[Mês],E$5,ENTRADAS[Ano],$B$5,ENTRADAS[Subcategoria],$B415))))</f>
        <v/>
      </c>
      <c r="F415" s="61" t="str">
        <f>IF($B415="","",IF($B$406="","",IF($F$4=1,
SUMIFS(ENTRADAS[Valor],ENTRADAS[Categoria],$B$406,ENTRADAS[Status],"Concluído",ENTRADAS[Mês],F$5,ENTRADAS[Ano],$B$5,ENTRADAS[Subcategoria],$B415),
SUMIFS(ENTRADAS[Valor],ENTRADAS[Categoria],$B$406,ENTRADAS[Mês],F$5,ENTRADAS[Ano],$B$5,ENTRADAS[Subcategoria],$B415))))</f>
        <v/>
      </c>
      <c r="G415" s="61" t="str">
        <f>IF($B415="","",IF($B$406="","",IF($F$4=1,
SUMIFS(ENTRADAS[Valor],ENTRADAS[Categoria],$B$406,ENTRADAS[Status],"Concluído",ENTRADAS[Mês],G$5,ENTRADAS[Ano],$B$5,ENTRADAS[Subcategoria],$B415),
SUMIFS(ENTRADAS[Valor],ENTRADAS[Categoria],$B$406,ENTRADAS[Mês],G$5,ENTRADAS[Ano],$B$5,ENTRADAS[Subcategoria],$B415))))</f>
        <v/>
      </c>
      <c r="H415" s="61" t="str">
        <f>IF($B415="","",IF($B$406="","",IF($F$4=1,
SUMIFS(ENTRADAS[Valor],ENTRADAS[Categoria],$B$406,ENTRADAS[Status],"Concluído",ENTRADAS[Mês],H$5,ENTRADAS[Ano],$B$5,ENTRADAS[Subcategoria],$B415),
SUMIFS(ENTRADAS[Valor],ENTRADAS[Categoria],$B$406,ENTRADAS[Mês],H$5,ENTRADAS[Ano],$B$5,ENTRADAS[Subcategoria],$B415))))</f>
        <v/>
      </c>
      <c r="I415" s="61" t="str">
        <f>IF($B415="","",IF($B$406="","",IF($F$4=1,
SUMIFS(ENTRADAS[Valor],ENTRADAS[Categoria],$B$406,ENTRADAS[Status],"Concluído",ENTRADAS[Mês],I$5,ENTRADAS[Ano],$B$5,ENTRADAS[Subcategoria],$B415),
SUMIFS(ENTRADAS[Valor],ENTRADAS[Categoria],$B$406,ENTRADAS[Mês],I$5,ENTRADAS[Ano],$B$5,ENTRADAS[Subcategoria],$B415))))</f>
        <v/>
      </c>
      <c r="J415" s="61" t="str">
        <f>IF($B415="","",IF($B$406="","",IF($F$4=1,
SUMIFS(ENTRADAS[Valor],ENTRADAS[Categoria],$B$406,ENTRADAS[Status],"Concluído",ENTRADAS[Mês],J$5,ENTRADAS[Ano],$B$5,ENTRADAS[Subcategoria],$B415),
SUMIFS(ENTRADAS[Valor],ENTRADAS[Categoria],$B$406,ENTRADAS[Mês],J$5,ENTRADAS[Ano],$B$5,ENTRADAS[Subcategoria],$B415))))</f>
        <v/>
      </c>
      <c r="K415" s="61" t="str">
        <f>IF($B415="","",IF($B$406="","",IF($F$4=1,
SUMIFS(ENTRADAS[Valor],ENTRADAS[Categoria],$B$406,ENTRADAS[Status],"Concluído",ENTRADAS[Mês],K$5,ENTRADAS[Ano],$B$5,ENTRADAS[Subcategoria],$B415),
SUMIFS(ENTRADAS[Valor],ENTRADAS[Categoria],$B$406,ENTRADAS[Mês],K$5,ENTRADAS[Ano],$B$5,ENTRADAS[Subcategoria],$B415))))</f>
        <v/>
      </c>
      <c r="L415" s="61" t="str">
        <f>IF($B415="","",IF($B$406="","",IF($F$4=1,
SUMIFS(ENTRADAS[Valor],ENTRADAS[Categoria],$B$406,ENTRADAS[Status],"Concluído",ENTRADAS[Mês],L$5,ENTRADAS[Ano],$B$5,ENTRADAS[Subcategoria],$B415),
SUMIFS(ENTRADAS[Valor],ENTRADAS[Categoria],$B$406,ENTRADAS[Mês],L$5,ENTRADAS[Ano],$B$5,ENTRADAS[Subcategoria],$B415))))</f>
        <v/>
      </c>
      <c r="M415" s="61" t="str">
        <f>IF($B415="","",IF($B$406="","",IF($F$4=1,
SUMIFS(ENTRADAS[Valor],ENTRADAS[Categoria],$B$406,ENTRADAS[Status],"Concluído",ENTRADAS[Mês],M$5,ENTRADAS[Ano],$B$5,ENTRADAS[Subcategoria],$B415),
SUMIFS(ENTRADAS[Valor],ENTRADAS[Categoria],$B$406,ENTRADAS[Mês],M$5,ENTRADAS[Ano],$B$5,ENTRADAS[Subcategoria],$B415))))</f>
        <v/>
      </c>
      <c r="N415" s="61" t="str">
        <f>IF($B415="","",IF($B$406="","",IF($F$4=1,
SUMIFS(ENTRADAS[Valor],ENTRADAS[Categoria],$B$406,ENTRADAS[Status],"Concluído",ENTRADAS[Mês],N$5,ENTRADAS[Ano],$B$5,ENTRADAS[Subcategoria],$B415),
SUMIFS(ENTRADAS[Valor],ENTRADAS[Categoria],$B$406,ENTRADAS[Mês],N$5,ENTRADAS[Ano],$B$5,ENTRADAS[Subcategoria],$B415))))</f>
        <v/>
      </c>
      <c r="O415" s="57">
        <f t="shared" si="13"/>
        <v>0</v>
      </c>
    </row>
    <row r="416" spans="2:15" x14ac:dyDescent="0.3">
      <c r="B416" s="93" t="str">
        <f>IF('PLANO DE CONTAS'!L82="","",'PLANO DE CONTAS'!L82)</f>
        <v/>
      </c>
      <c r="C416" s="61" t="str">
        <f>IF($B416="","",IF($B$406="","",IF($F$4=1,
SUMIFS(ENTRADAS[Valor],ENTRADAS[Categoria],$B$406,ENTRADAS[Status],"Concluído",ENTRADAS[Mês],C$5,ENTRADAS[Ano],$B$5,ENTRADAS[Subcategoria],$B416),
SUMIFS(ENTRADAS[Valor],ENTRADAS[Categoria],$B$406,ENTRADAS[Mês],C$5,ENTRADAS[Ano],$B$5,ENTRADAS[Subcategoria],$B416))))</f>
        <v/>
      </c>
      <c r="D416" s="61" t="str">
        <f>IF($B416="","",IF($B$406="","",IF($F$4=1,
SUMIFS(ENTRADAS[Valor],ENTRADAS[Categoria],$B$406,ENTRADAS[Status],"Concluído",ENTRADAS[Mês],D$5,ENTRADAS[Ano],$B$5,ENTRADAS[Subcategoria],$B416),
SUMIFS(ENTRADAS[Valor],ENTRADAS[Categoria],$B$406,ENTRADAS[Mês],D$5,ENTRADAS[Ano],$B$5,ENTRADAS[Subcategoria],$B416))))</f>
        <v/>
      </c>
      <c r="E416" s="61" t="str">
        <f>IF($B416="","",IF($B$406="","",IF($F$4=1,
SUMIFS(ENTRADAS[Valor],ENTRADAS[Categoria],$B$406,ENTRADAS[Status],"Concluído",ENTRADAS[Mês],E$5,ENTRADAS[Ano],$B$5,ENTRADAS[Subcategoria],$B416),
SUMIFS(ENTRADAS[Valor],ENTRADAS[Categoria],$B$406,ENTRADAS[Mês],E$5,ENTRADAS[Ano],$B$5,ENTRADAS[Subcategoria],$B416))))</f>
        <v/>
      </c>
      <c r="F416" s="61" t="str">
        <f>IF($B416="","",IF($B$406="","",IF($F$4=1,
SUMIFS(ENTRADAS[Valor],ENTRADAS[Categoria],$B$406,ENTRADAS[Status],"Concluído",ENTRADAS[Mês],F$5,ENTRADAS[Ano],$B$5,ENTRADAS[Subcategoria],$B416),
SUMIFS(ENTRADAS[Valor],ENTRADAS[Categoria],$B$406,ENTRADAS[Mês],F$5,ENTRADAS[Ano],$B$5,ENTRADAS[Subcategoria],$B416))))</f>
        <v/>
      </c>
      <c r="G416" s="61" t="str">
        <f>IF($B416="","",IF($B$406="","",IF($F$4=1,
SUMIFS(ENTRADAS[Valor],ENTRADAS[Categoria],$B$406,ENTRADAS[Status],"Concluído",ENTRADAS[Mês],G$5,ENTRADAS[Ano],$B$5,ENTRADAS[Subcategoria],$B416),
SUMIFS(ENTRADAS[Valor],ENTRADAS[Categoria],$B$406,ENTRADAS[Mês],G$5,ENTRADAS[Ano],$B$5,ENTRADAS[Subcategoria],$B416))))</f>
        <v/>
      </c>
      <c r="H416" s="61" t="str">
        <f>IF($B416="","",IF($B$406="","",IF($F$4=1,
SUMIFS(ENTRADAS[Valor],ENTRADAS[Categoria],$B$406,ENTRADAS[Status],"Concluído",ENTRADAS[Mês],H$5,ENTRADAS[Ano],$B$5,ENTRADAS[Subcategoria],$B416),
SUMIFS(ENTRADAS[Valor],ENTRADAS[Categoria],$B$406,ENTRADAS[Mês],H$5,ENTRADAS[Ano],$B$5,ENTRADAS[Subcategoria],$B416))))</f>
        <v/>
      </c>
      <c r="I416" s="61" t="str">
        <f>IF($B416="","",IF($B$406="","",IF($F$4=1,
SUMIFS(ENTRADAS[Valor],ENTRADAS[Categoria],$B$406,ENTRADAS[Status],"Concluído",ENTRADAS[Mês],I$5,ENTRADAS[Ano],$B$5,ENTRADAS[Subcategoria],$B416),
SUMIFS(ENTRADAS[Valor],ENTRADAS[Categoria],$B$406,ENTRADAS[Mês],I$5,ENTRADAS[Ano],$B$5,ENTRADAS[Subcategoria],$B416))))</f>
        <v/>
      </c>
      <c r="J416" s="61" t="str">
        <f>IF($B416="","",IF($B$406="","",IF($F$4=1,
SUMIFS(ENTRADAS[Valor],ENTRADAS[Categoria],$B$406,ENTRADAS[Status],"Concluído",ENTRADAS[Mês],J$5,ENTRADAS[Ano],$B$5,ENTRADAS[Subcategoria],$B416),
SUMIFS(ENTRADAS[Valor],ENTRADAS[Categoria],$B$406,ENTRADAS[Mês],J$5,ENTRADAS[Ano],$B$5,ENTRADAS[Subcategoria],$B416))))</f>
        <v/>
      </c>
      <c r="K416" s="61" t="str">
        <f>IF($B416="","",IF($B$406="","",IF($F$4=1,
SUMIFS(ENTRADAS[Valor],ENTRADAS[Categoria],$B$406,ENTRADAS[Status],"Concluído",ENTRADAS[Mês],K$5,ENTRADAS[Ano],$B$5,ENTRADAS[Subcategoria],$B416),
SUMIFS(ENTRADAS[Valor],ENTRADAS[Categoria],$B$406,ENTRADAS[Mês],K$5,ENTRADAS[Ano],$B$5,ENTRADAS[Subcategoria],$B416))))</f>
        <v/>
      </c>
      <c r="L416" s="61" t="str">
        <f>IF($B416="","",IF($B$406="","",IF($F$4=1,
SUMIFS(ENTRADAS[Valor],ENTRADAS[Categoria],$B$406,ENTRADAS[Status],"Concluído",ENTRADAS[Mês],L$5,ENTRADAS[Ano],$B$5,ENTRADAS[Subcategoria],$B416),
SUMIFS(ENTRADAS[Valor],ENTRADAS[Categoria],$B$406,ENTRADAS[Mês],L$5,ENTRADAS[Ano],$B$5,ENTRADAS[Subcategoria],$B416))))</f>
        <v/>
      </c>
      <c r="M416" s="61" t="str">
        <f>IF($B416="","",IF($B$406="","",IF($F$4=1,
SUMIFS(ENTRADAS[Valor],ENTRADAS[Categoria],$B$406,ENTRADAS[Status],"Concluído",ENTRADAS[Mês],M$5,ENTRADAS[Ano],$B$5,ENTRADAS[Subcategoria],$B416),
SUMIFS(ENTRADAS[Valor],ENTRADAS[Categoria],$B$406,ENTRADAS[Mês],M$5,ENTRADAS[Ano],$B$5,ENTRADAS[Subcategoria],$B416))))</f>
        <v/>
      </c>
      <c r="N416" s="61" t="str">
        <f>IF($B416="","",IF($B$406="","",IF($F$4=1,
SUMIFS(ENTRADAS[Valor],ENTRADAS[Categoria],$B$406,ENTRADAS[Status],"Concluído",ENTRADAS[Mês],N$5,ENTRADAS[Ano],$B$5,ENTRADAS[Subcategoria],$B416),
SUMIFS(ENTRADAS[Valor],ENTRADAS[Categoria],$B$406,ENTRADAS[Mês],N$5,ENTRADAS[Ano],$B$5,ENTRADAS[Subcategoria],$B416))))</f>
        <v/>
      </c>
      <c r="O416" s="57">
        <f t="shared" si="13"/>
        <v>0</v>
      </c>
    </row>
    <row r="417" spans="2:15" x14ac:dyDescent="0.3">
      <c r="B417" s="93" t="str">
        <f>IF('PLANO DE CONTAS'!L83="","",'PLANO DE CONTAS'!L83)</f>
        <v/>
      </c>
      <c r="C417" s="61" t="str">
        <f>IF($B417="","",IF($B$406="","",IF($F$4=1,
SUMIFS(ENTRADAS[Valor],ENTRADAS[Categoria],$B$406,ENTRADAS[Status],"Concluído",ENTRADAS[Mês],C$5,ENTRADAS[Ano],$B$5,ENTRADAS[Subcategoria],$B417),
SUMIFS(ENTRADAS[Valor],ENTRADAS[Categoria],$B$406,ENTRADAS[Mês],C$5,ENTRADAS[Ano],$B$5,ENTRADAS[Subcategoria],$B417))))</f>
        <v/>
      </c>
      <c r="D417" s="61" t="str">
        <f>IF($B417="","",IF($B$406="","",IF($F$4=1,
SUMIFS(ENTRADAS[Valor],ENTRADAS[Categoria],$B$406,ENTRADAS[Status],"Concluído",ENTRADAS[Mês],D$5,ENTRADAS[Ano],$B$5,ENTRADAS[Subcategoria],$B417),
SUMIFS(ENTRADAS[Valor],ENTRADAS[Categoria],$B$406,ENTRADAS[Mês],D$5,ENTRADAS[Ano],$B$5,ENTRADAS[Subcategoria],$B417))))</f>
        <v/>
      </c>
      <c r="E417" s="61" t="str">
        <f>IF($B417="","",IF($B$406="","",IF($F$4=1,
SUMIFS(ENTRADAS[Valor],ENTRADAS[Categoria],$B$406,ENTRADAS[Status],"Concluído",ENTRADAS[Mês],E$5,ENTRADAS[Ano],$B$5,ENTRADAS[Subcategoria],$B417),
SUMIFS(ENTRADAS[Valor],ENTRADAS[Categoria],$B$406,ENTRADAS[Mês],E$5,ENTRADAS[Ano],$B$5,ENTRADAS[Subcategoria],$B417))))</f>
        <v/>
      </c>
      <c r="F417" s="61" t="str">
        <f>IF($B417="","",IF($B$406="","",IF($F$4=1,
SUMIFS(ENTRADAS[Valor],ENTRADAS[Categoria],$B$406,ENTRADAS[Status],"Concluído",ENTRADAS[Mês],F$5,ENTRADAS[Ano],$B$5,ENTRADAS[Subcategoria],$B417),
SUMIFS(ENTRADAS[Valor],ENTRADAS[Categoria],$B$406,ENTRADAS[Mês],F$5,ENTRADAS[Ano],$B$5,ENTRADAS[Subcategoria],$B417))))</f>
        <v/>
      </c>
      <c r="G417" s="61" t="str">
        <f>IF($B417="","",IF($B$406="","",IF($F$4=1,
SUMIFS(ENTRADAS[Valor],ENTRADAS[Categoria],$B$406,ENTRADAS[Status],"Concluído",ENTRADAS[Mês],G$5,ENTRADAS[Ano],$B$5,ENTRADAS[Subcategoria],$B417),
SUMIFS(ENTRADAS[Valor],ENTRADAS[Categoria],$B$406,ENTRADAS[Mês],G$5,ENTRADAS[Ano],$B$5,ENTRADAS[Subcategoria],$B417))))</f>
        <v/>
      </c>
      <c r="H417" s="61" t="str">
        <f>IF($B417="","",IF($B$406="","",IF($F$4=1,
SUMIFS(ENTRADAS[Valor],ENTRADAS[Categoria],$B$406,ENTRADAS[Status],"Concluído",ENTRADAS[Mês],H$5,ENTRADAS[Ano],$B$5,ENTRADAS[Subcategoria],$B417),
SUMIFS(ENTRADAS[Valor],ENTRADAS[Categoria],$B$406,ENTRADAS[Mês],H$5,ENTRADAS[Ano],$B$5,ENTRADAS[Subcategoria],$B417))))</f>
        <v/>
      </c>
      <c r="I417" s="61" t="str">
        <f>IF($B417="","",IF($B$406="","",IF($F$4=1,
SUMIFS(ENTRADAS[Valor],ENTRADAS[Categoria],$B$406,ENTRADAS[Status],"Concluído",ENTRADAS[Mês],I$5,ENTRADAS[Ano],$B$5,ENTRADAS[Subcategoria],$B417),
SUMIFS(ENTRADAS[Valor],ENTRADAS[Categoria],$B$406,ENTRADAS[Mês],I$5,ENTRADAS[Ano],$B$5,ENTRADAS[Subcategoria],$B417))))</f>
        <v/>
      </c>
      <c r="J417" s="61" t="str">
        <f>IF($B417="","",IF($B$406="","",IF($F$4=1,
SUMIFS(ENTRADAS[Valor],ENTRADAS[Categoria],$B$406,ENTRADAS[Status],"Concluído",ENTRADAS[Mês],J$5,ENTRADAS[Ano],$B$5,ENTRADAS[Subcategoria],$B417),
SUMIFS(ENTRADAS[Valor],ENTRADAS[Categoria],$B$406,ENTRADAS[Mês],J$5,ENTRADAS[Ano],$B$5,ENTRADAS[Subcategoria],$B417))))</f>
        <v/>
      </c>
      <c r="K417" s="61" t="str">
        <f>IF($B417="","",IF($B$406="","",IF($F$4=1,
SUMIFS(ENTRADAS[Valor],ENTRADAS[Categoria],$B$406,ENTRADAS[Status],"Concluído",ENTRADAS[Mês],K$5,ENTRADAS[Ano],$B$5,ENTRADAS[Subcategoria],$B417),
SUMIFS(ENTRADAS[Valor],ENTRADAS[Categoria],$B$406,ENTRADAS[Mês],K$5,ENTRADAS[Ano],$B$5,ENTRADAS[Subcategoria],$B417))))</f>
        <v/>
      </c>
      <c r="L417" s="61" t="str">
        <f>IF($B417="","",IF($B$406="","",IF($F$4=1,
SUMIFS(ENTRADAS[Valor],ENTRADAS[Categoria],$B$406,ENTRADAS[Status],"Concluído",ENTRADAS[Mês],L$5,ENTRADAS[Ano],$B$5,ENTRADAS[Subcategoria],$B417),
SUMIFS(ENTRADAS[Valor],ENTRADAS[Categoria],$B$406,ENTRADAS[Mês],L$5,ENTRADAS[Ano],$B$5,ENTRADAS[Subcategoria],$B417))))</f>
        <v/>
      </c>
      <c r="M417" s="61" t="str">
        <f>IF($B417="","",IF($B$406="","",IF($F$4=1,
SUMIFS(ENTRADAS[Valor],ENTRADAS[Categoria],$B$406,ENTRADAS[Status],"Concluído",ENTRADAS[Mês],M$5,ENTRADAS[Ano],$B$5,ENTRADAS[Subcategoria],$B417),
SUMIFS(ENTRADAS[Valor],ENTRADAS[Categoria],$B$406,ENTRADAS[Mês],M$5,ENTRADAS[Ano],$B$5,ENTRADAS[Subcategoria],$B417))))</f>
        <v/>
      </c>
      <c r="N417" s="61" t="str">
        <f>IF($B417="","",IF($B$406="","",IF($F$4=1,
SUMIFS(ENTRADAS[Valor],ENTRADAS[Categoria],$B$406,ENTRADAS[Status],"Concluído",ENTRADAS[Mês],N$5,ENTRADAS[Ano],$B$5,ENTRADAS[Subcategoria],$B417),
SUMIFS(ENTRADAS[Valor],ENTRADAS[Categoria],$B$406,ENTRADAS[Mês],N$5,ENTRADAS[Ano],$B$5,ENTRADAS[Subcategoria],$B417))))</f>
        <v/>
      </c>
      <c r="O417" s="57">
        <f t="shared" si="13"/>
        <v>0</v>
      </c>
    </row>
    <row r="418" spans="2:15" x14ac:dyDescent="0.3">
      <c r="B418" s="93" t="str">
        <f>IF('PLANO DE CONTAS'!L84="","",'PLANO DE CONTAS'!L84)</f>
        <v/>
      </c>
      <c r="C418" s="61" t="str">
        <f>IF($B418="","",IF($B$406="","",IF($F$4=1,
SUMIFS(ENTRADAS[Valor],ENTRADAS[Categoria],$B$406,ENTRADAS[Status],"Concluído",ENTRADAS[Mês],C$5,ENTRADAS[Ano],$B$5,ENTRADAS[Subcategoria],$B418),
SUMIFS(ENTRADAS[Valor],ENTRADAS[Categoria],$B$406,ENTRADAS[Mês],C$5,ENTRADAS[Ano],$B$5,ENTRADAS[Subcategoria],$B418))))</f>
        <v/>
      </c>
      <c r="D418" s="61" t="str">
        <f>IF($B418="","",IF($B$406="","",IF($F$4=1,
SUMIFS(ENTRADAS[Valor],ENTRADAS[Categoria],$B$406,ENTRADAS[Status],"Concluído",ENTRADAS[Mês],D$5,ENTRADAS[Ano],$B$5,ENTRADAS[Subcategoria],$B418),
SUMIFS(ENTRADAS[Valor],ENTRADAS[Categoria],$B$406,ENTRADAS[Mês],D$5,ENTRADAS[Ano],$B$5,ENTRADAS[Subcategoria],$B418))))</f>
        <v/>
      </c>
      <c r="E418" s="61" t="str">
        <f>IF($B418="","",IF($B$406="","",IF($F$4=1,
SUMIFS(ENTRADAS[Valor],ENTRADAS[Categoria],$B$406,ENTRADAS[Status],"Concluído",ENTRADAS[Mês],E$5,ENTRADAS[Ano],$B$5,ENTRADAS[Subcategoria],$B418),
SUMIFS(ENTRADAS[Valor],ENTRADAS[Categoria],$B$406,ENTRADAS[Mês],E$5,ENTRADAS[Ano],$B$5,ENTRADAS[Subcategoria],$B418))))</f>
        <v/>
      </c>
      <c r="F418" s="61" t="str">
        <f>IF($B418="","",IF($B$406="","",IF($F$4=1,
SUMIFS(ENTRADAS[Valor],ENTRADAS[Categoria],$B$406,ENTRADAS[Status],"Concluído",ENTRADAS[Mês],F$5,ENTRADAS[Ano],$B$5,ENTRADAS[Subcategoria],$B418),
SUMIFS(ENTRADAS[Valor],ENTRADAS[Categoria],$B$406,ENTRADAS[Mês],F$5,ENTRADAS[Ano],$B$5,ENTRADAS[Subcategoria],$B418))))</f>
        <v/>
      </c>
      <c r="G418" s="61" t="str">
        <f>IF($B418="","",IF($B$406="","",IF($F$4=1,
SUMIFS(ENTRADAS[Valor],ENTRADAS[Categoria],$B$406,ENTRADAS[Status],"Concluído",ENTRADAS[Mês],G$5,ENTRADAS[Ano],$B$5,ENTRADAS[Subcategoria],$B418),
SUMIFS(ENTRADAS[Valor],ENTRADAS[Categoria],$B$406,ENTRADAS[Mês],G$5,ENTRADAS[Ano],$B$5,ENTRADAS[Subcategoria],$B418))))</f>
        <v/>
      </c>
      <c r="H418" s="61" t="str">
        <f>IF($B418="","",IF($B$406="","",IF($F$4=1,
SUMIFS(ENTRADAS[Valor],ENTRADAS[Categoria],$B$406,ENTRADAS[Status],"Concluído",ENTRADAS[Mês],H$5,ENTRADAS[Ano],$B$5,ENTRADAS[Subcategoria],$B418),
SUMIFS(ENTRADAS[Valor],ENTRADAS[Categoria],$B$406,ENTRADAS[Mês],H$5,ENTRADAS[Ano],$B$5,ENTRADAS[Subcategoria],$B418))))</f>
        <v/>
      </c>
      <c r="I418" s="61" t="str">
        <f>IF($B418="","",IF($B$406="","",IF($F$4=1,
SUMIFS(ENTRADAS[Valor],ENTRADAS[Categoria],$B$406,ENTRADAS[Status],"Concluído",ENTRADAS[Mês],I$5,ENTRADAS[Ano],$B$5,ENTRADAS[Subcategoria],$B418),
SUMIFS(ENTRADAS[Valor],ENTRADAS[Categoria],$B$406,ENTRADAS[Mês],I$5,ENTRADAS[Ano],$B$5,ENTRADAS[Subcategoria],$B418))))</f>
        <v/>
      </c>
      <c r="J418" s="61" t="str">
        <f>IF($B418="","",IF($B$406="","",IF($F$4=1,
SUMIFS(ENTRADAS[Valor],ENTRADAS[Categoria],$B$406,ENTRADAS[Status],"Concluído",ENTRADAS[Mês],J$5,ENTRADAS[Ano],$B$5,ENTRADAS[Subcategoria],$B418),
SUMIFS(ENTRADAS[Valor],ENTRADAS[Categoria],$B$406,ENTRADAS[Mês],J$5,ENTRADAS[Ano],$B$5,ENTRADAS[Subcategoria],$B418))))</f>
        <v/>
      </c>
      <c r="K418" s="61" t="str">
        <f>IF($B418="","",IF($B$406="","",IF($F$4=1,
SUMIFS(ENTRADAS[Valor],ENTRADAS[Categoria],$B$406,ENTRADAS[Status],"Concluído",ENTRADAS[Mês],K$5,ENTRADAS[Ano],$B$5,ENTRADAS[Subcategoria],$B418),
SUMIFS(ENTRADAS[Valor],ENTRADAS[Categoria],$B$406,ENTRADAS[Mês],K$5,ENTRADAS[Ano],$B$5,ENTRADAS[Subcategoria],$B418))))</f>
        <v/>
      </c>
      <c r="L418" s="61" t="str">
        <f>IF($B418="","",IF($B$406="","",IF($F$4=1,
SUMIFS(ENTRADAS[Valor],ENTRADAS[Categoria],$B$406,ENTRADAS[Status],"Concluído",ENTRADAS[Mês],L$5,ENTRADAS[Ano],$B$5,ENTRADAS[Subcategoria],$B418),
SUMIFS(ENTRADAS[Valor],ENTRADAS[Categoria],$B$406,ENTRADAS[Mês],L$5,ENTRADAS[Ano],$B$5,ENTRADAS[Subcategoria],$B418))))</f>
        <v/>
      </c>
      <c r="M418" s="61" t="str">
        <f>IF($B418="","",IF($B$406="","",IF($F$4=1,
SUMIFS(ENTRADAS[Valor],ENTRADAS[Categoria],$B$406,ENTRADAS[Status],"Concluído",ENTRADAS[Mês],M$5,ENTRADAS[Ano],$B$5,ENTRADAS[Subcategoria],$B418),
SUMIFS(ENTRADAS[Valor],ENTRADAS[Categoria],$B$406,ENTRADAS[Mês],M$5,ENTRADAS[Ano],$B$5,ENTRADAS[Subcategoria],$B418))))</f>
        <v/>
      </c>
      <c r="N418" s="61" t="str">
        <f>IF($B418="","",IF($B$406="","",IF($F$4=1,
SUMIFS(ENTRADAS[Valor],ENTRADAS[Categoria],$B$406,ENTRADAS[Status],"Concluído",ENTRADAS[Mês],N$5,ENTRADAS[Ano],$B$5,ENTRADAS[Subcategoria],$B418),
SUMIFS(ENTRADAS[Valor],ENTRADAS[Categoria],$B$406,ENTRADAS[Mês],N$5,ENTRADAS[Ano],$B$5,ENTRADAS[Subcategoria],$B418))))</f>
        <v/>
      </c>
      <c r="O418" s="57">
        <f t="shared" si="13"/>
        <v>0</v>
      </c>
    </row>
    <row r="419" spans="2:15" x14ac:dyDescent="0.3">
      <c r="B419" s="93" t="str">
        <f>IF('PLANO DE CONTAS'!L85="","",'PLANO DE CONTAS'!L85)</f>
        <v/>
      </c>
      <c r="C419" s="61" t="str">
        <f>IF($B419="","",IF($B$406="","",IF($F$4=1,
SUMIFS(ENTRADAS[Valor],ENTRADAS[Categoria],$B$406,ENTRADAS[Status],"Concluído",ENTRADAS[Mês],C$5,ENTRADAS[Ano],$B$5,ENTRADAS[Subcategoria],$B419),
SUMIFS(ENTRADAS[Valor],ENTRADAS[Categoria],$B$406,ENTRADAS[Mês],C$5,ENTRADAS[Ano],$B$5,ENTRADAS[Subcategoria],$B419))))</f>
        <v/>
      </c>
      <c r="D419" s="61" t="str">
        <f>IF($B419="","",IF($B$406="","",IF($F$4=1,
SUMIFS(ENTRADAS[Valor],ENTRADAS[Categoria],$B$406,ENTRADAS[Status],"Concluído",ENTRADAS[Mês],D$5,ENTRADAS[Ano],$B$5,ENTRADAS[Subcategoria],$B419),
SUMIFS(ENTRADAS[Valor],ENTRADAS[Categoria],$B$406,ENTRADAS[Mês],D$5,ENTRADAS[Ano],$B$5,ENTRADAS[Subcategoria],$B419))))</f>
        <v/>
      </c>
      <c r="E419" s="61" t="str">
        <f>IF($B419="","",IF($B$406="","",IF($F$4=1,
SUMIFS(ENTRADAS[Valor],ENTRADAS[Categoria],$B$406,ENTRADAS[Status],"Concluído",ENTRADAS[Mês],E$5,ENTRADAS[Ano],$B$5,ENTRADAS[Subcategoria],$B419),
SUMIFS(ENTRADAS[Valor],ENTRADAS[Categoria],$B$406,ENTRADAS[Mês],E$5,ENTRADAS[Ano],$B$5,ENTRADAS[Subcategoria],$B419))))</f>
        <v/>
      </c>
      <c r="F419" s="61" t="str">
        <f>IF($B419="","",IF($B$406="","",IF($F$4=1,
SUMIFS(ENTRADAS[Valor],ENTRADAS[Categoria],$B$406,ENTRADAS[Status],"Concluído",ENTRADAS[Mês],F$5,ENTRADAS[Ano],$B$5,ENTRADAS[Subcategoria],$B419),
SUMIFS(ENTRADAS[Valor],ENTRADAS[Categoria],$B$406,ENTRADAS[Mês],F$5,ENTRADAS[Ano],$B$5,ENTRADAS[Subcategoria],$B419))))</f>
        <v/>
      </c>
      <c r="G419" s="61" t="str">
        <f>IF($B419="","",IF($B$406="","",IF($F$4=1,
SUMIFS(ENTRADAS[Valor],ENTRADAS[Categoria],$B$406,ENTRADAS[Status],"Concluído",ENTRADAS[Mês],G$5,ENTRADAS[Ano],$B$5,ENTRADAS[Subcategoria],$B419),
SUMIFS(ENTRADAS[Valor],ENTRADAS[Categoria],$B$406,ENTRADAS[Mês],G$5,ENTRADAS[Ano],$B$5,ENTRADAS[Subcategoria],$B419))))</f>
        <v/>
      </c>
      <c r="H419" s="61" t="str">
        <f>IF($B419="","",IF($B$406="","",IF($F$4=1,
SUMIFS(ENTRADAS[Valor],ENTRADAS[Categoria],$B$406,ENTRADAS[Status],"Concluído",ENTRADAS[Mês],H$5,ENTRADAS[Ano],$B$5,ENTRADAS[Subcategoria],$B419),
SUMIFS(ENTRADAS[Valor],ENTRADAS[Categoria],$B$406,ENTRADAS[Mês],H$5,ENTRADAS[Ano],$B$5,ENTRADAS[Subcategoria],$B419))))</f>
        <v/>
      </c>
      <c r="I419" s="61" t="str">
        <f>IF($B419="","",IF($B$406="","",IF($F$4=1,
SUMIFS(ENTRADAS[Valor],ENTRADAS[Categoria],$B$406,ENTRADAS[Status],"Concluído",ENTRADAS[Mês],I$5,ENTRADAS[Ano],$B$5,ENTRADAS[Subcategoria],$B419),
SUMIFS(ENTRADAS[Valor],ENTRADAS[Categoria],$B$406,ENTRADAS[Mês],I$5,ENTRADAS[Ano],$B$5,ENTRADAS[Subcategoria],$B419))))</f>
        <v/>
      </c>
      <c r="J419" s="61" t="str">
        <f>IF($B419="","",IF($B$406="","",IF($F$4=1,
SUMIFS(ENTRADAS[Valor],ENTRADAS[Categoria],$B$406,ENTRADAS[Status],"Concluído",ENTRADAS[Mês],J$5,ENTRADAS[Ano],$B$5,ENTRADAS[Subcategoria],$B419),
SUMIFS(ENTRADAS[Valor],ENTRADAS[Categoria],$B$406,ENTRADAS[Mês],J$5,ENTRADAS[Ano],$B$5,ENTRADAS[Subcategoria],$B419))))</f>
        <v/>
      </c>
      <c r="K419" s="61" t="str">
        <f>IF($B419="","",IF($B$406="","",IF($F$4=1,
SUMIFS(ENTRADAS[Valor],ENTRADAS[Categoria],$B$406,ENTRADAS[Status],"Concluído",ENTRADAS[Mês],K$5,ENTRADAS[Ano],$B$5,ENTRADAS[Subcategoria],$B419),
SUMIFS(ENTRADAS[Valor],ENTRADAS[Categoria],$B$406,ENTRADAS[Mês],K$5,ENTRADAS[Ano],$B$5,ENTRADAS[Subcategoria],$B419))))</f>
        <v/>
      </c>
      <c r="L419" s="61" t="str">
        <f>IF($B419="","",IF($B$406="","",IF($F$4=1,
SUMIFS(ENTRADAS[Valor],ENTRADAS[Categoria],$B$406,ENTRADAS[Status],"Concluído",ENTRADAS[Mês],L$5,ENTRADAS[Ano],$B$5,ENTRADAS[Subcategoria],$B419),
SUMIFS(ENTRADAS[Valor],ENTRADAS[Categoria],$B$406,ENTRADAS[Mês],L$5,ENTRADAS[Ano],$B$5,ENTRADAS[Subcategoria],$B419))))</f>
        <v/>
      </c>
      <c r="M419" s="61" t="str">
        <f>IF($B419="","",IF($B$406="","",IF($F$4=1,
SUMIFS(ENTRADAS[Valor],ENTRADAS[Categoria],$B$406,ENTRADAS[Status],"Concluído",ENTRADAS[Mês],M$5,ENTRADAS[Ano],$B$5,ENTRADAS[Subcategoria],$B419),
SUMIFS(ENTRADAS[Valor],ENTRADAS[Categoria],$B$406,ENTRADAS[Mês],M$5,ENTRADAS[Ano],$B$5,ENTRADAS[Subcategoria],$B419))))</f>
        <v/>
      </c>
      <c r="N419" s="61" t="str">
        <f>IF($B419="","",IF($B$406="","",IF($F$4=1,
SUMIFS(ENTRADAS[Valor],ENTRADAS[Categoria],$B$406,ENTRADAS[Status],"Concluído",ENTRADAS[Mês],N$5,ENTRADAS[Ano],$B$5,ENTRADAS[Subcategoria],$B419),
SUMIFS(ENTRADAS[Valor],ENTRADAS[Categoria],$B$406,ENTRADAS[Mês],N$5,ENTRADAS[Ano],$B$5,ENTRADAS[Subcategoria],$B419))))</f>
        <v/>
      </c>
      <c r="O419" s="57">
        <f t="shared" si="13"/>
        <v>0</v>
      </c>
    </row>
    <row r="420" spans="2:15" x14ac:dyDescent="0.3">
      <c r="B420" s="93" t="str">
        <f>IF('PLANO DE CONTAS'!L86="","",'PLANO DE CONTAS'!L86)</f>
        <v/>
      </c>
      <c r="C420" s="61" t="str">
        <f>IF($B420="","",IF($B$406="","",IF($F$4=1,
SUMIFS(ENTRADAS[Valor],ENTRADAS[Categoria],$B$406,ENTRADAS[Status],"Concluído",ENTRADAS[Mês],C$5,ENTRADAS[Ano],$B$5,ENTRADAS[Subcategoria],$B420),
SUMIFS(ENTRADAS[Valor],ENTRADAS[Categoria],$B$406,ENTRADAS[Mês],C$5,ENTRADAS[Ano],$B$5,ENTRADAS[Subcategoria],$B420))))</f>
        <v/>
      </c>
      <c r="D420" s="61" t="str">
        <f>IF($B420="","",IF($B$406="","",IF($F$4=1,
SUMIFS(ENTRADAS[Valor],ENTRADAS[Categoria],$B$406,ENTRADAS[Status],"Concluído",ENTRADAS[Mês],D$5,ENTRADAS[Ano],$B$5,ENTRADAS[Subcategoria],$B420),
SUMIFS(ENTRADAS[Valor],ENTRADAS[Categoria],$B$406,ENTRADAS[Mês],D$5,ENTRADAS[Ano],$B$5,ENTRADAS[Subcategoria],$B420))))</f>
        <v/>
      </c>
      <c r="E420" s="61" t="str">
        <f>IF($B420="","",IF($B$406="","",IF($F$4=1,
SUMIFS(ENTRADAS[Valor],ENTRADAS[Categoria],$B$406,ENTRADAS[Status],"Concluído",ENTRADAS[Mês],E$5,ENTRADAS[Ano],$B$5,ENTRADAS[Subcategoria],$B420),
SUMIFS(ENTRADAS[Valor],ENTRADAS[Categoria],$B$406,ENTRADAS[Mês],E$5,ENTRADAS[Ano],$B$5,ENTRADAS[Subcategoria],$B420))))</f>
        <v/>
      </c>
      <c r="F420" s="61" t="str">
        <f>IF($B420="","",IF($B$406="","",IF($F$4=1,
SUMIFS(ENTRADAS[Valor],ENTRADAS[Categoria],$B$406,ENTRADAS[Status],"Concluído",ENTRADAS[Mês],F$5,ENTRADAS[Ano],$B$5,ENTRADAS[Subcategoria],$B420),
SUMIFS(ENTRADAS[Valor],ENTRADAS[Categoria],$B$406,ENTRADAS[Mês],F$5,ENTRADAS[Ano],$B$5,ENTRADAS[Subcategoria],$B420))))</f>
        <v/>
      </c>
      <c r="G420" s="61" t="str">
        <f>IF($B420="","",IF($B$406="","",IF($F$4=1,
SUMIFS(ENTRADAS[Valor],ENTRADAS[Categoria],$B$406,ENTRADAS[Status],"Concluído",ENTRADAS[Mês],G$5,ENTRADAS[Ano],$B$5,ENTRADAS[Subcategoria],$B420),
SUMIFS(ENTRADAS[Valor],ENTRADAS[Categoria],$B$406,ENTRADAS[Mês],G$5,ENTRADAS[Ano],$B$5,ENTRADAS[Subcategoria],$B420))))</f>
        <v/>
      </c>
      <c r="H420" s="61" t="str">
        <f>IF($B420="","",IF($B$406="","",IF($F$4=1,
SUMIFS(ENTRADAS[Valor],ENTRADAS[Categoria],$B$406,ENTRADAS[Status],"Concluído",ENTRADAS[Mês],H$5,ENTRADAS[Ano],$B$5,ENTRADAS[Subcategoria],$B420),
SUMIFS(ENTRADAS[Valor],ENTRADAS[Categoria],$B$406,ENTRADAS[Mês],H$5,ENTRADAS[Ano],$B$5,ENTRADAS[Subcategoria],$B420))))</f>
        <v/>
      </c>
      <c r="I420" s="61" t="str">
        <f>IF($B420="","",IF($B$406="","",IF($F$4=1,
SUMIFS(ENTRADAS[Valor],ENTRADAS[Categoria],$B$406,ENTRADAS[Status],"Concluído",ENTRADAS[Mês],I$5,ENTRADAS[Ano],$B$5,ENTRADAS[Subcategoria],$B420),
SUMIFS(ENTRADAS[Valor],ENTRADAS[Categoria],$B$406,ENTRADAS[Mês],I$5,ENTRADAS[Ano],$B$5,ENTRADAS[Subcategoria],$B420))))</f>
        <v/>
      </c>
      <c r="J420" s="61" t="str">
        <f>IF($B420="","",IF($B$406="","",IF($F$4=1,
SUMIFS(ENTRADAS[Valor],ENTRADAS[Categoria],$B$406,ENTRADAS[Status],"Concluído",ENTRADAS[Mês],J$5,ENTRADAS[Ano],$B$5,ENTRADAS[Subcategoria],$B420),
SUMIFS(ENTRADAS[Valor],ENTRADAS[Categoria],$B$406,ENTRADAS[Mês],J$5,ENTRADAS[Ano],$B$5,ENTRADAS[Subcategoria],$B420))))</f>
        <v/>
      </c>
      <c r="K420" s="61" t="str">
        <f>IF($B420="","",IF($B$406="","",IF($F$4=1,
SUMIFS(ENTRADAS[Valor],ENTRADAS[Categoria],$B$406,ENTRADAS[Status],"Concluído",ENTRADAS[Mês],K$5,ENTRADAS[Ano],$B$5,ENTRADAS[Subcategoria],$B420),
SUMIFS(ENTRADAS[Valor],ENTRADAS[Categoria],$B$406,ENTRADAS[Mês],K$5,ENTRADAS[Ano],$B$5,ENTRADAS[Subcategoria],$B420))))</f>
        <v/>
      </c>
      <c r="L420" s="61" t="str">
        <f>IF($B420="","",IF($B$406="","",IF($F$4=1,
SUMIFS(ENTRADAS[Valor],ENTRADAS[Categoria],$B$406,ENTRADAS[Status],"Concluído",ENTRADAS[Mês],L$5,ENTRADAS[Ano],$B$5,ENTRADAS[Subcategoria],$B420),
SUMIFS(ENTRADAS[Valor],ENTRADAS[Categoria],$B$406,ENTRADAS[Mês],L$5,ENTRADAS[Ano],$B$5,ENTRADAS[Subcategoria],$B420))))</f>
        <v/>
      </c>
      <c r="M420" s="61" t="str">
        <f>IF($B420="","",IF($B$406="","",IF($F$4=1,
SUMIFS(ENTRADAS[Valor],ENTRADAS[Categoria],$B$406,ENTRADAS[Status],"Concluído",ENTRADAS[Mês],M$5,ENTRADAS[Ano],$B$5,ENTRADAS[Subcategoria],$B420),
SUMIFS(ENTRADAS[Valor],ENTRADAS[Categoria],$B$406,ENTRADAS[Mês],M$5,ENTRADAS[Ano],$B$5,ENTRADAS[Subcategoria],$B420))))</f>
        <v/>
      </c>
      <c r="N420" s="61" t="str">
        <f>IF($B420="","",IF($B$406="","",IF($F$4=1,
SUMIFS(ENTRADAS[Valor],ENTRADAS[Categoria],$B$406,ENTRADAS[Status],"Concluído",ENTRADAS[Mês],N$5,ENTRADAS[Ano],$B$5,ENTRADAS[Subcategoria],$B420),
SUMIFS(ENTRADAS[Valor],ENTRADAS[Categoria],$B$406,ENTRADAS[Mês],N$5,ENTRADAS[Ano],$B$5,ENTRADAS[Subcategoria],$B420))))</f>
        <v/>
      </c>
      <c r="O420" s="57">
        <f t="shared" si="13"/>
        <v>0</v>
      </c>
    </row>
    <row r="421" spans="2:15" x14ac:dyDescent="0.3">
      <c r="B421" s="93" t="str">
        <f>IF('PLANO DE CONTAS'!L87="","",'PLANO DE CONTAS'!L87)</f>
        <v/>
      </c>
      <c r="C421" s="61" t="str">
        <f>IF($B421="","",IF($B$406="","",IF($F$4=1,
SUMIFS(ENTRADAS[Valor],ENTRADAS[Categoria],$B$406,ENTRADAS[Status],"Concluído",ENTRADAS[Mês],C$5,ENTRADAS[Ano],$B$5,ENTRADAS[Subcategoria],$B421),
SUMIFS(ENTRADAS[Valor],ENTRADAS[Categoria],$B$406,ENTRADAS[Mês],C$5,ENTRADAS[Ano],$B$5,ENTRADAS[Subcategoria],$B421))))</f>
        <v/>
      </c>
      <c r="D421" s="61" t="str">
        <f>IF($B421="","",IF($B$406="","",IF($F$4=1,
SUMIFS(ENTRADAS[Valor],ENTRADAS[Categoria],$B$406,ENTRADAS[Status],"Concluído",ENTRADAS[Mês],D$5,ENTRADAS[Ano],$B$5,ENTRADAS[Subcategoria],$B421),
SUMIFS(ENTRADAS[Valor],ENTRADAS[Categoria],$B$406,ENTRADAS[Mês],D$5,ENTRADAS[Ano],$B$5,ENTRADAS[Subcategoria],$B421))))</f>
        <v/>
      </c>
      <c r="E421" s="61" t="str">
        <f>IF($B421="","",IF($B$406="","",IF($F$4=1,
SUMIFS(ENTRADAS[Valor],ENTRADAS[Categoria],$B$406,ENTRADAS[Status],"Concluído",ENTRADAS[Mês],E$5,ENTRADAS[Ano],$B$5,ENTRADAS[Subcategoria],$B421),
SUMIFS(ENTRADAS[Valor],ENTRADAS[Categoria],$B$406,ENTRADAS[Mês],E$5,ENTRADAS[Ano],$B$5,ENTRADAS[Subcategoria],$B421))))</f>
        <v/>
      </c>
      <c r="F421" s="61" t="str">
        <f>IF($B421="","",IF($B$406="","",IF($F$4=1,
SUMIFS(ENTRADAS[Valor],ENTRADAS[Categoria],$B$406,ENTRADAS[Status],"Concluído",ENTRADAS[Mês],F$5,ENTRADAS[Ano],$B$5,ENTRADAS[Subcategoria],$B421),
SUMIFS(ENTRADAS[Valor],ENTRADAS[Categoria],$B$406,ENTRADAS[Mês],F$5,ENTRADAS[Ano],$B$5,ENTRADAS[Subcategoria],$B421))))</f>
        <v/>
      </c>
      <c r="G421" s="61" t="str">
        <f>IF($B421="","",IF($B$406="","",IF($F$4=1,
SUMIFS(ENTRADAS[Valor],ENTRADAS[Categoria],$B$406,ENTRADAS[Status],"Concluído",ENTRADAS[Mês],G$5,ENTRADAS[Ano],$B$5,ENTRADAS[Subcategoria],$B421),
SUMIFS(ENTRADAS[Valor],ENTRADAS[Categoria],$B$406,ENTRADAS[Mês],G$5,ENTRADAS[Ano],$B$5,ENTRADAS[Subcategoria],$B421))))</f>
        <v/>
      </c>
      <c r="H421" s="61" t="str">
        <f>IF($B421="","",IF($B$406="","",IF($F$4=1,
SUMIFS(ENTRADAS[Valor],ENTRADAS[Categoria],$B$406,ENTRADAS[Status],"Concluído",ENTRADAS[Mês],H$5,ENTRADAS[Ano],$B$5,ENTRADAS[Subcategoria],$B421),
SUMIFS(ENTRADAS[Valor],ENTRADAS[Categoria],$B$406,ENTRADAS[Mês],H$5,ENTRADAS[Ano],$B$5,ENTRADAS[Subcategoria],$B421))))</f>
        <v/>
      </c>
      <c r="I421" s="61" t="str">
        <f>IF($B421="","",IF($B$406="","",IF($F$4=1,
SUMIFS(ENTRADAS[Valor],ENTRADAS[Categoria],$B$406,ENTRADAS[Status],"Concluído",ENTRADAS[Mês],I$5,ENTRADAS[Ano],$B$5,ENTRADAS[Subcategoria],$B421),
SUMIFS(ENTRADAS[Valor],ENTRADAS[Categoria],$B$406,ENTRADAS[Mês],I$5,ENTRADAS[Ano],$B$5,ENTRADAS[Subcategoria],$B421))))</f>
        <v/>
      </c>
      <c r="J421" s="61" t="str">
        <f>IF($B421="","",IF($B$406="","",IF($F$4=1,
SUMIFS(ENTRADAS[Valor],ENTRADAS[Categoria],$B$406,ENTRADAS[Status],"Concluído",ENTRADAS[Mês],J$5,ENTRADAS[Ano],$B$5,ENTRADAS[Subcategoria],$B421),
SUMIFS(ENTRADAS[Valor],ENTRADAS[Categoria],$B$406,ENTRADAS[Mês],J$5,ENTRADAS[Ano],$B$5,ENTRADAS[Subcategoria],$B421))))</f>
        <v/>
      </c>
      <c r="K421" s="61" t="str">
        <f>IF($B421="","",IF($B$406="","",IF($F$4=1,
SUMIFS(ENTRADAS[Valor],ENTRADAS[Categoria],$B$406,ENTRADAS[Status],"Concluído",ENTRADAS[Mês],K$5,ENTRADAS[Ano],$B$5,ENTRADAS[Subcategoria],$B421),
SUMIFS(ENTRADAS[Valor],ENTRADAS[Categoria],$B$406,ENTRADAS[Mês],K$5,ENTRADAS[Ano],$B$5,ENTRADAS[Subcategoria],$B421))))</f>
        <v/>
      </c>
      <c r="L421" s="61" t="str">
        <f>IF($B421="","",IF($B$406="","",IF($F$4=1,
SUMIFS(ENTRADAS[Valor],ENTRADAS[Categoria],$B$406,ENTRADAS[Status],"Concluído",ENTRADAS[Mês],L$5,ENTRADAS[Ano],$B$5,ENTRADAS[Subcategoria],$B421),
SUMIFS(ENTRADAS[Valor],ENTRADAS[Categoria],$B$406,ENTRADAS[Mês],L$5,ENTRADAS[Ano],$B$5,ENTRADAS[Subcategoria],$B421))))</f>
        <v/>
      </c>
      <c r="M421" s="61" t="str">
        <f>IF($B421="","",IF($B$406="","",IF($F$4=1,
SUMIFS(ENTRADAS[Valor],ENTRADAS[Categoria],$B$406,ENTRADAS[Status],"Concluído",ENTRADAS[Mês],M$5,ENTRADAS[Ano],$B$5,ENTRADAS[Subcategoria],$B421),
SUMIFS(ENTRADAS[Valor],ENTRADAS[Categoria],$B$406,ENTRADAS[Mês],M$5,ENTRADAS[Ano],$B$5,ENTRADAS[Subcategoria],$B421))))</f>
        <v/>
      </c>
      <c r="N421" s="61" t="str">
        <f>IF($B421="","",IF($B$406="","",IF($F$4=1,
SUMIFS(ENTRADAS[Valor],ENTRADAS[Categoria],$B$406,ENTRADAS[Status],"Concluído",ENTRADAS[Mês],N$5,ENTRADAS[Ano],$B$5,ENTRADAS[Subcategoria],$B421),
SUMIFS(ENTRADAS[Valor],ENTRADAS[Categoria],$B$406,ENTRADAS[Mês],N$5,ENTRADAS[Ano],$B$5,ENTRADAS[Subcategoria],$B421))))</f>
        <v/>
      </c>
      <c r="O421" s="57">
        <f t="shared" si="13"/>
        <v>0</v>
      </c>
    </row>
    <row r="422" spans="2:15" x14ac:dyDescent="0.3">
      <c r="B422" s="93" t="str">
        <f>IF('PLANO DE CONTAS'!L88="","",'PLANO DE CONTAS'!L88)</f>
        <v/>
      </c>
      <c r="C422" s="61" t="str">
        <f>IF($B422="","",IF($B$406="","",IF($F$4=1,
SUMIFS(ENTRADAS[Valor],ENTRADAS[Categoria],$B$406,ENTRADAS[Status],"Concluído",ENTRADAS[Mês],C$5,ENTRADAS[Ano],$B$5,ENTRADAS[Subcategoria],$B422),
SUMIFS(ENTRADAS[Valor],ENTRADAS[Categoria],$B$406,ENTRADAS[Mês],C$5,ENTRADAS[Ano],$B$5,ENTRADAS[Subcategoria],$B422))))</f>
        <v/>
      </c>
      <c r="D422" s="61" t="str">
        <f>IF($B422="","",IF($B$406="","",IF($F$4=1,
SUMIFS(ENTRADAS[Valor],ENTRADAS[Categoria],$B$406,ENTRADAS[Status],"Concluído",ENTRADAS[Mês],D$5,ENTRADAS[Ano],$B$5,ENTRADAS[Subcategoria],$B422),
SUMIFS(ENTRADAS[Valor],ENTRADAS[Categoria],$B$406,ENTRADAS[Mês],D$5,ENTRADAS[Ano],$B$5,ENTRADAS[Subcategoria],$B422))))</f>
        <v/>
      </c>
      <c r="E422" s="61" t="str">
        <f>IF($B422="","",IF($B$406="","",IF($F$4=1,
SUMIFS(ENTRADAS[Valor],ENTRADAS[Categoria],$B$406,ENTRADAS[Status],"Concluído",ENTRADAS[Mês],E$5,ENTRADAS[Ano],$B$5,ENTRADAS[Subcategoria],$B422),
SUMIFS(ENTRADAS[Valor],ENTRADAS[Categoria],$B$406,ENTRADAS[Mês],E$5,ENTRADAS[Ano],$B$5,ENTRADAS[Subcategoria],$B422))))</f>
        <v/>
      </c>
      <c r="F422" s="61" t="str">
        <f>IF($B422="","",IF($B$406="","",IF($F$4=1,
SUMIFS(ENTRADAS[Valor],ENTRADAS[Categoria],$B$406,ENTRADAS[Status],"Concluído",ENTRADAS[Mês],F$5,ENTRADAS[Ano],$B$5,ENTRADAS[Subcategoria],$B422),
SUMIFS(ENTRADAS[Valor],ENTRADAS[Categoria],$B$406,ENTRADAS[Mês],F$5,ENTRADAS[Ano],$B$5,ENTRADAS[Subcategoria],$B422))))</f>
        <v/>
      </c>
      <c r="G422" s="61" t="str">
        <f>IF($B422="","",IF($B$406="","",IF($F$4=1,
SUMIFS(ENTRADAS[Valor],ENTRADAS[Categoria],$B$406,ENTRADAS[Status],"Concluído",ENTRADAS[Mês],G$5,ENTRADAS[Ano],$B$5,ENTRADAS[Subcategoria],$B422),
SUMIFS(ENTRADAS[Valor],ENTRADAS[Categoria],$B$406,ENTRADAS[Mês],G$5,ENTRADAS[Ano],$B$5,ENTRADAS[Subcategoria],$B422))))</f>
        <v/>
      </c>
      <c r="H422" s="61" t="str">
        <f>IF($B422="","",IF($B$406="","",IF($F$4=1,
SUMIFS(ENTRADAS[Valor],ENTRADAS[Categoria],$B$406,ENTRADAS[Status],"Concluído",ENTRADAS[Mês],H$5,ENTRADAS[Ano],$B$5,ENTRADAS[Subcategoria],$B422),
SUMIFS(ENTRADAS[Valor],ENTRADAS[Categoria],$B$406,ENTRADAS[Mês],H$5,ENTRADAS[Ano],$B$5,ENTRADAS[Subcategoria],$B422))))</f>
        <v/>
      </c>
      <c r="I422" s="61" t="str">
        <f>IF($B422="","",IF($B$406="","",IF($F$4=1,
SUMIFS(ENTRADAS[Valor],ENTRADAS[Categoria],$B$406,ENTRADAS[Status],"Concluído",ENTRADAS[Mês],I$5,ENTRADAS[Ano],$B$5,ENTRADAS[Subcategoria],$B422),
SUMIFS(ENTRADAS[Valor],ENTRADAS[Categoria],$B$406,ENTRADAS[Mês],I$5,ENTRADAS[Ano],$B$5,ENTRADAS[Subcategoria],$B422))))</f>
        <v/>
      </c>
      <c r="J422" s="61" t="str">
        <f>IF($B422="","",IF($B$406="","",IF($F$4=1,
SUMIFS(ENTRADAS[Valor],ENTRADAS[Categoria],$B$406,ENTRADAS[Status],"Concluído",ENTRADAS[Mês],J$5,ENTRADAS[Ano],$B$5,ENTRADAS[Subcategoria],$B422),
SUMIFS(ENTRADAS[Valor],ENTRADAS[Categoria],$B$406,ENTRADAS[Mês],J$5,ENTRADAS[Ano],$B$5,ENTRADAS[Subcategoria],$B422))))</f>
        <v/>
      </c>
      <c r="K422" s="61" t="str">
        <f>IF($B422="","",IF($B$406="","",IF($F$4=1,
SUMIFS(ENTRADAS[Valor],ENTRADAS[Categoria],$B$406,ENTRADAS[Status],"Concluído",ENTRADAS[Mês],K$5,ENTRADAS[Ano],$B$5,ENTRADAS[Subcategoria],$B422),
SUMIFS(ENTRADAS[Valor],ENTRADAS[Categoria],$B$406,ENTRADAS[Mês],K$5,ENTRADAS[Ano],$B$5,ENTRADAS[Subcategoria],$B422))))</f>
        <v/>
      </c>
      <c r="L422" s="61" t="str">
        <f>IF($B422="","",IF($B$406="","",IF($F$4=1,
SUMIFS(ENTRADAS[Valor],ENTRADAS[Categoria],$B$406,ENTRADAS[Status],"Concluído",ENTRADAS[Mês],L$5,ENTRADAS[Ano],$B$5,ENTRADAS[Subcategoria],$B422),
SUMIFS(ENTRADAS[Valor],ENTRADAS[Categoria],$B$406,ENTRADAS[Mês],L$5,ENTRADAS[Ano],$B$5,ENTRADAS[Subcategoria],$B422))))</f>
        <v/>
      </c>
      <c r="M422" s="61" t="str">
        <f>IF($B422="","",IF($B$406="","",IF($F$4=1,
SUMIFS(ENTRADAS[Valor],ENTRADAS[Categoria],$B$406,ENTRADAS[Status],"Concluído",ENTRADAS[Mês],M$5,ENTRADAS[Ano],$B$5,ENTRADAS[Subcategoria],$B422),
SUMIFS(ENTRADAS[Valor],ENTRADAS[Categoria],$B$406,ENTRADAS[Mês],M$5,ENTRADAS[Ano],$B$5,ENTRADAS[Subcategoria],$B422))))</f>
        <v/>
      </c>
      <c r="N422" s="61" t="str">
        <f>IF($B422="","",IF($B$406="","",IF($F$4=1,
SUMIFS(ENTRADAS[Valor],ENTRADAS[Categoria],$B$406,ENTRADAS[Status],"Concluído",ENTRADAS[Mês],N$5,ENTRADAS[Ano],$B$5,ENTRADAS[Subcategoria],$B422),
SUMIFS(ENTRADAS[Valor],ENTRADAS[Categoria],$B$406,ENTRADAS[Mês],N$5,ENTRADAS[Ano],$B$5,ENTRADAS[Subcategoria],$B422))))</f>
        <v/>
      </c>
      <c r="O422" s="57">
        <f t="shared" si="13"/>
        <v>0</v>
      </c>
    </row>
    <row r="423" spans="2:15" x14ac:dyDescent="0.3">
      <c r="B423" s="93" t="str">
        <f>IF('PLANO DE CONTAS'!L89="","",'PLANO DE CONTAS'!L89)</f>
        <v/>
      </c>
      <c r="C423" s="61" t="str">
        <f>IF($B423="","",IF($B$406="","",IF($F$4=1,
SUMIFS(ENTRADAS[Valor],ENTRADAS[Categoria],$B$406,ENTRADAS[Status],"Concluído",ENTRADAS[Mês],C$5,ENTRADAS[Ano],$B$5,ENTRADAS[Subcategoria],$B423),
SUMIFS(ENTRADAS[Valor],ENTRADAS[Categoria],$B$406,ENTRADAS[Mês],C$5,ENTRADAS[Ano],$B$5,ENTRADAS[Subcategoria],$B423))))</f>
        <v/>
      </c>
      <c r="D423" s="61" t="str">
        <f>IF($B423="","",IF($B$406="","",IF($F$4=1,
SUMIFS(ENTRADAS[Valor],ENTRADAS[Categoria],$B$406,ENTRADAS[Status],"Concluído",ENTRADAS[Mês],D$5,ENTRADAS[Ano],$B$5,ENTRADAS[Subcategoria],$B423),
SUMIFS(ENTRADAS[Valor],ENTRADAS[Categoria],$B$406,ENTRADAS[Mês],D$5,ENTRADAS[Ano],$B$5,ENTRADAS[Subcategoria],$B423))))</f>
        <v/>
      </c>
      <c r="E423" s="61" t="str">
        <f>IF($B423="","",IF($B$406="","",IF($F$4=1,
SUMIFS(ENTRADAS[Valor],ENTRADAS[Categoria],$B$406,ENTRADAS[Status],"Concluído",ENTRADAS[Mês],E$5,ENTRADAS[Ano],$B$5,ENTRADAS[Subcategoria],$B423),
SUMIFS(ENTRADAS[Valor],ENTRADAS[Categoria],$B$406,ENTRADAS[Mês],E$5,ENTRADAS[Ano],$B$5,ENTRADAS[Subcategoria],$B423))))</f>
        <v/>
      </c>
      <c r="F423" s="61" t="str">
        <f>IF($B423="","",IF($B$406="","",IF($F$4=1,
SUMIFS(ENTRADAS[Valor],ENTRADAS[Categoria],$B$406,ENTRADAS[Status],"Concluído",ENTRADAS[Mês],F$5,ENTRADAS[Ano],$B$5,ENTRADAS[Subcategoria],$B423),
SUMIFS(ENTRADAS[Valor],ENTRADAS[Categoria],$B$406,ENTRADAS[Mês],F$5,ENTRADAS[Ano],$B$5,ENTRADAS[Subcategoria],$B423))))</f>
        <v/>
      </c>
      <c r="G423" s="61" t="str">
        <f>IF($B423="","",IF($B$406="","",IF($F$4=1,
SUMIFS(ENTRADAS[Valor],ENTRADAS[Categoria],$B$406,ENTRADAS[Status],"Concluído",ENTRADAS[Mês],G$5,ENTRADAS[Ano],$B$5,ENTRADAS[Subcategoria],$B423),
SUMIFS(ENTRADAS[Valor],ENTRADAS[Categoria],$B$406,ENTRADAS[Mês],G$5,ENTRADAS[Ano],$B$5,ENTRADAS[Subcategoria],$B423))))</f>
        <v/>
      </c>
      <c r="H423" s="61" t="str">
        <f>IF($B423="","",IF($B$406="","",IF($F$4=1,
SUMIFS(ENTRADAS[Valor],ENTRADAS[Categoria],$B$406,ENTRADAS[Status],"Concluído",ENTRADAS[Mês],H$5,ENTRADAS[Ano],$B$5,ENTRADAS[Subcategoria],$B423),
SUMIFS(ENTRADAS[Valor],ENTRADAS[Categoria],$B$406,ENTRADAS[Mês],H$5,ENTRADAS[Ano],$B$5,ENTRADAS[Subcategoria],$B423))))</f>
        <v/>
      </c>
      <c r="I423" s="61" t="str">
        <f>IF($B423="","",IF($B$406="","",IF($F$4=1,
SUMIFS(ENTRADAS[Valor],ENTRADAS[Categoria],$B$406,ENTRADAS[Status],"Concluído",ENTRADAS[Mês],I$5,ENTRADAS[Ano],$B$5,ENTRADAS[Subcategoria],$B423),
SUMIFS(ENTRADAS[Valor],ENTRADAS[Categoria],$B$406,ENTRADAS[Mês],I$5,ENTRADAS[Ano],$B$5,ENTRADAS[Subcategoria],$B423))))</f>
        <v/>
      </c>
      <c r="J423" s="61" t="str">
        <f>IF($B423="","",IF($B$406="","",IF($F$4=1,
SUMIFS(ENTRADAS[Valor],ENTRADAS[Categoria],$B$406,ENTRADAS[Status],"Concluído",ENTRADAS[Mês],J$5,ENTRADAS[Ano],$B$5,ENTRADAS[Subcategoria],$B423),
SUMIFS(ENTRADAS[Valor],ENTRADAS[Categoria],$B$406,ENTRADAS[Mês],J$5,ENTRADAS[Ano],$B$5,ENTRADAS[Subcategoria],$B423))))</f>
        <v/>
      </c>
      <c r="K423" s="61" t="str">
        <f>IF($B423="","",IF($B$406="","",IF($F$4=1,
SUMIFS(ENTRADAS[Valor],ENTRADAS[Categoria],$B$406,ENTRADAS[Status],"Concluído",ENTRADAS[Mês],K$5,ENTRADAS[Ano],$B$5,ENTRADAS[Subcategoria],$B423),
SUMIFS(ENTRADAS[Valor],ENTRADAS[Categoria],$B$406,ENTRADAS[Mês],K$5,ENTRADAS[Ano],$B$5,ENTRADAS[Subcategoria],$B423))))</f>
        <v/>
      </c>
      <c r="L423" s="61" t="str">
        <f>IF($B423="","",IF($B$406="","",IF($F$4=1,
SUMIFS(ENTRADAS[Valor],ENTRADAS[Categoria],$B$406,ENTRADAS[Status],"Concluído",ENTRADAS[Mês],L$5,ENTRADAS[Ano],$B$5,ENTRADAS[Subcategoria],$B423),
SUMIFS(ENTRADAS[Valor],ENTRADAS[Categoria],$B$406,ENTRADAS[Mês],L$5,ENTRADAS[Ano],$B$5,ENTRADAS[Subcategoria],$B423))))</f>
        <v/>
      </c>
      <c r="M423" s="61" t="str">
        <f>IF($B423="","",IF($B$406="","",IF($F$4=1,
SUMIFS(ENTRADAS[Valor],ENTRADAS[Categoria],$B$406,ENTRADAS[Status],"Concluído",ENTRADAS[Mês],M$5,ENTRADAS[Ano],$B$5,ENTRADAS[Subcategoria],$B423),
SUMIFS(ENTRADAS[Valor],ENTRADAS[Categoria],$B$406,ENTRADAS[Mês],M$5,ENTRADAS[Ano],$B$5,ENTRADAS[Subcategoria],$B423))))</f>
        <v/>
      </c>
      <c r="N423" s="61" t="str">
        <f>IF($B423="","",IF($B$406="","",IF($F$4=1,
SUMIFS(ENTRADAS[Valor],ENTRADAS[Categoria],$B$406,ENTRADAS[Status],"Concluído",ENTRADAS[Mês],N$5,ENTRADAS[Ano],$B$5,ENTRADAS[Subcategoria],$B423),
SUMIFS(ENTRADAS[Valor],ENTRADAS[Categoria],$B$406,ENTRADAS[Mês],N$5,ENTRADAS[Ano],$B$5,ENTRADAS[Subcategoria],$B423))))</f>
        <v/>
      </c>
      <c r="O423" s="57">
        <f t="shared" si="13"/>
        <v>0</v>
      </c>
    </row>
    <row r="424" spans="2:15" x14ac:dyDescent="0.3">
      <c r="B424" s="93" t="str">
        <f>IF('PLANO DE CONTAS'!L90="","",'PLANO DE CONTAS'!L90)</f>
        <v/>
      </c>
      <c r="C424" s="61" t="str">
        <f>IF($B424="","",IF($B$406="","",IF($F$4=1,
SUMIFS(ENTRADAS[Valor],ENTRADAS[Categoria],$B$406,ENTRADAS[Status],"Concluído",ENTRADAS[Mês],C$5,ENTRADAS[Ano],$B$5,ENTRADAS[Subcategoria],$B424),
SUMIFS(ENTRADAS[Valor],ENTRADAS[Categoria],$B$406,ENTRADAS[Mês],C$5,ENTRADAS[Ano],$B$5,ENTRADAS[Subcategoria],$B424))))</f>
        <v/>
      </c>
      <c r="D424" s="61" t="str">
        <f>IF($B424="","",IF($B$406="","",IF($F$4=1,
SUMIFS(ENTRADAS[Valor],ENTRADAS[Categoria],$B$406,ENTRADAS[Status],"Concluído",ENTRADAS[Mês],D$5,ENTRADAS[Ano],$B$5,ENTRADAS[Subcategoria],$B424),
SUMIFS(ENTRADAS[Valor],ENTRADAS[Categoria],$B$406,ENTRADAS[Mês],D$5,ENTRADAS[Ano],$B$5,ENTRADAS[Subcategoria],$B424))))</f>
        <v/>
      </c>
      <c r="E424" s="61" t="str">
        <f>IF($B424="","",IF($B$406="","",IF($F$4=1,
SUMIFS(ENTRADAS[Valor],ENTRADAS[Categoria],$B$406,ENTRADAS[Status],"Concluído",ENTRADAS[Mês],E$5,ENTRADAS[Ano],$B$5,ENTRADAS[Subcategoria],$B424),
SUMIFS(ENTRADAS[Valor],ENTRADAS[Categoria],$B$406,ENTRADAS[Mês],E$5,ENTRADAS[Ano],$B$5,ENTRADAS[Subcategoria],$B424))))</f>
        <v/>
      </c>
      <c r="F424" s="61" t="str">
        <f>IF($B424="","",IF($B$406="","",IF($F$4=1,
SUMIFS(ENTRADAS[Valor],ENTRADAS[Categoria],$B$406,ENTRADAS[Status],"Concluído",ENTRADAS[Mês],F$5,ENTRADAS[Ano],$B$5,ENTRADAS[Subcategoria],$B424),
SUMIFS(ENTRADAS[Valor],ENTRADAS[Categoria],$B$406,ENTRADAS[Mês],F$5,ENTRADAS[Ano],$B$5,ENTRADAS[Subcategoria],$B424))))</f>
        <v/>
      </c>
      <c r="G424" s="61" t="str">
        <f>IF($B424="","",IF($B$406="","",IF($F$4=1,
SUMIFS(ENTRADAS[Valor],ENTRADAS[Categoria],$B$406,ENTRADAS[Status],"Concluído",ENTRADAS[Mês],G$5,ENTRADAS[Ano],$B$5,ENTRADAS[Subcategoria],$B424),
SUMIFS(ENTRADAS[Valor],ENTRADAS[Categoria],$B$406,ENTRADAS[Mês],G$5,ENTRADAS[Ano],$B$5,ENTRADAS[Subcategoria],$B424))))</f>
        <v/>
      </c>
      <c r="H424" s="61" t="str">
        <f>IF($B424="","",IF($B$406="","",IF($F$4=1,
SUMIFS(ENTRADAS[Valor],ENTRADAS[Categoria],$B$406,ENTRADAS[Status],"Concluído",ENTRADAS[Mês],H$5,ENTRADAS[Ano],$B$5,ENTRADAS[Subcategoria],$B424),
SUMIFS(ENTRADAS[Valor],ENTRADAS[Categoria],$B$406,ENTRADAS[Mês],H$5,ENTRADAS[Ano],$B$5,ENTRADAS[Subcategoria],$B424))))</f>
        <v/>
      </c>
      <c r="I424" s="61" t="str">
        <f>IF($B424="","",IF($B$406="","",IF($F$4=1,
SUMIFS(ENTRADAS[Valor],ENTRADAS[Categoria],$B$406,ENTRADAS[Status],"Concluído",ENTRADAS[Mês],I$5,ENTRADAS[Ano],$B$5,ENTRADAS[Subcategoria],$B424),
SUMIFS(ENTRADAS[Valor],ENTRADAS[Categoria],$B$406,ENTRADAS[Mês],I$5,ENTRADAS[Ano],$B$5,ENTRADAS[Subcategoria],$B424))))</f>
        <v/>
      </c>
      <c r="J424" s="61" t="str">
        <f>IF($B424="","",IF($B$406="","",IF($F$4=1,
SUMIFS(ENTRADAS[Valor],ENTRADAS[Categoria],$B$406,ENTRADAS[Status],"Concluído",ENTRADAS[Mês],J$5,ENTRADAS[Ano],$B$5,ENTRADAS[Subcategoria],$B424),
SUMIFS(ENTRADAS[Valor],ENTRADAS[Categoria],$B$406,ENTRADAS[Mês],J$5,ENTRADAS[Ano],$B$5,ENTRADAS[Subcategoria],$B424))))</f>
        <v/>
      </c>
      <c r="K424" s="61" t="str">
        <f>IF($B424="","",IF($B$406="","",IF($F$4=1,
SUMIFS(ENTRADAS[Valor],ENTRADAS[Categoria],$B$406,ENTRADAS[Status],"Concluído",ENTRADAS[Mês],K$5,ENTRADAS[Ano],$B$5,ENTRADAS[Subcategoria],$B424),
SUMIFS(ENTRADAS[Valor],ENTRADAS[Categoria],$B$406,ENTRADAS[Mês],K$5,ENTRADAS[Ano],$B$5,ENTRADAS[Subcategoria],$B424))))</f>
        <v/>
      </c>
      <c r="L424" s="61" t="str">
        <f>IF($B424="","",IF($B$406="","",IF($F$4=1,
SUMIFS(ENTRADAS[Valor],ENTRADAS[Categoria],$B$406,ENTRADAS[Status],"Concluído",ENTRADAS[Mês],L$5,ENTRADAS[Ano],$B$5,ENTRADAS[Subcategoria],$B424),
SUMIFS(ENTRADAS[Valor],ENTRADAS[Categoria],$B$406,ENTRADAS[Mês],L$5,ENTRADAS[Ano],$B$5,ENTRADAS[Subcategoria],$B424))))</f>
        <v/>
      </c>
      <c r="M424" s="61" t="str">
        <f>IF($B424="","",IF($B$406="","",IF($F$4=1,
SUMIFS(ENTRADAS[Valor],ENTRADAS[Categoria],$B$406,ENTRADAS[Status],"Concluído",ENTRADAS[Mês],M$5,ENTRADAS[Ano],$B$5,ENTRADAS[Subcategoria],$B424),
SUMIFS(ENTRADAS[Valor],ENTRADAS[Categoria],$B$406,ENTRADAS[Mês],M$5,ENTRADAS[Ano],$B$5,ENTRADAS[Subcategoria],$B424))))</f>
        <v/>
      </c>
      <c r="N424" s="61" t="str">
        <f>IF($B424="","",IF($B$406="","",IF($F$4=1,
SUMIFS(ENTRADAS[Valor],ENTRADAS[Categoria],$B$406,ENTRADAS[Status],"Concluído",ENTRADAS[Mês],N$5,ENTRADAS[Ano],$B$5,ENTRADAS[Subcategoria],$B424),
SUMIFS(ENTRADAS[Valor],ENTRADAS[Categoria],$B$406,ENTRADAS[Mês],N$5,ENTRADAS[Ano],$B$5,ENTRADAS[Subcategoria],$B424))))</f>
        <v/>
      </c>
      <c r="O424" s="57">
        <f t="shared" si="13"/>
        <v>0</v>
      </c>
    </row>
    <row r="425" spans="2:15" x14ac:dyDescent="0.3">
      <c r="B425" s="93" t="str">
        <f>IF('PLANO DE CONTAS'!L91="","",'PLANO DE CONTAS'!L91)</f>
        <v/>
      </c>
      <c r="C425" s="61" t="str">
        <f>IF($B425="","",IF($B$406="","",IF($F$4=1,
SUMIFS(ENTRADAS[Valor],ENTRADAS[Categoria],$B$406,ENTRADAS[Status],"Concluído",ENTRADAS[Mês],C$5,ENTRADAS[Ano],$B$5,ENTRADAS[Subcategoria],$B425),
SUMIFS(ENTRADAS[Valor],ENTRADAS[Categoria],$B$406,ENTRADAS[Mês],C$5,ENTRADAS[Ano],$B$5,ENTRADAS[Subcategoria],$B425))))</f>
        <v/>
      </c>
      <c r="D425" s="61" t="str">
        <f>IF($B425="","",IF($B$406="","",IF($F$4=1,
SUMIFS(ENTRADAS[Valor],ENTRADAS[Categoria],$B$406,ENTRADAS[Status],"Concluído",ENTRADAS[Mês],D$5,ENTRADAS[Ano],$B$5,ENTRADAS[Subcategoria],$B425),
SUMIFS(ENTRADAS[Valor],ENTRADAS[Categoria],$B$406,ENTRADAS[Mês],D$5,ENTRADAS[Ano],$B$5,ENTRADAS[Subcategoria],$B425))))</f>
        <v/>
      </c>
      <c r="E425" s="61" t="str">
        <f>IF($B425="","",IF($B$406="","",IF($F$4=1,
SUMIFS(ENTRADAS[Valor],ENTRADAS[Categoria],$B$406,ENTRADAS[Status],"Concluído",ENTRADAS[Mês],E$5,ENTRADAS[Ano],$B$5,ENTRADAS[Subcategoria],$B425),
SUMIFS(ENTRADAS[Valor],ENTRADAS[Categoria],$B$406,ENTRADAS[Mês],E$5,ENTRADAS[Ano],$B$5,ENTRADAS[Subcategoria],$B425))))</f>
        <v/>
      </c>
      <c r="F425" s="61" t="str">
        <f>IF($B425="","",IF($B$406="","",IF($F$4=1,
SUMIFS(ENTRADAS[Valor],ENTRADAS[Categoria],$B$406,ENTRADAS[Status],"Concluído",ENTRADAS[Mês],F$5,ENTRADAS[Ano],$B$5,ENTRADAS[Subcategoria],$B425),
SUMIFS(ENTRADAS[Valor],ENTRADAS[Categoria],$B$406,ENTRADAS[Mês],F$5,ENTRADAS[Ano],$B$5,ENTRADAS[Subcategoria],$B425))))</f>
        <v/>
      </c>
      <c r="G425" s="61" t="str">
        <f>IF($B425="","",IF($B$406="","",IF($F$4=1,
SUMIFS(ENTRADAS[Valor],ENTRADAS[Categoria],$B$406,ENTRADAS[Status],"Concluído",ENTRADAS[Mês],G$5,ENTRADAS[Ano],$B$5,ENTRADAS[Subcategoria],$B425),
SUMIFS(ENTRADAS[Valor],ENTRADAS[Categoria],$B$406,ENTRADAS[Mês],G$5,ENTRADAS[Ano],$B$5,ENTRADAS[Subcategoria],$B425))))</f>
        <v/>
      </c>
      <c r="H425" s="61" t="str">
        <f>IF($B425="","",IF($B$406="","",IF($F$4=1,
SUMIFS(ENTRADAS[Valor],ENTRADAS[Categoria],$B$406,ENTRADAS[Status],"Concluído",ENTRADAS[Mês],H$5,ENTRADAS[Ano],$B$5,ENTRADAS[Subcategoria],$B425),
SUMIFS(ENTRADAS[Valor],ENTRADAS[Categoria],$B$406,ENTRADAS[Mês],H$5,ENTRADAS[Ano],$B$5,ENTRADAS[Subcategoria],$B425))))</f>
        <v/>
      </c>
      <c r="I425" s="61" t="str">
        <f>IF($B425="","",IF($B$406="","",IF($F$4=1,
SUMIFS(ENTRADAS[Valor],ENTRADAS[Categoria],$B$406,ENTRADAS[Status],"Concluído",ENTRADAS[Mês],I$5,ENTRADAS[Ano],$B$5,ENTRADAS[Subcategoria],$B425),
SUMIFS(ENTRADAS[Valor],ENTRADAS[Categoria],$B$406,ENTRADAS[Mês],I$5,ENTRADAS[Ano],$B$5,ENTRADAS[Subcategoria],$B425))))</f>
        <v/>
      </c>
      <c r="J425" s="61" t="str">
        <f>IF($B425="","",IF($B$406="","",IF($F$4=1,
SUMIFS(ENTRADAS[Valor],ENTRADAS[Categoria],$B$406,ENTRADAS[Status],"Concluído",ENTRADAS[Mês],J$5,ENTRADAS[Ano],$B$5,ENTRADAS[Subcategoria],$B425),
SUMIFS(ENTRADAS[Valor],ENTRADAS[Categoria],$B$406,ENTRADAS[Mês],J$5,ENTRADAS[Ano],$B$5,ENTRADAS[Subcategoria],$B425))))</f>
        <v/>
      </c>
      <c r="K425" s="61" t="str">
        <f>IF($B425="","",IF($B$406="","",IF($F$4=1,
SUMIFS(ENTRADAS[Valor],ENTRADAS[Categoria],$B$406,ENTRADAS[Status],"Concluído",ENTRADAS[Mês],K$5,ENTRADAS[Ano],$B$5,ENTRADAS[Subcategoria],$B425),
SUMIFS(ENTRADAS[Valor],ENTRADAS[Categoria],$B$406,ENTRADAS[Mês],K$5,ENTRADAS[Ano],$B$5,ENTRADAS[Subcategoria],$B425))))</f>
        <v/>
      </c>
      <c r="L425" s="61" t="str">
        <f>IF($B425="","",IF($B$406="","",IF($F$4=1,
SUMIFS(ENTRADAS[Valor],ENTRADAS[Categoria],$B$406,ENTRADAS[Status],"Concluído",ENTRADAS[Mês],L$5,ENTRADAS[Ano],$B$5,ENTRADAS[Subcategoria],$B425),
SUMIFS(ENTRADAS[Valor],ENTRADAS[Categoria],$B$406,ENTRADAS[Mês],L$5,ENTRADAS[Ano],$B$5,ENTRADAS[Subcategoria],$B425))))</f>
        <v/>
      </c>
      <c r="M425" s="61" t="str">
        <f>IF($B425="","",IF($B$406="","",IF($F$4=1,
SUMIFS(ENTRADAS[Valor],ENTRADAS[Categoria],$B$406,ENTRADAS[Status],"Concluído",ENTRADAS[Mês],M$5,ENTRADAS[Ano],$B$5,ENTRADAS[Subcategoria],$B425),
SUMIFS(ENTRADAS[Valor],ENTRADAS[Categoria],$B$406,ENTRADAS[Mês],M$5,ENTRADAS[Ano],$B$5,ENTRADAS[Subcategoria],$B425))))</f>
        <v/>
      </c>
      <c r="N425" s="61" t="str">
        <f>IF($B425="","",IF($B$406="","",IF($F$4=1,
SUMIFS(ENTRADAS[Valor],ENTRADAS[Categoria],$B$406,ENTRADAS[Status],"Concluído",ENTRADAS[Mês],N$5,ENTRADAS[Ano],$B$5,ENTRADAS[Subcategoria],$B425),
SUMIFS(ENTRADAS[Valor],ENTRADAS[Categoria],$B$406,ENTRADAS[Mês],N$5,ENTRADAS[Ano],$B$5,ENTRADAS[Subcategoria],$B425))))</f>
        <v/>
      </c>
      <c r="O425" s="57">
        <f t="shared" si="13"/>
        <v>0</v>
      </c>
    </row>
    <row r="426" spans="2:15" x14ac:dyDescent="0.3">
      <c r="B426" s="93" t="str">
        <f>IF('PLANO DE CONTAS'!L92="","",'PLANO DE CONTAS'!L92)</f>
        <v/>
      </c>
      <c r="C426" s="61" t="str">
        <f>IF($B426="","",IF($B$406="","",IF($F$4=1,
SUMIFS(ENTRADAS[Valor],ENTRADAS[Categoria],$B$406,ENTRADAS[Status],"Concluído",ENTRADAS[Mês],C$5,ENTRADAS[Ano],$B$5,ENTRADAS[Subcategoria],$B426),
SUMIFS(ENTRADAS[Valor],ENTRADAS[Categoria],$B$406,ENTRADAS[Mês],C$5,ENTRADAS[Ano],$B$5,ENTRADAS[Subcategoria],$B426))))</f>
        <v/>
      </c>
      <c r="D426" s="61" t="str">
        <f>IF($B426="","",IF($B$406="","",IF($F$4=1,
SUMIFS(ENTRADAS[Valor],ENTRADAS[Categoria],$B$406,ENTRADAS[Status],"Concluído",ENTRADAS[Mês],D$5,ENTRADAS[Ano],$B$5,ENTRADAS[Subcategoria],$B426),
SUMIFS(ENTRADAS[Valor],ENTRADAS[Categoria],$B$406,ENTRADAS[Mês],D$5,ENTRADAS[Ano],$B$5,ENTRADAS[Subcategoria],$B426))))</f>
        <v/>
      </c>
      <c r="E426" s="61" t="str">
        <f>IF($B426="","",IF($B$406="","",IF($F$4=1,
SUMIFS(ENTRADAS[Valor],ENTRADAS[Categoria],$B$406,ENTRADAS[Status],"Concluído",ENTRADAS[Mês],E$5,ENTRADAS[Ano],$B$5,ENTRADAS[Subcategoria],$B426),
SUMIFS(ENTRADAS[Valor],ENTRADAS[Categoria],$B$406,ENTRADAS[Mês],E$5,ENTRADAS[Ano],$B$5,ENTRADAS[Subcategoria],$B426))))</f>
        <v/>
      </c>
      <c r="F426" s="61" t="str">
        <f>IF($B426="","",IF($B$406="","",IF($F$4=1,
SUMIFS(ENTRADAS[Valor],ENTRADAS[Categoria],$B$406,ENTRADAS[Status],"Concluído",ENTRADAS[Mês],F$5,ENTRADAS[Ano],$B$5,ENTRADAS[Subcategoria],$B426),
SUMIFS(ENTRADAS[Valor],ENTRADAS[Categoria],$B$406,ENTRADAS[Mês],F$5,ENTRADAS[Ano],$B$5,ENTRADAS[Subcategoria],$B426))))</f>
        <v/>
      </c>
      <c r="G426" s="61" t="str">
        <f>IF($B426="","",IF($B$406="","",IF($F$4=1,
SUMIFS(ENTRADAS[Valor],ENTRADAS[Categoria],$B$406,ENTRADAS[Status],"Concluído",ENTRADAS[Mês],G$5,ENTRADAS[Ano],$B$5,ENTRADAS[Subcategoria],$B426),
SUMIFS(ENTRADAS[Valor],ENTRADAS[Categoria],$B$406,ENTRADAS[Mês],G$5,ENTRADAS[Ano],$B$5,ENTRADAS[Subcategoria],$B426))))</f>
        <v/>
      </c>
      <c r="H426" s="61" t="str">
        <f>IF($B426="","",IF($B$406="","",IF($F$4=1,
SUMIFS(ENTRADAS[Valor],ENTRADAS[Categoria],$B$406,ENTRADAS[Status],"Concluído",ENTRADAS[Mês],H$5,ENTRADAS[Ano],$B$5,ENTRADAS[Subcategoria],$B426),
SUMIFS(ENTRADAS[Valor],ENTRADAS[Categoria],$B$406,ENTRADAS[Mês],H$5,ENTRADAS[Ano],$B$5,ENTRADAS[Subcategoria],$B426))))</f>
        <v/>
      </c>
      <c r="I426" s="61" t="str">
        <f>IF($B426="","",IF($B$406="","",IF($F$4=1,
SUMIFS(ENTRADAS[Valor],ENTRADAS[Categoria],$B$406,ENTRADAS[Status],"Concluído",ENTRADAS[Mês],I$5,ENTRADAS[Ano],$B$5,ENTRADAS[Subcategoria],$B426),
SUMIFS(ENTRADAS[Valor],ENTRADAS[Categoria],$B$406,ENTRADAS[Mês],I$5,ENTRADAS[Ano],$B$5,ENTRADAS[Subcategoria],$B426))))</f>
        <v/>
      </c>
      <c r="J426" s="61" t="str">
        <f>IF($B426="","",IF($B$406="","",IF($F$4=1,
SUMIFS(ENTRADAS[Valor],ENTRADAS[Categoria],$B$406,ENTRADAS[Status],"Concluído",ENTRADAS[Mês],J$5,ENTRADAS[Ano],$B$5,ENTRADAS[Subcategoria],$B426),
SUMIFS(ENTRADAS[Valor],ENTRADAS[Categoria],$B$406,ENTRADAS[Mês],J$5,ENTRADAS[Ano],$B$5,ENTRADAS[Subcategoria],$B426))))</f>
        <v/>
      </c>
      <c r="K426" s="61" t="str">
        <f>IF($B426="","",IF($B$406="","",IF($F$4=1,
SUMIFS(ENTRADAS[Valor],ENTRADAS[Categoria],$B$406,ENTRADAS[Status],"Concluído",ENTRADAS[Mês],K$5,ENTRADAS[Ano],$B$5,ENTRADAS[Subcategoria],$B426),
SUMIFS(ENTRADAS[Valor],ENTRADAS[Categoria],$B$406,ENTRADAS[Mês],K$5,ENTRADAS[Ano],$B$5,ENTRADAS[Subcategoria],$B426))))</f>
        <v/>
      </c>
      <c r="L426" s="61" t="str">
        <f>IF($B426="","",IF($B$406="","",IF($F$4=1,
SUMIFS(ENTRADAS[Valor],ENTRADAS[Categoria],$B$406,ENTRADAS[Status],"Concluído",ENTRADAS[Mês],L$5,ENTRADAS[Ano],$B$5,ENTRADAS[Subcategoria],$B426),
SUMIFS(ENTRADAS[Valor],ENTRADAS[Categoria],$B$406,ENTRADAS[Mês],L$5,ENTRADAS[Ano],$B$5,ENTRADAS[Subcategoria],$B426))))</f>
        <v/>
      </c>
      <c r="M426" s="61" t="str">
        <f>IF($B426="","",IF($B$406="","",IF($F$4=1,
SUMIFS(ENTRADAS[Valor],ENTRADAS[Categoria],$B$406,ENTRADAS[Status],"Concluído",ENTRADAS[Mês],M$5,ENTRADAS[Ano],$B$5,ENTRADAS[Subcategoria],$B426),
SUMIFS(ENTRADAS[Valor],ENTRADAS[Categoria],$B$406,ENTRADAS[Mês],M$5,ENTRADAS[Ano],$B$5,ENTRADAS[Subcategoria],$B426))))</f>
        <v/>
      </c>
      <c r="N426" s="61" t="str">
        <f>IF($B426="","",IF($B$406="","",IF($F$4=1,
SUMIFS(ENTRADAS[Valor],ENTRADAS[Categoria],$B$406,ENTRADAS[Status],"Concluído",ENTRADAS[Mês],N$5,ENTRADAS[Ano],$B$5,ENTRADAS[Subcategoria],$B426),
SUMIFS(ENTRADAS[Valor],ENTRADAS[Categoria],$B$406,ENTRADAS[Mês],N$5,ENTRADAS[Ano],$B$5,ENTRADAS[Subcategoria],$B426))))</f>
        <v/>
      </c>
      <c r="O426" s="57">
        <f t="shared" si="13"/>
        <v>0</v>
      </c>
    </row>
    <row r="427" spans="2:15" ht="12" customHeight="1" x14ac:dyDescent="0.3"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</row>
    <row r="428" spans="2:15" x14ac:dyDescent="0.3">
      <c r="B428" s="54" t="str">
        <f>IF(METAS!B28="","",METAS!B28)</f>
        <v>Gastos</v>
      </c>
      <c r="C428" s="64">
        <f>SUBTOTAL(9,C429,C450,C471,C492,C513,C534,C555,C576,C597,C618,C639,C660,C681,C702,C723,C744,C765,C786,C807,C828)</f>
        <v>0</v>
      </c>
      <c r="D428" s="64">
        <f t="shared" ref="D428:N428" si="14">SUBTOTAL(9,D429,D450,D471,D492,D513,D534,D555,D576,D597,D618,D639,D660,D681,D702,D723,D744,D765,D786,D807,D828)</f>
        <v>0</v>
      </c>
      <c r="E428" s="64">
        <f t="shared" si="14"/>
        <v>0</v>
      </c>
      <c r="F428" s="64">
        <f t="shared" si="14"/>
        <v>0</v>
      </c>
      <c r="G428" s="64">
        <f t="shared" si="14"/>
        <v>0</v>
      </c>
      <c r="H428" s="64">
        <f t="shared" si="14"/>
        <v>0</v>
      </c>
      <c r="I428" s="64">
        <f t="shared" si="14"/>
        <v>0</v>
      </c>
      <c r="J428" s="64">
        <f t="shared" si="14"/>
        <v>0</v>
      </c>
      <c r="K428" s="64">
        <f t="shared" si="14"/>
        <v>0</v>
      </c>
      <c r="L428" s="64">
        <f t="shared" si="14"/>
        <v>0</v>
      </c>
      <c r="M428" s="64">
        <f t="shared" si="14"/>
        <v>0</v>
      </c>
      <c r="N428" s="64">
        <f t="shared" si="14"/>
        <v>0</v>
      </c>
      <c r="O428" s="64">
        <f>SUM(C428:N428)</f>
        <v>0</v>
      </c>
    </row>
    <row r="429" spans="2:15" x14ac:dyDescent="0.3">
      <c r="B429" s="92" t="str">
        <f>IF('PLANO DE CONTAS'!D94="","",'PLANO DE CONTAS'!D94)</f>
        <v>Despesa 1</v>
      </c>
      <c r="C429" s="95">
        <f>IF($B429="","",IF($F$4=1,SUMIFS(SAÍDAS[Valor],SAÍDAS[Categoria],$B429,SAÍDAS[Status],"Concluído",SAÍDAS[Mês],C$5,SAÍDAS[Ano],$B$5),SUMIFS(SAÍDAS[Valor],SAÍDAS[Categoria],$B429,SAÍDAS[Mês],C$5,SAÍDAS[Ano],$B$5)))</f>
        <v>0</v>
      </c>
      <c r="D429" s="95">
        <f>IF($B429="","",IF($F$4=1,SUMIFS(SAÍDAS[Valor],SAÍDAS[Categoria],$B429,SAÍDAS[Status],"Concluído",SAÍDAS[Mês],D$5,SAÍDAS[Ano],$B$5),SUMIFS(SAÍDAS[Valor],SAÍDAS[Categoria],$B429,SAÍDAS[Mês],D$5,SAÍDAS[Ano],$B$5)))</f>
        <v>0</v>
      </c>
      <c r="E429" s="95">
        <f>IF($B429="","",IF($F$4=1,SUMIFS(SAÍDAS[Valor],SAÍDAS[Categoria],$B429,SAÍDAS[Status],"Concluído",SAÍDAS[Mês],E$5,SAÍDAS[Ano],$B$5),SUMIFS(SAÍDAS[Valor],SAÍDAS[Categoria],$B429,SAÍDAS[Mês],E$5,SAÍDAS[Ano],$B$5)))</f>
        <v>0</v>
      </c>
      <c r="F429" s="95">
        <f>IF($B429="","",IF($F$4=1,SUMIFS(SAÍDAS[Valor],SAÍDAS[Categoria],$B429,SAÍDAS[Status],"Concluído",SAÍDAS[Mês],F$5,SAÍDAS[Ano],$B$5),SUMIFS(SAÍDAS[Valor],SAÍDAS[Categoria],$B429,SAÍDAS[Mês],F$5,SAÍDAS[Ano],$B$5)))</f>
        <v>0</v>
      </c>
      <c r="G429" s="95">
        <f>IF($B429="","",IF($F$4=1,SUMIFS(SAÍDAS[Valor],SAÍDAS[Categoria],$B429,SAÍDAS[Status],"Concluído",SAÍDAS[Mês],G$5,SAÍDAS[Ano],$B$5),SUMIFS(SAÍDAS[Valor],SAÍDAS[Categoria],$B429,SAÍDAS[Mês],G$5,SAÍDAS[Ano],$B$5)))</f>
        <v>0</v>
      </c>
      <c r="H429" s="95">
        <f>IF($B429="","",IF($F$4=1,SUMIFS(SAÍDAS[Valor],SAÍDAS[Categoria],$B429,SAÍDAS[Status],"Concluído",SAÍDAS[Mês],H$5,SAÍDAS[Ano],$B$5),SUMIFS(SAÍDAS[Valor],SAÍDAS[Categoria],$B429,SAÍDAS[Mês],H$5,SAÍDAS[Ano],$B$5)))</f>
        <v>0</v>
      </c>
      <c r="I429" s="95">
        <f>IF($B429="","",IF($F$4=1,SUMIFS(SAÍDAS[Valor],SAÍDAS[Categoria],$B429,SAÍDAS[Status],"Concluído",SAÍDAS[Mês],I$5,SAÍDAS[Ano],$B$5),SUMIFS(SAÍDAS[Valor],SAÍDAS[Categoria],$B429,SAÍDAS[Mês],I$5,SAÍDAS[Ano],$B$5)))</f>
        <v>0</v>
      </c>
      <c r="J429" s="95">
        <f>IF($B429="","",IF($F$4=1,SUMIFS(SAÍDAS[Valor],SAÍDAS[Categoria],$B429,SAÍDAS[Status],"Concluído",SAÍDAS[Mês],J$5,SAÍDAS[Ano],$B$5),SUMIFS(SAÍDAS[Valor],SAÍDAS[Categoria],$B429,SAÍDAS[Mês],J$5,SAÍDAS[Ano],$B$5)))</f>
        <v>0</v>
      </c>
      <c r="K429" s="95">
        <f>IF($B429="","",IF($F$4=1,SUMIFS(SAÍDAS[Valor],SAÍDAS[Categoria],$B429,SAÍDAS[Status],"Concluído",SAÍDAS[Mês],K$5,SAÍDAS[Ano],$B$5),SUMIFS(SAÍDAS[Valor],SAÍDAS[Categoria],$B429,SAÍDAS[Mês],K$5,SAÍDAS[Ano],$B$5)))</f>
        <v>0</v>
      </c>
      <c r="L429" s="95">
        <f>IF($B429="","",IF($F$4=1,SUMIFS(SAÍDAS[Valor],SAÍDAS[Categoria],$B429,SAÍDAS[Status],"Concluído",SAÍDAS[Mês],L$5,SAÍDAS[Ano],$B$5),SUMIFS(SAÍDAS[Valor],SAÍDAS[Categoria],$B429,SAÍDAS[Mês],L$5,SAÍDAS[Ano],$B$5)))</f>
        <v>0</v>
      </c>
      <c r="M429" s="95">
        <f>IF($B429="","",IF($F$4=1,SUMIFS(SAÍDAS[Valor],SAÍDAS[Categoria],$B429,SAÍDAS[Status],"Concluído",SAÍDAS[Mês],M$5,SAÍDAS[Ano],$B$5),SUMIFS(SAÍDAS[Valor],SAÍDAS[Categoria],$B429,SAÍDAS[Mês],M$5,SAÍDAS[Ano],$B$5)))</f>
        <v>0</v>
      </c>
      <c r="N429" s="95">
        <f>IF($B429="","",IF($F$4=1,SUMIFS(SAÍDAS[Valor],SAÍDAS[Categoria],$B429,SAÍDAS[Status],"Concluído",SAÍDAS[Mês],N$5,SAÍDAS[Ano],$B$5),SUMIFS(SAÍDAS[Valor],SAÍDAS[Categoria],$B429,SAÍDAS[Mês],N$5,SAÍDAS[Ano],$B$5)))</f>
        <v>0</v>
      </c>
      <c r="O429" s="57">
        <f>SUBTOTAL(9,C429,D429,E429,F429,G429,H429,I429,J429,K429,L429,M429,N429)</f>
        <v>0</v>
      </c>
    </row>
    <row r="430" spans="2:15" x14ac:dyDescent="0.3">
      <c r="B430" s="93" t="str">
        <f>IF('PLANO DE CONTAS'!D95="","",'PLANO DE CONTAS'!D95)</f>
        <v>Subcategoria Despesa 1</v>
      </c>
      <c r="C430" s="61">
        <f>IF($B430="","",IF($B$429="","",IF($F$4=1,SUMIFS(SAÍDAS[Valor],SAÍDAS[Categoria],$B$429,SAÍDAS[Status],"Concluído",SAÍDAS[Mês],C$5,SAÍDAS[Ano],$B$5,SAÍDAS[Subcategoria],$B430),SUMIFS(SAÍDAS[Valor],SAÍDAS[Categoria],$B$429,SAÍDAS[Mês],C$5,SAÍDAS[Ano],$B$5,SAÍDAS[Subcategoria],$B430))))</f>
        <v>0</v>
      </c>
      <c r="D430" s="61">
        <f>IF($B430="","",IF($B$429="","",IF($F$4=1,SUMIFS(SAÍDAS[Valor],SAÍDAS[Categoria],$B$429,SAÍDAS[Status],"Concluído",SAÍDAS[Mês],D$5,SAÍDAS[Ano],$B$5,SAÍDAS[Subcategoria],$B430),SUMIFS(SAÍDAS[Valor],SAÍDAS[Categoria],$B$429,SAÍDAS[Mês],D$5,SAÍDAS[Ano],$B$5,SAÍDAS[Subcategoria],$B430))))</f>
        <v>0</v>
      </c>
      <c r="E430" s="61">
        <f>IF($B430="","",IF($B$429="","",IF($F$4=1,SUMIFS(SAÍDAS[Valor],SAÍDAS[Categoria],$B$429,SAÍDAS[Status],"Concluído",SAÍDAS[Mês],E$5,SAÍDAS[Ano],$B$5,SAÍDAS[Subcategoria],$B430),SUMIFS(SAÍDAS[Valor],SAÍDAS[Categoria],$B$429,SAÍDAS[Mês],E$5,SAÍDAS[Ano],$B$5,SAÍDAS[Subcategoria],$B430))))</f>
        <v>0</v>
      </c>
      <c r="F430" s="61">
        <f>IF($B430="","",IF($B$429="","",IF($F$4=1,SUMIFS(SAÍDAS[Valor],SAÍDAS[Categoria],$B$429,SAÍDAS[Status],"Concluído",SAÍDAS[Mês],F$5,SAÍDAS[Ano],$B$5,SAÍDAS[Subcategoria],$B430),SUMIFS(SAÍDAS[Valor],SAÍDAS[Categoria],$B$429,SAÍDAS[Mês],F$5,SAÍDAS[Ano],$B$5,SAÍDAS[Subcategoria],$B430))))</f>
        <v>0</v>
      </c>
      <c r="G430" s="61">
        <f>IF($B430="","",IF($B$429="","",IF($F$4=1,SUMIFS(SAÍDAS[Valor],SAÍDAS[Categoria],$B$429,SAÍDAS[Status],"Concluído",SAÍDAS[Mês],G$5,SAÍDAS[Ano],$B$5,SAÍDAS[Subcategoria],$B430),SUMIFS(SAÍDAS[Valor],SAÍDAS[Categoria],$B$429,SAÍDAS[Mês],G$5,SAÍDAS[Ano],$B$5,SAÍDAS[Subcategoria],$B430))))</f>
        <v>0</v>
      </c>
      <c r="H430" s="61">
        <f>IF($B430="","",IF($B$429="","",IF($F$4=1,SUMIFS(SAÍDAS[Valor],SAÍDAS[Categoria],$B$429,SAÍDAS[Status],"Concluído",SAÍDAS[Mês],H$5,SAÍDAS[Ano],$B$5,SAÍDAS[Subcategoria],$B430),SUMIFS(SAÍDAS[Valor],SAÍDAS[Categoria],$B$429,SAÍDAS[Mês],H$5,SAÍDAS[Ano],$B$5,SAÍDAS[Subcategoria],$B430))))</f>
        <v>0</v>
      </c>
      <c r="I430" s="61">
        <f>IF($B430="","",IF($B$429="","",IF($F$4=1,SUMIFS(SAÍDAS[Valor],SAÍDAS[Categoria],$B$429,SAÍDAS[Status],"Concluído",SAÍDAS[Mês],I$5,SAÍDAS[Ano],$B$5,SAÍDAS[Subcategoria],$B430),SUMIFS(SAÍDAS[Valor],SAÍDAS[Categoria],$B$429,SAÍDAS[Mês],I$5,SAÍDAS[Ano],$B$5,SAÍDAS[Subcategoria],$B430))))</f>
        <v>0</v>
      </c>
      <c r="J430" s="61">
        <f>IF($B430="","",IF($B$429="","",IF($F$4=1,SUMIFS(SAÍDAS[Valor],SAÍDAS[Categoria],$B$429,SAÍDAS[Status],"Concluído",SAÍDAS[Mês],J$5,SAÍDAS[Ano],$B$5,SAÍDAS[Subcategoria],$B430),SUMIFS(SAÍDAS[Valor],SAÍDAS[Categoria],$B$429,SAÍDAS[Mês],J$5,SAÍDAS[Ano],$B$5,SAÍDAS[Subcategoria],$B430))))</f>
        <v>0</v>
      </c>
      <c r="K430" s="61">
        <f>IF($B430="","",IF($B$429="","",IF($F$4=1,SUMIFS(SAÍDAS[Valor],SAÍDAS[Categoria],$B$429,SAÍDAS[Status],"Concluído",SAÍDAS[Mês],K$5,SAÍDAS[Ano],$B$5,SAÍDAS[Subcategoria],$B430),SUMIFS(SAÍDAS[Valor],SAÍDAS[Categoria],$B$429,SAÍDAS[Mês],K$5,SAÍDAS[Ano],$B$5,SAÍDAS[Subcategoria],$B430))))</f>
        <v>0</v>
      </c>
      <c r="L430" s="61">
        <f>IF($B430="","",IF($B$429="","",IF($F$4=1,SUMIFS(SAÍDAS[Valor],SAÍDAS[Categoria],$B$429,SAÍDAS[Status],"Concluído",SAÍDAS[Mês],L$5,SAÍDAS[Ano],$B$5,SAÍDAS[Subcategoria],$B430),SUMIFS(SAÍDAS[Valor],SAÍDAS[Categoria],$B$429,SAÍDAS[Mês],L$5,SAÍDAS[Ano],$B$5,SAÍDAS[Subcategoria],$B430))))</f>
        <v>0</v>
      </c>
      <c r="M430" s="61">
        <f>IF($B430="","",IF($B$429="","",IF($F$4=1,SUMIFS(SAÍDAS[Valor],SAÍDAS[Categoria],$B$429,SAÍDAS[Status],"Concluído",SAÍDAS[Mês],M$5,SAÍDAS[Ano],$B$5,SAÍDAS[Subcategoria],$B430),SUMIFS(SAÍDAS[Valor],SAÍDAS[Categoria],$B$429,SAÍDAS[Mês],M$5,SAÍDAS[Ano],$B$5,SAÍDAS[Subcategoria],$B430))))</f>
        <v>0</v>
      </c>
      <c r="N430" s="61">
        <f>IF($B430="","",IF($B$429="","",IF($F$4=1,SUMIFS(SAÍDAS[Valor],SAÍDAS[Categoria],$B$429,SAÍDAS[Status],"Concluído",SAÍDAS[Mês],N$5,SAÍDAS[Ano],$B$5,SAÍDAS[Subcategoria],$B430),SUMIFS(SAÍDAS[Valor],SAÍDAS[Categoria],$B$429,SAÍDAS[Mês],N$5,SAÍDAS[Ano],$B$5,SAÍDAS[Subcategoria],$B430))))</f>
        <v>0</v>
      </c>
      <c r="O430" s="57">
        <f t="shared" ref="O430:O535" si="15">SUBTOTAL(9,C430,D430,E430,F430,G430,H430,I430,J430,K430,L430,M430,N430)</f>
        <v>0</v>
      </c>
    </row>
    <row r="431" spans="2:15" x14ac:dyDescent="0.3">
      <c r="B431" s="93" t="str">
        <f>IF('PLANO DE CONTAS'!D96="","",'PLANO DE CONTAS'!D96)</f>
        <v>Subcategoria Despesa 2</v>
      </c>
      <c r="C431" s="61">
        <f>IF($B431="","",IF($B$429="","",IF($F$4=1,SUMIFS(SAÍDAS[Valor],SAÍDAS[Categoria],$B$429,SAÍDAS[Status],"Concluído",SAÍDAS[Mês],C$5,SAÍDAS[Ano],$B$5,SAÍDAS[Subcategoria],$B431),SUMIFS(SAÍDAS[Valor],SAÍDAS[Categoria],$B$429,SAÍDAS[Mês],C$5,SAÍDAS[Ano],$B$5,SAÍDAS[Subcategoria],$B431))))</f>
        <v>0</v>
      </c>
      <c r="D431" s="61">
        <f>IF($B431="","",IF($B$429="","",IF($F$4=1,SUMIFS(SAÍDAS[Valor],SAÍDAS[Categoria],$B$429,SAÍDAS[Status],"Concluído",SAÍDAS[Mês],D$5,SAÍDAS[Ano],$B$5,SAÍDAS[Subcategoria],$B431),SUMIFS(SAÍDAS[Valor],SAÍDAS[Categoria],$B$429,SAÍDAS[Mês],D$5,SAÍDAS[Ano],$B$5,SAÍDAS[Subcategoria],$B431))))</f>
        <v>0</v>
      </c>
      <c r="E431" s="61">
        <f>IF($B431="","",IF($B$429="","",IF($F$4=1,SUMIFS(SAÍDAS[Valor],SAÍDAS[Categoria],$B$429,SAÍDAS[Status],"Concluído",SAÍDAS[Mês],E$5,SAÍDAS[Ano],$B$5,SAÍDAS[Subcategoria],$B431),SUMIFS(SAÍDAS[Valor],SAÍDAS[Categoria],$B$429,SAÍDAS[Mês],E$5,SAÍDAS[Ano],$B$5,SAÍDAS[Subcategoria],$B431))))</f>
        <v>0</v>
      </c>
      <c r="F431" s="61">
        <f>IF($B431="","",IF($B$429="","",IF($F$4=1,SUMIFS(SAÍDAS[Valor],SAÍDAS[Categoria],$B$429,SAÍDAS[Status],"Concluído",SAÍDAS[Mês],F$5,SAÍDAS[Ano],$B$5,SAÍDAS[Subcategoria],$B431),SUMIFS(SAÍDAS[Valor],SAÍDAS[Categoria],$B$429,SAÍDAS[Mês],F$5,SAÍDAS[Ano],$B$5,SAÍDAS[Subcategoria],$B431))))</f>
        <v>0</v>
      </c>
      <c r="G431" s="61">
        <f>IF($B431="","",IF($B$429="","",IF($F$4=1,SUMIFS(SAÍDAS[Valor],SAÍDAS[Categoria],$B$429,SAÍDAS[Status],"Concluído",SAÍDAS[Mês],G$5,SAÍDAS[Ano],$B$5,SAÍDAS[Subcategoria],$B431),SUMIFS(SAÍDAS[Valor],SAÍDAS[Categoria],$B$429,SAÍDAS[Mês],G$5,SAÍDAS[Ano],$B$5,SAÍDAS[Subcategoria],$B431))))</f>
        <v>0</v>
      </c>
      <c r="H431" s="61">
        <f>IF($B431="","",IF($B$429="","",IF($F$4=1,SUMIFS(SAÍDAS[Valor],SAÍDAS[Categoria],$B$429,SAÍDAS[Status],"Concluído",SAÍDAS[Mês],H$5,SAÍDAS[Ano],$B$5,SAÍDAS[Subcategoria],$B431),SUMIFS(SAÍDAS[Valor],SAÍDAS[Categoria],$B$429,SAÍDAS[Mês],H$5,SAÍDAS[Ano],$B$5,SAÍDAS[Subcategoria],$B431))))</f>
        <v>0</v>
      </c>
      <c r="I431" s="61">
        <f>IF($B431="","",IF($B$429="","",IF($F$4=1,SUMIFS(SAÍDAS[Valor],SAÍDAS[Categoria],$B$429,SAÍDAS[Status],"Concluído",SAÍDAS[Mês],I$5,SAÍDAS[Ano],$B$5,SAÍDAS[Subcategoria],$B431),SUMIFS(SAÍDAS[Valor],SAÍDAS[Categoria],$B$429,SAÍDAS[Mês],I$5,SAÍDAS[Ano],$B$5,SAÍDAS[Subcategoria],$B431))))</f>
        <v>0</v>
      </c>
      <c r="J431" s="61">
        <f>IF($B431="","",IF($B$429="","",IF($F$4=1,SUMIFS(SAÍDAS[Valor],SAÍDAS[Categoria],$B$429,SAÍDAS[Status],"Concluído",SAÍDAS[Mês],J$5,SAÍDAS[Ano],$B$5,SAÍDAS[Subcategoria],$B431),SUMIFS(SAÍDAS[Valor],SAÍDAS[Categoria],$B$429,SAÍDAS[Mês],J$5,SAÍDAS[Ano],$B$5,SAÍDAS[Subcategoria],$B431))))</f>
        <v>0</v>
      </c>
      <c r="K431" s="61">
        <f>IF($B431="","",IF($B$429="","",IF($F$4=1,SUMIFS(SAÍDAS[Valor],SAÍDAS[Categoria],$B$429,SAÍDAS[Status],"Concluído",SAÍDAS[Mês],K$5,SAÍDAS[Ano],$B$5,SAÍDAS[Subcategoria],$B431),SUMIFS(SAÍDAS[Valor],SAÍDAS[Categoria],$B$429,SAÍDAS[Mês],K$5,SAÍDAS[Ano],$B$5,SAÍDAS[Subcategoria],$B431))))</f>
        <v>0</v>
      </c>
      <c r="L431" s="61">
        <f>IF($B431="","",IF($B$429="","",IF($F$4=1,SUMIFS(SAÍDAS[Valor],SAÍDAS[Categoria],$B$429,SAÍDAS[Status],"Concluído",SAÍDAS[Mês],L$5,SAÍDAS[Ano],$B$5,SAÍDAS[Subcategoria],$B431),SUMIFS(SAÍDAS[Valor],SAÍDAS[Categoria],$B$429,SAÍDAS[Mês],L$5,SAÍDAS[Ano],$B$5,SAÍDAS[Subcategoria],$B431))))</f>
        <v>0</v>
      </c>
      <c r="M431" s="61">
        <f>IF($B431="","",IF($B$429="","",IF($F$4=1,SUMIFS(SAÍDAS[Valor],SAÍDAS[Categoria],$B$429,SAÍDAS[Status],"Concluído",SAÍDAS[Mês],M$5,SAÍDAS[Ano],$B$5,SAÍDAS[Subcategoria],$B431),SUMIFS(SAÍDAS[Valor],SAÍDAS[Categoria],$B$429,SAÍDAS[Mês],M$5,SAÍDAS[Ano],$B$5,SAÍDAS[Subcategoria],$B431))))</f>
        <v>0</v>
      </c>
      <c r="N431" s="61">
        <f>IF($B431="","",IF($B$429="","",IF($F$4=1,SUMIFS(SAÍDAS[Valor],SAÍDAS[Categoria],$B$429,SAÍDAS[Status],"Concluído",SAÍDAS[Mês],N$5,SAÍDAS[Ano],$B$5,SAÍDAS[Subcategoria],$B431),SUMIFS(SAÍDAS[Valor],SAÍDAS[Categoria],$B$429,SAÍDAS[Mês],N$5,SAÍDAS[Ano],$B$5,SAÍDAS[Subcategoria],$B431))))</f>
        <v>0</v>
      </c>
      <c r="O431" s="57">
        <f t="shared" ref="O431:O449" si="16">SUBTOTAL(9,C431,D431,E431,F431,G431,H431,I431,J431,K431,L431,M431,N431)</f>
        <v>0</v>
      </c>
    </row>
    <row r="432" spans="2:15" x14ac:dyDescent="0.3">
      <c r="B432" s="93" t="str">
        <f>IF('PLANO DE CONTAS'!D97="","",'PLANO DE CONTAS'!D97)</f>
        <v>Subcategoria Despesa 3</v>
      </c>
      <c r="C432" s="61">
        <f>IF($B432="","",IF($B$429="","",IF($F$4=1,SUMIFS(SAÍDAS[Valor],SAÍDAS[Categoria],$B$429,SAÍDAS[Status],"Concluído",SAÍDAS[Mês],C$5,SAÍDAS[Ano],$B$5,SAÍDAS[Subcategoria],$B432),SUMIFS(SAÍDAS[Valor],SAÍDAS[Categoria],$B$429,SAÍDAS[Mês],C$5,SAÍDAS[Ano],$B$5,SAÍDAS[Subcategoria],$B432))))</f>
        <v>0</v>
      </c>
      <c r="D432" s="61">
        <f>IF($B432="","",IF($B$429="","",IF($F$4=1,SUMIFS(SAÍDAS[Valor],SAÍDAS[Categoria],$B$429,SAÍDAS[Status],"Concluído",SAÍDAS[Mês],D$5,SAÍDAS[Ano],$B$5,SAÍDAS[Subcategoria],$B432),SUMIFS(SAÍDAS[Valor],SAÍDAS[Categoria],$B$429,SAÍDAS[Mês],D$5,SAÍDAS[Ano],$B$5,SAÍDAS[Subcategoria],$B432))))</f>
        <v>0</v>
      </c>
      <c r="E432" s="61">
        <f>IF($B432="","",IF($B$429="","",IF($F$4=1,SUMIFS(SAÍDAS[Valor],SAÍDAS[Categoria],$B$429,SAÍDAS[Status],"Concluído",SAÍDAS[Mês],E$5,SAÍDAS[Ano],$B$5,SAÍDAS[Subcategoria],$B432),SUMIFS(SAÍDAS[Valor],SAÍDAS[Categoria],$B$429,SAÍDAS[Mês],E$5,SAÍDAS[Ano],$B$5,SAÍDAS[Subcategoria],$B432))))</f>
        <v>0</v>
      </c>
      <c r="F432" s="61">
        <f>IF($B432="","",IF($B$429="","",IF($F$4=1,SUMIFS(SAÍDAS[Valor],SAÍDAS[Categoria],$B$429,SAÍDAS[Status],"Concluído",SAÍDAS[Mês],F$5,SAÍDAS[Ano],$B$5,SAÍDAS[Subcategoria],$B432),SUMIFS(SAÍDAS[Valor],SAÍDAS[Categoria],$B$429,SAÍDAS[Mês],F$5,SAÍDAS[Ano],$B$5,SAÍDAS[Subcategoria],$B432))))</f>
        <v>0</v>
      </c>
      <c r="G432" s="61">
        <f>IF($B432="","",IF($B$429="","",IF($F$4=1,SUMIFS(SAÍDAS[Valor],SAÍDAS[Categoria],$B$429,SAÍDAS[Status],"Concluído",SAÍDAS[Mês],G$5,SAÍDAS[Ano],$B$5,SAÍDAS[Subcategoria],$B432),SUMIFS(SAÍDAS[Valor],SAÍDAS[Categoria],$B$429,SAÍDAS[Mês],G$5,SAÍDAS[Ano],$B$5,SAÍDAS[Subcategoria],$B432))))</f>
        <v>0</v>
      </c>
      <c r="H432" s="61">
        <f>IF($B432="","",IF($B$429="","",IF($F$4=1,SUMIFS(SAÍDAS[Valor],SAÍDAS[Categoria],$B$429,SAÍDAS[Status],"Concluído",SAÍDAS[Mês],H$5,SAÍDAS[Ano],$B$5,SAÍDAS[Subcategoria],$B432),SUMIFS(SAÍDAS[Valor],SAÍDAS[Categoria],$B$429,SAÍDAS[Mês],H$5,SAÍDAS[Ano],$B$5,SAÍDAS[Subcategoria],$B432))))</f>
        <v>0</v>
      </c>
      <c r="I432" s="61">
        <f>IF($B432="","",IF($B$429="","",IF($F$4=1,SUMIFS(SAÍDAS[Valor],SAÍDAS[Categoria],$B$429,SAÍDAS[Status],"Concluído",SAÍDAS[Mês],I$5,SAÍDAS[Ano],$B$5,SAÍDAS[Subcategoria],$B432),SUMIFS(SAÍDAS[Valor],SAÍDAS[Categoria],$B$429,SAÍDAS[Mês],I$5,SAÍDAS[Ano],$B$5,SAÍDAS[Subcategoria],$B432))))</f>
        <v>0</v>
      </c>
      <c r="J432" s="61">
        <f>IF($B432="","",IF($B$429="","",IF($F$4=1,SUMIFS(SAÍDAS[Valor],SAÍDAS[Categoria],$B$429,SAÍDAS[Status],"Concluído",SAÍDAS[Mês],J$5,SAÍDAS[Ano],$B$5,SAÍDAS[Subcategoria],$B432),SUMIFS(SAÍDAS[Valor],SAÍDAS[Categoria],$B$429,SAÍDAS[Mês],J$5,SAÍDAS[Ano],$B$5,SAÍDAS[Subcategoria],$B432))))</f>
        <v>0</v>
      </c>
      <c r="K432" s="61">
        <f>IF($B432="","",IF($B$429="","",IF($F$4=1,SUMIFS(SAÍDAS[Valor],SAÍDAS[Categoria],$B$429,SAÍDAS[Status],"Concluído",SAÍDAS[Mês],K$5,SAÍDAS[Ano],$B$5,SAÍDAS[Subcategoria],$B432),SUMIFS(SAÍDAS[Valor],SAÍDAS[Categoria],$B$429,SAÍDAS[Mês],K$5,SAÍDAS[Ano],$B$5,SAÍDAS[Subcategoria],$B432))))</f>
        <v>0</v>
      </c>
      <c r="L432" s="61">
        <f>IF($B432="","",IF($B$429="","",IF($F$4=1,SUMIFS(SAÍDAS[Valor],SAÍDAS[Categoria],$B$429,SAÍDAS[Status],"Concluído",SAÍDAS[Mês],L$5,SAÍDAS[Ano],$B$5,SAÍDAS[Subcategoria],$B432),SUMIFS(SAÍDAS[Valor],SAÍDAS[Categoria],$B$429,SAÍDAS[Mês],L$5,SAÍDAS[Ano],$B$5,SAÍDAS[Subcategoria],$B432))))</f>
        <v>0</v>
      </c>
      <c r="M432" s="61">
        <f>IF($B432="","",IF($B$429="","",IF($F$4=1,SUMIFS(SAÍDAS[Valor],SAÍDAS[Categoria],$B$429,SAÍDAS[Status],"Concluído",SAÍDAS[Mês],M$5,SAÍDAS[Ano],$B$5,SAÍDAS[Subcategoria],$B432),SUMIFS(SAÍDAS[Valor],SAÍDAS[Categoria],$B$429,SAÍDAS[Mês],M$5,SAÍDAS[Ano],$B$5,SAÍDAS[Subcategoria],$B432))))</f>
        <v>0</v>
      </c>
      <c r="N432" s="61">
        <f>IF($B432="","",IF($B$429="","",IF($F$4=1,SUMIFS(SAÍDAS[Valor],SAÍDAS[Categoria],$B$429,SAÍDAS[Status],"Concluído",SAÍDAS[Mês],N$5,SAÍDAS[Ano],$B$5,SAÍDAS[Subcategoria],$B432),SUMIFS(SAÍDAS[Valor],SAÍDAS[Categoria],$B$429,SAÍDAS[Mês],N$5,SAÍDAS[Ano],$B$5,SAÍDAS[Subcategoria],$B432))))</f>
        <v>0</v>
      </c>
      <c r="O432" s="57">
        <f t="shared" si="16"/>
        <v>0</v>
      </c>
    </row>
    <row r="433" spans="2:15" x14ac:dyDescent="0.3">
      <c r="B433" s="93" t="str">
        <f>IF('PLANO DE CONTAS'!D98="","",'PLANO DE CONTAS'!D98)</f>
        <v/>
      </c>
      <c r="C433" s="61" t="str">
        <f>IF($B433="","",IF($B$429="","",IF($F$4=1,SUMIFS(SAÍDAS[Valor],SAÍDAS[Categoria],$B$429,SAÍDAS[Status],"Concluído",SAÍDAS[Mês],C$5,SAÍDAS[Ano],$B$5,SAÍDAS[Subcategoria],$B433),SUMIFS(SAÍDAS[Valor],SAÍDAS[Categoria],$B$429,SAÍDAS[Mês],C$5,SAÍDAS[Ano],$B$5,SAÍDAS[Subcategoria],$B433))))</f>
        <v/>
      </c>
      <c r="D433" s="61" t="str">
        <f>IF($B433="","",IF($B$429="","",IF($F$4=1,SUMIFS(SAÍDAS[Valor],SAÍDAS[Categoria],$B$429,SAÍDAS[Status],"Concluído",SAÍDAS[Mês],D$5,SAÍDAS[Ano],$B$5,SAÍDAS[Subcategoria],$B433),SUMIFS(SAÍDAS[Valor],SAÍDAS[Categoria],$B$429,SAÍDAS[Mês],D$5,SAÍDAS[Ano],$B$5,SAÍDAS[Subcategoria],$B433))))</f>
        <v/>
      </c>
      <c r="E433" s="61" t="str">
        <f>IF($B433="","",IF($B$429="","",IF($F$4=1,SUMIFS(SAÍDAS[Valor],SAÍDAS[Categoria],$B$429,SAÍDAS[Status],"Concluído",SAÍDAS[Mês],E$5,SAÍDAS[Ano],$B$5,SAÍDAS[Subcategoria],$B433),SUMIFS(SAÍDAS[Valor],SAÍDAS[Categoria],$B$429,SAÍDAS[Mês],E$5,SAÍDAS[Ano],$B$5,SAÍDAS[Subcategoria],$B433))))</f>
        <v/>
      </c>
      <c r="F433" s="61" t="str">
        <f>IF($B433="","",IF($B$429="","",IF($F$4=1,SUMIFS(SAÍDAS[Valor],SAÍDAS[Categoria],$B$429,SAÍDAS[Status],"Concluído",SAÍDAS[Mês],F$5,SAÍDAS[Ano],$B$5,SAÍDAS[Subcategoria],$B433),SUMIFS(SAÍDAS[Valor],SAÍDAS[Categoria],$B$429,SAÍDAS[Mês],F$5,SAÍDAS[Ano],$B$5,SAÍDAS[Subcategoria],$B433))))</f>
        <v/>
      </c>
      <c r="G433" s="61" t="str">
        <f>IF($B433="","",IF($B$429="","",IF($F$4=1,SUMIFS(SAÍDAS[Valor],SAÍDAS[Categoria],$B$429,SAÍDAS[Status],"Concluído",SAÍDAS[Mês],G$5,SAÍDAS[Ano],$B$5,SAÍDAS[Subcategoria],$B433),SUMIFS(SAÍDAS[Valor],SAÍDAS[Categoria],$B$429,SAÍDAS[Mês],G$5,SAÍDAS[Ano],$B$5,SAÍDAS[Subcategoria],$B433))))</f>
        <v/>
      </c>
      <c r="H433" s="61" t="str">
        <f>IF($B433="","",IF($B$429="","",IF($F$4=1,SUMIFS(SAÍDAS[Valor],SAÍDAS[Categoria],$B$429,SAÍDAS[Status],"Concluído",SAÍDAS[Mês],H$5,SAÍDAS[Ano],$B$5,SAÍDAS[Subcategoria],$B433),SUMIFS(SAÍDAS[Valor],SAÍDAS[Categoria],$B$429,SAÍDAS[Mês],H$5,SAÍDAS[Ano],$B$5,SAÍDAS[Subcategoria],$B433))))</f>
        <v/>
      </c>
      <c r="I433" s="61" t="str">
        <f>IF($B433="","",IF($B$429="","",IF($F$4=1,SUMIFS(SAÍDAS[Valor],SAÍDAS[Categoria],$B$429,SAÍDAS[Status],"Concluído",SAÍDAS[Mês],I$5,SAÍDAS[Ano],$B$5,SAÍDAS[Subcategoria],$B433),SUMIFS(SAÍDAS[Valor],SAÍDAS[Categoria],$B$429,SAÍDAS[Mês],I$5,SAÍDAS[Ano],$B$5,SAÍDAS[Subcategoria],$B433))))</f>
        <v/>
      </c>
      <c r="J433" s="61" t="str">
        <f>IF($B433="","",IF($B$429="","",IF($F$4=1,SUMIFS(SAÍDAS[Valor],SAÍDAS[Categoria],$B$429,SAÍDAS[Status],"Concluído",SAÍDAS[Mês],J$5,SAÍDAS[Ano],$B$5,SAÍDAS[Subcategoria],$B433),SUMIFS(SAÍDAS[Valor],SAÍDAS[Categoria],$B$429,SAÍDAS[Mês],J$5,SAÍDAS[Ano],$B$5,SAÍDAS[Subcategoria],$B433))))</f>
        <v/>
      </c>
      <c r="K433" s="61" t="str">
        <f>IF($B433="","",IF($B$429="","",IF($F$4=1,SUMIFS(SAÍDAS[Valor],SAÍDAS[Categoria],$B$429,SAÍDAS[Status],"Concluído",SAÍDAS[Mês],K$5,SAÍDAS[Ano],$B$5,SAÍDAS[Subcategoria],$B433),SUMIFS(SAÍDAS[Valor],SAÍDAS[Categoria],$B$429,SAÍDAS[Mês],K$5,SAÍDAS[Ano],$B$5,SAÍDAS[Subcategoria],$B433))))</f>
        <v/>
      </c>
      <c r="L433" s="61" t="str">
        <f>IF($B433="","",IF($B$429="","",IF($F$4=1,SUMIFS(SAÍDAS[Valor],SAÍDAS[Categoria],$B$429,SAÍDAS[Status],"Concluído",SAÍDAS[Mês],L$5,SAÍDAS[Ano],$B$5,SAÍDAS[Subcategoria],$B433),SUMIFS(SAÍDAS[Valor],SAÍDAS[Categoria],$B$429,SAÍDAS[Mês],L$5,SAÍDAS[Ano],$B$5,SAÍDAS[Subcategoria],$B433))))</f>
        <v/>
      </c>
      <c r="M433" s="61" t="str">
        <f>IF($B433="","",IF($B$429="","",IF($F$4=1,SUMIFS(SAÍDAS[Valor],SAÍDAS[Categoria],$B$429,SAÍDAS[Status],"Concluído",SAÍDAS[Mês],M$5,SAÍDAS[Ano],$B$5,SAÍDAS[Subcategoria],$B433),SUMIFS(SAÍDAS[Valor],SAÍDAS[Categoria],$B$429,SAÍDAS[Mês],M$5,SAÍDAS[Ano],$B$5,SAÍDAS[Subcategoria],$B433))))</f>
        <v/>
      </c>
      <c r="N433" s="61" t="str">
        <f>IF($B433="","",IF($B$429="","",IF($F$4=1,SUMIFS(SAÍDAS[Valor],SAÍDAS[Categoria],$B$429,SAÍDAS[Status],"Concluído",SAÍDAS[Mês],N$5,SAÍDAS[Ano],$B$5,SAÍDAS[Subcategoria],$B433),SUMIFS(SAÍDAS[Valor],SAÍDAS[Categoria],$B$429,SAÍDAS[Mês],N$5,SAÍDAS[Ano],$B$5,SAÍDAS[Subcategoria],$B433))))</f>
        <v/>
      </c>
      <c r="O433" s="57">
        <f t="shared" si="16"/>
        <v>0</v>
      </c>
    </row>
    <row r="434" spans="2:15" x14ac:dyDescent="0.3">
      <c r="B434" s="93" t="str">
        <f>IF('PLANO DE CONTAS'!D99="","",'PLANO DE CONTAS'!D99)</f>
        <v/>
      </c>
      <c r="C434" s="61" t="str">
        <f>IF($B434="","",IF($B$429="","",IF($F$4=1,SUMIFS(SAÍDAS[Valor],SAÍDAS[Categoria],$B$429,SAÍDAS[Status],"Concluído",SAÍDAS[Mês],C$5,SAÍDAS[Ano],$B$5,SAÍDAS[Subcategoria],$B434),SUMIFS(SAÍDAS[Valor],SAÍDAS[Categoria],$B$429,SAÍDAS[Mês],C$5,SAÍDAS[Ano],$B$5,SAÍDAS[Subcategoria],$B434))))</f>
        <v/>
      </c>
      <c r="D434" s="61" t="str">
        <f>IF($B434="","",IF($B$429="","",IF($F$4=1,SUMIFS(SAÍDAS[Valor],SAÍDAS[Categoria],$B$429,SAÍDAS[Status],"Concluído",SAÍDAS[Mês],D$5,SAÍDAS[Ano],$B$5,SAÍDAS[Subcategoria],$B434),SUMIFS(SAÍDAS[Valor],SAÍDAS[Categoria],$B$429,SAÍDAS[Mês],D$5,SAÍDAS[Ano],$B$5,SAÍDAS[Subcategoria],$B434))))</f>
        <v/>
      </c>
      <c r="E434" s="61" t="str">
        <f>IF($B434="","",IF($B$429="","",IF($F$4=1,SUMIFS(SAÍDAS[Valor],SAÍDAS[Categoria],$B$429,SAÍDAS[Status],"Concluído",SAÍDAS[Mês],E$5,SAÍDAS[Ano],$B$5,SAÍDAS[Subcategoria],$B434),SUMIFS(SAÍDAS[Valor],SAÍDAS[Categoria],$B$429,SAÍDAS[Mês],E$5,SAÍDAS[Ano],$B$5,SAÍDAS[Subcategoria],$B434))))</f>
        <v/>
      </c>
      <c r="F434" s="61" t="str">
        <f>IF($B434="","",IF($B$429="","",IF($F$4=1,SUMIFS(SAÍDAS[Valor],SAÍDAS[Categoria],$B$429,SAÍDAS[Status],"Concluído",SAÍDAS[Mês],F$5,SAÍDAS[Ano],$B$5,SAÍDAS[Subcategoria],$B434),SUMIFS(SAÍDAS[Valor],SAÍDAS[Categoria],$B$429,SAÍDAS[Mês],F$5,SAÍDAS[Ano],$B$5,SAÍDAS[Subcategoria],$B434))))</f>
        <v/>
      </c>
      <c r="G434" s="61" t="str">
        <f>IF($B434="","",IF($B$429="","",IF($F$4=1,SUMIFS(SAÍDAS[Valor],SAÍDAS[Categoria],$B$429,SAÍDAS[Status],"Concluído",SAÍDAS[Mês],G$5,SAÍDAS[Ano],$B$5,SAÍDAS[Subcategoria],$B434),SUMIFS(SAÍDAS[Valor],SAÍDAS[Categoria],$B$429,SAÍDAS[Mês],G$5,SAÍDAS[Ano],$B$5,SAÍDAS[Subcategoria],$B434))))</f>
        <v/>
      </c>
      <c r="H434" s="61" t="str">
        <f>IF($B434="","",IF($B$429="","",IF($F$4=1,SUMIFS(SAÍDAS[Valor],SAÍDAS[Categoria],$B$429,SAÍDAS[Status],"Concluído",SAÍDAS[Mês],H$5,SAÍDAS[Ano],$B$5,SAÍDAS[Subcategoria],$B434),SUMIFS(SAÍDAS[Valor],SAÍDAS[Categoria],$B$429,SAÍDAS[Mês],H$5,SAÍDAS[Ano],$B$5,SAÍDAS[Subcategoria],$B434))))</f>
        <v/>
      </c>
      <c r="I434" s="61" t="str">
        <f>IF($B434="","",IF($B$429="","",IF($F$4=1,SUMIFS(SAÍDAS[Valor],SAÍDAS[Categoria],$B$429,SAÍDAS[Status],"Concluído",SAÍDAS[Mês],I$5,SAÍDAS[Ano],$B$5,SAÍDAS[Subcategoria],$B434),SUMIFS(SAÍDAS[Valor],SAÍDAS[Categoria],$B$429,SAÍDAS[Mês],I$5,SAÍDAS[Ano],$B$5,SAÍDAS[Subcategoria],$B434))))</f>
        <v/>
      </c>
      <c r="J434" s="61" t="str">
        <f>IF($B434="","",IF($B$429="","",IF($F$4=1,SUMIFS(SAÍDAS[Valor],SAÍDAS[Categoria],$B$429,SAÍDAS[Status],"Concluído",SAÍDAS[Mês],J$5,SAÍDAS[Ano],$B$5,SAÍDAS[Subcategoria],$B434),SUMIFS(SAÍDAS[Valor],SAÍDAS[Categoria],$B$429,SAÍDAS[Mês],J$5,SAÍDAS[Ano],$B$5,SAÍDAS[Subcategoria],$B434))))</f>
        <v/>
      </c>
      <c r="K434" s="61" t="str">
        <f>IF($B434="","",IF($B$429="","",IF($F$4=1,SUMIFS(SAÍDAS[Valor],SAÍDAS[Categoria],$B$429,SAÍDAS[Status],"Concluído",SAÍDAS[Mês],K$5,SAÍDAS[Ano],$B$5,SAÍDAS[Subcategoria],$B434),SUMIFS(SAÍDAS[Valor],SAÍDAS[Categoria],$B$429,SAÍDAS[Mês],K$5,SAÍDAS[Ano],$B$5,SAÍDAS[Subcategoria],$B434))))</f>
        <v/>
      </c>
      <c r="L434" s="61" t="str">
        <f>IF($B434="","",IF($B$429="","",IF($F$4=1,SUMIFS(SAÍDAS[Valor],SAÍDAS[Categoria],$B$429,SAÍDAS[Status],"Concluído",SAÍDAS[Mês],L$5,SAÍDAS[Ano],$B$5,SAÍDAS[Subcategoria],$B434),SUMIFS(SAÍDAS[Valor],SAÍDAS[Categoria],$B$429,SAÍDAS[Mês],L$5,SAÍDAS[Ano],$B$5,SAÍDAS[Subcategoria],$B434))))</f>
        <v/>
      </c>
      <c r="M434" s="61" t="str">
        <f>IF($B434="","",IF($B$429="","",IF($F$4=1,SUMIFS(SAÍDAS[Valor],SAÍDAS[Categoria],$B$429,SAÍDAS[Status],"Concluído",SAÍDAS[Mês],M$5,SAÍDAS[Ano],$B$5,SAÍDAS[Subcategoria],$B434),SUMIFS(SAÍDAS[Valor],SAÍDAS[Categoria],$B$429,SAÍDAS[Mês],M$5,SAÍDAS[Ano],$B$5,SAÍDAS[Subcategoria],$B434))))</f>
        <v/>
      </c>
      <c r="N434" s="61" t="str">
        <f>IF($B434="","",IF($B$429="","",IF($F$4=1,SUMIFS(SAÍDAS[Valor],SAÍDAS[Categoria],$B$429,SAÍDAS[Status],"Concluído",SAÍDAS[Mês],N$5,SAÍDAS[Ano],$B$5,SAÍDAS[Subcategoria],$B434),SUMIFS(SAÍDAS[Valor],SAÍDAS[Categoria],$B$429,SAÍDAS[Mês],N$5,SAÍDAS[Ano],$B$5,SAÍDAS[Subcategoria],$B434))))</f>
        <v/>
      </c>
      <c r="O434" s="57">
        <f t="shared" si="16"/>
        <v>0</v>
      </c>
    </row>
    <row r="435" spans="2:15" x14ac:dyDescent="0.3">
      <c r="B435" s="93" t="str">
        <f>IF('PLANO DE CONTAS'!D100="","",'PLANO DE CONTAS'!D100)</f>
        <v/>
      </c>
      <c r="C435" s="61" t="str">
        <f>IF($B435="","",IF($B$429="","",IF($F$4=1,SUMIFS(SAÍDAS[Valor],SAÍDAS[Categoria],$B$429,SAÍDAS[Status],"Concluído",SAÍDAS[Mês],C$5,SAÍDAS[Ano],$B$5,SAÍDAS[Subcategoria],$B435),SUMIFS(SAÍDAS[Valor],SAÍDAS[Categoria],$B$429,SAÍDAS[Mês],C$5,SAÍDAS[Ano],$B$5,SAÍDAS[Subcategoria],$B435))))</f>
        <v/>
      </c>
      <c r="D435" s="61" t="str">
        <f>IF($B435="","",IF($B$429="","",IF($F$4=1,SUMIFS(SAÍDAS[Valor],SAÍDAS[Categoria],$B$429,SAÍDAS[Status],"Concluído",SAÍDAS[Mês],D$5,SAÍDAS[Ano],$B$5,SAÍDAS[Subcategoria],$B435),SUMIFS(SAÍDAS[Valor],SAÍDAS[Categoria],$B$429,SAÍDAS[Mês],D$5,SAÍDAS[Ano],$B$5,SAÍDAS[Subcategoria],$B435))))</f>
        <v/>
      </c>
      <c r="E435" s="61" t="str">
        <f>IF($B435="","",IF($B$429="","",IF($F$4=1,SUMIFS(SAÍDAS[Valor],SAÍDAS[Categoria],$B$429,SAÍDAS[Status],"Concluído",SAÍDAS[Mês],E$5,SAÍDAS[Ano],$B$5,SAÍDAS[Subcategoria],$B435),SUMIFS(SAÍDAS[Valor],SAÍDAS[Categoria],$B$429,SAÍDAS[Mês],E$5,SAÍDAS[Ano],$B$5,SAÍDAS[Subcategoria],$B435))))</f>
        <v/>
      </c>
      <c r="F435" s="61" t="str">
        <f>IF($B435="","",IF($B$429="","",IF($F$4=1,SUMIFS(SAÍDAS[Valor],SAÍDAS[Categoria],$B$429,SAÍDAS[Status],"Concluído",SAÍDAS[Mês],F$5,SAÍDAS[Ano],$B$5,SAÍDAS[Subcategoria],$B435),SUMIFS(SAÍDAS[Valor],SAÍDAS[Categoria],$B$429,SAÍDAS[Mês],F$5,SAÍDAS[Ano],$B$5,SAÍDAS[Subcategoria],$B435))))</f>
        <v/>
      </c>
      <c r="G435" s="61" t="str">
        <f>IF($B435="","",IF($B$429="","",IF($F$4=1,SUMIFS(SAÍDAS[Valor],SAÍDAS[Categoria],$B$429,SAÍDAS[Status],"Concluído",SAÍDAS[Mês],G$5,SAÍDAS[Ano],$B$5,SAÍDAS[Subcategoria],$B435),SUMIFS(SAÍDAS[Valor],SAÍDAS[Categoria],$B$429,SAÍDAS[Mês],G$5,SAÍDAS[Ano],$B$5,SAÍDAS[Subcategoria],$B435))))</f>
        <v/>
      </c>
      <c r="H435" s="61" t="str">
        <f>IF($B435="","",IF($B$429="","",IF($F$4=1,SUMIFS(SAÍDAS[Valor],SAÍDAS[Categoria],$B$429,SAÍDAS[Status],"Concluído",SAÍDAS[Mês],H$5,SAÍDAS[Ano],$B$5,SAÍDAS[Subcategoria],$B435),SUMIFS(SAÍDAS[Valor],SAÍDAS[Categoria],$B$429,SAÍDAS[Mês],H$5,SAÍDAS[Ano],$B$5,SAÍDAS[Subcategoria],$B435))))</f>
        <v/>
      </c>
      <c r="I435" s="61" t="str">
        <f>IF($B435="","",IF($B$429="","",IF($F$4=1,SUMIFS(SAÍDAS[Valor],SAÍDAS[Categoria],$B$429,SAÍDAS[Status],"Concluído",SAÍDAS[Mês],I$5,SAÍDAS[Ano],$B$5,SAÍDAS[Subcategoria],$B435),SUMIFS(SAÍDAS[Valor],SAÍDAS[Categoria],$B$429,SAÍDAS[Mês],I$5,SAÍDAS[Ano],$B$5,SAÍDAS[Subcategoria],$B435))))</f>
        <v/>
      </c>
      <c r="J435" s="61" t="str">
        <f>IF($B435="","",IF($B$429="","",IF($F$4=1,SUMIFS(SAÍDAS[Valor],SAÍDAS[Categoria],$B$429,SAÍDAS[Status],"Concluído",SAÍDAS[Mês],J$5,SAÍDAS[Ano],$B$5,SAÍDAS[Subcategoria],$B435),SUMIFS(SAÍDAS[Valor],SAÍDAS[Categoria],$B$429,SAÍDAS[Mês],J$5,SAÍDAS[Ano],$B$5,SAÍDAS[Subcategoria],$B435))))</f>
        <v/>
      </c>
      <c r="K435" s="61" t="str">
        <f>IF($B435="","",IF($B$429="","",IF($F$4=1,SUMIFS(SAÍDAS[Valor],SAÍDAS[Categoria],$B$429,SAÍDAS[Status],"Concluído",SAÍDAS[Mês],K$5,SAÍDAS[Ano],$B$5,SAÍDAS[Subcategoria],$B435),SUMIFS(SAÍDAS[Valor],SAÍDAS[Categoria],$B$429,SAÍDAS[Mês],K$5,SAÍDAS[Ano],$B$5,SAÍDAS[Subcategoria],$B435))))</f>
        <v/>
      </c>
      <c r="L435" s="61" t="str">
        <f>IF($B435="","",IF($B$429="","",IF($F$4=1,SUMIFS(SAÍDAS[Valor],SAÍDAS[Categoria],$B$429,SAÍDAS[Status],"Concluído",SAÍDAS[Mês],L$5,SAÍDAS[Ano],$B$5,SAÍDAS[Subcategoria],$B435),SUMIFS(SAÍDAS[Valor],SAÍDAS[Categoria],$B$429,SAÍDAS[Mês],L$5,SAÍDAS[Ano],$B$5,SAÍDAS[Subcategoria],$B435))))</f>
        <v/>
      </c>
      <c r="M435" s="61" t="str">
        <f>IF($B435="","",IF($B$429="","",IF($F$4=1,SUMIFS(SAÍDAS[Valor],SAÍDAS[Categoria],$B$429,SAÍDAS[Status],"Concluído",SAÍDAS[Mês],M$5,SAÍDAS[Ano],$B$5,SAÍDAS[Subcategoria],$B435),SUMIFS(SAÍDAS[Valor],SAÍDAS[Categoria],$B$429,SAÍDAS[Mês],M$5,SAÍDAS[Ano],$B$5,SAÍDAS[Subcategoria],$B435))))</f>
        <v/>
      </c>
      <c r="N435" s="61" t="str">
        <f>IF($B435="","",IF($B$429="","",IF($F$4=1,SUMIFS(SAÍDAS[Valor],SAÍDAS[Categoria],$B$429,SAÍDAS[Status],"Concluído",SAÍDAS[Mês],N$5,SAÍDAS[Ano],$B$5,SAÍDAS[Subcategoria],$B435),SUMIFS(SAÍDAS[Valor],SAÍDAS[Categoria],$B$429,SAÍDAS[Mês],N$5,SAÍDAS[Ano],$B$5,SAÍDAS[Subcategoria],$B435))))</f>
        <v/>
      </c>
      <c r="O435" s="57">
        <f t="shared" si="16"/>
        <v>0</v>
      </c>
    </row>
    <row r="436" spans="2:15" x14ac:dyDescent="0.3">
      <c r="B436" s="93" t="str">
        <f>IF('PLANO DE CONTAS'!D101="","",'PLANO DE CONTAS'!D101)</f>
        <v/>
      </c>
      <c r="C436" s="61" t="str">
        <f>IF($B436="","",IF($B$429="","",IF($F$4=1,SUMIFS(SAÍDAS[Valor],SAÍDAS[Categoria],$B$429,SAÍDAS[Status],"Concluído",SAÍDAS[Mês],C$5,SAÍDAS[Ano],$B$5,SAÍDAS[Subcategoria],$B436),SUMIFS(SAÍDAS[Valor],SAÍDAS[Categoria],$B$429,SAÍDAS[Mês],C$5,SAÍDAS[Ano],$B$5,SAÍDAS[Subcategoria],$B436))))</f>
        <v/>
      </c>
      <c r="D436" s="61" t="str">
        <f>IF($B436="","",IF($B$429="","",IF($F$4=1,SUMIFS(SAÍDAS[Valor],SAÍDAS[Categoria],$B$429,SAÍDAS[Status],"Concluído",SAÍDAS[Mês],D$5,SAÍDAS[Ano],$B$5,SAÍDAS[Subcategoria],$B436),SUMIFS(SAÍDAS[Valor],SAÍDAS[Categoria],$B$429,SAÍDAS[Mês],D$5,SAÍDAS[Ano],$B$5,SAÍDAS[Subcategoria],$B436))))</f>
        <v/>
      </c>
      <c r="E436" s="61" t="str">
        <f>IF($B436="","",IF($B$429="","",IF($F$4=1,SUMIFS(SAÍDAS[Valor],SAÍDAS[Categoria],$B$429,SAÍDAS[Status],"Concluído",SAÍDAS[Mês],E$5,SAÍDAS[Ano],$B$5,SAÍDAS[Subcategoria],$B436),SUMIFS(SAÍDAS[Valor],SAÍDAS[Categoria],$B$429,SAÍDAS[Mês],E$5,SAÍDAS[Ano],$B$5,SAÍDAS[Subcategoria],$B436))))</f>
        <v/>
      </c>
      <c r="F436" s="61" t="str">
        <f>IF($B436="","",IF($B$429="","",IF($F$4=1,SUMIFS(SAÍDAS[Valor],SAÍDAS[Categoria],$B$429,SAÍDAS[Status],"Concluído",SAÍDAS[Mês],F$5,SAÍDAS[Ano],$B$5,SAÍDAS[Subcategoria],$B436),SUMIFS(SAÍDAS[Valor],SAÍDAS[Categoria],$B$429,SAÍDAS[Mês],F$5,SAÍDAS[Ano],$B$5,SAÍDAS[Subcategoria],$B436))))</f>
        <v/>
      </c>
      <c r="G436" s="61" t="str">
        <f>IF($B436="","",IF($B$429="","",IF($F$4=1,SUMIFS(SAÍDAS[Valor],SAÍDAS[Categoria],$B$429,SAÍDAS[Status],"Concluído",SAÍDAS[Mês],G$5,SAÍDAS[Ano],$B$5,SAÍDAS[Subcategoria],$B436),SUMIFS(SAÍDAS[Valor],SAÍDAS[Categoria],$B$429,SAÍDAS[Mês],G$5,SAÍDAS[Ano],$B$5,SAÍDAS[Subcategoria],$B436))))</f>
        <v/>
      </c>
      <c r="H436" s="61" t="str">
        <f>IF($B436="","",IF($B$429="","",IF($F$4=1,SUMIFS(SAÍDAS[Valor],SAÍDAS[Categoria],$B$429,SAÍDAS[Status],"Concluído",SAÍDAS[Mês],H$5,SAÍDAS[Ano],$B$5,SAÍDAS[Subcategoria],$B436),SUMIFS(SAÍDAS[Valor],SAÍDAS[Categoria],$B$429,SAÍDAS[Mês],H$5,SAÍDAS[Ano],$B$5,SAÍDAS[Subcategoria],$B436))))</f>
        <v/>
      </c>
      <c r="I436" s="61" t="str">
        <f>IF($B436="","",IF($B$429="","",IF($F$4=1,SUMIFS(SAÍDAS[Valor],SAÍDAS[Categoria],$B$429,SAÍDAS[Status],"Concluído",SAÍDAS[Mês],I$5,SAÍDAS[Ano],$B$5,SAÍDAS[Subcategoria],$B436),SUMIFS(SAÍDAS[Valor],SAÍDAS[Categoria],$B$429,SAÍDAS[Mês],I$5,SAÍDAS[Ano],$B$5,SAÍDAS[Subcategoria],$B436))))</f>
        <v/>
      </c>
      <c r="J436" s="61" t="str">
        <f>IF($B436="","",IF($B$429="","",IF($F$4=1,SUMIFS(SAÍDAS[Valor],SAÍDAS[Categoria],$B$429,SAÍDAS[Status],"Concluído",SAÍDAS[Mês],J$5,SAÍDAS[Ano],$B$5,SAÍDAS[Subcategoria],$B436),SUMIFS(SAÍDAS[Valor],SAÍDAS[Categoria],$B$429,SAÍDAS[Mês],J$5,SAÍDAS[Ano],$B$5,SAÍDAS[Subcategoria],$B436))))</f>
        <v/>
      </c>
      <c r="K436" s="61" t="str">
        <f>IF($B436="","",IF($B$429="","",IF($F$4=1,SUMIFS(SAÍDAS[Valor],SAÍDAS[Categoria],$B$429,SAÍDAS[Status],"Concluído",SAÍDAS[Mês],K$5,SAÍDAS[Ano],$B$5,SAÍDAS[Subcategoria],$B436),SUMIFS(SAÍDAS[Valor],SAÍDAS[Categoria],$B$429,SAÍDAS[Mês],K$5,SAÍDAS[Ano],$B$5,SAÍDAS[Subcategoria],$B436))))</f>
        <v/>
      </c>
      <c r="L436" s="61" t="str">
        <f>IF($B436="","",IF($B$429="","",IF($F$4=1,SUMIFS(SAÍDAS[Valor],SAÍDAS[Categoria],$B$429,SAÍDAS[Status],"Concluído",SAÍDAS[Mês],L$5,SAÍDAS[Ano],$B$5,SAÍDAS[Subcategoria],$B436),SUMIFS(SAÍDAS[Valor],SAÍDAS[Categoria],$B$429,SAÍDAS[Mês],L$5,SAÍDAS[Ano],$B$5,SAÍDAS[Subcategoria],$B436))))</f>
        <v/>
      </c>
      <c r="M436" s="61" t="str">
        <f>IF($B436="","",IF($B$429="","",IF($F$4=1,SUMIFS(SAÍDAS[Valor],SAÍDAS[Categoria],$B$429,SAÍDAS[Status],"Concluído",SAÍDAS[Mês],M$5,SAÍDAS[Ano],$B$5,SAÍDAS[Subcategoria],$B436),SUMIFS(SAÍDAS[Valor],SAÍDAS[Categoria],$B$429,SAÍDAS[Mês],M$5,SAÍDAS[Ano],$B$5,SAÍDAS[Subcategoria],$B436))))</f>
        <v/>
      </c>
      <c r="N436" s="61" t="str">
        <f>IF($B436="","",IF($B$429="","",IF($F$4=1,SUMIFS(SAÍDAS[Valor],SAÍDAS[Categoria],$B$429,SAÍDAS[Status],"Concluído",SAÍDAS[Mês],N$5,SAÍDAS[Ano],$B$5,SAÍDAS[Subcategoria],$B436),SUMIFS(SAÍDAS[Valor],SAÍDAS[Categoria],$B$429,SAÍDAS[Mês],N$5,SAÍDAS[Ano],$B$5,SAÍDAS[Subcategoria],$B436))))</f>
        <v/>
      </c>
      <c r="O436" s="57">
        <f t="shared" si="16"/>
        <v>0</v>
      </c>
    </row>
    <row r="437" spans="2:15" x14ac:dyDescent="0.3">
      <c r="B437" s="93" t="str">
        <f>IF('PLANO DE CONTAS'!D102="","",'PLANO DE CONTAS'!D102)</f>
        <v/>
      </c>
      <c r="C437" s="61" t="str">
        <f>IF($B437="","",IF($B$429="","",IF($F$4=1,SUMIFS(SAÍDAS[Valor],SAÍDAS[Categoria],$B$429,SAÍDAS[Status],"Concluído",SAÍDAS[Mês],C$5,SAÍDAS[Ano],$B$5,SAÍDAS[Subcategoria],$B437),SUMIFS(SAÍDAS[Valor],SAÍDAS[Categoria],$B$429,SAÍDAS[Mês],C$5,SAÍDAS[Ano],$B$5,SAÍDAS[Subcategoria],$B437))))</f>
        <v/>
      </c>
      <c r="D437" s="61" t="str">
        <f>IF($B437="","",IF($B$429="","",IF($F$4=1,SUMIFS(SAÍDAS[Valor],SAÍDAS[Categoria],$B$429,SAÍDAS[Status],"Concluído",SAÍDAS[Mês],D$5,SAÍDAS[Ano],$B$5,SAÍDAS[Subcategoria],$B437),SUMIFS(SAÍDAS[Valor],SAÍDAS[Categoria],$B$429,SAÍDAS[Mês],D$5,SAÍDAS[Ano],$B$5,SAÍDAS[Subcategoria],$B437))))</f>
        <v/>
      </c>
      <c r="E437" s="61" t="str">
        <f>IF($B437="","",IF($B$429="","",IF($F$4=1,SUMIFS(SAÍDAS[Valor],SAÍDAS[Categoria],$B$429,SAÍDAS[Status],"Concluído",SAÍDAS[Mês],E$5,SAÍDAS[Ano],$B$5,SAÍDAS[Subcategoria],$B437),SUMIFS(SAÍDAS[Valor],SAÍDAS[Categoria],$B$429,SAÍDAS[Mês],E$5,SAÍDAS[Ano],$B$5,SAÍDAS[Subcategoria],$B437))))</f>
        <v/>
      </c>
      <c r="F437" s="61" t="str">
        <f>IF($B437="","",IF($B$429="","",IF($F$4=1,SUMIFS(SAÍDAS[Valor],SAÍDAS[Categoria],$B$429,SAÍDAS[Status],"Concluído",SAÍDAS[Mês],F$5,SAÍDAS[Ano],$B$5,SAÍDAS[Subcategoria],$B437),SUMIFS(SAÍDAS[Valor],SAÍDAS[Categoria],$B$429,SAÍDAS[Mês],F$5,SAÍDAS[Ano],$B$5,SAÍDAS[Subcategoria],$B437))))</f>
        <v/>
      </c>
      <c r="G437" s="61" t="str">
        <f>IF($B437="","",IF($B$429="","",IF($F$4=1,SUMIFS(SAÍDAS[Valor],SAÍDAS[Categoria],$B$429,SAÍDAS[Status],"Concluído",SAÍDAS[Mês],G$5,SAÍDAS[Ano],$B$5,SAÍDAS[Subcategoria],$B437),SUMIFS(SAÍDAS[Valor],SAÍDAS[Categoria],$B$429,SAÍDAS[Mês],G$5,SAÍDAS[Ano],$B$5,SAÍDAS[Subcategoria],$B437))))</f>
        <v/>
      </c>
      <c r="H437" s="61" t="str">
        <f>IF($B437="","",IF($B$429="","",IF($F$4=1,SUMIFS(SAÍDAS[Valor],SAÍDAS[Categoria],$B$429,SAÍDAS[Status],"Concluído",SAÍDAS[Mês],H$5,SAÍDAS[Ano],$B$5,SAÍDAS[Subcategoria],$B437),SUMIFS(SAÍDAS[Valor],SAÍDAS[Categoria],$B$429,SAÍDAS[Mês],H$5,SAÍDAS[Ano],$B$5,SAÍDAS[Subcategoria],$B437))))</f>
        <v/>
      </c>
      <c r="I437" s="61" t="str">
        <f>IF($B437="","",IF($B$429="","",IF($F$4=1,SUMIFS(SAÍDAS[Valor],SAÍDAS[Categoria],$B$429,SAÍDAS[Status],"Concluído",SAÍDAS[Mês],I$5,SAÍDAS[Ano],$B$5,SAÍDAS[Subcategoria],$B437),SUMIFS(SAÍDAS[Valor],SAÍDAS[Categoria],$B$429,SAÍDAS[Mês],I$5,SAÍDAS[Ano],$B$5,SAÍDAS[Subcategoria],$B437))))</f>
        <v/>
      </c>
      <c r="J437" s="61" t="str">
        <f>IF($B437="","",IF($B$429="","",IF($F$4=1,SUMIFS(SAÍDAS[Valor],SAÍDAS[Categoria],$B$429,SAÍDAS[Status],"Concluído",SAÍDAS[Mês],J$5,SAÍDAS[Ano],$B$5,SAÍDAS[Subcategoria],$B437),SUMIFS(SAÍDAS[Valor],SAÍDAS[Categoria],$B$429,SAÍDAS[Mês],J$5,SAÍDAS[Ano],$B$5,SAÍDAS[Subcategoria],$B437))))</f>
        <v/>
      </c>
      <c r="K437" s="61" t="str">
        <f>IF($B437="","",IF($B$429="","",IF($F$4=1,SUMIFS(SAÍDAS[Valor],SAÍDAS[Categoria],$B$429,SAÍDAS[Status],"Concluído",SAÍDAS[Mês],K$5,SAÍDAS[Ano],$B$5,SAÍDAS[Subcategoria],$B437),SUMIFS(SAÍDAS[Valor],SAÍDAS[Categoria],$B$429,SAÍDAS[Mês],K$5,SAÍDAS[Ano],$B$5,SAÍDAS[Subcategoria],$B437))))</f>
        <v/>
      </c>
      <c r="L437" s="61" t="str">
        <f>IF($B437="","",IF($B$429="","",IF($F$4=1,SUMIFS(SAÍDAS[Valor],SAÍDAS[Categoria],$B$429,SAÍDAS[Status],"Concluído",SAÍDAS[Mês],L$5,SAÍDAS[Ano],$B$5,SAÍDAS[Subcategoria],$B437),SUMIFS(SAÍDAS[Valor],SAÍDAS[Categoria],$B$429,SAÍDAS[Mês],L$5,SAÍDAS[Ano],$B$5,SAÍDAS[Subcategoria],$B437))))</f>
        <v/>
      </c>
      <c r="M437" s="61" t="str">
        <f>IF($B437="","",IF($B$429="","",IF($F$4=1,SUMIFS(SAÍDAS[Valor],SAÍDAS[Categoria],$B$429,SAÍDAS[Status],"Concluído",SAÍDAS[Mês],M$5,SAÍDAS[Ano],$B$5,SAÍDAS[Subcategoria],$B437),SUMIFS(SAÍDAS[Valor],SAÍDAS[Categoria],$B$429,SAÍDAS[Mês],M$5,SAÍDAS[Ano],$B$5,SAÍDAS[Subcategoria],$B437))))</f>
        <v/>
      </c>
      <c r="N437" s="61" t="str">
        <f>IF($B437="","",IF($B$429="","",IF($F$4=1,SUMIFS(SAÍDAS[Valor],SAÍDAS[Categoria],$B$429,SAÍDAS[Status],"Concluído",SAÍDAS[Mês],N$5,SAÍDAS[Ano],$B$5,SAÍDAS[Subcategoria],$B437),SUMIFS(SAÍDAS[Valor],SAÍDAS[Categoria],$B$429,SAÍDAS[Mês],N$5,SAÍDAS[Ano],$B$5,SAÍDAS[Subcategoria],$B437))))</f>
        <v/>
      </c>
      <c r="O437" s="57">
        <f t="shared" si="16"/>
        <v>0</v>
      </c>
    </row>
    <row r="438" spans="2:15" x14ac:dyDescent="0.3">
      <c r="B438" s="93" t="str">
        <f>IF('PLANO DE CONTAS'!D103="","",'PLANO DE CONTAS'!D103)</f>
        <v/>
      </c>
      <c r="C438" s="61" t="str">
        <f>IF($B438="","",IF($B$429="","",IF($F$4=1,SUMIFS(SAÍDAS[Valor],SAÍDAS[Categoria],$B$429,SAÍDAS[Status],"Concluído",SAÍDAS[Mês],C$5,SAÍDAS[Ano],$B$5,SAÍDAS[Subcategoria],$B438),SUMIFS(SAÍDAS[Valor],SAÍDAS[Categoria],$B$429,SAÍDAS[Mês],C$5,SAÍDAS[Ano],$B$5,SAÍDAS[Subcategoria],$B438))))</f>
        <v/>
      </c>
      <c r="D438" s="61" t="str">
        <f>IF($B438="","",IF($B$429="","",IF($F$4=1,SUMIFS(SAÍDAS[Valor],SAÍDAS[Categoria],$B$429,SAÍDAS[Status],"Concluído",SAÍDAS[Mês],D$5,SAÍDAS[Ano],$B$5,SAÍDAS[Subcategoria],$B438),SUMIFS(SAÍDAS[Valor],SAÍDAS[Categoria],$B$429,SAÍDAS[Mês],D$5,SAÍDAS[Ano],$B$5,SAÍDAS[Subcategoria],$B438))))</f>
        <v/>
      </c>
      <c r="E438" s="61" t="str">
        <f>IF($B438="","",IF($B$429="","",IF($F$4=1,SUMIFS(SAÍDAS[Valor],SAÍDAS[Categoria],$B$429,SAÍDAS[Status],"Concluído",SAÍDAS[Mês],E$5,SAÍDAS[Ano],$B$5,SAÍDAS[Subcategoria],$B438),SUMIFS(SAÍDAS[Valor],SAÍDAS[Categoria],$B$429,SAÍDAS[Mês],E$5,SAÍDAS[Ano],$B$5,SAÍDAS[Subcategoria],$B438))))</f>
        <v/>
      </c>
      <c r="F438" s="61" t="str">
        <f>IF($B438="","",IF($B$429="","",IF($F$4=1,SUMIFS(SAÍDAS[Valor],SAÍDAS[Categoria],$B$429,SAÍDAS[Status],"Concluído",SAÍDAS[Mês],F$5,SAÍDAS[Ano],$B$5,SAÍDAS[Subcategoria],$B438),SUMIFS(SAÍDAS[Valor],SAÍDAS[Categoria],$B$429,SAÍDAS[Mês],F$5,SAÍDAS[Ano],$B$5,SAÍDAS[Subcategoria],$B438))))</f>
        <v/>
      </c>
      <c r="G438" s="61" t="str">
        <f>IF($B438="","",IF($B$429="","",IF($F$4=1,SUMIFS(SAÍDAS[Valor],SAÍDAS[Categoria],$B$429,SAÍDAS[Status],"Concluído",SAÍDAS[Mês],G$5,SAÍDAS[Ano],$B$5,SAÍDAS[Subcategoria],$B438),SUMIFS(SAÍDAS[Valor],SAÍDAS[Categoria],$B$429,SAÍDAS[Mês],G$5,SAÍDAS[Ano],$B$5,SAÍDAS[Subcategoria],$B438))))</f>
        <v/>
      </c>
      <c r="H438" s="61" t="str">
        <f>IF($B438="","",IF($B$429="","",IF($F$4=1,SUMIFS(SAÍDAS[Valor],SAÍDAS[Categoria],$B$429,SAÍDAS[Status],"Concluído",SAÍDAS[Mês],H$5,SAÍDAS[Ano],$B$5,SAÍDAS[Subcategoria],$B438),SUMIFS(SAÍDAS[Valor],SAÍDAS[Categoria],$B$429,SAÍDAS[Mês],H$5,SAÍDAS[Ano],$B$5,SAÍDAS[Subcategoria],$B438))))</f>
        <v/>
      </c>
      <c r="I438" s="61" t="str">
        <f>IF($B438="","",IF($B$429="","",IF($F$4=1,SUMIFS(SAÍDAS[Valor],SAÍDAS[Categoria],$B$429,SAÍDAS[Status],"Concluído",SAÍDAS[Mês],I$5,SAÍDAS[Ano],$B$5,SAÍDAS[Subcategoria],$B438),SUMIFS(SAÍDAS[Valor],SAÍDAS[Categoria],$B$429,SAÍDAS[Mês],I$5,SAÍDAS[Ano],$B$5,SAÍDAS[Subcategoria],$B438))))</f>
        <v/>
      </c>
      <c r="J438" s="61" t="str">
        <f>IF($B438="","",IF($B$429="","",IF($F$4=1,SUMIFS(SAÍDAS[Valor],SAÍDAS[Categoria],$B$429,SAÍDAS[Status],"Concluído",SAÍDAS[Mês],J$5,SAÍDAS[Ano],$B$5,SAÍDAS[Subcategoria],$B438),SUMIFS(SAÍDAS[Valor],SAÍDAS[Categoria],$B$429,SAÍDAS[Mês],J$5,SAÍDAS[Ano],$B$5,SAÍDAS[Subcategoria],$B438))))</f>
        <v/>
      </c>
      <c r="K438" s="61" t="str">
        <f>IF($B438="","",IF($B$429="","",IF($F$4=1,SUMIFS(SAÍDAS[Valor],SAÍDAS[Categoria],$B$429,SAÍDAS[Status],"Concluído",SAÍDAS[Mês],K$5,SAÍDAS[Ano],$B$5,SAÍDAS[Subcategoria],$B438),SUMIFS(SAÍDAS[Valor],SAÍDAS[Categoria],$B$429,SAÍDAS[Mês],K$5,SAÍDAS[Ano],$B$5,SAÍDAS[Subcategoria],$B438))))</f>
        <v/>
      </c>
      <c r="L438" s="61" t="str">
        <f>IF($B438="","",IF($B$429="","",IF($F$4=1,SUMIFS(SAÍDAS[Valor],SAÍDAS[Categoria],$B$429,SAÍDAS[Status],"Concluído",SAÍDAS[Mês],L$5,SAÍDAS[Ano],$B$5,SAÍDAS[Subcategoria],$B438),SUMIFS(SAÍDAS[Valor],SAÍDAS[Categoria],$B$429,SAÍDAS[Mês],L$5,SAÍDAS[Ano],$B$5,SAÍDAS[Subcategoria],$B438))))</f>
        <v/>
      </c>
      <c r="M438" s="61" t="str">
        <f>IF($B438="","",IF($B$429="","",IF($F$4=1,SUMIFS(SAÍDAS[Valor],SAÍDAS[Categoria],$B$429,SAÍDAS[Status],"Concluído",SAÍDAS[Mês],M$5,SAÍDAS[Ano],$B$5,SAÍDAS[Subcategoria],$B438),SUMIFS(SAÍDAS[Valor],SAÍDAS[Categoria],$B$429,SAÍDAS[Mês],M$5,SAÍDAS[Ano],$B$5,SAÍDAS[Subcategoria],$B438))))</f>
        <v/>
      </c>
      <c r="N438" s="61" t="str">
        <f>IF($B438="","",IF($B$429="","",IF($F$4=1,SUMIFS(SAÍDAS[Valor],SAÍDAS[Categoria],$B$429,SAÍDAS[Status],"Concluído",SAÍDAS[Mês],N$5,SAÍDAS[Ano],$B$5,SAÍDAS[Subcategoria],$B438),SUMIFS(SAÍDAS[Valor],SAÍDAS[Categoria],$B$429,SAÍDAS[Mês],N$5,SAÍDAS[Ano],$B$5,SAÍDAS[Subcategoria],$B438))))</f>
        <v/>
      </c>
      <c r="O438" s="57">
        <f t="shared" si="16"/>
        <v>0</v>
      </c>
    </row>
    <row r="439" spans="2:15" x14ac:dyDescent="0.3">
      <c r="B439" s="93" t="str">
        <f>IF('PLANO DE CONTAS'!D104="","",'PLANO DE CONTAS'!D104)</f>
        <v/>
      </c>
      <c r="C439" s="61" t="str">
        <f>IF($B439="","",IF($B$429="","",IF($F$4=1,SUMIFS(SAÍDAS[Valor],SAÍDAS[Categoria],$B$429,SAÍDAS[Status],"Concluído",SAÍDAS[Mês],C$5,SAÍDAS[Ano],$B$5,SAÍDAS[Subcategoria],$B439),SUMIFS(SAÍDAS[Valor],SAÍDAS[Categoria],$B$429,SAÍDAS[Mês],C$5,SAÍDAS[Ano],$B$5,SAÍDAS[Subcategoria],$B439))))</f>
        <v/>
      </c>
      <c r="D439" s="61" t="str">
        <f>IF($B439="","",IF($B$429="","",IF($F$4=1,SUMIFS(SAÍDAS[Valor],SAÍDAS[Categoria],$B$429,SAÍDAS[Status],"Concluído",SAÍDAS[Mês],D$5,SAÍDAS[Ano],$B$5,SAÍDAS[Subcategoria],$B439),SUMIFS(SAÍDAS[Valor],SAÍDAS[Categoria],$B$429,SAÍDAS[Mês],D$5,SAÍDAS[Ano],$B$5,SAÍDAS[Subcategoria],$B439))))</f>
        <v/>
      </c>
      <c r="E439" s="61" t="str">
        <f>IF($B439="","",IF($B$429="","",IF($F$4=1,SUMIFS(SAÍDAS[Valor],SAÍDAS[Categoria],$B$429,SAÍDAS[Status],"Concluído",SAÍDAS[Mês],E$5,SAÍDAS[Ano],$B$5,SAÍDAS[Subcategoria],$B439),SUMIFS(SAÍDAS[Valor],SAÍDAS[Categoria],$B$429,SAÍDAS[Mês],E$5,SAÍDAS[Ano],$B$5,SAÍDAS[Subcategoria],$B439))))</f>
        <v/>
      </c>
      <c r="F439" s="61" t="str">
        <f>IF($B439="","",IF($B$429="","",IF($F$4=1,SUMIFS(SAÍDAS[Valor],SAÍDAS[Categoria],$B$429,SAÍDAS[Status],"Concluído",SAÍDAS[Mês],F$5,SAÍDAS[Ano],$B$5,SAÍDAS[Subcategoria],$B439),SUMIFS(SAÍDAS[Valor],SAÍDAS[Categoria],$B$429,SAÍDAS[Mês],F$5,SAÍDAS[Ano],$B$5,SAÍDAS[Subcategoria],$B439))))</f>
        <v/>
      </c>
      <c r="G439" s="61" t="str">
        <f>IF($B439="","",IF($B$429="","",IF($F$4=1,SUMIFS(SAÍDAS[Valor],SAÍDAS[Categoria],$B$429,SAÍDAS[Status],"Concluído",SAÍDAS[Mês],G$5,SAÍDAS[Ano],$B$5,SAÍDAS[Subcategoria],$B439),SUMIFS(SAÍDAS[Valor],SAÍDAS[Categoria],$B$429,SAÍDAS[Mês],G$5,SAÍDAS[Ano],$B$5,SAÍDAS[Subcategoria],$B439))))</f>
        <v/>
      </c>
      <c r="H439" s="61" t="str">
        <f>IF($B439="","",IF($B$429="","",IF($F$4=1,SUMIFS(SAÍDAS[Valor],SAÍDAS[Categoria],$B$429,SAÍDAS[Status],"Concluído",SAÍDAS[Mês],H$5,SAÍDAS[Ano],$B$5,SAÍDAS[Subcategoria],$B439),SUMIFS(SAÍDAS[Valor],SAÍDAS[Categoria],$B$429,SAÍDAS[Mês],H$5,SAÍDAS[Ano],$B$5,SAÍDAS[Subcategoria],$B439))))</f>
        <v/>
      </c>
      <c r="I439" s="61" t="str">
        <f>IF($B439="","",IF($B$429="","",IF($F$4=1,SUMIFS(SAÍDAS[Valor],SAÍDAS[Categoria],$B$429,SAÍDAS[Status],"Concluído",SAÍDAS[Mês],I$5,SAÍDAS[Ano],$B$5,SAÍDAS[Subcategoria],$B439),SUMIFS(SAÍDAS[Valor],SAÍDAS[Categoria],$B$429,SAÍDAS[Mês],I$5,SAÍDAS[Ano],$B$5,SAÍDAS[Subcategoria],$B439))))</f>
        <v/>
      </c>
      <c r="J439" s="61" t="str">
        <f>IF($B439="","",IF($B$429="","",IF($F$4=1,SUMIFS(SAÍDAS[Valor],SAÍDAS[Categoria],$B$429,SAÍDAS[Status],"Concluído",SAÍDAS[Mês],J$5,SAÍDAS[Ano],$B$5,SAÍDAS[Subcategoria],$B439),SUMIFS(SAÍDAS[Valor],SAÍDAS[Categoria],$B$429,SAÍDAS[Mês],J$5,SAÍDAS[Ano],$B$5,SAÍDAS[Subcategoria],$B439))))</f>
        <v/>
      </c>
      <c r="K439" s="61" t="str">
        <f>IF($B439="","",IF($B$429="","",IF($F$4=1,SUMIFS(SAÍDAS[Valor],SAÍDAS[Categoria],$B$429,SAÍDAS[Status],"Concluído",SAÍDAS[Mês],K$5,SAÍDAS[Ano],$B$5,SAÍDAS[Subcategoria],$B439),SUMIFS(SAÍDAS[Valor],SAÍDAS[Categoria],$B$429,SAÍDAS[Mês],K$5,SAÍDAS[Ano],$B$5,SAÍDAS[Subcategoria],$B439))))</f>
        <v/>
      </c>
      <c r="L439" s="61" t="str">
        <f>IF($B439="","",IF($B$429="","",IF($F$4=1,SUMIFS(SAÍDAS[Valor],SAÍDAS[Categoria],$B$429,SAÍDAS[Status],"Concluído",SAÍDAS[Mês],L$5,SAÍDAS[Ano],$B$5,SAÍDAS[Subcategoria],$B439),SUMIFS(SAÍDAS[Valor],SAÍDAS[Categoria],$B$429,SAÍDAS[Mês],L$5,SAÍDAS[Ano],$B$5,SAÍDAS[Subcategoria],$B439))))</f>
        <v/>
      </c>
      <c r="M439" s="61" t="str">
        <f>IF($B439="","",IF($B$429="","",IF($F$4=1,SUMIFS(SAÍDAS[Valor],SAÍDAS[Categoria],$B$429,SAÍDAS[Status],"Concluído",SAÍDAS[Mês],M$5,SAÍDAS[Ano],$B$5,SAÍDAS[Subcategoria],$B439),SUMIFS(SAÍDAS[Valor],SAÍDAS[Categoria],$B$429,SAÍDAS[Mês],M$5,SAÍDAS[Ano],$B$5,SAÍDAS[Subcategoria],$B439))))</f>
        <v/>
      </c>
      <c r="N439" s="61" t="str">
        <f>IF($B439="","",IF($B$429="","",IF($F$4=1,SUMIFS(SAÍDAS[Valor],SAÍDAS[Categoria],$B$429,SAÍDAS[Status],"Concluído",SAÍDAS[Mês],N$5,SAÍDAS[Ano],$B$5,SAÍDAS[Subcategoria],$B439),SUMIFS(SAÍDAS[Valor],SAÍDAS[Categoria],$B$429,SAÍDAS[Mês],N$5,SAÍDAS[Ano],$B$5,SAÍDAS[Subcategoria],$B439))))</f>
        <v/>
      </c>
      <c r="O439" s="57">
        <f t="shared" si="16"/>
        <v>0</v>
      </c>
    </row>
    <row r="440" spans="2:15" x14ac:dyDescent="0.3">
      <c r="B440" s="93" t="str">
        <f>IF('PLANO DE CONTAS'!D105="","",'PLANO DE CONTAS'!D105)</f>
        <v/>
      </c>
      <c r="C440" s="61" t="str">
        <f>IF($B440="","",IF($B$429="","",IF($F$4=1,SUMIFS(SAÍDAS[Valor],SAÍDAS[Categoria],$B$429,SAÍDAS[Status],"Concluído",SAÍDAS[Mês],C$5,SAÍDAS[Ano],$B$5,SAÍDAS[Subcategoria],$B440),SUMIFS(SAÍDAS[Valor],SAÍDAS[Categoria],$B$429,SAÍDAS[Mês],C$5,SAÍDAS[Ano],$B$5,SAÍDAS[Subcategoria],$B440))))</f>
        <v/>
      </c>
      <c r="D440" s="61" t="str">
        <f>IF($B440="","",IF($B$429="","",IF($F$4=1,SUMIFS(SAÍDAS[Valor],SAÍDAS[Categoria],$B$429,SAÍDAS[Status],"Concluído",SAÍDAS[Mês],D$5,SAÍDAS[Ano],$B$5,SAÍDAS[Subcategoria],$B440),SUMIFS(SAÍDAS[Valor],SAÍDAS[Categoria],$B$429,SAÍDAS[Mês],D$5,SAÍDAS[Ano],$B$5,SAÍDAS[Subcategoria],$B440))))</f>
        <v/>
      </c>
      <c r="E440" s="61" t="str">
        <f>IF($B440="","",IF($B$429="","",IF($F$4=1,SUMIFS(SAÍDAS[Valor],SAÍDAS[Categoria],$B$429,SAÍDAS[Status],"Concluído",SAÍDAS[Mês],E$5,SAÍDAS[Ano],$B$5,SAÍDAS[Subcategoria],$B440),SUMIFS(SAÍDAS[Valor],SAÍDAS[Categoria],$B$429,SAÍDAS[Mês],E$5,SAÍDAS[Ano],$B$5,SAÍDAS[Subcategoria],$B440))))</f>
        <v/>
      </c>
      <c r="F440" s="61" t="str">
        <f>IF($B440="","",IF($B$429="","",IF($F$4=1,SUMIFS(SAÍDAS[Valor],SAÍDAS[Categoria],$B$429,SAÍDAS[Status],"Concluído",SAÍDAS[Mês],F$5,SAÍDAS[Ano],$B$5,SAÍDAS[Subcategoria],$B440),SUMIFS(SAÍDAS[Valor],SAÍDAS[Categoria],$B$429,SAÍDAS[Mês],F$5,SAÍDAS[Ano],$B$5,SAÍDAS[Subcategoria],$B440))))</f>
        <v/>
      </c>
      <c r="G440" s="61" t="str">
        <f>IF($B440="","",IF($B$429="","",IF($F$4=1,SUMIFS(SAÍDAS[Valor],SAÍDAS[Categoria],$B$429,SAÍDAS[Status],"Concluído",SAÍDAS[Mês],G$5,SAÍDAS[Ano],$B$5,SAÍDAS[Subcategoria],$B440),SUMIFS(SAÍDAS[Valor],SAÍDAS[Categoria],$B$429,SAÍDAS[Mês],G$5,SAÍDAS[Ano],$B$5,SAÍDAS[Subcategoria],$B440))))</f>
        <v/>
      </c>
      <c r="H440" s="61" t="str">
        <f>IF($B440="","",IF($B$429="","",IF($F$4=1,SUMIFS(SAÍDAS[Valor],SAÍDAS[Categoria],$B$429,SAÍDAS[Status],"Concluído",SAÍDAS[Mês],H$5,SAÍDAS[Ano],$B$5,SAÍDAS[Subcategoria],$B440),SUMIFS(SAÍDAS[Valor],SAÍDAS[Categoria],$B$429,SAÍDAS[Mês],H$5,SAÍDAS[Ano],$B$5,SAÍDAS[Subcategoria],$B440))))</f>
        <v/>
      </c>
      <c r="I440" s="61" t="str">
        <f>IF($B440="","",IF($B$429="","",IF($F$4=1,SUMIFS(SAÍDAS[Valor],SAÍDAS[Categoria],$B$429,SAÍDAS[Status],"Concluído",SAÍDAS[Mês],I$5,SAÍDAS[Ano],$B$5,SAÍDAS[Subcategoria],$B440),SUMIFS(SAÍDAS[Valor],SAÍDAS[Categoria],$B$429,SAÍDAS[Mês],I$5,SAÍDAS[Ano],$B$5,SAÍDAS[Subcategoria],$B440))))</f>
        <v/>
      </c>
      <c r="J440" s="61" t="str">
        <f>IF($B440="","",IF($B$429="","",IF($F$4=1,SUMIFS(SAÍDAS[Valor],SAÍDAS[Categoria],$B$429,SAÍDAS[Status],"Concluído",SAÍDAS[Mês],J$5,SAÍDAS[Ano],$B$5,SAÍDAS[Subcategoria],$B440),SUMIFS(SAÍDAS[Valor],SAÍDAS[Categoria],$B$429,SAÍDAS[Mês],J$5,SAÍDAS[Ano],$B$5,SAÍDAS[Subcategoria],$B440))))</f>
        <v/>
      </c>
      <c r="K440" s="61" t="str">
        <f>IF($B440="","",IF($B$429="","",IF($F$4=1,SUMIFS(SAÍDAS[Valor],SAÍDAS[Categoria],$B$429,SAÍDAS[Status],"Concluído",SAÍDAS[Mês],K$5,SAÍDAS[Ano],$B$5,SAÍDAS[Subcategoria],$B440),SUMIFS(SAÍDAS[Valor],SAÍDAS[Categoria],$B$429,SAÍDAS[Mês],K$5,SAÍDAS[Ano],$B$5,SAÍDAS[Subcategoria],$B440))))</f>
        <v/>
      </c>
      <c r="L440" s="61" t="str">
        <f>IF($B440="","",IF($B$429="","",IF($F$4=1,SUMIFS(SAÍDAS[Valor],SAÍDAS[Categoria],$B$429,SAÍDAS[Status],"Concluído",SAÍDAS[Mês],L$5,SAÍDAS[Ano],$B$5,SAÍDAS[Subcategoria],$B440),SUMIFS(SAÍDAS[Valor],SAÍDAS[Categoria],$B$429,SAÍDAS[Mês],L$5,SAÍDAS[Ano],$B$5,SAÍDAS[Subcategoria],$B440))))</f>
        <v/>
      </c>
      <c r="M440" s="61" t="str">
        <f>IF($B440="","",IF($B$429="","",IF($F$4=1,SUMIFS(SAÍDAS[Valor],SAÍDAS[Categoria],$B$429,SAÍDAS[Status],"Concluído",SAÍDAS[Mês],M$5,SAÍDAS[Ano],$B$5,SAÍDAS[Subcategoria],$B440),SUMIFS(SAÍDAS[Valor],SAÍDAS[Categoria],$B$429,SAÍDAS[Mês],M$5,SAÍDAS[Ano],$B$5,SAÍDAS[Subcategoria],$B440))))</f>
        <v/>
      </c>
      <c r="N440" s="61" t="str">
        <f>IF($B440="","",IF($B$429="","",IF($F$4=1,SUMIFS(SAÍDAS[Valor],SAÍDAS[Categoria],$B$429,SAÍDAS[Status],"Concluído",SAÍDAS[Mês],N$5,SAÍDAS[Ano],$B$5,SAÍDAS[Subcategoria],$B440),SUMIFS(SAÍDAS[Valor],SAÍDAS[Categoria],$B$429,SAÍDAS[Mês],N$5,SAÍDAS[Ano],$B$5,SAÍDAS[Subcategoria],$B440))))</f>
        <v/>
      </c>
      <c r="O440" s="57">
        <f t="shared" si="16"/>
        <v>0</v>
      </c>
    </row>
    <row r="441" spans="2:15" x14ac:dyDescent="0.3">
      <c r="B441" s="93" t="str">
        <f>IF('PLANO DE CONTAS'!D106="","",'PLANO DE CONTAS'!D106)</f>
        <v/>
      </c>
      <c r="C441" s="61" t="str">
        <f>IF($B441="","",IF($B$429="","",IF($F$4=1,SUMIFS(SAÍDAS[Valor],SAÍDAS[Categoria],$B$429,SAÍDAS[Status],"Concluído",SAÍDAS[Mês],C$5,SAÍDAS[Ano],$B$5,SAÍDAS[Subcategoria],$B441),SUMIFS(SAÍDAS[Valor],SAÍDAS[Categoria],$B$429,SAÍDAS[Mês],C$5,SAÍDAS[Ano],$B$5,SAÍDAS[Subcategoria],$B441))))</f>
        <v/>
      </c>
      <c r="D441" s="61" t="str">
        <f>IF($B441="","",IF($B$429="","",IF($F$4=1,SUMIFS(SAÍDAS[Valor],SAÍDAS[Categoria],$B$429,SAÍDAS[Status],"Concluído",SAÍDAS[Mês],D$5,SAÍDAS[Ano],$B$5,SAÍDAS[Subcategoria],$B441),SUMIFS(SAÍDAS[Valor],SAÍDAS[Categoria],$B$429,SAÍDAS[Mês],D$5,SAÍDAS[Ano],$B$5,SAÍDAS[Subcategoria],$B441))))</f>
        <v/>
      </c>
      <c r="E441" s="61" t="str">
        <f>IF($B441="","",IF($B$429="","",IF($F$4=1,SUMIFS(SAÍDAS[Valor],SAÍDAS[Categoria],$B$429,SAÍDAS[Status],"Concluído",SAÍDAS[Mês],E$5,SAÍDAS[Ano],$B$5,SAÍDAS[Subcategoria],$B441),SUMIFS(SAÍDAS[Valor],SAÍDAS[Categoria],$B$429,SAÍDAS[Mês],E$5,SAÍDAS[Ano],$B$5,SAÍDAS[Subcategoria],$B441))))</f>
        <v/>
      </c>
      <c r="F441" s="61" t="str">
        <f>IF($B441="","",IF($B$429="","",IF($F$4=1,SUMIFS(SAÍDAS[Valor],SAÍDAS[Categoria],$B$429,SAÍDAS[Status],"Concluído",SAÍDAS[Mês],F$5,SAÍDAS[Ano],$B$5,SAÍDAS[Subcategoria],$B441),SUMIFS(SAÍDAS[Valor],SAÍDAS[Categoria],$B$429,SAÍDAS[Mês],F$5,SAÍDAS[Ano],$B$5,SAÍDAS[Subcategoria],$B441))))</f>
        <v/>
      </c>
      <c r="G441" s="61" t="str">
        <f>IF($B441="","",IF($B$429="","",IF($F$4=1,SUMIFS(SAÍDAS[Valor],SAÍDAS[Categoria],$B$429,SAÍDAS[Status],"Concluído",SAÍDAS[Mês],G$5,SAÍDAS[Ano],$B$5,SAÍDAS[Subcategoria],$B441),SUMIFS(SAÍDAS[Valor],SAÍDAS[Categoria],$B$429,SAÍDAS[Mês],G$5,SAÍDAS[Ano],$B$5,SAÍDAS[Subcategoria],$B441))))</f>
        <v/>
      </c>
      <c r="H441" s="61" t="str">
        <f>IF($B441="","",IF($B$429="","",IF($F$4=1,SUMIFS(SAÍDAS[Valor],SAÍDAS[Categoria],$B$429,SAÍDAS[Status],"Concluído",SAÍDAS[Mês],H$5,SAÍDAS[Ano],$B$5,SAÍDAS[Subcategoria],$B441),SUMIFS(SAÍDAS[Valor],SAÍDAS[Categoria],$B$429,SAÍDAS[Mês],H$5,SAÍDAS[Ano],$B$5,SAÍDAS[Subcategoria],$B441))))</f>
        <v/>
      </c>
      <c r="I441" s="61" t="str">
        <f>IF($B441="","",IF($B$429="","",IF($F$4=1,SUMIFS(SAÍDAS[Valor],SAÍDAS[Categoria],$B$429,SAÍDAS[Status],"Concluído",SAÍDAS[Mês],I$5,SAÍDAS[Ano],$B$5,SAÍDAS[Subcategoria],$B441),SUMIFS(SAÍDAS[Valor],SAÍDAS[Categoria],$B$429,SAÍDAS[Mês],I$5,SAÍDAS[Ano],$B$5,SAÍDAS[Subcategoria],$B441))))</f>
        <v/>
      </c>
      <c r="J441" s="61" t="str">
        <f>IF($B441="","",IF($B$429="","",IF($F$4=1,SUMIFS(SAÍDAS[Valor],SAÍDAS[Categoria],$B$429,SAÍDAS[Status],"Concluído",SAÍDAS[Mês],J$5,SAÍDAS[Ano],$B$5,SAÍDAS[Subcategoria],$B441),SUMIFS(SAÍDAS[Valor],SAÍDAS[Categoria],$B$429,SAÍDAS[Mês],J$5,SAÍDAS[Ano],$B$5,SAÍDAS[Subcategoria],$B441))))</f>
        <v/>
      </c>
      <c r="K441" s="61" t="str">
        <f>IF($B441="","",IF($B$429="","",IF($F$4=1,SUMIFS(SAÍDAS[Valor],SAÍDAS[Categoria],$B$429,SAÍDAS[Status],"Concluído",SAÍDAS[Mês],K$5,SAÍDAS[Ano],$B$5,SAÍDAS[Subcategoria],$B441),SUMIFS(SAÍDAS[Valor],SAÍDAS[Categoria],$B$429,SAÍDAS[Mês],K$5,SAÍDAS[Ano],$B$5,SAÍDAS[Subcategoria],$B441))))</f>
        <v/>
      </c>
      <c r="L441" s="61" t="str">
        <f>IF($B441="","",IF($B$429="","",IF($F$4=1,SUMIFS(SAÍDAS[Valor],SAÍDAS[Categoria],$B$429,SAÍDAS[Status],"Concluído",SAÍDAS[Mês],L$5,SAÍDAS[Ano],$B$5,SAÍDAS[Subcategoria],$B441),SUMIFS(SAÍDAS[Valor],SAÍDAS[Categoria],$B$429,SAÍDAS[Mês],L$5,SAÍDAS[Ano],$B$5,SAÍDAS[Subcategoria],$B441))))</f>
        <v/>
      </c>
      <c r="M441" s="61" t="str">
        <f>IF($B441="","",IF($B$429="","",IF($F$4=1,SUMIFS(SAÍDAS[Valor],SAÍDAS[Categoria],$B$429,SAÍDAS[Status],"Concluído",SAÍDAS[Mês],M$5,SAÍDAS[Ano],$B$5,SAÍDAS[Subcategoria],$B441),SUMIFS(SAÍDAS[Valor],SAÍDAS[Categoria],$B$429,SAÍDAS[Mês],M$5,SAÍDAS[Ano],$B$5,SAÍDAS[Subcategoria],$B441))))</f>
        <v/>
      </c>
      <c r="N441" s="61" t="str">
        <f>IF($B441="","",IF($B$429="","",IF($F$4=1,SUMIFS(SAÍDAS[Valor],SAÍDAS[Categoria],$B$429,SAÍDAS[Status],"Concluído",SAÍDAS[Mês],N$5,SAÍDAS[Ano],$B$5,SAÍDAS[Subcategoria],$B441),SUMIFS(SAÍDAS[Valor],SAÍDAS[Categoria],$B$429,SAÍDAS[Mês],N$5,SAÍDAS[Ano],$B$5,SAÍDAS[Subcategoria],$B441))))</f>
        <v/>
      </c>
      <c r="O441" s="57">
        <f t="shared" si="16"/>
        <v>0</v>
      </c>
    </row>
    <row r="442" spans="2:15" x14ac:dyDescent="0.3">
      <c r="B442" s="93" t="str">
        <f>IF('PLANO DE CONTAS'!D107="","",'PLANO DE CONTAS'!D107)</f>
        <v/>
      </c>
      <c r="C442" s="61" t="str">
        <f>IF($B442="","",IF($B$429="","",IF($F$4=1,SUMIFS(SAÍDAS[Valor],SAÍDAS[Categoria],$B$429,SAÍDAS[Status],"Concluído",SAÍDAS[Mês],C$5,SAÍDAS[Ano],$B$5,SAÍDAS[Subcategoria],$B442),SUMIFS(SAÍDAS[Valor],SAÍDAS[Categoria],$B$429,SAÍDAS[Mês],C$5,SAÍDAS[Ano],$B$5,SAÍDAS[Subcategoria],$B442))))</f>
        <v/>
      </c>
      <c r="D442" s="61" t="str">
        <f>IF($B442="","",IF($B$429="","",IF($F$4=1,SUMIFS(SAÍDAS[Valor],SAÍDAS[Categoria],$B$429,SAÍDAS[Status],"Concluído",SAÍDAS[Mês],D$5,SAÍDAS[Ano],$B$5,SAÍDAS[Subcategoria],$B442),SUMIFS(SAÍDAS[Valor],SAÍDAS[Categoria],$B$429,SAÍDAS[Mês],D$5,SAÍDAS[Ano],$B$5,SAÍDAS[Subcategoria],$B442))))</f>
        <v/>
      </c>
      <c r="E442" s="61" t="str">
        <f>IF($B442="","",IF($B$429="","",IF($F$4=1,SUMIFS(SAÍDAS[Valor],SAÍDAS[Categoria],$B$429,SAÍDAS[Status],"Concluído",SAÍDAS[Mês],E$5,SAÍDAS[Ano],$B$5,SAÍDAS[Subcategoria],$B442),SUMIFS(SAÍDAS[Valor],SAÍDAS[Categoria],$B$429,SAÍDAS[Mês],E$5,SAÍDAS[Ano],$B$5,SAÍDAS[Subcategoria],$B442))))</f>
        <v/>
      </c>
      <c r="F442" s="61" t="str">
        <f>IF($B442="","",IF($B$429="","",IF($F$4=1,SUMIFS(SAÍDAS[Valor],SAÍDAS[Categoria],$B$429,SAÍDAS[Status],"Concluído",SAÍDAS[Mês],F$5,SAÍDAS[Ano],$B$5,SAÍDAS[Subcategoria],$B442),SUMIFS(SAÍDAS[Valor],SAÍDAS[Categoria],$B$429,SAÍDAS[Mês],F$5,SAÍDAS[Ano],$B$5,SAÍDAS[Subcategoria],$B442))))</f>
        <v/>
      </c>
      <c r="G442" s="61" t="str">
        <f>IF($B442="","",IF($B$429="","",IF($F$4=1,SUMIFS(SAÍDAS[Valor],SAÍDAS[Categoria],$B$429,SAÍDAS[Status],"Concluído",SAÍDAS[Mês],G$5,SAÍDAS[Ano],$B$5,SAÍDAS[Subcategoria],$B442),SUMIFS(SAÍDAS[Valor],SAÍDAS[Categoria],$B$429,SAÍDAS[Mês],G$5,SAÍDAS[Ano],$B$5,SAÍDAS[Subcategoria],$B442))))</f>
        <v/>
      </c>
      <c r="H442" s="61" t="str">
        <f>IF($B442="","",IF($B$429="","",IF($F$4=1,SUMIFS(SAÍDAS[Valor],SAÍDAS[Categoria],$B$429,SAÍDAS[Status],"Concluído",SAÍDAS[Mês],H$5,SAÍDAS[Ano],$B$5,SAÍDAS[Subcategoria],$B442),SUMIFS(SAÍDAS[Valor],SAÍDAS[Categoria],$B$429,SAÍDAS[Mês],H$5,SAÍDAS[Ano],$B$5,SAÍDAS[Subcategoria],$B442))))</f>
        <v/>
      </c>
      <c r="I442" s="61" t="str">
        <f>IF($B442="","",IF($B$429="","",IF($F$4=1,SUMIFS(SAÍDAS[Valor],SAÍDAS[Categoria],$B$429,SAÍDAS[Status],"Concluído",SAÍDAS[Mês],I$5,SAÍDAS[Ano],$B$5,SAÍDAS[Subcategoria],$B442),SUMIFS(SAÍDAS[Valor],SAÍDAS[Categoria],$B$429,SAÍDAS[Mês],I$5,SAÍDAS[Ano],$B$5,SAÍDAS[Subcategoria],$B442))))</f>
        <v/>
      </c>
      <c r="J442" s="61" t="str">
        <f>IF($B442="","",IF($B$429="","",IF($F$4=1,SUMIFS(SAÍDAS[Valor],SAÍDAS[Categoria],$B$429,SAÍDAS[Status],"Concluído",SAÍDAS[Mês],J$5,SAÍDAS[Ano],$B$5,SAÍDAS[Subcategoria],$B442),SUMIFS(SAÍDAS[Valor],SAÍDAS[Categoria],$B$429,SAÍDAS[Mês],J$5,SAÍDAS[Ano],$B$5,SAÍDAS[Subcategoria],$B442))))</f>
        <v/>
      </c>
      <c r="K442" s="61" t="str">
        <f>IF($B442="","",IF($B$429="","",IF($F$4=1,SUMIFS(SAÍDAS[Valor],SAÍDAS[Categoria],$B$429,SAÍDAS[Status],"Concluído",SAÍDAS[Mês],K$5,SAÍDAS[Ano],$B$5,SAÍDAS[Subcategoria],$B442),SUMIFS(SAÍDAS[Valor],SAÍDAS[Categoria],$B$429,SAÍDAS[Mês],K$5,SAÍDAS[Ano],$B$5,SAÍDAS[Subcategoria],$B442))))</f>
        <v/>
      </c>
      <c r="L442" s="61" t="str">
        <f>IF($B442="","",IF($B$429="","",IF($F$4=1,SUMIFS(SAÍDAS[Valor],SAÍDAS[Categoria],$B$429,SAÍDAS[Status],"Concluído",SAÍDAS[Mês],L$5,SAÍDAS[Ano],$B$5,SAÍDAS[Subcategoria],$B442),SUMIFS(SAÍDAS[Valor],SAÍDAS[Categoria],$B$429,SAÍDAS[Mês],L$5,SAÍDAS[Ano],$B$5,SAÍDAS[Subcategoria],$B442))))</f>
        <v/>
      </c>
      <c r="M442" s="61" t="str">
        <f>IF($B442="","",IF($B$429="","",IF($F$4=1,SUMIFS(SAÍDAS[Valor],SAÍDAS[Categoria],$B$429,SAÍDAS[Status],"Concluído",SAÍDAS[Mês],M$5,SAÍDAS[Ano],$B$5,SAÍDAS[Subcategoria],$B442),SUMIFS(SAÍDAS[Valor],SAÍDAS[Categoria],$B$429,SAÍDAS[Mês],M$5,SAÍDAS[Ano],$B$5,SAÍDAS[Subcategoria],$B442))))</f>
        <v/>
      </c>
      <c r="N442" s="61" t="str">
        <f>IF($B442="","",IF($B$429="","",IF($F$4=1,SUMIFS(SAÍDAS[Valor],SAÍDAS[Categoria],$B$429,SAÍDAS[Status],"Concluído",SAÍDAS[Mês],N$5,SAÍDAS[Ano],$B$5,SAÍDAS[Subcategoria],$B442),SUMIFS(SAÍDAS[Valor],SAÍDAS[Categoria],$B$429,SAÍDAS[Mês],N$5,SAÍDAS[Ano],$B$5,SAÍDAS[Subcategoria],$B442))))</f>
        <v/>
      </c>
      <c r="O442" s="57">
        <f t="shared" si="16"/>
        <v>0</v>
      </c>
    </row>
    <row r="443" spans="2:15" x14ac:dyDescent="0.3">
      <c r="B443" s="93" t="str">
        <f>IF('PLANO DE CONTAS'!D108="","",'PLANO DE CONTAS'!D108)</f>
        <v/>
      </c>
      <c r="C443" s="61" t="str">
        <f>IF($B443="","",IF($B$429="","",IF($F$4=1,SUMIFS(SAÍDAS[Valor],SAÍDAS[Categoria],$B$429,SAÍDAS[Status],"Concluído",SAÍDAS[Mês],C$5,SAÍDAS[Ano],$B$5,SAÍDAS[Subcategoria],$B443),SUMIFS(SAÍDAS[Valor],SAÍDAS[Categoria],$B$429,SAÍDAS[Mês],C$5,SAÍDAS[Ano],$B$5,SAÍDAS[Subcategoria],$B443))))</f>
        <v/>
      </c>
      <c r="D443" s="61" t="str">
        <f>IF($B443="","",IF($B$429="","",IF($F$4=1,SUMIFS(SAÍDAS[Valor],SAÍDAS[Categoria],$B$429,SAÍDAS[Status],"Concluído",SAÍDAS[Mês],D$5,SAÍDAS[Ano],$B$5,SAÍDAS[Subcategoria],$B443),SUMIFS(SAÍDAS[Valor],SAÍDAS[Categoria],$B$429,SAÍDAS[Mês],D$5,SAÍDAS[Ano],$B$5,SAÍDAS[Subcategoria],$B443))))</f>
        <v/>
      </c>
      <c r="E443" s="61" t="str">
        <f>IF($B443="","",IF($B$429="","",IF($F$4=1,SUMIFS(SAÍDAS[Valor],SAÍDAS[Categoria],$B$429,SAÍDAS[Status],"Concluído",SAÍDAS[Mês],E$5,SAÍDAS[Ano],$B$5,SAÍDAS[Subcategoria],$B443),SUMIFS(SAÍDAS[Valor],SAÍDAS[Categoria],$B$429,SAÍDAS[Mês],E$5,SAÍDAS[Ano],$B$5,SAÍDAS[Subcategoria],$B443))))</f>
        <v/>
      </c>
      <c r="F443" s="61" t="str">
        <f>IF($B443="","",IF($B$429="","",IF($F$4=1,SUMIFS(SAÍDAS[Valor],SAÍDAS[Categoria],$B$429,SAÍDAS[Status],"Concluído",SAÍDAS[Mês],F$5,SAÍDAS[Ano],$B$5,SAÍDAS[Subcategoria],$B443),SUMIFS(SAÍDAS[Valor],SAÍDAS[Categoria],$B$429,SAÍDAS[Mês],F$5,SAÍDAS[Ano],$B$5,SAÍDAS[Subcategoria],$B443))))</f>
        <v/>
      </c>
      <c r="G443" s="61" t="str">
        <f>IF($B443="","",IF($B$429="","",IF($F$4=1,SUMIFS(SAÍDAS[Valor],SAÍDAS[Categoria],$B$429,SAÍDAS[Status],"Concluído",SAÍDAS[Mês],G$5,SAÍDAS[Ano],$B$5,SAÍDAS[Subcategoria],$B443),SUMIFS(SAÍDAS[Valor],SAÍDAS[Categoria],$B$429,SAÍDAS[Mês],G$5,SAÍDAS[Ano],$B$5,SAÍDAS[Subcategoria],$B443))))</f>
        <v/>
      </c>
      <c r="H443" s="61" t="str">
        <f>IF($B443="","",IF($B$429="","",IF($F$4=1,SUMIFS(SAÍDAS[Valor],SAÍDAS[Categoria],$B$429,SAÍDAS[Status],"Concluído",SAÍDAS[Mês],H$5,SAÍDAS[Ano],$B$5,SAÍDAS[Subcategoria],$B443),SUMIFS(SAÍDAS[Valor],SAÍDAS[Categoria],$B$429,SAÍDAS[Mês],H$5,SAÍDAS[Ano],$B$5,SAÍDAS[Subcategoria],$B443))))</f>
        <v/>
      </c>
      <c r="I443" s="61" t="str">
        <f>IF($B443="","",IF($B$429="","",IF($F$4=1,SUMIFS(SAÍDAS[Valor],SAÍDAS[Categoria],$B$429,SAÍDAS[Status],"Concluído",SAÍDAS[Mês],I$5,SAÍDAS[Ano],$B$5,SAÍDAS[Subcategoria],$B443),SUMIFS(SAÍDAS[Valor],SAÍDAS[Categoria],$B$429,SAÍDAS[Mês],I$5,SAÍDAS[Ano],$B$5,SAÍDAS[Subcategoria],$B443))))</f>
        <v/>
      </c>
      <c r="J443" s="61" t="str">
        <f>IF($B443="","",IF($B$429="","",IF($F$4=1,SUMIFS(SAÍDAS[Valor],SAÍDAS[Categoria],$B$429,SAÍDAS[Status],"Concluído",SAÍDAS[Mês],J$5,SAÍDAS[Ano],$B$5,SAÍDAS[Subcategoria],$B443),SUMIFS(SAÍDAS[Valor],SAÍDAS[Categoria],$B$429,SAÍDAS[Mês],J$5,SAÍDAS[Ano],$B$5,SAÍDAS[Subcategoria],$B443))))</f>
        <v/>
      </c>
      <c r="K443" s="61" t="str">
        <f>IF($B443="","",IF($B$429="","",IF($F$4=1,SUMIFS(SAÍDAS[Valor],SAÍDAS[Categoria],$B$429,SAÍDAS[Status],"Concluído",SAÍDAS[Mês],K$5,SAÍDAS[Ano],$B$5,SAÍDAS[Subcategoria],$B443),SUMIFS(SAÍDAS[Valor],SAÍDAS[Categoria],$B$429,SAÍDAS[Mês],K$5,SAÍDAS[Ano],$B$5,SAÍDAS[Subcategoria],$B443))))</f>
        <v/>
      </c>
      <c r="L443" s="61" t="str">
        <f>IF($B443="","",IF($B$429="","",IF($F$4=1,SUMIFS(SAÍDAS[Valor],SAÍDAS[Categoria],$B$429,SAÍDAS[Status],"Concluído",SAÍDAS[Mês],L$5,SAÍDAS[Ano],$B$5,SAÍDAS[Subcategoria],$B443),SUMIFS(SAÍDAS[Valor],SAÍDAS[Categoria],$B$429,SAÍDAS[Mês],L$5,SAÍDAS[Ano],$B$5,SAÍDAS[Subcategoria],$B443))))</f>
        <v/>
      </c>
      <c r="M443" s="61" t="str">
        <f>IF($B443="","",IF($B$429="","",IF($F$4=1,SUMIFS(SAÍDAS[Valor],SAÍDAS[Categoria],$B$429,SAÍDAS[Status],"Concluído",SAÍDAS[Mês],M$5,SAÍDAS[Ano],$B$5,SAÍDAS[Subcategoria],$B443),SUMIFS(SAÍDAS[Valor],SAÍDAS[Categoria],$B$429,SAÍDAS[Mês],M$5,SAÍDAS[Ano],$B$5,SAÍDAS[Subcategoria],$B443))))</f>
        <v/>
      </c>
      <c r="N443" s="61" t="str">
        <f>IF($B443="","",IF($B$429="","",IF($F$4=1,SUMIFS(SAÍDAS[Valor],SAÍDAS[Categoria],$B$429,SAÍDAS[Status],"Concluído",SAÍDAS[Mês],N$5,SAÍDAS[Ano],$B$5,SAÍDAS[Subcategoria],$B443),SUMIFS(SAÍDAS[Valor],SAÍDAS[Categoria],$B$429,SAÍDAS[Mês],N$5,SAÍDAS[Ano],$B$5,SAÍDAS[Subcategoria],$B443))))</f>
        <v/>
      </c>
      <c r="O443" s="57">
        <f t="shared" si="16"/>
        <v>0</v>
      </c>
    </row>
    <row r="444" spans="2:15" x14ac:dyDescent="0.3">
      <c r="B444" s="93" t="str">
        <f>IF('PLANO DE CONTAS'!D109="","",'PLANO DE CONTAS'!D109)</f>
        <v/>
      </c>
      <c r="C444" s="61" t="str">
        <f>IF($B444="","",IF($B$429="","",IF($F$4=1,SUMIFS(SAÍDAS[Valor],SAÍDAS[Categoria],$B$429,SAÍDAS[Status],"Concluído",SAÍDAS[Mês],C$5,SAÍDAS[Ano],$B$5,SAÍDAS[Subcategoria],$B444),SUMIFS(SAÍDAS[Valor],SAÍDAS[Categoria],$B$429,SAÍDAS[Mês],C$5,SAÍDAS[Ano],$B$5,SAÍDAS[Subcategoria],$B444))))</f>
        <v/>
      </c>
      <c r="D444" s="61" t="str">
        <f>IF($B444="","",IF($B$429="","",IF($F$4=1,SUMIFS(SAÍDAS[Valor],SAÍDAS[Categoria],$B$429,SAÍDAS[Status],"Concluído",SAÍDAS[Mês],D$5,SAÍDAS[Ano],$B$5,SAÍDAS[Subcategoria],$B444),SUMIFS(SAÍDAS[Valor],SAÍDAS[Categoria],$B$429,SAÍDAS[Mês],D$5,SAÍDAS[Ano],$B$5,SAÍDAS[Subcategoria],$B444))))</f>
        <v/>
      </c>
      <c r="E444" s="61" t="str">
        <f>IF($B444="","",IF($B$429="","",IF($F$4=1,SUMIFS(SAÍDAS[Valor],SAÍDAS[Categoria],$B$429,SAÍDAS[Status],"Concluído",SAÍDAS[Mês],E$5,SAÍDAS[Ano],$B$5,SAÍDAS[Subcategoria],$B444),SUMIFS(SAÍDAS[Valor],SAÍDAS[Categoria],$B$429,SAÍDAS[Mês],E$5,SAÍDAS[Ano],$B$5,SAÍDAS[Subcategoria],$B444))))</f>
        <v/>
      </c>
      <c r="F444" s="61" t="str">
        <f>IF($B444="","",IF($B$429="","",IF($F$4=1,SUMIFS(SAÍDAS[Valor],SAÍDAS[Categoria],$B$429,SAÍDAS[Status],"Concluído",SAÍDAS[Mês],F$5,SAÍDAS[Ano],$B$5,SAÍDAS[Subcategoria],$B444),SUMIFS(SAÍDAS[Valor],SAÍDAS[Categoria],$B$429,SAÍDAS[Mês],F$5,SAÍDAS[Ano],$B$5,SAÍDAS[Subcategoria],$B444))))</f>
        <v/>
      </c>
      <c r="G444" s="61" t="str">
        <f>IF($B444="","",IF($B$429="","",IF($F$4=1,SUMIFS(SAÍDAS[Valor],SAÍDAS[Categoria],$B$429,SAÍDAS[Status],"Concluído",SAÍDAS[Mês],G$5,SAÍDAS[Ano],$B$5,SAÍDAS[Subcategoria],$B444),SUMIFS(SAÍDAS[Valor],SAÍDAS[Categoria],$B$429,SAÍDAS[Mês],G$5,SAÍDAS[Ano],$B$5,SAÍDAS[Subcategoria],$B444))))</f>
        <v/>
      </c>
      <c r="H444" s="61" t="str">
        <f>IF($B444="","",IF($B$429="","",IF($F$4=1,SUMIFS(SAÍDAS[Valor],SAÍDAS[Categoria],$B$429,SAÍDAS[Status],"Concluído",SAÍDAS[Mês],H$5,SAÍDAS[Ano],$B$5,SAÍDAS[Subcategoria],$B444),SUMIFS(SAÍDAS[Valor],SAÍDAS[Categoria],$B$429,SAÍDAS[Mês],H$5,SAÍDAS[Ano],$B$5,SAÍDAS[Subcategoria],$B444))))</f>
        <v/>
      </c>
      <c r="I444" s="61" t="str">
        <f>IF($B444="","",IF($B$429="","",IF($F$4=1,SUMIFS(SAÍDAS[Valor],SAÍDAS[Categoria],$B$429,SAÍDAS[Status],"Concluído",SAÍDAS[Mês],I$5,SAÍDAS[Ano],$B$5,SAÍDAS[Subcategoria],$B444),SUMIFS(SAÍDAS[Valor],SAÍDAS[Categoria],$B$429,SAÍDAS[Mês],I$5,SAÍDAS[Ano],$B$5,SAÍDAS[Subcategoria],$B444))))</f>
        <v/>
      </c>
      <c r="J444" s="61" t="str">
        <f>IF($B444="","",IF($B$429="","",IF($F$4=1,SUMIFS(SAÍDAS[Valor],SAÍDAS[Categoria],$B$429,SAÍDAS[Status],"Concluído",SAÍDAS[Mês],J$5,SAÍDAS[Ano],$B$5,SAÍDAS[Subcategoria],$B444),SUMIFS(SAÍDAS[Valor],SAÍDAS[Categoria],$B$429,SAÍDAS[Mês],J$5,SAÍDAS[Ano],$B$5,SAÍDAS[Subcategoria],$B444))))</f>
        <v/>
      </c>
      <c r="K444" s="61" t="str">
        <f>IF($B444="","",IF($B$429="","",IF($F$4=1,SUMIFS(SAÍDAS[Valor],SAÍDAS[Categoria],$B$429,SAÍDAS[Status],"Concluído",SAÍDAS[Mês],K$5,SAÍDAS[Ano],$B$5,SAÍDAS[Subcategoria],$B444),SUMIFS(SAÍDAS[Valor],SAÍDAS[Categoria],$B$429,SAÍDAS[Mês],K$5,SAÍDAS[Ano],$B$5,SAÍDAS[Subcategoria],$B444))))</f>
        <v/>
      </c>
      <c r="L444" s="61" t="str">
        <f>IF($B444="","",IF($B$429="","",IF($F$4=1,SUMIFS(SAÍDAS[Valor],SAÍDAS[Categoria],$B$429,SAÍDAS[Status],"Concluído",SAÍDAS[Mês],L$5,SAÍDAS[Ano],$B$5,SAÍDAS[Subcategoria],$B444),SUMIFS(SAÍDAS[Valor],SAÍDAS[Categoria],$B$429,SAÍDAS[Mês],L$5,SAÍDAS[Ano],$B$5,SAÍDAS[Subcategoria],$B444))))</f>
        <v/>
      </c>
      <c r="M444" s="61" t="str">
        <f>IF($B444="","",IF($B$429="","",IF($F$4=1,SUMIFS(SAÍDAS[Valor],SAÍDAS[Categoria],$B$429,SAÍDAS[Status],"Concluído",SAÍDAS[Mês],M$5,SAÍDAS[Ano],$B$5,SAÍDAS[Subcategoria],$B444),SUMIFS(SAÍDAS[Valor],SAÍDAS[Categoria],$B$429,SAÍDAS[Mês],M$5,SAÍDAS[Ano],$B$5,SAÍDAS[Subcategoria],$B444))))</f>
        <v/>
      </c>
      <c r="N444" s="61" t="str">
        <f>IF($B444="","",IF($B$429="","",IF($F$4=1,SUMIFS(SAÍDAS[Valor],SAÍDAS[Categoria],$B$429,SAÍDAS[Status],"Concluído",SAÍDAS[Mês],N$5,SAÍDAS[Ano],$B$5,SAÍDAS[Subcategoria],$B444),SUMIFS(SAÍDAS[Valor],SAÍDAS[Categoria],$B$429,SAÍDAS[Mês],N$5,SAÍDAS[Ano],$B$5,SAÍDAS[Subcategoria],$B444))))</f>
        <v/>
      </c>
      <c r="O444" s="57">
        <f t="shared" si="16"/>
        <v>0</v>
      </c>
    </row>
    <row r="445" spans="2:15" x14ac:dyDescent="0.3">
      <c r="B445" s="93" t="str">
        <f>IF('PLANO DE CONTAS'!D110="","",'PLANO DE CONTAS'!D110)</f>
        <v/>
      </c>
      <c r="C445" s="61" t="str">
        <f>IF($B445="","",IF($B$429="","",IF($F$4=1,SUMIFS(SAÍDAS[Valor],SAÍDAS[Categoria],$B$429,SAÍDAS[Status],"Concluído",SAÍDAS[Mês],C$5,SAÍDAS[Ano],$B$5,SAÍDAS[Subcategoria],$B445),SUMIFS(SAÍDAS[Valor],SAÍDAS[Categoria],$B$429,SAÍDAS[Mês],C$5,SAÍDAS[Ano],$B$5,SAÍDAS[Subcategoria],$B445))))</f>
        <v/>
      </c>
      <c r="D445" s="61" t="str">
        <f>IF($B445="","",IF($B$429="","",IF($F$4=1,SUMIFS(SAÍDAS[Valor],SAÍDAS[Categoria],$B$429,SAÍDAS[Status],"Concluído",SAÍDAS[Mês],D$5,SAÍDAS[Ano],$B$5,SAÍDAS[Subcategoria],$B445),SUMIFS(SAÍDAS[Valor],SAÍDAS[Categoria],$B$429,SAÍDAS[Mês],D$5,SAÍDAS[Ano],$B$5,SAÍDAS[Subcategoria],$B445))))</f>
        <v/>
      </c>
      <c r="E445" s="61" t="str">
        <f>IF($B445="","",IF($B$429="","",IF($F$4=1,SUMIFS(SAÍDAS[Valor],SAÍDAS[Categoria],$B$429,SAÍDAS[Status],"Concluído",SAÍDAS[Mês],E$5,SAÍDAS[Ano],$B$5,SAÍDAS[Subcategoria],$B445),SUMIFS(SAÍDAS[Valor],SAÍDAS[Categoria],$B$429,SAÍDAS[Mês],E$5,SAÍDAS[Ano],$B$5,SAÍDAS[Subcategoria],$B445))))</f>
        <v/>
      </c>
      <c r="F445" s="61" t="str">
        <f>IF($B445="","",IF($B$429="","",IF($F$4=1,SUMIFS(SAÍDAS[Valor],SAÍDAS[Categoria],$B$429,SAÍDAS[Status],"Concluído",SAÍDAS[Mês],F$5,SAÍDAS[Ano],$B$5,SAÍDAS[Subcategoria],$B445),SUMIFS(SAÍDAS[Valor],SAÍDAS[Categoria],$B$429,SAÍDAS[Mês],F$5,SAÍDAS[Ano],$B$5,SAÍDAS[Subcategoria],$B445))))</f>
        <v/>
      </c>
      <c r="G445" s="61" t="str">
        <f>IF($B445="","",IF($B$429="","",IF($F$4=1,SUMIFS(SAÍDAS[Valor],SAÍDAS[Categoria],$B$429,SAÍDAS[Status],"Concluído",SAÍDAS[Mês],G$5,SAÍDAS[Ano],$B$5,SAÍDAS[Subcategoria],$B445),SUMIFS(SAÍDAS[Valor],SAÍDAS[Categoria],$B$429,SAÍDAS[Mês],G$5,SAÍDAS[Ano],$B$5,SAÍDAS[Subcategoria],$B445))))</f>
        <v/>
      </c>
      <c r="H445" s="61" t="str">
        <f>IF($B445="","",IF($B$429="","",IF($F$4=1,SUMIFS(SAÍDAS[Valor],SAÍDAS[Categoria],$B$429,SAÍDAS[Status],"Concluído",SAÍDAS[Mês],H$5,SAÍDAS[Ano],$B$5,SAÍDAS[Subcategoria],$B445),SUMIFS(SAÍDAS[Valor],SAÍDAS[Categoria],$B$429,SAÍDAS[Mês],H$5,SAÍDAS[Ano],$B$5,SAÍDAS[Subcategoria],$B445))))</f>
        <v/>
      </c>
      <c r="I445" s="61" t="str">
        <f>IF($B445="","",IF($B$429="","",IF($F$4=1,SUMIFS(SAÍDAS[Valor],SAÍDAS[Categoria],$B$429,SAÍDAS[Status],"Concluído",SAÍDAS[Mês],I$5,SAÍDAS[Ano],$B$5,SAÍDAS[Subcategoria],$B445),SUMIFS(SAÍDAS[Valor],SAÍDAS[Categoria],$B$429,SAÍDAS[Mês],I$5,SAÍDAS[Ano],$B$5,SAÍDAS[Subcategoria],$B445))))</f>
        <v/>
      </c>
      <c r="J445" s="61" t="str">
        <f>IF($B445="","",IF($B$429="","",IF($F$4=1,SUMIFS(SAÍDAS[Valor],SAÍDAS[Categoria],$B$429,SAÍDAS[Status],"Concluído",SAÍDAS[Mês],J$5,SAÍDAS[Ano],$B$5,SAÍDAS[Subcategoria],$B445),SUMIFS(SAÍDAS[Valor],SAÍDAS[Categoria],$B$429,SAÍDAS[Mês],J$5,SAÍDAS[Ano],$B$5,SAÍDAS[Subcategoria],$B445))))</f>
        <v/>
      </c>
      <c r="K445" s="61" t="str">
        <f>IF($B445="","",IF($B$429="","",IF($F$4=1,SUMIFS(SAÍDAS[Valor],SAÍDAS[Categoria],$B$429,SAÍDAS[Status],"Concluído",SAÍDAS[Mês],K$5,SAÍDAS[Ano],$B$5,SAÍDAS[Subcategoria],$B445),SUMIFS(SAÍDAS[Valor],SAÍDAS[Categoria],$B$429,SAÍDAS[Mês],K$5,SAÍDAS[Ano],$B$5,SAÍDAS[Subcategoria],$B445))))</f>
        <v/>
      </c>
      <c r="L445" s="61" t="str">
        <f>IF($B445="","",IF($B$429="","",IF($F$4=1,SUMIFS(SAÍDAS[Valor],SAÍDAS[Categoria],$B$429,SAÍDAS[Status],"Concluído",SAÍDAS[Mês],L$5,SAÍDAS[Ano],$B$5,SAÍDAS[Subcategoria],$B445),SUMIFS(SAÍDAS[Valor],SAÍDAS[Categoria],$B$429,SAÍDAS[Mês],L$5,SAÍDAS[Ano],$B$5,SAÍDAS[Subcategoria],$B445))))</f>
        <v/>
      </c>
      <c r="M445" s="61" t="str">
        <f>IF($B445="","",IF($B$429="","",IF($F$4=1,SUMIFS(SAÍDAS[Valor],SAÍDAS[Categoria],$B$429,SAÍDAS[Status],"Concluído",SAÍDAS[Mês],M$5,SAÍDAS[Ano],$B$5,SAÍDAS[Subcategoria],$B445),SUMIFS(SAÍDAS[Valor],SAÍDAS[Categoria],$B$429,SAÍDAS[Mês],M$5,SAÍDAS[Ano],$B$5,SAÍDAS[Subcategoria],$B445))))</f>
        <v/>
      </c>
      <c r="N445" s="61" t="str">
        <f>IF($B445="","",IF($B$429="","",IF($F$4=1,SUMIFS(SAÍDAS[Valor],SAÍDAS[Categoria],$B$429,SAÍDAS[Status],"Concluído",SAÍDAS[Mês],N$5,SAÍDAS[Ano],$B$5,SAÍDAS[Subcategoria],$B445),SUMIFS(SAÍDAS[Valor],SAÍDAS[Categoria],$B$429,SAÍDAS[Mês],N$5,SAÍDAS[Ano],$B$5,SAÍDAS[Subcategoria],$B445))))</f>
        <v/>
      </c>
      <c r="O445" s="57">
        <f t="shared" si="16"/>
        <v>0</v>
      </c>
    </row>
    <row r="446" spans="2:15" x14ac:dyDescent="0.3">
      <c r="B446" s="93" t="str">
        <f>IF('PLANO DE CONTAS'!D111="","",'PLANO DE CONTAS'!D111)</f>
        <v/>
      </c>
      <c r="C446" s="61" t="str">
        <f>IF($B446="","",IF($B$429="","",IF($F$4=1,SUMIFS(SAÍDAS[Valor],SAÍDAS[Categoria],$B$429,SAÍDAS[Status],"Concluído",SAÍDAS[Mês],C$5,SAÍDAS[Ano],$B$5,SAÍDAS[Subcategoria],$B446),SUMIFS(SAÍDAS[Valor],SAÍDAS[Categoria],$B$429,SAÍDAS[Mês],C$5,SAÍDAS[Ano],$B$5,SAÍDAS[Subcategoria],$B446))))</f>
        <v/>
      </c>
      <c r="D446" s="61" t="str">
        <f>IF($B446="","",IF($B$429="","",IF($F$4=1,SUMIFS(SAÍDAS[Valor],SAÍDAS[Categoria],$B$429,SAÍDAS[Status],"Concluído",SAÍDAS[Mês],D$5,SAÍDAS[Ano],$B$5,SAÍDAS[Subcategoria],$B446),SUMIFS(SAÍDAS[Valor],SAÍDAS[Categoria],$B$429,SAÍDAS[Mês],D$5,SAÍDAS[Ano],$B$5,SAÍDAS[Subcategoria],$B446))))</f>
        <v/>
      </c>
      <c r="E446" s="61" t="str">
        <f>IF($B446="","",IF($B$429="","",IF($F$4=1,SUMIFS(SAÍDAS[Valor],SAÍDAS[Categoria],$B$429,SAÍDAS[Status],"Concluído",SAÍDAS[Mês],E$5,SAÍDAS[Ano],$B$5,SAÍDAS[Subcategoria],$B446),SUMIFS(SAÍDAS[Valor],SAÍDAS[Categoria],$B$429,SAÍDAS[Mês],E$5,SAÍDAS[Ano],$B$5,SAÍDAS[Subcategoria],$B446))))</f>
        <v/>
      </c>
      <c r="F446" s="61" t="str">
        <f>IF($B446="","",IF($B$429="","",IF($F$4=1,SUMIFS(SAÍDAS[Valor],SAÍDAS[Categoria],$B$429,SAÍDAS[Status],"Concluído",SAÍDAS[Mês],F$5,SAÍDAS[Ano],$B$5,SAÍDAS[Subcategoria],$B446),SUMIFS(SAÍDAS[Valor],SAÍDAS[Categoria],$B$429,SAÍDAS[Mês],F$5,SAÍDAS[Ano],$B$5,SAÍDAS[Subcategoria],$B446))))</f>
        <v/>
      </c>
      <c r="G446" s="61" t="str">
        <f>IF($B446="","",IF($B$429="","",IF($F$4=1,SUMIFS(SAÍDAS[Valor],SAÍDAS[Categoria],$B$429,SAÍDAS[Status],"Concluído",SAÍDAS[Mês],G$5,SAÍDAS[Ano],$B$5,SAÍDAS[Subcategoria],$B446),SUMIFS(SAÍDAS[Valor],SAÍDAS[Categoria],$B$429,SAÍDAS[Mês],G$5,SAÍDAS[Ano],$B$5,SAÍDAS[Subcategoria],$B446))))</f>
        <v/>
      </c>
      <c r="H446" s="61" t="str">
        <f>IF($B446="","",IF($B$429="","",IF($F$4=1,SUMIFS(SAÍDAS[Valor],SAÍDAS[Categoria],$B$429,SAÍDAS[Status],"Concluído",SAÍDAS[Mês],H$5,SAÍDAS[Ano],$B$5,SAÍDAS[Subcategoria],$B446),SUMIFS(SAÍDAS[Valor],SAÍDAS[Categoria],$B$429,SAÍDAS[Mês],H$5,SAÍDAS[Ano],$B$5,SAÍDAS[Subcategoria],$B446))))</f>
        <v/>
      </c>
      <c r="I446" s="61" t="str">
        <f>IF($B446="","",IF($B$429="","",IF($F$4=1,SUMIFS(SAÍDAS[Valor],SAÍDAS[Categoria],$B$429,SAÍDAS[Status],"Concluído",SAÍDAS[Mês],I$5,SAÍDAS[Ano],$B$5,SAÍDAS[Subcategoria],$B446),SUMIFS(SAÍDAS[Valor],SAÍDAS[Categoria],$B$429,SAÍDAS[Mês],I$5,SAÍDAS[Ano],$B$5,SAÍDAS[Subcategoria],$B446))))</f>
        <v/>
      </c>
      <c r="J446" s="61" t="str">
        <f>IF($B446="","",IF($B$429="","",IF($F$4=1,SUMIFS(SAÍDAS[Valor],SAÍDAS[Categoria],$B$429,SAÍDAS[Status],"Concluído",SAÍDAS[Mês],J$5,SAÍDAS[Ano],$B$5,SAÍDAS[Subcategoria],$B446),SUMIFS(SAÍDAS[Valor],SAÍDAS[Categoria],$B$429,SAÍDAS[Mês],J$5,SAÍDAS[Ano],$B$5,SAÍDAS[Subcategoria],$B446))))</f>
        <v/>
      </c>
      <c r="K446" s="61" t="str">
        <f>IF($B446="","",IF($B$429="","",IF($F$4=1,SUMIFS(SAÍDAS[Valor],SAÍDAS[Categoria],$B$429,SAÍDAS[Status],"Concluído",SAÍDAS[Mês],K$5,SAÍDAS[Ano],$B$5,SAÍDAS[Subcategoria],$B446),SUMIFS(SAÍDAS[Valor],SAÍDAS[Categoria],$B$429,SAÍDAS[Mês],K$5,SAÍDAS[Ano],$B$5,SAÍDAS[Subcategoria],$B446))))</f>
        <v/>
      </c>
      <c r="L446" s="61" t="str">
        <f>IF($B446="","",IF($B$429="","",IF($F$4=1,SUMIFS(SAÍDAS[Valor],SAÍDAS[Categoria],$B$429,SAÍDAS[Status],"Concluído",SAÍDAS[Mês],L$5,SAÍDAS[Ano],$B$5,SAÍDAS[Subcategoria],$B446),SUMIFS(SAÍDAS[Valor],SAÍDAS[Categoria],$B$429,SAÍDAS[Mês],L$5,SAÍDAS[Ano],$B$5,SAÍDAS[Subcategoria],$B446))))</f>
        <v/>
      </c>
      <c r="M446" s="61" t="str">
        <f>IF($B446="","",IF($B$429="","",IF($F$4=1,SUMIFS(SAÍDAS[Valor],SAÍDAS[Categoria],$B$429,SAÍDAS[Status],"Concluído",SAÍDAS[Mês],M$5,SAÍDAS[Ano],$B$5,SAÍDAS[Subcategoria],$B446),SUMIFS(SAÍDAS[Valor],SAÍDAS[Categoria],$B$429,SAÍDAS[Mês],M$5,SAÍDAS[Ano],$B$5,SAÍDAS[Subcategoria],$B446))))</f>
        <v/>
      </c>
      <c r="N446" s="61" t="str">
        <f>IF($B446="","",IF($B$429="","",IF($F$4=1,SUMIFS(SAÍDAS[Valor],SAÍDAS[Categoria],$B$429,SAÍDAS[Status],"Concluído",SAÍDAS[Mês],N$5,SAÍDAS[Ano],$B$5,SAÍDAS[Subcategoria],$B446),SUMIFS(SAÍDAS[Valor],SAÍDAS[Categoria],$B$429,SAÍDAS[Mês],N$5,SAÍDAS[Ano],$B$5,SAÍDAS[Subcategoria],$B446))))</f>
        <v/>
      </c>
      <c r="O446" s="57">
        <f t="shared" si="16"/>
        <v>0</v>
      </c>
    </row>
    <row r="447" spans="2:15" x14ac:dyDescent="0.3">
      <c r="B447" s="93" t="str">
        <f>IF('PLANO DE CONTAS'!D112="","",'PLANO DE CONTAS'!D112)</f>
        <v/>
      </c>
      <c r="C447" s="61" t="str">
        <f>IF($B447="","",IF($B$429="","",IF($F$4=1,SUMIFS(SAÍDAS[Valor],SAÍDAS[Categoria],$B$429,SAÍDAS[Status],"Concluído",SAÍDAS[Mês],C$5,SAÍDAS[Ano],$B$5,SAÍDAS[Subcategoria],$B447),SUMIFS(SAÍDAS[Valor],SAÍDAS[Categoria],$B$429,SAÍDAS[Mês],C$5,SAÍDAS[Ano],$B$5,SAÍDAS[Subcategoria],$B447))))</f>
        <v/>
      </c>
      <c r="D447" s="61" t="str">
        <f>IF($B447="","",IF($B$429="","",IF($F$4=1,SUMIFS(SAÍDAS[Valor],SAÍDAS[Categoria],$B$429,SAÍDAS[Status],"Concluído",SAÍDAS[Mês],D$5,SAÍDAS[Ano],$B$5,SAÍDAS[Subcategoria],$B447),SUMIFS(SAÍDAS[Valor],SAÍDAS[Categoria],$B$429,SAÍDAS[Mês],D$5,SAÍDAS[Ano],$B$5,SAÍDAS[Subcategoria],$B447))))</f>
        <v/>
      </c>
      <c r="E447" s="61" t="str">
        <f>IF($B447="","",IF($B$429="","",IF($F$4=1,SUMIFS(SAÍDAS[Valor],SAÍDAS[Categoria],$B$429,SAÍDAS[Status],"Concluído",SAÍDAS[Mês],E$5,SAÍDAS[Ano],$B$5,SAÍDAS[Subcategoria],$B447),SUMIFS(SAÍDAS[Valor],SAÍDAS[Categoria],$B$429,SAÍDAS[Mês],E$5,SAÍDAS[Ano],$B$5,SAÍDAS[Subcategoria],$B447))))</f>
        <v/>
      </c>
      <c r="F447" s="61" t="str">
        <f>IF($B447="","",IF($B$429="","",IF($F$4=1,SUMIFS(SAÍDAS[Valor],SAÍDAS[Categoria],$B$429,SAÍDAS[Status],"Concluído",SAÍDAS[Mês],F$5,SAÍDAS[Ano],$B$5,SAÍDAS[Subcategoria],$B447),SUMIFS(SAÍDAS[Valor],SAÍDAS[Categoria],$B$429,SAÍDAS[Mês],F$5,SAÍDAS[Ano],$B$5,SAÍDAS[Subcategoria],$B447))))</f>
        <v/>
      </c>
      <c r="G447" s="61" t="str">
        <f>IF($B447="","",IF($B$429="","",IF($F$4=1,SUMIFS(SAÍDAS[Valor],SAÍDAS[Categoria],$B$429,SAÍDAS[Status],"Concluído",SAÍDAS[Mês],G$5,SAÍDAS[Ano],$B$5,SAÍDAS[Subcategoria],$B447),SUMIFS(SAÍDAS[Valor],SAÍDAS[Categoria],$B$429,SAÍDAS[Mês],G$5,SAÍDAS[Ano],$B$5,SAÍDAS[Subcategoria],$B447))))</f>
        <v/>
      </c>
      <c r="H447" s="61" t="str">
        <f>IF($B447="","",IF($B$429="","",IF($F$4=1,SUMIFS(SAÍDAS[Valor],SAÍDAS[Categoria],$B$429,SAÍDAS[Status],"Concluído",SAÍDAS[Mês],H$5,SAÍDAS[Ano],$B$5,SAÍDAS[Subcategoria],$B447),SUMIFS(SAÍDAS[Valor],SAÍDAS[Categoria],$B$429,SAÍDAS[Mês],H$5,SAÍDAS[Ano],$B$5,SAÍDAS[Subcategoria],$B447))))</f>
        <v/>
      </c>
      <c r="I447" s="61" t="str">
        <f>IF($B447="","",IF($B$429="","",IF($F$4=1,SUMIFS(SAÍDAS[Valor],SAÍDAS[Categoria],$B$429,SAÍDAS[Status],"Concluído",SAÍDAS[Mês],I$5,SAÍDAS[Ano],$B$5,SAÍDAS[Subcategoria],$B447),SUMIFS(SAÍDAS[Valor],SAÍDAS[Categoria],$B$429,SAÍDAS[Mês],I$5,SAÍDAS[Ano],$B$5,SAÍDAS[Subcategoria],$B447))))</f>
        <v/>
      </c>
      <c r="J447" s="61" t="str">
        <f>IF($B447="","",IF($B$429="","",IF($F$4=1,SUMIFS(SAÍDAS[Valor],SAÍDAS[Categoria],$B$429,SAÍDAS[Status],"Concluído",SAÍDAS[Mês],J$5,SAÍDAS[Ano],$B$5,SAÍDAS[Subcategoria],$B447),SUMIFS(SAÍDAS[Valor],SAÍDAS[Categoria],$B$429,SAÍDAS[Mês],J$5,SAÍDAS[Ano],$B$5,SAÍDAS[Subcategoria],$B447))))</f>
        <v/>
      </c>
      <c r="K447" s="61" t="str">
        <f>IF($B447="","",IF($B$429="","",IF($F$4=1,SUMIFS(SAÍDAS[Valor],SAÍDAS[Categoria],$B$429,SAÍDAS[Status],"Concluído",SAÍDAS[Mês],K$5,SAÍDAS[Ano],$B$5,SAÍDAS[Subcategoria],$B447),SUMIFS(SAÍDAS[Valor],SAÍDAS[Categoria],$B$429,SAÍDAS[Mês],K$5,SAÍDAS[Ano],$B$5,SAÍDAS[Subcategoria],$B447))))</f>
        <v/>
      </c>
      <c r="L447" s="61" t="str">
        <f>IF($B447="","",IF($B$429="","",IF($F$4=1,SUMIFS(SAÍDAS[Valor],SAÍDAS[Categoria],$B$429,SAÍDAS[Status],"Concluído",SAÍDAS[Mês],L$5,SAÍDAS[Ano],$B$5,SAÍDAS[Subcategoria],$B447),SUMIFS(SAÍDAS[Valor],SAÍDAS[Categoria],$B$429,SAÍDAS[Mês],L$5,SAÍDAS[Ano],$B$5,SAÍDAS[Subcategoria],$B447))))</f>
        <v/>
      </c>
      <c r="M447" s="61" t="str">
        <f>IF($B447="","",IF($B$429="","",IF($F$4=1,SUMIFS(SAÍDAS[Valor],SAÍDAS[Categoria],$B$429,SAÍDAS[Status],"Concluído",SAÍDAS[Mês],M$5,SAÍDAS[Ano],$B$5,SAÍDAS[Subcategoria],$B447),SUMIFS(SAÍDAS[Valor],SAÍDAS[Categoria],$B$429,SAÍDAS[Mês],M$5,SAÍDAS[Ano],$B$5,SAÍDAS[Subcategoria],$B447))))</f>
        <v/>
      </c>
      <c r="N447" s="61" t="str">
        <f>IF($B447="","",IF($B$429="","",IF($F$4=1,SUMIFS(SAÍDAS[Valor],SAÍDAS[Categoria],$B$429,SAÍDAS[Status],"Concluído",SAÍDAS[Mês],N$5,SAÍDAS[Ano],$B$5,SAÍDAS[Subcategoria],$B447),SUMIFS(SAÍDAS[Valor],SAÍDAS[Categoria],$B$429,SAÍDAS[Mês],N$5,SAÍDAS[Ano],$B$5,SAÍDAS[Subcategoria],$B447))))</f>
        <v/>
      </c>
      <c r="O447" s="57">
        <f t="shared" si="16"/>
        <v>0</v>
      </c>
    </row>
    <row r="448" spans="2:15" x14ac:dyDescent="0.3">
      <c r="B448" s="93" t="str">
        <f>IF('PLANO DE CONTAS'!D113="","",'PLANO DE CONTAS'!D113)</f>
        <v/>
      </c>
      <c r="C448" s="61" t="str">
        <f>IF($B448="","",IF($B$429="","",IF($F$4=1,SUMIFS(SAÍDAS[Valor],SAÍDAS[Categoria],$B$429,SAÍDAS[Status],"Concluído",SAÍDAS[Mês],C$5,SAÍDAS[Ano],$B$5,SAÍDAS[Subcategoria],$B448),SUMIFS(SAÍDAS[Valor],SAÍDAS[Categoria],$B$429,SAÍDAS[Mês],C$5,SAÍDAS[Ano],$B$5,SAÍDAS[Subcategoria],$B448))))</f>
        <v/>
      </c>
      <c r="D448" s="61" t="str">
        <f>IF($B448="","",IF($B$429="","",IF($F$4=1,SUMIFS(SAÍDAS[Valor],SAÍDAS[Categoria],$B$429,SAÍDAS[Status],"Concluído",SAÍDAS[Mês],D$5,SAÍDAS[Ano],$B$5,SAÍDAS[Subcategoria],$B448),SUMIFS(SAÍDAS[Valor],SAÍDAS[Categoria],$B$429,SAÍDAS[Mês],D$5,SAÍDAS[Ano],$B$5,SAÍDAS[Subcategoria],$B448))))</f>
        <v/>
      </c>
      <c r="E448" s="61" t="str">
        <f>IF($B448="","",IF($B$429="","",IF($F$4=1,SUMIFS(SAÍDAS[Valor],SAÍDAS[Categoria],$B$429,SAÍDAS[Status],"Concluído",SAÍDAS[Mês],E$5,SAÍDAS[Ano],$B$5,SAÍDAS[Subcategoria],$B448),SUMIFS(SAÍDAS[Valor],SAÍDAS[Categoria],$B$429,SAÍDAS[Mês],E$5,SAÍDAS[Ano],$B$5,SAÍDAS[Subcategoria],$B448))))</f>
        <v/>
      </c>
      <c r="F448" s="61" t="str">
        <f>IF($B448="","",IF($B$429="","",IF($F$4=1,SUMIFS(SAÍDAS[Valor],SAÍDAS[Categoria],$B$429,SAÍDAS[Status],"Concluído",SAÍDAS[Mês],F$5,SAÍDAS[Ano],$B$5,SAÍDAS[Subcategoria],$B448),SUMIFS(SAÍDAS[Valor],SAÍDAS[Categoria],$B$429,SAÍDAS[Mês],F$5,SAÍDAS[Ano],$B$5,SAÍDAS[Subcategoria],$B448))))</f>
        <v/>
      </c>
      <c r="G448" s="61" t="str">
        <f>IF($B448="","",IF($B$429="","",IF($F$4=1,SUMIFS(SAÍDAS[Valor],SAÍDAS[Categoria],$B$429,SAÍDAS[Status],"Concluído",SAÍDAS[Mês],G$5,SAÍDAS[Ano],$B$5,SAÍDAS[Subcategoria],$B448),SUMIFS(SAÍDAS[Valor],SAÍDAS[Categoria],$B$429,SAÍDAS[Mês],G$5,SAÍDAS[Ano],$B$5,SAÍDAS[Subcategoria],$B448))))</f>
        <v/>
      </c>
      <c r="H448" s="61" t="str">
        <f>IF($B448="","",IF($B$429="","",IF($F$4=1,SUMIFS(SAÍDAS[Valor],SAÍDAS[Categoria],$B$429,SAÍDAS[Status],"Concluído",SAÍDAS[Mês],H$5,SAÍDAS[Ano],$B$5,SAÍDAS[Subcategoria],$B448),SUMIFS(SAÍDAS[Valor],SAÍDAS[Categoria],$B$429,SAÍDAS[Mês],H$5,SAÍDAS[Ano],$B$5,SAÍDAS[Subcategoria],$B448))))</f>
        <v/>
      </c>
      <c r="I448" s="61" t="str">
        <f>IF($B448="","",IF($B$429="","",IF($F$4=1,SUMIFS(SAÍDAS[Valor],SAÍDAS[Categoria],$B$429,SAÍDAS[Status],"Concluído",SAÍDAS[Mês],I$5,SAÍDAS[Ano],$B$5,SAÍDAS[Subcategoria],$B448),SUMIFS(SAÍDAS[Valor],SAÍDAS[Categoria],$B$429,SAÍDAS[Mês],I$5,SAÍDAS[Ano],$B$5,SAÍDAS[Subcategoria],$B448))))</f>
        <v/>
      </c>
      <c r="J448" s="61" t="str">
        <f>IF($B448="","",IF($B$429="","",IF($F$4=1,SUMIFS(SAÍDAS[Valor],SAÍDAS[Categoria],$B$429,SAÍDAS[Status],"Concluído",SAÍDAS[Mês],J$5,SAÍDAS[Ano],$B$5,SAÍDAS[Subcategoria],$B448),SUMIFS(SAÍDAS[Valor],SAÍDAS[Categoria],$B$429,SAÍDAS[Mês],J$5,SAÍDAS[Ano],$B$5,SAÍDAS[Subcategoria],$B448))))</f>
        <v/>
      </c>
      <c r="K448" s="61" t="str">
        <f>IF($B448="","",IF($B$429="","",IF($F$4=1,SUMIFS(SAÍDAS[Valor],SAÍDAS[Categoria],$B$429,SAÍDAS[Status],"Concluído",SAÍDAS[Mês],K$5,SAÍDAS[Ano],$B$5,SAÍDAS[Subcategoria],$B448),SUMIFS(SAÍDAS[Valor],SAÍDAS[Categoria],$B$429,SAÍDAS[Mês],K$5,SAÍDAS[Ano],$B$5,SAÍDAS[Subcategoria],$B448))))</f>
        <v/>
      </c>
      <c r="L448" s="61" t="str">
        <f>IF($B448="","",IF($B$429="","",IF($F$4=1,SUMIFS(SAÍDAS[Valor],SAÍDAS[Categoria],$B$429,SAÍDAS[Status],"Concluído",SAÍDAS[Mês],L$5,SAÍDAS[Ano],$B$5,SAÍDAS[Subcategoria],$B448),SUMIFS(SAÍDAS[Valor],SAÍDAS[Categoria],$B$429,SAÍDAS[Mês],L$5,SAÍDAS[Ano],$B$5,SAÍDAS[Subcategoria],$B448))))</f>
        <v/>
      </c>
      <c r="M448" s="61" t="str">
        <f>IF($B448="","",IF($B$429="","",IF($F$4=1,SUMIFS(SAÍDAS[Valor],SAÍDAS[Categoria],$B$429,SAÍDAS[Status],"Concluído",SAÍDAS[Mês],M$5,SAÍDAS[Ano],$B$5,SAÍDAS[Subcategoria],$B448),SUMIFS(SAÍDAS[Valor],SAÍDAS[Categoria],$B$429,SAÍDAS[Mês],M$5,SAÍDAS[Ano],$B$5,SAÍDAS[Subcategoria],$B448))))</f>
        <v/>
      </c>
      <c r="N448" s="61" t="str">
        <f>IF($B448="","",IF($B$429="","",IF($F$4=1,SUMIFS(SAÍDAS[Valor],SAÍDAS[Categoria],$B$429,SAÍDAS[Status],"Concluído",SAÍDAS[Mês],N$5,SAÍDAS[Ano],$B$5,SAÍDAS[Subcategoria],$B448),SUMIFS(SAÍDAS[Valor],SAÍDAS[Categoria],$B$429,SAÍDAS[Mês],N$5,SAÍDAS[Ano],$B$5,SAÍDAS[Subcategoria],$B448))))</f>
        <v/>
      </c>
      <c r="O448" s="57">
        <f t="shared" si="16"/>
        <v>0</v>
      </c>
    </row>
    <row r="449" spans="2:15" x14ac:dyDescent="0.3">
      <c r="B449" s="93" t="str">
        <f>IF('PLANO DE CONTAS'!D114="","",'PLANO DE CONTAS'!D114)</f>
        <v/>
      </c>
      <c r="C449" s="61" t="str">
        <f>IF($B449="","",IF($B$429="","",IF($F$4=1,SUMIFS(SAÍDAS[Valor],SAÍDAS[Categoria],$B$429,SAÍDAS[Status],"Concluído",SAÍDAS[Mês],C$5,SAÍDAS[Ano],$B$5,SAÍDAS[Subcategoria],$B449),SUMIFS(SAÍDAS[Valor],SAÍDAS[Categoria],$B$429,SAÍDAS[Mês],C$5,SAÍDAS[Ano],$B$5,SAÍDAS[Subcategoria],$B449))))</f>
        <v/>
      </c>
      <c r="D449" s="61" t="str">
        <f>IF($B449="","",IF($B$429="","",IF($F$4=1,SUMIFS(SAÍDAS[Valor],SAÍDAS[Categoria],$B$429,SAÍDAS[Status],"Concluído",SAÍDAS[Mês],D$5,SAÍDAS[Ano],$B$5,SAÍDAS[Subcategoria],$B449),SUMIFS(SAÍDAS[Valor],SAÍDAS[Categoria],$B$429,SAÍDAS[Mês],D$5,SAÍDAS[Ano],$B$5,SAÍDAS[Subcategoria],$B449))))</f>
        <v/>
      </c>
      <c r="E449" s="61" t="str">
        <f>IF($B449="","",IF($B$429="","",IF($F$4=1,SUMIFS(SAÍDAS[Valor],SAÍDAS[Categoria],$B$429,SAÍDAS[Status],"Concluído",SAÍDAS[Mês],E$5,SAÍDAS[Ano],$B$5,SAÍDAS[Subcategoria],$B449),SUMIFS(SAÍDAS[Valor],SAÍDAS[Categoria],$B$429,SAÍDAS[Mês],E$5,SAÍDAS[Ano],$B$5,SAÍDAS[Subcategoria],$B449))))</f>
        <v/>
      </c>
      <c r="F449" s="61" t="str">
        <f>IF($B449="","",IF($B$429="","",IF($F$4=1,SUMIFS(SAÍDAS[Valor],SAÍDAS[Categoria],$B$429,SAÍDAS[Status],"Concluído",SAÍDAS[Mês],F$5,SAÍDAS[Ano],$B$5,SAÍDAS[Subcategoria],$B449),SUMIFS(SAÍDAS[Valor],SAÍDAS[Categoria],$B$429,SAÍDAS[Mês],F$5,SAÍDAS[Ano],$B$5,SAÍDAS[Subcategoria],$B449))))</f>
        <v/>
      </c>
      <c r="G449" s="61" t="str">
        <f>IF($B449="","",IF($B$429="","",IF($F$4=1,SUMIFS(SAÍDAS[Valor],SAÍDAS[Categoria],$B$429,SAÍDAS[Status],"Concluído",SAÍDAS[Mês],G$5,SAÍDAS[Ano],$B$5,SAÍDAS[Subcategoria],$B449),SUMIFS(SAÍDAS[Valor],SAÍDAS[Categoria],$B$429,SAÍDAS[Mês],G$5,SAÍDAS[Ano],$B$5,SAÍDAS[Subcategoria],$B449))))</f>
        <v/>
      </c>
      <c r="H449" s="61" t="str">
        <f>IF($B449="","",IF($B$429="","",IF($F$4=1,SUMIFS(SAÍDAS[Valor],SAÍDAS[Categoria],$B$429,SAÍDAS[Status],"Concluído",SAÍDAS[Mês],H$5,SAÍDAS[Ano],$B$5,SAÍDAS[Subcategoria],$B449),SUMIFS(SAÍDAS[Valor],SAÍDAS[Categoria],$B$429,SAÍDAS[Mês],H$5,SAÍDAS[Ano],$B$5,SAÍDAS[Subcategoria],$B449))))</f>
        <v/>
      </c>
      <c r="I449" s="61" t="str">
        <f>IF($B449="","",IF($B$429="","",IF($F$4=1,SUMIFS(SAÍDAS[Valor],SAÍDAS[Categoria],$B$429,SAÍDAS[Status],"Concluído",SAÍDAS[Mês],I$5,SAÍDAS[Ano],$B$5,SAÍDAS[Subcategoria],$B449),SUMIFS(SAÍDAS[Valor],SAÍDAS[Categoria],$B$429,SAÍDAS[Mês],I$5,SAÍDAS[Ano],$B$5,SAÍDAS[Subcategoria],$B449))))</f>
        <v/>
      </c>
      <c r="J449" s="61" t="str">
        <f>IF($B449="","",IF($B$429="","",IF($F$4=1,SUMIFS(SAÍDAS[Valor],SAÍDAS[Categoria],$B$429,SAÍDAS[Status],"Concluído",SAÍDAS[Mês],J$5,SAÍDAS[Ano],$B$5,SAÍDAS[Subcategoria],$B449),SUMIFS(SAÍDAS[Valor],SAÍDAS[Categoria],$B$429,SAÍDAS[Mês],J$5,SAÍDAS[Ano],$B$5,SAÍDAS[Subcategoria],$B449))))</f>
        <v/>
      </c>
      <c r="K449" s="61" t="str">
        <f>IF($B449="","",IF($B$429="","",IF($F$4=1,SUMIFS(SAÍDAS[Valor],SAÍDAS[Categoria],$B$429,SAÍDAS[Status],"Concluído",SAÍDAS[Mês],K$5,SAÍDAS[Ano],$B$5,SAÍDAS[Subcategoria],$B449),SUMIFS(SAÍDAS[Valor],SAÍDAS[Categoria],$B$429,SAÍDAS[Mês],K$5,SAÍDAS[Ano],$B$5,SAÍDAS[Subcategoria],$B449))))</f>
        <v/>
      </c>
      <c r="L449" s="61" t="str">
        <f>IF($B449="","",IF($B$429="","",IF($F$4=1,SUMIFS(SAÍDAS[Valor],SAÍDAS[Categoria],$B$429,SAÍDAS[Status],"Concluído",SAÍDAS[Mês],L$5,SAÍDAS[Ano],$B$5,SAÍDAS[Subcategoria],$B449),SUMIFS(SAÍDAS[Valor],SAÍDAS[Categoria],$B$429,SAÍDAS[Mês],L$5,SAÍDAS[Ano],$B$5,SAÍDAS[Subcategoria],$B449))))</f>
        <v/>
      </c>
      <c r="M449" s="61" t="str">
        <f>IF($B449="","",IF($B$429="","",IF($F$4=1,SUMIFS(SAÍDAS[Valor],SAÍDAS[Categoria],$B$429,SAÍDAS[Status],"Concluído",SAÍDAS[Mês],M$5,SAÍDAS[Ano],$B$5,SAÍDAS[Subcategoria],$B449),SUMIFS(SAÍDAS[Valor],SAÍDAS[Categoria],$B$429,SAÍDAS[Mês],M$5,SAÍDAS[Ano],$B$5,SAÍDAS[Subcategoria],$B449))))</f>
        <v/>
      </c>
      <c r="N449" s="61" t="str">
        <f>IF($B449="","",IF($B$429="","",IF($F$4=1,SUMIFS(SAÍDAS[Valor],SAÍDAS[Categoria],$B$429,SAÍDAS[Status],"Concluído",SAÍDAS[Mês],N$5,SAÍDAS[Ano],$B$5,SAÍDAS[Subcategoria],$B449),SUMIFS(SAÍDAS[Valor],SAÍDAS[Categoria],$B$429,SAÍDAS[Mês],N$5,SAÍDAS[Ano],$B$5,SAÍDAS[Subcategoria],$B449))))</f>
        <v/>
      </c>
      <c r="O449" s="57">
        <f t="shared" si="16"/>
        <v>0</v>
      </c>
    </row>
    <row r="450" spans="2:15" x14ac:dyDescent="0.3">
      <c r="B450" s="92" t="str">
        <f>IF('PLANO DE CONTAS'!F94="","",'PLANO DE CONTAS'!F94)</f>
        <v>Despesa 2</v>
      </c>
      <c r="C450" s="95">
        <f>IF($B450="","",IF($F$4=1,SUMIFS(SAÍDAS[Valor],SAÍDAS[Categoria],$B450,SAÍDAS[Status],"Concluído",SAÍDAS[Mês],C$5,SAÍDAS[Ano],$B$5),SUMIFS(SAÍDAS[Valor],SAÍDAS[Categoria],$B450,SAÍDAS[Mês],C$5,SAÍDAS[Ano],$B$5)))</f>
        <v>0</v>
      </c>
      <c r="D450" s="95">
        <f>IF($B450="","",IF($F$4=1,SUMIFS(SAÍDAS[Valor],SAÍDAS[Categoria],$B450,SAÍDAS[Status],"Concluído",SAÍDAS[Mês],D$5,SAÍDAS[Ano],$B$5),SUMIFS(SAÍDAS[Valor],SAÍDAS[Categoria],$B450,SAÍDAS[Mês],D$5,SAÍDAS[Ano],$B$5)))</f>
        <v>0</v>
      </c>
      <c r="E450" s="95">
        <f>IF($B450="","",IF($F$4=1,SUMIFS(SAÍDAS[Valor],SAÍDAS[Categoria],$B450,SAÍDAS[Status],"Concluído",SAÍDAS[Mês],E$5,SAÍDAS[Ano],$B$5),SUMIFS(SAÍDAS[Valor],SAÍDAS[Categoria],$B450,SAÍDAS[Mês],E$5,SAÍDAS[Ano],$B$5)))</f>
        <v>0</v>
      </c>
      <c r="F450" s="95">
        <f>IF($B450="","",IF($F$4=1,SUMIFS(SAÍDAS[Valor],SAÍDAS[Categoria],$B450,SAÍDAS[Status],"Concluído",SAÍDAS[Mês],F$5,SAÍDAS[Ano],$B$5),SUMIFS(SAÍDAS[Valor],SAÍDAS[Categoria],$B450,SAÍDAS[Mês],F$5,SAÍDAS[Ano],$B$5)))</f>
        <v>0</v>
      </c>
      <c r="G450" s="95">
        <f>IF($B450="","",IF($F$4=1,SUMIFS(SAÍDAS[Valor],SAÍDAS[Categoria],$B450,SAÍDAS[Status],"Concluído",SAÍDAS[Mês],G$5,SAÍDAS[Ano],$B$5),SUMIFS(SAÍDAS[Valor],SAÍDAS[Categoria],$B450,SAÍDAS[Mês],G$5,SAÍDAS[Ano],$B$5)))</f>
        <v>0</v>
      </c>
      <c r="H450" s="95">
        <f>IF($B450="","",IF($F$4=1,SUMIFS(SAÍDAS[Valor],SAÍDAS[Categoria],$B450,SAÍDAS[Status],"Concluído",SAÍDAS[Mês],H$5,SAÍDAS[Ano],$B$5),SUMIFS(SAÍDAS[Valor],SAÍDAS[Categoria],$B450,SAÍDAS[Mês],H$5,SAÍDAS[Ano],$B$5)))</f>
        <v>0</v>
      </c>
      <c r="I450" s="95">
        <f>IF($B450="","",IF($F$4=1,SUMIFS(SAÍDAS[Valor],SAÍDAS[Categoria],$B450,SAÍDAS[Status],"Concluído",SAÍDAS[Mês],I$5,SAÍDAS[Ano],$B$5),SUMIFS(SAÍDAS[Valor],SAÍDAS[Categoria],$B450,SAÍDAS[Mês],I$5,SAÍDAS[Ano],$B$5)))</f>
        <v>0</v>
      </c>
      <c r="J450" s="95">
        <f>IF($B450="","",IF($F$4=1,SUMIFS(SAÍDAS[Valor],SAÍDAS[Categoria],$B450,SAÍDAS[Status],"Concluído",SAÍDAS[Mês],J$5,SAÍDAS[Ano],$B$5),SUMIFS(SAÍDAS[Valor],SAÍDAS[Categoria],$B450,SAÍDAS[Mês],J$5,SAÍDAS[Ano],$B$5)))</f>
        <v>0</v>
      </c>
      <c r="K450" s="95">
        <f>IF($B450="","",IF($F$4=1,SUMIFS(SAÍDAS[Valor],SAÍDAS[Categoria],$B450,SAÍDAS[Status],"Concluído",SAÍDAS[Mês],K$5,SAÍDAS[Ano],$B$5),SUMIFS(SAÍDAS[Valor],SAÍDAS[Categoria],$B450,SAÍDAS[Mês],K$5,SAÍDAS[Ano],$B$5)))</f>
        <v>0</v>
      </c>
      <c r="L450" s="95">
        <f>IF($B450="","",IF($F$4=1,SUMIFS(SAÍDAS[Valor],SAÍDAS[Categoria],$B450,SAÍDAS[Status],"Concluído",SAÍDAS[Mês],L$5,SAÍDAS[Ano],$B$5),SUMIFS(SAÍDAS[Valor],SAÍDAS[Categoria],$B450,SAÍDAS[Mês],L$5,SAÍDAS[Ano],$B$5)))</f>
        <v>0</v>
      </c>
      <c r="M450" s="95">
        <f>IF($B450="","",IF($F$4=1,SUMIFS(SAÍDAS[Valor],SAÍDAS[Categoria],$B450,SAÍDAS[Status],"Concluído",SAÍDAS[Mês],M$5,SAÍDAS[Ano],$B$5),SUMIFS(SAÍDAS[Valor],SAÍDAS[Categoria],$B450,SAÍDAS[Mês],M$5,SAÍDAS[Ano],$B$5)))</f>
        <v>0</v>
      </c>
      <c r="N450" s="95">
        <f>IF($B450="","",IF($F$4=1,SUMIFS(SAÍDAS[Valor],SAÍDAS[Categoria],$B450,SAÍDAS[Status],"Concluído",SAÍDAS[Mês],N$5,SAÍDAS[Ano],$B$5),SUMIFS(SAÍDAS[Valor],SAÍDAS[Categoria],$B450,SAÍDAS[Mês],N$5,SAÍDAS[Ano],$B$5)))</f>
        <v>0</v>
      </c>
      <c r="O450" s="57">
        <f t="shared" si="15"/>
        <v>0</v>
      </c>
    </row>
    <row r="451" spans="2:15" x14ac:dyDescent="0.3">
      <c r="B451" s="93" t="str">
        <f>IF('PLANO DE CONTAS'!F95="","",'PLANO DE CONTAS'!F95)</f>
        <v/>
      </c>
      <c r="C451" s="61" t="str">
        <f>IF($B451="","",IF($B$450="","",IF($F$4=1,SUMIFS(SAÍDAS[Valor],SAÍDAS[Categoria],$B$450,SAÍDAS[Status],"Concluído",SAÍDAS[Mês],C$5,SAÍDAS[Ano],$B$5,SAÍDAS[Subcategoria],$B451),SUMIFS(SAÍDAS[Valor],SAÍDAS[Categoria],$B$450,SAÍDAS[Mês],C$5,SAÍDAS[Ano],$B$5,SAÍDAS[Subcategoria],$B451))))</f>
        <v/>
      </c>
      <c r="D451" s="61" t="str">
        <f>IF($B451="","",IF($B$450="","",IF($F$4=1,SUMIFS(SAÍDAS[Valor],SAÍDAS[Categoria],$B$450,SAÍDAS[Status],"Concluído",SAÍDAS[Mês],D$5,SAÍDAS[Ano],$B$5,SAÍDAS[Subcategoria],$B451),SUMIFS(SAÍDAS[Valor],SAÍDAS[Categoria],$B$450,SAÍDAS[Mês],D$5,SAÍDAS[Ano],$B$5,SAÍDAS[Subcategoria],$B451))))</f>
        <v/>
      </c>
      <c r="E451" s="61" t="str">
        <f>IF($B451="","",IF($B$450="","",IF($F$4=1,SUMIFS(SAÍDAS[Valor],SAÍDAS[Categoria],$B$450,SAÍDAS[Status],"Concluído",SAÍDAS[Mês],E$5,SAÍDAS[Ano],$B$5,SAÍDAS[Subcategoria],$B451),SUMIFS(SAÍDAS[Valor],SAÍDAS[Categoria],$B$450,SAÍDAS[Mês],E$5,SAÍDAS[Ano],$B$5,SAÍDAS[Subcategoria],$B451))))</f>
        <v/>
      </c>
      <c r="F451" s="61" t="str">
        <f>IF($B451="","",IF($B$450="","",IF($F$4=1,SUMIFS(SAÍDAS[Valor],SAÍDAS[Categoria],$B$450,SAÍDAS[Status],"Concluído",SAÍDAS[Mês],F$5,SAÍDAS[Ano],$B$5,SAÍDAS[Subcategoria],$B451),SUMIFS(SAÍDAS[Valor],SAÍDAS[Categoria],$B$450,SAÍDAS[Mês],F$5,SAÍDAS[Ano],$B$5,SAÍDAS[Subcategoria],$B451))))</f>
        <v/>
      </c>
      <c r="G451" s="61" t="str">
        <f>IF($B451="","",IF($B$450="","",IF($F$4=1,SUMIFS(SAÍDAS[Valor],SAÍDAS[Categoria],$B$450,SAÍDAS[Status],"Concluído",SAÍDAS[Mês],G$5,SAÍDAS[Ano],$B$5,SAÍDAS[Subcategoria],$B451),SUMIFS(SAÍDAS[Valor],SAÍDAS[Categoria],$B$450,SAÍDAS[Mês],G$5,SAÍDAS[Ano],$B$5,SAÍDAS[Subcategoria],$B451))))</f>
        <v/>
      </c>
      <c r="H451" s="61" t="str">
        <f>IF($B451="","",IF($B$450="","",IF($F$4=1,SUMIFS(SAÍDAS[Valor],SAÍDAS[Categoria],$B$450,SAÍDAS[Status],"Concluído",SAÍDAS[Mês],H$5,SAÍDAS[Ano],$B$5,SAÍDAS[Subcategoria],$B451),SUMIFS(SAÍDAS[Valor],SAÍDAS[Categoria],$B$450,SAÍDAS[Mês],H$5,SAÍDAS[Ano],$B$5,SAÍDAS[Subcategoria],$B451))))</f>
        <v/>
      </c>
      <c r="I451" s="61" t="str">
        <f>IF($B451="","",IF($B$450="","",IF($F$4=1,SUMIFS(SAÍDAS[Valor],SAÍDAS[Categoria],$B$450,SAÍDAS[Status],"Concluído",SAÍDAS[Mês],I$5,SAÍDAS[Ano],$B$5,SAÍDAS[Subcategoria],$B451),SUMIFS(SAÍDAS[Valor],SAÍDAS[Categoria],$B$450,SAÍDAS[Mês],I$5,SAÍDAS[Ano],$B$5,SAÍDAS[Subcategoria],$B451))))</f>
        <v/>
      </c>
      <c r="J451" s="61" t="str">
        <f>IF($B451="","",IF($B$450="","",IF($F$4=1,SUMIFS(SAÍDAS[Valor],SAÍDAS[Categoria],$B$450,SAÍDAS[Status],"Concluído",SAÍDAS[Mês],J$5,SAÍDAS[Ano],$B$5,SAÍDAS[Subcategoria],$B451),SUMIFS(SAÍDAS[Valor],SAÍDAS[Categoria],$B$450,SAÍDAS[Mês],J$5,SAÍDAS[Ano],$B$5,SAÍDAS[Subcategoria],$B451))))</f>
        <v/>
      </c>
      <c r="K451" s="61" t="str">
        <f>IF($B451="","",IF($B$450="","",IF($F$4=1,SUMIFS(SAÍDAS[Valor],SAÍDAS[Categoria],$B$450,SAÍDAS[Status],"Concluído",SAÍDAS[Mês],K$5,SAÍDAS[Ano],$B$5,SAÍDAS[Subcategoria],$B451),SUMIFS(SAÍDAS[Valor],SAÍDAS[Categoria],$B$450,SAÍDAS[Mês],K$5,SAÍDAS[Ano],$B$5,SAÍDAS[Subcategoria],$B451))))</f>
        <v/>
      </c>
      <c r="L451" s="61" t="str">
        <f>IF($B451="","",IF($B$450="","",IF($F$4=1,SUMIFS(SAÍDAS[Valor],SAÍDAS[Categoria],$B$450,SAÍDAS[Status],"Concluído",SAÍDAS[Mês],L$5,SAÍDAS[Ano],$B$5,SAÍDAS[Subcategoria],$B451),SUMIFS(SAÍDAS[Valor],SAÍDAS[Categoria],$B$450,SAÍDAS[Mês],L$5,SAÍDAS[Ano],$B$5,SAÍDAS[Subcategoria],$B451))))</f>
        <v/>
      </c>
      <c r="M451" s="61" t="str">
        <f>IF($B451="","",IF($B$450="","",IF($F$4=1,SUMIFS(SAÍDAS[Valor],SAÍDAS[Categoria],$B$450,SAÍDAS[Status],"Concluído",SAÍDAS[Mês],M$5,SAÍDAS[Ano],$B$5,SAÍDAS[Subcategoria],$B451),SUMIFS(SAÍDAS[Valor],SAÍDAS[Categoria],$B$450,SAÍDAS[Mês],M$5,SAÍDAS[Ano],$B$5,SAÍDAS[Subcategoria],$B451))))</f>
        <v/>
      </c>
      <c r="N451" s="61" t="str">
        <f>IF($B451="","",IF($B$450="","",IF($F$4=1,SUMIFS(SAÍDAS[Valor],SAÍDAS[Categoria],$B$450,SAÍDAS[Status],"Concluído",SAÍDAS[Mês],N$5,SAÍDAS[Ano],$B$5,SAÍDAS[Subcategoria],$B451),SUMIFS(SAÍDAS[Valor],SAÍDAS[Categoria],$B$450,SAÍDAS[Mês],N$5,SAÍDAS[Ano],$B$5,SAÍDAS[Subcategoria],$B451))))</f>
        <v/>
      </c>
      <c r="O451" s="57">
        <f t="shared" si="15"/>
        <v>0</v>
      </c>
    </row>
    <row r="452" spans="2:15" x14ac:dyDescent="0.3">
      <c r="B452" s="93" t="str">
        <f>IF('PLANO DE CONTAS'!F96="","",'PLANO DE CONTAS'!F96)</f>
        <v/>
      </c>
      <c r="C452" s="61" t="str">
        <f>IF($B452="","",IF($B$450="","",IF($F$4=1,SUMIFS(SAÍDAS[Valor],SAÍDAS[Categoria],$B$450,SAÍDAS[Status],"Concluído",SAÍDAS[Mês],C$5,SAÍDAS[Ano],$B$5,SAÍDAS[Subcategoria],$B452),SUMIFS(SAÍDAS[Valor],SAÍDAS[Categoria],$B$450,SAÍDAS[Mês],C$5,SAÍDAS[Ano],$B$5,SAÍDAS[Subcategoria],$B452))))</f>
        <v/>
      </c>
      <c r="D452" s="61" t="str">
        <f>IF($B452="","",IF($B$450="","",IF($F$4=1,SUMIFS(SAÍDAS[Valor],SAÍDAS[Categoria],$B$450,SAÍDAS[Status],"Concluído",SAÍDAS[Mês],D$5,SAÍDAS[Ano],$B$5,SAÍDAS[Subcategoria],$B452),SUMIFS(SAÍDAS[Valor],SAÍDAS[Categoria],$B$450,SAÍDAS[Mês],D$5,SAÍDAS[Ano],$B$5,SAÍDAS[Subcategoria],$B452))))</f>
        <v/>
      </c>
      <c r="E452" s="61" t="str">
        <f>IF($B452="","",IF($B$450="","",IF($F$4=1,SUMIFS(SAÍDAS[Valor],SAÍDAS[Categoria],$B$450,SAÍDAS[Status],"Concluído",SAÍDAS[Mês],E$5,SAÍDAS[Ano],$B$5,SAÍDAS[Subcategoria],$B452),SUMIFS(SAÍDAS[Valor],SAÍDAS[Categoria],$B$450,SAÍDAS[Mês],E$5,SAÍDAS[Ano],$B$5,SAÍDAS[Subcategoria],$B452))))</f>
        <v/>
      </c>
      <c r="F452" s="61" t="str">
        <f>IF($B452="","",IF($B$450="","",IF($F$4=1,SUMIFS(SAÍDAS[Valor],SAÍDAS[Categoria],$B$450,SAÍDAS[Status],"Concluído",SAÍDAS[Mês],F$5,SAÍDAS[Ano],$B$5,SAÍDAS[Subcategoria],$B452),SUMIFS(SAÍDAS[Valor],SAÍDAS[Categoria],$B$450,SAÍDAS[Mês],F$5,SAÍDAS[Ano],$B$5,SAÍDAS[Subcategoria],$B452))))</f>
        <v/>
      </c>
      <c r="G452" s="61" t="str">
        <f>IF($B452="","",IF($B$450="","",IF($F$4=1,SUMIFS(SAÍDAS[Valor],SAÍDAS[Categoria],$B$450,SAÍDAS[Status],"Concluído",SAÍDAS[Mês],G$5,SAÍDAS[Ano],$B$5,SAÍDAS[Subcategoria],$B452),SUMIFS(SAÍDAS[Valor],SAÍDAS[Categoria],$B$450,SAÍDAS[Mês],G$5,SAÍDAS[Ano],$B$5,SAÍDAS[Subcategoria],$B452))))</f>
        <v/>
      </c>
      <c r="H452" s="61" t="str">
        <f>IF($B452="","",IF($B$450="","",IF($F$4=1,SUMIFS(SAÍDAS[Valor],SAÍDAS[Categoria],$B$450,SAÍDAS[Status],"Concluído",SAÍDAS[Mês],H$5,SAÍDAS[Ano],$B$5,SAÍDAS[Subcategoria],$B452),SUMIFS(SAÍDAS[Valor],SAÍDAS[Categoria],$B$450,SAÍDAS[Mês],H$5,SAÍDAS[Ano],$B$5,SAÍDAS[Subcategoria],$B452))))</f>
        <v/>
      </c>
      <c r="I452" s="61" t="str">
        <f>IF($B452="","",IF($B$450="","",IF($F$4=1,SUMIFS(SAÍDAS[Valor],SAÍDAS[Categoria],$B$450,SAÍDAS[Status],"Concluído",SAÍDAS[Mês],I$5,SAÍDAS[Ano],$B$5,SAÍDAS[Subcategoria],$B452),SUMIFS(SAÍDAS[Valor],SAÍDAS[Categoria],$B$450,SAÍDAS[Mês],I$5,SAÍDAS[Ano],$B$5,SAÍDAS[Subcategoria],$B452))))</f>
        <v/>
      </c>
      <c r="J452" s="61" t="str">
        <f>IF($B452="","",IF($B$450="","",IF($F$4=1,SUMIFS(SAÍDAS[Valor],SAÍDAS[Categoria],$B$450,SAÍDAS[Status],"Concluído",SAÍDAS[Mês],J$5,SAÍDAS[Ano],$B$5,SAÍDAS[Subcategoria],$B452),SUMIFS(SAÍDAS[Valor],SAÍDAS[Categoria],$B$450,SAÍDAS[Mês],J$5,SAÍDAS[Ano],$B$5,SAÍDAS[Subcategoria],$B452))))</f>
        <v/>
      </c>
      <c r="K452" s="61" t="str">
        <f>IF($B452="","",IF($B$450="","",IF($F$4=1,SUMIFS(SAÍDAS[Valor],SAÍDAS[Categoria],$B$450,SAÍDAS[Status],"Concluído",SAÍDAS[Mês],K$5,SAÍDAS[Ano],$B$5,SAÍDAS[Subcategoria],$B452),SUMIFS(SAÍDAS[Valor],SAÍDAS[Categoria],$B$450,SAÍDAS[Mês],K$5,SAÍDAS[Ano],$B$5,SAÍDAS[Subcategoria],$B452))))</f>
        <v/>
      </c>
      <c r="L452" s="61" t="str">
        <f>IF($B452="","",IF($B$450="","",IF($F$4=1,SUMIFS(SAÍDAS[Valor],SAÍDAS[Categoria],$B$450,SAÍDAS[Status],"Concluído",SAÍDAS[Mês],L$5,SAÍDAS[Ano],$B$5,SAÍDAS[Subcategoria],$B452),SUMIFS(SAÍDAS[Valor],SAÍDAS[Categoria],$B$450,SAÍDAS[Mês],L$5,SAÍDAS[Ano],$B$5,SAÍDAS[Subcategoria],$B452))))</f>
        <v/>
      </c>
      <c r="M452" s="61" t="str">
        <f>IF($B452="","",IF($B$450="","",IF($F$4=1,SUMIFS(SAÍDAS[Valor],SAÍDAS[Categoria],$B$450,SAÍDAS[Status],"Concluído",SAÍDAS[Mês],M$5,SAÍDAS[Ano],$B$5,SAÍDAS[Subcategoria],$B452),SUMIFS(SAÍDAS[Valor],SAÍDAS[Categoria],$B$450,SAÍDAS[Mês],M$5,SAÍDAS[Ano],$B$5,SAÍDAS[Subcategoria],$B452))))</f>
        <v/>
      </c>
      <c r="N452" s="61" t="str">
        <f>IF($B452="","",IF($B$450="","",IF($F$4=1,SUMIFS(SAÍDAS[Valor],SAÍDAS[Categoria],$B$450,SAÍDAS[Status],"Concluído",SAÍDAS[Mês],N$5,SAÍDAS[Ano],$B$5,SAÍDAS[Subcategoria],$B452),SUMIFS(SAÍDAS[Valor],SAÍDAS[Categoria],$B$450,SAÍDAS[Mês],N$5,SAÍDAS[Ano],$B$5,SAÍDAS[Subcategoria],$B452))))</f>
        <v/>
      </c>
      <c r="O452" s="57">
        <f t="shared" ref="O452:O470" si="17">SUBTOTAL(9,C452,D452,E452,F452,G452,H452,I452,J452,K452,L452,M452,N452)</f>
        <v>0</v>
      </c>
    </row>
    <row r="453" spans="2:15" x14ac:dyDescent="0.3">
      <c r="B453" s="93" t="str">
        <f>IF('PLANO DE CONTAS'!F97="","",'PLANO DE CONTAS'!F97)</f>
        <v/>
      </c>
      <c r="C453" s="61" t="str">
        <f>IF($B453="","",IF($B$450="","",IF($F$4=1,SUMIFS(SAÍDAS[Valor],SAÍDAS[Categoria],$B$450,SAÍDAS[Status],"Concluído",SAÍDAS[Mês],C$5,SAÍDAS[Ano],$B$5,SAÍDAS[Subcategoria],$B453),SUMIFS(SAÍDAS[Valor],SAÍDAS[Categoria],$B$450,SAÍDAS[Mês],C$5,SAÍDAS[Ano],$B$5,SAÍDAS[Subcategoria],$B453))))</f>
        <v/>
      </c>
      <c r="D453" s="61" t="str">
        <f>IF($B453="","",IF($B$450="","",IF($F$4=1,SUMIFS(SAÍDAS[Valor],SAÍDAS[Categoria],$B$450,SAÍDAS[Status],"Concluído",SAÍDAS[Mês],D$5,SAÍDAS[Ano],$B$5,SAÍDAS[Subcategoria],$B453),SUMIFS(SAÍDAS[Valor],SAÍDAS[Categoria],$B$450,SAÍDAS[Mês],D$5,SAÍDAS[Ano],$B$5,SAÍDAS[Subcategoria],$B453))))</f>
        <v/>
      </c>
      <c r="E453" s="61" t="str">
        <f>IF($B453="","",IF($B$450="","",IF($F$4=1,SUMIFS(SAÍDAS[Valor],SAÍDAS[Categoria],$B$450,SAÍDAS[Status],"Concluído",SAÍDAS[Mês],E$5,SAÍDAS[Ano],$B$5,SAÍDAS[Subcategoria],$B453),SUMIFS(SAÍDAS[Valor],SAÍDAS[Categoria],$B$450,SAÍDAS[Mês],E$5,SAÍDAS[Ano],$B$5,SAÍDAS[Subcategoria],$B453))))</f>
        <v/>
      </c>
      <c r="F453" s="61" t="str">
        <f>IF($B453="","",IF($B$450="","",IF($F$4=1,SUMIFS(SAÍDAS[Valor],SAÍDAS[Categoria],$B$450,SAÍDAS[Status],"Concluído",SAÍDAS[Mês],F$5,SAÍDAS[Ano],$B$5,SAÍDAS[Subcategoria],$B453),SUMIFS(SAÍDAS[Valor],SAÍDAS[Categoria],$B$450,SAÍDAS[Mês],F$5,SAÍDAS[Ano],$B$5,SAÍDAS[Subcategoria],$B453))))</f>
        <v/>
      </c>
      <c r="G453" s="61" t="str">
        <f>IF($B453="","",IF($B$450="","",IF($F$4=1,SUMIFS(SAÍDAS[Valor],SAÍDAS[Categoria],$B$450,SAÍDAS[Status],"Concluído",SAÍDAS[Mês],G$5,SAÍDAS[Ano],$B$5,SAÍDAS[Subcategoria],$B453),SUMIFS(SAÍDAS[Valor],SAÍDAS[Categoria],$B$450,SAÍDAS[Mês],G$5,SAÍDAS[Ano],$B$5,SAÍDAS[Subcategoria],$B453))))</f>
        <v/>
      </c>
      <c r="H453" s="61" t="str">
        <f>IF($B453="","",IF($B$450="","",IF($F$4=1,SUMIFS(SAÍDAS[Valor],SAÍDAS[Categoria],$B$450,SAÍDAS[Status],"Concluído",SAÍDAS[Mês],H$5,SAÍDAS[Ano],$B$5,SAÍDAS[Subcategoria],$B453),SUMIFS(SAÍDAS[Valor],SAÍDAS[Categoria],$B$450,SAÍDAS[Mês],H$5,SAÍDAS[Ano],$B$5,SAÍDAS[Subcategoria],$B453))))</f>
        <v/>
      </c>
      <c r="I453" s="61" t="str">
        <f>IF($B453="","",IF($B$450="","",IF($F$4=1,SUMIFS(SAÍDAS[Valor],SAÍDAS[Categoria],$B$450,SAÍDAS[Status],"Concluído",SAÍDAS[Mês],I$5,SAÍDAS[Ano],$B$5,SAÍDAS[Subcategoria],$B453),SUMIFS(SAÍDAS[Valor],SAÍDAS[Categoria],$B$450,SAÍDAS[Mês],I$5,SAÍDAS[Ano],$B$5,SAÍDAS[Subcategoria],$B453))))</f>
        <v/>
      </c>
      <c r="J453" s="61" t="str">
        <f>IF($B453="","",IF($B$450="","",IF($F$4=1,SUMIFS(SAÍDAS[Valor],SAÍDAS[Categoria],$B$450,SAÍDAS[Status],"Concluído",SAÍDAS[Mês],J$5,SAÍDAS[Ano],$B$5,SAÍDAS[Subcategoria],$B453),SUMIFS(SAÍDAS[Valor],SAÍDAS[Categoria],$B$450,SAÍDAS[Mês],J$5,SAÍDAS[Ano],$B$5,SAÍDAS[Subcategoria],$B453))))</f>
        <v/>
      </c>
      <c r="K453" s="61" t="str">
        <f>IF($B453="","",IF($B$450="","",IF($F$4=1,SUMIFS(SAÍDAS[Valor],SAÍDAS[Categoria],$B$450,SAÍDAS[Status],"Concluído",SAÍDAS[Mês],K$5,SAÍDAS[Ano],$B$5,SAÍDAS[Subcategoria],$B453),SUMIFS(SAÍDAS[Valor],SAÍDAS[Categoria],$B$450,SAÍDAS[Mês],K$5,SAÍDAS[Ano],$B$5,SAÍDAS[Subcategoria],$B453))))</f>
        <v/>
      </c>
      <c r="L453" s="61" t="str">
        <f>IF($B453="","",IF($B$450="","",IF($F$4=1,SUMIFS(SAÍDAS[Valor],SAÍDAS[Categoria],$B$450,SAÍDAS[Status],"Concluído",SAÍDAS[Mês],L$5,SAÍDAS[Ano],$B$5,SAÍDAS[Subcategoria],$B453),SUMIFS(SAÍDAS[Valor],SAÍDAS[Categoria],$B$450,SAÍDAS[Mês],L$5,SAÍDAS[Ano],$B$5,SAÍDAS[Subcategoria],$B453))))</f>
        <v/>
      </c>
      <c r="M453" s="61" t="str">
        <f>IF($B453="","",IF($B$450="","",IF($F$4=1,SUMIFS(SAÍDAS[Valor],SAÍDAS[Categoria],$B$450,SAÍDAS[Status],"Concluído",SAÍDAS[Mês],M$5,SAÍDAS[Ano],$B$5,SAÍDAS[Subcategoria],$B453),SUMIFS(SAÍDAS[Valor],SAÍDAS[Categoria],$B$450,SAÍDAS[Mês],M$5,SAÍDAS[Ano],$B$5,SAÍDAS[Subcategoria],$B453))))</f>
        <v/>
      </c>
      <c r="N453" s="61" t="str">
        <f>IF($B453="","",IF($B$450="","",IF($F$4=1,SUMIFS(SAÍDAS[Valor],SAÍDAS[Categoria],$B$450,SAÍDAS[Status],"Concluído",SAÍDAS[Mês],N$5,SAÍDAS[Ano],$B$5,SAÍDAS[Subcategoria],$B453),SUMIFS(SAÍDAS[Valor],SAÍDAS[Categoria],$B$450,SAÍDAS[Mês],N$5,SAÍDAS[Ano],$B$5,SAÍDAS[Subcategoria],$B453))))</f>
        <v/>
      </c>
      <c r="O453" s="57">
        <f t="shared" si="17"/>
        <v>0</v>
      </c>
    </row>
    <row r="454" spans="2:15" x14ac:dyDescent="0.3">
      <c r="B454" s="93" t="str">
        <f>IF('PLANO DE CONTAS'!F98="","",'PLANO DE CONTAS'!F98)</f>
        <v/>
      </c>
      <c r="C454" s="61" t="str">
        <f>IF($B454="","",IF($B$450="","",IF($F$4=1,SUMIFS(SAÍDAS[Valor],SAÍDAS[Categoria],$B$450,SAÍDAS[Status],"Concluído",SAÍDAS[Mês],C$5,SAÍDAS[Ano],$B$5,SAÍDAS[Subcategoria],$B454),SUMIFS(SAÍDAS[Valor],SAÍDAS[Categoria],$B$450,SAÍDAS[Mês],C$5,SAÍDAS[Ano],$B$5,SAÍDAS[Subcategoria],$B454))))</f>
        <v/>
      </c>
      <c r="D454" s="61" t="str">
        <f>IF($B454="","",IF($B$450="","",IF($F$4=1,SUMIFS(SAÍDAS[Valor],SAÍDAS[Categoria],$B$450,SAÍDAS[Status],"Concluído",SAÍDAS[Mês],D$5,SAÍDAS[Ano],$B$5,SAÍDAS[Subcategoria],$B454),SUMIFS(SAÍDAS[Valor],SAÍDAS[Categoria],$B$450,SAÍDAS[Mês],D$5,SAÍDAS[Ano],$B$5,SAÍDAS[Subcategoria],$B454))))</f>
        <v/>
      </c>
      <c r="E454" s="61" t="str">
        <f>IF($B454="","",IF($B$450="","",IF($F$4=1,SUMIFS(SAÍDAS[Valor],SAÍDAS[Categoria],$B$450,SAÍDAS[Status],"Concluído",SAÍDAS[Mês],E$5,SAÍDAS[Ano],$B$5,SAÍDAS[Subcategoria],$B454),SUMIFS(SAÍDAS[Valor],SAÍDAS[Categoria],$B$450,SAÍDAS[Mês],E$5,SAÍDAS[Ano],$B$5,SAÍDAS[Subcategoria],$B454))))</f>
        <v/>
      </c>
      <c r="F454" s="61" t="str">
        <f>IF($B454="","",IF($B$450="","",IF($F$4=1,SUMIFS(SAÍDAS[Valor],SAÍDAS[Categoria],$B$450,SAÍDAS[Status],"Concluído",SAÍDAS[Mês],F$5,SAÍDAS[Ano],$B$5,SAÍDAS[Subcategoria],$B454),SUMIFS(SAÍDAS[Valor],SAÍDAS[Categoria],$B$450,SAÍDAS[Mês],F$5,SAÍDAS[Ano],$B$5,SAÍDAS[Subcategoria],$B454))))</f>
        <v/>
      </c>
      <c r="G454" s="61" t="str">
        <f>IF($B454="","",IF($B$450="","",IF($F$4=1,SUMIFS(SAÍDAS[Valor],SAÍDAS[Categoria],$B$450,SAÍDAS[Status],"Concluído",SAÍDAS[Mês],G$5,SAÍDAS[Ano],$B$5,SAÍDAS[Subcategoria],$B454),SUMIFS(SAÍDAS[Valor],SAÍDAS[Categoria],$B$450,SAÍDAS[Mês],G$5,SAÍDAS[Ano],$B$5,SAÍDAS[Subcategoria],$B454))))</f>
        <v/>
      </c>
      <c r="H454" s="61" t="str">
        <f>IF($B454="","",IF($B$450="","",IF($F$4=1,SUMIFS(SAÍDAS[Valor],SAÍDAS[Categoria],$B$450,SAÍDAS[Status],"Concluído",SAÍDAS[Mês],H$5,SAÍDAS[Ano],$B$5,SAÍDAS[Subcategoria],$B454),SUMIFS(SAÍDAS[Valor],SAÍDAS[Categoria],$B$450,SAÍDAS[Mês],H$5,SAÍDAS[Ano],$B$5,SAÍDAS[Subcategoria],$B454))))</f>
        <v/>
      </c>
      <c r="I454" s="61" t="str">
        <f>IF($B454="","",IF($B$450="","",IF($F$4=1,SUMIFS(SAÍDAS[Valor],SAÍDAS[Categoria],$B$450,SAÍDAS[Status],"Concluído",SAÍDAS[Mês],I$5,SAÍDAS[Ano],$B$5,SAÍDAS[Subcategoria],$B454),SUMIFS(SAÍDAS[Valor],SAÍDAS[Categoria],$B$450,SAÍDAS[Mês],I$5,SAÍDAS[Ano],$B$5,SAÍDAS[Subcategoria],$B454))))</f>
        <v/>
      </c>
      <c r="J454" s="61" t="str">
        <f>IF($B454="","",IF($B$450="","",IF($F$4=1,SUMIFS(SAÍDAS[Valor],SAÍDAS[Categoria],$B$450,SAÍDAS[Status],"Concluído",SAÍDAS[Mês],J$5,SAÍDAS[Ano],$B$5,SAÍDAS[Subcategoria],$B454),SUMIFS(SAÍDAS[Valor],SAÍDAS[Categoria],$B$450,SAÍDAS[Mês],J$5,SAÍDAS[Ano],$B$5,SAÍDAS[Subcategoria],$B454))))</f>
        <v/>
      </c>
      <c r="K454" s="61" t="str">
        <f>IF($B454="","",IF($B$450="","",IF($F$4=1,SUMIFS(SAÍDAS[Valor],SAÍDAS[Categoria],$B$450,SAÍDAS[Status],"Concluído",SAÍDAS[Mês],K$5,SAÍDAS[Ano],$B$5,SAÍDAS[Subcategoria],$B454),SUMIFS(SAÍDAS[Valor],SAÍDAS[Categoria],$B$450,SAÍDAS[Mês],K$5,SAÍDAS[Ano],$B$5,SAÍDAS[Subcategoria],$B454))))</f>
        <v/>
      </c>
      <c r="L454" s="61" t="str">
        <f>IF($B454="","",IF($B$450="","",IF($F$4=1,SUMIFS(SAÍDAS[Valor],SAÍDAS[Categoria],$B$450,SAÍDAS[Status],"Concluído",SAÍDAS[Mês],L$5,SAÍDAS[Ano],$B$5,SAÍDAS[Subcategoria],$B454),SUMIFS(SAÍDAS[Valor],SAÍDAS[Categoria],$B$450,SAÍDAS[Mês],L$5,SAÍDAS[Ano],$B$5,SAÍDAS[Subcategoria],$B454))))</f>
        <v/>
      </c>
      <c r="M454" s="61" t="str">
        <f>IF($B454="","",IF($B$450="","",IF($F$4=1,SUMIFS(SAÍDAS[Valor],SAÍDAS[Categoria],$B$450,SAÍDAS[Status],"Concluído",SAÍDAS[Mês],M$5,SAÍDAS[Ano],$B$5,SAÍDAS[Subcategoria],$B454),SUMIFS(SAÍDAS[Valor],SAÍDAS[Categoria],$B$450,SAÍDAS[Mês],M$5,SAÍDAS[Ano],$B$5,SAÍDAS[Subcategoria],$B454))))</f>
        <v/>
      </c>
      <c r="N454" s="61" t="str">
        <f>IF($B454="","",IF($B$450="","",IF($F$4=1,SUMIFS(SAÍDAS[Valor],SAÍDAS[Categoria],$B$450,SAÍDAS[Status],"Concluído",SAÍDAS[Mês],N$5,SAÍDAS[Ano],$B$5,SAÍDAS[Subcategoria],$B454),SUMIFS(SAÍDAS[Valor],SAÍDAS[Categoria],$B$450,SAÍDAS[Mês],N$5,SAÍDAS[Ano],$B$5,SAÍDAS[Subcategoria],$B454))))</f>
        <v/>
      </c>
      <c r="O454" s="57">
        <f t="shared" si="17"/>
        <v>0</v>
      </c>
    </row>
    <row r="455" spans="2:15" x14ac:dyDescent="0.3">
      <c r="B455" s="93" t="str">
        <f>IF('PLANO DE CONTAS'!F99="","",'PLANO DE CONTAS'!F99)</f>
        <v/>
      </c>
      <c r="C455" s="61" t="str">
        <f>IF($B455="","",IF($B$450="","",IF($F$4=1,SUMIFS(SAÍDAS[Valor],SAÍDAS[Categoria],$B$450,SAÍDAS[Status],"Concluído",SAÍDAS[Mês],C$5,SAÍDAS[Ano],$B$5,SAÍDAS[Subcategoria],$B455),SUMIFS(SAÍDAS[Valor],SAÍDAS[Categoria],$B$450,SAÍDAS[Mês],C$5,SAÍDAS[Ano],$B$5,SAÍDAS[Subcategoria],$B455))))</f>
        <v/>
      </c>
      <c r="D455" s="61" t="str">
        <f>IF($B455="","",IF($B$450="","",IF($F$4=1,SUMIFS(SAÍDAS[Valor],SAÍDAS[Categoria],$B$450,SAÍDAS[Status],"Concluído",SAÍDAS[Mês],D$5,SAÍDAS[Ano],$B$5,SAÍDAS[Subcategoria],$B455),SUMIFS(SAÍDAS[Valor],SAÍDAS[Categoria],$B$450,SAÍDAS[Mês],D$5,SAÍDAS[Ano],$B$5,SAÍDAS[Subcategoria],$B455))))</f>
        <v/>
      </c>
      <c r="E455" s="61" t="str">
        <f>IF($B455="","",IF($B$450="","",IF($F$4=1,SUMIFS(SAÍDAS[Valor],SAÍDAS[Categoria],$B$450,SAÍDAS[Status],"Concluído",SAÍDAS[Mês],E$5,SAÍDAS[Ano],$B$5,SAÍDAS[Subcategoria],$B455),SUMIFS(SAÍDAS[Valor],SAÍDAS[Categoria],$B$450,SAÍDAS[Mês],E$5,SAÍDAS[Ano],$B$5,SAÍDAS[Subcategoria],$B455))))</f>
        <v/>
      </c>
      <c r="F455" s="61" t="str">
        <f>IF($B455="","",IF($B$450="","",IF($F$4=1,SUMIFS(SAÍDAS[Valor],SAÍDAS[Categoria],$B$450,SAÍDAS[Status],"Concluído",SAÍDAS[Mês],F$5,SAÍDAS[Ano],$B$5,SAÍDAS[Subcategoria],$B455),SUMIFS(SAÍDAS[Valor],SAÍDAS[Categoria],$B$450,SAÍDAS[Mês],F$5,SAÍDAS[Ano],$B$5,SAÍDAS[Subcategoria],$B455))))</f>
        <v/>
      </c>
      <c r="G455" s="61" t="str">
        <f>IF($B455="","",IF($B$450="","",IF($F$4=1,SUMIFS(SAÍDAS[Valor],SAÍDAS[Categoria],$B$450,SAÍDAS[Status],"Concluído",SAÍDAS[Mês],G$5,SAÍDAS[Ano],$B$5,SAÍDAS[Subcategoria],$B455),SUMIFS(SAÍDAS[Valor],SAÍDAS[Categoria],$B$450,SAÍDAS[Mês],G$5,SAÍDAS[Ano],$B$5,SAÍDAS[Subcategoria],$B455))))</f>
        <v/>
      </c>
      <c r="H455" s="61" t="str">
        <f>IF($B455="","",IF($B$450="","",IF($F$4=1,SUMIFS(SAÍDAS[Valor],SAÍDAS[Categoria],$B$450,SAÍDAS[Status],"Concluído",SAÍDAS[Mês],H$5,SAÍDAS[Ano],$B$5,SAÍDAS[Subcategoria],$B455),SUMIFS(SAÍDAS[Valor],SAÍDAS[Categoria],$B$450,SAÍDAS[Mês],H$5,SAÍDAS[Ano],$B$5,SAÍDAS[Subcategoria],$B455))))</f>
        <v/>
      </c>
      <c r="I455" s="61" t="str">
        <f>IF($B455="","",IF($B$450="","",IF($F$4=1,SUMIFS(SAÍDAS[Valor],SAÍDAS[Categoria],$B$450,SAÍDAS[Status],"Concluído",SAÍDAS[Mês],I$5,SAÍDAS[Ano],$B$5,SAÍDAS[Subcategoria],$B455),SUMIFS(SAÍDAS[Valor],SAÍDAS[Categoria],$B$450,SAÍDAS[Mês],I$5,SAÍDAS[Ano],$B$5,SAÍDAS[Subcategoria],$B455))))</f>
        <v/>
      </c>
      <c r="J455" s="61" t="str">
        <f>IF($B455="","",IF($B$450="","",IF($F$4=1,SUMIFS(SAÍDAS[Valor],SAÍDAS[Categoria],$B$450,SAÍDAS[Status],"Concluído",SAÍDAS[Mês],J$5,SAÍDAS[Ano],$B$5,SAÍDAS[Subcategoria],$B455),SUMIFS(SAÍDAS[Valor],SAÍDAS[Categoria],$B$450,SAÍDAS[Mês],J$5,SAÍDAS[Ano],$B$5,SAÍDAS[Subcategoria],$B455))))</f>
        <v/>
      </c>
      <c r="K455" s="61" t="str">
        <f>IF($B455="","",IF($B$450="","",IF($F$4=1,SUMIFS(SAÍDAS[Valor],SAÍDAS[Categoria],$B$450,SAÍDAS[Status],"Concluído",SAÍDAS[Mês],K$5,SAÍDAS[Ano],$B$5,SAÍDAS[Subcategoria],$B455),SUMIFS(SAÍDAS[Valor],SAÍDAS[Categoria],$B$450,SAÍDAS[Mês],K$5,SAÍDAS[Ano],$B$5,SAÍDAS[Subcategoria],$B455))))</f>
        <v/>
      </c>
      <c r="L455" s="61" t="str">
        <f>IF($B455="","",IF($B$450="","",IF($F$4=1,SUMIFS(SAÍDAS[Valor],SAÍDAS[Categoria],$B$450,SAÍDAS[Status],"Concluído",SAÍDAS[Mês],L$5,SAÍDAS[Ano],$B$5,SAÍDAS[Subcategoria],$B455),SUMIFS(SAÍDAS[Valor],SAÍDAS[Categoria],$B$450,SAÍDAS[Mês],L$5,SAÍDAS[Ano],$B$5,SAÍDAS[Subcategoria],$B455))))</f>
        <v/>
      </c>
      <c r="M455" s="61" t="str">
        <f>IF($B455="","",IF($B$450="","",IF($F$4=1,SUMIFS(SAÍDAS[Valor],SAÍDAS[Categoria],$B$450,SAÍDAS[Status],"Concluído",SAÍDAS[Mês],M$5,SAÍDAS[Ano],$B$5,SAÍDAS[Subcategoria],$B455),SUMIFS(SAÍDAS[Valor],SAÍDAS[Categoria],$B$450,SAÍDAS[Mês],M$5,SAÍDAS[Ano],$B$5,SAÍDAS[Subcategoria],$B455))))</f>
        <v/>
      </c>
      <c r="N455" s="61" t="str">
        <f>IF($B455="","",IF($B$450="","",IF($F$4=1,SUMIFS(SAÍDAS[Valor],SAÍDAS[Categoria],$B$450,SAÍDAS[Status],"Concluído",SAÍDAS[Mês],N$5,SAÍDAS[Ano],$B$5,SAÍDAS[Subcategoria],$B455),SUMIFS(SAÍDAS[Valor],SAÍDAS[Categoria],$B$450,SAÍDAS[Mês],N$5,SAÍDAS[Ano],$B$5,SAÍDAS[Subcategoria],$B455))))</f>
        <v/>
      </c>
      <c r="O455" s="57">
        <f t="shared" si="17"/>
        <v>0</v>
      </c>
    </row>
    <row r="456" spans="2:15" x14ac:dyDescent="0.3">
      <c r="B456" s="93" t="str">
        <f>IF('PLANO DE CONTAS'!F100="","",'PLANO DE CONTAS'!F100)</f>
        <v/>
      </c>
      <c r="C456" s="61" t="str">
        <f>IF($B456="","",IF($B$450="","",IF($F$4=1,SUMIFS(SAÍDAS[Valor],SAÍDAS[Categoria],$B$450,SAÍDAS[Status],"Concluído",SAÍDAS[Mês],C$5,SAÍDAS[Ano],$B$5,SAÍDAS[Subcategoria],$B456),SUMIFS(SAÍDAS[Valor],SAÍDAS[Categoria],$B$450,SAÍDAS[Mês],C$5,SAÍDAS[Ano],$B$5,SAÍDAS[Subcategoria],$B456))))</f>
        <v/>
      </c>
      <c r="D456" s="61" t="str">
        <f>IF($B456="","",IF($B$450="","",IF($F$4=1,SUMIFS(SAÍDAS[Valor],SAÍDAS[Categoria],$B$450,SAÍDAS[Status],"Concluído",SAÍDAS[Mês],D$5,SAÍDAS[Ano],$B$5,SAÍDAS[Subcategoria],$B456),SUMIFS(SAÍDAS[Valor],SAÍDAS[Categoria],$B$450,SAÍDAS[Mês],D$5,SAÍDAS[Ano],$B$5,SAÍDAS[Subcategoria],$B456))))</f>
        <v/>
      </c>
      <c r="E456" s="61" t="str">
        <f>IF($B456="","",IF($B$450="","",IF($F$4=1,SUMIFS(SAÍDAS[Valor],SAÍDAS[Categoria],$B$450,SAÍDAS[Status],"Concluído",SAÍDAS[Mês],E$5,SAÍDAS[Ano],$B$5,SAÍDAS[Subcategoria],$B456),SUMIFS(SAÍDAS[Valor],SAÍDAS[Categoria],$B$450,SAÍDAS[Mês],E$5,SAÍDAS[Ano],$B$5,SAÍDAS[Subcategoria],$B456))))</f>
        <v/>
      </c>
      <c r="F456" s="61" t="str">
        <f>IF($B456="","",IF($B$450="","",IF($F$4=1,SUMIFS(SAÍDAS[Valor],SAÍDAS[Categoria],$B$450,SAÍDAS[Status],"Concluído",SAÍDAS[Mês],F$5,SAÍDAS[Ano],$B$5,SAÍDAS[Subcategoria],$B456),SUMIFS(SAÍDAS[Valor],SAÍDAS[Categoria],$B$450,SAÍDAS[Mês],F$5,SAÍDAS[Ano],$B$5,SAÍDAS[Subcategoria],$B456))))</f>
        <v/>
      </c>
      <c r="G456" s="61" t="str">
        <f>IF($B456="","",IF($B$450="","",IF($F$4=1,SUMIFS(SAÍDAS[Valor],SAÍDAS[Categoria],$B$450,SAÍDAS[Status],"Concluído",SAÍDAS[Mês],G$5,SAÍDAS[Ano],$B$5,SAÍDAS[Subcategoria],$B456),SUMIFS(SAÍDAS[Valor],SAÍDAS[Categoria],$B$450,SAÍDAS[Mês],G$5,SAÍDAS[Ano],$B$5,SAÍDAS[Subcategoria],$B456))))</f>
        <v/>
      </c>
      <c r="H456" s="61" t="str">
        <f>IF($B456="","",IF($B$450="","",IF($F$4=1,SUMIFS(SAÍDAS[Valor],SAÍDAS[Categoria],$B$450,SAÍDAS[Status],"Concluído",SAÍDAS[Mês],H$5,SAÍDAS[Ano],$B$5,SAÍDAS[Subcategoria],$B456),SUMIFS(SAÍDAS[Valor],SAÍDAS[Categoria],$B$450,SAÍDAS[Mês],H$5,SAÍDAS[Ano],$B$5,SAÍDAS[Subcategoria],$B456))))</f>
        <v/>
      </c>
      <c r="I456" s="61" t="str">
        <f>IF($B456="","",IF($B$450="","",IF($F$4=1,SUMIFS(SAÍDAS[Valor],SAÍDAS[Categoria],$B$450,SAÍDAS[Status],"Concluído",SAÍDAS[Mês],I$5,SAÍDAS[Ano],$B$5,SAÍDAS[Subcategoria],$B456),SUMIFS(SAÍDAS[Valor],SAÍDAS[Categoria],$B$450,SAÍDAS[Mês],I$5,SAÍDAS[Ano],$B$5,SAÍDAS[Subcategoria],$B456))))</f>
        <v/>
      </c>
      <c r="J456" s="61" t="str">
        <f>IF($B456="","",IF($B$450="","",IF($F$4=1,SUMIFS(SAÍDAS[Valor],SAÍDAS[Categoria],$B$450,SAÍDAS[Status],"Concluído",SAÍDAS[Mês],J$5,SAÍDAS[Ano],$B$5,SAÍDAS[Subcategoria],$B456),SUMIFS(SAÍDAS[Valor],SAÍDAS[Categoria],$B$450,SAÍDAS[Mês],J$5,SAÍDAS[Ano],$B$5,SAÍDAS[Subcategoria],$B456))))</f>
        <v/>
      </c>
      <c r="K456" s="61" t="str">
        <f>IF($B456="","",IF($B$450="","",IF($F$4=1,SUMIFS(SAÍDAS[Valor],SAÍDAS[Categoria],$B$450,SAÍDAS[Status],"Concluído",SAÍDAS[Mês],K$5,SAÍDAS[Ano],$B$5,SAÍDAS[Subcategoria],$B456),SUMIFS(SAÍDAS[Valor],SAÍDAS[Categoria],$B$450,SAÍDAS[Mês],K$5,SAÍDAS[Ano],$B$5,SAÍDAS[Subcategoria],$B456))))</f>
        <v/>
      </c>
      <c r="L456" s="61" t="str">
        <f>IF($B456="","",IF($B$450="","",IF($F$4=1,SUMIFS(SAÍDAS[Valor],SAÍDAS[Categoria],$B$450,SAÍDAS[Status],"Concluído",SAÍDAS[Mês],L$5,SAÍDAS[Ano],$B$5,SAÍDAS[Subcategoria],$B456),SUMIFS(SAÍDAS[Valor],SAÍDAS[Categoria],$B$450,SAÍDAS[Mês],L$5,SAÍDAS[Ano],$B$5,SAÍDAS[Subcategoria],$B456))))</f>
        <v/>
      </c>
      <c r="M456" s="61" t="str">
        <f>IF($B456="","",IF($B$450="","",IF($F$4=1,SUMIFS(SAÍDAS[Valor],SAÍDAS[Categoria],$B$450,SAÍDAS[Status],"Concluído",SAÍDAS[Mês],M$5,SAÍDAS[Ano],$B$5,SAÍDAS[Subcategoria],$B456),SUMIFS(SAÍDAS[Valor],SAÍDAS[Categoria],$B$450,SAÍDAS[Mês],M$5,SAÍDAS[Ano],$B$5,SAÍDAS[Subcategoria],$B456))))</f>
        <v/>
      </c>
      <c r="N456" s="61" t="str">
        <f>IF($B456="","",IF($B$450="","",IF($F$4=1,SUMIFS(SAÍDAS[Valor],SAÍDAS[Categoria],$B$450,SAÍDAS[Status],"Concluído",SAÍDAS[Mês],N$5,SAÍDAS[Ano],$B$5,SAÍDAS[Subcategoria],$B456),SUMIFS(SAÍDAS[Valor],SAÍDAS[Categoria],$B$450,SAÍDAS[Mês],N$5,SAÍDAS[Ano],$B$5,SAÍDAS[Subcategoria],$B456))))</f>
        <v/>
      </c>
      <c r="O456" s="57">
        <f t="shared" si="17"/>
        <v>0</v>
      </c>
    </row>
    <row r="457" spans="2:15" x14ac:dyDescent="0.3">
      <c r="B457" s="93" t="str">
        <f>IF('PLANO DE CONTAS'!F101="","",'PLANO DE CONTAS'!F101)</f>
        <v/>
      </c>
      <c r="C457" s="61" t="str">
        <f>IF($B457="","",IF($B$450="","",IF($F$4=1,SUMIFS(SAÍDAS[Valor],SAÍDAS[Categoria],$B$450,SAÍDAS[Status],"Concluído",SAÍDAS[Mês],C$5,SAÍDAS[Ano],$B$5,SAÍDAS[Subcategoria],$B457),SUMIFS(SAÍDAS[Valor],SAÍDAS[Categoria],$B$450,SAÍDAS[Mês],C$5,SAÍDAS[Ano],$B$5,SAÍDAS[Subcategoria],$B457))))</f>
        <v/>
      </c>
      <c r="D457" s="61" t="str">
        <f>IF($B457="","",IF($B$450="","",IF($F$4=1,SUMIFS(SAÍDAS[Valor],SAÍDAS[Categoria],$B$450,SAÍDAS[Status],"Concluído",SAÍDAS[Mês],D$5,SAÍDAS[Ano],$B$5,SAÍDAS[Subcategoria],$B457),SUMIFS(SAÍDAS[Valor],SAÍDAS[Categoria],$B$450,SAÍDAS[Mês],D$5,SAÍDAS[Ano],$B$5,SAÍDAS[Subcategoria],$B457))))</f>
        <v/>
      </c>
      <c r="E457" s="61" t="str">
        <f>IF($B457="","",IF($B$450="","",IF($F$4=1,SUMIFS(SAÍDAS[Valor],SAÍDAS[Categoria],$B$450,SAÍDAS[Status],"Concluído",SAÍDAS[Mês],E$5,SAÍDAS[Ano],$B$5,SAÍDAS[Subcategoria],$B457),SUMIFS(SAÍDAS[Valor],SAÍDAS[Categoria],$B$450,SAÍDAS[Mês],E$5,SAÍDAS[Ano],$B$5,SAÍDAS[Subcategoria],$B457))))</f>
        <v/>
      </c>
      <c r="F457" s="61" t="str">
        <f>IF($B457="","",IF($B$450="","",IF($F$4=1,SUMIFS(SAÍDAS[Valor],SAÍDAS[Categoria],$B$450,SAÍDAS[Status],"Concluído",SAÍDAS[Mês],F$5,SAÍDAS[Ano],$B$5,SAÍDAS[Subcategoria],$B457),SUMIFS(SAÍDAS[Valor],SAÍDAS[Categoria],$B$450,SAÍDAS[Mês],F$5,SAÍDAS[Ano],$B$5,SAÍDAS[Subcategoria],$B457))))</f>
        <v/>
      </c>
      <c r="G457" s="61" t="str">
        <f>IF($B457="","",IF($B$450="","",IF($F$4=1,SUMIFS(SAÍDAS[Valor],SAÍDAS[Categoria],$B$450,SAÍDAS[Status],"Concluído",SAÍDAS[Mês],G$5,SAÍDAS[Ano],$B$5,SAÍDAS[Subcategoria],$B457),SUMIFS(SAÍDAS[Valor],SAÍDAS[Categoria],$B$450,SAÍDAS[Mês],G$5,SAÍDAS[Ano],$B$5,SAÍDAS[Subcategoria],$B457))))</f>
        <v/>
      </c>
      <c r="H457" s="61" t="str">
        <f>IF($B457="","",IF($B$450="","",IF($F$4=1,SUMIFS(SAÍDAS[Valor],SAÍDAS[Categoria],$B$450,SAÍDAS[Status],"Concluído",SAÍDAS[Mês],H$5,SAÍDAS[Ano],$B$5,SAÍDAS[Subcategoria],$B457),SUMIFS(SAÍDAS[Valor],SAÍDAS[Categoria],$B$450,SAÍDAS[Mês],H$5,SAÍDAS[Ano],$B$5,SAÍDAS[Subcategoria],$B457))))</f>
        <v/>
      </c>
      <c r="I457" s="61" t="str">
        <f>IF($B457="","",IF($B$450="","",IF($F$4=1,SUMIFS(SAÍDAS[Valor],SAÍDAS[Categoria],$B$450,SAÍDAS[Status],"Concluído",SAÍDAS[Mês],I$5,SAÍDAS[Ano],$B$5,SAÍDAS[Subcategoria],$B457),SUMIFS(SAÍDAS[Valor],SAÍDAS[Categoria],$B$450,SAÍDAS[Mês],I$5,SAÍDAS[Ano],$B$5,SAÍDAS[Subcategoria],$B457))))</f>
        <v/>
      </c>
      <c r="J457" s="61" t="str">
        <f>IF($B457="","",IF($B$450="","",IF($F$4=1,SUMIFS(SAÍDAS[Valor],SAÍDAS[Categoria],$B$450,SAÍDAS[Status],"Concluído",SAÍDAS[Mês],J$5,SAÍDAS[Ano],$B$5,SAÍDAS[Subcategoria],$B457),SUMIFS(SAÍDAS[Valor],SAÍDAS[Categoria],$B$450,SAÍDAS[Mês],J$5,SAÍDAS[Ano],$B$5,SAÍDAS[Subcategoria],$B457))))</f>
        <v/>
      </c>
      <c r="K457" s="61" t="str">
        <f>IF($B457="","",IF($B$450="","",IF($F$4=1,SUMIFS(SAÍDAS[Valor],SAÍDAS[Categoria],$B$450,SAÍDAS[Status],"Concluído",SAÍDAS[Mês],K$5,SAÍDAS[Ano],$B$5,SAÍDAS[Subcategoria],$B457),SUMIFS(SAÍDAS[Valor],SAÍDAS[Categoria],$B$450,SAÍDAS[Mês],K$5,SAÍDAS[Ano],$B$5,SAÍDAS[Subcategoria],$B457))))</f>
        <v/>
      </c>
      <c r="L457" s="61" t="str">
        <f>IF($B457="","",IF($B$450="","",IF($F$4=1,SUMIFS(SAÍDAS[Valor],SAÍDAS[Categoria],$B$450,SAÍDAS[Status],"Concluído",SAÍDAS[Mês],L$5,SAÍDAS[Ano],$B$5,SAÍDAS[Subcategoria],$B457),SUMIFS(SAÍDAS[Valor],SAÍDAS[Categoria],$B$450,SAÍDAS[Mês],L$5,SAÍDAS[Ano],$B$5,SAÍDAS[Subcategoria],$B457))))</f>
        <v/>
      </c>
      <c r="M457" s="61" t="str">
        <f>IF($B457="","",IF($B$450="","",IF($F$4=1,SUMIFS(SAÍDAS[Valor],SAÍDAS[Categoria],$B$450,SAÍDAS[Status],"Concluído",SAÍDAS[Mês],M$5,SAÍDAS[Ano],$B$5,SAÍDAS[Subcategoria],$B457),SUMIFS(SAÍDAS[Valor],SAÍDAS[Categoria],$B$450,SAÍDAS[Mês],M$5,SAÍDAS[Ano],$B$5,SAÍDAS[Subcategoria],$B457))))</f>
        <v/>
      </c>
      <c r="N457" s="61" t="str">
        <f>IF($B457="","",IF($B$450="","",IF($F$4=1,SUMIFS(SAÍDAS[Valor],SAÍDAS[Categoria],$B$450,SAÍDAS[Status],"Concluído",SAÍDAS[Mês],N$5,SAÍDAS[Ano],$B$5,SAÍDAS[Subcategoria],$B457),SUMIFS(SAÍDAS[Valor],SAÍDAS[Categoria],$B$450,SAÍDAS[Mês],N$5,SAÍDAS[Ano],$B$5,SAÍDAS[Subcategoria],$B457))))</f>
        <v/>
      </c>
      <c r="O457" s="57">
        <f t="shared" si="17"/>
        <v>0</v>
      </c>
    </row>
    <row r="458" spans="2:15" x14ac:dyDescent="0.3">
      <c r="B458" s="93" t="str">
        <f>IF('PLANO DE CONTAS'!F102="","",'PLANO DE CONTAS'!F102)</f>
        <v/>
      </c>
      <c r="C458" s="61" t="str">
        <f>IF($B458="","",IF($B$450="","",IF($F$4=1,SUMIFS(SAÍDAS[Valor],SAÍDAS[Categoria],$B$450,SAÍDAS[Status],"Concluído",SAÍDAS[Mês],C$5,SAÍDAS[Ano],$B$5,SAÍDAS[Subcategoria],$B458),SUMIFS(SAÍDAS[Valor],SAÍDAS[Categoria],$B$450,SAÍDAS[Mês],C$5,SAÍDAS[Ano],$B$5,SAÍDAS[Subcategoria],$B458))))</f>
        <v/>
      </c>
      <c r="D458" s="61" t="str">
        <f>IF($B458="","",IF($B$450="","",IF($F$4=1,SUMIFS(SAÍDAS[Valor],SAÍDAS[Categoria],$B$450,SAÍDAS[Status],"Concluído",SAÍDAS[Mês],D$5,SAÍDAS[Ano],$B$5,SAÍDAS[Subcategoria],$B458),SUMIFS(SAÍDAS[Valor],SAÍDAS[Categoria],$B$450,SAÍDAS[Mês],D$5,SAÍDAS[Ano],$B$5,SAÍDAS[Subcategoria],$B458))))</f>
        <v/>
      </c>
      <c r="E458" s="61" t="str">
        <f>IF($B458="","",IF($B$450="","",IF($F$4=1,SUMIFS(SAÍDAS[Valor],SAÍDAS[Categoria],$B$450,SAÍDAS[Status],"Concluído",SAÍDAS[Mês],E$5,SAÍDAS[Ano],$B$5,SAÍDAS[Subcategoria],$B458),SUMIFS(SAÍDAS[Valor],SAÍDAS[Categoria],$B$450,SAÍDAS[Mês],E$5,SAÍDAS[Ano],$B$5,SAÍDAS[Subcategoria],$B458))))</f>
        <v/>
      </c>
      <c r="F458" s="61" t="str">
        <f>IF($B458="","",IF($B$450="","",IF($F$4=1,SUMIFS(SAÍDAS[Valor],SAÍDAS[Categoria],$B$450,SAÍDAS[Status],"Concluído",SAÍDAS[Mês],F$5,SAÍDAS[Ano],$B$5,SAÍDAS[Subcategoria],$B458),SUMIFS(SAÍDAS[Valor],SAÍDAS[Categoria],$B$450,SAÍDAS[Mês],F$5,SAÍDAS[Ano],$B$5,SAÍDAS[Subcategoria],$B458))))</f>
        <v/>
      </c>
      <c r="G458" s="61" t="str">
        <f>IF($B458="","",IF($B$450="","",IF($F$4=1,SUMIFS(SAÍDAS[Valor],SAÍDAS[Categoria],$B$450,SAÍDAS[Status],"Concluído",SAÍDAS[Mês],G$5,SAÍDAS[Ano],$B$5,SAÍDAS[Subcategoria],$B458),SUMIFS(SAÍDAS[Valor],SAÍDAS[Categoria],$B$450,SAÍDAS[Mês],G$5,SAÍDAS[Ano],$B$5,SAÍDAS[Subcategoria],$B458))))</f>
        <v/>
      </c>
      <c r="H458" s="61" t="str">
        <f>IF($B458="","",IF($B$450="","",IF($F$4=1,SUMIFS(SAÍDAS[Valor],SAÍDAS[Categoria],$B$450,SAÍDAS[Status],"Concluído",SAÍDAS[Mês],H$5,SAÍDAS[Ano],$B$5,SAÍDAS[Subcategoria],$B458),SUMIFS(SAÍDAS[Valor],SAÍDAS[Categoria],$B$450,SAÍDAS[Mês],H$5,SAÍDAS[Ano],$B$5,SAÍDAS[Subcategoria],$B458))))</f>
        <v/>
      </c>
      <c r="I458" s="61" t="str">
        <f>IF($B458="","",IF($B$450="","",IF($F$4=1,SUMIFS(SAÍDAS[Valor],SAÍDAS[Categoria],$B$450,SAÍDAS[Status],"Concluído",SAÍDAS[Mês],I$5,SAÍDAS[Ano],$B$5,SAÍDAS[Subcategoria],$B458),SUMIFS(SAÍDAS[Valor],SAÍDAS[Categoria],$B$450,SAÍDAS[Mês],I$5,SAÍDAS[Ano],$B$5,SAÍDAS[Subcategoria],$B458))))</f>
        <v/>
      </c>
      <c r="J458" s="61" t="str">
        <f>IF($B458="","",IF($B$450="","",IF($F$4=1,SUMIFS(SAÍDAS[Valor],SAÍDAS[Categoria],$B$450,SAÍDAS[Status],"Concluído",SAÍDAS[Mês],J$5,SAÍDAS[Ano],$B$5,SAÍDAS[Subcategoria],$B458),SUMIFS(SAÍDAS[Valor],SAÍDAS[Categoria],$B$450,SAÍDAS[Mês],J$5,SAÍDAS[Ano],$B$5,SAÍDAS[Subcategoria],$B458))))</f>
        <v/>
      </c>
      <c r="K458" s="61" t="str">
        <f>IF($B458="","",IF($B$450="","",IF($F$4=1,SUMIFS(SAÍDAS[Valor],SAÍDAS[Categoria],$B$450,SAÍDAS[Status],"Concluído",SAÍDAS[Mês],K$5,SAÍDAS[Ano],$B$5,SAÍDAS[Subcategoria],$B458),SUMIFS(SAÍDAS[Valor],SAÍDAS[Categoria],$B$450,SAÍDAS[Mês],K$5,SAÍDAS[Ano],$B$5,SAÍDAS[Subcategoria],$B458))))</f>
        <v/>
      </c>
      <c r="L458" s="61" t="str">
        <f>IF($B458="","",IF($B$450="","",IF($F$4=1,SUMIFS(SAÍDAS[Valor],SAÍDAS[Categoria],$B$450,SAÍDAS[Status],"Concluído",SAÍDAS[Mês],L$5,SAÍDAS[Ano],$B$5,SAÍDAS[Subcategoria],$B458),SUMIFS(SAÍDAS[Valor],SAÍDAS[Categoria],$B$450,SAÍDAS[Mês],L$5,SAÍDAS[Ano],$B$5,SAÍDAS[Subcategoria],$B458))))</f>
        <v/>
      </c>
      <c r="M458" s="61" t="str">
        <f>IF($B458="","",IF($B$450="","",IF($F$4=1,SUMIFS(SAÍDAS[Valor],SAÍDAS[Categoria],$B$450,SAÍDAS[Status],"Concluído",SAÍDAS[Mês],M$5,SAÍDAS[Ano],$B$5,SAÍDAS[Subcategoria],$B458),SUMIFS(SAÍDAS[Valor],SAÍDAS[Categoria],$B$450,SAÍDAS[Mês],M$5,SAÍDAS[Ano],$B$5,SAÍDAS[Subcategoria],$B458))))</f>
        <v/>
      </c>
      <c r="N458" s="61" t="str">
        <f>IF($B458="","",IF($B$450="","",IF($F$4=1,SUMIFS(SAÍDAS[Valor],SAÍDAS[Categoria],$B$450,SAÍDAS[Status],"Concluído",SAÍDAS[Mês],N$5,SAÍDAS[Ano],$B$5,SAÍDAS[Subcategoria],$B458),SUMIFS(SAÍDAS[Valor],SAÍDAS[Categoria],$B$450,SAÍDAS[Mês],N$5,SAÍDAS[Ano],$B$5,SAÍDAS[Subcategoria],$B458))))</f>
        <v/>
      </c>
      <c r="O458" s="57">
        <f t="shared" si="17"/>
        <v>0</v>
      </c>
    </row>
    <row r="459" spans="2:15" x14ac:dyDescent="0.3">
      <c r="B459" s="93" t="str">
        <f>IF('PLANO DE CONTAS'!F103="","",'PLANO DE CONTAS'!F103)</f>
        <v/>
      </c>
      <c r="C459" s="61" t="str">
        <f>IF($B459="","",IF($B$450="","",IF($F$4=1,SUMIFS(SAÍDAS[Valor],SAÍDAS[Categoria],$B$450,SAÍDAS[Status],"Concluído",SAÍDAS[Mês],C$5,SAÍDAS[Ano],$B$5,SAÍDAS[Subcategoria],$B459),SUMIFS(SAÍDAS[Valor],SAÍDAS[Categoria],$B$450,SAÍDAS[Mês],C$5,SAÍDAS[Ano],$B$5,SAÍDAS[Subcategoria],$B459))))</f>
        <v/>
      </c>
      <c r="D459" s="61" t="str">
        <f>IF($B459="","",IF($B$450="","",IF($F$4=1,SUMIFS(SAÍDAS[Valor],SAÍDAS[Categoria],$B$450,SAÍDAS[Status],"Concluído",SAÍDAS[Mês],D$5,SAÍDAS[Ano],$B$5,SAÍDAS[Subcategoria],$B459),SUMIFS(SAÍDAS[Valor],SAÍDAS[Categoria],$B$450,SAÍDAS[Mês],D$5,SAÍDAS[Ano],$B$5,SAÍDAS[Subcategoria],$B459))))</f>
        <v/>
      </c>
      <c r="E459" s="61" t="str">
        <f>IF($B459="","",IF($B$450="","",IF($F$4=1,SUMIFS(SAÍDAS[Valor],SAÍDAS[Categoria],$B$450,SAÍDAS[Status],"Concluído",SAÍDAS[Mês],E$5,SAÍDAS[Ano],$B$5,SAÍDAS[Subcategoria],$B459),SUMIFS(SAÍDAS[Valor],SAÍDAS[Categoria],$B$450,SAÍDAS[Mês],E$5,SAÍDAS[Ano],$B$5,SAÍDAS[Subcategoria],$B459))))</f>
        <v/>
      </c>
      <c r="F459" s="61" t="str">
        <f>IF($B459="","",IF($B$450="","",IF($F$4=1,SUMIFS(SAÍDAS[Valor],SAÍDAS[Categoria],$B$450,SAÍDAS[Status],"Concluído",SAÍDAS[Mês],F$5,SAÍDAS[Ano],$B$5,SAÍDAS[Subcategoria],$B459),SUMIFS(SAÍDAS[Valor],SAÍDAS[Categoria],$B$450,SAÍDAS[Mês],F$5,SAÍDAS[Ano],$B$5,SAÍDAS[Subcategoria],$B459))))</f>
        <v/>
      </c>
      <c r="G459" s="61" t="str">
        <f>IF($B459="","",IF($B$450="","",IF($F$4=1,SUMIFS(SAÍDAS[Valor],SAÍDAS[Categoria],$B$450,SAÍDAS[Status],"Concluído",SAÍDAS[Mês],G$5,SAÍDAS[Ano],$B$5,SAÍDAS[Subcategoria],$B459),SUMIFS(SAÍDAS[Valor],SAÍDAS[Categoria],$B$450,SAÍDAS[Mês],G$5,SAÍDAS[Ano],$B$5,SAÍDAS[Subcategoria],$B459))))</f>
        <v/>
      </c>
      <c r="H459" s="61" t="str">
        <f>IF($B459="","",IF($B$450="","",IF($F$4=1,SUMIFS(SAÍDAS[Valor],SAÍDAS[Categoria],$B$450,SAÍDAS[Status],"Concluído",SAÍDAS[Mês],H$5,SAÍDAS[Ano],$B$5,SAÍDAS[Subcategoria],$B459),SUMIFS(SAÍDAS[Valor],SAÍDAS[Categoria],$B$450,SAÍDAS[Mês],H$5,SAÍDAS[Ano],$B$5,SAÍDAS[Subcategoria],$B459))))</f>
        <v/>
      </c>
      <c r="I459" s="61" t="str">
        <f>IF($B459="","",IF($B$450="","",IF($F$4=1,SUMIFS(SAÍDAS[Valor],SAÍDAS[Categoria],$B$450,SAÍDAS[Status],"Concluído",SAÍDAS[Mês],I$5,SAÍDAS[Ano],$B$5,SAÍDAS[Subcategoria],$B459),SUMIFS(SAÍDAS[Valor],SAÍDAS[Categoria],$B$450,SAÍDAS[Mês],I$5,SAÍDAS[Ano],$B$5,SAÍDAS[Subcategoria],$B459))))</f>
        <v/>
      </c>
      <c r="J459" s="61" t="str">
        <f>IF($B459="","",IF($B$450="","",IF($F$4=1,SUMIFS(SAÍDAS[Valor],SAÍDAS[Categoria],$B$450,SAÍDAS[Status],"Concluído",SAÍDAS[Mês],J$5,SAÍDAS[Ano],$B$5,SAÍDAS[Subcategoria],$B459),SUMIFS(SAÍDAS[Valor],SAÍDAS[Categoria],$B$450,SAÍDAS[Mês],J$5,SAÍDAS[Ano],$B$5,SAÍDAS[Subcategoria],$B459))))</f>
        <v/>
      </c>
      <c r="K459" s="61" t="str">
        <f>IF($B459="","",IF($B$450="","",IF($F$4=1,SUMIFS(SAÍDAS[Valor],SAÍDAS[Categoria],$B$450,SAÍDAS[Status],"Concluído",SAÍDAS[Mês],K$5,SAÍDAS[Ano],$B$5,SAÍDAS[Subcategoria],$B459),SUMIFS(SAÍDAS[Valor],SAÍDAS[Categoria],$B$450,SAÍDAS[Mês],K$5,SAÍDAS[Ano],$B$5,SAÍDAS[Subcategoria],$B459))))</f>
        <v/>
      </c>
      <c r="L459" s="61" t="str">
        <f>IF($B459="","",IF($B$450="","",IF($F$4=1,SUMIFS(SAÍDAS[Valor],SAÍDAS[Categoria],$B$450,SAÍDAS[Status],"Concluído",SAÍDAS[Mês],L$5,SAÍDAS[Ano],$B$5,SAÍDAS[Subcategoria],$B459),SUMIFS(SAÍDAS[Valor],SAÍDAS[Categoria],$B$450,SAÍDAS[Mês],L$5,SAÍDAS[Ano],$B$5,SAÍDAS[Subcategoria],$B459))))</f>
        <v/>
      </c>
      <c r="M459" s="61" t="str">
        <f>IF($B459="","",IF($B$450="","",IF($F$4=1,SUMIFS(SAÍDAS[Valor],SAÍDAS[Categoria],$B$450,SAÍDAS[Status],"Concluído",SAÍDAS[Mês],M$5,SAÍDAS[Ano],$B$5,SAÍDAS[Subcategoria],$B459),SUMIFS(SAÍDAS[Valor],SAÍDAS[Categoria],$B$450,SAÍDAS[Mês],M$5,SAÍDAS[Ano],$B$5,SAÍDAS[Subcategoria],$B459))))</f>
        <v/>
      </c>
      <c r="N459" s="61" t="str">
        <f>IF($B459="","",IF($B$450="","",IF($F$4=1,SUMIFS(SAÍDAS[Valor],SAÍDAS[Categoria],$B$450,SAÍDAS[Status],"Concluído",SAÍDAS[Mês],N$5,SAÍDAS[Ano],$B$5,SAÍDAS[Subcategoria],$B459),SUMIFS(SAÍDAS[Valor],SAÍDAS[Categoria],$B$450,SAÍDAS[Mês],N$5,SAÍDAS[Ano],$B$5,SAÍDAS[Subcategoria],$B459))))</f>
        <v/>
      </c>
      <c r="O459" s="57">
        <f t="shared" si="17"/>
        <v>0</v>
      </c>
    </row>
    <row r="460" spans="2:15" x14ac:dyDescent="0.3">
      <c r="B460" s="93" t="str">
        <f>IF('PLANO DE CONTAS'!F104="","",'PLANO DE CONTAS'!F104)</f>
        <v/>
      </c>
      <c r="C460" s="61" t="str">
        <f>IF($B460="","",IF($B$450="","",IF($F$4=1,SUMIFS(SAÍDAS[Valor],SAÍDAS[Categoria],$B$450,SAÍDAS[Status],"Concluído",SAÍDAS[Mês],C$5,SAÍDAS[Ano],$B$5,SAÍDAS[Subcategoria],$B460),SUMIFS(SAÍDAS[Valor],SAÍDAS[Categoria],$B$450,SAÍDAS[Mês],C$5,SAÍDAS[Ano],$B$5,SAÍDAS[Subcategoria],$B460))))</f>
        <v/>
      </c>
      <c r="D460" s="61" t="str">
        <f>IF($B460="","",IF($B$450="","",IF($F$4=1,SUMIFS(SAÍDAS[Valor],SAÍDAS[Categoria],$B$450,SAÍDAS[Status],"Concluído",SAÍDAS[Mês],D$5,SAÍDAS[Ano],$B$5,SAÍDAS[Subcategoria],$B460),SUMIFS(SAÍDAS[Valor],SAÍDAS[Categoria],$B$450,SAÍDAS[Mês],D$5,SAÍDAS[Ano],$B$5,SAÍDAS[Subcategoria],$B460))))</f>
        <v/>
      </c>
      <c r="E460" s="61" t="str">
        <f>IF($B460="","",IF($B$450="","",IF($F$4=1,SUMIFS(SAÍDAS[Valor],SAÍDAS[Categoria],$B$450,SAÍDAS[Status],"Concluído",SAÍDAS[Mês],E$5,SAÍDAS[Ano],$B$5,SAÍDAS[Subcategoria],$B460),SUMIFS(SAÍDAS[Valor],SAÍDAS[Categoria],$B$450,SAÍDAS[Mês],E$5,SAÍDAS[Ano],$B$5,SAÍDAS[Subcategoria],$B460))))</f>
        <v/>
      </c>
      <c r="F460" s="61" t="str">
        <f>IF($B460="","",IF($B$450="","",IF($F$4=1,SUMIFS(SAÍDAS[Valor],SAÍDAS[Categoria],$B$450,SAÍDAS[Status],"Concluído",SAÍDAS[Mês],F$5,SAÍDAS[Ano],$B$5,SAÍDAS[Subcategoria],$B460),SUMIFS(SAÍDAS[Valor],SAÍDAS[Categoria],$B$450,SAÍDAS[Mês],F$5,SAÍDAS[Ano],$B$5,SAÍDAS[Subcategoria],$B460))))</f>
        <v/>
      </c>
      <c r="G460" s="61" t="str">
        <f>IF($B460="","",IF($B$450="","",IF($F$4=1,SUMIFS(SAÍDAS[Valor],SAÍDAS[Categoria],$B$450,SAÍDAS[Status],"Concluído",SAÍDAS[Mês],G$5,SAÍDAS[Ano],$B$5,SAÍDAS[Subcategoria],$B460),SUMIFS(SAÍDAS[Valor],SAÍDAS[Categoria],$B$450,SAÍDAS[Mês],G$5,SAÍDAS[Ano],$B$5,SAÍDAS[Subcategoria],$B460))))</f>
        <v/>
      </c>
      <c r="H460" s="61" t="str">
        <f>IF($B460="","",IF($B$450="","",IF($F$4=1,SUMIFS(SAÍDAS[Valor],SAÍDAS[Categoria],$B$450,SAÍDAS[Status],"Concluído",SAÍDAS[Mês],H$5,SAÍDAS[Ano],$B$5,SAÍDAS[Subcategoria],$B460),SUMIFS(SAÍDAS[Valor],SAÍDAS[Categoria],$B$450,SAÍDAS[Mês],H$5,SAÍDAS[Ano],$B$5,SAÍDAS[Subcategoria],$B460))))</f>
        <v/>
      </c>
      <c r="I460" s="61" t="str">
        <f>IF($B460="","",IF($B$450="","",IF($F$4=1,SUMIFS(SAÍDAS[Valor],SAÍDAS[Categoria],$B$450,SAÍDAS[Status],"Concluído",SAÍDAS[Mês],I$5,SAÍDAS[Ano],$B$5,SAÍDAS[Subcategoria],$B460),SUMIFS(SAÍDAS[Valor],SAÍDAS[Categoria],$B$450,SAÍDAS[Mês],I$5,SAÍDAS[Ano],$B$5,SAÍDAS[Subcategoria],$B460))))</f>
        <v/>
      </c>
      <c r="J460" s="61" t="str">
        <f>IF($B460="","",IF($B$450="","",IF($F$4=1,SUMIFS(SAÍDAS[Valor],SAÍDAS[Categoria],$B$450,SAÍDAS[Status],"Concluído",SAÍDAS[Mês],J$5,SAÍDAS[Ano],$B$5,SAÍDAS[Subcategoria],$B460),SUMIFS(SAÍDAS[Valor],SAÍDAS[Categoria],$B$450,SAÍDAS[Mês],J$5,SAÍDAS[Ano],$B$5,SAÍDAS[Subcategoria],$B460))))</f>
        <v/>
      </c>
      <c r="K460" s="61" t="str">
        <f>IF($B460="","",IF($B$450="","",IF($F$4=1,SUMIFS(SAÍDAS[Valor],SAÍDAS[Categoria],$B$450,SAÍDAS[Status],"Concluído",SAÍDAS[Mês],K$5,SAÍDAS[Ano],$B$5,SAÍDAS[Subcategoria],$B460),SUMIFS(SAÍDAS[Valor],SAÍDAS[Categoria],$B$450,SAÍDAS[Mês],K$5,SAÍDAS[Ano],$B$5,SAÍDAS[Subcategoria],$B460))))</f>
        <v/>
      </c>
      <c r="L460" s="61" t="str">
        <f>IF($B460="","",IF($B$450="","",IF($F$4=1,SUMIFS(SAÍDAS[Valor],SAÍDAS[Categoria],$B$450,SAÍDAS[Status],"Concluído",SAÍDAS[Mês],L$5,SAÍDAS[Ano],$B$5,SAÍDAS[Subcategoria],$B460),SUMIFS(SAÍDAS[Valor],SAÍDAS[Categoria],$B$450,SAÍDAS[Mês],L$5,SAÍDAS[Ano],$B$5,SAÍDAS[Subcategoria],$B460))))</f>
        <v/>
      </c>
      <c r="M460" s="61" t="str">
        <f>IF($B460="","",IF($B$450="","",IF($F$4=1,SUMIFS(SAÍDAS[Valor],SAÍDAS[Categoria],$B$450,SAÍDAS[Status],"Concluído",SAÍDAS[Mês],M$5,SAÍDAS[Ano],$B$5,SAÍDAS[Subcategoria],$B460),SUMIFS(SAÍDAS[Valor],SAÍDAS[Categoria],$B$450,SAÍDAS[Mês],M$5,SAÍDAS[Ano],$B$5,SAÍDAS[Subcategoria],$B460))))</f>
        <v/>
      </c>
      <c r="N460" s="61" t="str">
        <f>IF($B460="","",IF($B$450="","",IF($F$4=1,SUMIFS(SAÍDAS[Valor],SAÍDAS[Categoria],$B$450,SAÍDAS[Status],"Concluído",SAÍDAS[Mês],N$5,SAÍDAS[Ano],$B$5,SAÍDAS[Subcategoria],$B460),SUMIFS(SAÍDAS[Valor],SAÍDAS[Categoria],$B$450,SAÍDAS[Mês],N$5,SAÍDAS[Ano],$B$5,SAÍDAS[Subcategoria],$B460))))</f>
        <v/>
      </c>
      <c r="O460" s="57">
        <f t="shared" si="17"/>
        <v>0</v>
      </c>
    </row>
    <row r="461" spans="2:15" x14ac:dyDescent="0.3">
      <c r="B461" s="93" t="str">
        <f>IF('PLANO DE CONTAS'!F105="","",'PLANO DE CONTAS'!F105)</f>
        <v/>
      </c>
      <c r="C461" s="61" t="str">
        <f>IF($B461="","",IF($B$450="","",IF($F$4=1,SUMIFS(SAÍDAS[Valor],SAÍDAS[Categoria],$B$450,SAÍDAS[Status],"Concluído",SAÍDAS[Mês],C$5,SAÍDAS[Ano],$B$5,SAÍDAS[Subcategoria],$B461),SUMIFS(SAÍDAS[Valor],SAÍDAS[Categoria],$B$450,SAÍDAS[Mês],C$5,SAÍDAS[Ano],$B$5,SAÍDAS[Subcategoria],$B461))))</f>
        <v/>
      </c>
      <c r="D461" s="61" t="str">
        <f>IF($B461="","",IF($B$450="","",IF($F$4=1,SUMIFS(SAÍDAS[Valor],SAÍDAS[Categoria],$B$450,SAÍDAS[Status],"Concluído",SAÍDAS[Mês],D$5,SAÍDAS[Ano],$B$5,SAÍDAS[Subcategoria],$B461),SUMIFS(SAÍDAS[Valor],SAÍDAS[Categoria],$B$450,SAÍDAS[Mês],D$5,SAÍDAS[Ano],$B$5,SAÍDAS[Subcategoria],$B461))))</f>
        <v/>
      </c>
      <c r="E461" s="61" t="str">
        <f>IF($B461="","",IF($B$450="","",IF($F$4=1,SUMIFS(SAÍDAS[Valor],SAÍDAS[Categoria],$B$450,SAÍDAS[Status],"Concluído",SAÍDAS[Mês],E$5,SAÍDAS[Ano],$B$5,SAÍDAS[Subcategoria],$B461),SUMIFS(SAÍDAS[Valor],SAÍDAS[Categoria],$B$450,SAÍDAS[Mês],E$5,SAÍDAS[Ano],$B$5,SAÍDAS[Subcategoria],$B461))))</f>
        <v/>
      </c>
      <c r="F461" s="61" t="str">
        <f>IF($B461="","",IF($B$450="","",IF($F$4=1,SUMIFS(SAÍDAS[Valor],SAÍDAS[Categoria],$B$450,SAÍDAS[Status],"Concluído",SAÍDAS[Mês],F$5,SAÍDAS[Ano],$B$5,SAÍDAS[Subcategoria],$B461),SUMIFS(SAÍDAS[Valor],SAÍDAS[Categoria],$B$450,SAÍDAS[Mês],F$5,SAÍDAS[Ano],$B$5,SAÍDAS[Subcategoria],$B461))))</f>
        <v/>
      </c>
      <c r="G461" s="61" t="str">
        <f>IF($B461="","",IF($B$450="","",IF($F$4=1,SUMIFS(SAÍDAS[Valor],SAÍDAS[Categoria],$B$450,SAÍDAS[Status],"Concluído",SAÍDAS[Mês],G$5,SAÍDAS[Ano],$B$5,SAÍDAS[Subcategoria],$B461),SUMIFS(SAÍDAS[Valor],SAÍDAS[Categoria],$B$450,SAÍDAS[Mês],G$5,SAÍDAS[Ano],$B$5,SAÍDAS[Subcategoria],$B461))))</f>
        <v/>
      </c>
      <c r="H461" s="61" t="str">
        <f>IF($B461="","",IF($B$450="","",IF($F$4=1,SUMIFS(SAÍDAS[Valor],SAÍDAS[Categoria],$B$450,SAÍDAS[Status],"Concluído",SAÍDAS[Mês],H$5,SAÍDAS[Ano],$B$5,SAÍDAS[Subcategoria],$B461),SUMIFS(SAÍDAS[Valor],SAÍDAS[Categoria],$B$450,SAÍDAS[Mês],H$5,SAÍDAS[Ano],$B$5,SAÍDAS[Subcategoria],$B461))))</f>
        <v/>
      </c>
      <c r="I461" s="61" t="str">
        <f>IF($B461="","",IF($B$450="","",IF($F$4=1,SUMIFS(SAÍDAS[Valor],SAÍDAS[Categoria],$B$450,SAÍDAS[Status],"Concluído",SAÍDAS[Mês],I$5,SAÍDAS[Ano],$B$5,SAÍDAS[Subcategoria],$B461),SUMIFS(SAÍDAS[Valor],SAÍDAS[Categoria],$B$450,SAÍDAS[Mês],I$5,SAÍDAS[Ano],$B$5,SAÍDAS[Subcategoria],$B461))))</f>
        <v/>
      </c>
      <c r="J461" s="61" t="str">
        <f>IF($B461="","",IF($B$450="","",IF($F$4=1,SUMIFS(SAÍDAS[Valor],SAÍDAS[Categoria],$B$450,SAÍDAS[Status],"Concluído",SAÍDAS[Mês],J$5,SAÍDAS[Ano],$B$5,SAÍDAS[Subcategoria],$B461),SUMIFS(SAÍDAS[Valor],SAÍDAS[Categoria],$B$450,SAÍDAS[Mês],J$5,SAÍDAS[Ano],$B$5,SAÍDAS[Subcategoria],$B461))))</f>
        <v/>
      </c>
      <c r="K461" s="61" t="str">
        <f>IF($B461="","",IF($B$450="","",IF($F$4=1,SUMIFS(SAÍDAS[Valor],SAÍDAS[Categoria],$B$450,SAÍDAS[Status],"Concluído",SAÍDAS[Mês],K$5,SAÍDAS[Ano],$B$5,SAÍDAS[Subcategoria],$B461),SUMIFS(SAÍDAS[Valor],SAÍDAS[Categoria],$B$450,SAÍDAS[Mês],K$5,SAÍDAS[Ano],$B$5,SAÍDAS[Subcategoria],$B461))))</f>
        <v/>
      </c>
      <c r="L461" s="61" t="str">
        <f>IF($B461="","",IF($B$450="","",IF($F$4=1,SUMIFS(SAÍDAS[Valor],SAÍDAS[Categoria],$B$450,SAÍDAS[Status],"Concluído",SAÍDAS[Mês],L$5,SAÍDAS[Ano],$B$5,SAÍDAS[Subcategoria],$B461),SUMIFS(SAÍDAS[Valor],SAÍDAS[Categoria],$B$450,SAÍDAS[Mês],L$5,SAÍDAS[Ano],$B$5,SAÍDAS[Subcategoria],$B461))))</f>
        <v/>
      </c>
      <c r="M461" s="61" t="str">
        <f>IF($B461="","",IF($B$450="","",IF($F$4=1,SUMIFS(SAÍDAS[Valor],SAÍDAS[Categoria],$B$450,SAÍDAS[Status],"Concluído",SAÍDAS[Mês],M$5,SAÍDAS[Ano],$B$5,SAÍDAS[Subcategoria],$B461),SUMIFS(SAÍDAS[Valor],SAÍDAS[Categoria],$B$450,SAÍDAS[Mês],M$5,SAÍDAS[Ano],$B$5,SAÍDAS[Subcategoria],$B461))))</f>
        <v/>
      </c>
      <c r="N461" s="61" t="str">
        <f>IF($B461="","",IF($B$450="","",IF($F$4=1,SUMIFS(SAÍDAS[Valor],SAÍDAS[Categoria],$B$450,SAÍDAS[Status],"Concluído",SAÍDAS[Mês],N$5,SAÍDAS[Ano],$B$5,SAÍDAS[Subcategoria],$B461),SUMIFS(SAÍDAS[Valor],SAÍDAS[Categoria],$B$450,SAÍDAS[Mês],N$5,SAÍDAS[Ano],$B$5,SAÍDAS[Subcategoria],$B461))))</f>
        <v/>
      </c>
      <c r="O461" s="57">
        <f t="shared" si="17"/>
        <v>0</v>
      </c>
    </row>
    <row r="462" spans="2:15" x14ac:dyDescent="0.3">
      <c r="B462" s="93" t="str">
        <f>IF('PLANO DE CONTAS'!F106="","",'PLANO DE CONTAS'!F106)</f>
        <v/>
      </c>
      <c r="C462" s="61" t="str">
        <f>IF($B462="","",IF($B$450="","",IF($F$4=1,SUMIFS(SAÍDAS[Valor],SAÍDAS[Categoria],$B$450,SAÍDAS[Status],"Concluído",SAÍDAS[Mês],C$5,SAÍDAS[Ano],$B$5,SAÍDAS[Subcategoria],$B462),SUMIFS(SAÍDAS[Valor],SAÍDAS[Categoria],$B$450,SAÍDAS[Mês],C$5,SAÍDAS[Ano],$B$5,SAÍDAS[Subcategoria],$B462))))</f>
        <v/>
      </c>
      <c r="D462" s="61" t="str">
        <f>IF($B462="","",IF($B$450="","",IF($F$4=1,SUMIFS(SAÍDAS[Valor],SAÍDAS[Categoria],$B$450,SAÍDAS[Status],"Concluído",SAÍDAS[Mês],D$5,SAÍDAS[Ano],$B$5,SAÍDAS[Subcategoria],$B462),SUMIFS(SAÍDAS[Valor],SAÍDAS[Categoria],$B$450,SAÍDAS[Mês],D$5,SAÍDAS[Ano],$B$5,SAÍDAS[Subcategoria],$B462))))</f>
        <v/>
      </c>
      <c r="E462" s="61" t="str">
        <f>IF($B462="","",IF($B$450="","",IF($F$4=1,SUMIFS(SAÍDAS[Valor],SAÍDAS[Categoria],$B$450,SAÍDAS[Status],"Concluído",SAÍDAS[Mês],E$5,SAÍDAS[Ano],$B$5,SAÍDAS[Subcategoria],$B462),SUMIFS(SAÍDAS[Valor],SAÍDAS[Categoria],$B$450,SAÍDAS[Mês],E$5,SAÍDAS[Ano],$B$5,SAÍDAS[Subcategoria],$B462))))</f>
        <v/>
      </c>
      <c r="F462" s="61" t="str">
        <f>IF($B462="","",IF($B$450="","",IF($F$4=1,SUMIFS(SAÍDAS[Valor],SAÍDAS[Categoria],$B$450,SAÍDAS[Status],"Concluído",SAÍDAS[Mês],F$5,SAÍDAS[Ano],$B$5,SAÍDAS[Subcategoria],$B462),SUMIFS(SAÍDAS[Valor],SAÍDAS[Categoria],$B$450,SAÍDAS[Mês],F$5,SAÍDAS[Ano],$B$5,SAÍDAS[Subcategoria],$B462))))</f>
        <v/>
      </c>
      <c r="G462" s="61" t="str">
        <f>IF($B462="","",IF($B$450="","",IF($F$4=1,SUMIFS(SAÍDAS[Valor],SAÍDAS[Categoria],$B$450,SAÍDAS[Status],"Concluído",SAÍDAS[Mês],G$5,SAÍDAS[Ano],$B$5,SAÍDAS[Subcategoria],$B462),SUMIFS(SAÍDAS[Valor],SAÍDAS[Categoria],$B$450,SAÍDAS[Mês],G$5,SAÍDAS[Ano],$B$5,SAÍDAS[Subcategoria],$B462))))</f>
        <v/>
      </c>
      <c r="H462" s="61" t="str">
        <f>IF($B462="","",IF($B$450="","",IF($F$4=1,SUMIFS(SAÍDAS[Valor],SAÍDAS[Categoria],$B$450,SAÍDAS[Status],"Concluído",SAÍDAS[Mês],H$5,SAÍDAS[Ano],$B$5,SAÍDAS[Subcategoria],$B462),SUMIFS(SAÍDAS[Valor],SAÍDAS[Categoria],$B$450,SAÍDAS[Mês],H$5,SAÍDAS[Ano],$B$5,SAÍDAS[Subcategoria],$B462))))</f>
        <v/>
      </c>
      <c r="I462" s="61" t="str">
        <f>IF($B462="","",IF($B$450="","",IF($F$4=1,SUMIFS(SAÍDAS[Valor],SAÍDAS[Categoria],$B$450,SAÍDAS[Status],"Concluído",SAÍDAS[Mês],I$5,SAÍDAS[Ano],$B$5,SAÍDAS[Subcategoria],$B462),SUMIFS(SAÍDAS[Valor],SAÍDAS[Categoria],$B$450,SAÍDAS[Mês],I$5,SAÍDAS[Ano],$B$5,SAÍDAS[Subcategoria],$B462))))</f>
        <v/>
      </c>
      <c r="J462" s="61" t="str">
        <f>IF($B462="","",IF($B$450="","",IF($F$4=1,SUMIFS(SAÍDAS[Valor],SAÍDAS[Categoria],$B$450,SAÍDAS[Status],"Concluído",SAÍDAS[Mês],J$5,SAÍDAS[Ano],$B$5,SAÍDAS[Subcategoria],$B462),SUMIFS(SAÍDAS[Valor],SAÍDAS[Categoria],$B$450,SAÍDAS[Mês],J$5,SAÍDAS[Ano],$B$5,SAÍDAS[Subcategoria],$B462))))</f>
        <v/>
      </c>
      <c r="K462" s="61" t="str">
        <f>IF($B462="","",IF($B$450="","",IF($F$4=1,SUMIFS(SAÍDAS[Valor],SAÍDAS[Categoria],$B$450,SAÍDAS[Status],"Concluído",SAÍDAS[Mês],K$5,SAÍDAS[Ano],$B$5,SAÍDAS[Subcategoria],$B462),SUMIFS(SAÍDAS[Valor],SAÍDAS[Categoria],$B$450,SAÍDAS[Mês],K$5,SAÍDAS[Ano],$B$5,SAÍDAS[Subcategoria],$B462))))</f>
        <v/>
      </c>
      <c r="L462" s="61" t="str">
        <f>IF($B462="","",IF($B$450="","",IF($F$4=1,SUMIFS(SAÍDAS[Valor],SAÍDAS[Categoria],$B$450,SAÍDAS[Status],"Concluído",SAÍDAS[Mês],L$5,SAÍDAS[Ano],$B$5,SAÍDAS[Subcategoria],$B462),SUMIFS(SAÍDAS[Valor],SAÍDAS[Categoria],$B$450,SAÍDAS[Mês],L$5,SAÍDAS[Ano],$B$5,SAÍDAS[Subcategoria],$B462))))</f>
        <v/>
      </c>
      <c r="M462" s="61" t="str">
        <f>IF($B462="","",IF($B$450="","",IF($F$4=1,SUMIFS(SAÍDAS[Valor],SAÍDAS[Categoria],$B$450,SAÍDAS[Status],"Concluído",SAÍDAS[Mês],M$5,SAÍDAS[Ano],$B$5,SAÍDAS[Subcategoria],$B462),SUMIFS(SAÍDAS[Valor],SAÍDAS[Categoria],$B$450,SAÍDAS[Mês],M$5,SAÍDAS[Ano],$B$5,SAÍDAS[Subcategoria],$B462))))</f>
        <v/>
      </c>
      <c r="N462" s="61" t="str">
        <f>IF($B462="","",IF($B$450="","",IF($F$4=1,SUMIFS(SAÍDAS[Valor],SAÍDAS[Categoria],$B$450,SAÍDAS[Status],"Concluído",SAÍDAS[Mês],N$5,SAÍDAS[Ano],$B$5,SAÍDAS[Subcategoria],$B462),SUMIFS(SAÍDAS[Valor],SAÍDAS[Categoria],$B$450,SAÍDAS[Mês],N$5,SAÍDAS[Ano],$B$5,SAÍDAS[Subcategoria],$B462))))</f>
        <v/>
      </c>
      <c r="O462" s="57">
        <f t="shared" si="17"/>
        <v>0</v>
      </c>
    </row>
    <row r="463" spans="2:15" x14ac:dyDescent="0.3">
      <c r="B463" s="93" t="str">
        <f>IF('PLANO DE CONTAS'!F107="","",'PLANO DE CONTAS'!F107)</f>
        <v/>
      </c>
      <c r="C463" s="61" t="str">
        <f>IF($B463="","",IF($B$450="","",IF($F$4=1,SUMIFS(SAÍDAS[Valor],SAÍDAS[Categoria],$B$450,SAÍDAS[Status],"Concluído",SAÍDAS[Mês],C$5,SAÍDAS[Ano],$B$5,SAÍDAS[Subcategoria],$B463),SUMIFS(SAÍDAS[Valor],SAÍDAS[Categoria],$B$450,SAÍDAS[Mês],C$5,SAÍDAS[Ano],$B$5,SAÍDAS[Subcategoria],$B463))))</f>
        <v/>
      </c>
      <c r="D463" s="61" t="str">
        <f>IF($B463="","",IF($B$450="","",IF($F$4=1,SUMIFS(SAÍDAS[Valor],SAÍDAS[Categoria],$B$450,SAÍDAS[Status],"Concluído",SAÍDAS[Mês],D$5,SAÍDAS[Ano],$B$5,SAÍDAS[Subcategoria],$B463),SUMIFS(SAÍDAS[Valor],SAÍDAS[Categoria],$B$450,SAÍDAS[Mês],D$5,SAÍDAS[Ano],$B$5,SAÍDAS[Subcategoria],$B463))))</f>
        <v/>
      </c>
      <c r="E463" s="61" t="str">
        <f>IF($B463="","",IF($B$450="","",IF($F$4=1,SUMIFS(SAÍDAS[Valor],SAÍDAS[Categoria],$B$450,SAÍDAS[Status],"Concluído",SAÍDAS[Mês],E$5,SAÍDAS[Ano],$B$5,SAÍDAS[Subcategoria],$B463),SUMIFS(SAÍDAS[Valor],SAÍDAS[Categoria],$B$450,SAÍDAS[Mês],E$5,SAÍDAS[Ano],$B$5,SAÍDAS[Subcategoria],$B463))))</f>
        <v/>
      </c>
      <c r="F463" s="61" t="str">
        <f>IF($B463="","",IF($B$450="","",IF($F$4=1,SUMIFS(SAÍDAS[Valor],SAÍDAS[Categoria],$B$450,SAÍDAS[Status],"Concluído",SAÍDAS[Mês],F$5,SAÍDAS[Ano],$B$5,SAÍDAS[Subcategoria],$B463),SUMIFS(SAÍDAS[Valor],SAÍDAS[Categoria],$B$450,SAÍDAS[Mês],F$5,SAÍDAS[Ano],$B$5,SAÍDAS[Subcategoria],$B463))))</f>
        <v/>
      </c>
      <c r="G463" s="61" t="str">
        <f>IF($B463="","",IF($B$450="","",IF($F$4=1,SUMIFS(SAÍDAS[Valor],SAÍDAS[Categoria],$B$450,SAÍDAS[Status],"Concluído",SAÍDAS[Mês],G$5,SAÍDAS[Ano],$B$5,SAÍDAS[Subcategoria],$B463),SUMIFS(SAÍDAS[Valor],SAÍDAS[Categoria],$B$450,SAÍDAS[Mês],G$5,SAÍDAS[Ano],$B$5,SAÍDAS[Subcategoria],$B463))))</f>
        <v/>
      </c>
      <c r="H463" s="61" t="str">
        <f>IF($B463="","",IF($B$450="","",IF($F$4=1,SUMIFS(SAÍDAS[Valor],SAÍDAS[Categoria],$B$450,SAÍDAS[Status],"Concluído",SAÍDAS[Mês],H$5,SAÍDAS[Ano],$B$5,SAÍDAS[Subcategoria],$B463),SUMIFS(SAÍDAS[Valor],SAÍDAS[Categoria],$B$450,SAÍDAS[Mês],H$5,SAÍDAS[Ano],$B$5,SAÍDAS[Subcategoria],$B463))))</f>
        <v/>
      </c>
      <c r="I463" s="61" t="str">
        <f>IF($B463="","",IF($B$450="","",IF($F$4=1,SUMIFS(SAÍDAS[Valor],SAÍDAS[Categoria],$B$450,SAÍDAS[Status],"Concluído",SAÍDAS[Mês],I$5,SAÍDAS[Ano],$B$5,SAÍDAS[Subcategoria],$B463),SUMIFS(SAÍDAS[Valor],SAÍDAS[Categoria],$B$450,SAÍDAS[Mês],I$5,SAÍDAS[Ano],$B$5,SAÍDAS[Subcategoria],$B463))))</f>
        <v/>
      </c>
      <c r="J463" s="61" t="str">
        <f>IF($B463="","",IF($B$450="","",IF($F$4=1,SUMIFS(SAÍDAS[Valor],SAÍDAS[Categoria],$B$450,SAÍDAS[Status],"Concluído",SAÍDAS[Mês],J$5,SAÍDAS[Ano],$B$5,SAÍDAS[Subcategoria],$B463),SUMIFS(SAÍDAS[Valor],SAÍDAS[Categoria],$B$450,SAÍDAS[Mês],J$5,SAÍDAS[Ano],$B$5,SAÍDAS[Subcategoria],$B463))))</f>
        <v/>
      </c>
      <c r="K463" s="61" t="str">
        <f>IF($B463="","",IF($B$450="","",IF($F$4=1,SUMIFS(SAÍDAS[Valor],SAÍDAS[Categoria],$B$450,SAÍDAS[Status],"Concluído",SAÍDAS[Mês],K$5,SAÍDAS[Ano],$B$5,SAÍDAS[Subcategoria],$B463),SUMIFS(SAÍDAS[Valor],SAÍDAS[Categoria],$B$450,SAÍDAS[Mês],K$5,SAÍDAS[Ano],$B$5,SAÍDAS[Subcategoria],$B463))))</f>
        <v/>
      </c>
      <c r="L463" s="61" t="str">
        <f>IF($B463="","",IF($B$450="","",IF($F$4=1,SUMIFS(SAÍDAS[Valor],SAÍDAS[Categoria],$B$450,SAÍDAS[Status],"Concluído",SAÍDAS[Mês],L$5,SAÍDAS[Ano],$B$5,SAÍDAS[Subcategoria],$B463),SUMIFS(SAÍDAS[Valor],SAÍDAS[Categoria],$B$450,SAÍDAS[Mês],L$5,SAÍDAS[Ano],$B$5,SAÍDAS[Subcategoria],$B463))))</f>
        <v/>
      </c>
      <c r="M463" s="61" t="str">
        <f>IF($B463="","",IF($B$450="","",IF($F$4=1,SUMIFS(SAÍDAS[Valor],SAÍDAS[Categoria],$B$450,SAÍDAS[Status],"Concluído",SAÍDAS[Mês],M$5,SAÍDAS[Ano],$B$5,SAÍDAS[Subcategoria],$B463),SUMIFS(SAÍDAS[Valor],SAÍDAS[Categoria],$B$450,SAÍDAS[Mês],M$5,SAÍDAS[Ano],$B$5,SAÍDAS[Subcategoria],$B463))))</f>
        <v/>
      </c>
      <c r="N463" s="61" t="str">
        <f>IF($B463="","",IF($B$450="","",IF($F$4=1,SUMIFS(SAÍDAS[Valor],SAÍDAS[Categoria],$B$450,SAÍDAS[Status],"Concluído",SAÍDAS[Mês],N$5,SAÍDAS[Ano],$B$5,SAÍDAS[Subcategoria],$B463),SUMIFS(SAÍDAS[Valor],SAÍDAS[Categoria],$B$450,SAÍDAS[Mês],N$5,SAÍDAS[Ano],$B$5,SAÍDAS[Subcategoria],$B463))))</f>
        <v/>
      </c>
      <c r="O463" s="57">
        <f t="shared" si="17"/>
        <v>0</v>
      </c>
    </row>
    <row r="464" spans="2:15" x14ac:dyDescent="0.3">
      <c r="B464" s="93" t="str">
        <f>IF('PLANO DE CONTAS'!F108="","",'PLANO DE CONTAS'!F108)</f>
        <v/>
      </c>
      <c r="C464" s="61" t="str">
        <f>IF($B464="","",IF($B$450="","",IF($F$4=1,SUMIFS(SAÍDAS[Valor],SAÍDAS[Categoria],$B$450,SAÍDAS[Status],"Concluído",SAÍDAS[Mês],C$5,SAÍDAS[Ano],$B$5,SAÍDAS[Subcategoria],$B464),SUMIFS(SAÍDAS[Valor],SAÍDAS[Categoria],$B$450,SAÍDAS[Mês],C$5,SAÍDAS[Ano],$B$5,SAÍDAS[Subcategoria],$B464))))</f>
        <v/>
      </c>
      <c r="D464" s="61" t="str">
        <f>IF($B464="","",IF($B$450="","",IF($F$4=1,SUMIFS(SAÍDAS[Valor],SAÍDAS[Categoria],$B$450,SAÍDAS[Status],"Concluído",SAÍDAS[Mês],D$5,SAÍDAS[Ano],$B$5,SAÍDAS[Subcategoria],$B464),SUMIFS(SAÍDAS[Valor],SAÍDAS[Categoria],$B$450,SAÍDAS[Mês],D$5,SAÍDAS[Ano],$B$5,SAÍDAS[Subcategoria],$B464))))</f>
        <v/>
      </c>
      <c r="E464" s="61" t="str">
        <f>IF($B464="","",IF($B$450="","",IF($F$4=1,SUMIFS(SAÍDAS[Valor],SAÍDAS[Categoria],$B$450,SAÍDAS[Status],"Concluído",SAÍDAS[Mês],E$5,SAÍDAS[Ano],$B$5,SAÍDAS[Subcategoria],$B464),SUMIFS(SAÍDAS[Valor],SAÍDAS[Categoria],$B$450,SAÍDAS[Mês],E$5,SAÍDAS[Ano],$B$5,SAÍDAS[Subcategoria],$B464))))</f>
        <v/>
      </c>
      <c r="F464" s="61" t="str">
        <f>IF($B464="","",IF($B$450="","",IF($F$4=1,SUMIFS(SAÍDAS[Valor],SAÍDAS[Categoria],$B$450,SAÍDAS[Status],"Concluído",SAÍDAS[Mês],F$5,SAÍDAS[Ano],$B$5,SAÍDAS[Subcategoria],$B464),SUMIFS(SAÍDAS[Valor],SAÍDAS[Categoria],$B$450,SAÍDAS[Mês],F$5,SAÍDAS[Ano],$B$5,SAÍDAS[Subcategoria],$B464))))</f>
        <v/>
      </c>
      <c r="G464" s="61" t="str">
        <f>IF($B464="","",IF($B$450="","",IF($F$4=1,SUMIFS(SAÍDAS[Valor],SAÍDAS[Categoria],$B$450,SAÍDAS[Status],"Concluído",SAÍDAS[Mês],G$5,SAÍDAS[Ano],$B$5,SAÍDAS[Subcategoria],$B464),SUMIFS(SAÍDAS[Valor],SAÍDAS[Categoria],$B$450,SAÍDAS[Mês],G$5,SAÍDAS[Ano],$B$5,SAÍDAS[Subcategoria],$B464))))</f>
        <v/>
      </c>
      <c r="H464" s="61" t="str">
        <f>IF($B464="","",IF($B$450="","",IF($F$4=1,SUMIFS(SAÍDAS[Valor],SAÍDAS[Categoria],$B$450,SAÍDAS[Status],"Concluído",SAÍDAS[Mês],H$5,SAÍDAS[Ano],$B$5,SAÍDAS[Subcategoria],$B464),SUMIFS(SAÍDAS[Valor],SAÍDAS[Categoria],$B$450,SAÍDAS[Mês],H$5,SAÍDAS[Ano],$B$5,SAÍDAS[Subcategoria],$B464))))</f>
        <v/>
      </c>
      <c r="I464" s="61" t="str">
        <f>IF($B464="","",IF($B$450="","",IF($F$4=1,SUMIFS(SAÍDAS[Valor],SAÍDAS[Categoria],$B$450,SAÍDAS[Status],"Concluído",SAÍDAS[Mês],I$5,SAÍDAS[Ano],$B$5,SAÍDAS[Subcategoria],$B464),SUMIFS(SAÍDAS[Valor],SAÍDAS[Categoria],$B$450,SAÍDAS[Mês],I$5,SAÍDAS[Ano],$B$5,SAÍDAS[Subcategoria],$B464))))</f>
        <v/>
      </c>
      <c r="J464" s="61" t="str">
        <f>IF($B464="","",IF($B$450="","",IF($F$4=1,SUMIFS(SAÍDAS[Valor],SAÍDAS[Categoria],$B$450,SAÍDAS[Status],"Concluído",SAÍDAS[Mês],J$5,SAÍDAS[Ano],$B$5,SAÍDAS[Subcategoria],$B464),SUMIFS(SAÍDAS[Valor],SAÍDAS[Categoria],$B$450,SAÍDAS[Mês],J$5,SAÍDAS[Ano],$B$5,SAÍDAS[Subcategoria],$B464))))</f>
        <v/>
      </c>
      <c r="K464" s="61" t="str">
        <f>IF($B464="","",IF($B$450="","",IF($F$4=1,SUMIFS(SAÍDAS[Valor],SAÍDAS[Categoria],$B$450,SAÍDAS[Status],"Concluído",SAÍDAS[Mês],K$5,SAÍDAS[Ano],$B$5,SAÍDAS[Subcategoria],$B464),SUMIFS(SAÍDAS[Valor],SAÍDAS[Categoria],$B$450,SAÍDAS[Mês],K$5,SAÍDAS[Ano],$B$5,SAÍDAS[Subcategoria],$B464))))</f>
        <v/>
      </c>
      <c r="L464" s="61" t="str">
        <f>IF($B464="","",IF($B$450="","",IF($F$4=1,SUMIFS(SAÍDAS[Valor],SAÍDAS[Categoria],$B$450,SAÍDAS[Status],"Concluído",SAÍDAS[Mês],L$5,SAÍDAS[Ano],$B$5,SAÍDAS[Subcategoria],$B464),SUMIFS(SAÍDAS[Valor],SAÍDAS[Categoria],$B$450,SAÍDAS[Mês],L$5,SAÍDAS[Ano],$B$5,SAÍDAS[Subcategoria],$B464))))</f>
        <v/>
      </c>
      <c r="M464" s="61" t="str">
        <f>IF($B464="","",IF($B$450="","",IF($F$4=1,SUMIFS(SAÍDAS[Valor],SAÍDAS[Categoria],$B$450,SAÍDAS[Status],"Concluído",SAÍDAS[Mês],M$5,SAÍDAS[Ano],$B$5,SAÍDAS[Subcategoria],$B464),SUMIFS(SAÍDAS[Valor],SAÍDAS[Categoria],$B$450,SAÍDAS[Mês],M$5,SAÍDAS[Ano],$B$5,SAÍDAS[Subcategoria],$B464))))</f>
        <v/>
      </c>
      <c r="N464" s="61" t="str">
        <f>IF($B464="","",IF($B$450="","",IF($F$4=1,SUMIFS(SAÍDAS[Valor],SAÍDAS[Categoria],$B$450,SAÍDAS[Status],"Concluído",SAÍDAS[Mês],N$5,SAÍDAS[Ano],$B$5,SAÍDAS[Subcategoria],$B464),SUMIFS(SAÍDAS[Valor],SAÍDAS[Categoria],$B$450,SAÍDAS[Mês],N$5,SAÍDAS[Ano],$B$5,SAÍDAS[Subcategoria],$B464))))</f>
        <v/>
      </c>
      <c r="O464" s="57">
        <f t="shared" si="17"/>
        <v>0</v>
      </c>
    </row>
    <row r="465" spans="2:15" x14ac:dyDescent="0.3">
      <c r="B465" s="93" t="str">
        <f>IF('PLANO DE CONTAS'!F109="","",'PLANO DE CONTAS'!F109)</f>
        <v/>
      </c>
      <c r="C465" s="61" t="str">
        <f>IF($B465="","",IF($B$450="","",IF($F$4=1,SUMIFS(SAÍDAS[Valor],SAÍDAS[Categoria],$B$450,SAÍDAS[Status],"Concluído",SAÍDAS[Mês],C$5,SAÍDAS[Ano],$B$5,SAÍDAS[Subcategoria],$B465),SUMIFS(SAÍDAS[Valor],SAÍDAS[Categoria],$B$450,SAÍDAS[Mês],C$5,SAÍDAS[Ano],$B$5,SAÍDAS[Subcategoria],$B465))))</f>
        <v/>
      </c>
      <c r="D465" s="61" t="str">
        <f>IF($B465="","",IF($B$450="","",IF($F$4=1,SUMIFS(SAÍDAS[Valor],SAÍDAS[Categoria],$B$450,SAÍDAS[Status],"Concluído",SAÍDAS[Mês],D$5,SAÍDAS[Ano],$B$5,SAÍDAS[Subcategoria],$B465),SUMIFS(SAÍDAS[Valor],SAÍDAS[Categoria],$B$450,SAÍDAS[Mês],D$5,SAÍDAS[Ano],$B$5,SAÍDAS[Subcategoria],$B465))))</f>
        <v/>
      </c>
      <c r="E465" s="61" t="str">
        <f>IF($B465="","",IF($B$450="","",IF($F$4=1,SUMIFS(SAÍDAS[Valor],SAÍDAS[Categoria],$B$450,SAÍDAS[Status],"Concluído",SAÍDAS[Mês],E$5,SAÍDAS[Ano],$B$5,SAÍDAS[Subcategoria],$B465),SUMIFS(SAÍDAS[Valor],SAÍDAS[Categoria],$B$450,SAÍDAS[Mês],E$5,SAÍDAS[Ano],$B$5,SAÍDAS[Subcategoria],$B465))))</f>
        <v/>
      </c>
      <c r="F465" s="61" t="str">
        <f>IF($B465="","",IF($B$450="","",IF($F$4=1,SUMIFS(SAÍDAS[Valor],SAÍDAS[Categoria],$B$450,SAÍDAS[Status],"Concluído",SAÍDAS[Mês],F$5,SAÍDAS[Ano],$B$5,SAÍDAS[Subcategoria],$B465),SUMIFS(SAÍDAS[Valor],SAÍDAS[Categoria],$B$450,SAÍDAS[Mês],F$5,SAÍDAS[Ano],$B$5,SAÍDAS[Subcategoria],$B465))))</f>
        <v/>
      </c>
      <c r="G465" s="61" t="str">
        <f>IF($B465="","",IF($B$450="","",IF($F$4=1,SUMIFS(SAÍDAS[Valor],SAÍDAS[Categoria],$B$450,SAÍDAS[Status],"Concluído",SAÍDAS[Mês],G$5,SAÍDAS[Ano],$B$5,SAÍDAS[Subcategoria],$B465),SUMIFS(SAÍDAS[Valor],SAÍDAS[Categoria],$B$450,SAÍDAS[Mês],G$5,SAÍDAS[Ano],$B$5,SAÍDAS[Subcategoria],$B465))))</f>
        <v/>
      </c>
      <c r="H465" s="61" t="str">
        <f>IF($B465="","",IF($B$450="","",IF($F$4=1,SUMIFS(SAÍDAS[Valor],SAÍDAS[Categoria],$B$450,SAÍDAS[Status],"Concluído",SAÍDAS[Mês],H$5,SAÍDAS[Ano],$B$5,SAÍDAS[Subcategoria],$B465),SUMIFS(SAÍDAS[Valor],SAÍDAS[Categoria],$B$450,SAÍDAS[Mês],H$5,SAÍDAS[Ano],$B$5,SAÍDAS[Subcategoria],$B465))))</f>
        <v/>
      </c>
      <c r="I465" s="61" t="str">
        <f>IF($B465="","",IF($B$450="","",IF($F$4=1,SUMIFS(SAÍDAS[Valor],SAÍDAS[Categoria],$B$450,SAÍDAS[Status],"Concluído",SAÍDAS[Mês],I$5,SAÍDAS[Ano],$B$5,SAÍDAS[Subcategoria],$B465),SUMIFS(SAÍDAS[Valor],SAÍDAS[Categoria],$B$450,SAÍDAS[Mês],I$5,SAÍDAS[Ano],$B$5,SAÍDAS[Subcategoria],$B465))))</f>
        <v/>
      </c>
      <c r="J465" s="61" t="str">
        <f>IF($B465="","",IF($B$450="","",IF($F$4=1,SUMIFS(SAÍDAS[Valor],SAÍDAS[Categoria],$B$450,SAÍDAS[Status],"Concluído",SAÍDAS[Mês],J$5,SAÍDAS[Ano],$B$5,SAÍDAS[Subcategoria],$B465),SUMIFS(SAÍDAS[Valor],SAÍDAS[Categoria],$B$450,SAÍDAS[Mês],J$5,SAÍDAS[Ano],$B$5,SAÍDAS[Subcategoria],$B465))))</f>
        <v/>
      </c>
      <c r="K465" s="61" t="str">
        <f>IF($B465="","",IF($B$450="","",IF($F$4=1,SUMIFS(SAÍDAS[Valor],SAÍDAS[Categoria],$B$450,SAÍDAS[Status],"Concluído",SAÍDAS[Mês],K$5,SAÍDAS[Ano],$B$5,SAÍDAS[Subcategoria],$B465),SUMIFS(SAÍDAS[Valor],SAÍDAS[Categoria],$B$450,SAÍDAS[Mês],K$5,SAÍDAS[Ano],$B$5,SAÍDAS[Subcategoria],$B465))))</f>
        <v/>
      </c>
      <c r="L465" s="61" t="str">
        <f>IF($B465="","",IF($B$450="","",IF($F$4=1,SUMIFS(SAÍDAS[Valor],SAÍDAS[Categoria],$B$450,SAÍDAS[Status],"Concluído",SAÍDAS[Mês],L$5,SAÍDAS[Ano],$B$5,SAÍDAS[Subcategoria],$B465),SUMIFS(SAÍDAS[Valor],SAÍDAS[Categoria],$B$450,SAÍDAS[Mês],L$5,SAÍDAS[Ano],$B$5,SAÍDAS[Subcategoria],$B465))))</f>
        <v/>
      </c>
      <c r="M465" s="61" t="str">
        <f>IF($B465="","",IF($B$450="","",IF($F$4=1,SUMIFS(SAÍDAS[Valor],SAÍDAS[Categoria],$B$450,SAÍDAS[Status],"Concluído",SAÍDAS[Mês],M$5,SAÍDAS[Ano],$B$5,SAÍDAS[Subcategoria],$B465),SUMIFS(SAÍDAS[Valor],SAÍDAS[Categoria],$B$450,SAÍDAS[Mês],M$5,SAÍDAS[Ano],$B$5,SAÍDAS[Subcategoria],$B465))))</f>
        <v/>
      </c>
      <c r="N465" s="61" t="str">
        <f>IF($B465="","",IF($B$450="","",IF($F$4=1,SUMIFS(SAÍDAS[Valor],SAÍDAS[Categoria],$B$450,SAÍDAS[Status],"Concluído",SAÍDAS[Mês],N$5,SAÍDAS[Ano],$B$5,SAÍDAS[Subcategoria],$B465),SUMIFS(SAÍDAS[Valor],SAÍDAS[Categoria],$B$450,SAÍDAS[Mês],N$5,SAÍDAS[Ano],$B$5,SAÍDAS[Subcategoria],$B465))))</f>
        <v/>
      </c>
      <c r="O465" s="57">
        <f t="shared" si="17"/>
        <v>0</v>
      </c>
    </row>
    <row r="466" spans="2:15" x14ac:dyDescent="0.3">
      <c r="B466" s="93" t="str">
        <f>IF('PLANO DE CONTAS'!F110="","",'PLANO DE CONTAS'!F110)</f>
        <v/>
      </c>
      <c r="C466" s="61" t="str">
        <f>IF($B466="","",IF($B$450="","",IF($F$4=1,SUMIFS(SAÍDAS[Valor],SAÍDAS[Categoria],$B$450,SAÍDAS[Status],"Concluído",SAÍDAS[Mês],C$5,SAÍDAS[Ano],$B$5,SAÍDAS[Subcategoria],$B466),SUMIFS(SAÍDAS[Valor],SAÍDAS[Categoria],$B$450,SAÍDAS[Mês],C$5,SAÍDAS[Ano],$B$5,SAÍDAS[Subcategoria],$B466))))</f>
        <v/>
      </c>
      <c r="D466" s="61" t="str">
        <f>IF($B466="","",IF($B$450="","",IF($F$4=1,SUMIFS(SAÍDAS[Valor],SAÍDAS[Categoria],$B$450,SAÍDAS[Status],"Concluído",SAÍDAS[Mês],D$5,SAÍDAS[Ano],$B$5,SAÍDAS[Subcategoria],$B466),SUMIFS(SAÍDAS[Valor],SAÍDAS[Categoria],$B$450,SAÍDAS[Mês],D$5,SAÍDAS[Ano],$B$5,SAÍDAS[Subcategoria],$B466))))</f>
        <v/>
      </c>
      <c r="E466" s="61" t="str">
        <f>IF($B466="","",IF($B$450="","",IF($F$4=1,SUMIFS(SAÍDAS[Valor],SAÍDAS[Categoria],$B$450,SAÍDAS[Status],"Concluído",SAÍDAS[Mês],E$5,SAÍDAS[Ano],$B$5,SAÍDAS[Subcategoria],$B466),SUMIFS(SAÍDAS[Valor],SAÍDAS[Categoria],$B$450,SAÍDAS[Mês],E$5,SAÍDAS[Ano],$B$5,SAÍDAS[Subcategoria],$B466))))</f>
        <v/>
      </c>
      <c r="F466" s="61" t="str">
        <f>IF($B466="","",IF($B$450="","",IF($F$4=1,SUMIFS(SAÍDAS[Valor],SAÍDAS[Categoria],$B$450,SAÍDAS[Status],"Concluído",SAÍDAS[Mês],F$5,SAÍDAS[Ano],$B$5,SAÍDAS[Subcategoria],$B466),SUMIFS(SAÍDAS[Valor],SAÍDAS[Categoria],$B$450,SAÍDAS[Mês],F$5,SAÍDAS[Ano],$B$5,SAÍDAS[Subcategoria],$B466))))</f>
        <v/>
      </c>
      <c r="G466" s="61" t="str">
        <f>IF($B466="","",IF($B$450="","",IF($F$4=1,SUMIFS(SAÍDAS[Valor],SAÍDAS[Categoria],$B$450,SAÍDAS[Status],"Concluído",SAÍDAS[Mês],G$5,SAÍDAS[Ano],$B$5,SAÍDAS[Subcategoria],$B466),SUMIFS(SAÍDAS[Valor],SAÍDAS[Categoria],$B$450,SAÍDAS[Mês],G$5,SAÍDAS[Ano],$B$5,SAÍDAS[Subcategoria],$B466))))</f>
        <v/>
      </c>
      <c r="H466" s="61" t="str">
        <f>IF($B466="","",IF($B$450="","",IF($F$4=1,SUMIFS(SAÍDAS[Valor],SAÍDAS[Categoria],$B$450,SAÍDAS[Status],"Concluído",SAÍDAS[Mês],H$5,SAÍDAS[Ano],$B$5,SAÍDAS[Subcategoria],$B466),SUMIFS(SAÍDAS[Valor],SAÍDAS[Categoria],$B$450,SAÍDAS[Mês],H$5,SAÍDAS[Ano],$B$5,SAÍDAS[Subcategoria],$B466))))</f>
        <v/>
      </c>
      <c r="I466" s="61" t="str">
        <f>IF($B466="","",IF($B$450="","",IF($F$4=1,SUMIFS(SAÍDAS[Valor],SAÍDAS[Categoria],$B$450,SAÍDAS[Status],"Concluído",SAÍDAS[Mês],I$5,SAÍDAS[Ano],$B$5,SAÍDAS[Subcategoria],$B466),SUMIFS(SAÍDAS[Valor],SAÍDAS[Categoria],$B$450,SAÍDAS[Mês],I$5,SAÍDAS[Ano],$B$5,SAÍDAS[Subcategoria],$B466))))</f>
        <v/>
      </c>
      <c r="J466" s="61" t="str">
        <f>IF($B466="","",IF($B$450="","",IF($F$4=1,SUMIFS(SAÍDAS[Valor],SAÍDAS[Categoria],$B$450,SAÍDAS[Status],"Concluído",SAÍDAS[Mês],J$5,SAÍDAS[Ano],$B$5,SAÍDAS[Subcategoria],$B466),SUMIFS(SAÍDAS[Valor],SAÍDAS[Categoria],$B$450,SAÍDAS[Mês],J$5,SAÍDAS[Ano],$B$5,SAÍDAS[Subcategoria],$B466))))</f>
        <v/>
      </c>
      <c r="K466" s="61" t="str">
        <f>IF($B466="","",IF($B$450="","",IF($F$4=1,SUMIFS(SAÍDAS[Valor],SAÍDAS[Categoria],$B$450,SAÍDAS[Status],"Concluído",SAÍDAS[Mês],K$5,SAÍDAS[Ano],$B$5,SAÍDAS[Subcategoria],$B466),SUMIFS(SAÍDAS[Valor],SAÍDAS[Categoria],$B$450,SAÍDAS[Mês],K$5,SAÍDAS[Ano],$B$5,SAÍDAS[Subcategoria],$B466))))</f>
        <v/>
      </c>
      <c r="L466" s="61" t="str">
        <f>IF($B466="","",IF($B$450="","",IF($F$4=1,SUMIFS(SAÍDAS[Valor],SAÍDAS[Categoria],$B$450,SAÍDAS[Status],"Concluído",SAÍDAS[Mês],L$5,SAÍDAS[Ano],$B$5,SAÍDAS[Subcategoria],$B466),SUMIFS(SAÍDAS[Valor],SAÍDAS[Categoria],$B$450,SAÍDAS[Mês],L$5,SAÍDAS[Ano],$B$5,SAÍDAS[Subcategoria],$B466))))</f>
        <v/>
      </c>
      <c r="M466" s="61" t="str">
        <f>IF($B466="","",IF($B$450="","",IF($F$4=1,SUMIFS(SAÍDAS[Valor],SAÍDAS[Categoria],$B$450,SAÍDAS[Status],"Concluído",SAÍDAS[Mês],M$5,SAÍDAS[Ano],$B$5,SAÍDAS[Subcategoria],$B466),SUMIFS(SAÍDAS[Valor],SAÍDAS[Categoria],$B$450,SAÍDAS[Mês],M$5,SAÍDAS[Ano],$B$5,SAÍDAS[Subcategoria],$B466))))</f>
        <v/>
      </c>
      <c r="N466" s="61" t="str">
        <f>IF($B466="","",IF($B$450="","",IF($F$4=1,SUMIFS(SAÍDAS[Valor],SAÍDAS[Categoria],$B$450,SAÍDAS[Status],"Concluído",SAÍDAS[Mês],N$5,SAÍDAS[Ano],$B$5,SAÍDAS[Subcategoria],$B466),SUMIFS(SAÍDAS[Valor],SAÍDAS[Categoria],$B$450,SAÍDAS[Mês],N$5,SAÍDAS[Ano],$B$5,SAÍDAS[Subcategoria],$B466))))</f>
        <v/>
      </c>
      <c r="O466" s="57">
        <f t="shared" si="17"/>
        <v>0</v>
      </c>
    </row>
    <row r="467" spans="2:15" x14ac:dyDescent="0.3">
      <c r="B467" s="93" t="str">
        <f>IF('PLANO DE CONTAS'!F111="","",'PLANO DE CONTAS'!F111)</f>
        <v/>
      </c>
      <c r="C467" s="61" t="str">
        <f>IF($B467="","",IF($B$450="","",IF($F$4=1,SUMIFS(SAÍDAS[Valor],SAÍDAS[Categoria],$B$450,SAÍDAS[Status],"Concluído",SAÍDAS[Mês],C$5,SAÍDAS[Ano],$B$5,SAÍDAS[Subcategoria],$B467),SUMIFS(SAÍDAS[Valor],SAÍDAS[Categoria],$B$450,SAÍDAS[Mês],C$5,SAÍDAS[Ano],$B$5,SAÍDAS[Subcategoria],$B467))))</f>
        <v/>
      </c>
      <c r="D467" s="61" t="str">
        <f>IF($B467="","",IF($B$450="","",IF($F$4=1,SUMIFS(SAÍDAS[Valor],SAÍDAS[Categoria],$B$450,SAÍDAS[Status],"Concluído",SAÍDAS[Mês],D$5,SAÍDAS[Ano],$B$5,SAÍDAS[Subcategoria],$B467),SUMIFS(SAÍDAS[Valor],SAÍDAS[Categoria],$B$450,SAÍDAS[Mês],D$5,SAÍDAS[Ano],$B$5,SAÍDAS[Subcategoria],$B467))))</f>
        <v/>
      </c>
      <c r="E467" s="61" t="str">
        <f>IF($B467="","",IF($B$450="","",IF($F$4=1,SUMIFS(SAÍDAS[Valor],SAÍDAS[Categoria],$B$450,SAÍDAS[Status],"Concluído",SAÍDAS[Mês],E$5,SAÍDAS[Ano],$B$5,SAÍDAS[Subcategoria],$B467),SUMIFS(SAÍDAS[Valor],SAÍDAS[Categoria],$B$450,SAÍDAS[Mês],E$5,SAÍDAS[Ano],$B$5,SAÍDAS[Subcategoria],$B467))))</f>
        <v/>
      </c>
      <c r="F467" s="61" t="str">
        <f>IF($B467="","",IF($B$450="","",IF($F$4=1,SUMIFS(SAÍDAS[Valor],SAÍDAS[Categoria],$B$450,SAÍDAS[Status],"Concluído",SAÍDAS[Mês],F$5,SAÍDAS[Ano],$B$5,SAÍDAS[Subcategoria],$B467),SUMIFS(SAÍDAS[Valor],SAÍDAS[Categoria],$B$450,SAÍDAS[Mês],F$5,SAÍDAS[Ano],$B$5,SAÍDAS[Subcategoria],$B467))))</f>
        <v/>
      </c>
      <c r="G467" s="61" t="str">
        <f>IF($B467="","",IF($B$450="","",IF($F$4=1,SUMIFS(SAÍDAS[Valor],SAÍDAS[Categoria],$B$450,SAÍDAS[Status],"Concluído",SAÍDAS[Mês],G$5,SAÍDAS[Ano],$B$5,SAÍDAS[Subcategoria],$B467),SUMIFS(SAÍDAS[Valor],SAÍDAS[Categoria],$B$450,SAÍDAS[Mês],G$5,SAÍDAS[Ano],$B$5,SAÍDAS[Subcategoria],$B467))))</f>
        <v/>
      </c>
      <c r="H467" s="61" t="str">
        <f>IF($B467="","",IF($B$450="","",IF($F$4=1,SUMIFS(SAÍDAS[Valor],SAÍDAS[Categoria],$B$450,SAÍDAS[Status],"Concluído",SAÍDAS[Mês],H$5,SAÍDAS[Ano],$B$5,SAÍDAS[Subcategoria],$B467),SUMIFS(SAÍDAS[Valor],SAÍDAS[Categoria],$B$450,SAÍDAS[Mês],H$5,SAÍDAS[Ano],$B$5,SAÍDAS[Subcategoria],$B467))))</f>
        <v/>
      </c>
      <c r="I467" s="61" t="str">
        <f>IF($B467="","",IF($B$450="","",IF($F$4=1,SUMIFS(SAÍDAS[Valor],SAÍDAS[Categoria],$B$450,SAÍDAS[Status],"Concluído",SAÍDAS[Mês],I$5,SAÍDAS[Ano],$B$5,SAÍDAS[Subcategoria],$B467),SUMIFS(SAÍDAS[Valor],SAÍDAS[Categoria],$B$450,SAÍDAS[Mês],I$5,SAÍDAS[Ano],$B$5,SAÍDAS[Subcategoria],$B467))))</f>
        <v/>
      </c>
      <c r="J467" s="61" t="str">
        <f>IF($B467="","",IF($B$450="","",IF($F$4=1,SUMIFS(SAÍDAS[Valor],SAÍDAS[Categoria],$B$450,SAÍDAS[Status],"Concluído",SAÍDAS[Mês],J$5,SAÍDAS[Ano],$B$5,SAÍDAS[Subcategoria],$B467),SUMIFS(SAÍDAS[Valor],SAÍDAS[Categoria],$B$450,SAÍDAS[Mês],J$5,SAÍDAS[Ano],$B$5,SAÍDAS[Subcategoria],$B467))))</f>
        <v/>
      </c>
      <c r="K467" s="61" t="str">
        <f>IF($B467="","",IF($B$450="","",IF($F$4=1,SUMIFS(SAÍDAS[Valor],SAÍDAS[Categoria],$B$450,SAÍDAS[Status],"Concluído",SAÍDAS[Mês],K$5,SAÍDAS[Ano],$B$5,SAÍDAS[Subcategoria],$B467),SUMIFS(SAÍDAS[Valor],SAÍDAS[Categoria],$B$450,SAÍDAS[Mês],K$5,SAÍDAS[Ano],$B$5,SAÍDAS[Subcategoria],$B467))))</f>
        <v/>
      </c>
      <c r="L467" s="61" t="str">
        <f>IF($B467="","",IF($B$450="","",IF($F$4=1,SUMIFS(SAÍDAS[Valor],SAÍDAS[Categoria],$B$450,SAÍDAS[Status],"Concluído",SAÍDAS[Mês],L$5,SAÍDAS[Ano],$B$5,SAÍDAS[Subcategoria],$B467),SUMIFS(SAÍDAS[Valor],SAÍDAS[Categoria],$B$450,SAÍDAS[Mês],L$5,SAÍDAS[Ano],$B$5,SAÍDAS[Subcategoria],$B467))))</f>
        <v/>
      </c>
      <c r="M467" s="61" t="str">
        <f>IF($B467="","",IF($B$450="","",IF($F$4=1,SUMIFS(SAÍDAS[Valor],SAÍDAS[Categoria],$B$450,SAÍDAS[Status],"Concluído",SAÍDAS[Mês],M$5,SAÍDAS[Ano],$B$5,SAÍDAS[Subcategoria],$B467),SUMIFS(SAÍDAS[Valor],SAÍDAS[Categoria],$B$450,SAÍDAS[Mês],M$5,SAÍDAS[Ano],$B$5,SAÍDAS[Subcategoria],$B467))))</f>
        <v/>
      </c>
      <c r="N467" s="61" t="str">
        <f>IF($B467="","",IF($B$450="","",IF($F$4=1,SUMIFS(SAÍDAS[Valor],SAÍDAS[Categoria],$B$450,SAÍDAS[Status],"Concluído",SAÍDAS[Mês],N$5,SAÍDAS[Ano],$B$5,SAÍDAS[Subcategoria],$B467),SUMIFS(SAÍDAS[Valor],SAÍDAS[Categoria],$B$450,SAÍDAS[Mês],N$5,SAÍDAS[Ano],$B$5,SAÍDAS[Subcategoria],$B467))))</f>
        <v/>
      </c>
      <c r="O467" s="57">
        <f t="shared" si="17"/>
        <v>0</v>
      </c>
    </row>
    <row r="468" spans="2:15" x14ac:dyDescent="0.3">
      <c r="B468" s="93" t="str">
        <f>IF('PLANO DE CONTAS'!F112="","",'PLANO DE CONTAS'!F112)</f>
        <v/>
      </c>
      <c r="C468" s="61" t="str">
        <f>IF($B468="","",IF($B$450="","",IF($F$4=1,SUMIFS(SAÍDAS[Valor],SAÍDAS[Categoria],$B$450,SAÍDAS[Status],"Concluído",SAÍDAS[Mês],C$5,SAÍDAS[Ano],$B$5,SAÍDAS[Subcategoria],$B468),SUMIFS(SAÍDAS[Valor],SAÍDAS[Categoria],$B$450,SAÍDAS[Mês],C$5,SAÍDAS[Ano],$B$5,SAÍDAS[Subcategoria],$B468))))</f>
        <v/>
      </c>
      <c r="D468" s="61" t="str">
        <f>IF($B468="","",IF($B$450="","",IF($F$4=1,SUMIFS(SAÍDAS[Valor],SAÍDAS[Categoria],$B$450,SAÍDAS[Status],"Concluído",SAÍDAS[Mês],D$5,SAÍDAS[Ano],$B$5,SAÍDAS[Subcategoria],$B468),SUMIFS(SAÍDAS[Valor],SAÍDAS[Categoria],$B$450,SAÍDAS[Mês],D$5,SAÍDAS[Ano],$B$5,SAÍDAS[Subcategoria],$B468))))</f>
        <v/>
      </c>
      <c r="E468" s="61" t="str">
        <f>IF($B468="","",IF($B$450="","",IF($F$4=1,SUMIFS(SAÍDAS[Valor],SAÍDAS[Categoria],$B$450,SAÍDAS[Status],"Concluído",SAÍDAS[Mês],E$5,SAÍDAS[Ano],$B$5,SAÍDAS[Subcategoria],$B468),SUMIFS(SAÍDAS[Valor],SAÍDAS[Categoria],$B$450,SAÍDAS[Mês],E$5,SAÍDAS[Ano],$B$5,SAÍDAS[Subcategoria],$B468))))</f>
        <v/>
      </c>
      <c r="F468" s="61" t="str">
        <f>IF($B468="","",IF($B$450="","",IF($F$4=1,SUMIFS(SAÍDAS[Valor],SAÍDAS[Categoria],$B$450,SAÍDAS[Status],"Concluído",SAÍDAS[Mês],F$5,SAÍDAS[Ano],$B$5,SAÍDAS[Subcategoria],$B468),SUMIFS(SAÍDAS[Valor],SAÍDAS[Categoria],$B$450,SAÍDAS[Mês],F$5,SAÍDAS[Ano],$B$5,SAÍDAS[Subcategoria],$B468))))</f>
        <v/>
      </c>
      <c r="G468" s="61" t="str">
        <f>IF($B468="","",IF($B$450="","",IF($F$4=1,SUMIFS(SAÍDAS[Valor],SAÍDAS[Categoria],$B$450,SAÍDAS[Status],"Concluído",SAÍDAS[Mês],G$5,SAÍDAS[Ano],$B$5,SAÍDAS[Subcategoria],$B468),SUMIFS(SAÍDAS[Valor],SAÍDAS[Categoria],$B$450,SAÍDAS[Mês],G$5,SAÍDAS[Ano],$B$5,SAÍDAS[Subcategoria],$B468))))</f>
        <v/>
      </c>
      <c r="H468" s="61" t="str">
        <f>IF($B468="","",IF($B$450="","",IF($F$4=1,SUMIFS(SAÍDAS[Valor],SAÍDAS[Categoria],$B$450,SAÍDAS[Status],"Concluído",SAÍDAS[Mês],H$5,SAÍDAS[Ano],$B$5,SAÍDAS[Subcategoria],$B468),SUMIFS(SAÍDAS[Valor],SAÍDAS[Categoria],$B$450,SAÍDAS[Mês],H$5,SAÍDAS[Ano],$B$5,SAÍDAS[Subcategoria],$B468))))</f>
        <v/>
      </c>
      <c r="I468" s="61" t="str">
        <f>IF($B468="","",IF($B$450="","",IF($F$4=1,SUMIFS(SAÍDAS[Valor],SAÍDAS[Categoria],$B$450,SAÍDAS[Status],"Concluído",SAÍDAS[Mês],I$5,SAÍDAS[Ano],$B$5,SAÍDAS[Subcategoria],$B468),SUMIFS(SAÍDAS[Valor],SAÍDAS[Categoria],$B$450,SAÍDAS[Mês],I$5,SAÍDAS[Ano],$B$5,SAÍDAS[Subcategoria],$B468))))</f>
        <v/>
      </c>
      <c r="J468" s="61" t="str">
        <f>IF($B468="","",IF($B$450="","",IF($F$4=1,SUMIFS(SAÍDAS[Valor],SAÍDAS[Categoria],$B$450,SAÍDAS[Status],"Concluído",SAÍDAS[Mês],J$5,SAÍDAS[Ano],$B$5,SAÍDAS[Subcategoria],$B468),SUMIFS(SAÍDAS[Valor],SAÍDAS[Categoria],$B$450,SAÍDAS[Mês],J$5,SAÍDAS[Ano],$B$5,SAÍDAS[Subcategoria],$B468))))</f>
        <v/>
      </c>
      <c r="K468" s="61" t="str">
        <f>IF($B468="","",IF($B$450="","",IF($F$4=1,SUMIFS(SAÍDAS[Valor],SAÍDAS[Categoria],$B$450,SAÍDAS[Status],"Concluído",SAÍDAS[Mês],K$5,SAÍDAS[Ano],$B$5,SAÍDAS[Subcategoria],$B468),SUMIFS(SAÍDAS[Valor],SAÍDAS[Categoria],$B$450,SAÍDAS[Mês],K$5,SAÍDAS[Ano],$B$5,SAÍDAS[Subcategoria],$B468))))</f>
        <v/>
      </c>
      <c r="L468" s="61" t="str">
        <f>IF($B468="","",IF($B$450="","",IF($F$4=1,SUMIFS(SAÍDAS[Valor],SAÍDAS[Categoria],$B$450,SAÍDAS[Status],"Concluído",SAÍDAS[Mês],L$5,SAÍDAS[Ano],$B$5,SAÍDAS[Subcategoria],$B468),SUMIFS(SAÍDAS[Valor],SAÍDAS[Categoria],$B$450,SAÍDAS[Mês],L$5,SAÍDAS[Ano],$B$5,SAÍDAS[Subcategoria],$B468))))</f>
        <v/>
      </c>
      <c r="M468" s="61" t="str">
        <f>IF($B468="","",IF($B$450="","",IF($F$4=1,SUMIFS(SAÍDAS[Valor],SAÍDAS[Categoria],$B$450,SAÍDAS[Status],"Concluído",SAÍDAS[Mês],M$5,SAÍDAS[Ano],$B$5,SAÍDAS[Subcategoria],$B468),SUMIFS(SAÍDAS[Valor],SAÍDAS[Categoria],$B$450,SAÍDAS[Mês],M$5,SAÍDAS[Ano],$B$5,SAÍDAS[Subcategoria],$B468))))</f>
        <v/>
      </c>
      <c r="N468" s="61" t="str">
        <f>IF($B468="","",IF($B$450="","",IF($F$4=1,SUMIFS(SAÍDAS[Valor],SAÍDAS[Categoria],$B$450,SAÍDAS[Status],"Concluído",SAÍDAS[Mês],N$5,SAÍDAS[Ano],$B$5,SAÍDAS[Subcategoria],$B468),SUMIFS(SAÍDAS[Valor],SAÍDAS[Categoria],$B$450,SAÍDAS[Mês],N$5,SAÍDAS[Ano],$B$5,SAÍDAS[Subcategoria],$B468))))</f>
        <v/>
      </c>
      <c r="O468" s="57">
        <f t="shared" si="17"/>
        <v>0</v>
      </c>
    </row>
    <row r="469" spans="2:15" x14ac:dyDescent="0.3">
      <c r="B469" s="93" t="str">
        <f>IF('PLANO DE CONTAS'!F113="","",'PLANO DE CONTAS'!F113)</f>
        <v/>
      </c>
      <c r="C469" s="61" t="str">
        <f>IF($B469="","",IF($B$450="","",IF($F$4=1,SUMIFS(SAÍDAS[Valor],SAÍDAS[Categoria],$B$450,SAÍDAS[Status],"Concluído",SAÍDAS[Mês],C$5,SAÍDAS[Ano],$B$5,SAÍDAS[Subcategoria],$B469),SUMIFS(SAÍDAS[Valor],SAÍDAS[Categoria],$B$450,SAÍDAS[Mês],C$5,SAÍDAS[Ano],$B$5,SAÍDAS[Subcategoria],$B469))))</f>
        <v/>
      </c>
      <c r="D469" s="61" t="str">
        <f>IF($B469="","",IF($B$450="","",IF($F$4=1,SUMIFS(SAÍDAS[Valor],SAÍDAS[Categoria],$B$450,SAÍDAS[Status],"Concluído",SAÍDAS[Mês],D$5,SAÍDAS[Ano],$B$5,SAÍDAS[Subcategoria],$B469),SUMIFS(SAÍDAS[Valor],SAÍDAS[Categoria],$B$450,SAÍDAS[Mês],D$5,SAÍDAS[Ano],$B$5,SAÍDAS[Subcategoria],$B469))))</f>
        <v/>
      </c>
      <c r="E469" s="61" t="str">
        <f>IF($B469="","",IF($B$450="","",IF($F$4=1,SUMIFS(SAÍDAS[Valor],SAÍDAS[Categoria],$B$450,SAÍDAS[Status],"Concluído",SAÍDAS[Mês],E$5,SAÍDAS[Ano],$B$5,SAÍDAS[Subcategoria],$B469),SUMIFS(SAÍDAS[Valor],SAÍDAS[Categoria],$B$450,SAÍDAS[Mês],E$5,SAÍDAS[Ano],$B$5,SAÍDAS[Subcategoria],$B469))))</f>
        <v/>
      </c>
      <c r="F469" s="61" t="str">
        <f>IF($B469="","",IF($B$450="","",IF($F$4=1,SUMIFS(SAÍDAS[Valor],SAÍDAS[Categoria],$B$450,SAÍDAS[Status],"Concluído",SAÍDAS[Mês],F$5,SAÍDAS[Ano],$B$5,SAÍDAS[Subcategoria],$B469),SUMIFS(SAÍDAS[Valor],SAÍDAS[Categoria],$B$450,SAÍDAS[Mês],F$5,SAÍDAS[Ano],$B$5,SAÍDAS[Subcategoria],$B469))))</f>
        <v/>
      </c>
      <c r="G469" s="61" t="str">
        <f>IF($B469="","",IF($B$450="","",IF($F$4=1,SUMIFS(SAÍDAS[Valor],SAÍDAS[Categoria],$B$450,SAÍDAS[Status],"Concluído",SAÍDAS[Mês],G$5,SAÍDAS[Ano],$B$5,SAÍDAS[Subcategoria],$B469),SUMIFS(SAÍDAS[Valor],SAÍDAS[Categoria],$B$450,SAÍDAS[Mês],G$5,SAÍDAS[Ano],$B$5,SAÍDAS[Subcategoria],$B469))))</f>
        <v/>
      </c>
      <c r="H469" s="61" t="str">
        <f>IF($B469="","",IF($B$450="","",IF($F$4=1,SUMIFS(SAÍDAS[Valor],SAÍDAS[Categoria],$B$450,SAÍDAS[Status],"Concluído",SAÍDAS[Mês],H$5,SAÍDAS[Ano],$B$5,SAÍDAS[Subcategoria],$B469),SUMIFS(SAÍDAS[Valor],SAÍDAS[Categoria],$B$450,SAÍDAS[Mês],H$5,SAÍDAS[Ano],$B$5,SAÍDAS[Subcategoria],$B469))))</f>
        <v/>
      </c>
      <c r="I469" s="61" t="str">
        <f>IF($B469="","",IF($B$450="","",IF($F$4=1,SUMIFS(SAÍDAS[Valor],SAÍDAS[Categoria],$B$450,SAÍDAS[Status],"Concluído",SAÍDAS[Mês],I$5,SAÍDAS[Ano],$B$5,SAÍDAS[Subcategoria],$B469),SUMIFS(SAÍDAS[Valor],SAÍDAS[Categoria],$B$450,SAÍDAS[Mês],I$5,SAÍDAS[Ano],$B$5,SAÍDAS[Subcategoria],$B469))))</f>
        <v/>
      </c>
      <c r="J469" s="61" t="str">
        <f>IF($B469="","",IF($B$450="","",IF($F$4=1,SUMIFS(SAÍDAS[Valor],SAÍDAS[Categoria],$B$450,SAÍDAS[Status],"Concluído",SAÍDAS[Mês],J$5,SAÍDAS[Ano],$B$5,SAÍDAS[Subcategoria],$B469),SUMIFS(SAÍDAS[Valor],SAÍDAS[Categoria],$B$450,SAÍDAS[Mês],J$5,SAÍDAS[Ano],$B$5,SAÍDAS[Subcategoria],$B469))))</f>
        <v/>
      </c>
      <c r="K469" s="61" t="str">
        <f>IF($B469="","",IF($B$450="","",IF($F$4=1,SUMIFS(SAÍDAS[Valor],SAÍDAS[Categoria],$B$450,SAÍDAS[Status],"Concluído",SAÍDAS[Mês],K$5,SAÍDAS[Ano],$B$5,SAÍDAS[Subcategoria],$B469),SUMIFS(SAÍDAS[Valor],SAÍDAS[Categoria],$B$450,SAÍDAS[Mês],K$5,SAÍDAS[Ano],$B$5,SAÍDAS[Subcategoria],$B469))))</f>
        <v/>
      </c>
      <c r="L469" s="61" t="str">
        <f>IF($B469="","",IF($B$450="","",IF($F$4=1,SUMIFS(SAÍDAS[Valor],SAÍDAS[Categoria],$B$450,SAÍDAS[Status],"Concluído",SAÍDAS[Mês],L$5,SAÍDAS[Ano],$B$5,SAÍDAS[Subcategoria],$B469),SUMIFS(SAÍDAS[Valor],SAÍDAS[Categoria],$B$450,SAÍDAS[Mês],L$5,SAÍDAS[Ano],$B$5,SAÍDAS[Subcategoria],$B469))))</f>
        <v/>
      </c>
      <c r="M469" s="61" t="str">
        <f>IF($B469="","",IF($B$450="","",IF($F$4=1,SUMIFS(SAÍDAS[Valor],SAÍDAS[Categoria],$B$450,SAÍDAS[Status],"Concluído",SAÍDAS[Mês],M$5,SAÍDAS[Ano],$B$5,SAÍDAS[Subcategoria],$B469),SUMIFS(SAÍDAS[Valor],SAÍDAS[Categoria],$B$450,SAÍDAS[Mês],M$5,SAÍDAS[Ano],$B$5,SAÍDAS[Subcategoria],$B469))))</f>
        <v/>
      </c>
      <c r="N469" s="61" t="str">
        <f>IF($B469="","",IF($B$450="","",IF($F$4=1,SUMIFS(SAÍDAS[Valor],SAÍDAS[Categoria],$B$450,SAÍDAS[Status],"Concluído",SAÍDAS[Mês],N$5,SAÍDAS[Ano],$B$5,SAÍDAS[Subcategoria],$B469),SUMIFS(SAÍDAS[Valor],SAÍDAS[Categoria],$B$450,SAÍDAS[Mês],N$5,SAÍDAS[Ano],$B$5,SAÍDAS[Subcategoria],$B469))))</f>
        <v/>
      </c>
      <c r="O469" s="57">
        <f t="shared" si="17"/>
        <v>0</v>
      </c>
    </row>
    <row r="470" spans="2:15" x14ac:dyDescent="0.3">
      <c r="B470" s="93" t="str">
        <f>IF('PLANO DE CONTAS'!F114="","",'PLANO DE CONTAS'!F114)</f>
        <v/>
      </c>
      <c r="C470" s="61" t="str">
        <f>IF($B470="","",IF($B$450="","",IF($F$4=1,SUMIFS(SAÍDAS[Valor],SAÍDAS[Categoria],$B$450,SAÍDAS[Status],"Concluído",SAÍDAS[Mês],C$5,SAÍDAS[Ano],$B$5,SAÍDAS[Subcategoria],$B470),SUMIFS(SAÍDAS[Valor],SAÍDAS[Categoria],$B$450,SAÍDAS[Mês],C$5,SAÍDAS[Ano],$B$5,SAÍDAS[Subcategoria],$B470))))</f>
        <v/>
      </c>
      <c r="D470" s="61" t="str">
        <f>IF($B470="","",IF($B$450="","",IF($F$4=1,SUMIFS(SAÍDAS[Valor],SAÍDAS[Categoria],$B$450,SAÍDAS[Status],"Concluído",SAÍDAS[Mês],D$5,SAÍDAS[Ano],$B$5,SAÍDAS[Subcategoria],$B470),SUMIFS(SAÍDAS[Valor],SAÍDAS[Categoria],$B$450,SAÍDAS[Mês],D$5,SAÍDAS[Ano],$B$5,SAÍDAS[Subcategoria],$B470))))</f>
        <v/>
      </c>
      <c r="E470" s="61" t="str">
        <f>IF($B470="","",IF($B$450="","",IF($F$4=1,SUMIFS(SAÍDAS[Valor],SAÍDAS[Categoria],$B$450,SAÍDAS[Status],"Concluído",SAÍDAS[Mês],E$5,SAÍDAS[Ano],$B$5,SAÍDAS[Subcategoria],$B470),SUMIFS(SAÍDAS[Valor],SAÍDAS[Categoria],$B$450,SAÍDAS[Mês],E$5,SAÍDAS[Ano],$B$5,SAÍDAS[Subcategoria],$B470))))</f>
        <v/>
      </c>
      <c r="F470" s="61" t="str">
        <f>IF($B470="","",IF($B$450="","",IF($F$4=1,SUMIFS(SAÍDAS[Valor],SAÍDAS[Categoria],$B$450,SAÍDAS[Status],"Concluído",SAÍDAS[Mês],F$5,SAÍDAS[Ano],$B$5,SAÍDAS[Subcategoria],$B470),SUMIFS(SAÍDAS[Valor],SAÍDAS[Categoria],$B$450,SAÍDAS[Mês],F$5,SAÍDAS[Ano],$B$5,SAÍDAS[Subcategoria],$B470))))</f>
        <v/>
      </c>
      <c r="G470" s="61" t="str">
        <f>IF($B470="","",IF($B$450="","",IF($F$4=1,SUMIFS(SAÍDAS[Valor],SAÍDAS[Categoria],$B$450,SAÍDAS[Status],"Concluído",SAÍDAS[Mês],G$5,SAÍDAS[Ano],$B$5,SAÍDAS[Subcategoria],$B470),SUMIFS(SAÍDAS[Valor],SAÍDAS[Categoria],$B$450,SAÍDAS[Mês],G$5,SAÍDAS[Ano],$B$5,SAÍDAS[Subcategoria],$B470))))</f>
        <v/>
      </c>
      <c r="H470" s="61" t="str">
        <f>IF($B470="","",IF($B$450="","",IF($F$4=1,SUMIFS(SAÍDAS[Valor],SAÍDAS[Categoria],$B$450,SAÍDAS[Status],"Concluído",SAÍDAS[Mês],H$5,SAÍDAS[Ano],$B$5,SAÍDAS[Subcategoria],$B470),SUMIFS(SAÍDAS[Valor],SAÍDAS[Categoria],$B$450,SAÍDAS[Mês],H$5,SAÍDAS[Ano],$B$5,SAÍDAS[Subcategoria],$B470))))</f>
        <v/>
      </c>
      <c r="I470" s="61" t="str">
        <f>IF($B470="","",IF($B$450="","",IF($F$4=1,SUMIFS(SAÍDAS[Valor],SAÍDAS[Categoria],$B$450,SAÍDAS[Status],"Concluído",SAÍDAS[Mês],I$5,SAÍDAS[Ano],$B$5,SAÍDAS[Subcategoria],$B470),SUMIFS(SAÍDAS[Valor],SAÍDAS[Categoria],$B$450,SAÍDAS[Mês],I$5,SAÍDAS[Ano],$B$5,SAÍDAS[Subcategoria],$B470))))</f>
        <v/>
      </c>
      <c r="J470" s="61" t="str">
        <f>IF($B470="","",IF($B$450="","",IF($F$4=1,SUMIFS(SAÍDAS[Valor],SAÍDAS[Categoria],$B$450,SAÍDAS[Status],"Concluído",SAÍDAS[Mês],J$5,SAÍDAS[Ano],$B$5,SAÍDAS[Subcategoria],$B470),SUMIFS(SAÍDAS[Valor],SAÍDAS[Categoria],$B$450,SAÍDAS[Mês],J$5,SAÍDAS[Ano],$B$5,SAÍDAS[Subcategoria],$B470))))</f>
        <v/>
      </c>
      <c r="K470" s="61" t="str">
        <f>IF($B470="","",IF($B$450="","",IF($F$4=1,SUMIFS(SAÍDAS[Valor],SAÍDAS[Categoria],$B$450,SAÍDAS[Status],"Concluído",SAÍDAS[Mês],K$5,SAÍDAS[Ano],$B$5,SAÍDAS[Subcategoria],$B470),SUMIFS(SAÍDAS[Valor],SAÍDAS[Categoria],$B$450,SAÍDAS[Mês],K$5,SAÍDAS[Ano],$B$5,SAÍDAS[Subcategoria],$B470))))</f>
        <v/>
      </c>
      <c r="L470" s="61" t="str">
        <f>IF($B470="","",IF($B$450="","",IF($F$4=1,SUMIFS(SAÍDAS[Valor],SAÍDAS[Categoria],$B$450,SAÍDAS[Status],"Concluído",SAÍDAS[Mês],L$5,SAÍDAS[Ano],$B$5,SAÍDAS[Subcategoria],$B470),SUMIFS(SAÍDAS[Valor],SAÍDAS[Categoria],$B$450,SAÍDAS[Mês],L$5,SAÍDAS[Ano],$B$5,SAÍDAS[Subcategoria],$B470))))</f>
        <v/>
      </c>
      <c r="M470" s="61" t="str">
        <f>IF($B470="","",IF($B$450="","",IF($F$4=1,SUMIFS(SAÍDAS[Valor],SAÍDAS[Categoria],$B$450,SAÍDAS[Status],"Concluído",SAÍDAS[Mês],M$5,SAÍDAS[Ano],$B$5,SAÍDAS[Subcategoria],$B470),SUMIFS(SAÍDAS[Valor],SAÍDAS[Categoria],$B$450,SAÍDAS[Mês],M$5,SAÍDAS[Ano],$B$5,SAÍDAS[Subcategoria],$B470))))</f>
        <v/>
      </c>
      <c r="N470" s="61" t="str">
        <f>IF($B470="","",IF($B$450="","",IF($F$4=1,SUMIFS(SAÍDAS[Valor],SAÍDAS[Categoria],$B$450,SAÍDAS[Status],"Concluído",SAÍDAS[Mês],N$5,SAÍDAS[Ano],$B$5,SAÍDAS[Subcategoria],$B470),SUMIFS(SAÍDAS[Valor],SAÍDAS[Categoria],$B$450,SAÍDAS[Mês],N$5,SAÍDAS[Ano],$B$5,SAÍDAS[Subcategoria],$B470))))</f>
        <v/>
      </c>
      <c r="O470" s="57">
        <f t="shared" si="17"/>
        <v>0</v>
      </c>
    </row>
    <row r="471" spans="2:15" x14ac:dyDescent="0.3">
      <c r="B471" s="92" t="str">
        <f>IF('PLANO DE CONTAS'!H94="","",'PLANO DE CONTAS'!H94)</f>
        <v>Despesa 3</v>
      </c>
      <c r="C471" s="95">
        <f>IF($B471="","",IF($F$4=1,SUMIFS(SAÍDAS[Valor],SAÍDAS[Categoria],$B471,SAÍDAS[Status],"Concluído",SAÍDAS[Mês],C$5,SAÍDAS[Ano],$B$5),SUMIFS(SAÍDAS[Valor],SAÍDAS[Categoria],$B471,SAÍDAS[Mês],C$5,SAÍDAS[Ano],$B$5)))</f>
        <v>0</v>
      </c>
      <c r="D471" s="95">
        <f>IF($B471="","",IF($F$4=1,SUMIFS(SAÍDAS[Valor],SAÍDAS[Categoria],$B471,SAÍDAS[Status],"Concluído",SAÍDAS[Mês],D$5,SAÍDAS[Ano],$B$5),SUMIFS(SAÍDAS[Valor],SAÍDAS[Categoria],$B471,SAÍDAS[Mês],D$5,SAÍDAS[Ano],$B$5)))</f>
        <v>0</v>
      </c>
      <c r="E471" s="95">
        <f>IF($B471="","",IF($F$4=1,SUMIFS(SAÍDAS[Valor],SAÍDAS[Categoria],$B471,SAÍDAS[Status],"Concluído",SAÍDAS[Mês],E$5,SAÍDAS[Ano],$B$5),SUMIFS(SAÍDAS[Valor],SAÍDAS[Categoria],$B471,SAÍDAS[Mês],E$5,SAÍDAS[Ano],$B$5)))</f>
        <v>0</v>
      </c>
      <c r="F471" s="95">
        <f>IF($B471="","",IF($F$4=1,SUMIFS(SAÍDAS[Valor],SAÍDAS[Categoria],$B471,SAÍDAS[Status],"Concluído",SAÍDAS[Mês],F$5,SAÍDAS[Ano],$B$5),SUMIFS(SAÍDAS[Valor],SAÍDAS[Categoria],$B471,SAÍDAS[Mês],F$5,SAÍDAS[Ano],$B$5)))</f>
        <v>0</v>
      </c>
      <c r="G471" s="95">
        <f>IF($B471="","",IF($F$4=1,SUMIFS(SAÍDAS[Valor],SAÍDAS[Categoria],$B471,SAÍDAS[Status],"Concluído",SAÍDAS[Mês],G$5,SAÍDAS[Ano],$B$5),SUMIFS(SAÍDAS[Valor],SAÍDAS[Categoria],$B471,SAÍDAS[Mês],G$5,SAÍDAS[Ano],$B$5)))</f>
        <v>0</v>
      </c>
      <c r="H471" s="95">
        <f>IF($B471="","",IF($F$4=1,SUMIFS(SAÍDAS[Valor],SAÍDAS[Categoria],$B471,SAÍDAS[Status],"Concluído",SAÍDAS[Mês],H$5,SAÍDAS[Ano],$B$5),SUMIFS(SAÍDAS[Valor],SAÍDAS[Categoria],$B471,SAÍDAS[Mês],H$5,SAÍDAS[Ano],$B$5)))</f>
        <v>0</v>
      </c>
      <c r="I471" s="95">
        <f>IF($B471="","",IF($F$4=1,SUMIFS(SAÍDAS[Valor],SAÍDAS[Categoria],$B471,SAÍDAS[Status],"Concluído",SAÍDAS[Mês],I$5,SAÍDAS[Ano],$B$5),SUMIFS(SAÍDAS[Valor],SAÍDAS[Categoria],$B471,SAÍDAS[Mês],I$5,SAÍDAS[Ano],$B$5)))</f>
        <v>0</v>
      </c>
      <c r="J471" s="95">
        <f>IF($B471="","",IF($F$4=1,SUMIFS(SAÍDAS[Valor],SAÍDAS[Categoria],$B471,SAÍDAS[Status],"Concluído",SAÍDAS[Mês],J$5,SAÍDAS[Ano],$B$5),SUMIFS(SAÍDAS[Valor],SAÍDAS[Categoria],$B471,SAÍDAS[Mês],J$5,SAÍDAS[Ano],$B$5)))</f>
        <v>0</v>
      </c>
      <c r="K471" s="95">
        <f>IF($B471="","",IF($F$4=1,SUMIFS(SAÍDAS[Valor],SAÍDAS[Categoria],$B471,SAÍDAS[Status],"Concluído",SAÍDAS[Mês],K$5,SAÍDAS[Ano],$B$5),SUMIFS(SAÍDAS[Valor],SAÍDAS[Categoria],$B471,SAÍDAS[Mês],K$5,SAÍDAS[Ano],$B$5)))</f>
        <v>0</v>
      </c>
      <c r="L471" s="95">
        <f>IF($B471="","",IF($F$4=1,SUMIFS(SAÍDAS[Valor],SAÍDAS[Categoria],$B471,SAÍDAS[Status],"Concluído",SAÍDAS[Mês],L$5,SAÍDAS[Ano],$B$5),SUMIFS(SAÍDAS[Valor],SAÍDAS[Categoria],$B471,SAÍDAS[Mês],L$5,SAÍDAS[Ano],$B$5)))</f>
        <v>0</v>
      </c>
      <c r="M471" s="95">
        <f>IF($B471="","",IF($F$4=1,SUMIFS(SAÍDAS[Valor],SAÍDAS[Categoria],$B471,SAÍDAS[Status],"Concluído",SAÍDAS[Mês],M$5,SAÍDAS[Ano],$B$5),SUMIFS(SAÍDAS[Valor],SAÍDAS[Categoria],$B471,SAÍDAS[Mês],M$5,SAÍDAS[Ano],$B$5)))</f>
        <v>0</v>
      </c>
      <c r="N471" s="95">
        <f>IF($B471="","",IF($F$4=1,SUMIFS(SAÍDAS[Valor],SAÍDAS[Categoria],$B471,SAÍDAS[Status],"Concluído",SAÍDAS[Mês],N$5,SAÍDAS[Ano],$B$5),SUMIFS(SAÍDAS[Valor],SAÍDAS[Categoria],$B471,SAÍDAS[Mês],N$5,SAÍDAS[Ano],$B$5)))</f>
        <v>0</v>
      </c>
      <c r="O471" s="57">
        <f t="shared" si="15"/>
        <v>0</v>
      </c>
    </row>
    <row r="472" spans="2:15" x14ac:dyDescent="0.3">
      <c r="B472" s="93" t="str">
        <f>IF('PLANO DE CONTAS'!H95="","",'PLANO DE CONTAS'!H95)</f>
        <v/>
      </c>
      <c r="C472" s="61" t="str">
        <f>IF($B472="","",IF($B$471="","",IF($F$4=1,SUMIFS(SAÍDAS[Valor],SAÍDAS[Categoria],$B$471,SAÍDAS[Status],"Concluído",SAÍDAS[Mês],C$5,SAÍDAS[Ano],$B$5,SAÍDAS[Subcategoria],$B472),SUMIFS(SAÍDAS[Valor],SAÍDAS[Categoria],$B$471,SAÍDAS[Mês],C$5,SAÍDAS[Ano],$B$5,SAÍDAS[Subcategoria],$B472))))</f>
        <v/>
      </c>
      <c r="D472" s="61" t="str">
        <f>IF($B472="","",IF($B$471="","",IF($F$4=1,SUMIFS(SAÍDAS[Valor],SAÍDAS[Categoria],$B$471,SAÍDAS[Status],"Concluído",SAÍDAS[Mês],D$5,SAÍDAS[Ano],$B$5,SAÍDAS[Subcategoria],$B472),SUMIFS(SAÍDAS[Valor],SAÍDAS[Categoria],$B$471,SAÍDAS[Mês],D$5,SAÍDAS[Ano],$B$5,SAÍDAS[Subcategoria],$B472))))</f>
        <v/>
      </c>
      <c r="E472" s="61" t="str">
        <f>IF($B472="","",IF($B$471="","",IF($F$4=1,SUMIFS(SAÍDAS[Valor],SAÍDAS[Categoria],$B$471,SAÍDAS[Status],"Concluído",SAÍDAS[Mês],E$5,SAÍDAS[Ano],$B$5,SAÍDAS[Subcategoria],$B472),SUMIFS(SAÍDAS[Valor],SAÍDAS[Categoria],$B$471,SAÍDAS[Mês],E$5,SAÍDAS[Ano],$B$5,SAÍDAS[Subcategoria],$B472))))</f>
        <v/>
      </c>
      <c r="F472" s="61" t="str">
        <f>IF($B472="","",IF($B$471="","",IF($F$4=1,SUMIFS(SAÍDAS[Valor],SAÍDAS[Categoria],$B$471,SAÍDAS[Status],"Concluído",SAÍDAS[Mês],F$5,SAÍDAS[Ano],$B$5,SAÍDAS[Subcategoria],$B472),SUMIFS(SAÍDAS[Valor],SAÍDAS[Categoria],$B$471,SAÍDAS[Mês],F$5,SAÍDAS[Ano],$B$5,SAÍDAS[Subcategoria],$B472))))</f>
        <v/>
      </c>
      <c r="G472" s="61" t="str">
        <f>IF($B472="","",IF($B$471="","",IF($F$4=1,SUMIFS(SAÍDAS[Valor],SAÍDAS[Categoria],$B$471,SAÍDAS[Status],"Concluído",SAÍDAS[Mês],G$5,SAÍDAS[Ano],$B$5,SAÍDAS[Subcategoria],$B472),SUMIFS(SAÍDAS[Valor],SAÍDAS[Categoria],$B$471,SAÍDAS[Mês],G$5,SAÍDAS[Ano],$B$5,SAÍDAS[Subcategoria],$B472))))</f>
        <v/>
      </c>
      <c r="H472" s="61" t="str">
        <f>IF($B472="","",IF($B$471="","",IF($F$4=1,SUMIFS(SAÍDAS[Valor],SAÍDAS[Categoria],$B$471,SAÍDAS[Status],"Concluído",SAÍDAS[Mês],H$5,SAÍDAS[Ano],$B$5,SAÍDAS[Subcategoria],$B472),SUMIFS(SAÍDAS[Valor],SAÍDAS[Categoria],$B$471,SAÍDAS[Mês],H$5,SAÍDAS[Ano],$B$5,SAÍDAS[Subcategoria],$B472))))</f>
        <v/>
      </c>
      <c r="I472" s="61" t="str">
        <f>IF($B472="","",IF($B$471="","",IF($F$4=1,SUMIFS(SAÍDAS[Valor],SAÍDAS[Categoria],$B$471,SAÍDAS[Status],"Concluído",SAÍDAS[Mês],I$5,SAÍDAS[Ano],$B$5,SAÍDAS[Subcategoria],$B472),SUMIFS(SAÍDAS[Valor],SAÍDAS[Categoria],$B$471,SAÍDAS[Mês],I$5,SAÍDAS[Ano],$B$5,SAÍDAS[Subcategoria],$B472))))</f>
        <v/>
      </c>
      <c r="J472" s="61" t="str">
        <f>IF($B472="","",IF($B$471="","",IF($F$4=1,SUMIFS(SAÍDAS[Valor],SAÍDAS[Categoria],$B$471,SAÍDAS[Status],"Concluído",SAÍDAS[Mês],J$5,SAÍDAS[Ano],$B$5,SAÍDAS[Subcategoria],$B472),SUMIFS(SAÍDAS[Valor],SAÍDAS[Categoria],$B$471,SAÍDAS[Mês],J$5,SAÍDAS[Ano],$B$5,SAÍDAS[Subcategoria],$B472))))</f>
        <v/>
      </c>
      <c r="K472" s="61" t="str">
        <f>IF($B472="","",IF($B$471="","",IF($F$4=1,SUMIFS(SAÍDAS[Valor],SAÍDAS[Categoria],$B$471,SAÍDAS[Status],"Concluído",SAÍDAS[Mês],K$5,SAÍDAS[Ano],$B$5,SAÍDAS[Subcategoria],$B472),SUMIFS(SAÍDAS[Valor],SAÍDAS[Categoria],$B$471,SAÍDAS[Mês],K$5,SAÍDAS[Ano],$B$5,SAÍDAS[Subcategoria],$B472))))</f>
        <v/>
      </c>
      <c r="L472" s="61" t="str">
        <f>IF($B472="","",IF($B$471="","",IF($F$4=1,SUMIFS(SAÍDAS[Valor],SAÍDAS[Categoria],$B$471,SAÍDAS[Status],"Concluído",SAÍDAS[Mês],L$5,SAÍDAS[Ano],$B$5,SAÍDAS[Subcategoria],$B472),SUMIFS(SAÍDAS[Valor],SAÍDAS[Categoria],$B$471,SAÍDAS[Mês],L$5,SAÍDAS[Ano],$B$5,SAÍDAS[Subcategoria],$B472))))</f>
        <v/>
      </c>
      <c r="M472" s="61" t="str">
        <f>IF($B472="","",IF($B$471="","",IF($F$4=1,SUMIFS(SAÍDAS[Valor],SAÍDAS[Categoria],$B$471,SAÍDAS[Status],"Concluído",SAÍDAS[Mês],M$5,SAÍDAS[Ano],$B$5,SAÍDAS[Subcategoria],$B472),SUMIFS(SAÍDAS[Valor],SAÍDAS[Categoria],$B$471,SAÍDAS[Mês],M$5,SAÍDAS[Ano],$B$5,SAÍDAS[Subcategoria],$B472))))</f>
        <v/>
      </c>
      <c r="N472" s="61" t="str">
        <f>IF($B472="","",IF($B$471="","",IF($F$4=1,SUMIFS(SAÍDAS[Valor],SAÍDAS[Categoria],$B$471,SAÍDAS[Status],"Concluído",SAÍDAS[Mês],N$5,SAÍDAS[Ano],$B$5,SAÍDAS[Subcategoria],$B472),SUMIFS(SAÍDAS[Valor],SAÍDAS[Categoria],$B$471,SAÍDAS[Mês],N$5,SAÍDAS[Ano],$B$5,SAÍDAS[Subcategoria],$B472))))</f>
        <v/>
      </c>
      <c r="O472" s="57">
        <f t="shared" si="15"/>
        <v>0</v>
      </c>
    </row>
    <row r="473" spans="2:15" x14ac:dyDescent="0.3">
      <c r="B473" s="93" t="str">
        <f>IF('PLANO DE CONTAS'!H96="","",'PLANO DE CONTAS'!H96)</f>
        <v/>
      </c>
      <c r="C473" s="61" t="str">
        <f>IF($B473="","",IF($B$471="","",IF($F$4=1,SUMIFS(SAÍDAS[Valor],SAÍDAS[Categoria],$B$471,SAÍDAS[Status],"Concluído",SAÍDAS[Mês],C$5,SAÍDAS[Ano],$B$5,SAÍDAS[Subcategoria],$B473),SUMIFS(SAÍDAS[Valor],SAÍDAS[Categoria],$B$471,SAÍDAS[Mês],C$5,SAÍDAS[Ano],$B$5,SAÍDAS[Subcategoria],$B473))))</f>
        <v/>
      </c>
      <c r="D473" s="61" t="str">
        <f>IF($B473="","",IF($B$471="","",IF($F$4=1,SUMIFS(SAÍDAS[Valor],SAÍDAS[Categoria],$B$471,SAÍDAS[Status],"Concluído",SAÍDAS[Mês],D$5,SAÍDAS[Ano],$B$5,SAÍDAS[Subcategoria],$B473),SUMIFS(SAÍDAS[Valor],SAÍDAS[Categoria],$B$471,SAÍDAS[Mês],D$5,SAÍDAS[Ano],$B$5,SAÍDAS[Subcategoria],$B473))))</f>
        <v/>
      </c>
      <c r="E473" s="61" t="str">
        <f>IF($B473="","",IF($B$471="","",IF($F$4=1,SUMIFS(SAÍDAS[Valor],SAÍDAS[Categoria],$B$471,SAÍDAS[Status],"Concluído",SAÍDAS[Mês],E$5,SAÍDAS[Ano],$B$5,SAÍDAS[Subcategoria],$B473),SUMIFS(SAÍDAS[Valor],SAÍDAS[Categoria],$B$471,SAÍDAS[Mês],E$5,SAÍDAS[Ano],$B$5,SAÍDAS[Subcategoria],$B473))))</f>
        <v/>
      </c>
      <c r="F473" s="61" t="str">
        <f>IF($B473="","",IF($B$471="","",IF($F$4=1,SUMIFS(SAÍDAS[Valor],SAÍDAS[Categoria],$B$471,SAÍDAS[Status],"Concluído",SAÍDAS[Mês],F$5,SAÍDAS[Ano],$B$5,SAÍDAS[Subcategoria],$B473),SUMIFS(SAÍDAS[Valor],SAÍDAS[Categoria],$B$471,SAÍDAS[Mês],F$5,SAÍDAS[Ano],$B$5,SAÍDAS[Subcategoria],$B473))))</f>
        <v/>
      </c>
      <c r="G473" s="61" t="str">
        <f>IF($B473="","",IF($B$471="","",IF($F$4=1,SUMIFS(SAÍDAS[Valor],SAÍDAS[Categoria],$B$471,SAÍDAS[Status],"Concluído",SAÍDAS[Mês],G$5,SAÍDAS[Ano],$B$5,SAÍDAS[Subcategoria],$B473),SUMIFS(SAÍDAS[Valor],SAÍDAS[Categoria],$B$471,SAÍDAS[Mês],G$5,SAÍDAS[Ano],$B$5,SAÍDAS[Subcategoria],$B473))))</f>
        <v/>
      </c>
      <c r="H473" s="61" t="str">
        <f>IF($B473="","",IF($B$471="","",IF($F$4=1,SUMIFS(SAÍDAS[Valor],SAÍDAS[Categoria],$B$471,SAÍDAS[Status],"Concluído",SAÍDAS[Mês],H$5,SAÍDAS[Ano],$B$5,SAÍDAS[Subcategoria],$B473),SUMIFS(SAÍDAS[Valor],SAÍDAS[Categoria],$B$471,SAÍDAS[Mês],H$5,SAÍDAS[Ano],$B$5,SAÍDAS[Subcategoria],$B473))))</f>
        <v/>
      </c>
      <c r="I473" s="61" t="str">
        <f>IF($B473="","",IF($B$471="","",IF($F$4=1,SUMIFS(SAÍDAS[Valor],SAÍDAS[Categoria],$B$471,SAÍDAS[Status],"Concluído",SAÍDAS[Mês],I$5,SAÍDAS[Ano],$B$5,SAÍDAS[Subcategoria],$B473),SUMIFS(SAÍDAS[Valor],SAÍDAS[Categoria],$B$471,SAÍDAS[Mês],I$5,SAÍDAS[Ano],$B$5,SAÍDAS[Subcategoria],$B473))))</f>
        <v/>
      </c>
      <c r="J473" s="61" t="str">
        <f>IF($B473="","",IF($B$471="","",IF($F$4=1,SUMIFS(SAÍDAS[Valor],SAÍDAS[Categoria],$B$471,SAÍDAS[Status],"Concluído",SAÍDAS[Mês],J$5,SAÍDAS[Ano],$B$5,SAÍDAS[Subcategoria],$B473),SUMIFS(SAÍDAS[Valor],SAÍDAS[Categoria],$B$471,SAÍDAS[Mês],J$5,SAÍDAS[Ano],$B$5,SAÍDAS[Subcategoria],$B473))))</f>
        <v/>
      </c>
      <c r="K473" s="61" t="str">
        <f>IF($B473="","",IF($B$471="","",IF($F$4=1,SUMIFS(SAÍDAS[Valor],SAÍDAS[Categoria],$B$471,SAÍDAS[Status],"Concluído",SAÍDAS[Mês],K$5,SAÍDAS[Ano],$B$5,SAÍDAS[Subcategoria],$B473),SUMIFS(SAÍDAS[Valor],SAÍDAS[Categoria],$B$471,SAÍDAS[Mês],K$5,SAÍDAS[Ano],$B$5,SAÍDAS[Subcategoria],$B473))))</f>
        <v/>
      </c>
      <c r="L473" s="61" t="str">
        <f>IF($B473="","",IF($B$471="","",IF($F$4=1,SUMIFS(SAÍDAS[Valor],SAÍDAS[Categoria],$B$471,SAÍDAS[Status],"Concluído",SAÍDAS[Mês],L$5,SAÍDAS[Ano],$B$5,SAÍDAS[Subcategoria],$B473),SUMIFS(SAÍDAS[Valor],SAÍDAS[Categoria],$B$471,SAÍDAS[Mês],L$5,SAÍDAS[Ano],$B$5,SAÍDAS[Subcategoria],$B473))))</f>
        <v/>
      </c>
      <c r="M473" s="61" t="str">
        <f>IF($B473="","",IF($B$471="","",IF($F$4=1,SUMIFS(SAÍDAS[Valor],SAÍDAS[Categoria],$B$471,SAÍDAS[Status],"Concluído",SAÍDAS[Mês],M$5,SAÍDAS[Ano],$B$5,SAÍDAS[Subcategoria],$B473),SUMIFS(SAÍDAS[Valor],SAÍDAS[Categoria],$B$471,SAÍDAS[Mês],M$5,SAÍDAS[Ano],$B$5,SAÍDAS[Subcategoria],$B473))))</f>
        <v/>
      </c>
      <c r="N473" s="61" t="str">
        <f>IF($B473="","",IF($B$471="","",IF($F$4=1,SUMIFS(SAÍDAS[Valor],SAÍDAS[Categoria],$B$471,SAÍDAS[Status],"Concluído",SAÍDAS[Mês],N$5,SAÍDAS[Ano],$B$5,SAÍDAS[Subcategoria],$B473),SUMIFS(SAÍDAS[Valor],SAÍDAS[Categoria],$B$471,SAÍDAS[Mês],N$5,SAÍDAS[Ano],$B$5,SAÍDAS[Subcategoria],$B473))))</f>
        <v/>
      </c>
      <c r="O473" s="57">
        <f t="shared" ref="O473:O491" si="18">SUBTOTAL(9,C473,D473,E473,F473,G473,H473,I473,J473,K473,L473,M473,N473)</f>
        <v>0</v>
      </c>
    </row>
    <row r="474" spans="2:15" x14ac:dyDescent="0.3">
      <c r="B474" s="93" t="str">
        <f>IF('PLANO DE CONTAS'!H97="","",'PLANO DE CONTAS'!H97)</f>
        <v/>
      </c>
      <c r="C474" s="61" t="str">
        <f>IF($B474="","",IF($B$471="","",IF($F$4=1,SUMIFS(SAÍDAS[Valor],SAÍDAS[Categoria],$B$471,SAÍDAS[Status],"Concluído",SAÍDAS[Mês],C$5,SAÍDAS[Ano],$B$5,SAÍDAS[Subcategoria],$B474),SUMIFS(SAÍDAS[Valor],SAÍDAS[Categoria],$B$471,SAÍDAS[Mês],C$5,SAÍDAS[Ano],$B$5,SAÍDAS[Subcategoria],$B474))))</f>
        <v/>
      </c>
      <c r="D474" s="61" t="str">
        <f>IF($B474="","",IF($B$471="","",IF($F$4=1,SUMIFS(SAÍDAS[Valor],SAÍDAS[Categoria],$B$471,SAÍDAS[Status],"Concluído",SAÍDAS[Mês],D$5,SAÍDAS[Ano],$B$5,SAÍDAS[Subcategoria],$B474),SUMIFS(SAÍDAS[Valor],SAÍDAS[Categoria],$B$471,SAÍDAS[Mês],D$5,SAÍDAS[Ano],$B$5,SAÍDAS[Subcategoria],$B474))))</f>
        <v/>
      </c>
      <c r="E474" s="61" t="str">
        <f>IF($B474="","",IF($B$471="","",IF($F$4=1,SUMIFS(SAÍDAS[Valor],SAÍDAS[Categoria],$B$471,SAÍDAS[Status],"Concluído",SAÍDAS[Mês],E$5,SAÍDAS[Ano],$B$5,SAÍDAS[Subcategoria],$B474),SUMIFS(SAÍDAS[Valor],SAÍDAS[Categoria],$B$471,SAÍDAS[Mês],E$5,SAÍDAS[Ano],$B$5,SAÍDAS[Subcategoria],$B474))))</f>
        <v/>
      </c>
      <c r="F474" s="61" t="str">
        <f>IF($B474="","",IF($B$471="","",IF($F$4=1,SUMIFS(SAÍDAS[Valor],SAÍDAS[Categoria],$B$471,SAÍDAS[Status],"Concluído",SAÍDAS[Mês],F$5,SAÍDAS[Ano],$B$5,SAÍDAS[Subcategoria],$B474),SUMIFS(SAÍDAS[Valor],SAÍDAS[Categoria],$B$471,SAÍDAS[Mês],F$5,SAÍDAS[Ano],$B$5,SAÍDAS[Subcategoria],$B474))))</f>
        <v/>
      </c>
      <c r="G474" s="61" t="str">
        <f>IF($B474="","",IF($B$471="","",IF($F$4=1,SUMIFS(SAÍDAS[Valor],SAÍDAS[Categoria],$B$471,SAÍDAS[Status],"Concluído",SAÍDAS[Mês],G$5,SAÍDAS[Ano],$B$5,SAÍDAS[Subcategoria],$B474),SUMIFS(SAÍDAS[Valor],SAÍDAS[Categoria],$B$471,SAÍDAS[Mês],G$5,SAÍDAS[Ano],$B$5,SAÍDAS[Subcategoria],$B474))))</f>
        <v/>
      </c>
      <c r="H474" s="61" t="str">
        <f>IF($B474="","",IF($B$471="","",IF($F$4=1,SUMIFS(SAÍDAS[Valor],SAÍDAS[Categoria],$B$471,SAÍDAS[Status],"Concluído",SAÍDAS[Mês],H$5,SAÍDAS[Ano],$B$5,SAÍDAS[Subcategoria],$B474),SUMIFS(SAÍDAS[Valor],SAÍDAS[Categoria],$B$471,SAÍDAS[Mês],H$5,SAÍDAS[Ano],$B$5,SAÍDAS[Subcategoria],$B474))))</f>
        <v/>
      </c>
      <c r="I474" s="61" t="str">
        <f>IF($B474="","",IF($B$471="","",IF($F$4=1,SUMIFS(SAÍDAS[Valor],SAÍDAS[Categoria],$B$471,SAÍDAS[Status],"Concluído",SAÍDAS[Mês],I$5,SAÍDAS[Ano],$B$5,SAÍDAS[Subcategoria],$B474),SUMIFS(SAÍDAS[Valor],SAÍDAS[Categoria],$B$471,SAÍDAS[Mês],I$5,SAÍDAS[Ano],$B$5,SAÍDAS[Subcategoria],$B474))))</f>
        <v/>
      </c>
      <c r="J474" s="61" t="str">
        <f>IF($B474="","",IF($B$471="","",IF($F$4=1,SUMIFS(SAÍDAS[Valor],SAÍDAS[Categoria],$B$471,SAÍDAS[Status],"Concluído",SAÍDAS[Mês],J$5,SAÍDAS[Ano],$B$5,SAÍDAS[Subcategoria],$B474),SUMIFS(SAÍDAS[Valor],SAÍDAS[Categoria],$B$471,SAÍDAS[Mês],J$5,SAÍDAS[Ano],$B$5,SAÍDAS[Subcategoria],$B474))))</f>
        <v/>
      </c>
      <c r="K474" s="61" t="str">
        <f>IF($B474="","",IF($B$471="","",IF($F$4=1,SUMIFS(SAÍDAS[Valor],SAÍDAS[Categoria],$B$471,SAÍDAS[Status],"Concluído",SAÍDAS[Mês],K$5,SAÍDAS[Ano],$B$5,SAÍDAS[Subcategoria],$B474),SUMIFS(SAÍDAS[Valor],SAÍDAS[Categoria],$B$471,SAÍDAS[Mês],K$5,SAÍDAS[Ano],$B$5,SAÍDAS[Subcategoria],$B474))))</f>
        <v/>
      </c>
      <c r="L474" s="61" t="str">
        <f>IF($B474="","",IF($B$471="","",IF($F$4=1,SUMIFS(SAÍDAS[Valor],SAÍDAS[Categoria],$B$471,SAÍDAS[Status],"Concluído",SAÍDAS[Mês],L$5,SAÍDAS[Ano],$B$5,SAÍDAS[Subcategoria],$B474),SUMIFS(SAÍDAS[Valor],SAÍDAS[Categoria],$B$471,SAÍDAS[Mês],L$5,SAÍDAS[Ano],$B$5,SAÍDAS[Subcategoria],$B474))))</f>
        <v/>
      </c>
      <c r="M474" s="61" t="str">
        <f>IF($B474="","",IF($B$471="","",IF($F$4=1,SUMIFS(SAÍDAS[Valor],SAÍDAS[Categoria],$B$471,SAÍDAS[Status],"Concluído",SAÍDAS[Mês],M$5,SAÍDAS[Ano],$B$5,SAÍDAS[Subcategoria],$B474),SUMIFS(SAÍDAS[Valor],SAÍDAS[Categoria],$B$471,SAÍDAS[Mês],M$5,SAÍDAS[Ano],$B$5,SAÍDAS[Subcategoria],$B474))))</f>
        <v/>
      </c>
      <c r="N474" s="61" t="str">
        <f>IF($B474="","",IF($B$471="","",IF($F$4=1,SUMIFS(SAÍDAS[Valor],SAÍDAS[Categoria],$B$471,SAÍDAS[Status],"Concluído",SAÍDAS[Mês],N$5,SAÍDAS[Ano],$B$5,SAÍDAS[Subcategoria],$B474),SUMIFS(SAÍDAS[Valor],SAÍDAS[Categoria],$B$471,SAÍDAS[Mês],N$5,SAÍDAS[Ano],$B$5,SAÍDAS[Subcategoria],$B474))))</f>
        <v/>
      </c>
      <c r="O474" s="57">
        <f t="shared" si="18"/>
        <v>0</v>
      </c>
    </row>
    <row r="475" spans="2:15" x14ac:dyDescent="0.3">
      <c r="B475" s="93" t="str">
        <f>IF('PLANO DE CONTAS'!H98="","",'PLANO DE CONTAS'!H98)</f>
        <v/>
      </c>
      <c r="C475" s="61" t="str">
        <f>IF($B475="","",IF($B$471="","",IF($F$4=1,SUMIFS(SAÍDAS[Valor],SAÍDAS[Categoria],$B$471,SAÍDAS[Status],"Concluído",SAÍDAS[Mês],C$5,SAÍDAS[Ano],$B$5,SAÍDAS[Subcategoria],$B475),SUMIFS(SAÍDAS[Valor],SAÍDAS[Categoria],$B$471,SAÍDAS[Mês],C$5,SAÍDAS[Ano],$B$5,SAÍDAS[Subcategoria],$B475))))</f>
        <v/>
      </c>
      <c r="D475" s="61" t="str">
        <f>IF($B475="","",IF($B$471="","",IF($F$4=1,SUMIFS(SAÍDAS[Valor],SAÍDAS[Categoria],$B$471,SAÍDAS[Status],"Concluído",SAÍDAS[Mês],D$5,SAÍDAS[Ano],$B$5,SAÍDAS[Subcategoria],$B475),SUMIFS(SAÍDAS[Valor],SAÍDAS[Categoria],$B$471,SAÍDAS[Mês],D$5,SAÍDAS[Ano],$B$5,SAÍDAS[Subcategoria],$B475))))</f>
        <v/>
      </c>
      <c r="E475" s="61" t="str">
        <f>IF($B475="","",IF($B$471="","",IF($F$4=1,SUMIFS(SAÍDAS[Valor],SAÍDAS[Categoria],$B$471,SAÍDAS[Status],"Concluído",SAÍDAS[Mês],E$5,SAÍDAS[Ano],$B$5,SAÍDAS[Subcategoria],$B475),SUMIFS(SAÍDAS[Valor],SAÍDAS[Categoria],$B$471,SAÍDAS[Mês],E$5,SAÍDAS[Ano],$B$5,SAÍDAS[Subcategoria],$B475))))</f>
        <v/>
      </c>
      <c r="F475" s="61" t="str">
        <f>IF($B475="","",IF($B$471="","",IF($F$4=1,SUMIFS(SAÍDAS[Valor],SAÍDAS[Categoria],$B$471,SAÍDAS[Status],"Concluído",SAÍDAS[Mês],F$5,SAÍDAS[Ano],$B$5,SAÍDAS[Subcategoria],$B475),SUMIFS(SAÍDAS[Valor],SAÍDAS[Categoria],$B$471,SAÍDAS[Mês],F$5,SAÍDAS[Ano],$B$5,SAÍDAS[Subcategoria],$B475))))</f>
        <v/>
      </c>
      <c r="G475" s="61" t="str">
        <f>IF($B475="","",IF($B$471="","",IF($F$4=1,SUMIFS(SAÍDAS[Valor],SAÍDAS[Categoria],$B$471,SAÍDAS[Status],"Concluído",SAÍDAS[Mês],G$5,SAÍDAS[Ano],$B$5,SAÍDAS[Subcategoria],$B475),SUMIFS(SAÍDAS[Valor],SAÍDAS[Categoria],$B$471,SAÍDAS[Mês],G$5,SAÍDAS[Ano],$B$5,SAÍDAS[Subcategoria],$B475))))</f>
        <v/>
      </c>
      <c r="H475" s="61" t="str">
        <f>IF($B475="","",IF($B$471="","",IF($F$4=1,SUMIFS(SAÍDAS[Valor],SAÍDAS[Categoria],$B$471,SAÍDAS[Status],"Concluído",SAÍDAS[Mês],H$5,SAÍDAS[Ano],$B$5,SAÍDAS[Subcategoria],$B475),SUMIFS(SAÍDAS[Valor],SAÍDAS[Categoria],$B$471,SAÍDAS[Mês],H$5,SAÍDAS[Ano],$B$5,SAÍDAS[Subcategoria],$B475))))</f>
        <v/>
      </c>
      <c r="I475" s="61" t="str">
        <f>IF($B475="","",IF($B$471="","",IF($F$4=1,SUMIFS(SAÍDAS[Valor],SAÍDAS[Categoria],$B$471,SAÍDAS[Status],"Concluído",SAÍDAS[Mês],I$5,SAÍDAS[Ano],$B$5,SAÍDAS[Subcategoria],$B475),SUMIFS(SAÍDAS[Valor],SAÍDAS[Categoria],$B$471,SAÍDAS[Mês],I$5,SAÍDAS[Ano],$B$5,SAÍDAS[Subcategoria],$B475))))</f>
        <v/>
      </c>
      <c r="J475" s="61" t="str">
        <f>IF($B475="","",IF($B$471="","",IF($F$4=1,SUMIFS(SAÍDAS[Valor],SAÍDAS[Categoria],$B$471,SAÍDAS[Status],"Concluído",SAÍDAS[Mês],J$5,SAÍDAS[Ano],$B$5,SAÍDAS[Subcategoria],$B475),SUMIFS(SAÍDAS[Valor],SAÍDAS[Categoria],$B$471,SAÍDAS[Mês],J$5,SAÍDAS[Ano],$B$5,SAÍDAS[Subcategoria],$B475))))</f>
        <v/>
      </c>
      <c r="K475" s="61" t="str">
        <f>IF($B475="","",IF($B$471="","",IF($F$4=1,SUMIFS(SAÍDAS[Valor],SAÍDAS[Categoria],$B$471,SAÍDAS[Status],"Concluído",SAÍDAS[Mês],K$5,SAÍDAS[Ano],$B$5,SAÍDAS[Subcategoria],$B475),SUMIFS(SAÍDAS[Valor],SAÍDAS[Categoria],$B$471,SAÍDAS[Mês],K$5,SAÍDAS[Ano],$B$5,SAÍDAS[Subcategoria],$B475))))</f>
        <v/>
      </c>
      <c r="L475" s="61" t="str">
        <f>IF($B475="","",IF($B$471="","",IF($F$4=1,SUMIFS(SAÍDAS[Valor],SAÍDAS[Categoria],$B$471,SAÍDAS[Status],"Concluído",SAÍDAS[Mês],L$5,SAÍDAS[Ano],$B$5,SAÍDAS[Subcategoria],$B475),SUMIFS(SAÍDAS[Valor],SAÍDAS[Categoria],$B$471,SAÍDAS[Mês],L$5,SAÍDAS[Ano],$B$5,SAÍDAS[Subcategoria],$B475))))</f>
        <v/>
      </c>
      <c r="M475" s="61" t="str">
        <f>IF($B475="","",IF($B$471="","",IF($F$4=1,SUMIFS(SAÍDAS[Valor],SAÍDAS[Categoria],$B$471,SAÍDAS[Status],"Concluído",SAÍDAS[Mês],M$5,SAÍDAS[Ano],$B$5,SAÍDAS[Subcategoria],$B475),SUMIFS(SAÍDAS[Valor],SAÍDAS[Categoria],$B$471,SAÍDAS[Mês],M$5,SAÍDAS[Ano],$B$5,SAÍDAS[Subcategoria],$B475))))</f>
        <v/>
      </c>
      <c r="N475" s="61" t="str">
        <f>IF($B475="","",IF($B$471="","",IF($F$4=1,SUMIFS(SAÍDAS[Valor],SAÍDAS[Categoria],$B$471,SAÍDAS[Status],"Concluído",SAÍDAS[Mês],N$5,SAÍDAS[Ano],$B$5,SAÍDAS[Subcategoria],$B475),SUMIFS(SAÍDAS[Valor],SAÍDAS[Categoria],$B$471,SAÍDAS[Mês],N$5,SAÍDAS[Ano],$B$5,SAÍDAS[Subcategoria],$B475))))</f>
        <v/>
      </c>
      <c r="O475" s="57">
        <f t="shared" si="18"/>
        <v>0</v>
      </c>
    </row>
    <row r="476" spans="2:15" x14ac:dyDescent="0.3">
      <c r="B476" s="93" t="str">
        <f>IF('PLANO DE CONTAS'!H99="","",'PLANO DE CONTAS'!H99)</f>
        <v/>
      </c>
      <c r="C476" s="61" t="str">
        <f>IF($B476="","",IF($B$471="","",IF($F$4=1,SUMIFS(SAÍDAS[Valor],SAÍDAS[Categoria],$B$471,SAÍDAS[Status],"Concluído",SAÍDAS[Mês],C$5,SAÍDAS[Ano],$B$5,SAÍDAS[Subcategoria],$B476),SUMIFS(SAÍDAS[Valor],SAÍDAS[Categoria],$B$471,SAÍDAS[Mês],C$5,SAÍDAS[Ano],$B$5,SAÍDAS[Subcategoria],$B476))))</f>
        <v/>
      </c>
      <c r="D476" s="61" t="str">
        <f>IF($B476="","",IF($B$471="","",IF($F$4=1,SUMIFS(SAÍDAS[Valor],SAÍDAS[Categoria],$B$471,SAÍDAS[Status],"Concluído",SAÍDAS[Mês],D$5,SAÍDAS[Ano],$B$5,SAÍDAS[Subcategoria],$B476),SUMIFS(SAÍDAS[Valor],SAÍDAS[Categoria],$B$471,SAÍDAS[Mês],D$5,SAÍDAS[Ano],$B$5,SAÍDAS[Subcategoria],$B476))))</f>
        <v/>
      </c>
      <c r="E476" s="61" t="str">
        <f>IF($B476="","",IF($B$471="","",IF($F$4=1,SUMIFS(SAÍDAS[Valor],SAÍDAS[Categoria],$B$471,SAÍDAS[Status],"Concluído",SAÍDAS[Mês],E$5,SAÍDAS[Ano],$B$5,SAÍDAS[Subcategoria],$B476),SUMIFS(SAÍDAS[Valor],SAÍDAS[Categoria],$B$471,SAÍDAS[Mês],E$5,SAÍDAS[Ano],$B$5,SAÍDAS[Subcategoria],$B476))))</f>
        <v/>
      </c>
      <c r="F476" s="61" t="str">
        <f>IF($B476="","",IF($B$471="","",IF($F$4=1,SUMIFS(SAÍDAS[Valor],SAÍDAS[Categoria],$B$471,SAÍDAS[Status],"Concluído",SAÍDAS[Mês],F$5,SAÍDAS[Ano],$B$5,SAÍDAS[Subcategoria],$B476),SUMIFS(SAÍDAS[Valor],SAÍDAS[Categoria],$B$471,SAÍDAS[Mês],F$5,SAÍDAS[Ano],$B$5,SAÍDAS[Subcategoria],$B476))))</f>
        <v/>
      </c>
      <c r="G476" s="61" t="str">
        <f>IF($B476="","",IF($B$471="","",IF($F$4=1,SUMIFS(SAÍDAS[Valor],SAÍDAS[Categoria],$B$471,SAÍDAS[Status],"Concluído",SAÍDAS[Mês],G$5,SAÍDAS[Ano],$B$5,SAÍDAS[Subcategoria],$B476),SUMIFS(SAÍDAS[Valor],SAÍDAS[Categoria],$B$471,SAÍDAS[Mês],G$5,SAÍDAS[Ano],$B$5,SAÍDAS[Subcategoria],$B476))))</f>
        <v/>
      </c>
      <c r="H476" s="61" t="str">
        <f>IF($B476="","",IF($B$471="","",IF($F$4=1,SUMIFS(SAÍDAS[Valor],SAÍDAS[Categoria],$B$471,SAÍDAS[Status],"Concluído",SAÍDAS[Mês],H$5,SAÍDAS[Ano],$B$5,SAÍDAS[Subcategoria],$B476),SUMIFS(SAÍDAS[Valor],SAÍDAS[Categoria],$B$471,SAÍDAS[Mês],H$5,SAÍDAS[Ano],$B$5,SAÍDAS[Subcategoria],$B476))))</f>
        <v/>
      </c>
      <c r="I476" s="61" t="str">
        <f>IF($B476="","",IF($B$471="","",IF($F$4=1,SUMIFS(SAÍDAS[Valor],SAÍDAS[Categoria],$B$471,SAÍDAS[Status],"Concluído",SAÍDAS[Mês],I$5,SAÍDAS[Ano],$B$5,SAÍDAS[Subcategoria],$B476),SUMIFS(SAÍDAS[Valor],SAÍDAS[Categoria],$B$471,SAÍDAS[Mês],I$5,SAÍDAS[Ano],$B$5,SAÍDAS[Subcategoria],$B476))))</f>
        <v/>
      </c>
      <c r="J476" s="61" t="str">
        <f>IF($B476="","",IF($B$471="","",IF($F$4=1,SUMIFS(SAÍDAS[Valor],SAÍDAS[Categoria],$B$471,SAÍDAS[Status],"Concluído",SAÍDAS[Mês],J$5,SAÍDAS[Ano],$B$5,SAÍDAS[Subcategoria],$B476),SUMIFS(SAÍDAS[Valor],SAÍDAS[Categoria],$B$471,SAÍDAS[Mês],J$5,SAÍDAS[Ano],$B$5,SAÍDAS[Subcategoria],$B476))))</f>
        <v/>
      </c>
      <c r="K476" s="61" t="str">
        <f>IF($B476="","",IF($B$471="","",IF($F$4=1,SUMIFS(SAÍDAS[Valor],SAÍDAS[Categoria],$B$471,SAÍDAS[Status],"Concluído",SAÍDAS[Mês],K$5,SAÍDAS[Ano],$B$5,SAÍDAS[Subcategoria],$B476),SUMIFS(SAÍDAS[Valor],SAÍDAS[Categoria],$B$471,SAÍDAS[Mês],K$5,SAÍDAS[Ano],$B$5,SAÍDAS[Subcategoria],$B476))))</f>
        <v/>
      </c>
      <c r="L476" s="61" t="str">
        <f>IF($B476="","",IF($B$471="","",IF($F$4=1,SUMIFS(SAÍDAS[Valor],SAÍDAS[Categoria],$B$471,SAÍDAS[Status],"Concluído",SAÍDAS[Mês],L$5,SAÍDAS[Ano],$B$5,SAÍDAS[Subcategoria],$B476),SUMIFS(SAÍDAS[Valor],SAÍDAS[Categoria],$B$471,SAÍDAS[Mês],L$5,SAÍDAS[Ano],$B$5,SAÍDAS[Subcategoria],$B476))))</f>
        <v/>
      </c>
      <c r="M476" s="61" t="str">
        <f>IF($B476="","",IF($B$471="","",IF($F$4=1,SUMIFS(SAÍDAS[Valor],SAÍDAS[Categoria],$B$471,SAÍDAS[Status],"Concluído",SAÍDAS[Mês],M$5,SAÍDAS[Ano],$B$5,SAÍDAS[Subcategoria],$B476),SUMIFS(SAÍDAS[Valor],SAÍDAS[Categoria],$B$471,SAÍDAS[Mês],M$5,SAÍDAS[Ano],$B$5,SAÍDAS[Subcategoria],$B476))))</f>
        <v/>
      </c>
      <c r="N476" s="61" t="str">
        <f>IF($B476="","",IF($B$471="","",IF($F$4=1,SUMIFS(SAÍDAS[Valor],SAÍDAS[Categoria],$B$471,SAÍDAS[Status],"Concluído",SAÍDAS[Mês],N$5,SAÍDAS[Ano],$B$5,SAÍDAS[Subcategoria],$B476),SUMIFS(SAÍDAS[Valor],SAÍDAS[Categoria],$B$471,SAÍDAS[Mês],N$5,SAÍDAS[Ano],$B$5,SAÍDAS[Subcategoria],$B476))))</f>
        <v/>
      </c>
      <c r="O476" s="57">
        <f t="shared" si="18"/>
        <v>0</v>
      </c>
    </row>
    <row r="477" spans="2:15" x14ac:dyDescent="0.3">
      <c r="B477" s="93" t="str">
        <f>IF('PLANO DE CONTAS'!H100="","",'PLANO DE CONTAS'!H100)</f>
        <v/>
      </c>
      <c r="C477" s="61" t="str">
        <f>IF($B477="","",IF($B$471="","",IF($F$4=1,SUMIFS(SAÍDAS[Valor],SAÍDAS[Categoria],$B$471,SAÍDAS[Status],"Concluído",SAÍDAS[Mês],C$5,SAÍDAS[Ano],$B$5,SAÍDAS[Subcategoria],$B477),SUMIFS(SAÍDAS[Valor],SAÍDAS[Categoria],$B$471,SAÍDAS[Mês],C$5,SAÍDAS[Ano],$B$5,SAÍDAS[Subcategoria],$B477))))</f>
        <v/>
      </c>
      <c r="D477" s="61" t="str">
        <f>IF($B477="","",IF($B$471="","",IF($F$4=1,SUMIFS(SAÍDAS[Valor],SAÍDAS[Categoria],$B$471,SAÍDAS[Status],"Concluído",SAÍDAS[Mês],D$5,SAÍDAS[Ano],$B$5,SAÍDAS[Subcategoria],$B477),SUMIFS(SAÍDAS[Valor],SAÍDAS[Categoria],$B$471,SAÍDAS[Mês],D$5,SAÍDAS[Ano],$B$5,SAÍDAS[Subcategoria],$B477))))</f>
        <v/>
      </c>
      <c r="E477" s="61" t="str">
        <f>IF($B477="","",IF($B$471="","",IF($F$4=1,SUMIFS(SAÍDAS[Valor],SAÍDAS[Categoria],$B$471,SAÍDAS[Status],"Concluído",SAÍDAS[Mês],E$5,SAÍDAS[Ano],$B$5,SAÍDAS[Subcategoria],$B477),SUMIFS(SAÍDAS[Valor],SAÍDAS[Categoria],$B$471,SAÍDAS[Mês],E$5,SAÍDAS[Ano],$B$5,SAÍDAS[Subcategoria],$B477))))</f>
        <v/>
      </c>
      <c r="F477" s="61" t="str">
        <f>IF($B477="","",IF($B$471="","",IF($F$4=1,SUMIFS(SAÍDAS[Valor],SAÍDAS[Categoria],$B$471,SAÍDAS[Status],"Concluído",SAÍDAS[Mês],F$5,SAÍDAS[Ano],$B$5,SAÍDAS[Subcategoria],$B477),SUMIFS(SAÍDAS[Valor],SAÍDAS[Categoria],$B$471,SAÍDAS[Mês],F$5,SAÍDAS[Ano],$B$5,SAÍDAS[Subcategoria],$B477))))</f>
        <v/>
      </c>
      <c r="G477" s="61" t="str">
        <f>IF($B477="","",IF($B$471="","",IF($F$4=1,SUMIFS(SAÍDAS[Valor],SAÍDAS[Categoria],$B$471,SAÍDAS[Status],"Concluído",SAÍDAS[Mês],G$5,SAÍDAS[Ano],$B$5,SAÍDAS[Subcategoria],$B477),SUMIFS(SAÍDAS[Valor],SAÍDAS[Categoria],$B$471,SAÍDAS[Mês],G$5,SAÍDAS[Ano],$B$5,SAÍDAS[Subcategoria],$B477))))</f>
        <v/>
      </c>
      <c r="H477" s="61" t="str">
        <f>IF($B477="","",IF($B$471="","",IF($F$4=1,SUMIFS(SAÍDAS[Valor],SAÍDAS[Categoria],$B$471,SAÍDAS[Status],"Concluído",SAÍDAS[Mês],H$5,SAÍDAS[Ano],$B$5,SAÍDAS[Subcategoria],$B477),SUMIFS(SAÍDAS[Valor],SAÍDAS[Categoria],$B$471,SAÍDAS[Mês],H$5,SAÍDAS[Ano],$B$5,SAÍDAS[Subcategoria],$B477))))</f>
        <v/>
      </c>
      <c r="I477" s="61" t="str">
        <f>IF($B477="","",IF($B$471="","",IF($F$4=1,SUMIFS(SAÍDAS[Valor],SAÍDAS[Categoria],$B$471,SAÍDAS[Status],"Concluído",SAÍDAS[Mês],I$5,SAÍDAS[Ano],$B$5,SAÍDAS[Subcategoria],$B477),SUMIFS(SAÍDAS[Valor],SAÍDAS[Categoria],$B$471,SAÍDAS[Mês],I$5,SAÍDAS[Ano],$B$5,SAÍDAS[Subcategoria],$B477))))</f>
        <v/>
      </c>
      <c r="J477" s="61" t="str">
        <f>IF($B477="","",IF($B$471="","",IF($F$4=1,SUMIFS(SAÍDAS[Valor],SAÍDAS[Categoria],$B$471,SAÍDAS[Status],"Concluído",SAÍDAS[Mês],J$5,SAÍDAS[Ano],$B$5,SAÍDAS[Subcategoria],$B477),SUMIFS(SAÍDAS[Valor],SAÍDAS[Categoria],$B$471,SAÍDAS[Mês],J$5,SAÍDAS[Ano],$B$5,SAÍDAS[Subcategoria],$B477))))</f>
        <v/>
      </c>
      <c r="K477" s="61" t="str">
        <f>IF($B477="","",IF($B$471="","",IF($F$4=1,SUMIFS(SAÍDAS[Valor],SAÍDAS[Categoria],$B$471,SAÍDAS[Status],"Concluído",SAÍDAS[Mês],K$5,SAÍDAS[Ano],$B$5,SAÍDAS[Subcategoria],$B477),SUMIFS(SAÍDAS[Valor],SAÍDAS[Categoria],$B$471,SAÍDAS[Mês],K$5,SAÍDAS[Ano],$B$5,SAÍDAS[Subcategoria],$B477))))</f>
        <v/>
      </c>
      <c r="L477" s="61" t="str">
        <f>IF($B477="","",IF($B$471="","",IF($F$4=1,SUMIFS(SAÍDAS[Valor],SAÍDAS[Categoria],$B$471,SAÍDAS[Status],"Concluído",SAÍDAS[Mês],L$5,SAÍDAS[Ano],$B$5,SAÍDAS[Subcategoria],$B477),SUMIFS(SAÍDAS[Valor],SAÍDAS[Categoria],$B$471,SAÍDAS[Mês],L$5,SAÍDAS[Ano],$B$5,SAÍDAS[Subcategoria],$B477))))</f>
        <v/>
      </c>
      <c r="M477" s="61" t="str">
        <f>IF($B477="","",IF($B$471="","",IF($F$4=1,SUMIFS(SAÍDAS[Valor],SAÍDAS[Categoria],$B$471,SAÍDAS[Status],"Concluído",SAÍDAS[Mês],M$5,SAÍDAS[Ano],$B$5,SAÍDAS[Subcategoria],$B477),SUMIFS(SAÍDAS[Valor],SAÍDAS[Categoria],$B$471,SAÍDAS[Mês],M$5,SAÍDAS[Ano],$B$5,SAÍDAS[Subcategoria],$B477))))</f>
        <v/>
      </c>
      <c r="N477" s="61" t="str">
        <f>IF($B477="","",IF($B$471="","",IF($F$4=1,SUMIFS(SAÍDAS[Valor],SAÍDAS[Categoria],$B$471,SAÍDAS[Status],"Concluído",SAÍDAS[Mês],N$5,SAÍDAS[Ano],$B$5,SAÍDAS[Subcategoria],$B477),SUMIFS(SAÍDAS[Valor],SAÍDAS[Categoria],$B$471,SAÍDAS[Mês],N$5,SAÍDAS[Ano],$B$5,SAÍDAS[Subcategoria],$B477))))</f>
        <v/>
      </c>
      <c r="O477" s="57">
        <f t="shared" si="18"/>
        <v>0</v>
      </c>
    </row>
    <row r="478" spans="2:15" x14ac:dyDescent="0.3">
      <c r="B478" s="93" t="str">
        <f>IF('PLANO DE CONTAS'!H101="","",'PLANO DE CONTAS'!H101)</f>
        <v/>
      </c>
      <c r="C478" s="61" t="str">
        <f>IF($B478="","",IF($B$471="","",IF($F$4=1,SUMIFS(SAÍDAS[Valor],SAÍDAS[Categoria],$B$471,SAÍDAS[Status],"Concluído",SAÍDAS[Mês],C$5,SAÍDAS[Ano],$B$5,SAÍDAS[Subcategoria],$B478),SUMIFS(SAÍDAS[Valor],SAÍDAS[Categoria],$B$471,SAÍDAS[Mês],C$5,SAÍDAS[Ano],$B$5,SAÍDAS[Subcategoria],$B478))))</f>
        <v/>
      </c>
      <c r="D478" s="61" t="str">
        <f>IF($B478="","",IF($B$471="","",IF($F$4=1,SUMIFS(SAÍDAS[Valor],SAÍDAS[Categoria],$B$471,SAÍDAS[Status],"Concluído",SAÍDAS[Mês],D$5,SAÍDAS[Ano],$B$5,SAÍDAS[Subcategoria],$B478),SUMIFS(SAÍDAS[Valor],SAÍDAS[Categoria],$B$471,SAÍDAS[Mês],D$5,SAÍDAS[Ano],$B$5,SAÍDAS[Subcategoria],$B478))))</f>
        <v/>
      </c>
      <c r="E478" s="61" t="str">
        <f>IF($B478="","",IF($B$471="","",IF($F$4=1,SUMIFS(SAÍDAS[Valor],SAÍDAS[Categoria],$B$471,SAÍDAS[Status],"Concluído",SAÍDAS[Mês],E$5,SAÍDAS[Ano],$B$5,SAÍDAS[Subcategoria],$B478),SUMIFS(SAÍDAS[Valor],SAÍDAS[Categoria],$B$471,SAÍDAS[Mês],E$5,SAÍDAS[Ano],$B$5,SAÍDAS[Subcategoria],$B478))))</f>
        <v/>
      </c>
      <c r="F478" s="61" t="str">
        <f>IF($B478="","",IF($B$471="","",IF($F$4=1,SUMIFS(SAÍDAS[Valor],SAÍDAS[Categoria],$B$471,SAÍDAS[Status],"Concluído",SAÍDAS[Mês],F$5,SAÍDAS[Ano],$B$5,SAÍDAS[Subcategoria],$B478),SUMIFS(SAÍDAS[Valor],SAÍDAS[Categoria],$B$471,SAÍDAS[Mês],F$5,SAÍDAS[Ano],$B$5,SAÍDAS[Subcategoria],$B478))))</f>
        <v/>
      </c>
      <c r="G478" s="61" t="str">
        <f>IF($B478="","",IF($B$471="","",IF($F$4=1,SUMIFS(SAÍDAS[Valor],SAÍDAS[Categoria],$B$471,SAÍDAS[Status],"Concluído",SAÍDAS[Mês],G$5,SAÍDAS[Ano],$B$5,SAÍDAS[Subcategoria],$B478),SUMIFS(SAÍDAS[Valor],SAÍDAS[Categoria],$B$471,SAÍDAS[Mês],G$5,SAÍDAS[Ano],$B$5,SAÍDAS[Subcategoria],$B478))))</f>
        <v/>
      </c>
      <c r="H478" s="61" t="str">
        <f>IF($B478="","",IF($B$471="","",IF($F$4=1,SUMIFS(SAÍDAS[Valor],SAÍDAS[Categoria],$B$471,SAÍDAS[Status],"Concluído",SAÍDAS[Mês],H$5,SAÍDAS[Ano],$B$5,SAÍDAS[Subcategoria],$B478),SUMIFS(SAÍDAS[Valor],SAÍDAS[Categoria],$B$471,SAÍDAS[Mês],H$5,SAÍDAS[Ano],$B$5,SAÍDAS[Subcategoria],$B478))))</f>
        <v/>
      </c>
      <c r="I478" s="61" t="str">
        <f>IF($B478="","",IF($B$471="","",IF($F$4=1,SUMIFS(SAÍDAS[Valor],SAÍDAS[Categoria],$B$471,SAÍDAS[Status],"Concluído",SAÍDAS[Mês],I$5,SAÍDAS[Ano],$B$5,SAÍDAS[Subcategoria],$B478),SUMIFS(SAÍDAS[Valor],SAÍDAS[Categoria],$B$471,SAÍDAS[Mês],I$5,SAÍDAS[Ano],$B$5,SAÍDAS[Subcategoria],$B478))))</f>
        <v/>
      </c>
      <c r="J478" s="61" t="str">
        <f>IF($B478="","",IF($B$471="","",IF($F$4=1,SUMIFS(SAÍDAS[Valor],SAÍDAS[Categoria],$B$471,SAÍDAS[Status],"Concluído",SAÍDAS[Mês],J$5,SAÍDAS[Ano],$B$5,SAÍDAS[Subcategoria],$B478),SUMIFS(SAÍDAS[Valor],SAÍDAS[Categoria],$B$471,SAÍDAS[Mês],J$5,SAÍDAS[Ano],$B$5,SAÍDAS[Subcategoria],$B478))))</f>
        <v/>
      </c>
      <c r="K478" s="61" t="str">
        <f>IF($B478="","",IF($B$471="","",IF($F$4=1,SUMIFS(SAÍDAS[Valor],SAÍDAS[Categoria],$B$471,SAÍDAS[Status],"Concluído",SAÍDAS[Mês],K$5,SAÍDAS[Ano],$B$5,SAÍDAS[Subcategoria],$B478),SUMIFS(SAÍDAS[Valor],SAÍDAS[Categoria],$B$471,SAÍDAS[Mês],K$5,SAÍDAS[Ano],$B$5,SAÍDAS[Subcategoria],$B478))))</f>
        <v/>
      </c>
      <c r="L478" s="61" t="str">
        <f>IF($B478="","",IF($B$471="","",IF($F$4=1,SUMIFS(SAÍDAS[Valor],SAÍDAS[Categoria],$B$471,SAÍDAS[Status],"Concluído",SAÍDAS[Mês],L$5,SAÍDAS[Ano],$B$5,SAÍDAS[Subcategoria],$B478),SUMIFS(SAÍDAS[Valor],SAÍDAS[Categoria],$B$471,SAÍDAS[Mês],L$5,SAÍDAS[Ano],$B$5,SAÍDAS[Subcategoria],$B478))))</f>
        <v/>
      </c>
      <c r="M478" s="61" t="str">
        <f>IF($B478="","",IF($B$471="","",IF($F$4=1,SUMIFS(SAÍDAS[Valor],SAÍDAS[Categoria],$B$471,SAÍDAS[Status],"Concluído",SAÍDAS[Mês],M$5,SAÍDAS[Ano],$B$5,SAÍDAS[Subcategoria],$B478),SUMIFS(SAÍDAS[Valor],SAÍDAS[Categoria],$B$471,SAÍDAS[Mês],M$5,SAÍDAS[Ano],$B$5,SAÍDAS[Subcategoria],$B478))))</f>
        <v/>
      </c>
      <c r="N478" s="61" t="str">
        <f>IF($B478="","",IF($B$471="","",IF($F$4=1,SUMIFS(SAÍDAS[Valor],SAÍDAS[Categoria],$B$471,SAÍDAS[Status],"Concluído",SAÍDAS[Mês],N$5,SAÍDAS[Ano],$B$5,SAÍDAS[Subcategoria],$B478),SUMIFS(SAÍDAS[Valor],SAÍDAS[Categoria],$B$471,SAÍDAS[Mês],N$5,SAÍDAS[Ano],$B$5,SAÍDAS[Subcategoria],$B478))))</f>
        <v/>
      </c>
      <c r="O478" s="57">
        <f t="shared" si="18"/>
        <v>0</v>
      </c>
    </row>
    <row r="479" spans="2:15" x14ac:dyDescent="0.3">
      <c r="B479" s="93" t="str">
        <f>IF('PLANO DE CONTAS'!H102="","",'PLANO DE CONTAS'!H102)</f>
        <v/>
      </c>
      <c r="C479" s="61" t="str">
        <f>IF($B479="","",IF($B$471="","",IF($F$4=1,SUMIFS(SAÍDAS[Valor],SAÍDAS[Categoria],$B$471,SAÍDAS[Status],"Concluído",SAÍDAS[Mês],C$5,SAÍDAS[Ano],$B$5,SAÍDAS[Subcategoria],$B479),SUMIFS(SAÍDAS[Valor],SAÍDAS[Categoria],$B$471,SAÍDAS[Mês],C$5,SAÍDAS[Ano],$B$5,SAÍDAS[Subcategoria],$B479))))</f>
        <v/>
      </c>
      <c r="D479" s="61" t="str">
        <f>IF($B479="","",IF($B$471="","",IF($F$4=1,SUMIFS(SAÍDAS[Valor],SAÍDAS[Categoria],$B$471,SAÍDAS[Status],"Concluído",SAÍDAS[Mês],D$5,SAÍDAS[Ano],$B$5,SAÍDAS[Subcategoria],$B479),SUMIFS(SAÍDAS[Valor],SAÍDAS[Categoria],$B$471,SAÍDAS[Mês],D$5,SAÍDAS[Ano],$B$5,SAÍDAS[Subcategoria],$B479))))</f>
        <v/>
      </c>
      <c r="E479" s="61" t="str">
        <f>IF($B479="","",IF($B$471="","",IF($F$4=1,SUMIFS(SAÍDAS[Valor],SAÍDAS[Categoria],$B$471,SAÍDAS[Status],"Concluído",SAÍDAS[Mês],E$5,SAÍDAS[Ano],$B$5,SAÍDAS[Subcategoria],$B479),SUMIFS(SAÍDAS[Valor],SAÍDAS[Categoria],$B$471,SAÍDAS[Mês],E$5,SAÍDAS[Ano],$B$5,SAÍDAS[Subcategoria],$B479))))</f>
        <v/>
      </c>
      <c r="F479" s="61" t="str">
        <f>IF($B479="","",IF($B$471="","",IF($F$4=1,SUMIFS(SAÍDAS[Valor],SAÍDAS[Categoria],$B$471,SAÍDAS[Status],"Concluído",SAÍDAS[Mês],F$5,SAÍDAS[Ano],$B$5,SAÍDAS[Subcategoria],$B479),SUMIFS(SAÍDAS[Valor],SAÍDAS[Categoria],$B$471,SAÍDAS[Mês],F$5,SAÍDAS[Ano],$B$5,SAÍDAS[Subcategoria],$B479))))</f>
        <v/>
      </c>
      <c r="G479" s="61" t="str">
        <f>IF($B479="","",IF($B$471="","",IF($F$4=1,SUMIFS(SAÍDAS[Valor],SAÍDAS[Categoria],$B$471,SAÍDAS[Status],"Concluído",SAÍDAS[Mês],G$5,SAÍDAS[Ano],$B$5,SAÍDAS[Subcategoria],$B479),SUMIFS(SAÍDAS[Valor],SAÍDAS[Categoria],$B$471,SAÍDAS[Mês],G$5,SAÍDAS[Ano],$B$5,SAÍDAS[Subcategoria],$B479))))</f>
        <v/>
      </c>
      <c r="H479" s="61" t="str">
        <f>IF($B479="","",IF($B$471="","",IF($F$4=1,SUMIFS(SAÍDAS[Valor],SAÍDAS[Categoria],$B$471,SAÍDAS[Status],"Concluído",SAÍDAS[Mês],H$5,SAÍDAS[Ano],$B$5,SAÍDAS[Subcategoria],$B479),SUMIFS(SAÍDAS[Valor],SAÍDAS[Categoria],$B$471,SAÍDAS[Mês],H$5,SAÍDAS[Ano],$B$5,SAÍDAS[Subcategoria],$B479))))</f>
        <v/>
      </c>
      <c r="I479" s="61" t="str">
        <f>IF($B479="","",IF($B$471="","",IF($F$4=1,SUMIFS(SAÍDAS[Valor],SAÍDAS[Categoria],$B$471,SAÍDAS[Status],"Concluído",SAÍDAS[Mês],I$5,SAÍDAS[Ano],$B$5,SAÍDAS[Subcategoria],$B479),SUMIFS(SAÍDAS[Valor],SAÍDAS[Categoria],$B$471,SAÍDAS[Mês],I$5,SAÍDAS[Ano],$B$5,SAÍDAS[Subcategoria],$B479))))</f>
        <v/>
      </c>
      <c r="J479" s="61" t="str">
        <f>IF($B479="","",IF($B$471="","",IF($F$4=1,SUMIFS(SAÍDAS[Valor],SAÍDAS[Categoria],$B$471,SAÍDAS[Status],"Concluído",SAÍDAS[Mês],J$5,SAÍDAS[Ano],$B$5,SAÍDAS[Subcategoria],$B479),SUMIFS(SAÍDAS[Valor],SAÍDAS[Categoria],$B$471,SAÍDAS[Mês],J$5,SAÍDAS[Ano],$B$5,SAÍDAS[Subcategoria],$B479))))</f>
        <v/>
      </c>
      <c r="K479" s="61" t="str">
        <f>IF($B479="","",IF($B$471="","",IF($F$4=1,SUMIFS(SAÍDAS[Valor],SAÍDAS[Categoria],$B$471,SAÍDAS[Status],"Concluído",SAÍDAS[Mês],K$5,SAÍDAS[Ano],$B$5,SAÍDAS[Subcategoria],$B479),SUMIFS(SAÍDAS[Valor],SAÍDAS[Categoria],$B$471,SAÍDAS[Mês],K$5,SAÍDAS[Ano],$B$5,SAÍDAS[Subcategoria],$B479))))</f>
        <v/>
      </c>
      <c r="L479" s="61" t="str">
        <f>IF($B479="","",IF($B$471="","",IF($F$4=1,SUMIFS(SAÍDAS[Valor],SAÍDAS[Categoria],$B$471,SAÍDAS[Status],"Concluído",SAÍDAS[Mês],L$5,SAÍDAS[Ano],$B$5,SAÍDAS[Subcategoria],$B479),SUMIFS(SAÍDAS[Valor],SAÍDAS[Categoria],$B$471,SAÍDAS[Mês],L$5,SAÍDAS[Ano],$B$5,SAÍDAS[Subcategoria],$B479))))</f>
        <v/>
      </c>
      <c r="M479" s="61" t="str">
        <f>IF($B479="","",IF($B$471="","",IF($F$4=1,SUMIFS(SAÍDAS[Valor],SAÍDAS[Categoria],$B$471,SAÍDAS[Status],"Concluído",SAÍDAS[Mês],M$5,SAÍDAS[Ano],$B$5,SAÍDAS[Subcategoria],$B479),SUMIFS(SAÍDAS[Valor],SAÍDAS[Categoria],$B$471,SAÍDAS[Mês],M$5,SAÍDAS[Ano],$B$5,SAÍDAS[Subcategoria],$B479))))</f>
        <v/>
      </c>
      <c r="N479" s="61" t="str">
        <f>IF($B479="","",IF($B$471="","",IF($F$4=1,SUMIFS(SAÍDAS[Valor],SAÍDAS[Categoria],$B$471,SAÍDAS[Status],"Concluído",SAÍDAS[Mês],N$5,SAÍDAS[Ano],$B$5,SAÍDAS[Subcategoria],$B479),SUMIFS(SAÍDAS[Valor],SAÍDAS[Categoria],$B$471,SAÍDAS[Mês],N$5,SAÍDAS[Ano],$B$5,SAÍDAS[Subcategoria],$B479))))</f>
        <v/>
      </c>
      <c r="O479" s="57">
        <f t="shared" si="18"/>
        <v>0</v>
      </c>
    </row>
    <row r="480" spans="2:15" x14ac:dyDescent="0.3">
      <c r="B480" s="93" t="str">
        <f>IF('PLANO DE CONTAS'!H103="","",'PLANO DE CONTAS'!H103)</f>
        <v/>
      </c>
      <c r="C480" s="61" t="str">
        <f>IF($B480="","",IF($B$471="","",IF($F$4=1,SUMIFS(SAÍDAS[Valor],SAÍDAS[Categoria],$B$471,SAÍDAS[Status],"Concluído",SAÍDAS[Mês],C$5,SAÍDAS[Ano],$B$5,SAÍDAS[Subcategoria],$B480),SUMIFS(SAÍDAS[Valor],SAÍDAS[Categoria],$B$471,SAÍDAS[Mês],C$5,SAÍDAS[Ano],$B$5,SAÍDAS[Subcategoria],$B480))))</f>
        <v/>
      </c>
      <c r="D480" s="61" t="str">
        <f>IF($B480="","",IF($B$471="","",IF($F$4=1,SUMIFS(SAÍDAS[Valor],SAÍDAS[Categoria],$B$471,SAÍDAS[Status],"Concluído",SAÍDAS[Mês],D$5,SAÍDAS[Ano],$B$5,SAÍDAS[Subcategoria],$B480),SUMIFS(SAÍDAS[Valor],SAÍDAS[Categoria],$B$471,SAÍDAS[Mês],D$5,SAÍDAS[Ano],$B$5,SAÍDAS[Subcategoria],$B480))))</f>
        <v/>
      </c>
      <c r="E480" s="61" t="str">
        <f>IF($B480="","",IF($B$471="","",IF($F$4=1,SUMIFS(SAÍDAS[Valor],SAÍDAS[Categoria],$B$471,SAÍDAS[Status],"Concluído",SAÍDAS[Mês],E$5,SAÍDAS[Ano],$B$5,SAÍDAS[Subcategoria],$B480),SUMIFS(SAÍDAS[Valor],SAÍDAS[Categoria],$B$471,SAÍDAS[Mês],E$5,SAÍDAS[Ano],$B$5,SAÍDAS[Subcategoria],$B480))))</f>
        <v/>
      </c>
      <c r="F480" s="61" t="str">
        <f>IF($B480="","",IF($B$471="","",IF($F$4=1,SUMIFS(SAÍDAS[Valor],SAÍDAS[Categoria],$B$471,SAÍDAS[Status],"Concluído",SAÍDAS[Mês],F$5,SAÍDAS[Ano],$B$5,SAÍDAS[Subcategoria],$B480),SUMIFS(SAÍDAS[Valor],SAÍDAS[Categoria],$B$471,SAÍDAS[Mês],F$5,SAÍDAS[Ano],$B$5,SAÍDAS[Subcategoria],$B480))))</f>
        <v/>
      </c>
      <c r="G480" s="61" t="str">
        <f>IF($B480="","",IF($B$471="","",IF($F$4=1,SUMIFS(SAÍDAS[Valor],SAÍDAS[Categoria],$B$471,SAÍDAS[Status],"Concluído",SAÍDAS[Mês],G$5,SAÍDAS[Ano],$B$5,SAÍDAS[Subcategoria],$B480),SUMIFS(SAÍDAS[Valor],SAÍDAS[Categoria],$B$471,SAÍDAS[Mês],G$5,SAÍDAS[Ano],$B$5,SAÍDAS[Subcategoria],$B480))))</f>
        <v/>
      </c>
      <c r="H480" s="61" t="str">
        <f>IF($B480="","",IF($B$471="","",IF($F$4=1,SUMIFS(SAÍDAS[Valor],SAÍDAS[Categoria],$B$471,SAÍDAS[Status],"Concluído",SAÍDAS[Mês],H$5,SAÍDAS[Ano],$B$5,SAÍDAS[Subcategoria],$B480),SUMIFS(SAÍDAS[Valor],SAÍDAS[Categoria],$B$471,SAÍDAS[Mês],H$5,SAÍDAS[Ano],$B$5,SAÍDAS[Subcategoria],$B480))))</f>
        <v/>
      </c>
      <c r="I480" s="61" t="str">
        <f>IF($B480="","",IF($B$471="","",IF($F$4=1,SUMIFS(SAÍDAS[Valor],SAÍDAS[Categoria],$B$471,SAÍDAS[Status],"Concluído",SAÍDAS[Mês],I$5,SAÍDAS[Ano],$B$5,SAÍDAS[Subcategoria],$B480),SUMIFS(SAÍDAS[Valor],SAÍDAS[Categoria],$B$471,SAÍDAS[Mês],I$5,SAÍDAS[Ano],$B$5,SAÍDAS[Subcategoria],$B480))))</f>
        <v/>
      </c>
      <c r="J480" s="61" t="str">
        <f>IF($B480="","",IF($B$471="","",IF($F$4=1,SUMIFS(SAÍDAS[Valor],SAÍDAS[Categoria],$B$471,SAÍDAS[Status],"Concluído",SAÍDAS[Mês],J$5,SAÍDAS[Ano],$B$5,SAÍDAS[Subcategoria],$B480),SUMIFS(SAÍDAS[Valor],SAÍDAS[Categoria],$B$471,SAÍDAS[Mês],J$5,SAÍDAS[Ano],$B$5,SAÍDAS[Subcategoria],$B480))))</f>
        <v/>
      </c>
      <c r="K480" s="61" t="str">
        <f>IF($B480="","",IF($B$471="","",IF($F$4=1,SUMIFS(SAÍDAS[Valor],SAÍDAS[Categoria],$B$471,SAÍDAS[Status],"Concluído",SAÍDAS[Mês],K$5,SAÍDAS[Ano],$B$5,SAÍDAS[Subcategoria],$B480),SUMIFS(SAÍDAS[Valor],SAÍDAS[Categoria],$B$471,SAÍDAS[Mês],K$5,SAÍDAS[Ano],$B$5,SAÍDAS[Subcategoria],$B480))))</f>
        <v/>
      </c>
      <c r="L480" s="61" t="str">
        <f>IF($B480="","",IF($B$471="","",IF($F$4=1,SUMIFS(SAÍDAS[Valor],SAÍDAS[Categoria],$B$471,SAÍDAS[Status],"Concluído",SAÍDAS[Mês],L$5,SAÍDAS[Ano],$B$5,SAÍDAS[Subcategoria],$B480),SUMIFS(SAÍDAS[Valor],SAÍDAS[Categoria],$B$471,SAÍDAS[Mês],L$5,SAÍDAS[Ano],$B$5,SAÍDAS[Subcategoria],$B480))))</f>
        <v/>
      </c>
      <c r="M480" s="61" t="str">
        <f>IF($B480="","",IF($B$471="","",IF($F$4=1,SUMIFS(SAÍDAS[Valor],SAÍDAS[Categoria],$B$471,SAÍDAS[Status],"Concluído",SAÍDAS[Mês],M$5,SAÍDAS[Ano],$B$5,SAÍDAS[Subcategoria],$B480),SUMIFS(SAÍDAS[Valor],SAÍDAS[Categoria],$B$471,SAÍDAS[Mês],M$5,SAÍDAS[Ano],$B$5,SAÍDAS[Subcategoria],$B480))))</f>
        <v/>
      </c>
      <c r="N480" s="61" t="str">
        <f>IF($B480="","",IF($B$471="","",IF($F$4=1,SUMIFS(SAÍDAS[Valor],SAÍDAS[Categoria],$B$471,SAÍDAS[Status],"Concluído",SAÍDAS[Mês],N$5,SAÍDAS[Ano],$B$5,SAÍDAS[Subcategoria],$B480),SUMIFS(SAÍDAS[Valor],SAÍDAS[Categoria],$B$471,SAÍDAS[Mês],N$5,SAÍDAS[Ano],$B$5,SAÍDAS[Subcategoria],$B480))))</f>
        <v/>
      </c>
      <c r="O480" s="57">
        <f t="shared" si="18"/>
        <v>0</v>
      </c>
    </row>
    <row r="481" spans="2:15" x14ac:dyDescent="0.3">
      <c r="B481" s="93" t="str">
        <f>IF('PLANO DE CONTAS'!H104="","",'PLANO DE CONTAS'!H104)</f>
        <v/>
      </c>
      <c r="C481" s="61" t="str">
        <f>IF($B481="","",IF($B$471="","",IF($F$4=1,SUMIFS(SAÍDAS[Valor],SAÍDAS[Categoria],$B$471,SAÍDAS[Status],"Concluído",SAÍDAS[Mês],C$5,SAÍDAS[Ano],$B$5,SAÍDAS[Subcategoria],$B481),SUMIFS(SAÍDAS[Valor],SAÍDAS[Categoria],$B$471,SAÍDAS[Mês],C$5,SAÍDAS[Ano],$B$5,SAÍDAS[Subcategoria],$B481))))</f>
        <v/>
      </c>
      <c r="D481" s="61" t="str">
        <f>IF($B481="","",IF($B$471="","",IF($F$4=1,SUMIFS(SAÍDAS[Valor],SAÍDAS[Categoria],$B$471,SAÍDAS[Status],"Concluído",SAÍDAS[Mês],D$5,SAÍDAS[Ano],$B$5,SAÍDAS[Subcategoria],$B481),SUMIFS(SAÍDAS[Valor],SAÍDAS[Categoria],$B$471,SAÍDAS[Mês],D$5,SAÍDAS[Ano],$B$5,SAÍDAS[Subcategoria],$B481))))</f>
        <v/>
      </c>
      <c r="E481" s="61" t="str">
        <f>IF($B481="","",IF($B$471="","",IF($F$4=1,SUMIFS(SAÍDAS[Valor],SAÍDAS[Categoria],$B$471,SAÍDAS[Status],"Concluído",SAÍDAS[Mês],E$5,SAÍDAS[Ano],$B$5,SAÍDAS[Subcategoria],$B481),SUMIFS(SAÍDAS[Valor],SAÍDAS[Categoria],$B$471,SAÍDAS[Mês],E$5,SAÍDAS[Ano],$B$5,SAÍDAS[Subcategoria],$B481))))</f>
        <v/>
      </c>
      <c r="F481" s="61" t="str">
        <f>IF($B481="","",IF($B$471="","",IF($F$4=1,SUMIFS(SAÍDAS[Valor],SAÍDAS[Categoria],$B$471,SAÍDAS[Status],"Concluído",SAÍDAS[Mês],F$5,SAÍDAS[Ano],$B$5,SAÍDAS[Subcategoria],$B481),SUMIFS(SAÍDAS[Valor],SAÍDAS[Categoria],$B$471,SAÍDAS[Mês],F$5,SAÍDAS[Ano],$B$5,SAÍDAS[Subcategoria],$B481))))</f>
        <v/>
      </c>
      <c r="G481" s="61" t="str">
        <f>IF($B481="","",IF($B$471="","",IF($F$4=1,SUMIFS(SAÍDAS[Valor],SAÍDAS[Categoria],$B$471,SAÍDAS[Status],"Concluído",SAÍDAS[Mês],G$5,SAÍDAS[Ano],$B$5,SAÍDAS[Subcategoria],$B481),SUMIFS(SAÍDAS[Valor],SAÍDAS[Categoria],$B$471,SAÍDAS[Mês],G$5,SAÍDAS[Ano],$B$5,SAÍDAS[Subcategoria],$B481))))</f>
        <v/>
      </c>
      <c r="H481" s="61" t="str">
        <f>IF($B481="","",IF($B$471="","",IF($F$4=1,SUMIFS(SAÍDAS[Valor],SAÍDAS[Categoria],$B$471,SAÍDAS[Status],"Concluído",SAÍDAS[Mês],H$5,SAÍDAS[Ano],$B$5,SAÍDAS[Subcategoria],$B481),SUMIFS(SAÍDAS[Valor],SAÍDAS[Categoria],$B$471,SAÍDAS[Mês],H$5,SAÍDAS[Ano],$B$5,SAÍDAS[Subcategoria],$B481))))</f>
        <v/>
      </c>
      <c r="I481" s="61" t="str">
        <f>IF($B481="","",IF($B$471="","",IF($F$4=1,SUMIFS(SAÍDAS[Valor],SAÍDAS[Categoria],$B$471,SAÍDAS[Status],"Concluído",SAÍDAS[Mês],I$5,SAÍDAS[Ano],$B$5,SAÍDAS[Subcategoria],$B481),SUMIFS(SAÍDAS[Valor],SAÍDAS[Categoria],$B$471,SAÍDAS[Mês],I$5,SAÍDAS[Ano],$B$5,SAÍDAS[Subcategoria],$B481))))</f>
        <v/>
      </c>
      <c r="J481" s="61" t="str">
        <f>IF($B481="","",IF($B$471="","",IF($F$4=1,SUMIFS(SAÍDAS[Valor],SAÍDAS[Categoria],$B$471,SAÍDAS[Status],"Concluído",SAÍDAS[Mês],J$5,SAÍDAS[Ano],$B$5,SAÍDAS[Subcategoria],$B481),SUMIFS(SAÍDAS[Valor],SAÍDAS[Categoria],$B$471,SAÍDAS[Mês],J$5,SAÍDAS[Ano],$B$5,SAÍDAS[Subcategoria],$B481))))</f>
        <v/>
      </c>
      <c r="K481" s="61" t="str">
        <f>IF($B481="","",IF($B$471="","",IF($F$4=1,SUMIFS(SAÍDAS[Valor],SAÍDAS[Categoria],$B$471,SAÍDAS[Status],"Concluído",SAÍDAS[Mês],K$5,SAÍDAS[Ano],$B$5,SAÍDAS[Subcategoria],$B481),SUMIFS(SAÍDAS[Valor],SAÍDAS[Categoria],$B$471,SAÍDAS[Mês],K$5,SAÍDAS[Ano],$B$5,SAÍDAS[Subcategoria],$B481))))</f>
        <v/>
      </c>
      <c r="L481" s="61" t="str">
        <f>IF($B481="","",IF($B$471="","",IF($F$4=1,SUMIFS(SAÍDAS[Valor],SAÍDAS[Categoria],$B$471,SAÍDAS[Status],"Concluído",SAÍDAS[Mês],L$5,SAÍDAS[Ano],$B$5,SAÍDAS[Subcategoria],$B481),SUMIFS(SAÍDAS[Valor],SAÍDAS[Categoria],$B$471,SAÍDAS[Mês],L$5,SAÍDAS[Ano],$B$5,SAÍDAS[Subcategoria],$B481))))</f>
        <v/>
      </c>
      <c r="M481" s="61" t="str">
        <f>IF($B481="","",IF($B$471="","",IF($F$4=1,SUMIFS(SAÍDAS[Valor],SAÍDAS[Categoria],$B$471,SAÍDAS[Status],"Concluído",SAÍDAS[Mês],M$5,SAÍDAS[Ano],$B$5,SAÍDAS[Subcategoria],$B481),SUMIFS(SAÍDAS[Valor],SAÍDAS[Categoria],$B$471,SAÍDAS[Mês],M$5,SAÍDAS[Ano],$B$5,SAÍDAS[Subcategoria],$B481))))</f>
        <v/>
      </c>
      <c r="N481" s="61" t="str">
        <f>IF($B481="","",IF($B$471="","",IF($F$4=1,SUMIFS(SAÍDAS[Valor],SAÍDAS[Categoria],$B$471,SAÍDAS[Status],"Concluído",SAÍDAS[Mês],N$5,SAÍDAS[Ano],$B$5,SAÍDAS[Subcategoria],$B481),SUMIFS(SAÍDAS[Valor],SAÍDAS[Categoria],$B$471,SAÍDAS[Mês],N$5,SAÍDAS[Ano],$B$5,SAÍDAS[Subcategoria],$B481))))</f>
        <v/>
      </c>
      <c r="O481" s="57">
        <f t="shared" si="18"/>
        <v>0</v>
      </c>
    </row>
    <row r="482" spans="2:15" x14ac:dyDescent="0.3">
      <c r="B482" s="93" t="str">
        <f>IF('PLANO DE CONTAS'!H105="","",'PLANO DE CONTAS'!H105)</f>
        <v/>
      </c>
      <c r="C482" s="61" t="str">
        <f>IF($B482="","",IF($B$471="","",IF($F$4=1,SUMIFS(SAÍDAS[Valor],SAÍDAS[Categoria],$B$471,SAÍDAS[Status],"Concluído",SAÍDAS[Mês],C$5,SAÍDAS[Ano],$B$5,SAÍDAS[Subcategoria],$B482),SUMIFS(SAÍDAS[Valor],SAÍDAS[Categoria],$B$471,SAÍDAS[Mês],C$5,SAÍDAS[Ano],$B$5,SAÍDAS[Subcategoria],$B482))))</f>
        <v/>
      </c>
      <c r="D482" s="61" t="str">
        <f>IF($B482="","",IF($B$471="","",IF($F$4=1,SUMIFS(SAÍDAS[Valor],SAÍDAS[Categoria],$B$471,SAÍDAS[Status],"Concluído",SAÍDAS[Mês],D$5,SAÍDAS[Ano],$B$5,SAÍDAS[Subcategoria],$B482),SUMIFS(SAÍDAS[Valor],SAÍDAS[Categoria],$B$471,SAÍDAS[Mês],D$5,SAÍDAS[Ano],$B$5,SAÍDAS[Subcategoria],$B482))))</f>
        <v/>
      </c>
      <c r="E482" s="61" t="str">
        <f>IF($B482="","",IF($B$471="","",IF($F$4=1,SUMIFS(SAÍDAS[Valor],SAÍDAS[Categoria],$B$471,SAÍDAS[Status],"Concluído",SAÍDAS[Mês],E$5,SAÍDAS[Ano],$B$5,SAÍDAS[Subcategoria],$B482),SUMIFS(SAÍDAS[Valor],SAÍDAS[Categoria],$B$471,SAÍDAS[Mês],E$5,SAÍDAS[Ano],$B$5,SAÍDAS[Subcategoria],$B482))))</f>
        <v/>
      </c>
      <c r="F482" s="61" t="str">
        <f>IF($B482="","",IF($B$471="","",IF($F$4=1,SUMIFS(SAÍDAS[Valor],SAÍDAS[Categoria],$B$471,SAÍDAS[Status],"Concluído",SAÍDAS[Mês],F$5,SAÍDAS[Ano],$B$5,SAÍDAS[Subcategoria],$B482),SUMIFS(SAÍDAS[Valor],SAÍDAS[Categoria],$B$471,SAÍDAS[Mês],F$5,SAÍDAS[Ano],$B$5,SAÍDAS[Subcategoria],$B482))))</f>
        <v/>
      </c>
      <c r="G482" s="61" t="str">
        <f>IF($B482="","",IF($B$471="","",IF($F$4=1,SUMIFS(SAÍDAS[Valor],SAÍDAS[Categoria],$B$471,SAÍDAS[Status],"Concluído",SAÍDAS[Mês],G$5,SAÍDAS[Ano],$B$5,SAÍDAS[Subcategoria],$B482),SUMIFS(SAÍDAS[Valor],SAÍDAS[Categoria],$B$471,SAÍDAS[Mês],G$5,SAÍDAS[Ano],$B$5,SAÍDAS[Subcategoria],$B482))))</f>
        <v/>
      </c>
      <c r="H482" s="61" t="str">
        <f>IF($B482="","",IF($B$471="","",IF($F$4=1,SUMIFS(SAÍDAS[Valor],SAÍDAS[Categoria],$B$471,SAÍDAS[Status],"Concluído",SAÍDAS[Mês],H$5,SAÍDAS[Ano],$B$5,SAÍDAS[Subcategoria],$B482),SUMIFS(SAÍDAS[Valor],SAÍDAS[Categoria],$B$471,SAÍDAS[Mês],H$5,SAÍDAS[Ano],$B$5,SAÍDAS[Subcategoria],$B482))))</f>
        <v/>
      </c>
      <c r="I482" s="61" t="str">
        <f>IF($B482="","",IF($B$471="","",IF($F$4=1,SUMIFS(SAÍDAS[Valor],SAÍDAS[Categoria],$B$471,SAÍDAS[Status],"Concluído",SAÍDAS[Mês],I$5,SAÍDAS[Ano],$B$5,SAÍDAS[Subcategoria],$B482),SUMIFS(SAÍDAS[Valor],SAÍDAS[Categoria],$B$471,SAÍDAS[Mês],I$5,SAÍDAS[Ano],$B$5,SAÍDAS[Subcategoria],$B482))))</f>
        <v/>
      </c>
      <c r="J482" s="61" t="str">
        <f>IF($B482="","",IF($B$471="","",IF($F$4=1,SUMIFS(SAÍDAS[Valor],SAÍDAS[Categoria],$B$471,SAÍDAS[Status],"Concluído",SAÍDAS[Mês],J$5,SAÍDAS[Ano],$B$5,SAÍDAS[Subcategoria],$B482),SUMIFS(SAÍDAS[Valor],SAÍDAS[Categoria],$B$471,SAÍDAS[Mês],J$5,SAÍDAS[Ano],$B$5,SAÍDAS[Subcategoria],$B482))))</f>
        <v/>
      </c>
      <c r="K482" s="61" t="str">
        <f>IF($B482="","",IF($B$471="","",IF($F$4=1,SUMIFS(SAÍDAS[Valor],SAÍDAS[Categoria],$B$471,SAÍDAS[Status],"Concluído",SAÍDAS[Mês],K$5,SAÍDAS[Ano],$B$5,SAÍDAS[Subcategoria],$B482),SUMIFS(SAÍDAS[Valor],SAÍDAS[Categoria],$B$471,SAÍDAS[Mês],K$5,SAÍDAS[Ano],$B$5,SAÍDAS[Subcategoria],$B482))))</f>
        <v/>
      </c>
      <c r="L482" s="61" t="str">
        <f>IF($B482="","",IF($B$471="","",IF($F$4=1,SUMIFS(SAÍDAS[Valor],SAÍDAS[Categoria],$B$471,SAÍDAS[Status],"Concluído",SAÍDAS[Mês],L$5,SAÍDAS[Ano],$B$5,SAÍDAS[Subcategoria],$B482),SUMIFS(SAÍDAS[Valor],SAÍDAS[Categoria],$B$471,SAÍDAS[Mês],L$5,SAÍDAS[Ano],$B$5,SAÍDAS[Subcategoria],$B482))))</f>
        <v/>
      </c>
      <c r="M482" s="61" t="str">
        <f>IF($B482="","",IF($B$471="","",IF($F$4=1,SUMIFS(SAÍDAS[Valor],SAÍDAS[Categoria],$B$471,SAÍDAS[Status],"Concluído",SAÍDAS[Mês],M$5,SAÍDAS[Ano],$B$5,SAÍDAS[Subcategoria],$B482),SUMIFS(SAÍDAS[Valor],SAÍDAS[Categoria],$B$471,SAÍDAS[Mês],M$5,SAÍDAS[Ano],$B$5,SAÍDAS[Subcategoria],$B482))))</f>
        <v/>
      </c>
      <c r="N482" s="61" t="str">
        <f>IF($B482="","",IF($B$471="","",IF($F$4=1,SUMIFS(SAÍDAS[Valor],SAÍDAS[Categoria],$B$471,SAÍDAS[Status],"Concluído",SAÍDAS[Mês],N$5,SAÍDAS[Ano],$B$5,SAÍDAS[Subcategoria],$B482),SUMIFS(SAÍDAS[Valor],SAÍDAS[Categoria],$B$471,SAÍDAS[Mês],N$5,SAÍDAS[Ano],$B$5,SAÍDAS[Subcategoria],$B482))))</f>
        <v/>
      </c>
      <c r="O482" s="57">
        <f t="shared" si="18"/>
        <v>0</v>
      </c>
    </row>
    <row r="483" spans="2:15" x14ac:dyDescent="0.3">
      <c r="B483" s="93" t="str">
        <f>IF('PLANO DE CONTAS'!H106="","",'PLANO DE CONTAS'!H106)</f>
        <v/>
      </c>
      <c r="C483" s="61" t="str">
        <f>IF($B483="","",IF($B$471="","",IF($F$4=1,SUMIFS(SAÍDAS[Valor],SAÍDAS[Categoria],$B$471,SAÍDAS[Status],"Concluído",SAÍDAS[Mês],C$5,SAÍDAS[Ano],$B$5,SAÍDAS[Subcategoria],$B483),SUMIFS(SAÍDAS[Valor],SAÍDAS[Categoria],$B$471,SAÍDAS[Mês],C$5,SAÍDAS[Ano],$B$5,SAÍDAS[Subcategoria],$B483))))</f>
        <v/>
      </c>
      <c r="D483" s="61" t="str">
        <f>IF($B483="","",IF($B$471="","",IF($F$4=1,SUMIFS(SAÍDAS[Valor],SAÍDAS[Categoria],$B$471,SAÍDAS[Status],"Concluído",SAÍDAS[Mês],D$5,SAÍDAS[Ano],$B$5,SAÍDAS[Subcategoria],$B483),SUMIFS(SAÍDAS[Valor],SAÍDAS[Categoria],$B$471,SAÍDAS[Mês],D$5,SAÍDAS[Ano],$B$5,SAÍDAS[Subcategoria],$B483))))</f>
        <v/>
      </c>
      <c r="E483" s="61" t="str">
        <f>IF($B483="","",IF($B$471="","",IF($F$4=1,SUMIFS(SAÍDAS[Valor],SAÍDAS[Categoria],$B$471,SAÍDAS[Status],"Concluído",SAÍDAS[Mês],E$5,SAÍDAS[Ano],$B$5,SAÍDAS[Subcategoria],$B483),SUMIFS(SAÍDAS[Valor],SAÍDAS[Categoria],$B$471,SAÍDAS[Mês],E$5,SAÍDAS[Ano],$B$5,SAÍDAS[Subcategoria],$B483))))</f>
        <v/>
      </c>
      <c r="F483" s="61" t="str">
        <f>IF($B483="","",IF($B$471="","",IF($F$4=1,SUMIFS(SAÍDAS[Valor],SAÍDAS[Categoria],$B$471,SAÍDAS[Status],"Concluído",SAÍDAS[Mês],F$5,SAÍDAS[Ano],$B$5,SAÍDAS[Subcategoria],$B483),SUMIFS(SAÍDAS[Valor],SAÍDAS[Categoria],$B$471,SAÍDAS[Mês],F$5,SAÍDAS[Ano],$B$5,SAÍDAS[Subcategoria],$B483))))</f>
        <v/>
      </c>
      <c r="G483" s="61" t="str">
        <f>IF($B483="","",IF($B$471="","",IF($F$4=1,SUMIFS(SAÍDAS[Valor],SAÍDAS[Categoria],$B$471,SAÍDAS[Status],"Concluído",SAÍDAS[Mês],G$5,SAÍDAS[Ano],$B$5,SAÍDAS[Subcategoria],$B483),SUMIFS(SAÍDAS[Valor],SAÍDAS[Categoria],$B$471,SAÍDAS[Mês],G$5,SAÍDAS[Ano],$B$5,SAÍDAS[Subcategoria],$B483))))</f>
        <v/>
      </c>
      <c r="H483" s="61" t="str">
        <f>IF($B483="","",IF($B$471="","",IF($F$4=1,SUMIFS(SAÍDAS[Valor],SAÍDAS[Categoria],$B$471,SAÍDAS[Status],"Concluído",SAÍDAS[Mês],H$5,SAÍDAS[Ano],$B$5,SAÍDAS[Subcategoria],$B483),SUMIFS(SAÍDAS[Valor],SAÍDAS[Categoria],$B$471,SAÍDAS[Mês],H$5,SAÍDAS[Ano],$B$5,SAÍDAS[Subcategoria],$B483))))</f>
        <v/>
      </c>
      <c r="I483" s="61" t="str">
        <f>IF($B483="","",IF($B$471="","",IF($F$4=1,SUMIFS(SAÍDAS[Valor],SAÍDAS[Categoria],$B$471,SAÍDAS[Status],"Concluído",SAÍDAS[Mês],I$5,SAÍDAS[Ano],$B$5,SAÍDAS[Subcategoria],$B483),SUMIFS(SAÍDAS[Valor],SAÍDAS[Categoria],$B$471,SAÍDAS[Mês],I$5,SAÍDAS[Ano],$B$5,SAÍDAS[Subcategoria],$B483))))</f>
        <v/>
      </c>
      <c r="J483" s="61" t="str">
        <f>IF($B483="","",IF($B$471="","",IF($F$4=1,SUMIFS(SAÍDAS[Valor],SAÍDAS[Categoria],$B$471,SAÍDAS[Status],"Concluído",SAÍDAS[Mês],J$5,SAÍDAS[Ano],$B$5,SAÍDAS[Subcategoria],$B483),SUMIFS(SAÍDAS[Valor],SAÍDAS[Categoria],$B$471,SAÍDAS[Mês],J$5,SAÍDAS[Ano],$B$5,SAÍDAS[Subcategoria],$B483))))</f>
        <v/>
      </c>
      <c r="K483" s="61" t="str">
        <f>IF($B483="","",IF($B$471="","",IF($F$4=1,SUMIFS(SAÍDAS[Valor],SAÍDAS[Categoria],$B$471,SAÍDAS[Status],"Concluído",SAÍDAS[Mês],K$5,SAÍDAS[Ano],$B$5,SAÍDAS[Subcategoria],$B483),SUMIFS(SAÍDAS[Valor],SAÍDAS[Categoria],$B$471,SAÍDAS[Mês],K$5,SAÍDAS[Ano],$B$5,SAÍDAS[Subcategoria],$B483))))</f>
        <v/>
      </c>
      <c r="L483" s="61" t="str">
        <f>IF($B483="","",IF($B$471="","",IF($F$4=1,SUMIFS(SAÍDAS[Valor],SAÍDAS[Categoria],$B$471,SAÍDAS[Status],"Concluído",SAÍDAS[Mês],L$5,SAÍDAS[Ano],$B$5,SAÍDAS[Subcategoria],$B483),SUMIFS(SAÍDAS[Valor],SAÍDAS[Categoria],$B$471,SAÍDAS[Mês],L$5,SAÍDAS[Ano],$B$5,SAÍDAS[Subcategoria],$B483))))</f>
        <v/>
      </c>
      <c r="M483" s="61" t="str">
        <f>IF($B483="","",IF($B$471="","",IF($F$4=1,SUMIFS(SAÍDAS[Valor],SAÍDAS[Categoria],$B$471,SAÍDAS[Status],"Concluído",SAÍDAS[Mês],M$5,SAÍDAS[Ano],$B$5,SAÍDAS[Subcategoria],$B483),SUMIFS(SAÍDAS[Valor],SAÍDAS[Categoria],$B$471,SAÍDAS[Mês],M$5,SAÍDAS[Ano],$B$5,SAÍDAS[Subcategoria],$B483))))</f>
        <v/>
      </c>
      <c r="N483" s="61" t="str">
        <f>IF($B483="","",IF($B$471="","",IF($F$4=1,SUMIFS(SAÍDAS[Valor],SAÍDAS[Categoria],$B$471,SAÍDAS[Status],"Concluído",SAÍDAS[Mês],N$5,SAÍDAS[Ano],$B$5,SAÍDAS[Subcategoria],$B483),SUMIFS(SAÍDAS[Valor],SAÍDAS[Categoria],$B$471,SAÍDAS[Mês],N$5,SAÍDAS[Ano],$B$5,SAÍDAS[Subcategoria],$B483))))</f>
        <v/>
      </c>
      <c r="O483" s="57">
        <f t="shared" si="18"/>
        <v>0</v>
      </c>
    </row>
    <row r="484" spans="2:15" x14ac:dyDescent="0.3">
      <c r="B484" s="93" t="str">
        <f>IF('PLANO DE CONTAS'!H107="","",'PLANO DE CONTAS'!H107)</f>
        <v/>
      </c>
      <c r="C484" s="61" t="str">
        <f>IF($B484="","",IF($B$471="","",IF($F$4=1,SUMIFS(SAÍDAS[Valor],SAÍDAS[Categoria],$B$471,SAÍDAS[Status],"Concluído",SAÍDAS[Mês],C$5,SAÍDAS[Ano],$B$5,SAÍDAS[Subcategoria],$B484),SUMIFS(SAÍDAS[Valor],SAÍDAS[Categoria],$B$471,SAÍDAS[Mês],C$5,SAÍDAS[Ano],$B$5,SAÍDAS[Subcategoria],$B484))))</f>
        <v/>
      </c>
      <c r="D484" s="61" t="str">
        <f>IF($B484="","",IF($B$471="","",IF($F$4=1,SUMIFS(SAÍDAS[Valor],SAÍDAS[Categoria],$B$471,SAÍDAS[Status],"Concluído",SAÍDAS[Mês],D$5,SAÍDAS[Ano],$B$5,SAÍDAS[Subcategoria],$B484),SUMIFS(SAÍDAS[Valor],SAÍDAS[Categoria],$B$471,SAÍDAS[Mês],D$5,SAÍDAS[Ano],$B$5,SAÍDAS[Subcategoria],$B484))))</f>
        <v/>
      </c>
      <c r="E484" s="61" t="str">
        <f>IF($B484="","",IF($B$471="","",IF($F$4=1,SUMIFS(SAÍDAS[Valor],SAÍDAS[Categoria],$B$471,SAÍDAS[Status],"Concluído",SAÍDAS[Mês],E$5,SAÍDAS[Ano],$B$5,SAÍDAS[Subcategoria],$B484),SUMIFS(SAÍDAS[Valor],SAÍDAS[Categoria],$B$471,SAÍDAS[Mês],E$5,SAÍDAS[Ano],$B$5,SAÍDAS[Subcategoria],$B484))))</f>
        <v/>
      </c>
      <c r="F484" s="61" t="str">
        <f>IF($B484="","",IF($B$471="","",IF($F$4=1,SUMIFS(SAÍDAS[Valor],SAÍDAS[Categoria],$B$471,SAÍDAS[Status],"Concluído",SAÍDAS[Mês],F$5,SAÍDAS[Ano],$B$5,SAÍDAS[Subcategoria],$B484),SUMIFS(SAÍDAS[Valor],SAÍDAS[Categoria],$B$471,SAÍDAS[Mês],F$5,SAÍDAS[Ano],$B$5,SAÍDAS[Subcategoria],$B484))))</f>
        <v/>
      </c>
      <c r="G484" s="61" t="str">
        <f>IF($B484="","",IF($B$471="","",IF($F$4=1,SUMIFS(SAÍDAS[Valor],SAÍDAS[Categoria],$B$471,SAÍDAS[Status],"Concluído",SAÍDAS[Mês],G$5,SAÍDAS[Ano],$B$5,SAÍDAS[Subcategoria],$B484),SUMIFS(SAÍDAS[Valor],SAÍDAS[Categoria],$B$471,SAÍDAS[Mês],G$5,SAÍDAS[Ano],$B$5,SAÍDAS[Subcategoria],$B484))))</f>
        <v/>
      </c>
      <c r="H484" s="61" t="str">
        <f>IF($B484="","",IF($B$471="","",IF($F$4=1,SUMIFS(SAÍDAS[Valor],SAÍDAS[Categoria],$B$471,SAÍDAS[Status],"Concluído",SAÍDAS[Mês],H$5,SAÍDAS[Ano],$B$5,SAÍDAS[Subcategoria],$B484),SUMIFS(SAÍDAS[Valor],SAÍDAS[Categoria],$B$471,SAÍDAS[Mês],H$5,SAÍDAS[Ano],$B$5,SAÍDAS[Subcategoria],$B484))))</f>
        <v/>
      </c>
      <c r="I484" s="61" t="str">
        <f>IF($B484="","",IF($B$471="","",IF($F$4=1,SUMIFS(SAÍDAS[Valor],SAÍDAS[Categoria],$B$471,SAÍDAS[Status],"Concluído",SAÍDAS[Mês],I$5,SAÍDAS[Ano],$B$5,SAÍDAS[Subcategoria],$B484),SUMIFS(SAÍDAS[Valor],SAÍDAS[Categoria],$B$471,SAÍDAS[Mês],I$5,SAÍDAS[Ano],$B$5,SAÍDAS[Subcategoria],$B484))))</f>
        <v/>
      </c>
      <c r="J484" s="61" t="str">
        <f>IF($B484="","",IF($B$471="","",IF($F$4=1,SUMIFS(SAÍDAS[Valor],SAÍDAS[Categoria],$B$471,SAÍDAS[Status],"Concluído",SAÍDAS[Mês],J$5,SAÍDAS[Ano],$B$5,SAÍDAS[Subcategoria],$B484),SUMIFS(SAÍDAS[Valor],SAÍDAS[Categoria],$B$471,SAÍDAS[Mês],J$5,SAÍDAS[Ano],$B$5,SAÍDAS[Subcategoria],$B484))))</f>
        <v/>
      </c>
      <c r="K484" s="61" t="str">
        <f>IF($B484="","",IF($B$471="","",IF($F$4=1,SUMIFS(SAÍDAS[Valor],SAÍDAS[Categoria],$B$471,SAÍDAS[Status],"Concluído",SAÍDAS[Mês],K$5,SAÍDAS[Ano],$B$5,SAÍDAS[Subcategoria],$B484),SUMIFS(SAÍDAS[Valor],SAÍDAS[Categoria],$B$471,SAÍDAS[Mês],K$5,SAÍDAS[Ano],$B$5,SAÍDAS[Subcategoria],$B484))))</f>
        <v/>
      </c>
      <c r="L484" s="61" t="str">
        <f>IF($B484="","",IF($B$471="","",IF($F$4=1,SUMIFS(SAÍDAS[Valor],SAÍDAS[Categoria],$B$471,SAÍDAS[Status],"Concluído",SAÍDAS[Mês],L$5,SAÍDAS[Ano],$B$5,SAÍDAS[Subcategoria],$B484),SUMIFS(SAÍDAS[Valor],SAÍDAS[Categoria],$B$471,SAÍDAS[Mês],L$5,SAÍDAS[Ano],$B$5,SAÍDAS[Subcategoria],$B484))))</f>
        <v/>
      </c>
      <c r="M484" s="61" t="str">
        <f>IF($B484="","",IF($B$471="","",IF($F$4=1,SUMIFS(SAÍDAS[Valor],SAÍDAS[Categoria],$B$471,SAÍDAS[Status],"Concluído",SAÍDAS[Mês],M$5,SAÍDAS[Ano],$B$5,SAÍDAS[Subcategoria],$B484),SUMIFS(SAÍDAS[Valor],SAÍDAS[Categoria],$B$471,SAÍDAS[Mês],M$5,SAÍDAS[Ano],$B$5,SAÍDAS[Subcategoria],$B484))))</f>
        <v/>
      </c>
      <c r="N484" s="61" t="str">
        <f>IF($B484="","",IF($B$471="","",IF($F$4=1,SUMIFS(SAÍDAS[Valor],SAÍDAS[Categoria],$B$471,SAÍDAS[Status],"Concluído",SAÍDAS[Mês],N$5,SAÍDAS[Ano],$B$5,SAÍDAS[Subcategoria],$B484),SUMIFS(SAÍDAS[Valor],SAÍDAS[Categoria],$B$471,SAÍDAS[Mês],N$5,SAÍDAS[Ano],$B$5,SAÍDAS[Subcategoria],$B484))))</f>
        <v/>
      </c>
      <c r="O484" s="57">
        <f t="shared" si="18"/>
        <v>0</v>
      </c>
    </row>
    <row r="485" spans="2:15" x14ac:dyDescent="0.3">
      <c r="B485" s="93" t="str">
        <f>IF('PLANO DE CONTAS'!H108="","",'PLANO DE CONTAS'!H108)</f>
        <v/>
      </c>
      <c r="C485" s="61" t="str">
        <f>IF($B485="","",IF($B$471="","",IF($F$4=1,SUMIFS(SAÍDAS[Valor],SAÍDAS[Categoria],$B$471,SAÍDAS[Status],"Concluído",SAÍDAS[Mês],C$5,SAÍDAS[Ano],$B$5,SAÍDAS[Subcategoria],$B485),SUMIFS(SAÍDAS[Valor],SAÍDAS[Categoria],$B$471,SAÍDAS[Mês],C$5,SAÍDAS[Ano],$B$5,SAÍDAS[Subcategoria],$B485))))</f>
        <v/>
      </c>
      <c r="D485" s="61" t="str">
        <f>IF($B485="","",IF($B$471="","",IF($F$4=1,SUMIFS(SAÍDAS[Valor],SAÍDAS[Categoria],$B$471,SAÍDAS[Status],"Concluído",SAÍDAS[Mês],D$5,SAÍDAS[Ano],$B$5,SAÍDAS[Subcategoria],$B485),SUMIFS(SAÍDAS[Valor],SAÍDAS[Categoria],$B$471,SAÍDAS[Mês],D$5,SAÍDAS[Ano],$B$5,SAÍDAS[Subcategoria],$B485))))</f>
        <v/>
      </c>
      <c r="E485" s="61" t="str">
        <f>IF($B485="","",IF($B$471="","",IF($F$4=1,SUMIFS(SAÍDAS[Valor],SAÍDAS[Categoria],$B$471,SAÍDAS[Status],"Concluído",SAÍDAS[Mês],E$5,SAÍDAS[Ano],$B$5,SAÍDAS[Subcategoria],$B485),SUMIFS(SAÍDAS[Valor],SAÍDAS[Categoria],$B$471,SAÍDAS[Mês],E$5,SAÍDAS[Ano],$B$5,SAÍDAS[Subcategoria],$B485))))</f>
        <v/>
      </c>
      <c r="F485" s="61" t="str">
        <f>IF($B485="","",IF($B$471="","",IF($F$4=1,SUMIFS(SAÍDAS[Valor],SAÍDAS[Categoria],$B$471,SAÍDAS[Status],"Concluído",SAÍDAS[Mês],F$5,SAÍDAS[Ano],$B$5,SAÍDAS[Subcategoria],$B485),SUMIFS(SAÍDAS[Valor],SAÍDAS[Categoria],$B$471,SAÍDAS[Mês],F$5,SAÍDAS[Ano],$B$5,SAÍDAS[Subcategoria],$B485))))</f>
        <v/>
      </c>
      <c r="G485" s="61" t="str">
        <f>IF($B485="","",IF($B$471="","",IF($F$4=1,SUMIFS(SAÍDAS[Valor],SAÍDAS[Categoria],$B$471,SAÍDAS[Status],"Concluído",SAÍDAS[Mês],G$5,SAÍDAS[Ano],$B$5,SAÍDAS[Subcategoria],$B485),SUMIFS(SAÍDAS[Valor],SAÍDAS[Categoria],$B$471,SAÍDAS[Mês],G$5,SAÍDAS[Ano],$B$5,SAÍDAS[Subcategoria],$B485))))</f>
        <v/>
      </c>
      <c r="H485" s="61" t="str">
        <f>IF($B485="","",IF($B$471="","",IF($F$4=1,SUMIFS(SAÍDAS[Valor],SAÍDAS[Categoria],$B$471,SAÍDAS[Status],"Concluído",SAÍDAS[Mês],H$5,SAÍDAS[Ano],$B$5,SAÍDAS[Subcategoria],$B485),SUMIFS(SAÍDAS[Valor],SAÍDAS[Categoria],$B$471,SAÍDAS[Mês],H$5,SAÍDAS[Ano],$B$5,SAÍDAS[Subcategoria],$B485))))</f>
        <v/>
      </c>
      <c r="I485" s="61" t="str">
        <f>IF($B485="","",IF($B$471="","",IF($F$4=1,SUMIFS(SAÍDAS[Valor],SAÍDAS[Categoria],$B$471,SAÍDAS[Status],"Concluído",SAÍDAS[Mês],I$5,SAÍDAS[Ano],$B$5,SAÍDAS[Subcategoria],$B485),SUMIFS(SAÍDAS[Valor],SAÍDAS[Categoria],$B$471,SAÍDAS[Mês],I$5,SAÍDAS[Ano],$B$5,SAÍDAS[Subcategoria],$B485))))</f>
        <v/>
      </c>
      <c r="J485" s="61" t="str">
        <f>IF($B485="","",IF($B$471="","",IF($F$4=1,SUMIFS(SAÍDAS[Valor],SAÍDAS[Categoria],$B$471,SAÍDAS[Status],"Concluído",SAÍDAS[Mês],J$5,SAÍDAS[Ano],$B$5,SAÍDAS[Subcategoria],$B485),SUMIFS(SAÍDAS[Valor],SAÍDAS[Categoria],$B$471,SAÍDAS[Mês],J$5,SAÍDAS[Ano],$B$5,SAÍDAS[Subcategoria],$B485))))</f>
        <v/>
      </c>
      <c r="K485" s="61" t="str">
        <f>IF($B485="","",IF($B$471="","",IF($F$4=1,SUMIFS(SAÍDAS[Valor],SAÍDAS[Categoria],$B$471,SAÍDAS[Status],"Concluído",SAÍDAS[Mês],K$5,SAÍDAS[Ano],$B$5,SAÍDAS[Subcategoria],$B485),SUMIFS(SAÍDAS[Valor],SAÍDAS[Categoria],$B$471,SAÍDAS[Mês],K$5,SAÍDAS[Ano],$B$5,SAÍDAS[Subcategoria],$B485))))</f>
        <v/>
      </c>
      <c r="L485" s="61" t="str">
        <f>IF($B485="","",IF($B$471="","",IF($F$4=1,SUMIFS(SAÍDAS[Valor],SAÍDAS[Categoria],$B$471,SAÍDAS[Status],"Concluído",SAÍDAS[Mês],L$5,SAÍDAS[Ano],$B$5,SAÍDAS[Subcategoria],$B485),SUMIFS(SAÍDAS[Valor],SAÍDAS[Categoria],$B$471,SAÍDAS[Mês],L$5,SAÍDAS[Ano],$B$5,SAÍDAS[Subcategoria],$B485))))</f>
        <v/>
      </c>
      <c r="M485" s="61" t="str">
        <f>IF($B485="","",IF($B$471="","",IF($F$4=1,SUMIFS(SAÍDAS[Valor],SAÍDAS[Categoria],$B$471,SAÍDAS[Status],"Concluído",SAÍDAS[Mês],M$5,SAÍDAS[Ano],$B$5,SAÍDAS[Subcategoria],$B485),SUMIFS(SAÍDAS[Valor],SAÍDAS[Categoria],$B$471,SAÍDAS[Mês],M$5,SAÍDAS[Ano],$B$5,SAÍDAS[Subcategoria],$B485))))</f>
        <v/>
      </c>
      <c r="N485" s="61" t="str">
        <f>IF($B485="","",IF($B$471="","",IF($F$4=1,SUMIFS(SAÍDAS[Valor],SAÍDAS[Categoria],$B$471,SAÍDAS[Status],"Concluído",SAÍDAS[Mês],N$5,SAÍDAS[Ano],$B$5,SAÍDAS[Subcategoria],$B485),SUMIFS(SAÍDAS[Valor],SAÍDAS[Categoria],$B$471,SAÍDAS[Mês],N$5,SAÍDAS[Ano],$B$5,SAÍDAS[Subcategoria],$B485))))</f>
        <v/>
      </c>
      <c r="O485" s="57">
        <f t="shared" si="18"/>
        <v>0</v>
      </c>
    </row>
    <row r="486" spans="2:15" x14ac:dyDescent="0.3">
      <c r="B486" s="93" t="str">
        <f>IF('PLANO DE CONTAS'!H109="","",'PLANO DE CONTAS'!H109)</f>
        <v/>
      </c>
      <c r="C486" s="61" t="str">
        <f>IF($B486="","",IF($B$471="","",IF($F$4=1,SUMIFS(SAÍDAS[Valor],SAÍDAS[Categoria],$B$471,SAÍDAS[Status],"Concluído",SAÍDAS[Mês],C$5,SAÍDAS[Ano],$B$5,SAÍDAS[Subcategoria],$B486),SUMIFS(SAÍDAS[Valor],SAÍDAS[Categoria],$B$471,SAÍDAS[Mês],C$5,SAÍDAS[Ano],$B$5,SAÍDAS[Subcategoria],$B486))))</f>
        <v/>
      </c>
      <c r="D486" s="61" t="str">
        <f>IF($B486="","",IF($B$471="","",IF($F$4=1,SUMIFS(SAÍDAS[Valor],SAÍDAS[Categoria],$B$471,SAÍDAS[Status],"Concluído",SAÍDAS[Mês],D$5,SAÍDAS[Ano],$B$5,SAÍDAS[Subcategoria],$B486),SUMIFS(SAÍDAS[Valor],SAÍDAS[Categoria],$B$471,SAÍDAS[Mês],D$5,SAÍDAS[Ano],$B$5,SAÍDAS[Subcategoria],$B486))))</f>
        <v/>
      </c>
      <c r="E486" s="61" t="str">
        <f>IF($B486="","",IF($B$471="","",IF($F$4=1,SUMIFS(SAÍDAS[Valor],SAÍDAS[Categoria],$B$471,SAÍDAS[Status],"Concluído",SAÍDAS[Mês],E$5,SAÍDAS[Ano],$B$5,SAÍDAS[Subcategoria],$B486),SUMIFS(SAÍDAS[Valor],SAÍDAS[Categoria],$B$471,SAÍDAS[Mês],E$5,SAÍDAS[Ano],$B$5,SAÍDAS[Subcategoria],$B486))))</f>
        <v/>
      </c>
      <c r="F486" s="61" t="str">
        <f>IF($B486="","",IF($B$471="","",IF($F$4=1,SUMIFS(SAÍDAS[Valor],SAÍDAS[Categoria],$B$471,SAÍDAS[Status],"Concluído",SAÍDAS[Mês],F$5,SAÍDAS[Ano],$B$5,SAÍDAS[Subcategoria],$B486),SUMIFS(SAÍDAS[Valor],SAÍDAS[Categoria],$B$471,SAÍDAS[Mês],F$5,SAÍDAS[Ano],$B$5,SAÍDAS[Subcategoria],$B486))))</f>
        <v/>
      </c>
      <c r="G486" s="61" t="str">
        <f>IF($B486="","",IF($B$471="","",IF($F$4=1,SUMIFS(SAÍDAS[Valor],SAÍDAS[Categoria],$B$471,SAÍDAS[Status],"Concluído",SAÍDAS[Mês],G$5,SAÍDAS[Ano],$B$5,SAÍDAS[Subcategoria],$B486),SUMIFS(SAÍDAS[Valor],SAÍDAS[Categoria],$B$471,SAÍDAS[Mês],G$5,SAÍDAS[Ano],$B$5,SAÍDAS[Subcategoria],$B486))))</f>
        <v/>
      </c>
      <c r="H486" s="61" t="str">
        <f>IF($B486="","",IF($B$471="","",IF($F$4=1,SUMIFS(SAÍDAS[Valor],SAÍDAS[Categoria],$B$471,SAÍDAS[Status],"Concluído",SAÍDAS[Mês],H$5,SAÍDAS[Ano],$B$5,SAÍDAS[Subcategoria],$B486),SUMIFS(SAÍDAS[Valor],SAÍDAS[Categoria],$B$471,SAÍDAS[Mês],H$5,SAÍDAS[Ano],$B$5,SAÍDAS[Subcategoria],$B486))))</f>
        <v/>
      </c>
      <c r="I486" s="61" t="str">
        <f>IF($B486="","",IF($B$471="","",IF($F$4=1,SUMIFS(SAÍDAS[Valor],SAÍDAS[Categoria],$B$471,SAÍDAS[Status],"Concluído",SAÍDAS[Mês],I$5,SAÍDAS[Ano],$B$5,SAÍDAS[Subcategoria],$B486),SUMIFS(SAÍDAS[Valor],SAÍDAS[Categoria],$B$471,SAÍDAS[Mês],I$5,SAÍDAS[Ano],$B$5,SAÍDAS[Subcategoria],$B486))))</f>
        <v/>
      </c>
      <c r="J486" s="61" t="str">
        <f>IF($B486="","",IF($B$471="","",IF($F$4=1,SUMIFS(SAÍDAS[Valor],SAÍDAS[Categoria],$B$471,SAÍDAS[Status],"Concluído",SAÍDAS[Mês],J$5,SAÍDAS[Ano],$B$5,SAÍDAS[Subcategoria],$B486),SUMIFS(SAÍDAS[Valor],SAÍDAS[Categoria],$B$471,SAÍDAS[Mês],J$5,SAÍDAS[Ano],$B$5,SAÍDAS[Subcategoria],$B486))))</f>
        <v/>
      </c>
      <c r="K486" s="61" t="str">
        <f>IF($B486="","",IF($B$471="","",IF($F$4=1,SUMIFS(SAÍDAS[Valor],SAÍDAS[Categoria],$B$471,SAÍDAS[Status],"Concluído",SAÍDAS[Mês],K$5,SAÍDAS[Ano],$B$5,SAÍDAS[Subcategoria],$B486),SUMIFS(SAÍDAS[Valor],SAÍDAS[Categoria],$B$471,SAÍDAS[Mês],K$5,SAÍDAS[Ano],$B$5,SAÍDAS[Subcategoria],$B486))))</f>
        <v/>
      </c>
      <c r="L486" s="61" t="str">
        <f>IF($B486="","",IF($B$471="","",IF($F$4=1,SUMIFS(SAÍDAS[Valor],SAÍDAS[Categoria],$B$471,SAÍDAS[Status],"Concluído",SAÍDAS[Mês],L$5,SAÍDAS[Ano],$B$5,SAÍDAS[Subcategoria],$B486),SUMIFS(SAÍDAS[Valor],SAÍDAS[Categoria],$B$471,SAÍDAS[Mês],L$5,SAÍDAS[Ano],$B$5,SAÍDAS[Subcategoria],$B486))))</f>
        <v/>
      </c>
      <c r="M486" s="61" t="str">
        <f>IF($B486="","",IF($B$471="","",IF($F$4=1,SUMIFS(SAÍDAS[Valor],SAÍDAS[Categoria],$B$471,SAÍDAS[Status],"Concluído",SAÍDAS[Mês],M$5,SAÍDAS[Ano],$B$5,SAÍDAS[Subcategoria],$B486),SUMIFS(SAÍDAS[Valor],SAÍDAS[Categoria],$B$471,SAÍDAS[Mês],M$5,SAÍDAS[Ano],$B$5,SAÍDAS[Subcategoria],$B486))))</f>
        <v/>
      </c>
      <c r="N486" s="61" t="str">
        <f>IF($B486="","",IF($B$471="","",IF($F$4=1,SUMIFS(SAÍDAS[Valor],SAÍDAS[Categoria],$B$471,SAÍDAS[Status],"Concluído",SAÍDAS[Mês],N$5,SAÍDAS[Ano],$B$5,SAÍDAS[Subcategoria],$B486),SUMIFS(SAÍDAS[Valor],SAÍDAS[Categoria],$B$471,SAÍDAS[Mês],N$5,SAÍDAS[Ano],$B$5,SAÍDAS[Subcategoria],$B486))))</f>
        <v/>
      </c>
      <c r="O486" s="57">
        <f t="shared" si="18"/>
        <v>0</v>
      </c>
    </row>
    <row r="487" spans="2:15" x14ac:dyDescent="0.3">
      <c r="B487" s="93" t="str">
        <f>IF('PLANO DE CONTAS'!H110="","",'PLANO DE CONTAS'!H110)</f>
        <v/>
      </c>
      <c r="C487" s="61" t="str">
        <f>IF($B487="","",IF($B$471="","",IF($F$4=1,SUMIFS(SAÍDAS[Valor],SAÍDAS[Categoria],$B$471,SAÍDAS[Status],"Concluído",SAÍDAS[Mês],C$5,SAÍDAS[Ano],$B$5,SAÍDAS[Subcategoria],$B487),SUMIFS(SAÍDAS[Valor],SAÍDAS[Categoria],$B$471,SAÍDAS[Mês],C$5,SAÍDAS[Ano],$B$5,SAÍDAS[Subcategoria],$B487))))</f>
        <v/>
      </c>
      <c r="D487" s="61" t="str">
        <f>IF($B487="","",IF($B$471="","",IF($F$4=1,SUMIFS(SAÍDAS[Valor],SAÍDAS[Categoria],$B$471,SAÍDAS[Status],"Concluído",SAÍDAS[Mês],D$5,SAÍDAS[Ano],$B$5,SAÍDAS[Subcategoria],$B487),SUMIFS(SAÍDAS[Valor],SAÍDAS[Categoria],$B$471,SAÍDAS[Mês],D$5,SAÍDAS[Ano],$B$5,SAÍDAS[Subcategoria],$B487))))</f>
        <v/>
      </c>
      <c r="E487" s="61" t="str">
        <f>IF($B487="","",IF($B$471="","",IF($F$4=1,SUMIFS(SAÍDAS[Valor],SAÍDAS[Categoria],$B$471,SAÍDAS[Status],"Concluído",SAÍDAS[Mês],E$5,SAÍDAS[Ano],$B$5,SAÍDAS[Subcategoria],$B487),SUMIFS(SAÍDAS[Valor],SAÍDAS[Categoria],$B$471,SAÍDAS[Mês],E$5,SAÍDAS[Ano],$B$5,SAÍDAS[Subcategoria],$B487))))</f>
        <v/>
      </c>
      <c r="F487" s="61" t="str">
        <f>IF($B487="","",IF($B$471="","",IF($F$4=1,SUMIFS(SAÍDAS[Valor],SAÍDAS[Categoria],$B$471,SAÍDAS[Status],"Concluído",SAÍDAS[Mês],F$5,SAÍDAS[Ano],$B$5,SAÍDAS[Subcategoria],$B487),SUMIFS(SAÍDAS[Valor],SAÍDAS[Categoria],$B$471,SAÍDAS[Mês],F$5,SAÍDAS[Ano],$B$5,SAÍDAS[Subcategoria],$B487))))</f>
        <v/>
      </c>
      <c r="G487" s="61" t="str">
        <f>IF($B487="","",IF($B$471="","",IF($F$4=1,SUMIFS(SAÍDAS[Valor],SAÍDAS[Categoria],$B$471,SAÍDAS[Status],"Concluído",SAÍDAS[Mês],G$5,SAÍDAS[Ano],$B$5,SAÍDAS[Subcategoria],$B487),SUMIFS(SAÍDAS[Valor],SAÍDAS[Categoria],$B$471,SAÍDAS[Mês],G$5,SAÍDAS[Ano],$B$5,SAÍDAS[Subcategoria],$B487))))</f>
        <v/>
      </c>
      <c r="H487" s="61" t="str">
        <f>IF($B487="","",IF($B$471="","",IF($F$4=1,SUMIFS(SAÍDAS[Valor],SAÍDAS[Categoria],$B$471,SAÍDAS[Status],"Concluído",SAÍDAS[Mês],H$5,SAÍDAS[Ano],$B$5,SAÍDAS[Subcategoria],$B487),SUMIFS(SAÍDAS[Valor],SAÍDAS[Categoria],$B$471,SAÍDAS[Mês],H$5,SAÍDAS[Ano],$B$5,SAÍDAS[Subcategoria],$B487))))</f>
        <v/>
      </c>
      <c r="I487" s="61" t="str">
        <f>IF($B487="","",IF($B$471="","",IF($F$4=1,SUMIFS(SAÍDAS[Valor],SAÍDAS[Categoria],$B$471,SAÍDAS[Status],"Concluído",SAÍDAS[Mês],I$5,SAÍDAS[Ano],$B$5,SAÍDAS[Subcategoria],$B487),SUMIFS(SAÍDAS[Valor],SAÍDAS[Categoria],$B$471,SAÍDAS[Mês],I$5,SAÍDAS[Ano],$B$5,SAÍDAS[Subcategoria],$B487))))</f>
        <v/>
      </c>
      <c r="J487" s="61" t="str">
        <f>IF($B487="","",IF($B$471="","",IF($F$4=1,SUMIFS(SAÍDAS[Valor],SAÍDAS[Categoria],$B$471,SAÍDAS[Status],"Concluído",SAÍDAS[Mês],J$5,SAÍDAS[Ano],$B$5,SAÍDAS[Subcategoria],$B487),SUMIFS(SAÍDAS[Valor],SAÍDAS[Categoria],$B$471,SAÍDAS[Mês],J$5,SAÍDAS[Ano],$B$5,SAÍDAS[Subcategoria],$B487))))</f>
        <v/>
      </c>
      <c r="K487" s="61" t="str">
        <f>IF($B487="","",IF($B$471="","",IF($F$4=1,SUMIFS(SAÍDAS[Valor],SAÍDAS[Categoria],$B$471,SAÍDAS[Status],"Concluído",SAÍDAS[Mês],K$5,SAÍDAS[Ano],$B$5,SAÍDAS[Subcategoria],$B487),SUMIFS(SAÍDAS[Valor],SAÍDAS[Categoria],$B$471,SAÍDAS[Mês],K$5,SAÍDAS[Ano],$B$5,SAÍDAS[Subcategoria],$B487))))</f>
        <v/>
      </c>
      <c r="L487" s="61" t="str">
        <f>IF($B487="","",IF($B$471="","",IF($F$4=1,SUMIFS(SAÍDAS[Valor],SAÍDAS[Categoria],$B$471,SAÍDAS[Status],"Concluído",SAÍDAS[Mês],L$5,SAÍDAS[Ano],$B$5,SAÍDAS[Subcategoria],$B487),SUMIFS(SAÍDAS[Valor],SAÍDAS[Categoria],$B$471,SAÍDAS[Mês],L$5,SAÍDAS[Ano],$B$5,SAÍDAS[Subcategoria],$B487))))</f>
        <v/>
      </c>
      <c r="M487" s="61" t="str">
        <f>IF($B487="","",IF($B$471="","",IF($F$4=1,SUMIFS(SAÍDAS[Valor],SAÍDAS[Categoria],$B$471,SAÍDAS[Status],"Concluído",SAÍDAS[Mês],M$5,SAÍDAS[Ano],$B$5,SAÍDAS[Subcategoria],$B487),SUMIFS(SAÍDAS[Valor],SAÍDAS[Categoria],$B$471,SAÍDAS[Mês],M$5,SAÍDAS[Ano],$B$5,SAÍDAS[Subcategoria],$B487))))</f>
        <v/>
      </c>
      <c r="N487" s="61" t="str">
        <f>IF($B487="","",IF($B$471="","",IF($F$4=1,SUMIFS(SAÍDAS[Valor],SAÍDAS[Categoria],$B$471,SAÍDAS[Status],"Concluído",SAÍDAS[Mês],N$5,SAÍDAS[Ano],$B$5,SAÍDAS[Subcategoria],$B487),SUMIFS(SAÍDAS[Valor],SAÍDAS[Categoria],$B$471,SAÍDAS[Mês],N$5,SAÍDAS[Ano],$B$5,SAÍDAS[Subcategoria],$B487))))</f>
        <v/>
      </c>
      <c r="O487" s="57">
        <f t="shared" si="18"/>
        <v>0</v>
      </c>
    </row>
    <row r="488" spans="2:15" x14ac:dyDescent="0.3">
      <c r="B488" s="93" t="str">
        <f>IF('PLANO DE CONTAS'!H111="","",'PLANO DE CONTAS'!H111)</f>
        <v/>
      </c>
      <c r="C488" s="61" t="str">
        <f>IF($B488="","",IF($B$471="","",IF($F$4=1,SUMIFS(SAÍDAS[Valor],SAÍDAS[Categoria],$B$471,SAÍDAS[Status],"Concluído",SAÍDAS[Mês],C$5,SAÍDAS[Ano],$B$5,SAÍDAS[Subcategoria],$B488),SUMIFS(SAÍDAS[Valor],SAÍDAS[Categoria],$B$471,SAÍDAS[Mês],C$5,SAÍDAS[Ano],$B$5,SAÍDAS[Subcategoria],$B488))))</f>
        <v/>
      </c>
      <c r="D488" s="61" t="str">
        <f>IF($B488="","",IF($B$471="","",IF($F$4=1,SUMIFS(SAÍDAS[Valor],SAÍDAS[Categoria],$B$471,SAÍDAS[Status],"Concluído",SAÍDAS[Mês],D$5,SAÍDAS[Ano],$B$5,SAÍDAS[Subcategoria],$B488),SUMIFS(SAÍDAS[Valor],SAÍDAS[Categoria],$B$471,SAÍDAS[Mês],D$5,SAÍDAS[Ano],$B$5,SAÍDAS[Subcategoria],$B488))))</f>
        <v/>
      </c>
      <c r="E488" s="61" t="str">
        <f>IF($B488="","",IF($B$471="","",IF($F$4=1,SUMIFS(SAÍDAS[Valor],SAÍDAS[Categoria],$B$471,SAÍDAS[Status],"Concluído",SAÍDAS[Mês],E$5,SAÍDAS[Ano],$B$5,SAÍDAS[Subcategoria],$B488),SUMIFS(SAÍDAS[Valor],SAÍDAS[Categoria],$B$471,SAÍDAS[Mês],E$5,SAÍDAS[Ano],$B$5,SAÍDAS[Subcategoria],$B488))))</f>
        <v/>
      </c>
      <c r="F488" s="61" t="str">
        <f>IF($B488="","",IF($B$471="","",IF($F$4=1,SUMIFS(SAÍDAS[Valor],SAÍDAS[Categoria],$B$471,SAÍDAS[Status],"Concluído",SAÍDAS[Mês],F$5,SAÍDAS[Ano],$B$5,SAÍDAS[Subcategoria],$B488),SUMIFS(SAÍDAS[Valor],SAÍDAS[Categoria],$B$471,SAÍDAS[Mês],F$5,SAÍDAS[Ano],$B$5,SAÍDAS[Subcategoria],$B488))))</f>
        <v/>
      </c>
      <c r="G488" s="61" t="str">
        <f>IF($B488="","",IF($B$471="","",IF($F$4=1,SUMIFS(SAÍDAS[Valor],SAÍDAS[Categoria],$B$471,SAÍDAS[Status],"Concluído",SAÍDAS[Mês],G$5,SAÍDAS[Ano],$B$5,SAÍDAS[Subcategoria],$B488),SUMIFS(SAÍDAS[Valor],SAÍDAS[Categoria],$B$471,SAÍDAS[Mês],G$5,SAÍDAS[Ano],$B$5,SAÍDAS[Subcategoria],$B488))))</f>
        <v/>
      </c>
      <c r="H488" s="61" t="str">
        <f>IF($B488="","",IF($B$471="","",IF($F$4=1,SUMIFS(SAÍDAS[Valor],SAÍDAS[Categoria],$B$471,SAÍDAS[Status],"Concluído",SAÍDAS[Mês],H$5,SAÍDAS[Ano],$B$5,SAÍDAS[Subcategoria],$B488),SUMIFS(SAÍDAS[Valor],SAÍDAS[Categoria],$B$471,SAÍDAS[Mês],H$5,SAÍDAS[Ano],$B$5,SAÍDAS[Subcategoria],$B488))))</f>
        <v/>
      </c>
      <c r="I488" s="61" t="str">
        <f>IF($B488="","",IF($B$471="","",IF($F$4=1,SUMIFS(SAÍDAS[Valor],SAÍDAS[Categoria],$B$471,SAÍDAS[Status],"Concluído",SAÍDAS[Mês],I$5,SAÍDAS[Ano],$B$5,SAÍDAS[Subcategoria],$B488),SUMIFS(SAÍDAS[Valor],SAÍDAS[Categoria],$B$471,SAÍDAS[Mês],I$5,SAÍDAS[Ano],$B$5,SAÍDAS[Subcategoria],$B488))))</f>
        <v/>
      </c>
      <c r="J488" s="61" t="str">
        <f>IF($B488="","",IF($B$471="","",IF($F$4=1,SUMIFS(SAÍDAS[Valor],SAÍDAS[Categoria],$B$471,SAÍDAS[Status],"Concluído",SAÍDAS[Mês],J$5,SAÍDAS[Ano],$B$5,SAÍDAS[Subcategoria],$B488),SUMIFS(SAÍDAS[Valor],SAÍDAS[Categoria],$B$471,SAÍDAS[Mês],J$5,SAÍDAS[Ano],$B$5,SAÍDAS[Subcategoria],$B488))))</f>
        <v/>
      </c>
      <c r="K488" s="61" t="str">
        <f>IF($B488="","",IF($B$471="","",IF($F$4=1,SUMIFS(SAÍDAS[Valor],SAÍDAS[Categoria],$B$471,SAÍDAS[Status],"Concluído",SAÍDAS[Mês],K$5,SAÍDAS[Ano],$B$5,SAÍDAS[Subcategoria],$B488),SUMIFS(SAÍDAS[Valor],SAÍDAS[Categoria],$B$471,SAÍDAS[Mês],K$5,SAÍDAS[Ano],$B$5,SAÍDAS[Subcategoria],$B488))))</f>
        <v/>
      </c>
      <c r="L488" s="61" t="str">
        <f>IF($B488="","",IF($B$471="","",IF($F$4=1,SUMIFS(SAÍDAS[Valor],SAÍDAS[Categoria],$B$471,SAÍDAS[Status],"Concluído",SAÍDAS[Mês],L$5,SAÍDAS[Ano],$B$5,SAÍDAS[Subcategoria],$B488),SUMIFS(SAÍDAS[Valor],SAÍDAS[Categoria],$B$471,SAÍDAS[Mês],L$5,SAÍDAS[Ano],$B$5,SAÍDAS[Subcategoria],$B488))))</f>
        <v/>
      </c>
      <c r="M488" s="61" t="str">
        <f>IF($B488="","",IF($B$471="","",IF($F$4=1,SUMIFS(SAÍDAS[Valor],SAÍDAS[Categoria],$B$471,SAÍDAS[Status],"Concluído",SAÍDAS[Mês],M$5,SAÍDAS[Ano],$B$5,SAÍDAS[Subcategoria],$B488),SUMIFS(SAÍDAS[Valor],SAÍDAS[Categoria],$B$471,SAÍDAS[Mês],M$5,SAÍDAS[Ano],$B$5,SAÍDAS[Subcategoria],$B488))))</f>
        <v/>
      </c>
      <c r="N488" s="61" t="str">
        <f>IF($B488="","",IF($B$471="","",IF($F$4=1,SUMIFS(SAÍDAS[Valor],SAÍDAS[Categoria],$B$471,SAÍDAS[Status],"Concluído",SAÍDAS[Mês],N$5,SAÍDAS[Ano],$B$5,SAÍDAS[Subcategoria],$B488),SUMIFS(SAÍDAS[Valor],SAÍDAS[Categoria],$B$471,SAÍDAS[Mês],N$5,SAÍDAS[Ano],$B$5,SAÍDAS[Subcategoria],$B488))))</f>
        <v/>
      </c>
      <c r="O488" s="57">
        <f t="shared" si="18"/>
        <v>0</v>
      </c>
    </row>
    <row r="489" spans="2:15" x14ac:dyDescent="0.3">
      <c r="B489" s="93" t="str">
        <f>IF('PLANO DE CONTAS'!H112="","",'PLANO DE CONTAS'!H112)</f>
        <v/>
      </c>
      <c r="C489" s="61" t="str">
        <f>IF($B489="","",IF($B$471="","",IF($F$4=1,SUMIFS(SAÍDAS[Valor],SAÍDAS[Categoria],$B$471,SAÍDAS[Status],"Concluído",SAÍDAS[Mês],C$5,SAÍDAS[Ano],$B$5,SAÍDAS[Subcategoria],$B489),SUMIFS(SAÍDAS[Valor],SAÍDAS[Categoria],$B$471,SAÍDAS[Mês],C$5,SAÍDAS[Ano],$B$5,SAÍDAS[Subcategoria],$B489))))</f>
        <v/>
      </c>
      <c r="D489" s="61" t="str">
        <f>IF($B489="","",IF($B$471="","",IF($F$4=1,SUMIFS(SAÍDAS[Valor],SAÍDAS[Categoria],$B$471,SAÍDAS[Status],"Concluído",SAÍDAS[Mês],D$5,SAÍDAS[Ano],$B$5,SAÍDAS[Subcategoria],$B489),SUMIFS(SAÍDAS[Valor],SAÍDAS[Categoria],$B$471,SAÍDAS[Mês],D$5,SAÍDAS[Ano],$B$5,SAÍDAS[Subcategoria],$B489))))</f>
        <v/>
      </c>
      <c r="E489" s="61" t="str">
        <f>IF($B489="","",IF($B$471="","",IF($F$4=1,SUMIFS(SAÍDAS[Valor],SAÍDAS[Categoria],$B$471,SAÍDAS[Status],"Concluído",SAÍDAS[Mês],E$5,SAÍDAS[Ano],$B$5,SAÍDAS[Subcategoria],$B489),SUMIFS(SAÍDAS[Valor],SAÍDAS[Categoria],$B$471,SAÍDAS[Mês],E$5,SAÍDAS[Ano],$B$5,SAÍDAS[Subcategoria],$B489))))</f>
        <v/>
      </c>
      <c r="F489" s="61" t="str">
        <f>IF($B489="","",IF($B$471="","",IF($F$4=1,SUMIFS(SAÍDAS[Valor],SAÍDAS[Categoria],$B$471,SAÍDAS[Status],"Concluído",SAÍDAS[Mês],F$5,SAÍDAS[Ano],$B$5,SAÍDAS[Subcategoria],$B489),SUMIFS(SAÍDAS[Valor],SAÍDAS[Categoria],$B$471,SAÍDAS[Mês],F$5,SAÍDAS[Ano],$B$5,SAÍDAS[Subcategoria],$B489))))</f>
        <v/>
      </c>
      <c r="G489" s="61" t="str">
        <f>IF($B489="","",IF($B$471="","",IF($F$4=1,SUMIFS(SAÍDAS[Valor],SAÍDAS[Categoria],$B$471,SAÍDAS[Status],"Concluído",SAÍDAS[Mês],G$5,SAÍDAS[Ano],$B$5,SAÍDAS[Subcategoria],$B489),SUMIFS(SAÍDAS[Valor],SAÍDAS[Categoria],$B$471,SAÍDAS[Mês],G$5,SAÍDAS[Ano],$B$5,SAÍDAS[Subcategoria],$B489))))</f>
        <v/>
      </c>
      <c r="H489" s="61" t="str">
        <f>IF($B489="","",IF($B$471="","",IF($F$4=1,SUMIFS(SAÍDAS[Valor],SAÍDAS[Categoria],$B$471,SAÍDAS[Status],"Concluído",SAÍDAS[Mês],H$5,SAÍDAS[Ano],$B$5,SAÍDAS[Subcategoria],$B489),SUMIFS(SAÍDAS[Valor],SAÍDAS[Categoria],$B$471,SAÍDAS[Mês],H$5,SAÍDAS[Ano],$B$5,SAÍDAS[Subcategoria],$B489))))</f>
        <v/>
      </c>
      <c r="I489" s="61" t="str">
        <f>IF($B489="","",IF($B$471="","",IF($F$4=1,SUMIFS(SAÍDAS[Valor],SAÍDAS[Categoria],$B$471,SAÍDAS[Status],"Concluído",SAÍDAS[Mês],I$5,SAÍDAS[Ano],$B$5,SAÍDAS[Subcategoria],$B489),SUMIFS(SAÍDAS[Valor],SAÍDAS[Categoria],$B$471,SAÍDAS[Mês],I$5,SAÍDAS[Ano],$B$5,SAÍDAS[Subcategoria],$B489))))</f>
        <v/>
      </c>
      <c r="J489" s="61" t="str">
        <f>IF($B489="","",IF($B$471="","",IF($F$4=1,SUMIFS(SAÍDAS[Valor],SAÍDAS[Categoria],$B$471,SAÍDAS[Status],"Concluído",SAÍDAS[Mês],J$5,SAÍDAS[Ano],$B$5,SAÍDAS[Subcategoria],$B489),SUMIFS(SAÍDAS[Valor],SAÍDAS[Categoria],$B$471,SAÍDAS[Mês],J$5,SAÍDAS[Ano],$B$5,SAÍDAS[Subcategoria],$B489))))</f>
        <v/>
      </c>
      <c r="K489" s="61" t="str">
        <f>IF($B489="","",IF($B$471="","",IF($F$4=1,SUMIFS(SAÍDAS[Valor],SAÍDAS[Categoria],$B$471,SAÍDAS[Status],"Concluído",SAÍDAS[Mês],K$5,SAÍDAS[Ano],$B$5,SAÍDAS[Subcategoria],$B489),SUMIFS(SAÍDAS[Valor],SAÍDAS[Categoria],$B$471,SAÍDAS[Mês],K$5,SAÍDAS[Ano],$B$5,SAÍDAS[Subcategoria],$B489))))</f>
        <v/>
      </c>
      <c r="L489" s="61" t="str">
        <f>IF($B489="","",IF($B$471="","",IF($F$4=1,SUMIFS(SAÍDAS[Valor],SAÍDAS[Categoria],$B$471,SAÍDAS[Status],"Concluído",SAÍDAS[Mês],L$5,SAÍDAS[Ano],$B$5,SAÍDAS[Subcategoria],$B489),SUMIFS(SAÍDAS[Valor],SAÍDAS[Categoria],$B$471,SAÍDAS[Mês],L$5,SAÍDAS[Ano],$B$5,SAÍDAS[Subcategoria],$B489))))</f>
        <v/>
      </c>
      <c r="M489" s="61" t="str">
        <f>IF($B489="","",IF($B$471="","",IF($F$4=1,SUMIFS(SAÍDAS[Valor],SAÍDAS[Categoria],$B$471,SAÍDAS[Status],"Concluído",SAÍDAS[Mês],M$5,SAÍDAS[Ano],$B$5,SAÍDAS[Subcategoria],$B489),SUMIFS(SAÍDAS[Valor],SAÍDAS[Categoria],$B$471,SAÍDAS[Mês],M$5,SAÍDAS[Ano],$B$5,SAÍDAS[Subcategoria],$B489))))</f>
        <v/>
      </c>
      <c r="N489" s="61" t="str">
        <f>IF($B489="","",IF($B$471="","",IF($F$4=1,SUMIFS(SAÍDAS[Valor],SAÍDAS[Categoria],$B$471,SAÍDAS[Status],"Concluído",SAÍDAS[Mês],N$5,SAÍDAS[Ano],$B$5,SAÍDAS[Subcategoria],$B489),SUMIFS(SAÍDAS[Valor],SAÍDAS[Categoria],$B$471,SAÍDAS[Mês],N$5,SAÍDAS[Ano],$B$5,SAÍDAS[Subcategoria],$B489))))</f>
        <v/>
      </c>
      <c r="O489" s="57">
        <f t="shared" si="18"/>
        <v>0</v>
      </c>
    </row>
    <row r="490" spans="2:15" x14ac:dyDescent="0.3">
      <c r="B490" s="93" t="str">
        <f>IF('PLANO DE CONTAS'!H113="","",'PLANO DE CONTAS'!H113)</f>
        <v/>
      </c>
      <c r="C490" s="61" t="str">
        <f>IF($B490="","",IF($B$471="","",IF($F$4=1,SUMIFS(SAÍDAS[Valor],SAÍDAS[Categoria],$B$471,SAÍDAS[Status],"Concluído",SAÍDAS[Mês],C$5,SAÍDAS[Ano],$B$5,SAÍDAS[Subcategoria],$B490),SUMIFS(SAÍDAS[Valor],SAÍDAS[Categoria],$B$471,SAÍDAS[Mês],C$5,SAÍDAS[Ano],$B$5,SAÍDAS[Subcategoria],$B490))))</f>
        <v/>
      </c>
      <c r="D490" s="61" t="str">
        <f>IF($B490="","",IF($B$471="","",IF($F$4=1,SUMIFS(SAÍDAS[Valor],SAÍDAS[Categoria],$B$471,SAÍDAS[Status],"Concluído",SAÍDAS[Mês],D$5,SAÍDAS[Ano],$B$5,SAÍDAS[Subcategoria],$B490),SUMIFS(SAÍDAS[Valor],SAÍDAS[Categoria],$B$471,SAÍDAS[Mês],D$5,SAÍDAS[Ano],$B$5,SAÍDAS[Subcategoria],$B490))))</f>
        <v/>
      </c>
      <c r="E490" s="61" t="str">
        <f>IF($B490="","",IF($B$471="","",IF($F$4=1,SUMIFS(SAÍDAS[Valor],SAÍDAS[Categoria],$B$471,SAÍDAS[Status],"Concluído",SAÍDAS[Mês],E$5,SAÍDAS[Ano],$B$5,SAÍDAS[Subcategoria],$B490),SUMIFS(SAÍDAS[Valor],SAÍDAS[Categoria],$B$471,SAÍDAS[Mês],E$5,SAÍDAS[Ano],$B$5,SAÍDAS[Subcategoria],$B490))))</f>
        <v/>
      </c>
      <c r="F490" s="61" t="str">
        <f>IF($B490="","",IF($B$471="","",IF($F$4=1,SUMIFS(SAÍDAS[Valor],SAÍDAS[Categoria],$B$471,SAÍDAS[Status],"Concluído",SAÍDAS[Mês],F$5,SAÍDAS[Ano],$B$5,SAÍDAS[Subcategoria],$B490),SUMIFS(SAÍDAS[Valor],SAÍDAS[Categoria],$B$471,SAÍDAS[Mês],F$5,SAÍDAS[Ano],$B$5,SAÍDAS[Subcategoria],$B490))))</f>
        <v/>
      </c>
      <c r="G490" s="61" t="str">
        <f>IF($B490="","",IF($B$471="","",IF($F$4=1,SUMIFS(SAÍDAS[Valor],SAÍDAS[Categoria],$B$471,SAÍDAS[Status],"Concluído",SAÍDAS[Mês],G$5,SAÍDAS[Ano],$B$5,SAÍDAS[Subcategoria],$B490),SUMIFS(SAÍDAS[Valor],SAÍDAS[Categoria],$B$471,SAÍDAS[Mês],G$5,SAÍDAS[Ano],$B$5,SAÍDAS[Subcategoria],$B490))))</f>
        <v/>
      </c>
      <c r="H490" s="61" t="str">
        <f>IF($B490="","",IF($B$471="","",IF($F$4=1,SUMIFS(SAÍDAS[Valor],SAÍDAS[Categoria],$B$471,SAÍDAS[Status],"Concluído",SAÍDAS[Mês],H$5,SAÍDAS[Ano],$B$5,SAÍDAS[Subcategoria],$B490),SUMIFS(SAÍDAS[Valor],SAÍDAS[Categoria],$B$471,SAÍDAS[Mês],H$5,SAÍDAS[Ano],$B$5,SAÍDAS[Subcategoria],$B490))))</f>
        <v/>
      </c>
      <c r="I490" s="61" t="str">
        <f>IF($B490="","",IF($B$471="","",IF($F$4=1,SUMIFS(SAÍDAS[Valor],SAÍDAS[Categoria],$B$471,SAÍDAS[Status],"Concluído",SAÍDAS[Mês],I$5,SAÍDAS[Ano],$B$5,SAÍDAS[Subcategoria],$B490),SUMIFS(SAÍDAS[Valor],SAÍDAS[Categoria],$B$471,SAÍDAS[Mês],I$5,SAÍDAS[Ano],$B$5,SAÍDAS[Subcategoria],$B490))))</f>
        <v/>
      </c>
      <c r="J490" s="61" t="str">
        <f>IF($B490="","",IF($B$471="","",IF($F$4=1,SUMIFS(SAÍDAS[Valor],SAÍDAS[Categoria],$B$471,SAÍDAS[Status],"Concluído",SAÍDAS[Mês],J$5,SAÍDAS[Ano],$B$5,SAÍDAS[Subcategoria],$B490),SUMIFS(SAÍDAS[Valor],SAÍDAS[Categoria],$B$471,SAÍDAS[Mês],J$5,SAÍDAS[Ano],$B$5,SAÍDAS[Subcategoria],$B490))))</f>
        <v/>
      </c>
      <c r="K490" s="61" t="str">
        <f>IF($B490="","",IF($B$471="","",IF($F$4=1,SUMIFS(SAÍDAS[Valor],SAÍDAS[Categoria],$B$471,SAÍDAS[Status],"Concluído",SAÍDAS[Mês],K$5,SAÍDAS[Ano],$B$5,SAÍDAS[Subcategoria],$B490),SUMIFS(SAÍDAS[Valor],SAÍDAS[Categoria],$B$471,SAÍDAS[Mês],K$5,SAÍDAS[Ano],$B$5,SAÍDAS[Subcategoria],$B490))))</f>
        <v/>
      </c>
      <c r="L490" s="61" t="str">
        <f>IF($B490="","",IF($B$471="","",IF($F$4=1,SUMIFS(SAÍDAS[Valor],SAÍDAS[Categoria],$B$471,SAÍDAS[Status],"Concluído",SAÍDAS[Mês],L$5,SAÍDAS[Ano],$B$5,SAÍDAS[Subcategoria],$B490),SUMIFS(SAÍDAS[Valor],SAÍDAS[Categoria],$B$471,SAÍDAS[Mês],L$5,SAÍDAS[Ano],$B$5,SAÍDAS[Subcategoria],$B490))))</f>
        <v/>
      </c>
      <c r="M490" s="61" t="str">
        <f>IF($B490="","",IF($B$471="","",IF($F$4=1,SUMIFS(SAÍDAS[Valor],SAÍDAS[Categoria],$B$471,SAÍDAS[Status],"Concluído",SAÍDAS[Mês],M$5,SAÍDAS[Ano],$B$5,SAÍDAS[Subcategoria],$B490),SUMIFS(SAÍDAS[Valor],SAÍDAS[Categoria],$B$471,SAÍDAS[Mês],M$5,SAÍDAS[Ano],$B$5,SAÍDAS[Subcategoria],$B490))))</f>
        <v/>
      </c>
      <c r="N490" s="61" t="str">
        <f>IF($B490="","",IF($B$471="","",IF($F$4=1,SUMIFS(SAÍDAS[Valor],SAÍDAS[Categoria],$B$471,SAÍDAS[Status],"Concluído",SAÍDAS[Mês],N$5,SAÍDAS[Ano],$B$5,SAÍDAS[Subcategoria],$B490),SUMIFS(SAÍDAS[Valor],SAÍDAS[Categoria],$B$471,SAÍDAS[Mês],N$5,SAÍDAS[Ano],$B$5,SAÍDAS[Subcategoria],$B490))))</f>
        <v/>
      </c>
      <c r="O490" s="57">
        <f t="shared" si="18"/>
        <v>0</v>
      </c>
    </row>
    <row r="491" spans="2:15" x14ac:dyDescent="0.3">
      <c r="B491" s="93" t="str">
        <f>IF('PLANO DE CONTAS'!H114="","",'PLANO DE CONTAS'!H114)</f>
        <v/>
      </c>
      <c r="C491" s="61" t="str">
        <f>IF($B491="","",IF($B$471="","",IF($F$4=1,SUMIFS(SAÍDAS[Valor],SAÍDAS[Categoria],$B$471,SAÍDAS[Status],"Concluído",SAÍDAS[Mês],C$5,SAÍDAS[Ano],$B$5,SAÍDAS[Subcategoria],$B491),SUMIFS(SAÍDAS[Valor],SAÍDAS[Categoria],$B$471,SAÍDAS[Mês],C$5,SAÍDAS[Ano],$B$5,SAÍDAS[Subcategoria],$B491))))</f>
        <v/>
      </c>
      <c r="D491" s="61" t="str">
        <f>IF($B491="","",IF($B$471="","",IF($F$4=1,SUMIFS(SAÍDAS[Valor],SAÍDAS[Categoria],$B$471,SAÍDAS[Status],"Concluído",SAÍDAS[Mês],D$5,SAÍDAS[Ano],$B$5,SAÍDAS[Subcategoria],$B491),SUMIFS(SAÍDAS[Valor],SAÍDAS[Categoria],$B$471,SAÍDAS[Mês],D$5,SAÍDAS[Ano],$B$5,SAÍDAS[Subcategoria],$B491))))</f>
        <v/>
      </c>
      <c r="E491" s="61" t="str">
        <f>IF($B491="","",IF($B$471="","",IF($F$4=1,SUMIFS(SAÍDAS[Valor],SAÍDAS[Categoria],$B$471,SAÍDAS[Status],"Concluído",SAÍDAS[Mês],E$5,SAÍDAS[Ano],$B$5,SAÍDAS[Subcategoria],$B491),SUMIFS(SAÍDAS[Valor],SAÍDAS[Categoria],$B$471,SAÍDAS[Mês],E$5,SAÍDAS[Ano],$B$5,SAÍDAS[Subcategoria],$B491))))</f>
        <v/>
      </c>
      <c r="F491" s="61" t="str">
        <f>IF($B491="","",IF($B$471="","",IF($F$4=1,SUMIFS(SAÍDAS[Valor],SAÍDAS[Categoria],$B$471,SAÍDAS[Status],"Concluído",SAÍDAS[Mês],F$5,SAÍDAS[Ano],$B$5,SAÍDAS[Subcategoria],$B491),SUMIFS(SAÍDAS[Valor],SAÍDAS[Categoria],$B$471,SAÍDAS[Mês],F$5,SAÍDAS[Ano],$B$5,SAÍDAS[Subcategoria],$B491))))</f>
        <v/>
      </c>
      <c r="G491" s="61" t="str">
        <f>IF($B491="","",IF($B$471="","",IF($F$4=1,SUMIFS(SAÍDAS[Valor],SAÍDAS[Categoria],$B$471,SAÍDAS[Status],"Concluído",SAÍDAS[Mês],G$5,SAÍDAS[Ano],$B$5,SAÍDAS[Subcategoria],$B491),SUMIFS(SAÍDAS[Valor],SAÍDAS[Categoria],$B$471,SAÍDAS[Mês],G$5,SAÍDAS[Ano],$B$5,SAÍDAS[Subcategoria],$B491))))</f>
        <v/>
      </c>
      <c r="H491" s="61" t="str">
        <f>IF($B491="","",IF($B$471="","",IF($F$4=1,SUMIFS(SAÍDAS[Valor],SAÍDAS[Categoria],$B$471,SAÍDAS[Status],"Concluído",SAÍDAS[Mês],H$5,SAÍDAS[Ano],$B$5,SAÍDAS[Subcategoria],$B491),SUMIFS(SAÍDAS[Valor],SAÍDAS[Categoria],$B$471,SAÍDAS[Mês],H$5,SAÍDAS[Ano],$B$5,SAÍDAS[Subcategoria],$B491))))</f>
        <v/>
      </c>
      <c r="I491" s="61" t="str">
        <f>IF($B491="","",IF($B$471="","",IF($F$4=1,SUMIFS(SAÍDAS[Valor],SAÍDAS[Categoria],$B$471,SAÍDAS[Status],"Concluído",SAÍDAS[Mês],I$5,SAÍDAS[Ano],$B$5,SAÍDAS[Subcategoria],$B491),SUMIFS(SAÍDAS[Valor],SAÍDAS[Categoria],$B$471,SAÍDAS[Mês],I$5,SAÍDAS[Ano],$B$5,SAÍDAS[Subcategoria],$B491))))</f>
        <v/>
      </c>
      <c r="J491" s="61" t="str">
        <f>IF($B491="","",IF($B$471="","",IF($F$4=1,SUMIFS(SAÍDAS[Valor],SAÍDAS[Categoria],$B$471,SAÍDAS[Status],"Concluído",SAÍDAS[Mês],J$5,SAÍDAS[Ano],$B$5,SAÍDAS[Subcategoria],$B491),SUMIFS(SAÍDAS[Valor],SAÍDAS[Categoria],$B$471,SAÍDAS[Mês],J$5,SAÍDAS[Ano],$B$5,SAÍDAS[Subcategoria],$B491))))</f>
        <v/>
      </c>
      <c r="K491" s="61" t="str">
        <f>IF($B491="","",IF($B$471="","",IF($F$4=1,SUMIFS(SAÍDAS[Valor],SAÍDAS[Categoria],$B$471,SAÍDAS[Status],"Concluído",SAÍDAS[Mês],K$5,SAÍDAS[Ano],$B$5,SAÍDAS[Subcategoria],$B491),SUMIFS(SAÍDAS[Valor],SAÍDAS[Categoria],$B$471,SAÍDAS[Mês],K$5,SAÍDAS[Ano],$B$5,SAÍDAS[Subcategoria],$B491))))</f>
        <v/>
      </c>
      <c r="L491" s="61" t="str">
        <f>IF($B491="","",IF($B$471="","",IF($F$4=1,SUMIFS(SAÍDAS[Valor],SAÍDAS[Categoria],$B$471,SAÍDAS[Status],"Concluído",SAÍDAS[Mês],L$5,SAÍDAS[Ano],$B$5,SAÍDAS[Subcategoria],$B491),SUMIFS(SAÍDAS[Valor],SAÍDAS[Categoria],$B$471,SAÍDAS[Mês],L$5,SAÍDAS[Ano],$B$5,SAÍDAS[Subcategoria],$B491))))</f>
        <v/>
      </c>
      <c r="M491" s="61" t="str">
        <f>IF($B491="","",IF($B$471="","",IF($F$4=1,SUMIFS(SAÍDAS[Valor],SAÍDAS[Categoria],$B$471,SAÍDAS[Status],"Concluído",SAÍDAS[Mês],M$5,SAÍDAS[Ano],$B$5,SAÍDAS[Subcategoria],$B491),SUMIFS(SAÍDAS[Valor],SAÍDAS[Categoria],$B$471,SAÍDAS[Mês],M$5,SAÍDAS[Ano],$B$5,SAÍDAS[Subcategoria],$B491))))</f>
        <v/>
      </c>
      <c r="N491" s="61" t="str">
        <f>IF($B491="","",IF($B$471="","",IF($F$4=1,SUMIFS(SAÍDAS[Valor],SAÍDAS[Categoria],$B$471,SAÍDAS[Status],"Concluído",SAÍDAS[Mês],N$5,SAÍDAS[Ano],$B$5,SAÍDAS[Subcategoria],$B491),SUMIFS(SAÍDAS[Valor],SAÍDAS[Categoria],$B$471,SAÍDAS[Mês],N$5,SAÍDAS[Ano],$B$5,SAÍDAS[Subcategoria],$B491))))</f>
        <v/>
      </c>
      <c r="O491" s="57">
        <f t="shared" si="18"/>
        <v>0</v>
      </c>
    </row>
    <row r="492" spans="2:15" x14ac:dyDescent="0.3">
      <c r="B492" s="92" t="str">
        <f>IF('PLANO DE CONTAS'!J94="","",'PLANO DE CONTAS'!J94)</f>
        <v>Despesa 4</v>
      </c>
      <c r="C492" s="95">
        <f>IF($B492="","",IF($F$4=1,SUMIFS(SAÍDAS[Valor],SAÍDAS[Categoria],$B492,SAÍDAS[Status],"Concluído",SAÍDAS[Mês],C$5,SAÍDAS[Ano],$B$5),SUMIFS(SAÍDAS[Valor],SAÍDAS[Categoria],$B492,SAÍDAS[Mês],C$5,SAÍDAS[Ano],$B$5)))</f>
        <v>0</v>
      </c>
      <c r="D492" s="95">
        <f>IF($B492="","",IF($F$4=1,SUMIFS(SAÍDAS[Valor],SAÍDAS[Categoria],$B492,SAÍDAS[Status],"Concluído",SAÍDAS[Mês],D$5,SAÍDAS[Ano],$B$5),SUMIFS(SAÍDAS[Valor],SAÍDAS[Categoria],$B492,SAÍDAS[Mês],D$5,SAÍDAS[Ano],$B$5)))</f>
        <v>0</v>
      </c>
      <c r="E492" s="95">
        <f>IF($B492="","",IF($F$4=1,SUMIFS(SAÍDAS[Valor],SAÍDAS[Categoria],$B492,SAÍDAS[Status],"Concluído",SAÍDAS[Mês],E$5,SAÍDAS[Ano],$B$5),SUMIFS(SAÍDAS[Valor],SAÍDAS[Categoria],$B492,SAÍDAS[Mês],E$5,SAÍDAS[Ano],$B$5)))</f>
        <v>0</v>
      </c>
      <c r="F492" s="95">
        <f>IF($B492="","",IF($F$4=1,SUMIFS(SAÍDAS[Valor],SAÍDAS[Categoria],$B492,SAÍDAS[Status],"Concluído",SAÍDAS[Mês],F$5,SAÍDAS[Ano],$B$5),SUMIFS(SAÍDAS[Valor],SAÍDAS[Categoria],$B492,SAÍDAS[Mês],F$5,SAÍDAS[Ano],$B$5)))</f>
        <v>0</v>
      </c>
      <c r="G492" s="95">
        <f>IF($B492="","",IF($F$4=1,SUMIFS(SAÍDAS[Valor],SAÍDAS[Categoria],$B492,SAÍDAS[Status],"Concluído",SAÍDAS[Mês],G$5,SAÍDAS[Ano],$B$5),SUMIFS(SAÍDAS[Valor],SAÍDAS[Categoria],$B492,SAÍDAS[Mês],G$5,SAÍDAS[Ano],$B$5)))</f>
        <v>0</v>
      </c>
      <c r="H492" s="95">
        <f>IF($B492="","",IF($F$4=1,SUMIFS(SAÍDAS[Valor],SAÍDAS[Categoria],$B492,SAÍDAS[Status],"Concluído",SAÍDAS[Mês],H$5,SAÍDAS[Ano],$B$5),SUMIFS(SAÍDAS[Valor],SAÍDAS[Categoria],$B492,SAÍDAS[Mês],H$5,SAÍDAS[Ano],$B$5)))</f>
        <v>0</v>
      </c>
      <c r="I492" s="95">
        <f>IF($B492="","",IF($F$4=1,SUMIFS(SAÍDAS[Valor],SAÍDAS[Categoria],$B492,SAÍDAS[Status],"Concluído",SAÍDAS[Mês],I$5,SAÍDAS[Ano],$B$5),SUMIFS(SAÍDAS[Valor],SAÍDAS[Categoria],$B492,SAÍDAS[Mês],I$5,SAÍDAS[Ano],$B$5)))</f>
        <v>0</v>
      </c>
      <c r="J492" s="95">
        <f>IF($B492="","",IF($F$4=1,SUMIFS(SAÍDAS[Valor],SAÍDAS[Categoria],$B492,SAÍDAS[Status],"Concluído",SAÍDAS[Mês],J$5,SAÍDAS[Ano],$B$5),SUMIFS(SAÍDAS[Valor],SAÍDAS[Categoria],$B492,SAÍDAS[Mês],J$5,SAÍDAS[Ano],$B$5)))</f>
        <v>0</v>
      </c>
      <c r="K492" s="95">
        <f>IF($B492="","",IF($F$4=1,SUMIFS(SAÍDAS[Valor],SAÍDAS[Categoria],$B492,SAÍDAS[Status],"Concluído",SAÍDAS[Mês],K$5,SAÍDAS[Ano],$B$5),SUMIFS(SAÍDAS[Valor],SAÍDAS[Categoria],$B492,SAÍDAS[Mês],K$5,SAÍDAS[Ano],$B$5)))</f>
        <v>0</v>
      </c>
      <c r="L492" s="95">
        <f>IF($B492="","",IF($F$4=1,SUMIFS(SAÍDAS[Valor],SAÍDAS[Categoria],$B492,SAÍDAS[Status],"Concluído",SAÍDAS[Mês],L$5,SAÍDAS[Ano],$B$5),SUMIFS(SAÍDAS[Valor],SAÍDAS[Categoria],$B492,SAÍDAS[Mês],L$5,SAÍDAS[Ano],$B$5)))</f>
        <v>0</v>
      </c>
      <c r="M492" s="95">
        <f>IF($B492="","",IF($F$4=1,SUMIFS(SAÍDAS[Valor],SAÍDAS[Categoria],$B492,SAÍDAS[Status],"Concluído",SAÍDAS[Mês],M$5,SAÍDAS[Ano],$B$5),SUMIFS(SAÍDAS[Valor],SAÍDAS[Categoria],$B492,SAÍDAS[Mês],M$5,SAÍDAS[Ano],$B$5)))</f>
        <v>0</v>
      </c>
      <c r="N492" s="95">
        <f>IF($B492="","",IF($F$4=1,SUMIFS(SAÍDAS[Valor],SAÍDAS[Categoria],$B492,SAÍDAS[Status],"Concluído",SAÍDAS[Mês],N$5,SAÍDAS[Ano],$B$5),SUMIFS(SAÍDAS[Valor],SAÍDAS[Categoria],$B492,SAÍDAS[Mês],N$5,SAÍDAS[Ano],$B$5)))</f>
        <v>0</v>
      </c>
      <c r="O492" s="57">
        <f t="shared" si="15"/>
        <v>0</v>
      </c>
    </row>
    <row r="493" spans="2:15" x14ac:dyDescent="0.3">
      <c r="B493" s="93" t="str">
        <f>IF('PLANO DE CONTAS'!J95="","",'PLANO DE CONTAS'!J95)</f>
        <v/>
      </c>
      <c r="C493" s="61" t="str">
        <f>IF($B493="","",IF($B$492="","",IF($F$4=1,SUMIFS(SAÍDAS[Valor],SAÍDAS[Categoria],$B$492,SAÍDAS[Status],"Concluído",SAÍDAS[Mês],C$5,SAÍDAS[Ano],$B$5,SAÍDAS[Subcategoria],$B493),SUMIFS(SAÍDAS[Valor],SAÍDAS[Categoria],$B$492,SAÍDAS[Mês],C$5,SAÍDAS[Ano],$B$5,SAÍDAS[Subcategoria],$B493))))</f>
        <v/>
      </c>
      <c r="D493" s="61" t="str">
        <f>IF($B493="","",IF($B$492="","",IF($F$4=1,SUMIFS(SAÍDAS[Valor],SAÍDAS[Categoria],$B$492,SAÍDAS[Status],"Concluído",SAÍDAS[Mês],D$5,SAÍDAS[Ano],$B$5,SAÍDAS[Subcategoria],$B493),SUMIFS(SAÍDAS[Valor],SAÍDAS[Categoria],$B$492,SAÍDAS[Mês],D$5,SAÍDAS[Ano],$B$5,SAÍDAS[Subcategoria],$B493))))</f>
        <v/>
      </c>
      <c r="E493" s="61" t="str">
        <f>IF($B493="","",IF($B$492="","",IF($F$4=1,SUMIFS(SAÍDAS[Valor],SAÍDAS[Categoria],$B$492,SAÍDAS[Status],"Concluído",SAÍDAS[Mês],E$5,SAÍDAS[Ano],$B$5,SAÍDAS[Subcategoria],$B493),SUMIFS(SAÍDAS[Valor],SAÍDAS[Categoria],$B$492,SAÍDAS[Mês],E$5,SAÍDAS[Ano],$B$5,SAÍDAS[Subcategoria],$B493))))</f>
        <v/>
      </c>
      <c r="F493" s="61" t="str">
        <f>IF($B493="","",IF($B$492="","",IF($F$4=1,SUMIFS(SAÍDAS[Valor],SAÍDAS[Categoria],$B$492,SAÍDAS[Status],"Concluído",SAÍDAS[Mês],F$5,SAÍDAS[Ano],$B$5,SAÍDAS[Subcategoria],$B493),SUMIFS(SAÍDAS[Valor],SAÍDAS[Categoria],$B$492,SAÍDAS[Mês],F$5,SAÍDAS[Ano],$B$5,SAÍDAS[Subcategoria],$B493))))</f>
        <v/>
      </c>
      <c r="G493" s="61" t="str">
        <f>IF($B493="","",IF($B$492="","",IF($F$4=1,SUMIFS(SAÍDAS[Valor],SAÍDAS[Categoria],$B$492,SAÍDAS[Status],"Concluído",SAÍDAS[Mês],G$5,SAÍDAS[Ano],$B$5,SAÍDAS[Subcategoria],$B493),SUMIFS(SAÍDAS[Valor],SAÍDAS[Categoria],$B$492,SAÍDAS[Mês],G$5,SAÍDAS[Ano],$B$5,SAÍDAS[Subcategoria],$B493))))</f>
        <v/>
      </c>
      <c r="H493" s="61" t="str">
        <f>IF($B493="","",IF($B$492="","",IF($F$4=1,SUMIFS(SAÍDAS[Valor],SAÍDAS[Categoria],$B$492,SAÍDAS[Status],"Concluído",SAÍDAS[Mês],H$5,SAÍDAS[Ano],$B$5,SAÍDAS[Subcategoria],$B493),SUMIFS(SAÍDAS[Valor],SAÍDAS[Categoria],$B$492,SAÍDAS[Mês],H$5,SAÍDAS[Ano],$B$5,SAÍDAS[Subcategoria],$B493))))</f>
        <v/>
      </c>
      <c r="I493" s="61" t="str">
        <f>IF($B493="","",IF($B$492="","",IF($F$4=1,SUMIFS(SAÍDAS[Valor],SAÍDAS[Categoria],$B$492,SAÍDAS[Status],"Concluído",SAÍDAS[Mês],I$5,SAÍDAS[Ano],$B$5,SAÍDAS[Subcategoria],$B493),SUMIFS(SAÍDAS[Valor],SAÍDAS[Categoria],$B$492,SAÍDAS[Mês],I$5,SAÍDAS[Ano],$B$5,SAÍDAS[Subcategoria],$B493))))</f>
        <v/>
      </c>
      <c r="J493" s="61" t="str">
        <f>IF($B493="","",IF($B$492="","",IF($F$4=1,SUMIFS(SAÍDAS[Valor],SAÍDAS[Categoria],$B$492,SAÍDAS[Status],"Concluído",SAÍDAS[Mês],J$5,SAÍDAS[Ano],$B$5,SAÍDAS[Subcategoria],$B493),SUMIFS(SAÍDAS[Valor],SAÍDAS[Categoria],$B$492,SAÍDAS[Mês],J$5,SAÍDAS[Ano],$B$5,SAÍDAS[Subcategoria],$B493))))</f>
        <v/>
      </c>
      <c r="K493" s="61" t="str">
        <f>IF($B493="","",IF($B$492="","",IF($F$4=1,SUMIFS(SAÍDAS[Valor],SAÍDAS[Categoria],$B$492,SAÍDAS[Status],"Concluído",SAÍDAS[Mês],K$5,SAÍDAS[Ano],$B$5,SAÍDAS[Subcategoria],$B493),SUMIFS(SAÍDAS[Valor],SAÍDAS[Categoria],$B$492,SAÍDAS[Mês],K$5,SAÍDAS[Ano],$B$5,SAÍDAS[Subcategoria],$B493))))</f>
        <v/>
      </c>
      <c r="L493" s="61" t="str">
        <f>IF($B493="","",IF($B$492="","",IF($F$4=1,SUMIFS(SAÍDAS[Valor],SAÍDAS[Categoria],$B$492,SAÍDAS[Status],"Concluído",SAÍDAS[Mês],L$5,SAÍDAS[Ano],$B$5,SAÍDAS[Subcategoria],$B493),SUMIFS(SAÍDAS[Valor],SAÍDAS[Categoria],$B$492,SAÍDAS[Mês],L$5,SAÍDAS[Ano],$B$5,SAÍDAS[Subcategoria],$B493))))</f>
        <v/>
      </c>
      <c r="M493" s="61" t="str">
        <f>IF($B493="","",IF($B$492="","",IF($F$4=1,SUMIFS(SAÍDAS[Valor],SAÍDAS[Categoria],$B$492,SAÍDAS[Status],"Concluído",SAÍDAS[Mês],M$5,SAÍDAS[Ano],$B$5,SAÍDAS[Subcategoria],$B493),SUMIFS(SAÍDAS[Valor],SAÍDAS[Categoria],$B$492,SAÍDAS[Mês],M$5,SAÍDAS[Ano],$B$5,SAÍDAS[Subcategoria],$B493))))</f>
        <v/>
      </c>
      <c r="N493" s="61" t="str">
        <f>IF($B493="","",IF($B$492="","",IF($F$4=1,SUMIFS(SAÍDAS[Valor],SAÍDAS[Categoria],$B$492,SAÍDAS[Status],"Concluído",SAÍDAS[Mês],N$5,SAÍDAS[Ano],$B$5,SAÍDAS[Subcategoria],$B493),SUMIFS(SAÍDAS[Valor],SAÍDAS[Categoria],$B$492,SAÍDAS[Mês],N$5,SAÍDAS[Ano],$B$5,SAÍDAS[Subcategoria],$B493))))</f>
        <v/>
      </c>
      <c r="O493" s="57">
        <f t="shared" si="15"/>
        <v>0</v>
      </c>
    </row>
    <row r="494" spans="2:15" x14ac:dyDescent="0.3">
      <c r="B494" s="93" t="str">
        <f>IF('PLANO DE CONTAS'!J96="","",'PLANO DE CONTAS'!J96)</f>
        <v/>
      </c>
      <c r="C494" s="61" t="str">
        <f>IF($B494="","",IF($B$492="","",IF($F$4=1,SUMIFS(SAÍDAS[Valor],SAÍDAS[Categoria],$B$492,SAÍDAS[Status],"Concluído",SAÍDAS[Mês],C$5,SAÍDAS[Ano],$B$5,SAÍDAS[Subcategoria],$B494),SUMIFS(SAÍDAS[Valor],SAÍDAS[Categoria],$B$492,SAÍDAS[Mês],C$5,SAÍDAS[Ano],$B$5,SAÍDAS[Subcategoria],$B494))))</f>
        <v/>
      </c>
      <c r="D494" s="61" t="str">
        <f>IF($B494="","",IF($B$492="","",IF($F$4=1,SUMIFS(SAÍDAS[Valor],SAÍDAS[Categoria],$B$492,SAÍDAS[Status],"Concluído",SAÍDAS[Mês],D$5,SAÍDAS[Ano],$B$5,SAÍDAS[Subcategoria],$B494),SUMIFS(SAÍDAS[Valor],SAÍDAS[Categoria],$B$492,SAÍDAS[Mês],D$5,SAÍDAS[Ano],$B$5,SAÍDAS[Subcategoria],$B494))))</f>
        <v/>
      </c>
      <c r="E494" s="61" t="str">
        <f>IF($B494="","",IF($B$492="","",IF($F$4=1,SUMIFS(SAÍDAS[Valor],SAÍDAS[Categoria],$B$492,SAÍDAS[Status],"Concluído",SAÍDAS[Mês],E$5,SAÍDAS[Ano],$B$5,SAÍDAS[Subcategoria],$B494),SUMIFS(SAÍDAS[Valor],SAÍDAS[Categoria],$B$492,SAÍDAS[Mês],E$5,SAÍDAS[Ano],$B$5,SAÍDAS[Subcategoria],$B494))))</f>
        <v/>
      </c>
      <c r="F494" s="61" t="str">
        <f>IF($B494="","",IF($B$492="","",IF($F$4=1,SUMIFS(SAÍDAS[Valor],SAÍDAS[Categoria],$B$492,SAÍDAS[Status],"Concluído",SAÍDAS[Mês],F$5,SAÍDAS[Ano],$B$5,SAÍDAS[Subcategoria],$B494),SUMIFS(SAÍDAS[Valor],SAÍDAS[Categoria],$B$492,SAÍDAS[Mês],F$5,SAÍDAS[Ano],$B$5,SAÍDAS[Subcategoria],$B494))))</f>
        <v/>
      </c>
      <c r="G494" s="61" t="str">
        <f>IF($B494="","",IF($B$492="","",IF($F$4=1,SUMIFS(SAÍDAS[Valor],SAÍDAS[Categoria],$B$492,SAÍDAS[Status],"Concluído",SAÍDAS[Mês],G$5,SAÍDAS[Ano],$B$5,SAÍDAS[Subcategoria],$B494),SUMIFS(SAÍDAS[Valor],SAÍDAS[Categoria],$B$492,SAÍDAS[Mês],G$5,SAÍDAS[Ano],$B$5,SAÍDAS[Subcategoria],$B494))))</f>
        <v/>
      </c>
      <c r="H494" s="61" t="str">
        <f>IF($B494="","",IF($B$492="","",IF($F$4=1,SUMIFS(SAÍDAS[Valor],SAÍDAS[Categoria],$B$492,SAÍDAS[Status],"Concluído",SAÍDAS[Mês],H$5,SAÍDAS[Ano],$B$5,SAÍDAS[Subcategoria],$B494),SUMIFS(SAÍDAS[Valor],SAÍDAS[Categoria],$B$492,SAÍDAS[Mês],H$5,SAÍDAS[Ano],$B$5,SAÍDAS[Subcategoria],$B494))))</f>
        <v/>
      </c>
      <c r="I494" s="61" t="str">
        <f>IF($B494="","",IF($B$492="","",IF($F$4=1,SUMIFS(SAÍDAS[Valor],SAÍDAS[Categoria],$B$492,SAÍDAS[Status],"Concluído",SAÍDAS[Mês],I$5,SAÍDAS[Ano],$B$5,SAÍDAS[Subcategoria],$B494),SUMIFS(SAÍDAS[Valor],SAÍDAS[Categoria],$B$492,SAÍDAS[Mês],I$5,SAÍDAS[Ano],$B$5,SAÍDAS[Subcategoria],$B494))))</f>
        <v/>
      </c>
      <c r="J494" s="61" t="str">
        <f>IF($B494="","",IF($B$492="","",IF($F$4=1,SUMIFS(SAÍDAS[Valor],SAÍDAS[Categoria],$B$492,SAÍDAS[Status],"Concluído",SAÍDAS[Mês],J$5,SAÍDAS[Ano],$B$5,SAÍDAS[Subcategoria],$B494),SUMIFS(SAÍDAS[Valor],SAÍDAS[Categoria],$B$492,SAÍDAS[Mês],J$5,SAÍDAS[Ano],$B$5,SAÍDAS[Subcategoria],$B494))))</f>
        <v/>
      </c>
      <c r="K494" s="61" t="str">
        <f>IF($B494="","",IF($B$492="","",IF($F$4=1,SUMIFS(SAÍDAS[Valor],SAÍDAS[Categoria],$B$492,SAÍDAS[Status],"Concluído",SAÍDAS[Mês],K$5,SAÍDAS[Ano],$B$5,SAÍDAS[Subcategoria],$B494),SUMIFS(SAÍDAS[Valor],SAÍDAS[Categoria],$B$492,SAÍDAS[Mês],K$5,SAÍDAS[Ano],$B$5,SAÍDAS[Subcategoria],$B494))))</f>
        <v/>
      </c>
      <c r="L494" s="61" t="str">
        <f>IF($B494="","",IF($B$492="","",IF($F$4=1,SUMIFS(SAÍDAS[Valor],SAÍDAS[Categoria],$B$492,SAÍDAS[Status],"Concluído",SAÍDAS[Mês],L$5,SAÍDAS[Ano],$B$5,SAÍDAS[Subcategoria],$B494),SUMIFS(SAÍDAS[Valor],SAÍDAS[Categoria],$B$492,SAÍDAS[Mês],L$5,SAÍDAS[Ano],$B$5,SAÍDAS[Subcategoria],$B494))))</f>
        <v/>
      </c>
      <c r="M494" s="61" t="str">
        <f>IF($B494="","",IF($B$492="","",IF($F$4=1,SUMIFS(SAÍDAS[Valor],SAÍDAS[Categoria],$B$492,SAÍDAS[Status],"Concluído",SAÍDAS[Mês],M$5,SAÍDAS[Ano],$B$5,SAÍDAS[Subcategoria],$B494),SUMIFS(SAÍDAS[Valor],SAÍDAS[Categoria],$B$492,SAÍDAS[Mês],M$5,SAÍDAS[Ano],$B$5,SAÍDAS[Subcategoria],$B494))))</f>
        <v/>
      </c>
      <c r="N494" s="61" t="str">
        <f>IF($B494="","",IF($B$492="","",IF($F$4=1,SUMIFS(SAÍDAS[Valor],SAÍDAS[Categoria],$B$492,SAÍDAS[Status],"Concluído",SAÍDAS[Mês],N$5,SAÍDAS[Ano],$B$5,SAÍDAS[Subcategoria],$B494),SUMIFS(SAÍDAS[Valor],SAÍDAS[Categoria],$B$492,SAÍDAS[Mês],N$5,SAÍDAS[Ano],$B$5,SAÍDAS[Subcategoria],$B494))))</f>
        <v/>
      </c>
      <c r="O494" s="57">
        <f t="shared" ref="O494:O512" si="19">SUBTOTAL(9,C494,D494,E494,F494,G494,H494,I494,J494,K494,L494,M494,N494)</f>
        <v>0</v>
      </c>
    </row>
    <row r="495" spans="2:15" x14ac:dyDescent="0.3">
      <c r="B495" s="93" t="str">
        <f>IF('PLANO DE CONTAS'!J97="","",'PLANO DE CONTAS'!J97)</f>
        <v/>
      </c>
      <c r="C495" s="61" t="str">
        <f>IF($B495="","",IF($B$492="","",IF($F$4=1,SUMIFS(SAÍDAS[Valor],SAÍDAS[Categoria],$B$492,SAÍDAS[Status],"Concluído",SAÍDAS[Mês],C$5,SAÍDAS[Ano],$B$5,SAÍDAS[Subcategoria],$B495),SUMIFS(SAÍDAS[Valor],SAÍDAS[Categoria],$B$492,SAÍDAS[Mês],C$5,SAÍDAS[Ano],$B$5,SAÍDAS[Subcategoria],$B495))))</f>
        <v/>
      </c>
      <c r="D495" s="61" t="str">
        <f>IF($B495="","",IF($B$492="","",IF($F$4=1,SUMIFS(SAÍDAS[Valor],SAÍDAS[Categoria],$B$492,SAÍDAS[Status],"Concluído",SAÍDAS[Mês],D$5,SAÍDAS[Ano],$B$5,SAÍDAS[Subcategoria],$B495),SUMIFS(SAÍDAS[Valor],SAÍDAS[Categoria],$B$492,SAÍDAS[Mês],D$5,SAÍDAS[Ano],$B$5,SAÍDAS[Subcategoria],$B495))))</f>
        <v/>
      </c>
      <c r="E495" s="61" t="str">
        <f>IF($B495="","",IF($B$492="","",IF($F$4=1,SUMIFS(SAÍDAS[Valor],SAÍDAS[Categoria],$B$492,SAÍDAS[Status],"Concluído",SAÍDAS[Mês],E$5,SAÍDAS[Ano],$B$5,SAÍDAS[Subcategoria],$B495),SUMIFS(SAÍDAS[Valor],SAÍDAS[Categoria],$B$492,SAÍDAS[Mês],E$5,SAÍDAS[Ano],$B$5,SAÍDAS[Subcategoria],$B495))))</f>
        <v/>
      </c>
      <c r="F495" s="61" t="str">
        <f>IF($B495="","",IF($B$492="","",IF($F$4=1,SUMIFS(SAÍDAS[Valor],SAÍDAS[Categoria],$B$492,SAÍDAS[Status],"Concluído",SAÍDAS[Mês],F$5,SAÍDAS[Ano],$B$5,SAÍDAS[Subcategoria],$B495),SUMIFS(SAÍDAS[Valor],SAÍDAS[Categoria],$B$492,SAÍDAS[Mês],F$5,SAÍDAS[Ano],$B$5,SAÍDAS[Subcategoria],$B495))))</f>
        <v/>
      </c>
      <c r="G495" s="61" t="str">
        <f>IF($B495="","",IF($B$492="","",IF($F$4=1,SUMIFS(SAÍDAS[Valor],SAÍDAS[Categoria],$B$492,SAÍDAS[Status],"Concluído",SAÍDAS[Mês],G$5,SAÍDAS[Ano],$B$5,SAÍDAS[Subcategoria],$B495),SUMIFS(SAÍDAS[Valor],SAÍDAS[Categoria],$B$492,SAÍDAS[Mês],G$5,SAÍDAS[Ano],$B$5,SAÍDAS[Subcategoria],$B495))))</f>
        <v/>
      </c>
      <c r="H495" s="61" t="str">
        <f>IF($B495="","",IF($B$492="","",IF($F$4=1,SUMIFS(SAÍDAS[Valor],SAÍDAS[Categoria],$B$492,SAÍDAS[Status],"Concluído",SAÍDAS[Mês],H$5,SAÍDAS[Ano],$B$5,SAÍDAS[Subcategoria],$B495),SUMIFS(SAÍDAS[Valor],SAÍDAS[Categoria],$B$492,SAÍDAS[Mês],H$5,SAÍDAS[Ano],$B$5,SAÍDAS[Subcategoria],$B495))))</f>
        <v/>
      </c>
      <c r="I495" s="61" t="str">
        <f>IF($B495="","",IF($B$492="","",IF($F$4=1,SUMIFS(SAÍDAS[Valor],SAÍDAS[Categoria],$B$492,SAÍDAS[Status],"Concluído",SAÍDAS[Mês],I$5,SAÍDAS[Ano],$B$5,SAÍDAS[Subcategoria],$B495),SUMIFS(SAÍDAS[Valor],SAÍDAS[Categoria],$B$492,SAÍDAS[Mês],I$5,SAÍDAS[Ano],$B$5,SAÍDAS[Subcategoria],$B495))))</f>
        <v/>
      </c>
      <c r="J495" s="61" t="str">
        <f>IF($B495="","",IF($B$492="","",IF($F$4=1,SUMIFS(SAÍDAS[Valor],SAÍDAS[Categoria],$B$492,SAÍDAS[Status],"Concluído",SAÍDAS[Mês],J$5,SAÍDAS[Ano],$B$5,SAÍDAS[Subcategoria],$B495),SUMIFS(SAÍDAS[Valor],SAÍDAS[Categoria],$B$492,SAÍDAS[Mês],J$5,SAÍDAS[Ano],$B$5,SAÍDAS[Subcategoria],$B495))))</f>
        <v/>
      </c>
      <c r="K495" s="61" t="str">
        <f>IF($B495="","",IF($B$492="","",IF($F$4=1,SUMIFS(SAÍDAS[Valor],SAÍDAS[Categoria],$B$492,SAÍDAS[Status],"Concluído",SAÍDAS[Mês],K$5,SAÍDAS[Ano],$B$5,SAÍDAS[Subcategoria],$B495),SUMIFS(SAÍDAS[Valor],SAÍDAS[Categoria],$B$492,SAÍDAS[Mês],K$5,SAÍDAS[Ano],$B$5,SAÍDAS[Subcategoria],$B495))))</f>
        <v/>
      </c>
      <c r="L495" s="61" t="str">
        <f>IF($B495="","",IF($B$492="","",IF($F$4=1,SUMIFS(SAÍDAS[Valor],SAÍDAS[Categoria],$B$492,SAÍDAS[Status],"Concluído",SAÍDAS[Mês],L$5,SAÍDAS[Ano],$B$5,SAÍDAS[Subcategoria],$B495),SUMIFS(SAÍDAS[Valor],SAÍDAS[Categoria],$B$492,SAÍDAS[Mês],L$5,SAÍDAS[Ano],$B$5,SAÍDAS[Subcategoria],$B495))))</f>
        <v/>
      </c>
      <c r="M495" s="61" t="str">
        <f>IF($B495="","",IF($B$492="","",IF($F$4=1,SUMIFS(SAÍDAS[Valor],SAÍDAS[Categoria],$B$492,SAÍDAS[Status],"Concluído",SAÍDAS[Mês],M$5,SAÍDAS[Ano],$B$5,SAÍDAS[Subcategoria],$B495),SUMIFS(SAÍDAS[Valor],SAÍDAS[Categoria],$B$492,SAÍDAS[Mês],M$5,SAÍDAS[Ano],$B$5,SAÍDAS[Subcategoria],$B495))))</f>
        <v/>
      </c>
      <c r="N495" s="61" t="str">
        <f>IF($B495="","",IF($B$492="","",IF($F$4=1,SUMIFS(SAÍDAS[Valor],SAÍDAS[Categoria],$B$492,SAÍDAS[Status],"Concluído",SAÍDAS[Mês],N$5,SAÍDAS[Ano],$B$5,SAÍDAS[Subcategoria],$B495),SUMIFS(SAÍDAS[Valor],SAÍDAS[Categoria],$B$492,SAÍDAS[Mês],N$5,SAÍDAS[Ano],$B$5,SAÍDAS[Subcategoria],$B495))))</f>
        <v/>
      </c>
      <c r="O495" s="57">
        <f t="shared" si="19"/>
        <v>0</v>
      </c>
    </row>
    <row r="496" spans="2:15" x14ac:dyDescent="0.3">
      <c r="B496" s="93" t="str">
        <f>IF('PLANO DE CONTAS'!J98="","",'PLANO DE CONTAS'!J98)</f>
        <v/>
      </c>
      <c r="C496" s="61" t="str">
        <f>IF($B496="","",IF($B$492="","",IF($F$4=1,SUMIFS(SAÍDAS[Valor],SAÍDAS[Categoria],$B$492,SAÍDAS[Status],"Concluído",SAÍDAS[Mês],C$5,SAÍDAS[Ano],$B$5,SAÍDAS[Subcategoria],$B496),SUMIFS(SAÍDAS[Valor],SAÍDAS[Categoria],$B$492,SAÍDAS[Mês],C$5,SAÍDAS[Ano],$B$5,SAÍDAS[Subcategoria],$B496))))</f>
        <v/>
      </c>
      <c r="D496" s="61" t="str">
        <f>IF($B496="","",IF($B$492="","",IF($F$4=1,SUMIFS(SAÍDAS[Valor],SAÍDAS[Categoria],$B$492,SAÍDAS[Status],"Concluído",SAÍDAS[Mês],D$5,SAÍDAS[Ano],$B$5,SAÍDAS[Subcategoria],$B496),SUMIFS(SAÍDAS[Valor],SAÍDAS[Categoria],$B$492,SAÍDAS[Mês],D$5,SAÍDAS[Ano],$B$5,SAÍDAS[Subcategoria],$B496))))</f>
        <v/>
      </c>
      <c r="E496" s="61" t="str">
        <f>IF($B496="","",IF($B$492="","",IF($F$4=1,SUMIFS(SAÍDAS[Valor],SAÍDAS[Categoria],$B$492,SAÍDAS[Status],"Concluído",SAÍDAS[Mês],E$5,SAÍDAS[Ano],$B$5,SAÍDAS[Subcategoria],$B496),SUMIFS(SAÍDAS[Valor],SAÍDAS[Categoria],$B$492,SAÍDAS[Mês],E$5,SAÍDAS[Ano],$B$5,SAÍDAS[Subcategoria],$B496))))</f>
        <v/>
      </c>
      <c r="F496" s="61" t="str">
        <f>IF($B496="","",IF($B$492="","",IF($F$4=1,SUMIFS(SAÍDAS[Valor],SAÍDAS[Categoria],$B$492,SAÍDAS[Status],"Concluído",SAÍDAS[Mês],F$5,SAÍDAS[Ano],$B$5,SAÍDAS[Subcategoria],$B496),SUMIFS(SAÍDAS[Valor],SAÍDAS[Categoria],$B$492,SAÍDAS[Mês],F$5,SAÍDAS[Ano],$B$5,SAÍDAS[Subcategoria],$B496))))</f>
        <v/>
      </c>
      <c r="G496" s="61" t="str">
        <f>IF($B496="","",IF($B$492="","",IF($F$4=1,SUMIFS(SAÍDAS[Valor],SAÍDAS[Categoria],$B$492,SAÍDAS[Status],"Concluído",SAÍDAS[Mês],G$5,SAÍDAS[Ano],$B$5,SAÍDAS[Subcategoria],$B496),SUMIFS(SAÍDAS[Valor],SAÍDAS[Categoria],$B$492,SAÍDAS[Mês],G$5,SAÍDAS[Ano],$B$5,SAÍDAS[Subcategoria],$B496))))</f>
        <v/>
      </c>
      <c r="H496" s="61" t="str">
        <f>IF($B496="","",IF($B$492="","",IF($F$4=1,SUMIFS(SAÍDAS[Valor],SAÍDAS[Categoria],$B$492,SAÍDAS[Status],"Concluído",SAÍDAS[Mês],H$5,SAÍDAS[Ano],$B$5,SAÍDAS[Subcategoria],$B496),SUMIFS(SAÍDAS[Valor],SAÍDAS[Categoria],$B$492,SAÍDAS[Mês],H$5,SAÍDAS[Ano],$B$5,SAÍDAS[Subcategoria],$B496))))</f>
        <v/>
      </c>
      <c r="I496" s="61" t="str">
        <f>IF($B496="","",IF($B$492="","",IF($F$4=1,SUMIFS(SAÍDAS[Valor],SAÍDAS[Categoria],$B$492,SAÍDAS[Status],"Concluído",SAÍDAS[Mês],I$5,SAÍDAS[Ano],$B$5,SAÍDAS[Subcategoria],$B496),SUMIFS(SAÍDAS[Valor],SAÍDAS[Categoria],$B$492,SAÍDAS[Mês],I$5,SAÍDAS[Ano],$B$5,SAÍDAS[Subcategoria],$B496))))</f>
        <v/>
      </c>
      <c r="J496" s="61" t="str">
        <f>IF($B496="","",IF($B$492="","",IF($F$4=1,SUMIFS(SAÍDAS[Valor],SAÍDAS[Categoria],$B$492,SAÍDAS[Status],"Concluído",SAÍDAS[Mês],J$5,SAÍDAS[Ano],$B$5,SAÍDAS[Subcategoria],$B496),SUMIFS(SAÍDAS[Valor],SAÍDAS[Categoria],$B$492,SAÍDAS[Mês],J$5,SAÍDAS[Ano],$B$5,SAÍDAS[Subcategoria],$B496))))</f>
        <v/>
      </c>
      <c r="K496" s="61" t="str">
        <f>IF($B496="","",IF($B$492="","",IF($F$4=1,SUMIFS(SAÍDAS[Valor],SAÍDAS[Categoria],$B$492,SAÍDAS[Status],"Concluído",SAÍDAS[Mês],K$5,SAÍDAS[Ano],$B$5,SAÍDAS[Subcategoria],$B496),SUMIFS(SAÍDAS[Valor],SAÍDAS[Categoria],$B$492,SAÍDAS[Mês],K$5,SAÍDAS[Ano],$B$5,SAÍDAS[Subcategoria],$B496))))</f>
        <v/>
      </c>
      <c r="L496" s="61" t="str">
        <f>IF($B496="","",IF($B$492="","",IF($F$4=1,SUMIFS(SAÍDAS[Valor],SAÍDAS[Categoria],$B$492,SAÍDAS[Status],"Concluído",SAÍDAS[Mês],L$5,SAÍDAS[Ano],$B$5,SAÍDAS[Subcategoria],$B496),SUMIFS(SAÍDAS[Valor],SAÍDAS[Categoria],$B$492,SAÍDAS[Mês],L$5,SAÍDAS[Ano],$B$5,SAÍDAS[Subcategoria],$B496))))</f>
        <v/>
      </c>
      <c r="M496" s="61" t="str">
        <f>IF($B496="","",IF($B$492="","",IF($F$4=1,SUMIFS(SAÍDAS[Valor],SAÍDAS[Categoria],$B$492,SAÍDAS[Status],"Concluído",SAÍDAS[Mês],M$5,SAÍDAS[Ano],$B$5,SAÍDAS[Subcategoria],$B496),SUMIFS(SAÍDAS[Valor],SAÍDAS[Categoria],$B$492,SAÍDAS[Mês],M$5,SAÍDAS[Ano],$B$5,SAÍDAS[Subcategoria],$B496))))</f>
        <v/>
      </c>
      <c r="N496" s="61" t="str">
        <f>IF($B496="","",IF($B$492="","",IF($F$4=1,SUMIFS(SAÍDAS[Valor],SAÍDAS[Categoria],$B$492,SAÍDAS[Status],"Concluído",SAÍDAS[Mês],N$5,SAÍDAS[Ano],$B$5,SAÍDAS[Subcategoria],$B496),SUMIFS(SAÍDAS[Valor],SAÍDAS[Categoria],$B$492,SAÍDAS[Mês],N$5,SAÍDAS[Ano],$B$5,SAÍDAS[Subcategoria],$B496))))</f>
        <v/>
      </c>
      <c r="O496" s="57">
        <f t="shared" si="19"/>
        <v>0</v>
      </c>
    </row>
    <row r="497" spans="2:15" x14ac:dyDescent="0.3">
      <c r="B497" s="93" t="str">
        <f>IF('PLANO DE CONTAS'!J99="","",'PLANO DE CONTAS'!J99)</f>
        <v/>
      </c>
      <c r="C497" s="61" t="str">
        <f>IF($B497="","",IF($B$492="","",IF($F$4=1,SUMIFS(SAÍDAS[Valor],SAÍDAS[Categoria],$B$492,SAÍDAS[Status],"Concluído",SAÍDAS[Mês],C$5,SAÍDAS[Ano],$B$5,SAÍDAS[Subcategoria],$B497),SUMIFS(SAÍDAS[Valor],SAÍDAS[Categoria],$B$492,SAÍDAS[Mês],C$5,SAÍDAS[Ano],$B$5,SAÍDAS[Subcategoria],$B497))))</f>
        <v/>
      </c>
      <c r="D497" s="61" t="str">
        <f>IF($B497="","",IF($B$492="","",IF($F$4=1,SUMIFS(SAÍDAS[Valor],SAÍDAS[Categoria],$B$492,SAÍDAS[Status],"Concluído",SAÍDAS[Mês],D$5,SAÍDAS[Ano],$B$5,SAÍDAS[Subcategoria],$B497),SUMIFS(SAÍDAS[Valor],SAÍDAS[Categoria],$B$492,SAÍDAS[Mês],D$5,SAÍDAS[Ano],$B$5,SAÍDAS[Subcategoria],$B497))))</f>
        <v/>
      </c>
      <c r="E497" s="61" t="str">
        <f>IF($B497="","",IF($B$492="","",IF($F$4=1,SUMIFS(SAÍDAS[Valor],SAÍDAS[Categoria],$B$492,SAÍDAS[Status],"Concluído",SAÍDAS[Mês],E$5,SAÍDAS[Ano],$B$5,SAÍDAS[Subcategoria],$B497),SUMIFS(SAÍDAS[Valor],SAÍDAS[Categoria],$B$492,SAÍDAS[Mês],E$5,SAÍDAS[Ano],$B$5,SAÍDAS[Subcategoria],$B497))))</f>
        <v/>
      </c>
      <c r="F497" s="61" t="str">
        <f>IF($B497="","",IF($B$492="","",IF($F$4=1,SUMIFS(SAÍDAS[Valor],SAÍDAS[Categoria],$B$492,SAÍDAS[Status],"Concluído",SAÍDAS[Mês],F$5,SAÍDAS[Ano],$B$5,SAÍDAS[Subcategoria],$B497),SUMIFS(SAÍDAS[Valor],SAÍDAS[Categoria],$B$492,SAÍDAS[Mês],F$5,SAÍDAS[Ano],$B$5,SAÍDAS[Subcategoria],$B497))))</f>
        <v/>
      </c>
      <c r="G497" s="61" t="str">
        <f>IF($B497="","",IF($B$492="","",IF($F$4=1,SUMIFS(SAÍDAS[Valor],SAÍDAS[Categoria],$B$492,SAÍDAS[Status],"Concluído",SAÍDAS[Mês],G$5,SAÍDAS[Ano],$B$5,SAÍDAS[Subcategoria],$B497),SUMIFS(SAÍDAS[Valor],SAÍDAS[Categoria],$B$492,SAÍDAS[Mês],G$5,SAÍDAS[Ano],$B$5,SAÍDAS[Subcategoria],$B497))))</f>
        <v/>
      </c>
      <c r="H497" s="61" t="str">
        <f>IF($B497="","",IF($B$492="","",IF($F$4=1,SUMIFS(SAÍDAS[Valor],SAÍDAS[Categoria],$B$492,SAÍDAS[Status],"Concluído",SAÍDAS[Mês],H$5,SAÍDAS[Ano],$B$5,SAÍDAS[Subcategoria],$B497),SUMIFS(SAÍDAS[Valor],SAÍDAS[Categoria],$B$492,SAÍDAS[Mês],H$5,SAÍDAS[Ano],$B$5,SAÍDAS[Subcategoria],$B497))))</f>
        <v/>
      </c>
      <c r="I497" s="61" t="str">
        <f>IF($B497="","",IF($B$492="","",IF($F$4=1,SUMIFS(SAÍDAS[Valor],SAÍDAS[Categoria],$B$492,SAÍDAS[Status],"Concluído",SAÍDAS[Mês],I$5,SAÍDAS[Ano],$B$5,SAÍDAS[Subcategoria],$B497),SUMIFS(SAÍDAS[Valor],SAÍDAS[Categoria],$B$492,SAÍDAS[Mês],I$5,SAÍDAS[Ano],$B$5,SAÍDAS[Subcategoria],$B497))))</f>
        <v/>
      </c>
      <c r="J497" s="61" t="str">
        <f>IF($B497="","",IF($B$492="","",IF($F$4=1,SUMIFS(SAÍDAS[Valor],SAÍDAS[Categoria],$B$492,SAÍDAS[Status],"Concluído",SAÍDAS[Mês],J$5,SAÍDAS[Ano],$B$5,SAÍDAS[Subcategoria],$B497),SUMIFS(SAÍDAS[Valor],SAÍDAS[Categoria],$B$492,SAÍDAS[Mês],J$5,SAÍDAS[Ano],$B$5,SAÍDAS[Subcategoria],$B497))))</f>
        <v/>
      </c>
      <c r="K497" s="61" t="str">
        <f>IF($B497="","",IF($B$492="","",IF($F$4=1,SUMIFS(SAÍDAS[Valor],SAÍDAS[Categoria],$B$492,SAÍDAS[Status],"Concluído",SAÍDAS[Mês],K$5,SAÍDAS[Ano],$B$5,SAÍDAS[Subcategoria],$B497),SUMIFS(SAÍDAS[Valor],SAÍDAS[Categoria],$B$492,SAÍDAS[Mês],K$5,SAÍDAS[Ano],$B$5,SAÍDAS[Subcategoria],$B497))))</f>
        <v/>
      </c>
      <c r="L497" s="61" t="str">
        <f>IF($B497="","",IF($B$492="","",IF($F$4=1,SUMIFS(SAÍDAS[Valor],SAÍDAS[Categoria],$B$492,SAÍDAS[Status],"Concluído",SAÍDAS[Mês],L$5,SAÍDAS[Ano],$B$5,SAÍDAS[Subcategoria],$B497),SUMIFS(SAÍDAS[Valor],SAÍDAS[Categoria],$B$492,SAÍDAS[Mês],L$5,SAÍDAS[Ano],$B$5,SAÍDAS[Subcategoria],$B497))))</f>
        <v/>
      </c>
      <c r="M497" s="61" t="str">
        <f>IF($B497="","",IF($B$492="","",IF($F$4=1,SUMIFS(SAÍDAS[Valor],SAÍDAS[Categoria],$B$492,SAÍDAS[Status],"Concluído",SAÍDAS[Mês],M$5,SAÍDAS[Ano],$B$5,SAÍDAS[Subcategoria],$B497),SUMIFS(SAÍDAS[Valor],SAÍDAS[Categoria],$B$492,SAÍDAS[Mês],M$5,SAÍDAS[Ano],$B$5,SAÍDAS[Subcategoria],$B497))))</f>
        <v/>
      </c>
      <c r="N497" s="61" t="str">
        <f>IF($B497="","",IF($B$492="","",IF($F$4=1,SUMIFS(SAÍDAS[Valor],SAÍDAS[Categoria],$B$492,SAÍDAS[Status],"Concluído",SAÍDAS[Mês],N$5,SAÍDAS[Ano],$B$5,SAÍDAS[Subcategoria],$B497),SUMIFS(SAÍDAS[Valor],SAÍDAS[Categoria],$B$492,SAÍDAS[Mês],N$5,SAÍDAS[Ano],$B$5,SAÍDAS[Subcategoria],$B497))))</f>
        <v/>
      </c>
      <c r="O497" s="57">
        <f t="shared" si="19"/>
        <v>0</v>
      </c>
    </row>
    <row r="498" spans="2:15" x14ac:dyDescent="0.3">
      <c r="B498" s="93" t="str">
        <f>IF('PLANO DE CONTAS'!J100="","",'PLANO DE CONTAS'!J100)</f>
        <v/>
      </c>
      <c r="C498" s="61" t="str">
        <f>IF($B498="","",IF($B$492="","",IF($F$4=1,SUMIFS(SAÍDAS[Valor],SAÍDAS[Categoria],$B$492,SAÍDAS[Status],"Concluído",SAÍDAS[Mês],C$5,SAÍDAS[Ano],$B$5,SAÍDAS[Subcategoria],$B498),SUMIFS(SAÍDAS[Valor],SAÍDAS[Categoria],$B$492,SAÍDAS[Mês],C$5,SAÍDAS[Ano],$B$5,SAÍDAS[Subcategoria],$B498))))</f>
        <v/>
      </c>
      <c r="D498" s="61" t="str">
        <f>IF($B498="","",IF($B$492="","",IF($F$4=1,SUMIFS(SAÍDAS[Valor],SAÍDAS[Categoria],$B$492,SAÍDAS[Status],"Concluído",SAÍDAS[Mês],D$5,SAÍDAS[Ano],$B$5,SAÍDAS[Subcategoria],$B498),SUMIFS(SAÍDAS[Valor],SAÍDAS[Categoria],$B$492,SAÍDAS[Mês],D$5,SAÍDAS[Ano],$B$5,SAÍDAS[Subcategoria],$B498))))</f>
        <v/>
      </c>
      <c r="E498" s="61" t="str">
        <f>IF($B498="","",IF($B$492="","",IF($F$4=1,SUMIFS(SAÍDAS[Valor],SAÍDAS[Categoria],$B$492,SAÍDAS[Status],"Concluído",SAÍDAS[Mês],E$5,SAÍDAS[Ano],$B$5,SAÍDAS[Subcategoria],$B498),SUMIFS(SAÍDAS[Valor],SAÍDAS[Categoria],$B$492,SAÍDAS[Mês],E$5,SAÍDAS[Ano],$B$5,SAÍDAS[Subcategoria],$B498))))</f>
        <v/>
      </c>
      <c r="F498" s="61" t="str">
        <f>IF($B498="","",IF($B$492="","",IF($F$4=1,SUMIFS(SAÍDAS[Valor],SAÍDAS[Categoria],$B$492,SAÍDAS[Status],"Concluído",SAÍDAS[Mês],F$5,SAÍDAS[Ano],$B$5,SAÍDAS[Subcategoria],$B498),SUMIFS(SAÍDAS[Valor],SAÍDAS[Categoria],$B$492,SAÍDAS[Mês],F$5,SAÍDAS[Ano],$B$5,SAÍDAS[Subcategoria],$B498))))</f>
        <v/>
      </c>
      <c r="G498" s="61" t="str">
        <f>IF($B498="","",IF($B$492="","",IF($F$4=1,SUMIFS(SAÍDAS[Valor],SAÍDAS[Categoria],$B$492,SAÍDAS[Status],"Concluído",SAÍDAS[Mês],G$5,SAÍDAS[Ano],$B$5,SAÍDAS[Subcategoria],$B498),SUMIFS(SAÍDAS[Valor],SAÍDAS[Categoria],$B$492,SAÍDAS[Mês],G$5,SAÍDAS[Ano],$B$5,SAÍDAS[Subcategoria],$B498))))</f>
        <v/>
      </c>
      <c r="H498" s="61" t="str">
        <f>IF($B498="","",IF($B$492="","",IF($F$4=1,SUMIFS(SAÍDAS[Valor],SAÍDAS[Categoria],$B$492,SAÍDAS[Status],"Concluído",SAÍDAS[Mês],H$5,SAÍDAS[Ano],$B$5,SAÍDAS[Subcategoria],$B498),SUMIFS(SAÍDAS[Valor],SAÍDAS[Categoria],$B$492,SAÍDAS[Mês],H$5,SAÍDAS[Ano],$B$5,SAÍDAS[Subcategoria],$B498))))</f>
        <v/>
      </c>
      <c r="I498" s="61" t="str">
        <f>IF($B498="","",IF($B$492="","",IF($F$4=1,SUMIFS(SAÍDAS[Valor],SAÍDAS[Categoria],$B$492,SAÍDAS[Status],"Concluído",SAÍDAS[Mês],I$5,SAÍDAS[Ano],$B$5,SAÍDAS[Subcategoria],$B498),SUMIFS(SAÍDAS[Valor],SAÍDAS[Categoria],$B$492,SAÍDAS[Mês],I$5,SAÍDAS[Ano],$B$5,SAÍDAS[Subcategoria],$B498))))</f>
        <v/>
      </c>
      <c r="J498" s="61" t="str">
        <f>IF($B498="","",IF($B$492="","",IF($F$4=1,SUMIFS(SAÍDAS[Valor],SAÍDAS[Categoria],$B$492,SAÍDAS[Status],"Concluído",SAÍDAS[Mês],J$5,SAÍDAS[Ano],$B$5,SAÍDAS[Subcategoria],$B498),SUMIFS(SAÍDAS[Valor],SAÍDAS[Categoria],$B$492,SAÍDAS[Mês],J$5,SAÍDAS[Ano],$B$5,SAÍDAS[Subcategoria],$B498))))</f>
        <v/>
      </c>
      <c r="K498" s="61" t="str">
        <f>IF($B498="","",IF($B$492="","",IF($F$4=1,SUMIFS(SAÍDAS[Valor],SAÍDAS[Categoria],$B$492,SAÍDAS[Status],"Concluído",SAÍDAS[Mês],K$5,SAÍDAS[Ano],$B$5,SAÍDAS[Subcategoria],$B498),SUMIFS(SAÍDAS[Valor],SAÍDAS[Categoria],$B$492,SAÍDAS[Mês],K$5,SAÍDAS[Ano],$B$5,SAÍDAS[Subcategoria],$B498))))</f>
        <v/>
      </c>
      <c r="L498" s="61" t="str">
        <f>IF($B498="","",IF($B$492="","",IF($F$4=1,SUMIFS(SAÍDAS[Valor],SAÍDAS[Categoria],$B$492,SAÍDAS[Status],"Concluído",SAÍDAS[Mês],L$5,SAÍDAS[Ano],$B$5,SAÍDAS[Subcategoria],$B498),SUMIFS(SAÍDAS[Valor],SAÍDAS[Categoria],$B$492,SAÍDAS[Mês],L$5,SAÍDAS[Ano],$B$5,SAÍDAS[Subcategoria],$B498))))</f>
        <v/>
      </c>
      <c r="M498" s="61" t="str">
        <f>IF($B498="","",IF($B$492="","",IF($F$4=1,SUMIFS(SAÍDAS[Valor],SAÍDAS[Categoria],$B$492,SAÍDAS[Status],"Concluído",SAÍDAS[Mês],M$5,SAÍDAS[Ano],$B$5,SAÍDAS[Subcategoria],$B498),SUMIFS(SAÍDAS[Valor],SAÍDAS[Categoria],$B$492,SAÍDAS[Mês],M$5,SAÍDAS[Ano],$B$5,SAÍDAS[Subcategoria],$B498))))</f>
        <v/>
      </c>
      <c r="N498" s="61" t="str">
        <f>IF($B498="","",IF($B$492="","",IF($F$4=1,SUMIFS(SAÍDAS[Valor],SAÍDAS[Categoria],$B$492,SAÍDAS[Status],"Concluído",SAÍDAS[Mês],N$5,SAÍDAS[Ano],$B$5,SAÍDAS[Subcategoria],$B498),SUMIFS(SAÍDAS[Valor],SAÍDAS[Categoria],$B$492,SAÍDAS[Mês],N$5,SAÍDAS[Ano],$B$5,SAÍDAS[Subcategoria],$B498))))</f>
        <v/>
      </c>
      <c r="O498" s="57">
        <f t="shared" si="19"/>
        <v>0</v>
      </c>
    </row>
    <row r="499" spans="2:15" x14ac:dyDescent="0.3">
      <c r="B499" s="93" t="str">
        <f>IF('PLANO DE CONTAS'!J101="","",'PLANO DE CONTAS'!J101)</f>
        <v/>
      </c>
      <c r="C499" s="61" t="str">
        <f>IF($B499="","",IF($B$492="","",IF($F$4=1,SUMIFS(SAÍDAS[Valor],SAÍDAS[Categoria],$B$492,SAÍDAS[Status],"Concluído",SAÍDAS[Mês],C$5,SAÍDAS[Ano],$B$5,SAÍDAS[Subcategoria],$B499),SUMIFS(SAÍDAS[Valor],SAÍDAS[Categoria],$B$492,SAÍDAS[Mês],C$5,SAÍDAS[Ano],$B$5,SAÍDAS[Subcategoria],$B499))))</f>
        <v/>
      </c>
      <c r="D499" s="61" t="str">
        <f>IF($B499="","",IF($B$492="","",IF($F$4=1,SUMIFS(SAÍDAS[Valor],SAÍDAS[Categoria],$B$492,SAÍDAS[Status],"Concluído",SAÍDAS[Mês],D$5,SAÍDAS[Ano],$B$5,SAÍDAS[Subcategoria],$B499),SUMIFS(SAÍDAS[Valor],SAÍDAS[Categoria],$B$492,SAÍDAS[Mês],D$5,SAÍDAS[Ano],$B$5,SAÍDAS[Subcategoria],$B499))))</f>
        <v/>
      </c>
      <c r="E499" s="61" t="str">
        <f>IF($B499="","",IF($B$492="","",IF($F$4=1,SUMIFS(SAÍDAS[Valor],SAÍDAS[Categoria],$B$492,SAÍDAS[Status],"Concluído",SAÍDAS[Mês],E$5,SAÍDAS[Ano],$B$5,SAÍDAS[Subcategoria],$B499),SUMIFS(SAÍDAS[Valor],SAÍDAS[Categoria],$B$492,SAÍDAS[Mês],E$5,SAÍDAS[Ano],$B$5,SAÍDAS[Subcategoria],$B499))))</f>
        <v/>
      </c>
      <c r="F499" s="61" t="str">
        <f>IF($B499="","",IF($B$492="","",IF($F$4=1,SUMIFS(SAÍDAS[Valor],SAÍDAS[Categoria],$B$492,SAÍDAS[Status],"Concluído",SAÍDAS[Mês],F$5,SAÍDAS[Ano],$B$5,SAÍDAS[Subcategoria],$B499),SUMIFS(SAÍDAS[Valor],SAÍDAS[Categoria],$B$492,SAÍDAS[Mês],F$5,SAÍDAS[Ano],$B$5,SAÍDAS[Subcategoria],$B499))))</f>
        <v/>
      </c>
      <c r="G499" s="61" t="str">
        <f>IF($B499="","",IF($B$492="","",IF($F$4=1,SUMIFS(SAÍDAS[Valor],SAÍDAS[Categoria],$B$492,SAÍDAS[Status],"Concluído",SAÍDAS[Mês],G$5,SAÍDAS[Ano],$B$5,SAÍDAS[Subcategoria],$B499),SUMIFS(SAÍDAS[Valor],SAÍDAS[Categoria],$B$492,SAÍDAS[Mês],G$5,SAÍDAS[Ano],$B$5,SAÍDAS[Subcategoria],$B499))))</f>
        <v/>
      </c>
      <c r="H499" s="61" t="str">
        <f>IF($B499="","",IF($B$492="","",IF($F$4=1,SUMIFS(SAÍDAS[Valor],SAÍDAS[Categoria],$B$492,SAÍDAS[Status],"Concluído",SAÍDAS[Mês],H$5,SAÍDAS[Ano],$B$5,SAÍDAS[Subcategoria],$B499),SUMIFS(SAÍDAS[Valor],SAÍDAS[Categoria],$B$492,SAÍDAS[Mês],H$5,SAÍDAS[Ano],$B$5,SAÍDAS[Subcategoria],$B499))))</f>
        <v/>
      </c>
      <c r="I499" s="61" t="str">
        <f>IF($B499="","",IF($B$492="","",IF($F$4=1,SUMIFS(SAÍDAS[Valor],SAÍDAS[Categoria],$B$492,SAÍDAS[Status],"Concluído",SAÍDAS[Mês],I$5,SAÍDAS[Ano],$B$5,SAÍDAS[Subcategoria],$B499),SUMIFS(SAÍDAS[Valor],SAÍDAS[Categoria],$B$492,SAÍDAS[Mês],I$5,SAÍDAS[Ano],$B$5,SAÍDAS[Subcategoria],$B499))))</f>
        <v/>
      </c>
      <c r="J499" s="61" t="str">
        <f>IF($B499="","",IF($B$492="","",IF($F$4=1,SUMIFS(SAÍDAS[Valor],SAÍDAS[Categoria],$B$492,SAÍDAS[Status],"Concluído",SAÍDAS[Mês],J$5,SAÍDAS[Ano],$B$5,SAÍDAS[Subcategoria],$B499),SUMIFS(SAÍDAS[Valor],SAÍDAS[Categoria],$B$492,SAÍDAS[Mês],J$5,SAÍDAS[Ano],$B$5,SAÍDAS[Subcategoria],$B499))))</f>
        <v/>
      </c>
      <c r="K499" s="61" t="str">
        <f>IF($B499="","",IF($B$492="","",IF($F$4=1,SUMIFS(SAÍDAS[Valor],SAÍDAS[Categoria],$B$492,SAÍDAS[Status],"Concluído",SAÍDAS[Mês],K$5,SAÍDAS[Ano],$B$5,SAÍDAS[Subcategoria],$B499),SUMIFS(SAÍDAS[Valor],SAÍDAS[Categoria],$B$492,SAÍDAS[Mês],K$5,SAÍDAS[Ano],$B$5,SAÍDAS[Subcategoria],$B499))))</f>
        <v/>
      </c>
      <c r="L499" s="61" t="str">
        <f>IF($B499="","",IF($B$492="","",IF($F$4=1,SUMIFS(SAÍDAS[Valor],SAÍDAS[Categoria],$B$492,SAÍDAS[Status],"Concluído",SAÍDAS[Mês],L$5,SAÍDAS[Ano],$B$5,SAÍDAS[Subcategoria],$B499),SUMIFS(SAÍDAS[Valor],SAÍDAS[Categoria],$B$492,SAÍDAS[Mês],L$5,SAÍDAS[Ano],$B$5,SAÍDAS[Subcategoria],$B499))))</f>
        <v/>
      </c>
      <c r="M499" s="61" t="str">
        <f>IF($B499="","",IF($B$492="","",IF($F$4=1,SUMIFS(SAÍDAS[Valor],SAÍDAS[Categoria],$B$492,SAÍDAS[Status],"Concluído",SAÍDAS[Mês],M$5,SAÍDAS[Ano],$B$5,SAÍDAS[Subcategoria],$B499),SUMIFS(SAÍDAS[Valor],SAÍDAS[Categoria],$B$492,SAÍDAS[Mês],M$5,SAÍDAS[Ano],$B$5,SAÍDAS[Subcategoria],$B499))))</f>
        <v/>
      </c>
      <c r="N499" s="61" t="str">
        <f>IF($B499="","",IF($B$492="","",IF($F$4=1,SUMIFS(SAÍDAS[Valor],SAÍDAS[Categoria],$B$492,SAÍDAS[Status],"Concluído",SAÍDAS[Mês],N$5,SAÍDAS[Ano],$B$5,SAÍDAS[Subcategoria],$B499),SUMIFS(SAÍDAS[Valor],SAÍDAS[Categoria],$B$492,SAÍDAS[Mês],N$5,SAÍDAS[Ano],$B$5,SAÍDAS[Subcategoria],$B499))))</f>
        <v/>
      </c>
      <c r="O499" s="57">
        <f t="shared" si="19"/>
        <v>0</v>
      </c>
    </row>
    <row r="500" spans="2:15" x14ac:dyDescent="0.3">
      <c r="B500" s="93" t="str">
        <f>IF('PLANO DE CONTAS'!J102="","",'PLANO DE CONTAS'!J102)</f>
        <v/>
      </c>
      <c r="C500" s="61" t="str">
        <f>IF($B500="","",IF($B$492="","",IF($F$4=1,SUMIFS(SAÍDAS[Valor],SAÍDAS[Categoria],$B$492,SAÍDAS[Status],"Concluído",SAÍDAS[Mês],C$5,SAÍDAS[Ano],$B$5,SAÍDAS[Subcategoria],$B500),SUMIFS(SAÍDAS[Valor],SAÍDAS[Categoria],$B$492,SAÍDAS[Mês],C$5,SAÍDAS[Ano],$B$5,SAÍDAS[Subcategoria],$B500))))</f>
        <v/>
      </c>
      <c r="D500" s="61" t="str">
        <f>IF($B500="","",IF($B$492="","",IF($F$4=1,SUMIFS(SAÍDAS[Valor],SAÍDAS[Categoria],$B$492,SAÍDAS[Status],"Concluído",SAÍDAS[Mês],D$5,SAÍDAS[Ano],$B$5,SAÍDAS[Subcategoria],$B500),SUMIFS(SAÍDAS[Valor],SAÍDAS[Categoria],$B$492,SAÍDAS[Mês],D$5,SAÍDAS[Ano],$B$5,SAÍDAS[Subcategoria],$B500))))</f>
        <v/>
      </c>
      <c r="E500" s="61" t="str">
        <f>IF($B500="","",IF($B$492="","",IF($F$4=1,SUMIFS(SAÍDAS[Valor],SAÍDAS[Categoria],$B$492,SAÍDAS[Status],"Concluído",SAÍDAS[Mês],E$5,SAÍDAS[Ano],$B$5,SAÍDAS[Subcategoria],$B500),SUMIFS(SAÍDAS[Valor],SAÍDAS[Categoria],$B$492,SAÍDAS[Mês],E$5,SAÍDAS[Ano],$B$5,SAÍDAS[Subcategoria],$B500))))</f>
        <v/>
      </c>
      <c r="F500" s="61" t="str">
        <f>IF($B500="","",IF($B$492="","",IF($F$4=1,SUMIFS(SAÍDAS[Valor],SAÍDAS[Categoria],$B$492,SAÍDAS[Status],"Concluído",SAÍDAS[Mês],F$5,SAÍDAS[Ano],$B$5,SAÍDAS[Subcategoria],$B500),SUMIFS(SAÍDAS[Valor],SAÍDAS[Categoria],$B$492,SAÍDAS[Mês],F$5,SAÍDAS[Ano],$B$5,SAÍDAS[Subcategoria],$B500))))</f>
        <v/>
      </c>
      <c r="G500" s="61" t="str">
        <f>IF($B500="","",IF($B$492="","",IF($F$4=1,SUMIFS(SAÍDAS[Valor],SAÍDAS[Categoria],$B$492,SAÍDAS[Status],"Concluído",SAÍDAS[Mês],G$5,SAÍDAS[Ano],$B$5,SAÍDAS[Subcategoria],$B500),SUMIFS(SAÍDAS[Valor],SAÍDAS[Categoria],$B$492,SAÍDAS[Mês],G$5,SAÍDAS[Ano],$B$5,SAÍDAS[Subcategoria],$B500))))</f>
        <v/>
      </c>
      <c r="H500" s="61" t="str">
        <f>IF($B500="","",IF($B$492="","",IF($F$4=1,SUMIFS(SAÍDAS[Valor],SAÍDAS[Categoria],$B$492,SAÍDAS[Status],"Concluído",SAÍDAS[Mês],H$5,SAÍDAS[Ano],$B$5,SAÍDAS[Subcategoria],$B500),SUMIFS(SAÍDAS[Valor],SAÍDAS[Categoria],$B$492,SAÍDAS[Mês],H$5,SAÍDAS[Ano],$B$5,SAÍDAS[Subcategoria],$B500))))</f>
        <v/>
      </c>
      <c r="I500" s="61" t="str">
        <f>IF($B500="","",IF($B$492="","",IF($F$4=1,SUMIFS(SAÍDAS[Valor],SAÍDAS[Categoria],$B$492,SAÍDAS[Status],"Concluído",SAÍDAS[Mês],I$5,SAÍDAS[Ano],$B$5,SAÍDAS[Subcategoria],$B500),SUMIFS(SAÍDAS[Valor],SAÍDAS[Categoria],$B$492,SAÍDAS[Mês],I$5,SAÍDAS[Ano],$B$5,SAÍDAS[Subcategoria],$B500))))</f>
        <v/>
      </c>
      <c r="J500" s="61" t="str">
        <f>IF($B500="","",IF($B$492="","",IF($F$4=1,SUMIFS(SAÍDAS[Valor],SAÍDAS[Categoria],$B$492,SAÍDAS[Status],"Concluído",SAÍDAS[Mês],J$5,SAÍDAS[Ano],$B$5,SAÍDAS[Subcategoria],$B500),SUMIFS(SAÍDAS[Valor],SAÍDAS[Categoria],$B$492,SAÍDAS[Mês],J$5,SAÍDAS[Ano],$B$5,SAÍDAS[Subcategoria],$B500))))</f>
        <v/>
      </c>
      <c r="K500" s="61" t="str">
        <f>IF($B500="","",IF($B$492="","",IF($F$4=1,SUMIFS(SAÍDAS[Valor],SAÍDAS[Categoria],$B$492,SAÍDAS[Status],"Concluído",SAÍDAS[Mês],K$5,SAÍDAS[Ano],$B$5,SAÍDAS[Subcategoria],$B500),SUMIFS(SAÍDAS[Valor],SAÍDAS[Categoria],$B$492,SAÍDAS[Mês],K$5,SAÍDAS[Ano],$B$5,SAÍDAS[Subcategoria],$B500))))</f>
        <v/>
      </c>
      <c r="L500" s="61" t="str">
        <f>IF($B500="","",IF($B$492="","",IF($F$4=1,SUMIFS(SAÍDAS[Valor],SAÍDAS[Categoria],$B$492,SAÍDAS[Status],"Concluído",SAÍDAS[Mês],L$5,SAÍDAS[Ano],$B$5,SAÍDAS[Subcategoria],$B500),SUMIFS(SAÍDAS[Valor],SAÍDAS[Categoria],$B$492,SAÍDAS[Mês],L$5,SAÍDAS[Ano],$B$5,SAÍDAS[Subcategoria],$B500))))</f>
        <v/>
      </c>
      <c r="M500" s="61" t="str">
        <f>IF($B500="","",IF($B$492="","",IF($F$4=1,SUMIFS(SAÍDAS[Valor],SAÍDAS[Categoria],$B$492,SAÍDAS[Status],"Concluído",SAÍDAS[Mês],M$5,SAÍDAS[Ano],$B$5,SAÍDAS[Subcategoria],$B500),SUMIFS(SAÍDAS[Valor],SAÍDAS[Categoria],$B$492,SAÍDAS[Mês],M$5,SAÍDAS[Ano],$B$5,SAÍDAS[Subcategoria],$B500))))</f>
        <v/>
      </c>
      <c r="N500" s="61" t="str">
        <f>IF($B500="","",IF($B$492="","",IF($F$4=1,SUMIFS(SAÍDAS[Valor],SAÍDAS[Categoria],$B$492,SAÍDAS[Status],"Concluído",SAÍDAS[Mês],N$5,SAÍDAS[Ano],$B$5,SAÍDAS[Subcategoria],$B500),SUMIFS(SAÍDAS[Valor],SAÍDAS[Categoria],$B$492,SAÍDAS[Mês],N$5,SAÍDAS[Ano],$B$5,SAÍDAS[Subcategoria],$B500))))</f>
        <v/>
      </c>
      <c r="O500" s="57">
        <f t="shared" si="19"/>
        <v>0</v>
      </c>
    </row>
    <row r="501" spans="2:15" x14ac:dyDescent="0.3">
      <c r="B501" s="93" t="str">
        <f>IF('PLANO DE CONTAS'!J103="","",'PLANO DE CONTAS'!J103)</f>
        <v/>
      </c>
      <c r="C501" s="61" t="str">
        <f>IF($B501="","",IF($B$492="","",IF($F$4=1,SUMIFS(SAÍDAS[Valor],SAÍDAS[Categoria],$B$492,SAÍDAS[Status],"Concluído",SAÍDAS[Mês],C$5,SAÍDAS[Ano],$B$5,SAÍDAS[Subcategoria],$B501),SUMIFS(SAÍDAS[Valor],SAÍDAS[Categoria],$B$492,SAÍDAS[Mês],C$5,SAÍDAS[Ano],$B$5,SAÍDAS[Subcategoria],$B501))))</f>
        <v/>
      </c>
      <c r="D501" s="61" t="str">
        <f>IF($B501="","",IF($B$492="","",IF($F$4=1,SUMIFS(SAÍDAS[Valor],SAÍDAS[Categoria],$B$492,SAÍDAS[Status],"Concluído",SAÍDAS[Mês],D$5,SAÍDAS[Ano],$B$5,SAÍDAS[Subcategoria],$B501),SUMIFS(SAÍDAS[Valor],SAÍDAS[Categoria],$B$492,SAÍDAS[Mês],D$5,SAÍDAS[Ano],$B$5,SAÍDAS[Subcategoria],$B501))))</f>
        <v/>
      </c>
      <c r="E501" s="61" t="str">
        <f>IF($B501="","",IF($B$492="","",IF($F$4=1,SUMIFS(SAÍDAS[Valor],SAÍDAS[Categoria],$B$492,SAÍDAS[Status],"Concluído",SAÍDAS[Mês],E$5,SAÍDAS[Ano],$B$5,SAÍDAS[Subcategoria],$B501),SUMIFS(SAÍDAS[Valor],SAÍDAS[Categoria],$B$492,SAÍDAS[Mês],E$5,SAÍDAS[Ano],$B$5,SAÍDAS[Subcategoria],$B501))))</f>
        <v/>
      </c>
      <c r="F501" s="61" t="str">
        <f>IF($B501="","",IF($B$492="","",IF($F$4=1,SUMIFS(SAÍDAS[Valor],SAÍDAS[Categoria],$B$492,SAÍDAS[Status],"Concluído",SAÍDAS[Mês],F$5,SAÍDAS[Ano],$B$5,SAÍDAS[Subcategoria],$B501),SUMIFS(SAÍDAS[Valor],SAÍDAS[Categoria],$B$492,SAÍDAS[Mês],F$5,SAÍDAS[Ano],$B$5,SAÍDAS[Subcategoria],$B501))))</f>
        <v/>
      </c>
      <c r="G501" s="61" t="str">
        <f>IF($B501="","",IF($B$492="","",IF($F$4=1,SUMIFS(SAÍDAS[Valor],SAÍDAS[Categoria],$B$492,SAÍDAS[Status],"Concluído",SAÍDAS[Mês],G$5,SAÍDAS[Ano],$B$5,SAÍDAS[Subcategoria],$B501),SUMIFS(SAÍDAS[Valor],SAÍDAS[Categoria],$B$492,SAÍDAS[Mês],G$5,SAÍDAS[Ano],$B$5,SAÍDAS[Subcategoria],$B501))))</f>
        <v/>
      </c>
      <c r="H501" s="61" t="str">
        <f>IF($B501="","",IF($B$492="","",IF($F$4=1,SUMIFS(SAÍDAS[Valor],SAÍDAS[Categoria],$B$492,SAÍDAS[Status],"Concluído",SAÍDAS[Mês],H$5,SAÍDAS[Ano],$B$5,SAÍDAS[Subcategoria],$B501),SUMIFS(SAÍDAS[Valor],SAÍDAS[Categoria],$B$492,SAÍDAS[Mês],H$5,SAÍDAS[Ano],$B$5,SAÍDAS[Subcategoria],$B501))))</f>
        <v/>
      </c>
      <c r="I501" s="61" t="str">
        <f>IF($B501="","",IF($B$492="","",IF($F$4=1,SUMIFS(SAÍDAS[Valor],SAÍDAS[Categoria],$B$492,SAÍDAS[Status],"Concluído",SAÍDAS[Mês],I$5,SAÍDAS[Ano],$B$5,SAÍDAS[Subcategoria],$B501),SUMIFS(SAÍDAS[Valor],SAÍDAS[Categoria],$B$492,SAÍDAS[Mês],I$5,SAÍDAS[Ano],$B$5,SAÍDAS[Subcategoria],$B501))))</f>
        <v/>
      </c>
      <c r="J501" s="61" t="str">
        <f>IF($B501="","",IF($B$492="","",IF($F$4=1,SUMIFS(SAÍDAS[Valor],SAÍDAS[Categoria],$B$492,SAÍDAS[Status],"Concluído",SAÍDAS[Mês],J$5,SAÍDAS[Ano],$B$5,SAÍDAS[Subcategoria],$B501),SUMIFS(SAÍDAS[Valor],SAÍDAS[Categoria],$B$492,SAÍDAS[Mês],J$5,SAÍDAS[Ano],$B$5,SAÍDAS[Subcategoria],$B501))))</f>
        <v/>
      </c>
      <c r="K501" s="61" t="str">
        <f>IF($B501="","",IF($B$492="","",IF($F$4=1,SUMIFS(SAÍDAS[Valor],SAÍDAS[Categoria],$B$492,SAÍDAS[Status],"Concluído",SAÍDAS[Mês],K$5,SAÍDAS[Ano],$B$5,SAÍDAS[Subcategoria],$B501),SUMIFS(SAÍDAS[Valor],SAÍDAS[Categoria],$B$492,SAÍDAS[Mês],K$5,SAÍDAS[Ano],$B$5,SAÍDAS[Subcategoria],$B501))))</f>
        <v/>
      </c>
      <c r="L501" s="61" t="str">
        <f>IF($B501="","",IF($B$492="","",IF($F$4=1,SUMIFS(SAÍDAS[Valor],SAÍDAS[Categoria],$B$492,SAÍDAS[Status],"Concluído",SAÍDAS[Mês],L$5,SAÍDAS[Ano],$B$5,SAÍDAS[Subcategoria],$B501),SUMIFS(SAÍDAS[Valor],SAÍDAS[Categoria],$B$492,SAÍDAS[Mês],L$5,SAÍDAS[Ano],$B$5,SAÍDAS[Subcategoria],$B501))))</f>
        <v/>
      </c>
      <c r="M501" s="61" t="str">
        <f>IF($B501="","",IF($B$492="","",IF($F$4=1,SUMIFS(SAÍDAS[Valor],SAÍDAS[Categoria],$B$492,SAÍDAS[Status],"Concluído",SAÍDAS[Mês],M$5,SAÍDAS[Ano],$B$5,SAÍDAS[Subcategoria],$B501),SUMIFS(SAÍDAS[Valor],SAÍDAS[Categoria],$B$492,SAÍDAS[Mês],M$5,SAÍDAS[Ano],$B$5,SAÍDAS[Subcategoria],$B501))))</f>
        <v/>
      </c>
      <c r="N501" s="61" t="str">
        <f>IF($B501="","",IF($B$492="","",IF($F$4=1,SUMIFS(SAÍDAS[Valor],SAÍDAS[Categoria],$B$492,SAÍDAS[Status],"Concluído",SAÍDAS[Mês],N$5,SAÍDAS[Ano],$B$5,SAÍDAS[Subcategoria],$B501),SUMIFS(SAÍDAS[Valor],SAÍDAS[Categoria],$B$492,SAÍDAS[Mês],N$5,SAÍDAS[Ano],$B$5,SAÍDAS[Subcategoria],$B501))))</f>
        <v/>
      </c>
      <c r="O501" s="57">
        <f t="shared" si="19"/>
        <v>0</v>
      </c>
    </row>
    <row r="502" spans="2:15" x14ac:dyDescent="0.3">
      <c r="B502" s="93" t="str">
        <f>IF('PLANO DE CONTAS'!J104="","",'PLANO DE CONTAS'!J104)</f>
        <v/>
      </c>
      <c r="C502" s="61" t="str">
        <f>IF($B502="","",IF($B$492="","",IF($F$4=1,SUMIFS(SAÍDAS[Valor],SAÍDAS[Categoria],$B$492,SAÍDAS[Status],"Concluído",SAÍDAS[Mês],C$5,SAÍDAS[Ano],$B$5,SAÍDAS[Subcategoria],$B502),SUMIFS(SAÍDAS[Valor],SAÍDAS[Categoria],$B$492,SAÍDAS[Mês],C$5,SAÍDAS[Ano],$B$5,SAÍDAS[Subcategoria],$B502))))</f>
        <v/>
      </c>
      <c r="D502" s="61" t="str">
        <f>IF($B502="","",IF($B$492="","",IF($F$4=1,SUMIFS(SAÍDAS[Valor],SAÍDAS[Categoria],$B$492,SAÍDAS[Status],"Concluído",SAÍDAS[Mês],D$5,SAÍDAS[Ano],$B$5,SAÍDAS[Subcategoria],$B502),SUMIFS(SAÍDAS[Valor],SAÍDAS[Categoria],$B$492,SAÍDAS[Mês],D$5,SAÍDAS[Ano],$B$5,SAÍDAS[Subcategoria],$B502))))</f>
        <v/>
      </c>
      <c r="E502" s="61" t="str">
        <f>IF($B502="","",IF($B$492="","",IF($F$4=1,SUMIFS(SAÍDAS[Valor],SAÍDAS[Categoria],$B$492,SAÍDAS[Status],"Concluído",SAÍDAS[Mês],E$5,SAÍDAS[Ano],$B$5,SAÍDAS[Subcategoria],$B502),SUMIFS(SAÍDAS[Valor],SAÍDAS[Categoria],$B$492,SAÍDAS[Mês],E$5,SAÍDAS[Ano],$B$5,SAÍDAS[Subcategoria],$B502))))</f>
        <v/>
      </c>
      <c r="F502" s="61" t="str">
        <f>IF($B502="","",IF($B$492="","",IF($F$4=1,SUMIFS(SAÍDAS[Valor],SAÍDAS[Categoria],$B$492,SAÍDAS[Status],"Concluído",SAÍDAS[Mês],F$5,SAÍDAS[Ano],$B$5,SAÍDAS[Subcategoria],$B502),SUMIFS(SAÍDAS[Valor],SAÍDAS[Categoria],$B$492,SAÍDAS[Mês],F$5,SAÍDAS[Ano],$B$5,SAÍDAS[Subcategoria],$B502))))</f>
        <v/>
      </c>
      <c r="G502" s="61" t="str">
        <f>IF($B502="","",IF($B$492="","",IF($F$4=1,SUMIFS(SAÍDAS[Valor],SAÍDAS[Categoria],$B$492,SAÍDAS[Status],"Concluído",SAÍDAS[Mês],G$5,SAÍDAS[Ano],$B$5,SAÍDAS[Subcategoria],$B502),SUMIFS(SAÍDAS[Valor],SAÍDAS[Categoria],$B$492,SAÍDAS[Mês],G$5,SAÍDAS[Ano],$B$5,SAÍDAS[Subcategoria],$B502))))</f>
        <v/>
      </c>
      <c r="H502" s="61" t="str">
        <f>IF($B502="","",IF($B$492="","",IF($F$4=1,SUMIFS(SAÍDAS[Valor],SAÍDAS[Categoria],$B$492,SAÍDAS[Status],"Concluído",SAÍDAS[Mês],H$5,SAÍDAS[Ano],$B$5,SAÍDAS[Subcategoria],$B502),SUMIFS(SAÍDAS[Valor],SAÍDAS[Categoria],$B$492,SAÍDAS[Mês],H$5,SAÍDAS[Ano],$B$5,SAÍDAS[Subcategoria],$B502))))</f>
        <v/>
      </c>
      <c r="I502" s="61" t="str">
        <f>IF($B502="","",IF($B$492="","",IF($F$4=1,SUMIFS(SAÍDAS[Valor],SAÍDAS[Categoria],$B$492,SAÍDAS[Status],"Concluído",SAÍDAS[Mês],I$5,SAÍDAS[Ano],$B$5,SAÍDAS[Subcategoria],$B502),SUMIFS(SAÍDAS[Valor],SAÍDAS[Categoria],$B$492,SAÍDAS[Mês],I$5,SAÍDAS[Ano],$B$5,SAÍDAS[Subcategoria],$B502))))</f>
        <v/>
      </c>
      <c r="J502" s="61" t="str">
        <f>IF($B502="","",IF($B$492="","",IF($F$4=1,SUMIFS(SAÍDAS[Valor],SAÍDAS[Categoria],$B$492,SAÍDAS[Status],"Concluído",SAÍDAS[Mês],J$5,SAÍDAS[Ano],$B$5,SAÍDAS[Subcategoria],$B502),SUMIFS(SAÍDAS[Valor],SAÍDAS[Categoria],$B$492,SAÍDAS[Mês],J$5,SAÍDAS[Ano],$B$5,SAÍDAS[Subcategoria],$B502))))</f>
        <v/>
      </c>
      <c r="K502" s="61" t="str">
        <f>IF($B502="","",IF($B$492="","",IF($F$4=1,SUMIFS(SAÍDAS[Valor],SAÍDAS[Categoria],$B$492,SAÍDAS[Status],"Concluído",SAÍDAS[Mês],K$5,SAÍDAS[Ano],$B$5,SAÍDAS[Subcategoria],$B502),SUMIFS(SAÍDAS[Valor],SAÍDAS[Categoria],$B$492,SAÍDAS[Mês],K$5,SAÍDAS[Ano],$B$5,SAÍDAS[Subcategoria],$B502))))</f>
        <v/>
      </c>
      <c r="L502" s="61" t="str">
        <f>IF($B502="","",IF($B$492="","",IF($F$4=1,SUMIFS(SAÍDAS[Valor],SAÍDAS[Categoria],$B$492,SAÍDAS[Status],"Concluído",SAÍDAS[Mês],L$5,SAÍDAS[Ano],$B$5,SAÍDAS[Subcategoria],$B502),SUMIFS(SAÍDAS[Valor],SAÍDAS[Categoria],$B$492,SAÍDAS[Mês],L$5,SAÍDAS[Ano],$B$5,SAÍDAS[Subcategoria],$B502))))</f>
        <v/>
      </c>
      <c r="M502" s="61" t="str">
        <f>IF($B502="","",IF($B$492="","",IF($F$4=1,SUMIFS(SAÍDAS[Valor],SAÍDAS[Categoria],$B$492,SAÍDAS[Status],"Concluído",SAÍDAS[Mês],M$5,SAÍDAS[Ano],$B$5,SAÍDAS[Subcategoria],$B502),SUMIFS(SAÍDAS[Valor],SAÍDAS[Categoria],$B$492,SAÍDAS[Mês],M$5,SAÍDAS[Ano],$B$5,SAÍDAS[Subcategoria],$B502))))</f>
        <v/>
      </c>
      <c r="N502" s="61" t="str">
        <f>IF($B502="","",IF($B$492="","",IF($F$4=1,SUMIFS(SAÍDAS[Valor],SAÍDAS[Categoria],$B$492,SAÍDAS[Status],"Concluído",SAÍDAS[Mês],N$5,SAÍDAS[Ano],$B$5,SAÍDAS[Subcategoria],$B502),SUMIFS(SAÍDAS[Valor],SAÍDAS[Categoria],$B$492,SAÍDAS[Mês],N$5,SAÍDAS[Ano],$B$5,SAÍDAS[Subcategoria],$B502))))</f>
        <v/>
      </c>
      <c r="O502" s="57">
        <f t="shared" si="19"/>
        <v>0</v>
      </c>
    </row>
    <row r="503" spans="2:15" x14ac:dyDescent="0.3">
      <c r="B503" s="93" t="str">
        <f>IF('PLANO DE CONTAS'!J105="","",'PLANO DE CONTAS'!J105)</f>
        <v/>
      </c>
      <c r="C503" s="61" t="str">
        <f>IF($B503="","",IF($B$492="","",IF($F$4=1,SUMIFS(SAÍDAS[Valor],SAÍDAS[Categoria],$B$492,SAÍDAS[Status],"Concluído",SAÍDAS[Mês],C$5,SAÍDAS[Ano],$B$5,SAÍDAS[Subcategoria],$B503),SUMIFS(SAÍDAS[Valor],SAÍDAS[Categoria],$B$492,SAÍDAS[Mês],C$5,SAÍDAS[Ano],$B$5,SAÍDAS[Subcategoria],$B503))))</f>
        <v/>
      </c>
      <c r="D503" s="61" t="str">
        <f>IF($B503="","",IF($B$492="","",IF($F$4=1,SUMIFS(SAÍDAS[Valor],SAÍDAS[Categoria],$B$492,SAÍDAS[Status],"Concluído",SAÍDAS[Mês],D$5,SAÍDAS[Ano],$B$5,SAÍDAS[Subcategoria],$B503),SUMIFS(SAÍDAS[Valor],SAÍDAS[Categoria],$B$492,SAÍDAS[Mês],D$5,SAÍDAS[Ano],$B$5,SAÍDAS[Subcategoria],$B503))))</f>
        <v/>
      </c>
      <c r="E503" s="61" t="str">
        <f>IF($B503="","",IF($B$492="","",IF($F$4=1,SUMIFS(SAÍDAS[Valor],SAÍDAS[Categoria],$B$492,SAÍDAS[Status],"Concluído",SAÍDAS[Mês],E$5,SAÍDAS[Ano],$B$5,SAÍDAS[Subcategoria],$B503),SUMIFS(SAÍDAS[Valor],SAÍDAS[Categoria],$B$492,SAÍDAS[Mês],E$5,SAÍDAS[Ano],$B$5,SAÍDAS[Subcategoria],$B503))))</f>
        <v/>
      </c>
      <c r="F503" s="61" t="str">
        <f>IF($B503="","",IF($B$492="","",IF($F$4=1,SUMIFS(SAÍDAS[Valor],SAÍDAS[Categoria],$B$492,SAÍDAS[Status],"Concluído",SAÍDAS[Mês],F$5,SAÍDAS[Ano],$B$5,SAÍDAS[Subcategoria],$B503),SUMIFS(SAÍDAS[Valor],SAÍDAS[Categoria],$B$492,SAÍDAS[Mês],F$5,SAÍDAS[Ano],$B$5,SAÍDAS[Subcategoria],$B503))))</f>
        <v/>
      </c>
      <c r="G503" s="61" t="str">
        <f>IF($B503="","",IF($B$492="","",IF($F$4=1,SUMIFS(SAÍDAS[Valor],SAÍDAS[Categoria],$B$492,SAÍDAS[Status],"Concluído",SAÍDAS[Mês],G$5,SAÍDAS[Ano],$B$5,SAÍDAS[Subcategoria],$B503),SUMIFS(SAÍDAS[Valor],SAÍDAS[Categoria],$B$492,SAÍDAS[Mês],G$5,SAÍDAS[Ano],$B$5,SAÍDAS[Subcategoria],$B503))))</f>
        <v/>
      </c>
      <c r="H503" s="61" t="str">
        <f>IF($B503="","",IF($B$492="","",IF($F$4=1,SUMIFS(SAÍDAS[Valor],SAÍDAS[Categoria],$B$492,SAÍDAS[Status],"Concluído",SAÍDAS[Mês],H$5,SAÍDAS[Ano],$B$5,SAÍDAS[Subcategoria],$B503),SUMIFS(SAÍDAS[Valor],SAÍDAS[Categoria],$B$492,SAÍDAS[Mês],H$5,SAÍDAS[Ano],$B$5,SAÍDAS[Subcategoria],$B503))))</f>
        <v/>
      </c>
      <c r="I503" s="61" t="str">
        <f>IF($B503="","",IF($B$492="","",IF($F$4=1,SUMIFS(SAÍDAS[Valor],SAÍDAS[Categoria],$B$492,SAÍDAS[Status],"Concluído",SAÍDAS[Mês],I$5,SAÍDAS[Ano],$B$5,SAÍDAS[Subcategoria],$B503),SUMIFS(SAÍDAS[Valor],SAÍDAS[Categoria],$B$492,SAÍDAS[Mês],I$5,SAÍDAS[Ano],$B$5,SAÍDAS[Subcategoria],$B503))))</f>
        <v/>
      </c>
      <c r="J503" s="61" t="str">
        <f>IF($B503="","",IF($B$492="","",IF($F$4=1,SUMIFS(SAÍDAS[Valor],SAÍDAS[Categoria],$B$492,SAÍDAS[Status],"Concluído",SAÍDAS[Mês],J$5,SAÍDAS[Ano],$B$5,SAÍDAS[Subcategoria],$B503),SUMIFS(SAÍDAS[Valor],SAÍDAS[Categoria],$B$492,SAÍDAS[Mês],J$5,SAÍDAS[Ano],$B$5,SAÍDAS[Subcategoria],$B503))))</f>
        <v/>
      </c>
      <c r="K503" s="61" t="str">
        <f>IF($B503="","",IF($B$492="","",IF($F$4=1,SUMIFS(SAÍDAS[Valor],SAÍDAS[Categoria],$B$492,SAÍDAS[Status],"Concluído",SAÍDAS[Mês],K$5,SAÍDAS[Ano],$B$5,SAÍDAS[Subcategoria],$B503),SUMIFS(SAÍDAS[Valor],SAÍDAS[Categoria],$B$492,SAÍDAS[Mês],K$5,SAÍDAS[Ano],$B$5,SAÍDAS[Subcategoria],$B503))))</f>
        <v/>
      </c>
      <c r="L503" s="61" t="str">
        <f>IF($B503="","",IF($B$492="","",IF($F$4=1,SUMIFS(SAÍDAS[Valor],SAÍDAS[Categoria],$B$492,SAÍDAS[Status],"Concluído",SAÍDAS[Mês],L$5,SAÍDAS[Ano],$B$5,SAÍDAS[Subcategoria],$B503),SUMIFS(SAÍDAS[Valor],SAÍDAS[Categoria],$B$492,SAÍDAS[Mês],L$5,SAÍDAS[Ano],$B$5,SAÍDAS[Subcategoria],$B503))))</f>
        <v/>
      </c>
      <c r="M503" s="61" t="str">
        <f>IF($B503="","",IF($B$492="","",IF($F$4=1,SUMIFS(SAÍDAS[Valor],SAÍDAS[Categoria],$B$492,SAÍDAS[Status],"Concluído",SAÍDAS[Mês],M$5,SAÍDAS[Ano],$B$5,SAÍDAS[Subcategoria],$B503),SUMIFS(SAÍDAS[Valor],SAÍDAS[Categoria],$B$492,SAÍDAS[Mês],M$5,SAÍDAS[Ano],$B$5,SAÍDAS[Subcategoria],$B503))))</f>
        <v/>
      </c>
      <c r="N503" s="61" t="str">
        <f>IF($B503="","",IF($B$492="","",IF($F$4=1,SUMIFS(SAÍDAS[Valor],SAÍDAS[Categoria],$B$492,SAÍDAS[Status],"Concluído",SAÍDAS[Mês],N$5,SAÍDAS[Ano],$B$5,SAÍDAS[Subcategoria],$B503),SUMIFS(SAÍDAS[Valor],SAÍDAS[Categoria],$B$492,SAÍDAS[Mês],N$5,SAÍDAS[Ano],$B$5,SAÍDAS[Subcategoria],$B503))))</f>
        <v/>
      </c>
      <c r="O503" s="57">
        <f t="shared" si="19"/>
        <v>0</v>
      </c>
    </row>
    <row r="504" spans="2:15" x14ac:dyDescent="0.3">
      <c r="B504" s="93" t="str">
        <f>IF('PLANO DE CONTAS'!J106="","",'PLANO DE CONTAS'!J106)</f>
        <v/>
      </c>
      <c r="C504" s="61" t="str">
        <f>IF($B504="","",IF($B$492="","",IF($F$4=1,SUMIFS(SAÍDAS[Valor],SAÍDAS[Categoria],$B$492,SAÍDAS[Status],"Concluído",SAÍDAS[Mês],C$5,SAÍDAS[Ano],$B$5,SAÍDAS[Subcategoria],$B504),SUMIFS(SAÍDAS[Valor],SAÍDAS[Categoria],$B$492,SAÍDAS[Mês],C$5,SAÍDAS[Ano],$B$5,SAÍDAS[Subcategoria],$B504))))</f>
        <v/>
      </c>
      <c r="D504" s="61" t="str">
        <f>IF($B504="","",IF($B$492="","",IF($F$4=1,SUMIFS(SAÍDAS[Valor],SAÍDAS[Categoria],$B$492,SAÍDAS[Status],"Concluído",SAÍDAS[Mês],D$5,SAÍDAS[Ano],$B$5,SAÍDAS[Subcategoria],$B504),SUMIFS(SAÍDAS[Valor],SAÍDAS[Categoria],$B$492,SAÍDAS[Mês],D$5,SAÍDAS[Ano],$B$5,SAÍDAS[Subcategoria],$B504))))</f>
        <v/>
      </c>
      <c r="E504" s="61" t="str">
        <f>IF($B504="","",IF($B$492="","",IF($F$4=1,SUMIFS(SAÍDAS[Valor],SAÍDAS[Categoria],$B$492,SAÍDAS[Status],"Concluído",SAÍDAS[Mês],E$5,SAÍDAS[Ano],$B$5,SAÍDAS[Subcategoria],$B504),SUMIFS(SAÍDAS[Valor],SAÍDAS[Categoria],$B$492,SAÍDAS[Mês],E$5,SAÍDAS[Ano],$B$5,SAÍDAS[Subcategoria],$B504))))</f>
        <v/>
      </c>
      <c r="F504" s="61" t="str">
        <f>IF($B504="","",IF($B$492="","",IF($F$4=1,SUMIFS(SAÍDAS[Valor],SAÍDAS[Categoria],$B$492,SAÍDAS[Status],"Concluído",SAÍDAS[Mês],F$5,SAÍDAS[Ano],$B$5,SAÍDAS[Subcategoria],$B504),SUMIFS(SAÍDAS[Valor],SAÍDAS[Categoria],$B$492,SAÍDAS[Mês],F$5,SAÍDAS[Ano],$B$5,SAÍDAS[Subcategoria],$B504))))</f>
        <v/>
      </c>
      <c r="G504" s="61" t="str">
        <f>IF($B504="","",IF($B$492="","",IF($F$4=1,SUMIFS(SAÍDAS[Valor],SAÍDAS[Categoria],$B$492,SAÍDAS[Status],"Concluído",SAÍDAS[Mês],G$5,SAÍDAS[Ano],$B$5,SAÍDAS[Subcategoria],$B504),SUMIFS(SAÍDAS[Valor],SAÍDAS[Categoria],$B$492,SAÍDAS[Mês],G$5,SAÍDAS[Ano],$B$5,SAÍDAS[Subcategoria],$B504))))</f>
        <v/>
      </c>
      <c r="H504" s="61" t="str">
        <f>IF($B504="","",IF($B$492="","",IF($F$4=1,SUMIFS(SAÍDAS[Valor],SAÍDAS[Categoria],$B$492,SAÍDAS[Status],"Concluído",SAÍDAS[Mês],H$5,SAÍDAS[Ano],$B$5,SAÍDAS[Subcategoria],$B504),SUMIFS(SAÍDAS[Valor],SAÍDAS[Categoria],$B$492,SAÍDAS[Mês],H$5,SAÍDAS[Ano],$B$5,SAÍDAS[Subcategoria],$B504))))</f>
        <v/>
      </c>
      <c r="I504" s="61" t="str">
        <f>IF($B504="","",IF($B$492="","",IF($F$4=1,SUMIFS(SAÍDAS[Valor],SAÍDAS[Categoria],$B$492,SAÍDAS[Status],"Concluído",SAÍDAS[Mês],I$5,SAÍDAS[Ano],$B$5,SAÍDAS[Subcategoria],$B504),SUMIFS(SAÍDAS[Valor],SAÍDAS[Categoria],$B$492,SAÍDAS[Mês],I$5,SAÍDAS[Ano],$B$5,SAÍDAS[Subcategoria],$B504))))</f>
        <v/>
      </c>
      <c r="J504" s="61" t="str">
        <f>IF($B504="","",IF($B$492="","",IF($F$4=1,SUMIFS(SAÍDAS[Valor],SAÍDAS[Categoria],$B$492,SAÍDAS[Status],"Concluído",SAÍDAS[Mês],J$5,SAÍDAS[Ano],$B$5,SAÍDAS[Subcategoria],$B504),SUMIFS(SAÍDAS[Valor],SAÍDAS[Categoria],$B$492,SAÍDAS[Mês],J$5,SAÍDAS[Ano],$B$5,SAÍDAS[Subcategoria],$B504))))</f>
        <v/>
      </c>
      <c r="K504" s="61" t="str">
        <f>IF($B504="","",IF($B$492="","",IF($F$4=1,SUMIFS(SAÍDAS[Valor],SAÍDAS[Categoria],$B$492,SAÍDAS[Status],"Concluído",SAÍDAS[Mês],K$5,SAÍDAS[Ano],$B$5,SAÍDAS[Subcategoria],$B504),SUMIFS(SAÍDAS[Valor],SAÍDAS[Categoria],$B$492,SAÍDAS[Mês],K$5,SAÍDAS[Ano],$B$5,SAÍDAS[Subcategoria],$B504))))</f>
        <v/>
      </c>
      <c r="L504" s="61" t="str">
        <f>IF($B504="","",IF($B$492="","",IF($F$4=1,SUMIFS(SAÍDAS[Valor],SAÍDAS[Categoria],$B$492,SAÍDAS[Status],"Concluído",SAÍDAS[Mês],L$5,SAÍDAS[Ano],$B$5,SAÍDAS[Subcategoria],$B504),SUMIFS(SAÍDAS[Valor],SAÍDAS[Categoria],$B$492,SAÍDAS[Mês],L$5,SAÍDAS[Ano],$B$5,SAÍDAS[Subcategoria],$B504))))</f>
        <v/>
      </c>
      <c r="M504" s="61" t="str">
        <f>IF($B504="","",IF($B$492="","",IF($F$4=1,SUMIFS(SAÍDAS[Valor],SAÍDAS[Categoria],$B$492,SAÍDAS[Status],"Concluído",SAÍDAS[Mês],M$5,SAÍDAS[Ano],$B$5,SAÍDAS[Subcategoria],$B504),SUMIFS(SAÍDAS[Valor],SAÍDAS[Categoria],$B$492,SAÍDAS[Mês],M$5,SAÍDAS[Ano],$B$5,SAÍDAS[Subcategoria],$B504))))</f>
        <v/>
      </c>
      <c r="N504" s="61" t="str">
        <f>IF($B504="","",IF($B$492="","",IF($F$4=1,SUMIFS(SAÍDAS[Valor],SAÍDAS[Categoria],$B$492,SAÍDAS[Status],"Concluído",SAÍDAS[Mês],N$5,SAÍDAS[Ano],$B$5,SAÍDAS[Subcategoria],$B504),SUMIFS(SAÍDAS[Valor],SAÍDAS[Categoria],$B$492,SAÍDAS[Mês],N$5,SAÍDAS[Ano],$B$5,SAÍDAS[Subcategoria],$B504))))</f>
        <v/>
      </c>
      <c r="O504" s="57">
        <f t="shared" si="19"/>
        <v>0</v>
      </c>
    </row>
    <row r="505" spans="2:15" x14ac:dyDescent="0.3">
      <c r="B505" s="93" t="str">
        <f>IF('PLANO DE CONTAS'!J107="","",'PLANO DE CONTAS'!J107)</f>
        <v/>
      </c>
      <c r="C505" s="61" t="str">
        <f>IF($B505="","",IF($B$492="","",IF($F$4=1,SUMIFS(SAÍDAS[Valor],SAÍDAS[Categoria],$B$492,SAÍDAS[Status],"Concluído",SAÍDAS[Mês],C$5,SAÍDAS[Ano],$B$5,SAÍDAS[Subcategoria],$B505),SUMIFS(SAÍDAS[Valor],SAÍDAS[Categoria],$B$492,SAÍDAS[Mês],C$5,SAÍDAS[Ano],$B$5,SAÍDAS[Subcategoria],$B505))))</f>
        <v/>
      </c>
      <c r="D505" s="61" t="str">
        <f>IF($B505="","",IF($B$492="","",IF($F$4=1,SUMIFS(SAÍDAS[Valor],SAÍDAS[Categoria],$B$492,SAÍDAS[Status],"Concluído",SAÍDAS[Mês],D$5,SAÍDAS[Ano],$B$5,SAÍDAS[Subcategoria],$B505),SUMIFS(SAÍDAS[Valor],SAÍDAS[Categoria],$B$492,SAÍDAS[Mês],D$5,SAÍDAS[Ano],$B$5,SAÍDAS[Subcategoria],$B505))))</f>
        <v/>
      </c>
      <c r="E505" s="61" t="str">
        <f>IF($B505="","",IF($B$492="","",IF($F$4=1,SUMIFS(SAÍDAS[Valor],SAÍDAS[Categoria],$B$492,SAÍDAS[Status],"Concluído",SAÍDAS[Mês],E$5,SAÍDAS[Ano],$B$5,SAÍDAS[Subcategoria],$B505),SUMIFS(SAÍDAS[Valor],SAÍDAS[Categoria],$B$492,SAÍDAS[Mês],E$5,SAÍDAS[Ano],$B$5,SAÍDAS[Subcategoria],$B505))))</f>
        <v/>
      </c>
      <c r="F505" s="61" t="str">
        <f>IF($B505="","",IF($B$492="","",IF($F$4=1,SUMIFS(SAÍDAS[Valor],SAÍDAS[Categoria],$B$492,SAÍDAS[Status],"Concluído",SAÍDAS[Mês],F$5,SAÍDAS[Ano],$B$5,SAÍDAS[Subcategoria],$B505),SUMIFS(SAÍDAS[Valor],SAÍDAS[Categoria],$B$492,SAÍDAS[Mês],F$5,SAÍDAS[Ano],$B$5,SAÍDAS[Subcategoria],$B505))))</f>
        <v/>
      </c>
      <c r="G505" s="61" t="str">
        <f>IF($B505="","",IF($B$492="","",IF($F$4=1,SUMIFS(SAÍDAS[Valor],SAÍDAS[Categoria],$B$492,SAÍDAS[Status],"Concluído",SAÍDAS[Mês],G$5,SAÍDAS[Ano],$B$5,SAÍDAS[Subcategoria],$B505),SUMIFS(SAÍDAS[Valor],SAÍDAS[Categoria],$B$492,SAÍDAS[Mês],G$5,SAÍDAS[Ano],$B$5,SAÍDAS[Subcategoria],$B505))))</f>
        <v/>
      </c>
      <c r="H505" s="61" t="str">
        <f>IF($B505="","",IF($B$492="","",IF($F$4=1,SUMIFS(SAÍDAS[Valor],SAÍDAS[Categoria],$B$492,SAÍDAS[Status],"Concluído",SAÍDAS[Mês],H$5,SAÍDAS[Ano],$B$5,SAÍDAS[Subcategoria],$B505),SUMIFS(SAÍDAS[Valor],SAÍDAS[Categoria],$B$492,SAÍDAS[Mês],H$5,SAÍDAS[Ano],$B$5,SAÍDAS[Subcategoria],$B505))))</f>
        <v/>
      </c>
      <c r="I505" s="61" t="str">
        <f>IF($B505="","",IF($B$492="","",IF($F$4=1,SUMIFS(SAÍDAS[Valor],SAÍDAS[Categoria],$B$492,SAÍDAS[Status],"Concluído",SAÍDAS[Mês],I$5,SAÍDAS[Ano],$B$5,SAÍDAS[Subcategoria],$B505),SUMIFS(SAÍDAS[Valor],SAÍDAS[Categoria],$B$492,SAÍDAS[Mês],I$5,SAÍDAS[Ano],$B$5,SAÍDAS[Subcategoria],$B505))))</f>
        <v/>
      </c>
      <c r="J505" s="61" t="str">
        <f>IF($B505="","",IF($B$492="","",IF($F$4=1,SUMIFS(SAÍDAS[Valor],SAÍDAS[Categoria],$B$492,SAÍDAS[Status],"Concluído",SAÍDAS[Mês],J$5,SAÍDAS[Ano],$B$5,SAÍDAS[Subcategoria],$B505),SUMIFS(SAÍDAS[Valor],SAÍDAS[Categoria],$B$492,SAÍDAS[Mês],J$5,SAÍDAS[Ano],$B$5,SAÍDAS[Subcategoria],$B505))))</f>
        <v/>
      </c>
      <c r="K505" s="61" t="str">
        <f>IF($B505="","",IF($B$492="","",IF($F$4=1,SUMIFS(SAÍDAS[Valor],SAÍDAS[Categoria],$B$492,SAÍDAS[Status],"Concluído",SAÍDAS[Mês],K$5,SAÍDAS[Ano],$B$5,SAÍDAS[Subcategoria],$B505),SUMIFS(SAÍDAS[Valor],SAÍDAS[Categoria],$B$492,SAÍDAS[Mês],K$5,SAÍDAS[Ano],$B$5,SAÍDAS[Subcategoria],$B505))))</f>
        <v/>
      </c>
      <c r="L505" s="61" t="str">
        <f>IF($B505="","",IF($B$492="","",IF($F$4=1,SUMIFS(SAÍDAS[Valor],SAÍDAS[Categoria],$B$492,SAÍDAS[Status],"Concluído",SAÍDAS[Mês],L$5,SAÍDAS[Ano],$B$5,SAÍDAS[Subcategoria],$B505),SUMIFS(SAÍDAS[Valor],SAÍDAS[Categoria],$B$492,SAÍDAS[Mês],L$5,SAÍDAS[Ano],$B$5,SAÍDAS[Subcategoria],$B505))))</f>
        <v/>
      </c>
      <c r="M505" s="61" t="str">
        <f>IF($B505="","",IF($B$492="","",IF($F$4=1,SUMIFS(SAÍDAS[Valor],SAÍDAS[Categoria],$B$492,SAÍDAS[Status],"Concluído",SAÍDAS[Mês],M$5,SAÍDAS[Ano],$B$5,SAÍDAS[Subcategoria],$B505),SUMIFS(SAÍDAS[Valor],SAÍDAS[Categoria],$B$492,SAÍDAS[Mês],M$5,SAÍDAS[Ano],$B$5,SAÍDAS[Subcategoria],$B505))))</f>
        <v/>
      </c>
      <c r="N505" s="61" t="str">
        <f>IF($B505="","",IF($B$492="","",IF($F$4=1,SUMIFS(SAÍDAS[Valor],SAÍDAS[Categoria],$B$492,SAÍDAS[Status],"Concluído",SAÍDAS[Mês],N$5,SAÍDAS[Ano],$B$5,SAÍDAS[Subcategoria],$B505),SUMIFS(SAÍDAS[Valor],SAÍDAS[Categoria],$B$492,SAÍDAS[Mês],N$5,SAÍDAS[Ano],$B$5,SAÍDAS[Subcategoria],$B505))))</f>
        <v/>
      </c>
      <c r="O505" s="57">
        <f t="shared" si="19"/>
        <v>0</v>
      </c>
    </row>
    <row r="506" spans="2:15" x14ac:dyDescent="0.3">
      <c r="B506" s="93" t="str">
        <f>IF('PLANO DE CONTAS'!J108="","",'PLANO DE CONTAS'!J108)</f>
        <v/>
      </c>
      <c r="C506" s="61" t="str">
        <f>IF($B506="","",IF($B$492="","",IF($F$4=1,SUMIFS(SAÍDAS[Valor],SAÍDAS[Categoria],$B$492,SAÍDAS[Status],"Concluído",SAÍDAS[Mês],C$5,SAÍDAS[Ano],$B$5,SAÍDAS[Subcategoria],$B506),SUMIFS(SAÍDAS[Valor],SAÍDAS[Categoria],$B$492,SAÍDAS[Mês],C$5,SAÍDAS[Ano],$B$5,SAÍDAS[Subcategoria],$B506))))</f>
        <v/>
      </c>
      <c r="D506" s="61" t="str">
        <f>IF($B506="","",IF($B$492="","",IF($F$4=1,SUMIFS(SAÍDAS[Valor],SAÍDAS[Categoria],$B$492,SAÍDAS[Status],"Concluído",SAÍDAS[Mês],D$5,SAÍDAS[Ano],$B$5,SAÍDAS[Subcategoria],$B506),SUMIFS(SAÍDAS[Valor],SAÍDAS[Categoria],$B$492,SAÍDAS[Mês],D$5,SAÍDAS[Ano],$B$5,SAÍDAS[Subcategoria],$B506))))</f>
        <v/>
      </c>
      <c r="E506" s="61" t="str">
        <f>IF($B506="","",IF($B$492="","",IF($F$4=1,SUMIFS(SAÍDAS[Valor],SAÍDAS[Categoria],$B$492,SAÍDAS[Status],"Concluído",SAÍDAS[Mês],E$5,SAÍDAS[Ano],$B$5,SAÍDAS[Subcategoria],$B506),SUMIFS(SAÍDAS[Valor],SAÍDAS[Categoria],$B$492,SAÍDAS[Mês],E$5,SAÍDAS[Ano],$B$5,SAÍDAS[Subcategoria],$B506))))</f>
        <v/>
      </c>
      <c r="F506" s="61" t="str">
        <f>IF($B506="","",IF($B$492="","",IF($F$4=1,SUMIFS(SAÍDAS[Valor],SAÍDAS[Categoria],$B$492,SAÍDAS[Status],"Concluído",SAÍDAS[Mês],F$5,SAÍDAS[Ano],$B$5,SAÍDAS[Subcategoria],$B506),SUMIFS(SAÍDAS[Valor],SAÍDAS[Categoria],$B$492,SAÍDAS[Mês],F$5,SAÍDAS[Ano],$B$5,SAÍDAS[Subcategoria],$B506))))</f>
        <v/>
      </c>
      <c r="G506" s="61" t="str">
        <f>IF($B506="","",IF($B$492="","",IF($F$4=1,SUMIFS(SAÍDAS[Valor],SAÍDAS[Categoria],$B$492,SAÍDAS[Status],"Concluído",SAÍDAS[Mês],G$5,SAÍDAS[Ano],$B$5,SAÍDAS[Subcategoria],$B506),SUMIFS(SAÍDAS[Valor],SAÍDAS[Categoria],$B$492,SAÍDAS[Mês],G$5,SAÍDAS[Ano],$B$5,SAÍDAS[Subcategoria],$B506))))</f>
        <v/>
      </c>
      <c r="H506" s="61" t="str">
        <f>IF($B506="","",IF($B$492="","",IF($F$4=1,SUMIFS(SAÍDAS[Valor],SAÍDAS[Categoria],$B$492,SAÍDAS[Status],"Concluído",SAÍDAS[Mês],H$5,SAÍDAS[Ano],$B$5,SAÍDAS[Subcategoria],$B506),SUMIFS(SAÍDAS[Valor],SAÍDAS[Categoria],$B$492,SAÍDAS[Mês],H$5,SAÍDAS[Ano],$B$5,SAÍDAS[Subcategoria],$B506))))</f>
        <v/>
      </c>
      <c r="I506" s="61" t="str">
        <f>IF($B506="","",IF($B$492="","",IF($F$4=1,SUMIFS(SAÍDAS[Valor],SAÍDAS[Categoria],$B$492,SAÍDAS[Status],"Concluído",SAÍDAS[Mês],I$5,SAÍDAS[Ano],$B$5,SAÍDAS[Subcategoria],$B506),SUMIFS(SAÍDAS[Valor],SAÍDAS[Categoria],$B$492,SAÍDAS[Mês],I$5,SAÍDAS[Ano],$B$5,SAÍDAS[Subcategoria],$B506))))</f>
        <v/>
      </c>
      <c r="J506" s="61" t="str">
        <f>IF($B506="","",IF($B$492="","",IF($F$4=1,SUMIFS(SAÍDAS[Valor],SAÍDAS[Categoria],$B$492,SAÍDAS[Status],"Concluído",SAÍDAS[Mês],J$5,SAÍDAS[Ano],$B$5,SAÍDAS[Subcategoria],$B506),SUMIFS(SAÍDAS[Valor],SAÍDAS[Categoria],$B$492,SAÍDAS[Mês],J$5,SAÍDAS[Ano],$B$5,SAÍDAS[Subcategoria],$B506))))</f>
        <v/>
      </c>
      <c r="K506" s="61" t="str">
        <f>IF($B506="","",IF($B$492="","",IF($F$4=1,SUMIFS(SAÍDAS[Valor],SAÍDAS[Categoria],$B$492,SAÍDAS[Status],"Concluído",SAÍDAS[Mês],K$5,SAÍDAS[Ano],$B$5,SAÍDAS[Subcategoria],$B506),SUMIFS(SAÍDAS[Valor],SAÍDAS[Categoria],$B$492,SAÍDAS[Mês],K$5,SAÍDAS[Ano],$B$5,SAÍDAS[Subcategoria],$B506))))</f>
        <v/>
      </c>
      <c r="L506" s="61" t="str">
        <f>IF($B506="","",IF($B$492="","",IF($F$4=1,SUMIFS(SAÍDAS[Valor],SAÍDAS[Categoria],$B$492,SAÍDAS[Status],"Concluído",SAÍDAS[Mês],L$5,SAÍDAS[Ano],$B$5,SAÍDAS[Subcategoria],$B506),SUMIFS(SAÍDAS[Valor],SAÍDAS[Categoria],$B$492,SAÍDAS[Mês],L$5,SAÍDAS[Ano],$B$5,SAÍDAS[Subcategoria],$B506))))</f>
        <v/>
      </c>
      <c r="M506" s="61" t="str">
        <f>IF($B506="","",IF($B$492="","",IF($F$4=1,SUMIFS(SAÍDAS[Valor],SAÍDAS[Categoria],$B$492,SAÍDAS[Status],"Concluído",SAÍDAS[Mês],M$5,SAÍDAS[Ano],$B$5,SAÍDAS[Subcategoria],$B506),SUMIFS(SAÍDAS[Valor],SAÍDAS[Categoria],$B$492,SAÍDAS[Mês],M$5,SAÍDAS[Ano],$B$5,SAÍDAS[Subcategoria],$B506))))</f>
        <v/>
      </c>
      <c r="N506" s="61" t="str">
        <f>IF($B506="","",IF($B$492="","",IF($F$4=1,SUMIFS(SAÍDAS[Valor],SAÍDAS[Categoria],$B$492,SAÍDAS[Status],"Concluído",SAÍDAS[Mês],N$5,SAÍDAS[Ano],$B$5,SAÍDAS[Subcategoria],$B506),SUMIFS(SAÍDAS[Valor],SAÍDAS[Categoria],$B$492,SAÍDAS[Mês],N$5,SAÍDAS[Ano],$B$5,SAÍDAS[Subcategoria],$B506))))</f>
        <v/>
      </c>
      <c r="O506" s="57">
        <f t="shared" si="19"/>
        <v>0</v>
      </c>
    </row>
    <row r="507" spans="2:15" x14ac:dyDescent="0.3">
      <c r="B507" s="93" t="str">
        <f>IF('PLANO DE CONTAS'!J109="","",'PLANO DE CONTAS'!J109)</f>
        <v/>
      </c>
      <c r="C507" s="61" t="str">
        <f>IF($B507="","",IF($B$492="","",IF($F$4=1,SUMIFS(SAÍDAS[Valor],SAÍDAS[Categoria],$B$492,SAÍDAS[Status],"Concluído",SAÍDAS[Mês],C$5,SAÍDAS[Ano],$B$5,SAÍDAS[Subcategoria],$B507),SUMIFS(SAÍDAS[Valor],SAÍDAS[Categoria],$B$492,SAÍDAS[Mês],C$5,SAÍDAS[Ano],$B$5,SAÍDAS[Subcategoria],$B507))))</f>
        <v/>
      </c>
      <c r="D507" s="61" t="str">
        <f>IF($B507="","",IF($B$492="","",IF($F$4=1,SUMIFS(SAÍDAS[Valor],SAÍDAS[Categoria],$B$492,SAÍDAS[Status],"Concluído",SAÍDAS[Mês],D$5,SAÍDAS[Ano],$B$5,SAÍDAS[Subcategoria],$B507),SUMIFS(SAÍDAS[Valor],SAÍDAS[Categoria],$B$492,SAÍDAS[Mês],D$5,SAÍDAS[Ano],$B$5,SAÍDAS[Subcategoria],$B507))))</f>
        <v/>
      </c>
      <c r="E507" s="61" t="str">
        <f>IF($B507="","",IF($B$492="","",IF($F$4=1,SUMIFS(SAÍDAS[Valor],SAÍDAS[Categoria],$B$492,SAÍDAS[Status],"Concluído",SAÍDAS[Mês],E$5,SAÍDAS[Ano],$B$5,SAÍDAS[Subcategoria],$B507),SUMIFS(SAÍDAS[Valor],SAÍDAS[Categoria],$B$492,SAÍDAS[Mês],E$5,SAÍDAS[Ano],$B$5,SAÍDAS[Subcategoria],$B507))))</f>
        <v/>
      </c>
      <c r="F507" s="61" t="str">
        <f>IF($B507="","",IF($B$492="","",IF($F$4=1,SUMIFS(SAÍDAS[Valor],SAÍDAS[Categoria],$B$492,SAÍDAS[Status],"Concluído",SAÍDAS[Mês],F$5,SAÍDAS[Ano],$B$5,SAÍDAS[Subcategoria],$B507),SUMIFS(SAÍDAS[Valor],SAÍDAS[Categoria],$B$492,SAÍDAS[Mês],F$5,SAÍDAS[Ano],$B$5,SAÍDAS[Subcategoria],$B507))))</f>
        <v/>
      </c>
      <c r="G507" s="61" t="str">
        <f>IF($B507="","",IF($B$492="","",IF($F$4=1,SUMIFS(SAÍDAS[Valor],SAÍDAS[Categoria],$B$492,SAÍDAS[Status],"Concluído",SAÍDAS[Mês],G$5,SAÍDAS[Ano],$B$5,SAÍDAS[Subcategoria],$B507),SUMIFS(SAÍDAS[Valor],SAÍDAS[Categoria],$B$492,SAÍDAS[Mês],G$5,SAÍDAS[Ano],$B$5,SAÍDAS[Subcategoria],$B507))))</f>
        <v/>
      </c>
      <c r="H507" s="61" t="str">
        <f>IF($B507="","",IF($B$492="","",IF($F$4=1,SUMIFS(SAÍDAS[Valor],SAÍDAS[Categoria],$B$492,SAÍDAS[Status],"Concluído",SAÍDAS[Mês],H$5,SAÍDAS[Ano],$B$5,SAÍDAS[Subcategoria],$B507),SUMIFS(SAÍDAS[Valor],SAÍDAS[Categoria],$B$492,SAÍDAS[Mês],H$5,SAÍDAS[Ano],$B$5,SAÍDAS[Subcategoria],$B507))))</f>
        <v/>
      </c>
      <c r="I507" s="61" t="str">
        <f>IF($B507="","",IF($B$492="","",IF($F$4=1,SUMIFS(SAÍDAS[Valor],SAÍDAS[Categoria],$B$492,SAÍDAS[Status],"Concluído",SAÍDAS[Mês],I$5,SAÍDAS[Ano],$B$5,SAÍDAS[Subcategoria],$B507),SUMIFS(SAÍDAS[Valor],SAÍDAS[Categoria],$B$492,SAÍDAS[Mês],I$5,SAÍDAS[Ano],$B$5,SAÍDAS[Subcategoria],$B507))))</f>
        <v/>
      </c>
      <c r="J507" s="61" t="str">
        <f>IF($B507="","",IF($B$492="","",IF($F$4=1,SUMIFS(SAÍDAS[Valor],SAÍDAS[Categoria],$B$492,SAÍDAS[Status],"Concluído",SAÍDAS[Mês],J$5,SAÍDAS[Ano],$B$5,SAÍDAS[Subcategoria],$B507),SUMIFS(SAÍDAS[Valor],SAÍDAS[Categoria],$B$492,SAÍDAS[Mês],J$5,SAÍDAS[Ano],$B$5,SAÍDAS[Subcategoria],$B507))))</f>
        <v/>
      </c>
      <c r="K507" s="61" t="str">
        <f>IF($B507="","",IF($B$492="","",IF($F$4=1,SUMIFS(SAÍDAS[Valor],SAÍDAS[Categoria],$B$492,SAÍDAS[Status],"Concluído",SAÍDAS[Mês],K$5,SAÍDAS[Ano],$B$5,SAÍDAS[Subcategoria],$B507),SUMIFS(SAÍDAS[Valor],SAÍDAS[Categoria],$B$492,SAÍDAS[Mês],K$5,SAÍDAS[Ano],$B$5,SAÍDAS[Subcategoria],$B507))))</f>
        <v/>
      </c>
      <c r="L507" s="61" t="str">
        <f>IF($B507="","",IF($B$492="","",IF($F$4=1,SUMIFS(SAÍDAS[Valor],SAÍDAS[Categoria],$B$492,SAÍDAS[Status],"Concluído",SAÍDAS[Mês],L$5,SAÍDAS[Ano],$B$5,SAÍDAS[Subcategoria],$B507),SUMIFS(SAÍDAS[Valor],SAÍDAS[Categoria],$B$492,SAÍDAS[Mês],L$5,SAÍDAS[Ano],$B$5,SAÍDAS[Subcategoria],$B507))))</f>
        <v/>
      </c>
      <c r="M507" s="61" t="str">
        <f>IF($B507="","",IF($B$492="","",IF($F$4=1,SUMIFS(SAÍDAS[Valor],SAÍDAS[Categoria],$B$492,SAÍDAS[Status],"Concluído",SAÍDAS[Mês],M$5,SAÍDAS[Ano],$B$5,SAÍDAS[Subcategoria],$B507),SUMIFS(SAÍDAS[Valor],SAÍDAS[Categoria],$B$492,SAÍDAS[Mês],M$5,SAÍDAS[Ano],$B$5,SAÍDAS[Subcategoria],$B507))))</f>
        <v/>
      </c>
      <c r="N507" s="61" t="str">
        <f>IF($B507="","",IF($B$492="","",IF($F$4=1,SUMIFS(SAÍDAS[Valor],SAÍDAS[Categoria],$B$492,SAÍDAS[Status],"Concluído",SAÍDAS[Mês],N$5,SAÍDAS[Ano],$B$5,SAÍDAS[Subcategoria],$B507),SUMIFS(SAÍDAS[Valor],SAÍDAS[Categoria],$B$492,SAÍDAS[Mês],N$5,SAÍDAS[Ano],$B$5,SAÍDAS[Subcategoria],$B507))))</f>
        <v/>
      </c>
      <c r="O507" s="57">
        <f t="shared" si="19"/>
        <v>0</v>
      </c>
    </row>
    <row r="508" spans="2:15" x14ac:dyDescent="0.3">
      <c r="B508" s="93" t="str">
        <f>IF('PLANO DE CONTAS'!J110="","",'PLANO DE CONTAS'!J110)</f>
        <v/>
      </c>
      <c r="C508" s="61" t="str">
        <f>IF($B508="","",IF($B$492="","",IF($F$4=1,SUMIFS(SAÍDAS[Valor],SAÍDAS[Categoria],$B$492,SAÍDAS[Status],"Concluído",SAÍDAS[Mês],C$5,SAÍDAS[Ano],$B$5,SAÍDAS[Subcategoria],$B508),SUMIFS(SAÍDAS[Valor],SAÍDAS[Categoria],$B$492,SAÍDAS[Mês],C$5,SAÍDAS[Ano],$B$5,SAÍDAS[Subcategoria],$B508))))</f>
        <v/>
      </c>
      <c r="D508" s="61" t="str">
        <f>IF($B508="","",IF($B$492="","",IF($F$4=1,SUMIFS(SAÍDAS[Valor],SAÍDAS[Categoria],$B$492,SAÍDAS[Status],"Concluído",SAÍDAS[Mês],D$5,SAÍDAS[Ano],$B$5,SAÍDAS[Subcategoria],$B508),SUMIFS(SAÍDAS[Valor],SAÍDAS[Categoria],$B$492,SAÍDAS[Mês],D$5,SAÍDAS[Ano],$B$5,SAÍDAS[Subcategoria],$B508))))</f>
        <v/>
      </c>
      <c r="E508" s="61" t="str">
        <f>IF($B508="","",IF($B$492="","",IF($F$4=1,SUMIFS(SAÍDAS[Valor],SAÍDAS[Categoria],$B$492,SAÍDAS[Status],"Concluído",SAÍDAS[Mês],E$5,SAÍDAS[Ano],$B$5,SAÍDAS[Subcategoria],$B508),SUMIFS(SAÍDAS[Valor],SAÍDAS[Categoria],$B$492,SAÍDAS[Mês],E$5,SAÍDAS[Ano],$B$5,SAÍDAS[Subcategoria],$B508))))</f>
        <v/>
      </c>
      <c r="F508" s="61" t="str">
        <f>IF($B508="","",IF($B$492="","",IF($F$4=1,SUMIFS(SAÍDAS[Valor],SAÍDAS[Categoria],$B$492,SAÍDAS[Status],"Concluído",SAÍDAS[Mês],F$5,SAÍDAS[Ano],$B$5,SAÍDAS[Subcategoria],$B508),SUMIFS(SAÍDAS[Valor],SAÍDAS[Categoria],$B$492,SAÍDAS[Mês],F$5,SAÍDAS[Ano],$B$5,SAÍDAS[Subcategoria],$B508))))</f>
        <v/>
      </c>
      <c r="G508" s="61" t="str">
        <f>IF($B508="","",IF($B$492="","",IF($F$4=1,SUMIFS(SAÍDAS[Valor],SAÍDAS[Categoria],$B$492,SAÍDAS[Status],"Concluído",SAÍDAS[Mês],G$5,SAÍDAS[Ano],$B$5,SAÍDAS[Subcategoria],$B508),SUMIFS(SAÍDAS[Valor],SAÍDAS[Categoria],$B$492,SAÍDAS[Mês],G$5,SAÍDAS[Ano],$B$5,SAÍDAS[Subcategoria],$B508))))</f>
        <v/>
      </c>
      <c r="H508" s="61" t="str">
        <f>IF($B508="","",IF($B$492="","",IF($F$4=1,SUMIFS(SAÍDAS[Valor],SAÍDAS[Categoria],$B$492,SAÍDAS[Status],"Concluído",SAÍDAS[Mês],H$5,SAÍDAS[Ano],$B$5,SAÍDAS[Subcategoria],$B508),SUMIFS(SAÍDAS[Valor],SAÍDAS[Categoria],$B$492,SAÍDAS[Mês],H$5,SAÍDAS[Ano],$B$5,SAÍDAS[Subcategoria],$B508))))</f>
        <v/>
      </c>
      <c r="I508" s="61" t="str">
        <f>IF($B508="","",IF($B$492="","",IF($F$4=1,SUMIFS(SAÍDAS[Valor],SAÍDAS[Categoria],$B$492,SAÍDAS[Status],"Concluído",SAÍDAS[Mês],I$5,SAÍDAS[Ano],$B$5,SAÍDAS[Subcategoria],$B508),SUMIFS(SAÍDAS[Valor],SAÍDAS[Categoria],$B$492,SAÍDAS[Mês],I$5,SAÍDAS[Ano],$B$5,SAÍDAS[Subcategoria],$B508))))</f>
        <v/>
      </c>
      <c r="J508" s="61" t="str">
        <f>IF($B508="","",IF($B$492="","",IF($F$4=1,SUMIFS(SAÍDAS[Valor],SAÍDAS[Categoria],$B$492,SAÍDAS[Status],"Concluído",SAÍDAS[Mês],J$5,SAÍDAS[Ano],$B$5,SAÍDAS[Subcategoria],$B508),SUMIFS(SAÍDAS[Valor],SAÍDAS[Categoria],$B$492,SAÍDAS[Mês],J$5,SAÍDAS[Ano],$B$5,SAÍDAS[Subcategoria],$B508))))</f>
        <v/>
      </c>
      <c r="K508" s="61" t="str">
        <f>IF($B508="","",IF($B$492="","",IF($F$4=1,SUMIFS(SAÍDAS[Valor],SAÍDAS[Categoria],$B$492,SAÍDAS[Status],"Concluído",SAÍDAS[Mês],K$5,SAÍDAS[Ano],$B$5,SAÍDAS[Subcategoria],$B508),SUMIFS(SAÍDAS[Valor],SAÍDAS[Categoria],$B$492,SAÍDAS[Mês],K$5,SAÍDAS[Ano],$B$5,SAÍDAS[Subcategoria],$B508))))</f>
        <v/>
      </c>
      <c r="L508" s="61" t="str">
        <f>IF($B508="","",IF($B$492="","",IF($F$4=1,SUMIFS(SAÍDAS[Valor],SAÍDAS[Categoria],$B$492,SAÍDAS[Status],"Concluído",SAÍDAS[Mês],L$5,SAÍDAS[Ano],$B$5,SAÍDAS[Subcategoria],$B508),SUMIFS(SAÍDAS[Valor],SAÍDAS[Categoria],$B$492,SAÍDAS[Mês],L$5,SAÍDAS[Ano],$B$5,SAÍDAS[Subcategoria],$B508))))</f>
        <v/>
      </c>
      <c r="M508" s="61" t="str">
        <f>IF($B508="","",IF($B$492="","",IF($F$4=1,SUMIFS(SAÍDAS[Valor],SAÍDAS[Categoria],$B$492,SAÍDAS[Status],"Concluído",SAÍDAS[Mês],M$5,SAÍDAS[Ano],$B$5,SAÍDAS[Subcategoria],$B508),SUMIFS(SAÍDAS[Valor],SAÍDAS[Categoria],$B$492,SAÍDAS[Mês],M$5,SAÍDAS[Ano],$B$5,SAÍDAS[Subcategoria],$B508))))</f>
        <v/>
      </c>
      <c r="N508" s="61" t="str">
        <f>IF($B508="","",IF($B$492="","",IF($F$4=1,SUMIFS(SAÍDAS[Valor],SAÍDAS[Categoria],$B$492,SAÍDAS[Status],"Concluído",SAÍDAS[Mês],N$5,SAÍDAS[Ano],$B$5,SAÍDAS[Subcategoria],$B508),SUMIFS(SAÍDAS[Valor],SAÍDAS[Categoria],$B$492,SAÍDAS[Mês],N$5,SAÍDAS[Ano],$B$5,SAÍDAS[Subcategoria],$B508))))</f>
        <v/>
      </c>
      <c r="O508" s="57">
        <f t="shared" si="19"/>
        <v>0</v>
      </c>
    </row>
    <row r="509" spans="2:15" x14ac:dyDescent="0.3">
      <c r="B509" s="93" t="str">
        <f>IF('PLANO DE CONTAS'!J111="","",'PLANO DE CONTAS'!J111)</f>
        <v/>
      </c>
      <c r="C509" s="61" t="str">
        <f>IF($B509="","",IF($B$492="","",IF($F$4=1,SUMIFS(SAÍDAS[Valor],SAÍDAS[Categoria],$B$492,SAÍDAS[Status],"Concluído",SAÍDAS[Mês],C$5,SAÍDAS[Ano],$B$5,SAÍDAS[Subcategoria],$B509),SUMIFS(SAÍDAS[Valor],SAÍDAS[Categoria],$B$492,SAÍDAS[Mês],C$5,SAÍDAS[Ano],$B$5,SAÍDAS[Subcategoria],$B509))))</f>
        <v/>
      </c>
      <c r="D509" s="61" t="str">
        <f>IF($B509="","",IF($B$492="","",IF($F$4=1,SUMIFS(SAÍDAS[Valor],SAÍDAS[Categoria],$B$492,SAÍDAS[Status],"Concluído",SAÍDAS[Mês],D$5,SAÍDAS[Ano],$B$5,SAÍDAS[Subcategoria],$B509),SUMIFS(SAÍDAS[Valor],SAÍDAS[Categoria],$B$492,SAÍDAS[Mês],D$5,SAÍDAS[Ano],$B$5,SAÍDAS[Subcategoria],$B509))))</f>
        <v/>
      </c>
      <c r="E509" s="61" t="str">
        <f>IF($B509="","",IF($B$492="","",IF($F$4=1,SUMIFS(SAÍDAS[Valor],SAÍDAS[Categoria],$B$492,SAÍDAS[Status],"Concluído",SAÍDAS[Mês],E$5,SAÍDAS[Ano],$B$5,SAÍDAS[Subcategoria],$B509),SUMIFS(SAÍDAS[Valor],SAÍDAS[Categoria],$B$492,SAÍDAS[Mês],E$5,SAÍDAS[Ano],$B$5,SAÍDAS[Subcategoria],$B509))))</f>
        <v/>
      </c>
      <c r="F509" s="61" t="str">
        <f>IF($B509="","",IF($B$492="","",IF($F$4=1,SUMIFS(SAÍDAS[Valor],SAÍDAS[Categoria],$B$492,SAÍDAS[Status],"Concluído",SAÍDAS[Mês],F$5,SAÍDAS[Ano],$B$5,SAÍDAS[Subcategoria],$B509),SUMIFS(SAÍDAS[Valor],SAÍDAS[Categoria],$B$492,SAÍDAS[Mês],F$5,SAÍDAS[Ano],$B$5,SAÍDAS[Subcategoria],$B509))))</f>
        <v/>
      </c>
      <c r="G509" s="61" t="str">
        <f>IF($B509="","",IF($B$492="","",IF($F$4=1,SUMIFS(SAÍDAS[Valor],SAÍDAS[Categoria],$B$492,SAÍDAS[Status],"Concluído",SAÍDAS[Mês],G$5,SAÍDAS[Ano],$B$5,SAÍDAS[Subcategoria],$B509),SUMIFS(SAÍDAS[Valor],SAÍDAS[Categoria],$B$492,SAÍDAS[Mês],G$5,SAÍDAS[Ano],$B$5,SAÍDAS[Subcategoria],$B509))))</f>
        <v/>
      </c>
      <c r="H509" s="61" t="str">
        <f>IF($B509="","",IF($B$492="","",IF($F$4=1,SUMIFS(SAÍDAS[Valor],SAÍDAS[Categoria],$B$492,SAÍDAS[Status],"Concluído",SAÍDAS[Mês],H$5,SAÍDAS[Ano],$B$5,SAÍDAS[Subcategoria],$B509),SUMIFS(SAÍDAS[Valor],SAÍDAS[Categoria],$B$492,SAÍDAS[Mês],H$5,SAÍDAS[Ano],$B$5,SAÍDAS[Subcategoria],$B509))))</f>
        <v/>
      </c>
      <c r="I509" s="61" t="str">
        <f>IF($B509="","",IF($B$492="","",IF($F$4=1,SUMIFS(SAÍDAS[Valor],SAÍDAS[Categoria],$B$492,SAÍDAS[Status],"Concluído",SAÍDAS[Mês],I$5,SAÍDAS[Ano],$B$5,SAÍDAS[Subcategoria],$B509),SUMIFS(SAÍDAS[Valor],SAÍDAS[Categoria],$B$492,SAÍDAS[Mês],I$5,SAÍDAS[Ano],$B$5,SAÍDAS[Subcategoria],$B509))))</f>
        <v/>
      </c>
      <c r="J509" s="61" t="str">
        <f>IF($B509="","",IF($B$492="","",IF($F$4=1,SUMIFS(SAÍDAS[Valor],SAÍDAS[Categoria],$B$492,SAÍDAS[Status],"Concluído",SAÍDAS[Mês],J$5,SAÍDAS[Ano],$B$5,SAÍDAS[Subcategoria],$B509),SUMIFS(SAÍDAS[Valor],SAÍDAS[Categoria],$B$492,SAÍDAS[Mês],J$5,SAÍDAS[Ano],$B$5,SAÍDAS[Subcategoria],$B509))))</f>
        <v/>
      </c>
      <c r="K509" s="61" t="str">
        <f>IF($B509="","",IF($B$492="","",IF($F$4=1,SUMIFS(SAÍDAS[Valor],SAÍDAS[Categoria],$B$492,SAÍDAS[Status],"Concluído",SAÍDAS[Mês],K$5,SAÍDAS[Ano],$B$5,SAÍDAS[Subcategoria],$B509),SUMIFS(SAÍDAS[Valor],SAÍDAS[Categoria],$B$492,SAÍDAS[Mês],K$5,SAÍDAS[Ano],$B$5,SAÍDAS[Subcategoria],$B509))))</f>
        <v/>
      </c>
      <c r="L509" s="61" t="str">
        <f>IF($B509="","",IF($B$492="","",IF($F$4=1,SUMIFS(SAÍDAS[Valor],SAÍDAS[Categoria],$B$492,SAÍDAS[Status],"Concluído",SAÍDAS[Mês],L$5,SAÍDAS[Ano],$B$5,SAÍDAS[Subcategoria],$B509),SUMIFS(SAÍDAS[Valor],SAÍDAS[Categoria],$B$492,SAÍDAS[Mês],L$5,SAÍDAS[Ano],$B$5,SAÍDAS[Subcategoria],$B509))))</f>
        <v/>
      </c>
      <c r="M509" s="61" t="str">
        <f>IF($B509="","",IF($B$492="","",IF($F$4=1,SUMIFS(SAÍDAS[Valor],SAÍDAS[Categoria],$B$492,SAÍDAS[Status],"Concluído",SAÍDAS[Mês],M$5,SAÍDAS[Ano],$B$5,SAÍDAS[Subcategoria],$B509),SUMIFS(SAÍDAS[Valor],SAÍDAS[Categoria],$B$492,SAÍDAS[Mês],M$5,SAÍDAS[Ano],$B$5,SAÍDAS[Subcategoria],$B509))))</f>
        <v/>
      </c>
      <c r="N509" s="61" t="str">
        <f>IF($B509="","",IF($B$492="","",IF($F$4=1,SUMIFS(SAÍDAS[Valor],SAÍDAS[Categoria],$B$492,SAÍDAS[Status],"Concluído",SAÍDAS[Mês],N$5,SAÍDAS[Ano],$B$5,SAÍDAS[Subcategoria],$B509),SUMIFS(SAÍDAS[Valor],SAÍDAS[Categoria],$B$492,SAÍDAS[Mês],N$5,SAÍDAS[Ano],$B$5,SAÍDAS[Subcategoria],$B509))))</f>
        <v/>
      </c>
      <c r="O509" s="57">
        <f t="shared" si="19"/>
        <v>0</v>
      </c>
    </row>
    <row r="510" spans="2:15" x14ac:dyDescent="0.3">
      <c r="B510" s="93" t="str">
        <f>IF('PLANO DE CONTAS'!J112="","",'PLANO DE CONTAS'!J112)</f>
        <v/>
      </c>
      <c r="C510" s="61" t="str">
        <f>IF($B510="","",IF($B$492="","",IF($F$4=1,SUMIFS(SAÍDAS[Valor],SAÍDAS[Categoria],$B$492,SAÍDAS[Status],"Concluído",SAÍDAS[Mês],C$5,SAÍDAS[Ano],$B$5,SAÍDAS[Subcategoria],$B510),SUMIFS(SAÍDAS[Valor],SAÍDAS[Categoria],$B$492,SAÍDAS[Mês],C$5,SAÍDAS[Ano],$B$5,SAÍDAS[Subcategoria],$B510))))</f>
        <v/>
      </c>
      <c r="D510" s="61" t="str">
        <f>IF($B510="","",IF($B$492="","",IF($F$4=1,SUMIFS(SAÍDAS[Valor],SAÍDAS[Categoria],$B$492,SAÍDAS[Status],"Concluído",SAÍDAS[Mês],D$5,SAÍDAS[Ano],$B$5,SAÍDAS[Subcategoria],$B510),SUMIFS(SAÍDAS[Valor],SAÍDAS[Categoria],$B$492,SAÍDAS[Mês],D$5,SAÍDAS[Ano],$B$5,SAÍDAS[Subcategoria],$B510))))</f>
        <v/>
      </c>
      <c r="E510" s="61" t="str">
        <f>IF($B510="","",IF($B$492="","",IF($F$4=1,SUMIFS(SAÍDAS[Valor],SAÍDAS[Categoria],$B$492,SAÍDAS[Status],"Concluído",SAÍDAS[Mês],E$5,SAÍDAS[Ano],$B$5,SAÍDAS[Subcategoria],$B510),SUMIFS(SAÍDAS[Valor],SAÍDAS[Categoria],$B$492,SAÍDAS[Mês],E$5,SAÍDAS[Ano],$B$5,SAÍDAS[Subcategoria],$B510))))</f>
        <v/>
      </c>
      <c r="F510" s="61" t="str">
        <f>IF($B510="","",IF($B$492="","",IF($F$4=1,SUMIFS(SAÍDAS[Valor],SAÍDAS[Categoria],$B$492,SAÍDAS[Status],"Concluído",SAÍDAS[Mês],F$5,SAÍDAS[Ano],$B$5,SAÍDAS[Subcategoria],$B510),SUMIFS(SAÍDAS[Valor],SAÍDAS[Categoria],$B$492,SAÍDAS[Mês],F$5,SAÍDAS[Ano],$B$5,SAÍDAS[Subcategoria],$B510))))</f>
        <v/>
      </c>
      <c r="G510" s="61" t="str">
        <f>IF($B510="","",IF($B$492="","",IF($F$4=1,SUMIFS(SAÍDAS[Valor],SAÍDAS[Categoria],$B$492,SAÍDAS[Status],"Concluído",SAÍDAS[Mês],G$5,SAÍDAS[Ano],$B$5,SAÍDAS[Subcategoria],$B510),SUMIFS(SAÍDAS[Valor],SAÍDAS[Categoria],$B$492,SAÍDAS[Mês],G$5,SAÍDAS[Ano],$B$5,SAÍDAS[Subcategoria],$B510))))</f>
        <v/>
      </c>
      <c r="H510" s="61" t="str">
        <f>IF($B510="","",IF($B$492="","",IF($F$4=1,SUMIFS(SAÍDAS[Valor],SAÍDAS[Categoria],$B$492,SAÍDAS[Status],"Concluído",SAÍDAS[Mês],H$5,SAÍDAS[Ano],$B$5,SAÍDAS[Subcategoria],$B510),SUMIFS(SAÍDAS[Valor],SAÍDAS[Categoria],$B$492,SAÍDAS[Mês],H$5,SAÍDAS[Ano],$B$5,SAÍDAS[Subcategoria],$B510))))</f>
        <v/>
      </c>
      <c r="I510" s="61" t="str">
        <f>IF($B510="","",IF($B$492="","",IF($F$4=1,SUMIFS(SAÍDAS[Valor],SAÍDAS[Categoria],$B$492,SAÍDAS[Status],"Concluído",SAÍDAS[Mês],I$5,SAÍDAS[Ano],$B$5,SAÍDAS[Subcategoria],$B510),SUMIFS(SAÍDAS[Valor],SAÍDAS[Categoria],$B$492,SAÍDAS[Mês],I$5,SAÍDAS[Ano],$B$5,SAÍDAS[Subcategoria],$B510))))</f>
        <v/>
      </c>
      <c r="J510" s="61" t="str">
        <f>IF($B510="","",IF($B$492="","",IF($F$4=1,SUMIFS(SAÍDAS[Valor],SAÍDAS[Categoria],$B$492,SAÍDAS[Status],"Concluído",SAÍDAS[Mês],J$5,SAÍDAS[Ano],$B$5,SAÍDAS[Subcategoria],$B510),SUMIFS(SAÍDAS[Valor],SAÍDAS[Categoria],$B$492,SAÍDAS[Mês],J$5,SAÍDAS[Ano],$B$5,SAÍDAS[Subcategoria],$B510))))</f>
        <v/>
      </c>
      <c r="K510" s="61" t="str">
        <f>IF($B510="","",IF($B$492="","",IF($F$4=1,SUMIFS(SAÍDAS[Valor],SAÍDAS[Categoria],$B$492,SAÍDAS[Status],"Concluído",SAÍDAS[Mês],K$5,SAÍDAS[Ano],$B$5,SAÍDAS[Subcategoria],$B510),SUMIFS(SAÍDAS[Valor],SAÍDAS[Categoria],$B$492,SAÍDAS[Mês],K$5,SAÍDAS[Ano],$B$5,SAÍDAS[Subcategoria],$B510))))</f>
        <v/>
      </c>
      <c r="L510" s="61" t="str">
        <f>IF($B510="","",IF($B$492="","",IF($F$4=1,SUMIFS(SAÍDAS[Valor],SAÍDAS[Categoria],$B$492,SAÍDAS[Status],"Concluído",SAÍDAS[Mês],L$5,SAÍDAS[Ano],$B$5,SAÍDAS[Subcategoria],$B510),SUMIFS(SAÍDAS[Valor],SAÍDAS[Categoria],$B$492,SAÍDAS[Mês],L$5,SAÍDAS[Ano],$B$5,SAÍDAS[Subcategoria],$B510))))</f>
        <v/>
      </c>
      <c r="M510" s="61" t="str">
        <f>IF($B510="","",IF($B$492="","",IF($F$4=1,SUMIFS(SAÍDAS[Valor],SAÍDAS[Categoria],$B$492,SAÍDAS[Status],"Concluído",SAÍDAS[Mês],M$5,SAÍDAS[Ano],$B$5,SAÍDAS[Subcategoria],$B510),SUMIFS(SAÍDAS[Valor],SAÍDAS[Categoria],$B$492,SAÍDAS[Mês],M$5,SAÍDAS[Ano],$B$5,SAÍDAS[Subcategoria],$B510))))</f>
        <v/>
      </c>
      <c r="N510" s="61" t="str">
        <f>IF($B510="","",IF($B$492="","",IF($F$4=1,SUMIFS(SAÍDAS[Valor],SAÍDAS[Categoria],$B$492,SAÍDAS[Status],"Concluído",SAÍDAS[Mês],N$5,SAÍDAS[Ano],$B$5,SAÍDAS[Subcategoria],$B510),SUMIFS(SAÍDAS[Valor],SAÍDAS[Categoria],$B$492,SAÍDAS[Mês],N$5,SAÍDAS[Ano],$B$5,SAÍDAS[Subcategoria],$B510))))</f>
        <v/>
      </c>
      <c r="O510" s="57">
        <f t="shared" si="19"/>
        <v>0</v>
      </c>
    </row>
    <row r="511" spans="2:15" x14ac:dyDescent="0.3">
      <c r="B511" s="93" t="str">
        <f>IF('PLANO DE CONTAS'!J113="","",'PLANO DE CONTAS'!J113)</f>
        <v/>
      </c>
      <c r="C511" s="61" t="str">
        <f>IF($B511="","",IF($B$492="","",IF($F$4=1,SUMIFS(SAÍDAS[Valor],SAÍDAS[Categoria],$B$492,SAÍDAS[Status],"Concluído",SAÍDAS[Mês],C$5,SAÍDAS[Ano],$B$5,SAÍDAS[Subcategoria],$B511),SUMIFS(SAÍDAS[Valor],SAÍDAS[Categoria],$B$492,SAÍDAS[Mês],C$5,SAÍDAS[Ano],$B$5,SAÍDAS[Subcategoria],$B511))))</f>
        <v/>
      </c>
      <c r="D511" s="61" t="str">
        <f>IF($B511="","",IF($B$492="","",IF($F$4=1,SUMIFS(SAÍDAS[Valor],SAÍDAS[Categoria],$B$492,SAÍDAS[Status],"Concluído",SAÍDAS[Mês],D$5,SAÍDAS[Ano],$B$5,SAÍDAS[Subcategoria],$B511),SUMIFS(SAÍDAS[Valor],SAÍDAS[Categoria],$B$492,SAÍDAS[Mês],D$5,SAÍDAS[Ano],$B$5,SAÍDAS[Subcategoria],$B511))))</f>
        <v/>
      </c>
      <c r="E511" s="61" t="str">
        <f>IF($B511="","",IF($B$492="","",IF($F$4=1,SUMIFS(SAÍDAS[Valor],SAÍDAS[Categoria],$B$492,SAÍDAS[Status],"Concluído",SAÍDAS[Mês],E$5,SAÍDAS[Ano],$B$5,SAÍDAS[Subcategoria],$B511),SUMIFS(SAÍDAS[Valor],SAÍDAS[Categoria],$B$492,SAÍDAS[Mês],E$5,SAÍDAS[Ano],$B$5,SAÍDAS[Subcategoria],$B511))))</f>
        <v/>
      </c>
      <c r="F511" s="61" t="str">
        <f>IF($B511="","",IF($B$492="","",IF($F$4=1,SUMIFS(SAÍDAS[Valor],SAÍDAS[Categoria],$B$492,SAÍDAS[Status],"Concluído",SAÍDAS[Mês],F$5,SAÍDAS[Ano],$B$5,SAÍDAS[Subcategoria],$B511),SUMIFS(SAÍDAS[Valor],SAÍDAS[Categoria],$B$492,SAÍDAS[Mês],F$5,SAÍDAS[Ano],$B$5,SAÍDAS[Subcategoria],$B511))))</f>
        <v/>
      </c>
      <c r="G511" s="61" t="str">
        <f>IF($B511="","",IF($B$492="","",IF($F$4=1,SUMIFS(SAÍDAS[Valor],SAÍDAS[Categoria],$B$492,SAÍDAS[Status],"Concluído",SAÍDAS[Mês],G$5,SAÍDAS[Ano],$B$5,SAÍDAS[Subcategoria],$B511),SUMIFS(SAÍDAS[Valor],SAÍDAS[Categoria],$B$492,SAÍDAS[Mês],G$5,SAÍDAS[Ano],$B$5,SAÍDAS[Subcategoria],$B511))))</f>
        <v/>
      </c>
      <c r="H511" s="61" t="str">
        <f>IF($B511="","",IF($B$492="","",IF($F$4=1,SUMIFS(SAÍDAS[Valor],SAÍDAS[Categoria],$B$492,SAÍDAS[Status],"Concluído",SAÍDAS[Mês],H$5,SAÍDAS[Ano],$B$5,SAÍDAS[Subcategoria],$B511),SUMIFS(SAÍDAS[Valor],SAÍDAS[Categoria],$B$492,SAÍDAS[Mês],H$5,SAÍDAS[Ano],$B$5,SAÍDAS[Subcategoria],$B511))))</f>
        <v/>
      </c>
      <c r="I511" s="61" t="str">
        <f>IF($B511="","",IF($B$492="","",IF($F$4=1,SUMIFS(SAÍDAS[Valor],SAÍDAS[Categoria],$B$492,SAÍDAS[Status],"Concluído",SAÍDAS[Mês],I$5,SAÍDAS[Ano],$B$5,SAÍDAS[Subcategoria],$B511),SUMIFS(SAÍDAS[Valor],SAÍDAS[Categoria],$B$492,SAÍDAS[Mês],I$5,SAÍDAS[Ano],$B$5,SAÍDAS[Subcategoria],$B511))))</f>
        <v/>
      </c>
      <c r="J511" s="61" t="str">
        <f>IF($B511="","",IF($B$492="","",IF($F$4=1,SUMIFS(SAÍDAS[Valor],SAÍDAS[Categoria],$B$492,SAÍDAS[Status],"Concluído",SAÍDAS[Mês],J$5,SAÍDAS[Ano],$B$5,SAÍDAS[Subcategoria],$B511),SUMIFS(SAÍDAS[Valor],SAÍDAS[Categoria],$B$492,SAÍDAS[Mês],J$5,SAÍDAS[Ano],$B$5,SAÍDAS[Subcategoria],$B511))))</f>
        <v/>
      </c>
      <c r="K511" s="61" t="str">
        <f>IF($B511="","",IF($B$492="","",IF($F$4=1,SUMIFS(SAÍDAS[Valor],SAÍDAS[Categoria],$B$492,SAÍDAS[Status],"Concluído",SAÍDAS[Mês],K$5,SAÍDAS[Ano],$B$5,SAÍDAS[Subcategoria],$B511),SUMIFS(SAÍDAS[Valor],SAÍDAS[Categoria],$B$492,SAÍDAS[Mês],K$5,SAÍDAS[Ano],$B$5,SAÍDAS[Subcategoria],$B511))))</f>
        <v/>
      </c>
      <c r="L511" s="61" t="str">
        <f>IF($B511="","",IF($B$492="","",IF($F$4=1,SUMIFS(SAÍDAS[Valor],SAÍDAS[Categoria],$B$492,SAÍDAS[Status],"Concluído",SAÍDAS[Mês],L$5,SAÍDAS[Ano],$B$5,SAÍDAS[Subcategoria],$B511),SUMIFS(SAÍDAS[Valor],SAÍDAS[Categoria],$B$492,SAÍDAS[Mês],L$5,SAÍDAS[Ano],$B$5,SAÍDAS[Subcategoria],$B511))))</f>
        <v/>
      </c>
      <c r="M511" s="61" t="str">
        <f>IF($B511="","",IF($B$492="","",IF($F$4=1,SUMIFS(SAÍDAS[Valor],SAÍDAS[Categoria],$B$492,SAÍDAS[Status],"Concluído",SAÍDAS[Mês],M$5,SAÍDAS[Ano],$B$5,SAÍDAS[Subcategoria],$B511),SUMIFS(SAÍDAS[Valor],SAÍDAS[Categoria],$B$492,SAÍDAS[Mês],M$5,SAÍDAS[Ano],$B$5,SAÍDAS[Subcategoria],$B511))))</f>
        <v/>
      </c>
      <c r="N511" s="61" t="str">
        <f>IF($B511="","",IF($B$492="","",IF($F$4=1,SUMIFS(SAÍDAS[Valor],SAÍDAS[Categoria],$B$492,SAÍDAS[Status],"Concluído",SAÍDAS[Mês],N$5,SAÍDAS[Ano],$B$5,SAÍDAS[Subcategoria],$B511),SUMIFS(SAÍDAS[Valor],SAÍDAS[Categoria],$B$492,SAÍDAS[Mês],N$5,SAÍDAS[Ano],$B$5,SAÍDAS[Subcategoria],$B511))))</f>
        <v/>
      </c>
      <c r="O511" s="57">
        <f t="shared" si="19"/>
        <v>0</v>
      </c>
    </row>
    <row r="512" spans="2:15" x14ac:dyDescent="0.3">
      <c r="B512" s="93" t="str">
        <f>IF('PLANO DE CONTAS'!J114="","",'PLANO DE CONTAS'!J114)</f>
        <v/>
      </c>
      <c r="C512" s="61" t="str">
        <f>IF($B512="","",IF($B$492="","",IF($F$4=1,SUMIFS(SAÍDAS[Valor],SAÍDAS[Categoria],$B$492,SAÍDAS[Status],"Concluído",SAÍDAS[Mês],C$5,SAÍDAS[Ano],$B$5,SAÍDAS[Subcategoria],$B512),SUMIFS(SAÍDAS[Valor],SAÍDAS[Categoria],$B$492,SAÍDAS[Mês],C$5,SAÍDAS[Ano],$B$5,SAÍDAS[Subcategoria],$B512))))</f>
        <v/>
      </c>
      <c r="D512" s="61" t="str">
        <f>IF($B512="","",IF($B$492="","",IF($F$4=1,SUMIFS(SAÍDAS[Valor],SAÍDAS[Categoria],$B$492,SAÍDAS[Status],"Concluído",SAÍDAS[Mês],D$5,SAÍDAS[Ano],$B$5,SAÍDAS[Subcategoria],$B512),SUMIFS(SAÍDAS[Valor],SAÍDAS[Categoria],$B$492,SAÍDAS[Mês],D$5,SAÍDAS[Ano],$B$5,SAÍDAS[Subcategoria],$B512))))</f>
        <v/>
      </c>
      <c r="E512" s="61" t="str">
        <f>IF($B512="","",IF($B$492="","",IF($F$4=1,SUMIFS(SAÍDAS[Valor],SAÍDAS[Categoria],$B$492,SAÍDAS[Status],"Concluído",SAÍDAS[Mês],E$5,SAÍDAS[Ano],$B$5,SAÍDAS[Subcategoria],$B512),SUMIFS(SAÍDAS[Valor],SAÍDAS[Categoria],$B$492,SAÍDAS[Mês],E$5,SAÍDAS[Ano],$B$5,SAÍDAS[Subcategoria],$B512))))</f>
        <v/>
      </c>
      <c r="F512" s="61" t="str">
        <f>IF($B512="","",IF($B$492="","",IF($F$4=1,SUMIFS(SAÍDAS[Valor],SAÍDAS[Categoria],$B$492,SAÍDAS[Status],"Concluído",SAÍDAS[Mês],F$5,SAÍDAS[Ano],$B$5,SAÍDAS[Subcategoria],$B512),SUMIFS(SAÍDAS[Valor],SAÍDAS[Categoria],$B$492,SAÍDAS[Mês],F$5,SAÍDAS[Ano],$B$5,SAÍDAS[Subcategoria],$B512))))</f>
        <v/>
      </c>
      <c r="G512" s="61" t="str">
        <f>IF($B512="","",IF($B$492="","",IF($F$4=1,SUMIFS(SAÍDAS[Valor],SAÍDAS[Categoria],$B$492,SAÍDAS[Status],"Concluído",SAÍDAS[Mês],G$5,SAÍDAS[Ano],$B$5,SAÍDAS[Subcategoria],$B512),SUMIFS(SAÍDAS[Valor],SAÍDAS[Categoria],$B$492,SAÍDAS[Mês],G$5,SAÍDAS[Ano],$B$5,SAÍDAS[Subcategoria],$B512))))</f>
        <v/>
      </c>
      <c r="H512" s="61" t="str">
        <f>IF($B512="","",IF($B$492="","",IF($F$4=1,SUMIFS(SAÍDAS[Valor],SAÍDAS[Categoria],$B$492,SAÍDAS[Status],"Concluído",SAÍDAS[Mês],H$5,SAÍDAS[Ano],$B$5,SAÍDAS[Subcategoria],$B512),SUMIFS(SAÍDAS[Valor],SAÍDAS[Categoria],$B$492,SAÍDAS[Mês],H$5,SAÍDAS[Ano],$B$5,SAÍDAS[Subcategoria],$B512))))</f>
        <v/>
      </c>
      <c r="I512" s="61" t="str">
        <f>IF($B512="","",IF($B$492="","",IF($F$4=1,SUMIFS(SAÍDAS[Valor],SAÍDAS[Categoria],$B$492,SAÍDAS[Status],"Concluído",SAÍDAS[Mês],I$5,SAÍDAS[Ano],$B$5,SAÍDAS[Subcategoria],$B512),SUMIFS(SAÍDAS[Valor],SAÍDAS[Categoria],$B$492,SAÍDAS[Mês],I$5,SAÍDAS[Ano],$B$5,SAÍDAS[Subcategoria],$B512))))</f>
        <v/>
      </c>
      <c r="J512" s="61" t="str">
        <f>IF($B512="","",IF($B$492="","",IF($F$4=1,SUMIFS(SAÍDAS[Valor],SAÍDAS[Categoria],$B$492,SAÍDAS[Status],"Concluído",SAÍDAS[Mês],J$5,SAÍDAS[Ano],$B$5,SAÍDAS[Subcategoria],$B512),SUMIFS(SAÍDAS[Valor],SAÍDAS[Categoria],$B$492,SAÍDAS[Mês],J$5,SAÍDAS[Ano],$B$5,SAÍDAS[Subcategoria],$B512))))</f>
        <v/>
      </c>
      <c r="K512" s="61" t="str">
        <f>IF($B512="","",IF($B$492="","",IF($F$4=1,SUMIFS(SAÍDAS[Valor],SAÍDAS[Categoria],$B$492,SAÍDAS[Status],"Concluído",SAÍDAS[Mês],K$5,SAÍDAS[Ano],$B$5,SAÍDAS[Subcategoria],$B512),SUMIFS(SAÍDAS[Valor],SAÍDAS[Categoria],$B$492,SAÍDAS[Mês],K$5,SAÍDAS[Ano],$B$5,SAÍDAS[Subcategoria],$B512))))</f>
        <v/>
      </c>
      <c r="L512" s="61" t="str">
        <f>IF($B512="","",IF($B$492="","",IF($F$4=1,SUMIFS(SAÍDAS[Valor],SAÍDAS[Categoria],$B$492,SAÍDAS[Status],"Concluído",SAÍDAS[Mês],L$5,SAÍDAS[Ano],$B$5,SAÍDAS[Subcategoria],$B512),SUMIFS(SAÍDAS[Valor],SAÍDAS[Categoria],$B$492,SAÍDAS[Mês],L$5,SAÍDAS[Ano],$B$5,SAÍDAS[Subcategoria],$B512))))</f>
        <v/>
      </c>
      <c r="M512" s="61" t="str">
        <f>IF($B512="","",IF($B$492="","",IF($F$4=1,SUMIFS(SAÍDAS[Valor],SAÍDAS[Categoria],$B$492,SAÍDAS[Status],"Concluído",SAÍDAS[Mês],M$5,SAÍDAS[Ano],$B$5,SAÍDAS[Subcategoria],$B512),SUMIFS(SAÍDAS[Valor],SAÍDAS[Categoria],$B$492,SAÍDAS[Mês],M$5,SAÍDAS[Ano],$B$5,SAÍDAS[Subcategoria],$B512))))</f>
        <v/>
      </c>
      <c r="N512" s="61" t="str">
        <f>IF($B512="","",IF($B$492="","",IF($F$4=1,SUMIFS(SAÍDAS[Valor],SAÍDAS[Categoria],$B$492,SAÍDAS[Status],"Concluído",SAÍDAS[Mês],N$5,SAÍDAS[Ano],$B$5,SAÍDAS[Subcategoria],$B512),SUMIFS(SAÍDAS[Valor],SAÍDAS[Categoria],$B$492,SAÍDAS[Mês],N$5,SAÍDAS[Ano],$B$5,SAÍDAS[Subcategoria],$B512))))</f>
        <v/>
      </c>
      <c r="O512" s="57">
        <f t="shared" si="19"/>
        <v>0</v>
      </c>
    </row>
    <row r="513" spans="2:15" x14ac:dyDescent="0.3">
      <c r="B513" s="92" t="str">
        <f>IF('PLANO DE CONTAS'!L94="","",'PLANO DE CONTAS'!L94)</f>
        <v>Despesa 5</v>
      </c>
      <c r="C513" s="95">
        <f>IF($B513="","",IF($F$4=1,SUMIFS(SAÍDAS[Valor],SAÍDAS[Categoria],$B513,SAÍDAS[Status],"Concluído",SAÍDAS[Mês],C$5,SAÍDAS[Ano],$B$5),SUMIFS(SAÍDAS[Valor],SAÍDAS[Categoria],$B513,SAÍDAS[Mês],C$5,SAÍDAS[Ano],$B$5)))</f>
        <v>0</v>
      </c>
      <c r="D513" s="95">
        <f>IF($B513="","",IF($F$4=1,SUMIFS(SAÍDAS[Valor],SAÍDAS[Categoria],$B513,SAÍDAS[Status],"Concluído",SAÍDAS[Mês],D$5,SAÍDAS[Ano],$B$5),SUMIFS(SAÍDAS[Valor],SAÍDAS[Categoria],$B513,SAÍDAS[Mês],D$5,SAÍDAS[Ano],$B$5)))</f>
        <v>0</v>
      </c>
      <c r="E513" s="95">
        <f>IF($B513="","",IF($F$4=1,SUMIFS(SAÍDAS[Valor],SAÍDAS[Categoria],$B513,SAÍDAS[Status],"Concluído",SAÍDAS[Mês],E$5,SAÍDAS[Ano],$B$5),SUMIFS(SAÍDAS[Valor],SAÍDAS[Categoria],$B513,SAÍDAS[Mês],E$5,SAÍDAS[Ano],$B$5)))</f>
        <v>0</v>
      </c>
      <c r="F513" s="95">
        <f>IF($B513="","",IF($F$4=1,SUMIFS(SAÍDAS[Valor],SAÍDAS[Categoria],$B513,SAÍDAS[Status],"Concluído",SAÍDAS[Mês],F$5,SAÍDAS[Ano],$B$5),SUMIFS(SAÍDAS[Valor],SAÍDAS[Categoria],$B513,SAÍDAS[Mês],F$5,SAÍDAS[Ano],$B$5)))</f>
        <v>0</v>
      </c>
      <c r="G513" s="95">
        <f>IF($B513="","",IF($F$4=1,SUMIFS(SAÍDAS[Valor],SAÍDAS[Categoria],$B513,SAÍDAS[Status],"Concluído",SAÍDAS[Mês],G$5,SAÍDAS[Ano],$B$5),SUMIFS(SAÍDAS[Valor],SAÍDAS[Categoria],$B513,SAÍDAS[Mês],G$5,SAÍDAS[Ano],$B$5)))</f>
        <v>0</v>
      </c>
      <c r="H513" s="95">
        <f>IF($B513="","",IF($F$4=1,SUMIFS(SAÍDAS[Valor],SAÍDAS[Categoria],$B513,SAÍDAS[Status],"Concluído",SAÍDAS[Mês],H$5,SAÍDAS[Ano],$B$5),SUMIFS(SAÍDAS[Valor],SAÍDAS[Categoria],$B513,SAÍDAS[Mês],H$5,SAÍDAS[Ano],$B$5)))</f>
        <v>0</v>
      </c>
      <c r="I513" s="95">
        <f>IF($B513="","",IF($F$4=1,SUMIFS(SAÍDAS[Valor],SAÍDAS[Categoria],$B513,SAÍDAS[Status],"Concluído",SAÍDAS[Mês],I$5,SAÍDAS[Ano],$B$5),SUMIFS(SAÍDAS[Valor],SAÍDAS[Categoria],$B513,SAÍDAS[Mês],I$5,SAÍDAS[Ano],$B$5)))</f>
        <v>0</v>
      </c>
      <c r="J513" s="95">
        <f>IF($B513="","",IF($F$4=1,SUMIFS(SAÍDAS[Valor],SAÍDAS[Categoria],$B513,SAÍDAS[Status],"Concluído",SAÍDAS[Mês],J$5,SAÍDAS[Ano],$B$5),SUMIFS(SAÍDAS[Valor],SAÍDAS[Categoria],$B513,SAÍDAS[Mês],J$5,SAÍDAS[Ano],$B$5)))</f>
        <v>0</v>
      </c>
      <c r="K513" s="95">
        <f>IF($B513="","",IF($F$4=1,SUMIFS(SAÍDAS[Valor],SAÍDAS[Categoria],$B513,SAÍDAS[Status],"Concluído",SAÍDAS[Mês],K$5,SAÍDAS[Ano],$B$5),SUMIFS(SAÍDAS[Valor],SAÍDAS[Categoria],$B513,SAÍDAS[Mês],K$5,SAÍDAS[Ano],$B$5)))</f>
        <v>0</v>
      </c>
      <c r="L513" s="95">
        <f>IF($B513="","",IF($F$4=1,SUMIFS(SAÍDAS[Valor],SAÍDAS[Categoria],$B513,SAÍDAS[Status],"Concluído",SAÍDAS[Mês],L$5,SAÍDAS[Ano],$B$5),SUMIFS(SAÍDAS[Valor],SAÍDAS[Categoria],$B513,SAÍDAS[Mês],L$5,SAÍDAS[Ano],$B$5)))</f>
        <v>0</v>
      </c>
      <c r="M513" s="95">
        <f>IF($B513="","",IF($F$4=1,SUMIFS(SAÍDAS[Valor],SAÍDAS[Categoria],$B513,SAÍDAS[Status],"Concluído",SAÍDAS[Mês],M$5,SAÍDAS[Ano],$B$5),SUMIFS(SAÍDAS[Valor],SAÍDAS[Categoria],$B513,SAÍDAS[Mês],M$5,SAÍDAS[Ano],$B$5)))</f>
        <v>0</v>
      </c>
      <c r="N513" s="95">
        <f>IF($B513="","",IF($F$4=1,SUMIFS(SAÍDAS[Valor],SAÍDAS[Categoria],$B513,SAÍDAS[Status],"Concluído",SAÍDAS[Mês],N$5,SAÍDAS[Ano],$B$5),SUMIFS(SAÍDAS[Valor],SAÍDAS[Categoria],$B513,SAÍDAS[Mês],N$5,SAÍDAS[Ano],$B$5)))</f>
        <v>0</v>
      </c>
      <c r="O513" s="57">
        <f t="shared" si="15"/>
        <v>0</v>
      </c>
    </row>
    <row r="514" spans="2:15" x14ac:dyDescent="0.3">
      <c r="B514" s="93" t="str">
        <f>IF('PLANO DE CONTAS'!L95="","",'PLANO DE CONTAS'!L95)</f>
        <v/>
      </c>
      <c r="C514" s="61" t="str">
        <f>IF($B514="","",IF($B$513="","",IF($F$4=1,SUMIFS(SAÍDAS[Valor],SAÍDAS[Categoria],$B$513,SAÍDAS[Status],"Concluído",SAÍDAS[Mês],C$5,SAÍDAS[Ano],$B$5,SAÍDAS[Subcategoria],$B514),SUMIFS(SAÍDAS[Valor],SAÍDAS[Categoria],$B$513,SAÍDAS[Mês],C$5,SAÍDAS[Ano],$B$5,SAÍDAS[Subcategoria],$B514))))</f>
        <v/>
      </c>
      <c r="D514" s="61" t="str">
        <f>IF($B514="","",IF($B$513="","",IF($F$4=1,SUMIFS(SAÍDAS[Valor],SAÍDAS[Categoria],$B$513,SAÍDAS[Status],"Concluído",SAÍDAS[Mês],D$5,SAÍDAS[Ano],$B$5,SAÍDAS[Subcategoria],$B514),SUMIFS(SAÍDAS[Valor],SAÍDAS[Categoria],$B$513,SAÍDAS[Mês],D$5,SAÍDAS[Ano],$B$5,SAÍDAS[Subcategoria],$B514))))</f>
        <v/>
      </c>
      <c r="E514" s="61" t="str">
        <f>IF($B514="","",IF($B$513="","",IF($F$4=1,SUMIFS(SAÍDAS[Valor],SAÍDAS[Categoria],$B$513,SAÍDAS[Status],"Concluído",SAÍDAS[Mês],E$5,SAÍDAS[Ano],$B$5,SAÍDAS[Subcategoria],$B514),SUMIFS(SAÍDAS[Valor],SAÍDAS[Categoria],$B$513,SAÍDAS[Mês],E$5,SAÍDAS[Ano],$B$5,SAÍDAS[Subcategoria],$B514))))</f>
        <v/>
      </c>
      <c r="F514" s="61" t="str">
        <f>IF($B514="","",IF($B$513="","",IF($F$4=1,SUMIFS(SAÍDAS[Valor],SAÍDAS[Categoria],$B$513,SAÍDAS[Status],"Concluído",SAÍDAS[Mês],F$5,SAÍDAS[Ano],$B$5,SAÍDAS[Subcategoria],$B514),SUMIFS(SAÍDAS[Valor],SAÍDAS[Categoria],$B$513,SAÍDAS[Mês],F$5,SAÍDAS[Ano],$B$5,SAÍDAS[Subcategoria],$B514))))</f>
        <v/>
      </c>
      <c r="G514" s="61" t="str">
        <f>IF($B514="","",IF($B$513="","",IF($F$4=1,SUMIFS(SAÍDAS[Valor],SAÍDAS[Categoria],$B$513,SAÍDAS[Status],"Concluído",SAÍDAS[Mês],G$5,SAÍDAS[Ano],$B$5,SAÍDAS[Subcategoria],$B514),SUMIFS(SAÍDAS[Valor],SAÍDAS[Categoria],$B$513,SAÍDAS[Mês],G$5,SAÍDAS[Ano],$B$5,SAÍDAS[Subcategoria],$B514))))</f>
        <v/>
      </c>
      <c r="H514" s="61" t="str">
        <f>IF($B514="","",IF($B$513="","",IF($F$4=1,SUMIFS(SAÍDAS[Valor],SAÍDAS[Categoria],$B$513,SAÍDAS[Status],"Concluído",SAÍDAS[Mês],H$5,SAÍDAS[Ano],$B$5,SAÍDAS[Subcategoria],$B514),SUMIFS(SAÍDAS[Valor],SAÍDAS[Categoria],$B$513,SAÍDAS[Mês],H$5,SAÍDAS[Ano],$B$5,SAÍDAS[Subcategoria],$B514))))</f>
        <v/>
      </c>
      <c r="I514" s="61" t="str">
        <f>IF($B514="","",IF($B$513="","",IF($F$4=1,SUMIFS(SAÍDAS[Valor],SAÍDAS[Categoria],$B$513,SAÍDAS[Status],"Concluído",SAÍDAS[Mês],I$5,SAÍDAS[Ano],$B$5,SAÍDAS[Subcategoria],$B514),SUMIFS(SAÍDAS[Valor],SAÍDAS[Categoria],$B$513,SAÍDAS[Mês],I$5,SAÍDAS[Ano],$B$5,SAÍDAS[Subcategoria],$B514))))</f>
        <v/>
      </c>
      <c r="J514" s="61" t="str">
        <f>IF($B514="","",IF($B$513="","",IF($F$4=1,SUMIFS(SAÍDAS[Valor],SAÍDAS[Categoria],$B$513,SAÍDAS[Status],"Concluído",SAÍDAS[Mês],J$5,SAÍDAS[Ano],$B$5,SAÍDAS[Subcategoria],$B514),SUMIFS(SAÍDAS[Valor],SAÍDAS[Categoria],$B$513,SAÍDAS[Mês],J$5,SAÍDAS[Ano],$B$5,SAÍDAS[Subcategoria],$B514))))</f>
        <v/>
      </c>
      <c r="K514" s="61" t="str">
        <f>IF($B514="","",IF($B$513="","",IF($F$4=1,SUMIFS(SAÍDAS[Valor],SAÍDAS[Categoria],$B$513,SAÍDAS[Status],"Concluído",SAÍDAS[Mês],K$5,SAÍDAS[Ano],$B$5,SAÍDAS[Subcategoria],$B514),SUMIFS(SAÍDAS[Valor],SAÍDAS[Categoria],$B$513,SAÍDAS[Mês],K$5,SAÍDAS[Ano],$B$5,SAÍDAS[Subcategoria],$B514))))</f>
        <v/>
      </c>
      <c r="L514" s="61" t="str">
        <f>IF($B514="","",IF($B$513="","",IF($F$4=1,SUMIFS(SAÍDAS[Valor],SAÍDAS[Categoria],$B$513,SAÍDAS[Status],"Concluído",SAÍDAS[Mês],L$5,SAÍDAS[Ano],$B$5,SAÍDAS[Subcategoria],$B514),SUMIFS(SAÍDAS[Valor],SAÍDAS[Categoria],$B$513,SAÍDAS[Mês],L$5,SAÍDAS[Ano],$B$5,SAÍDAS[Subcategoria],$B514))))</f>
        <v/>
      </c>
      <c r="M514" s="61" t="str">
        <f>IF($B514="","",IF($B$513="","",IF($F$4=1,SUMIFS(SAÍDAS[Valor],SAÍDAS[Categoria],$B$513,SAÍDAS[Status],"Concluído",SAÍDAS[Mês],M$5,SAÍDAS[Ano],$B$5,SAÍDAS[Subcategoria],$B514),SUMIFS(SAÍDAS[Valor],SAÍDAS[Categoria],$B$513,SAÍDAS[Mês],M$5,SAÍDAS[Ano],$B$5,SAÍDAS[Subcategoria],$B514))))</f>
        <v/>
      </c>
      <c r="N514" s="61" t="str">
        <f>IF($B514="","",IF($B$513="","",IF($F$4=1,SUMIFS(SAÍDAS[Valor],SAÍDAS[Categoria],$B$513,SAÍDAS[Status],"Concluído",SAÍDAS[Mês],N$5,SAÍDAS[Ano],$B$5,SAÍDAS[Subcategoria],$B514),SUMIFS(SAÍDAS[Valor],SAÍDAS[Categoria],$B$513,SAÍDAS[Mês],N$5,SAÍDAS[Ano],$B$5,SAÍDAS[Subcategoria],$B514))))</f>
        <v/>
      </c>
      <c r="O514" s="57">
        <f t="shared" si="15"/>
        <v>0</v>
      </c>
    </row>
    <row r="515" spans="2:15" x14ac:dyDescent="0.3">
      <c r="B515" s="93" t="str">
        <f>IF('PLANO DE CONTAS'!L96="","",'PLANO DE CONTAS'!L96)</f>
        <v/>
      </c>
      <c r="C515" s="61" t="str">
        <f>IF($B515="","",IF($B$513="","",IF($F$4=1,SUMIFS(SAÍDAS[Valor],SAÍDAS[Categoria],$B$513,SAÍDAS[Status],"Concluído",SAÍDAS[Mês],C$5,SAÍDAS[Ano],$B$5,SAÍDAS[Subcategoria],$B515),SUMIFS(SAÍDAS[Valor],SAÍDAS[Categoria],$B$513,SAÍDAS[Mês],C$5,SAÍDAS[Ano],$B$5,SAÍDAS[Subcategoria],$B515))))</f>
        <v/>
      </c>
      <c r="D515" s="61" t="str">
        <f>IF($B515="","",IF($B$513="","",IF($F$4=1,SUMIFS(SAÍDAS[Valor],SAÍDAS[Categoria],$B$513,SAÍDAS[Status],"Concluído",SAÍDAS[Mês],D$5,SAÍDAS[Ano],$B$5,SAÍDAS[Subcategoria],$B515),SUMIFS(SAÍDAS[Valor],SAÍDAS[Categoria],$B$513,SAÍDAS[Mês],D$5,SAÍDAS[Ano],$B$5,SAÍDAS[Subcategoria],$B515))))</f>
        <v/>
      </c>
      <c r="E515" s="61" t="str">
        <f>IF($B515="","",IF($B$513="","",IF($F$4=1,SUMIFS(SAÍDAS[Valor],SAÍDAS[Categoria],$B$513,SAÍDAS[Status],"Concluído",SAÍDAS[Mês],E$5,SAÍDAS[Ano],$B$5,SAÍDAS[Subcategoria],$B515),SUMIFS(SAÍDAS[Valor],SAÍDAS[Categoria],$B$513,SAÍDAS[Mês],E$5,SAÍDAS[Ano],$B$5,SAÍDAS[Subcategoria],$B515))))</f>
        <v/>
      </c>
      <c r="F515" s="61" t="str">
        <f>IF($B515="","",IF($B$513="","",IF($F$4=1,SUMIFS(SAÍDAS[Valor],SAÍDAS[Categoria],$B$513,SAÍDAS[Status],"Concluído",SAÍDAS[Mês],F$5,SAÍDAS[Ano],$B$5,SAÍDAS[Subcategoria],$B515),SUMIFS(SAÍDAS[Valor],SAÍDAS[Categoria],$B$513,SAÍDAS[Mês],F$5,SAÍDAS[Ano],$B$5,SAÍDAS[Subcategoria],$B515))))</f>
        <v/>
      </c>
      <c r="G515" s="61" t="str">
        <f>IF($B515="","",IF($B$513="","",IF($F$4=1,SUMIFS(SAÍDAS[Valor],SAÍDAS[Categoria],$B$513,SAÍDAS[Status],"Concluído",SAÍDAS[Mês],G$5,SAÍDAS[Ano],$B$5,SAÍDAS[Subcategoria],$B515),SUMIFS(SAÍDAS[Valor],SAÍDAS[Categoria],$B$513,SAÍDAS[Mês],G$5,SAÍDAS[Ano],$B$5,SAÍDAS[Subcategoria],$B515))))</f>
        <v/>
      </c>
      <c r="H515" s="61" t="str">
        <f>IF($B515="","",IF($B$513="","",IF($F$4=1,SUMIFS(SAÍDAS[Valor],SAÍDAS[Categoria],$B$513,SAÍDAS[Status],"Concluído",SAÍDAS[Mês],H$5,SAÍDAS[Ano],$B$5,SAÍDAS[Subcategoria],$B515),SUMIFS(SAÍDAS[Valor],SAÍDAS[Categoria],$B$513,SAÍDAS[Mês],H$5,SAÍDAS[Ano],$B$5,SAÍDAS[Subcategoria],$B515))))</f>
        <v/>
      </c>
      <c r="I515" s="61" t="str">
        <f>IF($B515="","",IF($B$513="","",IF($F$4=1,SUMIFS(SAÍDAS[Valor],SAÍDAS[Categoria],$B$513,SAÍDAS[Status],"Concluído",SAÍDAS[Mês],I$5,SAÍDAS[Ano],$B$5,SAÍDAS[Subcategoria],$B515),SUMIFS(SAÍDAS[Valor],SAÍDAS[Categoria],$B$513,SAÍDAS[Mês],I$5,SAÍDAS[Ano],$B$5,SAÍDAS[Subcategoria],$B515))))</f>
        <v/>
      </c>
      <c r="J515" s="61" t="str">
        <f>IF($B515="","",IF($B$513="","",IF($F$4=1,SUMIFS(SAÍDAS[Valor],SAÍDAS[Categoria],$B$513,SAÍDAS[Status],"Concluído",SAÍDAS[Mês],J$5,SAÍDAS[Ano],$B$5,SAÍDAS[Subcategoria],$B515),SUMIFS(SAÍDAS[Valor],SAÍDAS[Categoria],$B$513,SAÍDAS[Mês],J$5,SAÍDAS[Ano],$B$5,SAÍDAS[Subcategoria],$B515))))</f>
        <v/>
      </c>
      <c r="K515" s="61" t="str">
        <f>IF($B515="","",IF($B$513="","",IF($F$4=1,SUMIFS(SAÍDAS[Valor],SAÍDAS[Categoria],$B$513,SAÍDAS[Status],"Concluído",SAÍDAS[Mês],K$5,SAÍDAS[Ano],$B$5,SAÍDAS[Subcategoria],$B515),SUMIFS(SAÍDAS[Valor],SAÍDAS[Categoria],$B$513,SAÍDAS[Mês],K$5,SAÍDAS[Ano],$B$5,SAÍDAS[Subcategoria],$B515))))</f>
        <v/>
      </c>
      <c r="L515" s="61" t="str">
        <f>IF($B515="","",IF($B$513="","",IF($F$4=1,SUMIFS(SAÍDAS[Valor],SAÍDAS[Categoria],$B$513,SAÍDAS[Status],"Concluído",SAÍDAS[Mês],L$5,SAÍDAS[Ano],$B$5,SAÍDAS[Subcategoria],$B515),SUMIFS(SAÍDAS[Valor],SAÍDAS[Categoria],$B$513,SAÍDAS[Mês],L$5,SAÍDAS[Ano],$B$5,SAÍDAS[Subcategoria],$B515))))</f>
        <v/>
      </c>
      <c r="M515" s="61" t="str">
        <f>IF($B515="","",IF($B$513="","",IF($F$4=1,SUMIFS(SAÍDAS[Valor],SAÍDAS[Categoria],$B$513,SAÍDAS[Status],"Concluído",SAÍDAS[Mês],M$5,SAÍDAS[Ano],$B$5,SAÍDAS[Subcategoria],$B515),SUMIFS(SAÍDAS[Valor],SAÍDAS[Categoria],$B$513,SAÍDAS[Mês],M$5,SAÍDAS[Ano],$B$5,SAÍDAS[Subcategoria],$B515))))</f>
        <v/>
      </c>
      <c r="N515" s="61" t="str">
        <f>IF($B515="","",IF($B$513="","",IF($F$4=1,SUMIFS(SAÍDAS[Valor],SAÍDAS[Categoria],$B$513,SAÍDAS[Status],"Concluído",SAÍDAS[Mês],N$5,SAÍDAS[Ano],$B$5,SAÍDAS[Subcategoria],$B515),SUMIFS(SAÍDAS[Valor],SAÍDAS[Categoria],$B$513,SAÍDAS[Mês],N$5,SAÍDAS[Ano],$B$5,SAÍDAS[Subcategoria],$B515))))</f>
        <v/>
      </c>
      <c r="O515" s="57">
        <f t="shared" ref="O515:O533" si="20">SUBTOTAL(9,C515,D515,E515,F515,G515,H515,I515,J515,K515,L515,M515,N515)</f>
        <v>0</v>
      </c>
    </row>
    <row r="516" spans="2:15" x14ac:dyDescent="0.3">
      <c r="B516" s="93" t="str">
        <f>IF('PLANO DE CONTAS'!L97="","",'PLANO DE CONTAS'!L97)</f>
        <v/>
      </c>
      <c r="C516" s="61" t="str">
        <f>IF($B516="","",IF($B$513="","",IF($F$4=1,SUMIFS(SAÍDAS[Valor],SAÍDAS[Categoria],$B$513,SAÍDAS[Status],"Concluído",SAÍDAS[Mês],C$5,SAÍDAS[Ano],$B$5,SAÍDAS[Subcategoria],$B516),SUMIFS(SAÍDAS[Valor],SAÍDAS[Categoria],$B$513,SAÍDAS[Mês],C$5,SAÍDAS[Ano],$B$5,SAÍDAS[Subcategoria],$B516))))</f>
        <v/>
      </c>
      <c r="D516" s="61" t="str">
        <f>IF($B516="","",IF($B$513="","",IF($F$4=1,SUMIFS(SAÍDAS[Valor],SAÍDAS[Categoria],$B$513,SAÍDAS[Status],"Concluído",SAÍDAS[Mês],D$5,SAÍDAS[Ano],$B$5,SAÍDAS[Subcategoria],$B516),SUMIFS(SAÍDAS[Valor],SAÍDAS[Categoria],$B$513,SAÍDAS[Mês],D$5,SAÍDAS[Ano],$B$5,SAÍDAS[Subcategoria],$B516))))</f>
        <v/>
      </c>
      <c r="E516" s="61" t="str">
        <f>IF($B516="","",IF($B$513="","",IF($F$4=1,SUMIFS(SAÍDAS[Valor],SAÍDAS[Categoria],$B$513,SAÍDAS[Status],"Concluído",SAÍDAS[Mês],E$5,SAÍDAS[Ano],$B$5,SAÍDAS[Subcategoria],$B516),SUMIFS(SAÍDAS[Valor],SAÍDAS[Categoria],$B$513,SAÍDAS[Mês],E$5,SAÍDAS[Ano],$B$5,SAÍDAS[Subcategoria],$B516))))</f>
        <v/>
      </c>
      <c r="F516" s="61" t="str">
        <f>IF($B516="","",IF($B$513="","",IF($F$4=1,SUMIFS(SAÍDAS[Valor],SAÍDAS[Categoria],$B$513,SAÍDAS[Status],"Concluído",SAÍDAS[Mês],F$5,SAÍDAS[Ano],$B$5,SAÍDAS[Subcategoria],$B516),SUMIFS(SAÍDAS[Valor],SAÍDAS[Categoria],$B$513,SAÍDAS[Mês],F$5,SAÍDAS[Ano],$B$5,SAÍDAS[Subcategoria],$B516))))</f>
        <v/>
      </c>
      <c r="G516" s="61" t="str">
        <f>IF($B516="","",IF($B$513="","",IF($F$4=1,SUMIFS(SAÍDAS[Valor],SAÍDAS[Categoria],$B$513,SAÍDAS[Status],"Concluído",SAÍDAS[Mês],G$5,SAÍDAS[Ano],$B$5,SAÍDAS[Subcategoria],$B516),SUMIFS(SAÍDAS[Valor],SAÍDAS[Categoria],$B$513,SAÍDAS[Mês],G$5,SAÍDAS[Ano],$B$5,SAÍDAS[Subcategoria],$B516))))</f>
        <v/>
      </c>
      <c r="H516" s="61" t="str">
        <f>IF($B516="","",IF($B$513="","",IF($F$4=1,SUMIFS(SAÍDAS[Valor],SAÍDAS[Categoria],$B$513,SAÍDAS[Status],"Concluído",SAÍDAS[Mês],H$5,SAÍDAS[Ano],$B$5,SAÍDAS[Subcategoria],$B516),SUMIFS(SAÍDAS[Valor],SAÍDAS[Categoria],$B$513,SAÍDAS[Mês],H$5,SAÍDAS[Ano],$B$5,SAÍDAS[Subcategoria],$B516))))</f>
        <v/>
      </c>
      <c r="I516" s="61" t="str">
        <f>IF($B516="","",IF($B$513="","",IF($F$4=1,SUMIFS(SAÍDAS[Valor],SAÍDAS[Categoria],$B$513,SAÍDAS[Status],"Concluído",SAÍDAS[Mês],I$5,SAÍDAS[Ano],$B$5,SAÍDAS[Subcategoria],$B516),SUMIFS(SAÍDAS[Valor],SAÍDAS[Categoria],$B$513,SAÍDAS[Mês],I$5,SAÍDAS[Ano],$B$5,SAÍDAS[Subcategoria],$B516))))</f>
        <v/>
      </c>
      <c r="J516" s="61" t="str">
        <f>IF($B516="","",IF($B$513="","",IF($F$4=1,SUMIFS(SAÍDAS[Valor],SAÍDAS[Categoria],$B$513,SAÍDAS[Status],"Concluído",SAÍDAS[Mês],J$5,SAÍDAS[Ano],$B$5,SAÍDAS[Subcategoria],$B516),SUMIFS(SAÍDAS[Valor],SAÍDAS[Categoria],$B$513,SAÍDAS[Mês],J$5,SAÍDAS[Ano],$B$5,SAÍDAS[Subcategoria],$B516))))</f>
        <v/>
      </c>
      <c r="K516" s="61" t="str">
        <f>IF($B516="","",IF($B$513="","",IF($F$4=1,SUMIFS(SAÍDAS[Valor],SAÍDAS[Categoria],$B$513,SAÍDAS[Status],"Concluído",SAÍDAS[Mês],K$5,SAÍDAS[Ano],$B$5,SAÍDAS[Subcategoria],$B516),SUMIFS(SAÍDAS[Valor],SAÍDAS[Categoria],$B$513,SAÍDAS[Mês],K$5,SAÍDAS[Ano],$B$5,SAÍDAS[Subcategoria],$B516))))</f>
        <v/>
      </c>
      <c r="L516" s="61" t="str">
        <f>IF($B516="","",IF($B$513="","",IF($F$4=1,SUMIFS(SAÍDAS[Valor],SAÍDAS[Categoria],$B$513,SAÍDAS[Status],"Concluído",SAÍDAS[Mês],L$5,SAÍDAS[Ano],$B$5,SAÍDAS[Subcategoria],$B516),SUMIFS(SAÍDAS[Valor],SAÍDAS[Categoria],$B$513,SAÍDAS[Mês],L$5,SAÍDAS[Ano],$B$5,SAÍDAS[Subcategoria],$B516))))</f>
        <v/>
      </c>
      <c r="M516" s="61" t="str">
        <f>IF($B516="","",IF($B$513="","",IF($F$4=1,SUMIFS(SAÍDAS[Valor],SAÍDAS[Categoria],$B$513,SAÍDAS[Status],"Concluído",SAÍDAS[Mês],M$5,SAÍDAS[Ano],$B$5,SAÍDAS[Subcategoria],$B516),SUMIFS(SAÍDAS[Valor],SAÍDAS[Categoria],$B$513,SAÍDAS[Mês],M$5,SAÍDAS[Ano],$B$5,SAÍDAS[Subcategoria],$B516))))</f>
        <v/>
      </c>
      <c r="N516" s="61" t="str">
        <f>IF($B516="","",IF($B$513="","",IF($F$4=1,SUMIFS(SAÍDAS[Valor],SAÍDAS[Categoria],$B$513,SAÍDAS[Status],"Concluído",SAÍDAS[Mês],N$5,SAÍDAS[Ano],$B$5,SAÍDAS[Subcategoria],$B516),SUMIFS(SAÍDAS[Valor],SAÍDAS[Categoria],$B$513,SAÍDAS[Mês],N$5,SAÍDAS[Ano],$B$5,SAÍDAS[Subcategoria],$B516))))</f>
        <v/>
      </c>
      <c r="O516" s="57">
        <f t="shared" si="20"/>
        <v>0</v>
      </c>
    </row>
    <row r="517" spans="2:15" x14ac:dyDescent="0.3">
      <c r="B517" s="93" t="str">
        <f>IF('PLANO DE CONTAS'!L98="","",'PLANO DE CONTAS'!L98)</f>
        <v/>
      </c>
      <c r="C517" s="61" t="str">
        <f>IF($B517="","",IF($B$513="","",IF($F$4=1,SUMIFS(SAÍDAS[Valor],SAÍDAS[Categoria],$B$513,SAÍDAS[Status],"Concluído",SAÍDAS[Mês],C$5,SAÍDAS[Ano],$B$5,SAÍDAS[Subcategoria],$B517),SUMIFS(SAÍDAS[Valor],SAÍDAS[Categoria],$B$513,SAÍDAS[Mês],C$5,SAÍDAS[Ano],$B$5,SAÍDAS[Subcategoria],$B517))))</f>
        <v/>
      </c>
      <c r="D517" s="61" t="str">
        <f>IF($B517="","",IF($B$513="","",IF($F$4=1,SUMIFS(SAÍDAS[Valor],SAÍDAS[Categoria],$B$513,SAÍDAS[Status],"Concluído",SAÍDAS[Mês],D$5,SAÍDAS[Ano],$B$5,SAÍDAS[Subcategoria],$B517),SUMIFS(SAÍDAS[Valor],SAÍDAS[Categoria],$B$513,SAÍDAS[Mês],D$5,SAÍDAS[Ano],$B$5,SAÍDAS[Subcategoria],$B517))))</f>
        <v/>
      </c>
      <c r="E517" s="61" t="str">
        <f>IF($B517="","",IF($B$513="","",IF($F$4=1,SUMIFS(SAÍDAS[Valor],SAÍDAS[Categoria],$B$513,SAÍDAS[Status],"Concluído",SAÍDAS[Mês],E$5,SAÍDAS[Ano],$B$5,SAÍDAS[Subcategoria],$B517),SUMIFS(SAÍDAS[Valor],SAÍDAS[Categoria],$B$513,SAÍDAS[Mês],E$5,SAÍDAS[Ano],$B$5,SAÍDAS[Subcategoria],$B517))))</f>
        <v/>
      </c>
      <c r="F517" s="61" t="str">
        <f>IF($B517="","",IF($B$513="","",IF($F$4=1,SUMIFS(SAÍDAS[Valor],SAÍDAS[Categoria],$B$513,SAÍDAS[Status],"Concluído",SAÍDAS[Mês],F$5,SAÍDAS[Ano],$B$5,SAÍDAS[Subcategoria],$B517),SUMIFS(SAÍDAS[Valor],SAÍDAS[Categoria],$B$513,SAÍDAS[Mês],F$5,SAÍDAS[Ano],$B$5,SAÍDAS[Subcategoria],$B517))))</f>
        <v/>
      </c>
      <c r="G517" s="61" t="str">
        <f>IF($B517="","",IF($B$513="","",IF($F$4=1,SUMIFS(SAÍDAS[Valor],SAÍDAS[Categoria],$B$513,SAÍDAS[Status],"Concluído",SAÍDAS[Mês],G$5,SAÍDAS[Ano],$B$5,SAÍDAS[Subcategoria],$B517),SUMIFS(SAÍDAS[Valor],SAÍDAS[Categoria],$B$513,SAÍDAS[Mês],G$5,SAÍDAS[Ano],$B$5,SAÍDAS[Subcategoria],$B517))))</f>
        <v/>
      </c>
      <c r="H517" s="61" t="str">
        <f>IF($B517="","",IF($B$513="","",IF($F$4=1,SUMIFS(SAÍDAS[Valor],SAÍDAS[Categoria],$B$513,SAÍDAS[Status],"Concluído",SAÍDAS[Mês],H$5,SAÍDAS[Ano],$B$5,SAÍDAS[Subcategoria],$B517),SUMIFS(SAÍDAS[Valor],SAÍDAS[Categoria],$B$513,SAÍDAS[Mês],H$5,SAÍDAS[Ano],$B$5,SAÍDAS[Subcategoria],$B517))))</f>
        <v/>
      </c>
      <c r="I517" s="61" t="str">
        <f>IF($B517="","",IF($B$513="","",IF($F$4=1,SUMIFS(SAÍDAS[Valor],SAÍDAS[Categoria],$B$513,SAÍDAS[Status],"Concluído",SAÍDAS[Mês],I$5,SAÍDAS[Ano],$B$5,SAÍDAS[Subcategoria],$B517),SUMIFS(SAÍDAS[Valor],SAÍDAS[Categoria],$B$513,SAÍDAS[Mês],I$5,SAÍDAS[Ano],$B$5,SAÍDAS[Subcategoria],$B517))))</f>
        <v/>
      </c>
      <c r="J517" s="61" t="str">
        <f>IF($B517="","",IF($B$513="","",IF($F$4=1,SUMIFS(SAÍDAS[Valor],SAÍDAS[Categoria],$B$513,SAÍDAS[Status],"Concluído",SAÍDAS[Mês],J$5,SAÍDAS[Ano],$B$5,SAÍDAS[Subcategoria],$B517),SUMIFS(SAÍDAS[Valor],SAÍDAS[Categoria],$B$513,SAÍDAS[Mês],J$5,SAÍDAS[Ano],$B$5,SAÍDAS[Subcategoria],$B517))))</f>
        <v/>
      </c>
      <c r="K517" s="61" t="str">
        <f>IF($B517="","",IF($B$513="","",IF($F$4=1,SUMIFS(SAÍDAS[Valor],SAÍDAS[Categoria],$B$513,SAÍDAS[Status],"Concluído",SAÍDAS[Mês],K$5,SAÍDAS[Ano],$B$5,SAÍDAS[Subcategoria],$B517),SUMIFS(SAÍDAS[Valor],SAÍDAS[Categoria],$B$513,SAÍDAS[Mês],K$5,SAÍDAS[Ano],$B$5,SAÍDAS[Subcategoria],$B517))))</f>
        <v/>
      </c>
      <c r="L517" s="61" t="str">
        <f>IF($B517="","",IF($B$513="","",IF($F$4=1,SUMIFS(SAÍDAS[Valor],SAÍDAS[Categoria],$B$513,SAÍDAS[Status],"Concluído",SAÍDAS[Mês],L$5,SAÍDAS[Ano],$B$5,SAÍDAS[Subcategoria],$B517),SUMIFS(SAÍDAS[Valor],SAÍDAS[Categoria],$B$513,SAÍDAS[Mês],L$5,SAÍDAS[Ano],$B$5,SAÍDAS[Subcategoria],$B517))))</f>
        <v/>
      </c>
      <c r="M517" s="61" t="str">
        <f>IF($B517="","",IF($B$513="","",IF($F$4=1,SUMIFS(SAÍDAS[Valor],SAÍDAS[Categoria],$B$513,SAÍDAS[Status],"Concluído",SAÍDAS[Mês],M$5,SAÍDAS[Ano],$B$5,SAÍDAS[Subcategoria],$B517),SUMIFS(SAÍDAS[Valor],SAÍDAS[Categoria],$B$513,SAÍDAS[Mês],M$5,SAÍDAS[Ano],$B$5,SAÍDAS[Subcategoria],$B517))))</f>
        <v/>
      </c>
      <c r="N517" s="61" t="str">
        <f>IF($B517="","",IF($B$513="","",IF($F$4=1,SUMIFS(SAÍDAS[Valor],SAÍDAS[Categoria],$B$513,SAÍDAS[Status],"Concluído",SAÍDAS[Mês],N$5,SAÍDAS[Ano],$B$5,SAÍDAS[Subcategoria],$B517),SUMIFS(SAÍDAS[Valor],SAÍDAS[Categoria],$B$513,SAÍDAS[Mês],N$5,SAÍDAS[Ano],$B$5,SAÍDAS[Subcategoria],$B517))))</f>
        <v/>
      </c>
      <c r="O517" s="57">
        <f t="shared" si="20"/>
        <v>0</v>
      </c>
    </row>
    <row r="518" spans="2:15" x14ac:dyDescent="0.3">
      <c r="B518" s="93" t="str">
        <f>IF('PLANO DE CONTAS'!L99="","",'PLANO DE CONTAS'!L99)</f>
        <v/>
      </c>
      <c r="C518" s="61" t="str">
        <f>IF($B518="","",IF($B$513="","",IF($F$4=1,SUMIFS(SAÍDAS[Valor],SAÍDAS[Categoria],$B$513,SAÍDAS[Status],"Concluído",SAÍDAS[Mês],C$5,SAÍDAS[Ano],$B$5,SAÍDAS[Subcategoria],$B518),SUMIFS(SAÍDAS[Valor],SAÍDAS[Categoria],$B$513,SAÍDAS[Mês],C$5,SAÍDAS[Ano],$B$5,SAÍDAS[Subcategoria],$B518))))</f>
        <v/>
      </c>
      <c r="D518" s="61" t="str">
        <f>IF($B518="","",IF($B$513="","",IF($F$4=1,SUMIFS(SAÍDAS[Valor],SAÍDAS[Categoria],$B$513,SAÍDAS[Status],"Concluído",SAÍDAS[Mês],D$5,SAÍDAS[Ano],$B$5,SAÍDAS[Subcategoria],$B518),SUMIFS(SAÍDAS[Valor],SAÍDAS[Categoria],$B$513,SAÍDAS[Mês],D$5,SAÍDAS[Ano],$B$5,SAÍDAS[Subcategoria],$B518))))</f>
        <v/>
      </c>
      <c r="E518" s="61" t="str">
        <f>IF($B518="","",IF($B$513="","",IF($F$4=1,SUMIFS(SAÍDAS[Valor],SAÍDAS[Categoria],$B$513,SAÍDAS[Status],"Concluído",SAÍDAS[Mês],E$5,SAÍDAS[Ano],$B$5,SAÍDAS[Subcategoria],$B518),SUMIFS(SAÍDAS[Valor],SAÍDAS[Categoria],$B$513,SAÍDAS[Mês],E$5,SAÍDAS[Ano],$B$5,SAÍDAS[Subcategoria],$B518))))</f>
        <v/>
      </c>
      <c r="F518" s="61" t="str">
        <f>IF($B518="","",IF($B$513="","",IF($F$4=1,SUMIFS(SAÍDAS[Valor],SAÍDAS[Categoria],$B$513,SAÍDAS[Status],"Concluído",SAÍDAS[Mês],F$5,SAÍDAS[Ano],$B$5,SAÍDAS[Subcategoria],$B518),SUMIFS(SAÍDAS[Valor],SAÍDAS[Categoria],$B$513,SAÍDAS[Mês],F$5,SAÍDAS[Ano],$B$5,SAÍDAS[Subcategoria],$B518))))</f>
        <v/>
      </c>
      <c r="G518" s="61" t="str">
        <f>IF($B518="","",IF($B$513="","",IF($F$4=1,SUMIFS(SAÍDAS[Valor],SAÍDAS[Categoria],$B$513,SAÍDAS[Status],"Concluído",SAÍDAS[Mês],G$5,SAÍDAS[Ano],$B$5,SAÍDAS[Subcategoria],$B518),SUMIFS(SAÍDAS[Valor],SAÍDAS[Categoria],$B$513,SAÍDAS[Mês],G$5,SAÍDAS[Ano],$B$5,SAÍDAS[Subcategoria],$B518))))</f>
        <v/>
      </c>
      <c r="H518" s="61" t="str">
        <f>IF($B518="","",IF($B$513="","",IF($F$4=1,SUMIFS(SAÍDAS[Valor],SAÍDAS[Categoria],$B$513,SAÍDAS[Status],"Concluído",SAÍDAS[Mês],H$5,SAÍDAS[Ano],$B$5,SAÍDAS[Subcategoria],$B518),SUMIFS(SAÍDAS[Valor],SAÍDAS[Categoria],$B$513,SAÍDAS[Mês],H$5,SAÍDAS[Ano],$B$5,SAÍDAS[Subcategoria],$B518))))</f>
        <v/>
      </c>
      <c r="I518" s="61" t="str">
        <f>IF($B518="","",IF($B$513="","",IF($F$4=1,SUMIFS(SAÍDAS[Valor],SAÍDAS[Categoria],$B$513,SAÍDAS[Status],"Concluído",SAÍDAS[Mês],I$5,SAÍDAS[Ano],$B$5,SAÍDAS[Subcategoria],$B518),SUMIFS(SAÍDAS[Valor],SAÍDAS[Categoria],$B$513,SAÍDAS[Mês],I$5,SAÍDAS[Ano],$B$5,SAÍDAS[Subcategoria],$B518))))</f>
        <v/>
      </c>
      <c r="J518" s="61" t="str">
        <f>IF($B518="","",IF($B$513="","",IF($F$4=1,SUMIFS(SAÍDAS[Valor],SAÍDAS[Categoria],$B$513,SAÍDAS[Status],"Concluído",SAÍDAS[Mês],J$5,SAÍDAS[Ano],$B$5,SAÍDAS[Subcategoria],$B518),SUMIFS(SAÍDAS[Valor],SAÍDAS[Categoria],$B$513,SAÍDAS[Mês],J$5,SAÍDAS[Ano],$B$5,SAÍDAS[Subcategoria],$B518))))</f>
        <v/>
      </c>
      <c r="K518" s="61" t="str">
        <f>IF($B518="","",IF($B$513="","",IF($F$4=1,SUMIFS(SAÍDAS[Valor],SAÍDAS[Categoria],$B$513,SAÍDAS[Status],"Concluído",SAÍDAS[Mês],K$5,SAÍDAS[Ano],$B$5,SAÍDAS[Subcategoria],$B518),SUMIFS(SAÍDAS[Valor],SAÍDAS[Categoria],$B$513,SAÍDAS[Mês],K$5,SAÍDAS[Ano],$B$5,SAÍDAS[Subcategoria],$B518))))</f>
        <v/>
      </c>
      <c r="L518" s="61" t="str">
        <f>IF($B518="","",IF($B$513="","",IF($F$4=1,SUMIFS(SAÍDAS[Valor],SAÍDAS[Categoria],$B$513,SAÍDAS[Status],"Concluído",SAÍDAS[Mês],L$5,SAÍDAS[Ano],$B$5,SAÍDAS[Subcategoria],$B518),SUMIFS(SAÍDAS[Valor],SAÍDAS[Categoria],$B$513,SAÍDAS[Mês],L$5,SAÍDAS[Ano],$B$5,SAÍDAS[Subcategoria],$B518))))</f>
        <v/>
      </c>
      <c r="M518" s="61" t="str">
        <f>IF($B518="","",IF($B$513="","",IF($F$4=1,SUMIFS(SAÍDAS[Valor],SAÍDAS[Categoria],$B$513,SAÍDAS[Status],"Concluído",SAÍDAS[Mês],M$5,SAÍDAS[Ano],$B$5,SAÍDAS[Subcategoria],$B518),SUMIFS(SAÍDAS[Valor],SAÍDAS[Categoria],$B$513,SAÍDAS[Mês],M$5,SAÍDAS[Ano],$B$5,SAÍDAS[Subcategoria],$B518))))</f>
        <v/>
      </c>
      <c r="N518" s="61" t="str">
        <f>IF($B518="","",IF($B$513="","",IF($F$4=1,SUMIFS(SAÍDAS[Valor],SAÍDAS[Categoria],$B$513,SAÍDAS[Status],"Concluído",SAÍDAS[Mês],N$5,SAÍDAS[Ano],$B$5,SAÍDAS[Subcategoria],$B518),SUMIFS(SAÍDAS[Valor],SAÍDAS[Categoria],$B$513,SAÍDAS[Mês],N$5,SAÍDAS[Ano],$B$5,SAÍDAS[Subcategoria],$B518))))</f>
        <v/>
      </c>
      <c r="O518" s="57">
        <f t="shared" si="20"/>
        <v>0</v>
      </c>
    </row>
    <row r="519" spans="2:15" x14ac:dyDescent="0.3">
      <c r="B519" s="93" t="str">
        <f>IF('PLANO DE CONTAS'!L100="","",'PLANO DE CONTAS'!L100)</f>
        <v/>
      </c>
      <c r="C519" s="61" t="str">
        <f>IF($B519="","",IF($B$513="","",IF($F$4=1,SUMIFS(SAÍDAS[Valor],SAÍDAS[Categoria],$B$513,SAÍDAS[Status],"Concluído",SAÍDAS[Mês],C$5,SAÍDAS[Ano],$B$5,SAÍDAS[Subcategoria],$B519),SUMIFS(SAÍDAS[Valor],SAÍDAS[Categoria],$B$513,SAÍDAS[Mês],C$5,SAÍDAS[Ano],$B$5,SAÍDAS[Subcategoria],$B519))))</f>
        <v/>
      </c>
      <c r="D519" s="61" t="str">
        <f>IF($B519="","",IF($B$513="","",IF($F$4=1,SUMIFS(SAÍDAS[Valor],SAÍDAS[Categoria],$B$513,SAÍDAS[Status],"Concluído",SAÍDAS[Mês],D$5,SAÍDAS[Ano],$B$5,SAÍDAS[Subcategoria],$B519),SUMIFS(SAÍDAS[Valor],SAÍDAS[Categoria],$B$513,SAÍDAS[Mês],D$5,SAÍDAS[Ano],$B$5,SAÍDAS[Subcategoria],$B519))))</f>
        <v/>
      </c>
      <c r="E519" s="61" t="str">
        <f>IF($B519="","",IF($B$513="","",IF($F$4=1,SUMIFS(SAÍDAS[Valor],SAÍDAS[Categoria],$B$513,SAÍDAS[Status],"Concluído",SAÍDAS[Mês],E$5,SAÍDAS[Ano],$B$5,SAÍDAS[Subcategoria],$B519),SUMIFS(SAÍDAS[Valor],SAÍDAS[Categoria],$B$513,SAÍDAS[Mês],E$5,SAÍDAS[Ano],$B$5,SAÍDAS[Subcategoria],$B519))))</f>
        <v/>
      </c>
      <c r="F519" s="61" t="str">
        <f>IF($B519="","",IF($B$513="","",IF($F$4=1,SUMIFS(SAÍDAS[Valor],SAÍDAS[Categoria],$B$513,SAÍDAS[Status],"Concluído",SAÍDAS[Mês],F$5,SAÍDAS[Ano],$B$5,SAÍDAS[Subcategoria],$B519),SUMIFS(SAÍDAS[Valor],SAÍDAS[Categoria],$B$513,SAÍDAS[Mês],F$5,SAÍDAS[Ano],$B$5,SAÍDAS[Subcategoria],$B519))))</f>
        <v/>
      </c>
      <c r="G519" s="61" t="str">
        <f>IF($B519="","",IF($B$513="","",IF($F$4=1,SUMIFS(SAÍDAS[Valor],SAÍDAS[Categoria],$B$513,SAÍDAS[Status],"Concluído",SAÍDAS[Mês],G$5,SAÍDAS[Ano],$B$5,SAÍDAS[Subcategoria],$B519),SUMIFS(SAÍDAS[Valor],SAÍDAS[Categoria],$B$513,SAÍDAS[Mês],G$5,SAÍDAS[Ano],$B$5,SAÍDAS[Subcategoria],$B519))))</f>
        <v/>
      </c>
      <c r="H519" s="61" t="str">
        <f>IF($B519="","",IF($B$513="","",IF($F$4=1,SUMIFS(SAÍDAS[Valor],SAÍDAS[Categoria],$B$513,SAÍDAS[Status],"Concluído",SAÍDAS[Mês],H$5,SAÍDAS[Ano],$B$5,SAÍDAS[Subcategoria],$B519),SUMIFS(SAÍDAS[Valor],SAÍDAS[Categoria],$B$513,SAÍDAS[Mês],H$5,SAÍDAS[Ano],$B$5,SAÍDAS[Subcategoria],$B519))))</f>
        <v/>
      </c>
      <c r="I519" s="61" t="str">
        <f>IF($B519="","",IF($B$513="","",IF($F$4=1,SUMIFS(SAÍDAS[Valor],SAÍDAS[Categoria],$B$513,SAÍDAS[Status],"Concluído",SAÍDAS[Mês],I$5,SAÍDAS[Ano],$B$5,SAÍDAS[Subcategoria],$B519),SUMIFS(SAÍDAS[Valor],SAÍDAS[Categoria],$B$513,SAÍDAS[Mês],I$5,SAÍDAS[Ano],$B$5,SAÍDAS[Subcategoria],$B519))))</f>
        <v/>
      </c>
      <c r="J519" s="61" t="str">
        <f>IF($B519="","",IF($B$513="","",IF($F$4=1,SUMIFS(SAÍDAS[Valor],SAÍDAS[Categoria],$B$513,SAÍDAS[Status],"Concluído",SAÍDAS[Mês],J$5,SAÍDAS[Ano],$B$5,SAÍDAS[Subcategoria],$B519),SUMIFS(SAÍDAS[Valor],SAÍDAS[Categoria],$B$513,SAÍDAS[Mês],J$5,SAÍDAS[Ano],$B$5,SAÍDAS[Subcategoria],$B519))))</f>
        <v/>
      </c>
      <c r="K519" s="61" t="str">
        <f>IF($B519="","",IF($B$513="","",IF($F$4=1,SUMIFS(SAÍDAS[Valor],SAÍDAS[Categoria],$B$513,SAÍDAS[Status],"Concluído",SAÍDAS[Mês],K$5,SAÍDAS[Ano],$B$5,SAÍDAS[Subcategoria],$B519),SUMIFS(SAÍDAS[Valor],SAÍDAS[Categoria],$B$513,SAÍDAS[Mês],K$5,SAÍDAS[Ano],$B$5,SAÍDAS[Subcategoria],$B519))))</f>
        <v/>
      </c>
      <c r="L519" s="61" t="str">
        <f>IF($B519="","",IF($B$513="","",IF($F$4=1,SUMIFS(SAÍDAS[Valor],SAÍDAS[Categoria],$B$513,SAÍDAS[Status],"Concluído",SAÍDAS[Mês],L$5,SAÍDAS[Ano],$B$5,SAÍDAS[Subcategoria],$B519),SUMIFS(SAÍDAS[Valor],SAÍDAS[Categoria],$B$513,SAÍDAS[Mês],L$5,SAÍDAS[Ano],$B$5,SAÍDAS[Subcategoria],$B519))))</f>
        <v/>
      </c>
      <c r="M519" s="61" t="str">
        <f>IF($B519="","",IF($B$513="","",IF($F$4=1,SUMIFS(SAÍDAS[Valor],SAÍDAS[Categoria],$B$513,SAÍDAS[Status],"Concluído",SAÍDAS[Mês],M$5,SAÍDAS[Ano],$B$5,SAÍDAS[Subcategoria],$B519),SUMIFS(SAÍDAS[Valor],SAÍDAS[Categoria],$B$513,SAÍDAS[Mês],M$5,SAÍDAS[Ano],$B$5,SAÍDAS[Subcategoria],$B519))))</f>
        <v/>
      </c>
      <c r="N519" s="61" t="str">
        <f>IF($B519="","",IF($B$513="","",IF($F$4=1,SUMIFS(SAÍDAS[Valor],SAÍDAS[Categoria],$B$513,SAÍDAS[Status],"Concluído",SAÍDAS[Mês],N$5,SAÍDAS[Ano],$B$5,SAÍDAS[Subcategoria],$B519),SUMIFS(SAÍDAS[Valor],SAÍDAS[Categoria],$B$513,SAÍDAS[Mês],N$5,SAÍDAS[Ano],$B$5,SAÍDAS[Subcategoria],$B519))))</f>
        <v/>
      </c>
      <c r="O519" s="57">
        <f t="shared" si="20"/>
        <v>0</v>
      </c>
    </row>
    <row r="520" spans="2:15" x14ac:dyDescent="0.3">
      <c r="B520" s="93" t="str">
        <f>IF('PLANO DE CONTAS'!L101="","",'PLANO DE CONTAS'!L101)</f>
        <v/>
      </c>
      <c r="C520" s="61" t="str">
        <f>IF($B520="","",IF($B$513="","",IF($F$4=1,SUMIFS(SAÍDAS[Valor],SAÍDAS[Categoria],$B$513,SAÍDAS[Status],"Concluído",SAÍDAS[Mês],C$5,SAÍDAS[Ano],$B$5,SAÍDAS[Subcategoria],$B520),SUMIFS(SAÍDAS[Valor],SAÍDAS[Categoria],$B$513,SAÍDAS[Mês],C$5,SAÍDAS[Ano],$B$5,SAÍDAS[Subcategoria],$B520))))</f>
        <v/>
      </c>
      <c r="D520" s="61" t="str">
        <f>IF($B520="","",IF($B$513="","",IF($F$4=1,SUMIFS(SAÍDAS[Valor],SAÍDAS[Categoria],$B$513,SAÍDAS[Status],"Concluído",SAÍDAS[Mês],D$5,SAÍDAS[Ano],$B$5,SAÍDAS[Subcategoria],$B520),SUMIFS(SAÍDAS[Valor],SAÍDAS[Categoria],$B$513,SAÍDAS[Mês],D$5,SAÍDAS[Ano],$B$5,SAÍDAS[Subcategoria],$B520))))</f>
        <v/>
      </c>
      <c r="E520" s="61" t="str">
        <f>IF($B520="","",IF($B$513="","",IF($F$4=1,SUMIFS(SAÍDAS[Valor],SAÍDAS[Categoria],$B$513,SAÍDAS[Status],"Concluído",SAÍDAS[Mês],E$5,SAÍDAS[Ano],$B$5,SAÍDAS[Subcategoria],$B520),SUMIFS(SAÍDAS[Valor],SAÍDAS[Categoria],$B$513,SAÍDAS[Mês],E$5,SAÍDAS[Ano],$B$5,SAÍDAS[Subcategoria],$B520))))</f>
        <v/>
      </c>
      <c r="F520" s="61" t="str">
        <f>IF($B520="","",IF($B$513="","",IF($F$4=1,SUMIFS(SAÍDAS[Valor],SAÍDAS[Categoria],$B$513,SAÍDAS[Status],"Concluído",SAÍDAS[Mês],F$5,SAÍDAS[Ano],$B$5,SAÍDAS[Subcategoria],$B520),SUMIFS(SAÍDAS[Valor],SAÍDAS[Categoria],$B$513,SAÍDAS[Mês],F$5,SAÍDAS[Ano],$B$5,SAÍDAS[Subcategoria],$B520))))</f>
        <v/>
      </c>
      <c r="G520" s="61" t="str">
        <f>IF($B520="","",IF($B$513="","",IF($F$4=1,SUMIFS(SAÍDAS[Valor],SAÍDAS[Categoria],$B$513,SAÍDAS[Status],"Concluído",SAÍDAS[Mês],G$5,SAÍDAS[Ano],$B$5,SAÍDAS[Subcategoria],$B520),SUMIFS(SAÍDAS[Valor],SAÍDAS[Categoria],$B$513,SAÍDAS[Mês],G$5,SAÍDAS[Ano],$B$5,SAÍDAS[Subcategoria],$B520))))</f>
        <v/>
      </c>
      <c r="H520" s="61" t="str">
        <f>IF($B520="","",IF($B$513="","",IF($F$4=1,SUMIFS(SAÍDAS[Valor],SAÍDAS[Categoria],$B$513,SAÍDAS[Status],"Concluído",SAÍDAS[Mês],H$5,SAÍDAS[Ano],$B$5,SAÍDAS[Subcategoria],$B520),SUMIFS(SAÍDAS[Valor],SAÍDAS[Categoria],$B$513,SAÍDAS[Mês],H$5,SAÍDAS[Ano],$B$5,SAÍDAS[Subcategoria],$B520))))</f>
        <v/>
      </c>
      <c r="I520" s="61" t="str">
        <f>IF($B520="","",IF($B$513="","",IF($F$4=1,SUMIFS(SAÍDAS[Valor],SAÍDAS[Categoria],$B$513,SAÍDAS[Status],"Concluído",SAÍDAS[Mês],I$5,SAÍDAS[Ano],$B$5,SAÍDAS[Subcategoria],$B520),SUMIFS(SAÍDAS[Valor],SAÍDAS[Categoria],$B$513,SAÍDAS[Mês],I$5,SAÍDAS[Ano],$B$5,SAÍDAS[Subcategoria],$B520))))</f>
        <v/>
      </c>
      <c r="J520" s="61" t="str">
        <f>IF($B520="","",IF($B$513="","",IF($F$4=1,SUMIFS(SAÍDAS[Valor],SAÍDAS[Categoria],$B$513,SAÍDAS[Status],"Concluído",SAÍDAS[Mês],J$5,SAÍDAS[Ano],$B$5,SAÍDAS[Subcategoria],$B520),SUMIFS(SAÍDAS[Valor],SAÍDAS[Categoria],$B$513,SAÍDAS[Mês],J$5,SAÍDAS[Ano],$B$5,SAÍDAS[Subcategoria],$B520))))</f>
        <v/>
      </c>
      <c r="K520" s="61" t="str">
        <f>IF($B520="","",IF($B$513="","",IF($F$4=1,SUMIFS(SAÍDAS[Valor],SAÍDAS[Categoria],$B$513,SAÍDAS[Status],"Concluído",SAÍDAS[Mês],K$5,SAÍDAS[Ano],$B$5,SAÍDAS[Subcategoria],$B520),SUMIFS(SAÍDAS[Valor],SAÍDAS[Categoria],$B$513,SAÍDAS[Mês],K$5,SAÍDAS[Ano],$B$5,SAÍDAS[Subcategoria],$B520))))</f>
        <v/>
      </c>
      <c r="L520" s="61" t="str">
        <f>IF($B520="","",IF($B$513="","",IF($F$4=1,SUMIFS(SAÍDAS[Valor],SAÍDAS[Categoria],$B$513,SAÍDAS[Status],"Concluído",SAÍDAS[Mês],L$5,SAÍDAS[Ano],$B$5,SAÍDAS[Subcategoria],$B520),SUMIFS(SAÍDAS[Valor],SAÍDAS[Categoria],$B$513,SAÍDAS[Mês],L$5,SAÍDAS[Ano],$B$5,SAÍDAS[Subcategoria],$B520))))</f>
        <v/>
      </c>
      <c r="M520" s="61" t="str">
        <f>IF($B520="","",IF($B$513="","",IF($F$4=1,SUMIFS(SAÍDAS[Valor],SAÍDAS[Categoria],$B$513,SAÍDAS[Status],"Concluído",SAÍDAS[Mês],M$5,SAÍDAS[Ano],$B$5,SAÍDAS[Subcategoria],$B520),SUMIFS(SAÍDAS[Valor],SAÍDAS[Categoria],$B$513,SAÍDAS[Mês],M$5,SAÍDAS[Ano],$B$5,SAÍDAS[Subcategoria],$B520))))</f>
        <v/>
      </c>
      <c r="N520" s="61" t="str">
        <f>IF($B520="","",IF($B$513="","",IF($F$4=1,SUMIFS(SAÍDAS[Valor],SAÍDAS[Categoria],$B$513,SAÍDAS[Status],"Concluído",SAÍDAS[Mês],N$5,SAÍDAS[Ano],$B$5,SAÍDAS[Subcategoria],$B520),SUMIFS(SAÍDAS[Valor],SAÍDAS[Categoria],$B$513,SAÍDAS[Mês],N$5,SAÍDAS[Ano],$B$5,SAÍDAS[Subcategoria],$B520))))</f>
        <v/>
      </c>
      <c r="O520" s="57">
        <f t="shared" si="20"/>
        <v>0</v>
      </c>
    </row>
    <row r="521" spans="2:15" x14ac:dyDescent="0.3">
      <c r="B521" s="93" t="str">
        <f>IF('PLANO DE CONTAS'!L102="","",'PLANO DE CONTAS'!L102)</f>
        <v/>
      </c>
      <c r="C521" s="61" t="str">
        <f>IF($B521="","",IF($B$513="","",IF($F$4=1,SUMIFS(SAÍDAS[Valor],SAÍDAS[Categoria],$B$513,SAÍDAS[Status],"Concluído",SAÍDAS[Mês],C$5,SAÍDAS[Ano],$B$5,SAÍDAS[Subcategoria],$B521),SUMIFS(SAÍDAS[Valor],SAÍDAS[Categoria],$B$513,SAÍDAS[Mês],C$5,SAÍDAS[Ano],$B$5,SAÍDAS[Subcategoria],$B521))))</f>
        <v/>
      </c>
      <c r="D521" s="61" t="str">
        <f>IF($B521="","",IF($B$513="","",IF($F$4=1,SUMIFS(SAÍDAS[Valor],SAÍDAS[Categoria],$B$513,SAÍDAS[Status],"Concluído",SAÍDAS[Mês],D$5,SAÍDAS[Ano],$B$5,SAÍDAS[Subcategoria],$B521),SUMIFS(SAÍDAS[Valor],SAÍDAS[Categoria],$B$513,SAÍDAS[Mês],D$5,SAÍDAS[Ano],$B$5,SAÍDAS[Subcategoria],$B521))))</f>
        <v/>
      </c>
      <c r="E521" s="61" t="str">
        <f>IF($B521="","",IF($B$513="","",IF($F$4=1,SUMIFS(SAÍDAS[Valor],SAÍDAS[Categoria],$B$513,SAÍDAS[Status],"Concluído",SAÍDAS[Mês],E$5,SAÍDAS[Ano],$B$5,SAÍDAS[Subcategoria],$B521),SUMIFS(SAÍDAS[Valor],SAÍDAS[Categoria],$B$513,SAÍDAS[Mês],E$5,SAÍDAS[Ano],$B$5,SAÍDAS[Subcategoria],$B521))))</f>
        <v/>
      </c>
      <c r="F521" s="61" t="str">
        <f>IF($B521="","",IF($B$513="","",IF($F$4=1,SUMIFS(SAÍDAS[Valor],SAÍDAS[Categoria],$B$513,SAÍDAS[Status],"Concluído",SAÍDAS[Mês],F$5,SAÍDAS[Ano],$B$5,SAÍDAS[Subcategoria],$B521),SUMIFS(SAÍDAS[Valor],SAÍDAS[Categoria],$B$513,SAÍDAS[Mês],F$5,SAÍDAS[Ano],$B$5,SAÍDAS[Subcategoria],$B521))))</f>
        <v/>
      </c>
      <c r="G521" s="61" t="str">
        <f>IF($B521="","",IF($B$513="","",IF($F$4=1,SUMIFS(SAÍDAS[Valor],SAÍDAS[Categoria],$B$513,SAÍDAS[Status],"Concluído",SAÍDAS[Mês],G$5,SAÍDAS[Ano],$B$5,SAÍDAS[Subcategoria],$B521),SUMIFS(SAÍDAS[Valor],SAÍDAS[Categoria],$B$513,SAÍDAS[Mês],G$5,SAÍDAS[Ano],$B$5,SAÍDAS[Subcategoria],$B521))))</f>
        <v/>
      </c>
      <c r="H521" s="61" t="str">
        <f>IF($B521="","",IF($B$513="","",IF($F$4=1,SUMIFS(SAÍDAS[Valor],SAÍDAS[Categoria],$B$513,SAÍDAS[Status],"Concluído",SAÍDAS[Mês],H$5,SAÍDAS[Ano],$B$5,SAÍDAS[Subcategoria],$B521),SUMIFS(SAÍDAS[Valor],SAÍDAS[Categoria],$B$513,SAÍDAS[Mês],H$5,SAÍDAS[Ano],$B$5,SAÍDAS[Subcategoria],$B521))))</f>
        <v/>
      </c>
      <c r="I521" s="61" t="str">
        <f>IF($B521="","",IF($B$513="","",IF($F$4=1,SUMIFS(SAÍDAS[Valor],SAÍDAS[Categoria],$B$513,SAÍDAS[Status],"Concluído",SAÍDAS[Mês],I$5,SAÍDAS[Ano],$B$5,SAÍDAS[Subcategoria],$B521),SUMIFS(SAÍDAS[Valor],SAÍDAS[Categoria],$B$513,SAÍDAS[Mês],I$5,SAÍDAS[Ano],$B$5,SAÍDAS[Subcategoria],$B521))))</f>
        <v/>
      </c>
      <c r="J521" s="61" t="str">
        <f>IF($B521="","",IF($B$513="","",IF($F$4=1,SUMIFS(SAÍDAS[Valor],SAÍDAS[Categoria],$B$513,SAÍDAS[Status],"Concluído",SAÍDAS[Mês],J$5,SAÍDAS[Ano],$B$5,SAÍDAS[Subcategoria],$B521),SUMIFS(SAÍDAS[Valor],SAÍDAS[Categoria],$B$513,SAÍDAS[Mês],J$5,SAÍDAS[Ano],$B$5,SAÍDAS[Subcategoria],$B521))))</f>
        <v/>
      </c>
      <c r="K521" s="61" t="str">
        <f>IF($B521="","",IF($B$513="","",IF($F$4=1,SUMIFS(SAÍDAS[Valor],SAÍDAS[Categoria],$B$513,SAÍDAS[Status],"Concluído",SAÍDAS[Mês],K$5,SAÍDAS[Ano],$B$5,SAÍDAS[Subcategoria],$B521),SUMIFS(SAÍDAS[Valor],SAÍDAS[Categoria],$B$513,SAÍDAS[Mês],K$5,SAÍDAS[Ano],$B$5,SAÍDAS[Subcategoria],$B521))))</f>
        <v/>
      </c>
      <c r="L521" s="61" t="str">
        <f>IF($B521="","",IF($B$513="","",IF($F$4=1,SUMIFS(SAÍDAS[Valor],SAÍDAS[Categoria],$B$513,SAÍDAS[Status],"Concluído",SAÍDAS[Mês],L$5,SAÍDAS[Ano],$B$5,SAÍDAS[Subcategoria],$B521),SUMIFS(SAÍDAS[Valor],SAÍDAS[Categoria],$B$513,SAÍDAS[Mês],L$5,SAÍDAS[Ano],$B$5,SAÍDAS[Subcategoria],$B521))))</f>
        <v/>
      </c>
      <c r="M521" s="61" t="str">
        <f>IF($B521="","",IF($B$513="","",IF($F$4=1,SUMIFS(SAÍDAS[Valor],SAÍDAS[Categoria],$B$513,SAÍDAS[Status],"Concluído",SAÍDAS[Mês],M$5,SAÍDAS[Ano],$B$5,SAÍDAS[Subcategoria],$B521),SUMIFS(SAÍDAS[Valor],SAÍDAS[Categoria],$B$513,SAÍDAS[Mês],M$5,SAÍDAS[Ano],$B$5,SAÍDAS[Subcategoria],$B521))))</f>
        <v/>
      </c>
      <c r="N521" s="61" t="str">
        <f>IF($B521="","",IF($B$513="","",IF($F$4=1,SUMIFS(SAÍDAS[Valor],SAÍDAS[Categoria],$B$513,SAÍDAS[Status],"Concluído",SAÍDAS[Mês],N$5,SAÍDAS[Ano],$B$5,SAÍDAS[Subcategoria],$B521),SUMIFS(SAÍDAS[Valor],SAÍDAS[Categoria],$B$513,SAÍDAS[Mês],N$5,SAÍDAS[Ano],$B$5,SAÍDAS[Subcategoria],$B521))))</f>
        <v/>
      </c>
      <c r="O521" s="57">
        <f t="shared" si="20"/>
        <v>0</v>
      </c>
    </row>
    <row r="522" spans="2:15" x14ac:dyDescent="0.3">
      <c r="B522" s="93" t="str">
        <f>IF('PLANO DE CONTAS'!L103="","",'PLANO DE CONTAS'!L103)</f>
        <v/>
      </c>
      <c r="C522" s="61" t="str">
        <f>IF($B522="","",IF($B$513="","",IF($F$4=1,SUMIFS(SAÍDAS[Valor],SAÍDAS[Categoria],$B$513,SAÍDAS[Status],"Concluído",SAÍDAS[Mês],C$5,SAÍDAS[Ano],$B$5,SAÍDAS[Subcategoria],$B522),SUMIFS(SAÍDAS[Valor],SAÍDAS[Categoria],$B$513,SAÍDAS[Mês],C$5,SAÍDAS[Ano],$B$5,SAÍDAS[Subcategoria],$B522))))</f>
        <v/>
      </c>
      <c r="D522" s="61" t="str">
        <f>IF($B522="","",IF($B$513="","",IF($F$4=1,SUMIFS(SAÍDAS[Valor],SAÍDAS[Categoria],$B$513,SAÍDAS[Status],"Concluído",SAÍDAS[Mês],D$5,SAÍDAS[Ano],$B$5,SAÍDAS[Subcategoria],$B522),SUMIFS(SAÍDAS[Valor],SAÍDAS[Categoria],$B$513,SAÍDAS[Mês],D$5,SAÍDAS[Ano],$B$5,SAÍDAS[Subcategoria],$B522))))</f>
        <v/>
      </c>
      <c r="E522" s="61" t="str">
        <f>IF($B522="","",IF($B$513="","",IF($F$4=1,SUMIFS(SAÍDAS[Valor],SAÍDAS[Categoria],$B$513,SAÍDAS[Status],"Concluído",SAÍDAS[Mês],E$5,SAÍDAS[Ano],$B$5,SAÍDAS[Subcategoria],$B522),SUMIFS(SAÍDAS[Valor],SAÍDAS[Categoria],$B$513,SAÍDAS[Mês],E$5,SAÍDAS[Ano],$B$5,SAÍDAS[Subcategoria],$B522))))</f>
        <v/>
      </c>
      <c r="F522" s="61" t="str">
        <f>IF($B522="","",IF($B$513="","",IF($F$4=1,SUMIFS(SAÍDAS[Valor],SAÍDAS[Categoria],$B$513,SAÍDAS[Status],"Concluído",SAÍDAS[Mês],F$5,SAÍDAS[Ano],$B$5,SAÍDAS[Subcategoria],$B522),SUMIFS(SAÍDAS[Valor],SAÍDAS[Categoria],$B$513,SAÍDAS[Mês],F$5,SAÍDAS[Ano],$B$5,SAÍDAS[Subcategoria],$B522))))</f>
        <v/>
      </c>
      <c r="G522" s="61" t="str">
        <f>IF($B522="","",IF($B$513="","",IF($F$4=1,SUMIFS(SAÍDAS[Valor],SAÍDAS[Categoria],$B$513,SAÍDAS[Status],"Concluído",SAÍDAS[Mês],G$5,SAÍDAS[Ano],$B$5,SAÍDAS[Subcategoria],$B522),SUMIFS(SAÍDAS[Valor],SAÍDAS[Categoria],$B$513,SAÍDAS[Mês],G$5,SAÍDAS[Ano],$B$5,SAÍDAS[Subcategoria],$B522))))</f>
        <v/>
      </c>
      <c r="H522" s="61" t="str">
        <f>IF($B522="","",IF($B$513="","",IF($F$4=1,SUMIFS(SAÍDAS[Valor],SAÍDAS[Categoria],$B$513,SAÍDAS[Status],"Concluído",SAÍDAS[Mês],H$5,SAÍDAS[Ano],$B$5,SAÍDAS[Subcategoria],$B522),SUMIFS(SAÍDAS[Valor],SAÍDAS[Categoria],$B$513,SAÍDAS[Mês],H$5,SAÍDAS[Ano],$B$5,SAÍDAS[Subcategoria],$B522))))</f>
        <v/>
      </c>
      <c r="I522" s="61" t="str">
        <f>IF($B522="","",IF($B$513="","",IF($F$4=1,SUMIFS(SAÍDAS[Valor],SAÍDAS[Categoria],$B$513,SAÍDAS[Status],"Concluído",SAÍDAS[Mês],I$5,SAÍDAS[Ano],$B$5,SAÍDAS[Subcategoria],$B522),SUMIFS(SAÍDAS[Valor],SAÍDAS[Categoria],$B$513,SAÍDAS[Mês],I$5,SAÍDAS[Ano],$B$5,SAÍDAS[Subcategoria],$B522))))</f>
        <v/>
      </c>
      <c r="J522" s="61" t="str">
        <f>IF($B522="","",IF($B$513="","",IF($F$4=1,SUMIFS(SAÍDAS[Valor],SAÍDAS[Categoria],$B$513,SAÍDAS[Status],"Concluído",SAÍDAS[Mês],J$5,SAÍDAS[Ano],$B$5,SAÍDAS[Subcategoria],$B522),SUMIFS(SAÍDAS[Valor],SAÍDAS[Categoria],$B$513,SAÍDAS[Mês],J$5,SAÍDAS[Ano],$B$5,SAÍDAS[Subcategoria],$B522))))</f>
        <v/>
      </c>
      <c r="K522" s="61" t="str">
        <f>IF($B522="","",IF($B$513="","",IF($F$4=1,SUMIFS(SAÍDAS[Valor],SAÍDAS[Categoria],$B$513,SAÍDAS[Status],"Concluído",SAÍDAS[Mês],K$5,SAÍDAS[Ano],$B$5,SAÍDAS[Subcategoria],$B522),SUMIFS(SAÍDAS[Valor],SAÍDAS[Categoria],$B$513,SAÍDAS[Mês],K$5,SAÍDAS[Ano],$B$5,SAÍDAS[Subcategoria],$B522))))</f>
        <v/>
      </c>
      <c r="L522" s="61" t="str">
        <f>IF($B522="","",IF($B$513="","",IF($F$4=1,SUMIFS(SAÍDAS[Valor],SAÍDAS[Categoria],$B$513,SAÍDAS[Status],"Concluído",SAÍDAS[Mês],L$5,SAÍDAS[Ano],$B$5,SAÍDAS[Subcategoria],$B522),SUMIFS(SAÍDAS[Valor],SAÍDAS[Categoria],$B$513,SAÍDAS[Mês],L$5,SAÍDAS[Ano],$B$5,SAÍDAS[Subcategoria],$B522))))</f>
        <v/>
      </c>
      <c r="M522" s="61" t="str">
        <f>IF($B522="","",IF($B$513="","",IF($F$4=1,SUMIFS(SAÍDAS[Valor],SAÍDAS[Categoria],$B$513,SAÍDAS[Status],"Concluído",SAÍDAS[Mês],M$5,SAÍDAS[Ano],$B$5,SAÍDAS[Subcategoria],$B522),SUMIFS(SAÍDAS[Valor],SAÍDAS[Categoria],$B$513,SAÍDAS[Mês],M$5,SAÍDAS[Ano],$B$5,SAÍDAS[Subcategoria],$B522))))</f>
        <v/>
      </c>
      <c r="N522" s="61" t="str">
        <f>IF($B522="","",IF($B$513="","",IF($F$4=1,SUMIFS(SAÍDAS[Valor],SAÍDAS[Categoria],$B$513,SAÍDAS[Status],"Concluído",SAÍDAS[Mês],N$5,SAÍDAS[Ano],$B$5,SAÍDAS[Subcategoria],$B522),SUMIFS(SAÍDAS[Valor],SAÍDAS[Categoria],$B$513,SAÍDAS[Mês],N$5,SAÍDAS[Ano],$B$5,SAÍDAS[Subcategoria],$B522))))</f>
        <v/>
      </c>
      <c r="O522" s="57">
        <f t="shared" si="20"/>
        <v>0</v>
      </c>
    </row>
    <row r="523" spans="2:15" x14ac:dyDescent="0.3">
      <c r="B523" s="93" t="str">
        <f>IF('PLANO DE CONTAS'!L104="","",'PLANO DE CONTAS'!L104)</f>
        <v/>
      </c>
      <c r="C523" s="61" t="str">
        <f>IF($B523="","",IF($B$513="","",IF($F$4=1,SUMIFS(SAÍDAS[Valor],SAÍDAS[Categoria],$B$513,SAÍDAS[Status],"Concluído",SAÍDAS[Mês],C$5,SAÍDAS[Ano],$B$5,SAÍDAS[Subcategoria],$B523),SUMIFS(SAÍDAS[Valor],SAÍDAS[Categoria],$B$513,SAÍDAS[Mês],C$5,SAÍDAS[Ano],$B$5,SAÍDAS[Subcategoria],$B523))))</f>
        <v/>
      </c>
      <c r="D523" s="61" t="str">
        <f>IF($B523="","",IF($B$513="","",IF($F$4=1,SUMIFS(SAÍDAS[Valor],SAÍDAS[Categoria],$B$513,SAÍDAS[Status],"Concluído",SAÍDAS[Mês],D$5,SAÍDAS[Ano],$B$5,SAÍDAS[Subcategoria],$B523),SUMIFS(SAÍDAS[Valor],SAÍDAS[Categoria],$B$513,SAÍDAS[Mês],D$5,SAÍDAS[Ano],$B$5,SAÍDAS[Subcategoria],$B523))))</f>
        <v/>
      </c>
      <c r="E523" s="61" t="str">
        <f>IF($B523="","",IF($B$513="","",IF($F$4=1,SUMIFS(SAÍDAS[Valor],SAÍDAS[Categoria],$B$513,SAÍDAS[Status],"Concluído",SAÍDAS[Mês],E$5,SAÍDAS[Ano],$B$5,SAÍDAS[Subcategoria],$B523),SUMIFS(SAÍDAS[Valor],SAÍDAS[Categoria],$B$513,SAÍDAS[Mês],E$5,SAÍDAS[Ano],$B$5,SAÍDAS[Subcategoria],$B523))))</f>
        <v/>
      </c>
      <c r="F523" s="61" t="str">
        <f>IF($B523="","",IF($B$513="","",IF($F$4=1,SUMIFS(SAÍDAS[Valor],SAÍDAS[Categoria],$B$513,SAÍDAS[Status],"Concluído",SAÍDAS[Mês],F$5,SAÍDAS[Ano],$B$5,SAÍDAS[Subcategoria],$B523),SUMIFS(SAÍDAS[Valor],SAÍDAS[Categoria],$B$513,SAÍDAS[Mês],F$5,SAÍDAS[Ano],$B$5,SAÍDAS[Subcategoria],$B523))))</f>
        <v/>
      </c>
      <c r="G523" s="61" t="str">
        <f>IF($B523="","",IF($B$513="","",IF($F$4=1,SUMIFS(SAÍDAS[Valor],SAÍDAS[Categoria],$B$513,SAÍDAS[Status],"Concluído",SAÍDAS[Mês],G$5,SAÍDAS[Ano],$B$5,SAÍDAS[Subcategoria],$B523),SUMIFS(SAÍDAS[Valor],SAÍDAS[Categoria],$B$513,SAÍDAS[Mês],G$5,SAÍDAS[Ano],$B$5,SAÍDAS[Subcategoria],$B523))))</f>
        <v/>
      </c>
      <c r="H523" s="61" t="str">
        <f>IF($B523="","",IF($B$513="","",IF($F$4=1,SUMIFS(SAÍDAS[Valor],SAÍDAS[Categoria],$B$513,SAÍDAS[Status],"Concluído",SAÍDAS[Mês],H$5,SAÍDAS[Ano],$B$5,SAÍDAS[Subcategoria],$B523),SUMIFS(SAÍDAS[Valor],SAÍDAS[Categoria],$B$513,SAÍDAS[Mês],H$5,SAÍDAS[Ano],$B$5,SAÍDAS[Subcategoria],$B523))))</f>
        <v/>
      </c>
      <c r="I523" s="61" t="str">
        <f>IF($B523="","",IF($B$513="","",IF($F$4=1,SUMIFS(SAÍDAS[Valor],SAÍDAS[Categoria],$B$513,SAÍDAS[Status],"Concluído",SAÍDAS[Mês],I$5,SAÍDAS[Ano],$B$5,SAÍDAS[Subcategoria],$B523),SUMIFS(SAÍDAS[Valor],SAÍDAS[Categoria],$B$513,SAÍDAS[Mês],I$5,SAÍDAS[Ano],$B$5,SAÍDAS[Subcategoria],$B523))))</f>
        <v/>
      </c>
      <c r="J523" s="61" t="str">
        <f>IF($B523="","",IF($B$513="","",IF($F$4=1,SUMIFS(SAÍDAS[Valor],SAÍDAS[Categoria],$B$513,SAÍDAS[Status],"Concluído",SAÍDAS[Mês],J$5,SAÍDAS[Ano],$B$5,SAÍDAS[Subcategoria],$B523),SUMIFS(SAÍDAS[Valor],SAÍDAS[Categoria],$B$513,SAÍDAS[Mês],J$5,SAÍDAS[Ano],$B$5,SAÍDAS[Subcategoria],$B523))))</f>
        <v/>
      </c>
      <c r="K523" s="61" t="str">
        <f>IF($B523="","",IF($B$513="","",IF($F$4=1,SUMIFS(SAÍDAS[Valor],SAÍDAS[Categoria],$B$513,SAÍDAS[Status],"Concluído",SAÍDAS[Mês],K$5,SAÍDAS[Ano],$B$5,SAÍDAS[Subcategoria],$B523),SUMIFS(SAÍDAS[Valor],SAÍDAS[Categoria],$B$513,SAÍDAS[Mês],K$5,SAÍDAS[Ano],$B$5,SAÍDAS[Subcategoria],$B523))))</f>
        <v/>
      </c>
      <c r="L523" s="61" t="str">
        <f>IF($B523="","",IF($B$513="","",IF($F$4=1,SUMIFS(SAÍDAS[Valor],SAÍDAS[Categoria],$B$513,SAÍDAS[Status],"Concluído",SAÍDAS[Mês],L$5,SAÍDAS[Ano],$B$5,SAÍDAS[Subcategoria],$B523),SUMIFS(SAÍDAS[Valor],SAÍDAS[Categoria],$B$513,SAÍDAS[Mês],L$5,SAÍDAS[Ano],$B$5,SAÍDAS[Subcategoria],$B523))))</f>
        <v/>
      </c>
      <c r="M523" s="61" t="str">
        <f>IF($B523="","",IF($B$513="","",IF($F$4=1,SUMIFS(SAÍDAS[Valor],SAÍDAS[Categoria],$B$513,SAÍDAS[Status],"Concluído",SAÍDAS[Mês],M$5,SAÍDAS[Ano],$B$5,SAÍDAS[Subcategoria],$B523),SUMIFS(SAÍDAS[Valor],SAÍDAS[Categoria],$B$513,SAÍDAS[Mês],M$5,SAÍDAS[Ano],$B$5,SAÍDAS[Subcategoria],$B523))))</f>
        <v/>
      </c>
      <c r="N523" s="61" t="str">
        <f>IF($B523="","",IF($B$513="","",IF($F$4=1,SUMIFS(SAÍDAS[Valor],SAÍDAS[Categoria],$B$513,SAÍDAS[Status],"Concluído",SAÍDAS[Mês],N$5,SAÍDAS[Ano],$B$5,SAÍDAS[Subcategoria],$B523),SUMIFS(SAÍDAS[Valor],SAÍDAS[Categoria],$B$513,SAÍDAS[Mês],N$5,SAÍDAS[Ano],$B$5,SAÍDAS[Subcategoria],$B523))))</f>
        <v/>
      </c>
      <c r="O523" s="57">
        <f t="shared" si="20"/>
        <v>0</v>
      </c>
    </row>
    <row r="524" spans="2:15" x14ac:dyDescent="0.3">
      <c r="B524" s="93" t="str">
        <f>IF('PLANO DE CONTAS'!L105="","",'PLANO DE CONTAS'!L105)</f>
        <v/>
      </c>
      <c r="C524" s="61" t="str">
        <f>IF($B524="","",IF($B$513="","",IF($F$4=1,SUMIFS(SAÍDAS[Valor],SAÍDAS[Categoria],$B$513,SAÍDAS[Status],"Concluído",SAÍDAS[Mês],C$5,SAÍDAS[Ano],$B$5,SAÍDAS[Subcategoria],$B524),SUMIFS(SAÍDAS[Valor],SAÍDAS[Categoria],$B$513,SAÍDAS[Mês],C$5,SAÍDAS[Ano],$B$5,SAÍDAS[Subcategoria],$B524))))</f>
        <v/>
      </c>
      <c r="D524" s="61" t="str">
        <f>IF($B524="","",IF($B$513="","",IF($F$4=1,SUMIFS(SAÍDAS[Valor],SAÍDAS[Categoria],$B$513,SAÍDAS[Status],"Concluído",SAÍDAS[Mês],D$5,SAÍDAS[Ano],$B$5,SAÍDAS[Subcategoria],$B524),SUMIFS(SAÍDAS[Valor],SAÍDAS[Categoria],$B$513,SAÍDAS[Mês],D$5,SAÍDAS[Ano],$B$5,SAÍDAS[Subcategoria],$B524))))</f>
        <v/>
      </c>
      <c r="E524" s="61" t="str">
        <f>IF($B524="","",IF($B$513="","",IF($F$4=1,SUMIFS(SAÍDAS[Valor],SAÍDAS[Categoria],$B$513,SAÍDAS[Status],"Concluído",SAÍDAS[Mês],E$5,SAÍDAS[Ano],$B$5,SAÍDAS[Subcategoria],$B524),SUMIFS(SAÍDAS[Valor],SAÍDAS[Categoria],$B$513,SAÍDAS[Mês],E$5,SAÍDAS[Ano],$B$5,SAÍDAS[Subcategoria],$B524))))</f>
        <v/>
      </c>
      <c r="F524" s="61" t="str">
        <f>IF($B524="","",IF($B$513="","",IF($F$4=1,SUMIFS(SAÍDAS[Valor],SAÍDAS[Categoria],$B$513,SAÍDAS[Status],"Concluído",SAÍDAS[Mês],F$5,SAÍDAS[Ano],$B$5,SAÍDAS[Subcategoria],$B524),SUMIFS(SAÍDAS[Valor],SAÍDAS[Categoria],$B$513,SAÍDAS[Mês],F$5,SAÍDAS[Ano],$B$5,SAÍDAS[Subcategoria],$B524))))</f>
        <v/>
      </c>
      <c r="G524" s="61" t="str">
        <f>IF($B524="","",IF($B$513="","",IF($F$4=1,SUMIFS(SAÍDAS[Valor],SAÍDAS[Categoria],$B$513,SAÍDAS[Status],"Concluído",SAÍDAS[Mês],G$5,SAÍDAS[Ano],$B$5,SAÍDAS[Subcategoria],$B524),SUMIFS(SAÍDAS[Valor],SAÍDAS[Categoria],$B$513,SAÍDAS[Mês],G$5,SAÍDAS[Ano],$B$5,SAÍDAS[Subcategoria],$B524))))</f>
        <v/>
      </c>
      <c r="H524" s="61" t="str">
        <f>IF($B524="","",IF($B$513="","",IF($F$4=1,SUMIFS(SAÍDAS[Valor],SAÍDAS[Categoria],$B$513,SAÍDAS[Status],"Concluído",SAÍDAS[Mês],H$5,SAÍDAS[Ano],$B$5,SAÍDAS[Subcategoria],$B524),SUMIFS(SAÍDAS[Valor],SAÍDAS[Categoria],$B$513,SAÍDAS[Mês],H$5,SAÍDAS[Ano],$B$5,SAÍDAS[Subcategoria],$B524))))</f>
        <v/>
      </c>
      <c r="I524" s="61" t="str">
        <f>IF($B524="","",IF($B$513="","",IF($F$4=1,SUMIFS(SAÍDAS[Valor],SAÍDAS[Categoria],$B$513,SAÍDAS[Status],"Concluído",SAÍDAS[Mês],I$5,SAÍDAS[Ano],$B$5,SAÍDAS[Subcategoria],$B524),SUMIFS(SAÍDAS[Valor],SAÍDAS[Categoria],$B$513,SAÍDAS[Mês],I$5,SAÍDAS[Ano],$B$5,SAÍDAS[Subcategoria],$B524))))</f>
        <v/>
      </c>
      <c r="J524" s="61" t="str">
        <f>IF($B524="","",IF($B$513="","",IF($F$4=1,SUMIFS(SAÍDAS[Valor],SAÍDAS[Categoria],$B$513,SAÍDAS[Status],"Concluído",SAÍDAS[Mês],J$5,SAÍDAS[Ano],$B$5,SAÍDAS[Subcategoria],$B524),SUMIFS(SAÍDAS[Valor],SAÍDAS[Categoria],$B$513,SAÍDAS[Mês],J$5,SAÍDAS[Ano],$B$5,SAÍDAS[Subcategoria],$B524))))</f>
        <v/>
      </c>
      <c r="K524" s="61" t="str">
        <f>IF($B524="","",IF($B$513="","",IF($F$4=1,SUMIFS(SAÍDAS[Valor],SAÍDAS[Categoria],$B$513,SAÍDAS[Status],"Concluído",SAÍDAS[Mês],K$5,SAÍDAS[Ano],$B$5,SAÍDAS[Subcategoria],$B524),SUMIFS(SAÍDAS[Valor],SAÍDAS[Categoria],$B$513,SAÍDAS[Mês],K$5,SAÍDAS[Ano],$B$5,SAÍDAS[Subcategoria],$B524))))</f>
        <v/>
      </c>
      <c r="L524" s="61" t="str">
        <f>IF($B524="","",IF($B$513="","",IF($F$4=1,SUMIFS(SAÍDAS[Valor],SAÍDAS[Categoria],$B$513,SAÍDAS[Status],"Concluído",SAÍDAS[Mês],L$5,SAÍDAS[Ano],$B$5,SAÍDAS[Subcategoria],$B524),SUMIFS(SAÍDAS[Valor],SAÍDAS[Categoria],$B$513,SAÍDAS[Mês],L$5,SAÍDAS[Ano],$B$5,SAÍDAS[Subcategoria],$B524))))</f>
        <v/>
      </c>
      <c r="M524" s="61" t="str">
        <f>IF($B524="","",IF($B$513="","",IF($F$4=1,SUMIFS(SAÍDAS[Valor],SAÍDAS[Categoria],$B$513,SAÍDAS[Status],"Concluído",SAÍDAS[Mês],M$5,SAÍDAS[Ano],$B$5,SAÍDAS[Subcategoria],$B524),SUMIFS(SAÍDAS[Valor],SAÍDAS[Categoria],$B$513,SAÍDAS[Mês],M$5,SAÍDAS[Ano],$B$5,SAÍDAS[Subcategoria],$B524))))</f>
        <v/>
      </c>
      <c r="N524" s="61" t="str">
        <f>IF($B524="","",IF($B$513="","",IF($F$4=1,SUMIFS(SAÍDAS[Valor],SAÍDAS[Categoria],$B$513,SAÍDAS[Status],"Concluído",SAÍDAS[Mês],N$5,SAÍDAS[Ano],$B$5,SAÍDAS[Subcategoria],$B524),SUMIFS(SAÍDAS[Valor],SAÍDAS[Categoria],$B$513,SAÍDAS[Mês],N$5,SAÍDAS[Ano],$B$5,SAÍDAS[Subcategoria],$B524))))</f>
        <v/>
      </c>
      <c r="O524" s="57">
        <f t="shared" si="20"/>
        <v>0</v>
      </c>
    </row>
    <row r="525" spans="2:15" x14ac:dyDescent="0.3">
      <c r="B525" s="93" t="str">
        <f>IF('PLANO DE CONTAS'!L106="","",'PLANO DE CONTAS'!L106)</f>
        <v/>
      </c>
      <c r="C525" s="61" t="str">
        <f>IF($B525="","",IF($B$513="","",IF($F$4=1,SUMIFS(SAÍDAS[Valor],SAÍDAS[Categoria],$B$513,SAÍDAS[Status],"Concluído",SAÍDAS[Mês],C$5,SAÍDAS[Ano],$B$5,SAÍDAS[Subcategoria],$B525),SUMIFS(SAÍDAS[Valor],SAÍDAS[Categoria],$B$513,SAÍDAS[Mês],C$5,SAÍDAS[Ano],$B$5,SAÍDAS[Subcategoria],$B525))))</f>
        <v/>
      </c>
      <c r="D525" s="61" t="str">
        <f>IF($B525="","",IF($B$513="","",IF($F$4=1,SUMIFS(SAÍDAS[Valor],SAÍDAS[Categoria],$B$513,SAÍDAS[Status],"Concluído",SAÍDAS[Mês],D$5,SAÍDAS[Ano],$B$5,SAÍDAS[Subcategoria],$B525),SUMIFS(SAÍDAS[Valor],SAÍDAS[Categoria],$B$513,SAÍDAS[Mês],D$5,SAÍDAS[Ano],$B$5,SAÍDAS[Subcategoria],$B525))))</f>
        <v/>
      </c>
      <c r="E525" s="61" t="str">
        <f>IF($B525="","",IF($B$513="","",IF($F$4=1,SUMIFS(SAÍDAS[Valor],SAÍDAS[Categoria],$B$513,SAÍDAS[Status],"Concluído",SAÍDAS[Mês],E$5,SAÍDAS[Ano],$B$5,SAÍDAS[Subcategoria],$B525),SUMIFS(SAÍDAS[Valor],SAÍDAS[Categoria],$B$513,SAÍDAS[Mês],E$5,SAÍDAS[Ano],$B$5,SAÍDAS[Subcategoria],$B525))))</f>
        <v/>
      </c>
      <c r="F525" s="61" t="str">
        <f>IF($B525="","",IF($B$513="","",IF($F$4=1,SUMIFS(SAÍDAS[Valor],SAÍDAS[Categoria],$B$513,SAÍDAS[Status],"Concluído",SAÍDAS[Mês],F$5,SAÍDAS[Ano],$B$5,SAÍDAS[Subcategoria],$B525),SUMIFS(SAÍDAS[Valor],SAÍDAS[Categoria],$B$513,SAÍDAS[Mês],F$5,SAÍDAS[Ano],$B$5,SAÍDAS[Subcategoria],$B525))))</f>
        <v/>
      </c>
      <c r="G525" s="61" t="str">
        <f>IF($B525="","",IF($B$513="","",IF($F$4=1,SUMIFS(SAÍDAS[Valor],SAÍDAS[Categoria],$B$513,SAÍDAS[Status],"Concluído",SAÍDAS[Mês],G$5,SAÍDAS[Ano],$B$5,SAÍDAS[Subcategoria],$B525),SUMIFS(SAÍDAS[Valor],SAÍDAS[Categoria],$B$513,SAÍDAS[Mês],G$5,SAÍDAS[Ano],$B$5,SAÍDAS[Subcategoria],$B525))))</f>
        <v/>
      </c>
      <c r="H525" s="61" t="str">
        <f>IF($B525="","",IF($B$513="","",IF($F$4=1,SUMIFS(SAÍDAS[Valor],SAÍDAS[Categoria],$B$513,SAÍDAS[Status],"Concluído",SAÍDAS[Mês],H$5,SAÍDAS[Ano],$B$5,SAÍDAS[Subcategoria],$B525),SUMIFS(SAÍDAS[Valor],SAÍDAS[Categoria],$B$513,SAÍDAS[Mês],H$5,SAÍDAS[Ano],$B$5,SAÍDAS[Subcategoria],$B525))))</f>
        <v/>
      </c>
      <c r="I525" s="61" t="str">
        <f>IF($B525="","",IF($B$513="","",IF($F$4=1,SUMIFS(SAÍDAS[Valor],SAÍDAS[Categoria],$B$513,SAÍDAS[Status],"Concluído",SAÍDAS[Mês],I$5,SAÍDAS[Ano],$B$5,SAÍDAS[Subcategoria],$B525),SUMIFS(SAÍDAS[Valor],SAÍDAS[Categoria],$B$513,SAÍDAS[Mês],I$5,SAÍDAS[Ano],$B$5,SAÍDAS[Subcategoria],$B525))))</f>
        <v/>
      </c>
      <c r="J525" s="61" t="str">
        <f>IF($B525="","",IF($B$513="","",IF($F$4=1,SUMIFS(SAÍDAS[Valor],SAÍDAS[Categoria],$B$513,SAÍDAS[Status],"Concluído",SAÍDAS[Mês],J$5,SAÍDAS[Ano],$B$5,SAÍDAS[Subcategoria],$B525),SUMIFS(SAÍDAS[Valor],SAÍDAS[Categoria],$B$513,SAÍDAS[Mês],J$5,SAÍDAS[Ano],$B$5,SAÍDAS[Subcategoria],$B525))))</f>
        <v/>
      </c>
      <c r="K525" s="61" t="str">
        <f>IF($B525="","",IF($B$513="","",IF($F$4=1,SUMIFS(SAÍDAS[Valor],SAÍDAS[Categoria],$B$513,SAÍDAS[Status],"Concluído",SAÍDAS[Mês],K$5,SAÍDAS[Ano],$B$5,SAÍDAS[Subcategoria],$B525),SUMIFS(SAÍDAS[Valor],SAÍDAS[Categoria],$B$513,SAÍDAS[Mês],K$5,SAÍDAS[Ano],$B$5,SAÍDAS[Subcategoria],$B525))))</f>
        <v/>
      </c>
      <c r="L525" s="61" t="str">
        <f>IF($B525="","",IF($B$513="","",IF($F$4=1,SUMIFS(SAÍDAS[Valor],SAÍDAS[Categoria],$B$513,SAÍDAS[Status],"Concluído",SAÍDAS[Mês],L$5,SAÍDAS[Ano],$B$5,SAÍDAS[Subcategoria],$B525),SUMIFS(SAÍDAS[Valor],SAÍDAS[Categoria],$B$513,SAÍDAS[Mês],L$5,SAÍDAS[Ano],$B$5,SAÍDAS[Subcategoria],$B525))))</f>
        <v/>
      </c>
      <c r="M525" s="61" t="str">
        <f>IF($B525="","",IF($B$513="","",IF($F$4=1,SUMIFS(SAÍDAS[Valor],SAÍDAS[Categoria],$B$513,SAÍDAS[Status],"Concluído",SAÍDAS[Mês],M$5,SAÍDAS[Ano],$B$5,SAÍDAS[Subcategoria],$B525),SUMIFS(SAÍDAS[Valor],SAÍDAS[Categoria],$B$513,SAÍDAS[Mês],M$5,SAÍDAS[Ano],$B$5,SAÍDAS[Subcategoria],$B525))))</f>
        <v/>
      </c>
      <c r="N525" s="61" t="str">
        <f>IF($B525="","",IF($B$513="","",IF($F$4=1,SUMIFS(SAÍDAS[Valor],SAÍDAS[Categoria],$B$513,SAÍDAS[Status],"Concluído",SAÍDAS[Mês],N$5,SAÍDAS[Ano],$B$5,SAÍDAS[Subcategoria],$B525),SUMIFS(SAÍDAS[Valor],SAÍDAS[Categoria],$B$513,SAÍDAS[Mês],N$5,SAÍDAS[Ano],$B$5,SAÍDAS[Subcategoria],$B525))))</f>
        <v/>
      </c>
      <c r="O525" s="57">
        <f t="shared" si="20"/>
        <v>0</v>
      </c>
    </row>
    <row r="526" spans="2:15" x14ac:dyDescent="0.3">
      <c r="B526" s="93" t="str">
        <f>IF('PLANO DE CONTAS'!L107="","",'PLANO DE CONTAS'!L107)</f>
        <v/>
      </c>
      <c r="C526" s="61" t="str">
        <f>IF($B526="","",IF($B$513="","",IF($F$4=1,SUMIFS(SAÍDAS[Valor],SAÍDAS[Categoria],$B$513,SAÍDAS[Status],"Concluído",SAÍDAS[Mês],C$5,SAÍDAS[Ano],$B$5,SAÍDAS[Subcategoria],$B526),SUMIFS(SAÍDAS[Valor],SAÍDAS[Categoria],$B$513,SAÍDAS[Mês],C$5,SAÍDAS[Ano],$B$5,SAÍDAS[Subcategoria],$B526))))</f>
        <v/>
      </c>
      <c r="D526" s="61" t="str">
        <f>IF($B526="","",IF($B$513="","",IF($F$4=1,SUMIFS(SAÍDAS[Valor],SAÍDAS[Categoria],$B$513,SAÍDAS[Status],"Concluído",SAÍDAS[Mês],D$5,SAÍDAS[Ano],$B$5,SAÍDAS[Subcategoria],$B526),SUMIFS(SAÍDAS[Valor],SAÍDAS[Categoria],$B$513,SAÍDAS[Mês],D$5,SAÍDAS[Ano],$B$5,SAÍDAS[Subcategoria],$B526))))</f>
        <v/>
      </c>
      <c r="E526" s="61" t="str">
        <f>IF($B526="","",IF($B$513="","",IF($F$4=1,SUMIFS(SAÍDAS[Valor],SAÍDAS[Categoria],$B$513,SAÍDAS[Status],"Concluído",SAÍDAS[Mês],E$5,SAÍDAS[Ano],$B$5,SAÍDAS[Subcategoria],$B526),SUMIFS(SAÍDAS[Valor],SAÍDAS[Categoria],$B$513,SAÍDAS[Mês],E$5,SAÍDAS[Ano],$B$5,SAÍDAS[Subcategoria],$B526))))</f>
        <v/>
      </c>
      <c r="F526" s="61" t="str">
        <f>IF($B526="","",IF($B$513="","",IF($F$4=1,SUMIFS(SAÍDAS[Valor],SAÍDAS[Categoria],$B$513,SAÍDAS[Status],"Concluído",SAÍDAS[Mês],F$5,SAÍDAS[Ano],$B$5,SAÍDAS[Subcategoria],$B526),SUMIFS(SAÍDAS[Valor],SAÍDAS[Categoria],$B$513,SAÍDAS[Mês],F$5,SAÍDAS[Ano],$B$5,SAÍDAS[Subcategoria],$B526))))</f>
        <v/>
      </c>
      <c r="G526" s="61" t="str">
        <f>IF($B526="","",IF($B$513="","",IF($F$4=1,SUMIFS(SAÍDAS[Valor],SAÍDAS[Categoria],$B$513,SAÍDAS[Status],"Concluído",SAÍDAS[Mês],G$5,SAÍDAS[Ano],$B$5,SAÍDAS[Subcategoria],$B526),SUMIFS(SAÍDAS[Valor],SAÍDAS[Categoria],$B$513,SAÍDAS[Mês],G$5,SAÍDAS[Ano],$B$5,SAÍDAS[Subcategoria],$B526))))</f>
        <v/>
      </c>
      <c r="H526" s="61" t="str">
        <f>IF($B526="","",IF($B$513="","",IF($F$4=1,SUMIFS(SAÍDAS[Valor],SAÍDAS[Categoria],$B$513,SAÍDAS[Status],"Concluído",SAÍDAS[Mês],H$5,SAÍDAS[Ano],$B$5,SAÍDAS[Subcategoria],$B526),SUMIFS(SAÍDAS[Valor],SAÍDAS[Categoria],$B$513,SAÍDAS[Mês],H$5,SAÍDAS[Ano],$B$5,SAÍDAS[Subcategoria],$B526))))</f>
        <v/>
      </c>
      <c r="I526" s="61" t="str">
        <f>IF($B526="","",IF($B$513="","",IF($F$4=1,SUMIFS(SAÍDAS[Valor],SAÍDAS[Categoria],$B$513,SAÍDAS[Status],"Concluído",SAÍDAS[Mês],I$5,SAÍDAS[Ano],$B$5,SAÍDAS[Subcategoria],$B526),SUMIFS(SAÍDAS[Valor],SAÍDAS[Categoria],$B$513,SAÍDAS[Mês],I$5,SAÍDAS[Ano],$B$5,SAÍDAS[Subcategoria],$B526))))</f>
        <v/>
      </c>
      <c r="J526" s="61" t="str">
        <f>IF($B526="","",IF($B$513="","",IF($F$4=1,SUMIFS(SAÍDAS[Valor],SAÍDAS[Categoria],$B$513,SAÍDAS[Status],"Concluído",SAÍDAS[Mês],J$5,SAÍDAS[Ano],$B$5,SAÍDAS[Subcategoria],$B526),SUMIFS(SAÍDAS[Valor],SAÍDAS[Categoria],$B$513,SAÍDAS[Mês],J$5,SAÍDAS[Ano],$B$5,SAÍDAS[Subcategoria],$B526))))</f>
        <v/>
      </c>
      <c r="K526" s="61" t="str">
        <f>IF($B526="","",IF($B$513="","",IF($F$4=1,SUMIFS(SAÍDAS[Valor],SAÍDAS[Categoria],$B$513,SAÍDAS[Status],"Concluído",SAÍDAS[Mês],K$5,SAÍDAS[Ano],$B$5,SAÍDAS[Subcategoria],$B526),SUMIFS(SAÍDAS[Valor],SAÍDAS[Categoria],$B$513,SAÍDAS[Mês],K$5,SAÍDAS[Ano],$B$5,SAÍDAS[Subcategoria],$B526))))</f>
        <v/>
      </c>
      <c r="L526" s="61" t="str">
        <f>IF($B526="","",IF($B$513="","",IF($F$4=1,SUMIFS(SAÍDAS[Valor],SAÍDAS[Categoria],$B$513,SAÍDAS[Status],"Concluído",SAÍDAS[Mês],L$5,SAÍDAS[Ano],$B$5,SAÍDAS[Subcategoria],$B526),SUMIFS(SAÍDAS[Valor],SAÍDAS[Categoria],$B$513,SAÍDAS[Mês],L$5,SAÍDAS[Ano],$B$5,SAÍDAS[Subcategoria],$B526))))</f>
        <v/>
      </c>
      <c r="M526" s="61" t="str">
        <f>IF($B526="","",IF($B$513="","",IF($F$4=1,SUMIFS(SAÍDAS[Valor],SAÍDAS[Categoria],$B$513,SAÍDAS[Status],"Concluído",SAÍDAS[Mês],M$5,SAÍDAS[Ano],$B$5,SAÍDAS[Subcategoria],$B526),SUMIFS(SAÍDAS[Valor],SAÍDAS[Categoria],$B$513,SAÍDAS[Mês],M$5,SAÍDAS[Ano],$B$5,SAÍDAS[Subcategoria],$B526))))</f>
        <v/>
      </c>
      <c r="N526" s="61" t="str">
        <f>IF($B526="","",IF($B$513="","",IF($F$4=1,SUMIFS(SAÍDAS[Valor],SAÍDAS[Categoria],$B$513,SAÍDAS[Status],"Concluído",SAÍDAS[Mês],N$5,SAÍDAS[Ano],$B$5,SAÍDAS[Subcategoria],$B526),SUMIFS(SAÍDAS[Valor],SAÍDAS[Categoria],$B$513,SAÍDAS[Mês],N$5,SAÍDAS[Ano],$B$5,SAÍDAS[Subcategoria],$B526))))</f>
        <v/>
      </c>
      <c r="O526" s="57">
        <f t="shared" si="20"/>
        <v>0</v>
      </c>
    </row>
    <row r="527" spans="2:15" x14ac:dyDescent="0.3">
      <c r="B527" s="93" t="str">
        <f>IF('PLANO DE CONTAS'!L108="","",'PLANO DE CONTAS'!L108)</f>
        <v/>
      </c>
      <c r="C527" s="61" t="str">
        <f>IF($B527="","",IF($B$513="","",IF($F$4=1,SUMIFS(SAÍDAS[Valor],SAÍDAS[Categoria],$B$513,SAÍDAS[Status],"Concluído",SAÍDAS[Mês],C$5,SAÍDAS[Ano],$B$5,SAÍDAS[Subcategoria],$B527),SUMIFS(SAÍDAS[Valor],SAÍDAS[Categoria],$B$513,SAÍDAS[Mês],C$5,SAÍDAS[Ano],$B$5,SAÍDAS[Subcategoria],$B527))))</f>
        <v/>
      </c>
      <c r="D527" s="61" t="str">
        <f>IF($B527="","",IF($B$513="","",IF($F$4=1,SUMIFS(SAÍDAS[Valor],SAÍDAS[Categoria],$B$513,SAÍDAS[Status],"Concluído",SAÍDAS[Mês],D$5,SAÍDAS[Ano],$B$5,SAÍDAS[Subcategoria],$B527),SUMIFS(SAÍDAS[Valor],SAÍDAS[Categoria],$B$513,SAÍDAS[Mês],D$5,SAÍDAS[Ano],$B$5,SAÍDAS[Subcategoria],$B527))))</f>
        <v/>
      </c>
      <c r="E527" s="61" t="str">
        <f>IF($B527="","",IF($B$513="","",IF($F$4=1,SUMIFS(SAÍDAS[Valor],SAÍDAS[Categoria],$B$513,SAÍDAS[Status],"Concluído",SAÍDAS[Mês],E$5,SAÍDAS[Ano],$B$5,SAÍDAS[Subcategoria],$B527),SUMIFS(SAÍDAS[Valor],SAÍDAS[Categoria],$B$513,SAÍDAS[Mês],E$5,SAÍDAS[Ano],$B$5,SAÍDAS[Subcategoria],$B527))))</f>
        <v/>
      </c>
      <c r="F527" s="61" t="str">
        <f>IF($B527="","",IF($B$513="","",IF($F$4=1,SUMIFS(SAÍDAS[Valor],SAÍDAS[Categoria],$B$513,SAÍDAS[Status],"Concluído",SAÍDAS[Mês],F$5,SAÍDAS[Ano],$B$5,SAÍDAS[Subcategoria],$B527),SUMIFS(SAÍDAS[Valor],SAÍDAS[Categoria],$B$513,SAÍDAS[Mês],F$5,SAÍDAS[Ano],$B$5,SAÍDAS[Subcategoria],$B527))))</f>
        <v/>
      </c>
      <c r="G527" s="61" t="str">
        <f>IF($B527="","",IF($B$513="","",IF($F$4=1,SUMIFS(SAÍDAS[Valor],SAÍDAS[Categoria],$B$513,SAÍDAS[Status],"Concluído",SAÍDAS[Mês],G$5,SAÍDAS[Ano],$B$5,SAÍDAS[Subcategoria],$B527),SUMIFS(SAÍDAS[Valor],SAÍDAS[Categoria],$B$513,SAÍDAS[Mês],G$5,SAÍDAS[Ano],$B$5,SAÍDAS[Subcategoria],$B527))))</f>
        <v/>
      </c>
      <c r="H527" s="61" t="str">
        <f>IF($B527="","",IF($B$513="","",IF($F$4=1,SUMIFS(SAÍDAS[Valor],SAÍDAS[Categoria],$B$513,SAÍDAS[Status],"Concluído",SAÍDAS[Mês],H$5,SAÍDAS[Ano],$B$5,SAÍDAS[Subcategoria],$B527),SUMIFS(SAÍDAS[Valor],SAÍDAS[Categoria],$B$513,SAÍDAS[Mês],H$5,SAÍDAS[Ano],$B$5,SAÍDAS[Subcategoria],$B527))))</f>
        <v/>
      </c>
      <c r="I527" s="61" t="str">
        <f>IF($B527="","",IF($B$513="","",IF($F$4=1,SUMIFS(SAÍDAS[Valor],SAÍDAS[Categoria],$B$513,SAÍDAS[Status],"Concluído",SAÍDAS[Mês],I$5,SAÍDAS[Ano],$B$5,SAÍDAS[Subcategoria],$B527),SUMIFS(SAÍDAS[Valor],SAÍDAS[Categoria],$B$513,SAÍDAS[Mês],I$5,SAÍDAS[Ano],$B$5,SAÍDAS[Subcategoria],$B527))))</f>
        <v/>
      </c>
      <c r="J527" s="61" t="str">
        <f>IF($B527="","",IF($B$513="","",IF($F$4=1,SUMIFS(SAÍDAS[Valor],SAÍDAS[Categoria],$B$513,SAÍDAS[Status],"Concluído",SAÍDAS[Mês],J$5,SAÍDAS[Ano],$B$5,SAÍDAS[Subcategoria],$B527),SUMIFS(SAÍDAS[Valor],SAÍDAS[Categoria],$B$513,SAÍDAS[Mês],J$5,SAÍDAS[Ano],$B$5,SAÍDAS[Subcategoria],$B527))))</f>
        <v/>
      </c>
      <c r="K527" s="61" t="str">
        <f>IF($B527="","",IF($B$513="","",IF($F$4=1,SUMIFS(SAÍDAS[Valor],SAÍDAS[Categoria],$B$513,SAÍDAS[Status],"Concluído",SAÍDAS[Mês],K$5,SAÍDAS[Ano],$B$5,SAÍDAS[Subcategoria],$B527),SUMIFS(SAÍDAS[Valor],SAÍDAS[Categoria],$B$513,SAÍDAS[Mês],K$5,SAÍDAS[Ano],$B$5,SAÍDAS[Subcategoria],$B527))))</f>
        <v/>
      </c>
      <c r="L527" s="61" t="str">
        <f>IF($B527="","",IF($B$513="","",IF($F$4=1,SUMIFS(SAÍDAS[Valor],SAÍDAS[Categoria],$B$513,SAÍDAS[Status],"Concluído",SAÍDAS[Mês],L$5,SAÍDAS[Ano],$B$5,SAÍDAS[Subcategoria],$B527),SUMIFS(SAÍDAS[Valor],SAÍDAS[Categoria],$B$513,SAÍDAS[Mês],L$5,SAÍDAS[Ano],$B$5,SAÍDAS[Subcategoria],$B527))))</f>
        <v/>
      </c>
      <c r="M527" s="61" t="str">
        <f>IF($B527="","",IF($B$513="","",IF($F$4=1,SUMIFS(SAÍDAS[Valor],SAÍDAS[Categoria],$B$513,SAÍDAS[Status],"Concluído",SAÍDAS[Mês],M$5,SAÍDAS[Ano],$B$5,SAÍDAS[Subcategoria],$B527),SUMIFS(SAÍDAS[Valor],SAÍDAS[Categoria],$B$513,SAÍDAS[Mês],M$5,SAÍDAS[Ano],$B$5,SAÍDAS[Subcategoria],$B527))))</f>
        <v/>
      </c>
      <c r="N527" s="61" t="str">
        <f>IF($B527="","",IF($B$513="","",IF($F$4=1,SUMIFS(SAÍDAS[Valor],SAÍDAS[Categoria],$B$513,SAÍDAS[Status],"Concluído",SAÍDAS[Mês],N$5,SAÍDAS[Ano],$B$5,SAÍDAS[Subcategoria],$B527),SUMIFS(SAÍDAS[Valor],SAÍDAS[Categoria],$B$513,SAÍDAS[Mês],N$5,SAÍDAS[Ano],$B$5,SAÍDAS[Subcategoria],$B527))))</f>
        <v/>
      </c>
      <c r="O527" s="57">
        <f t="shared" si="20"/>
        <v>0</v>
      </c>
    </row>
    <row r="528" spans="2:15" x14ac:dyDescent="0.3">
      <c r="B528" s="93" t="str">
        <f>IF('PLANO DE CONTAS'!L109="","",'PLANO DE CONTAS'!L109)</f>
        <v/>
      </c>
      <c r="C528" s="61" t="str">
        <f>IF($B528="","",IF($B$513="","",IF($F$4=1,SUMIFS(SAÍDAS[Valor],SAÍDAS[Categoria],$B$513,SAÍDAS[Status],"Concluído",SAÍDAS[Mês],C$5,SAÍDAS[Ano],$B$5,SAÍDAS[Subcategoria],$B528),SUMIFS(SAÍDAS[Valor],SAÍDAS[Categoria],$B$513,SAÍDAS[Mês],C$5,SAÍDAS[Ano],$B$5,SAÍDAS[Subcategoria],$B528))))</f>
        <v/>
      </c>
      <c r="D528" s="61" t="str">
        <f>IF($B528="","",IF($B$513="","",IF($F$4=1,SUMIFS(SAÍDAS[Valor],SAÍDAS[Categoria],$B$513,SAÍDAS[Status],"Concluído",SAÍDAS[Mês],D$5,SAÍDAS[Ano],$B$5,SAÍDAS[Subcategoria],$B528),SUMIFS(SAÍDAS[Valor],SAÍDAS[Categoria],$B$513,SAÍDAS[Mês],D$5,SAÍDAS[Ano],$B$5,SAÍDAS[Subcategoria],$B528))))</f>
        <v/>
      </c>
      <c r="E528" s="61" t="str">
        <f>IF($B528="","",IF($B$513="","",IF($F$4=1,SUMIFS(SAÍDAS[Valor],SAÍDAS[Categoria],$B$513,SAÍDAS[Status],"Concluído",SAÍDAS[Mês],E$5,SAÍDAS[Ano],$B$5,SAÍDAS[Subcategoria],$B528),SUMIFS(SAÍDAS[Valor],SAÍDAS[Categoria],$B$513,SAÍDAS[Mês],E$5,SAÍDAS[Ano],$B$5,SAÍDAS[Subcategoria],$B528))))</f>
        <v/>
      </c>
      <c r="F528" s="61" t="str">
        <f>IF($B528="","",IF($B$513="","",IF($F$4=1,SUMIFS(SAÍDAS[Valor],SAÍDAS[Categoria],$B$513,SAÍDAS[Status],"Concluído",SAÍDAS[Mês],F$5,SAÍDAS[Ano],$B$5,SAÍDAS[Subcategoria],$B528),SUMIFS(SAÍDAS[Valor],SAÍDAS[Categoria],$B$513,SAÍDAS[Mês],F$5,SAÍDAS[Ano],$B$5,SAÍDAS[Subcategoria],$B528))))</f>
        <v/>
      </c>
      <c r="G528" s="61" t="str">
        <f>IF($B528="","",IF($B$513="","",IF($F$4=1,SUMIFS(SAÍDAS[Valor],SAÍDAS[Categoria],$B$513,SAÍDAS[Status],"Concluído",SAÍDAS[Mês],G$5,SAÍDAS[Ano],$B$5,SAÍDAS[Subcategoria],$B528),SUMIFS(SAÍDAS[Valor],SAÍDAS[Categoria],$B$513,SAÍDAS[Mês],G$5,SAÍDAS[Ano],$B$5,SAÍDAS[Subcategoria],$B528))))</f>
        <v/>
      </c>
      <c r="H528" s="61" t="str">
        <f>IF($B528="","",IF($B$513="","",IF($F$4=1,SUMIFS(SAÍDAS[Valor],SAÍDAS[Categoria],$B$513,SAÍDAS[Status],"Concluído",SAÍDAS[Mês],H$5,SAÍDAS[Ano],$B$5,SAÍDAS[Subcategoria],$B528),SUMIFS(SAÍDAS[Valor],SAÍDAS[Categoria],$B$513,SAÍDAS[Mês],H$5,SAÍDAS[Ano],$B$5,SAÍDAS[Subcategoria],$B528))))</f>
        <v/>
      </c>
      <c r="I528" s="61" t="str">
        <f>IF($B528="","",IF($B$513="","",IF($F$4=1,SUMIFS(SAÍDAS[Valor],SAÍDAS[Categoria],$B$513,SAÍDAS[Status],"Concluído",SAÍDAS[Mês],I$5,SAÍDAS[Ano],$B$5,SAÍDAS[Subcategoria],$B528),SUMIFS(SAÍDAS[Valor],SAÍDAS[Categoria],$B$513,SAÍDAS[Mês],I$5,SAÍDAS[Ano],$B$5,SAÍDAS[Subcategoria],$B528))))</f>
        <v/>
      </c>
      <c r="J528" s="61" t="str">
        <f>IF($B528="","",IF($B$513="","",IF($F$4=1,SUMIFS(SAÍDAS[Valor],SAÍDAS[Categoria],$B$513,SAÍDAS[Status],"Concluído",SAÍDAS[Mês],J$5,SAÍDAS[Ano],$B$5,SAÍDAS[Subcategoria],$B528),SUMIFS(SAÍDAS[Valor],SAÍDAS[Categoria],$B$513,SAÍDAS[Mês],J$5,SAÍDAS[Ano],$B$5,SAÍDAS[Subcategoria],$B528))))</f>
        <v/>
      </c>
      <c r="K528" s="61" t="str">
        <f>IF($B528="","",IF($B$513="","",IF($F$4=1,SUMIFS(SAÍDAS[Valor],SAÍDAS[Categoria],$B$513,SAÍDAS[Status],"Concluído",SAÍDAS[Mês],K$5,SAÍDAS[Ano],$B$5,SAÍDAS[Subcategoria],$B528),SUMIFS(SAÍDAS[Valor],SAÍDAS[Categoria],$B$513,SAÍDAS[Mês],K$5,SAÍDAS[Ano],$B$5,SAÍDAS[Subcategoria],$B528))))</f>
        <v/>
      </c>
      <c r="L528" s="61" t="str">
        <f>IF($B528="","",IF($B$513="","",IF($F$4=1,SUMIFS(SAÍDAS[Valor],SAÍDAS[Categoria],$B$513,SAÍDAS[Status],"Concluído",SAÍDAS[Mês],L$5,SAÍDAS[Ano],$B$5,SAÍDAS[Subcategoria],$B528),SUMIFS(SAÍDAS[Valor],SAÍDAS[Categoria],$B$513,SAÍDAS[Mês],L$5,SAÍDAS[Ano],$B$5,SAÍDAS[Subcategoria],$B528))))</f>
        <v/>
      </c>
      <c r="M528" s="61" t="str">
        <f>IF($B528="","",IF($B$513="","",IF($F$4=1,SUMIFS(SAÍDAS[Valor],SAÍDAS[Categoria],$B$513,SAÍDAS[Status],"Concluído",SAÍDAS[Mês],M$5,SAÍDAS[Ano],$B$5,SAÍDAS[Subcategoria],$B528),SUMIFS(SAÍDAS[Valor],SAÍDAS[Categoria],$B$513,SAÍDAS[Mês],M$5,SAÍDAS[Ano],$B$5,SAÍDAS[Subcategoria],$B528))))</f>
        <v/>
      </c>
      <c r="N528" s="61" t="str">
        <f>IF($B528="","",IF($B$513="","",IF($F$4=1,SUMIFS(SAÍDAS[Valor],SAÍDAS[Categoria],$B$513,SAÍDAS[Status],"Concluído",SAÍDAS[Mês],N$5,SAÍDAS[Ano],$B$5,SAÍDAS[Subcategoria],$B528),SUMIFS(SAÍDAS[Valor],SAÍDAS[Categoria],$B$513,SAÍDAS[Mês],N$5,SAÍDAS[Ano],$B$5,SAÍDAS[Subcategoria],$B528))))</f>
        <v/>
      </c>
      <c r="O528" s="57">
        <f t="shared" si="20"/>
        <v>0</v>
      </c>
    </row>
    <row r="529" spans="2:15" x14ac:dyDescent="0.3">
      <c r="B529" s="93" t="str">
        <f>IF('PLANO DE CONTAS'!L110="","",'PLANO DE CONTAS'!L110)</f>
        <v/>
      </c>
      <c r="C529" s="61" t="str">
        <f>IF($B529="","",IF($B$513="","",IF($F$4=1,SUMIFS(SAÍDAS[Valor],SAÍDAS[Categoria],$B$513,SAÍDAS[Status],"Concluído",SAÍDAS[Mês],C$5,SAÍDAS[Ano],$B$5,SAÍDAS[Subcategoria],$B529),SUMIFS(SAÍDAS[Valor],SAÍDAS[Categoria],$B$513,SAÍDAS[Mês],C$5,SAÍDAS[Ano],$B$5,SAÍDAS[Subcategoria],$B529))))</f>
        <v/>
      </c>
      <c r="D529" s="61" t="str">
        <f>IF($B529="","",IF($B$513="","",IF($F$4=1,SUMIFS(SAÍDAS[Valor],SAÍDAS[Categoria],$B$513,SAÍDAS[Status],"Concluído",SAÍDAS[Mês],D$5,SAÍDAS[Ano],$B$5,SAÍDAS[Subcategoria],$B529),SUMIFS(SAÍDAS[Valor],SAÍDAS[Categoria],$B$513,SAÍDAS[Mês],D$5,SAÍDAS[Ano],$B$5,SAÍDAS[Subcategoria],$B529))))</f>
        <v/>
      </c>
      <c r="E529" s="61" t="str">
        <f>IF($B529="","",IF($B$513="","",IF($F$4=1,SUMIFS(SAÍDAS[Valor],SAÍDAS[Categoria],$B$513,SAÍDAS[Status],"Concluído",SAÍDAS[Mês],E$5,SAÍDAS[Ano],$B$5,SAÍDAS[Subcategoria],$B529),SUMIFS(SAÍDAS[Valor],SAÍDAS[Categoria],$B$513,SAÍDAS[Mês],E$5,SAÍDAS[Ano],$B$5,SAÍDAS[Subcategoria],$B529))))</f>
        <v/>
      </c>
      <c r="F529" s="61" t="str">
        <f>IF($B529="","",IF($B$513="","",IF($F$4=1,SUMIFS(SAÍDAS[Valor],SAÍDAS[Categoria],$B$513,SAÍDAS[Status],"Concluído",SAÍDAS[Mês],F$5,SAÍDAS[Ano],$B$5,SAÍDAS[Subcategoria],$B529),SUMIFS(SAÍDAS[Valor],SAÍDAS[Categoria],$B$513,SAÍDAS[Mês],F$5,SAÍDAS[Ano],$B$5,SAÍDAS[Subcategoria],$B529))))</f>
        <v/>
      </c>
      <c r="G529" s="61" t="str">
        <f>IF($B529="","",IF($B$513="","",IF($F$4=1,SUMIFS(SAÍDAS[Valor],SAÍDAS[Categoria],$B$513,SAÍDAS[Status],"Concluído",SAÍDAS[Mês],G$5,SAÍDAS[Ano],$B$5,SAÍDAS[Subcategoria],$B529),SUMIFS(SAÍDAS[Valor],SAÍDAS[Categoria],$B$513,SAÍDAS[Mês],G$5,SAÍDAS[Ano],$B$5,SAÍDAS[Subcategoria],$B529))))</f>
        <v/>
      </c>
      <c r="H529" s="61" t="str">
        <f>IF($B529="","",IF($B$513="","",IF($F$4=1,SUMIFS(SAÍDAS[Valor],SAÍDAS[Categoria],$B$513,SAÍDAS[Status],"Concluído",SAÍDAS[Mês],H$5,SAÍDAS[Ano],$B$5,SAÍDAS[Subcategoria],$B529),SUMIFS(SAÍDAS[Valor],SAÍDAS[Categoria],$B$513,SAÍDAS[Mês],H$5,SAÍDAS[Ano],$B$5,SAÍDAS[Subcategoria],$B529))))</f>
        <v/>
      </c>
      <c r="I529" s="61" t="str">
        <f>IF($B529="","",IF($B$513="","",IF($F$4=1,SUMIFS(SAÍDAS[Valor],SAÍDAS[Categoria],$B$513,SAÍDAS[Status],"Concluído",SAÍDAS[Mês],I$5,SAÍDAS[Ano],$B$5,SAÍDAS[Subcategoria],$B529),SUMIFS(SAÍDAS[Valor],SAÍDAS[Categoria],$B$513,SAÍDAS[Mês],I$5,SAÍDAS[Ano],$B$5,SAÍDAS[Subcategoria],$B529))))</f>
        <v/>
      </c>
      <c r="J529" s="61" t="str">
        <f>IF($B529="","",IF($B$513="","",IF($F$4=1,SUMIFS(SAÍDAS[Valor],SAÍDAS[Categoria],$B$513,SAÍDAS[Status],"Concluído",SAÍDAS[Mês],J$5,SAÍDAS[Ano],$B$5,SAÍDAS[Subcategoria],$B529),SUMIFS(SAÍDAS[Valor],SAÍDAS[Categoria],$B$513,SAÍDAS[Mês],J$5,SAÍDAS[Ano],$B$5,SAÍDAS[Subcategoria],$B529))))</f>
        <v/>
      </c>
      <c r="K529" s="61" t="str">
        <f>IF($B529="","",IF($B$513="","",IF($F$4=1,SUMIFS(SAÍDAS[Valor],SAÍDAS[Categoria],$B$513,SAÍDAS[Status],"Concluído",SAÍDAS[Mês],K$5,SAÍDAS[Ano],$B$5,SAÍDAS[Subcategoria],$B529),SUMIFS(SAÍDAS[Valor],SAÍDAS[Categoria],$B$513,SAÍDAS[Mês],K$5,SAÍDAS[Ano],$B$5,SAÍDAS[Subcategoria],$B529))))</f>
        <v/>
      </c>
      <c r="L529" s="61" t="str">
        <f>IF($B529="","",IF($B$513="","",IF($F$4=1,SUMIFS(SAÍDAS[Valor],SAÍDAS[Categoria],$B$513,SAÍDAS[Status],"Concluído",SAÍDAS[Mês],L$5,SAÍDAS[Ano],$B$5,SAÍDAS[Subcategoria],$B529),SUMIFS(SAÍDAS[Valor],SAÍDAS[Categoria],$B$513,SAÍDAS[Mês],L$5,SAÍDAS[Ano],$B$5,SAÍDAS[Subcategoria],$B529))))</f>
        <v/>
      </c>
      <c r="M529" s="61" t="str">
        <f>IF($B529="","",IF($B$513="","",IF($F$4=1,SUMIFS(SAÍDAS[Valor],SAÍDAS[Categoria],$B$513,SAÍDAS[Status],"Concluído",SAÍDAS[Mês],M$5,SAÍDAS[Ano],$B$5,SAÍDAS[Subcategoria],$B529),SUMIFS(SAÍDAS[Valor],SAÍDAS[Categoria],$B$513,SAÍDAS[Mês],M$5,SAÍDAS[Ano],$B$5,SAÍDAS[Subcategoria],$B529))))</f>
        <v/>
      </c>
      <c r="N529" s="61" t="str">
        <f>IF($B529="","",IF($B$513="","",IF($F$4=1,SUMIFS(SAÍDAS[Valor],SAÍDAS[Categoria],$B$513,SAÍDAS[Status],"Concluído",SAÍDAS[Mês],N$5,SAÍDAS[Ano],$B$5,SAÍDAS[Subcategoria],$B529),SUMIFS(SAÍDAS[Valor],SAÍDAS[Categoria],$B$513,SAÍDAS[Mês],N$5,SAÍDAS[Ano],$B$5,SAÍDAS[Subcategoria],$B529))))</f>
        <v/>
      </c>
      <c r="O529" s="57">
        <f t="shared" si="20"/>
        <v>0</v>
      </c>
    </row>
    <row r="530" spans="2:15" x14ac:dyDescent="0.3">
      <c r="B530" s="93" t="str">
        <f>IF('PLANO DE CONTAS'!L111="","",'PLANO DE CONTAS'!L111)</f>
        <v/>
      </c>
      <c r="C530" s="61" t="str">
        <f>IF($B530="","",IF($B$513="","",IF($F$4=1,SUMIFS(SAÍDAS[Valor],SAÍDAS[Categoria],$B$513,SAÍDAS[Status],"Concluído",SAÍDAS[Mês],C$5,SAÍDAS[Ano],$B$5,SAÍDAS[Subcategoria],$B530),SUMIFS(SAÍDAS[Valor],SAÍDAS[Categoria],$B$513,SAÍDAS[Mês],C$5,SAÍDAS[Ano],$B$5,SAÍDAS[Subcategoria],$B530))))</f>
        <v/>
      </c>
      <c r="D530" s="61" t="str">
        <f>IF($B530="","",IF($B$513="","",IF($F$4=1,SUMIFS(SAÍDAS[Valor],SAÍDAS[Categoria],$B$513,SAÍDAS[Status],"Concluído",SAÍDAS[Mês],D$5,SAÍDAS[Ano],$B$5,SAÍDAS[Subcategoria],$B530),SUMIFS(SAÍDAS[Valor],SAÍDAS[Categoria],$B$513,SAÍDAS[Mês],D$5,SAÍDAS[Ano],$B$5,SAÍDAS[Subcategoria],$B530))))</f>
        <v/>
      </c>
      <c r="E530" s="61" t="str">
        <f>IF($B530="","",IF($B$513="","",IF($F$4=1,SUMIFS(SAÍDAS[Valor],SAÍDAS[Categoria],$B$513,SAÍDAS[Status],"Concluído",SAÍDAS[Mês],E$5,SAÍDAS[Ano],$B$5,SAÍDAS[Subcategoria],$B530),SUMIFS(SAÍDAS[Valor],SAÍDAS[Categoria],$B$513,SAÍDAS[Mês],E$5,SAÍDAS[Ano],$B$5,SAÍDAS[Subcategoria],$B530))))</f>
        <v/>
      </c>
      <c r="F530" s="61" t="str">
        <f>IF($B530="","",IF($B$513="","",IF($F$4=1,SUMIFS(SAÍDAS[Valor],SAÍDAS[Categoria],$B$513,SAÍDAS[Status],"Concluído",SAÍDAS[Mês],F$5,SAÍDAS[Ano],$B$5,SAÍDAS[Subcategoria],$B530),SUMIFS(SAÍDAS[Valor],SAÍDAS[Categoria],$B$513,SAÍDAS[Mês],F$5,SAÍDAS[Ano],$B$5,SAÍDAS[Subcategoria],$B530))))</f>
        <v/>
      </c>
      <c r="G530" s="61" t="str">
        <f>IF($B530="","",IF($B$513="","",IF($F$4=1,SUMIFS(SAÍDAS[Valor],SAÍDAS[Categoria],$B$513,SAÍDAS[Status],"Concluído",SAÍDAS[Mês],G$5,SAÍDAS[Ano],$B$5,SAÍDAS[Subcategoria],$B530),SUMIFS(SAÍDAS[Valor],SAÍDAS[Categoria],$B$513,SAÍDAS[Mês],G$5,SAÍDAS[Ano],$B$5,SAÍDAS[Subcategoria],$B530))))</f>
        <v/>
      </c>
      <c r="H530" s="61" t="str">
        <f>IF($B530="","",IF($B$513="","",IF($F$4=1,SUMIFS(SAÍDAS[Valor],SAÍDAS[Categoria],$B$513,SAÍDAS[Status],"Concluído",SAÍDAS[Mês],H$5,SAÍDAS[Ano],$B$5,SAÍDAS[Subcategoria],$B530),SUMIFS(SAÍDAS[Valor],SAÍDAS[Categoria],$B$513,SAÍDAS[Mês],H$5,SAÍDAS[Ano],$B$5,SAÍDAS[Subcategoria],$B530))))</f>
        <v/>
      </c>
      <c r="I530" s="61" t="str">
        <f>IF($B530="","",IF($B$513="","",IF($F$4=1,SUMIFS(SAÍDAS[Valor],SAÍDAS[Categoria],$B$513,SAÍDAS[Status],"Concluído",SAÍDAS[Mês],I$5,SAÍDAS[Ano],$B$5,SAÍDAS[Subcategoria],$B530),SUMIFS(SAÍDAS[Valor],SAÍDAS[Categoria],$B$513,SAÍDAS[Mês],I$5,SAÍDAS[Ano],$B$5,SAÍDAS[Subcategoria],$B530))))</f>
        <v/>
      </c>
      <c r="J530" s="61" t="str">
        <f>IF($B530="","",IF($B$513="","",IF($F$4=1,SUMIFS(SAÍDAS[Valor],SAÍDAS[Categoria],$B$513,SAÍDAS[Status],"Concluído",SAÍDAS[Mês],J$5,SAÍDAS[Ano],$B$5,SAÍDAS[Subcategoria],$B530),SUMIFS(SAÍDAS[Valor],SAÍDAS[Categoria],$B$513,SAÍDAS[Mês],J$5,SAÍDAS[Ano],$B$5,SAÍDAS[Subcategoria],$B530))))</f>
        <v/>
      </c>
      <c r="K530" s="61" t="str">
        <f>IF($B530="","",IF($B$513="","",IF($F$4=1,SUMIFS(SAÍDAS[Valor],SAÍDAS[Categoria],$B$513,SAÍDAS[Status],"Concluído",SAÍDAS[Mês],K$5,SAÍDAS[Ano],$B$5,SAÍDAS[Subcategoria],$B530),SUMIFS(SAÍDAS[Valor],SAÍDAS[Categoria],$B$513,SAÍDAS[Mês],K$5,SAÍDAS[Ano],$B$5,SAÍDAS[Subcategoria],$B530))))</f>
        <v/>
      </c>
      <c r="L530" s="61" t="str">
        <f>IF($B530="","",IF($B$513="","",IF($F$4=1,SUMIFS(SAÍDAS[Valor],SAÍDAS[Categoria],$B$513,SAÍDAS[Status],"Concluído",SAÍDAS[Mês],L$5,SAÍDAS[Ano],$B$5,SAÍDAS[Subcategoria],$B530),SUMIFS(SAÍDAS[Valor],SAÍDAS[Categoria],$B$513,SAÍDAS[Mês],L$5,SAÍDAS[Ano],$B$5,SAÍDAS[Subcategoria],$B530))))</f>
        <v/>
      </c>
      <c r="M530" s="61" t="str">
        <f>IF($B530="","",IF($B$513="","",IF($F$4=1,SUMIFS(SAÍDAS[Valor],SAÍDAS[Categoria],$B$513,SAÍDAS[Status],"Concluído",SAÍDAS[Mês],M$5,SAÍDAS[Ano],$B$5,SAÍDAS[Subcategoria],$B530),SUMIFS(SAÍDAS[Valor],SAÍDAS[Categoria],$B$513,SAÍDAS[Mês],M$5,SAÍDAS[Ano],$B$5,SAÍDAS[Subcategoria],$B530))))</f>
        <v/>
      </c>
      <c r="N530" s="61" t="str">
        <f>IF($B530="","",IF($B$513="","",IF($F$4=1,SUMIFS(SAÍDAS[Valor],SAÍDAS[Categoria],$B$513,SAÍDAS[Status],"Concluído",SAÍDAS[Mês],N$5,SAÍDAS[Ano],$B$5,SAÍDAS[Subcategoria],$B530),SUMIFS(SAÍDAS[Valor],SAÍDAS[Categoria],$B$513,SAÍDAS[Mês],N$5,SAÍDAS[Ano],$B$5,SAÍDAS[Subcategoria],$B530))))</f>
        <v/>
      </c>
      <c r="O530" s="57">
        <f t="shared" si="20"/>
        <v>0</v>
      </c>
    </row>
    <row r="531" spans="2:15" x14ac:dyDescent="0.3">
      <c r="B531" s="93" t="str">
        <f>IF('PLANO DE CONTAS'!L112="","",'PLANO DE CONTAS'!L112)</f>
        <v/>
      </c>
      <c r="C531" s="61" t="str">
        <f>IF($B531="","",IF($B$513="","",IF($F$4=1,SUMIFS(SAÍDAS[Valor],SAÍDAS[Categoria],$B$513,SAÍDAS[Status],"Concluído",SAÍDAS[Mês],C$5,SAÍDAS[Ano],$B$5,SAÍDAS[Subcategoria],$B531),SUMIFS(SAÍDAS[Valor],SAÍDAS[Categoria],$B$513,SAÍDAS[Mês],C$5,SAÍDAS[Ano],$B$5,SAÍDAS[Subcategoria],$B531))))</f>
        <v/>
      </c>
      <c r="D531" s="61" t="str">
        <f>IF($B531="","",IF($B$513="","",IF($F$4=1,SUMIFS(SAÍDAS[Valor],SAÍDAS[Categoria],$B$513,SAÍDAS[Status],"Concluído",SAÍDAS[Mês],D$5,SAÍDAS[Ano],$B$5,SAÍDAS[Subcategoria],$B531),SUMIFS(SAÍDAS[Valor],SAÍDAS[Categoria],$B$513,SAÍDAS[Mês],D$5,SAÍDAS[Ano],$B$5,SAÍDAS[Subcategoria],$B531))))</f>
        <v/>
      </c>
      <c r="E531" s="61" t="str">
        <f>IF($B531="","",IF($B$513="","",IF($F$4=1,SUMIFS(SAÍDAS[Valor],SAÍDAS[Categoria],$B$513,SAÍDAS[Status],"Concluído",SAÍDAS[Mês],E$5,SAÍDAS[Ano],$B$5,SAÍDAS[Subcategoria],$B531),SUMIFS(SAÍDAS[Valor],SAÍDAS[Categoria],$B$513,SAÍDAS[Mês],E$5,SAÍDAS[Ano],$B$5,SAÍDAS[Subcategoria],$B531))))</f>
        <v/>
      </c>
      <c r="F531" s="61" t="str">
        <f>IF($B531="","",IF($B$513="","",IF($F$4=1,SUMIFS(SAÍDAS[Valor],SAÍDAS[Categoria],$B$513,SAÍDAS[Status],"Concluído",SAÍDAS[Mês],F$5,SAÍDAS[Ano],$B$5,SAÍDAS[Subcategoria],$B531),SUMIFS(SAÍDAS[Valor],SAÍDAS[Categoria],$B$513,SAÍDAS[Mês],F$5,SAÍDAS[Ano],$B$5,SAÍDAS[Subcategoria],$B531))))</f>
        <v/>
      </c>
      <c r="G531" s="61" t="str">
        <f>IF($B531="","",IF($B$513="","",IF($F$4=1,SUMIFS(SAÍDAS[Valor],SAÍDAS[Categoria],$B$513,SAÍDAS[Status],"Concluído",SAÍDAS[Mês],G$5,SAÍDAS[Ano],$B$5,SAÍDAS[Subcategoria],$B531),SUMIFS(SAÍDAS[Valor],SAÍDAS[Categoria],$B$513,SAÍDAS[Mês],G$5,SAÍDAS[Ano],$B$5,SAÍDAS[Subcategoria],$B531))))</f>
        <v/>
      </c>
      <c r="H531" s="61" t="str">
        <f>IF($B531="","",IF($B$513="","",IF($F$4=1,SUMIFS(SAÍDAS[Valor],SAÍDAS[Categoria],$B$513,SAÍDAS[Status],"Concluído",SAÍDAS[Mês],H$5,SAÍDAS[Ano],$B$5,SAÍDAS[Subcategoria],$B531),SUMIFS(SAÍDAS[Valor],SAÍDAS[Categoria],$B$513,SAÍDAS[Mês],H$5,SAÍDAS[Ano],$B$5,SAÍDAS[Subcategoria],$B531))))</f>
        <v/>
      </c>
      <c r="I531" s="61" t="str">
        <f>IF($B531="","",IF($B$513="","",IF($F$4=1,SUMIFS(SAÍDAS[Valor],SAÍDAS[Categoria],$B$513,SAÍDAS[Status],"Concluído",SAÍDAS[Mês],I$5,SAÍDAS[Ano],$B$5,SAÍDAS[Subcategoria],$B531),SUMIFS(SAÍDAS[Valor],SAÍDAS[Categoria],$B$513,SAÍDAS[Mês],I$5,SAÍDAS[Ano],$B$5,SAÍDAS[Subcategoria],$B531))))</f>
        <v/>
      </c>
      <c r="J531" s="61" t="str">
        <f>IF($B531="","",IF($B$513="","",IF($F$4=1,SUMIFS(SAÍDAS[Valor],SAÍDAS[Categoria],$B$513,SAÍDAS[Status],"Concluído",SAÍDAS[Mês],J$5,SAÍDAS[Ano],$B$5,SAÍDAS[Subcategoria],$B531),SUMIFS(SAÍDAS[Valor],SAÍDAS[Categoria],$B$513,SAÍDAS[Mês],J$5,SAÍDAS[Ano],$B$5,SAÍDAS[Subcategoria],$B531))))</f>
        <v/>
      </c>
      <c r="K531" s="61" t="str">
        <f>IF($B531="","",IF($B$513="","",IF($F$4=1,SUMIFS(SAÍDAS[Valor],SAÍDAS[Categoria],$B$513,SAÍDAS[Status],"Concluído",SAÍDAS[Mês],K$5,SAÍDAS[Ano],$B$5,SAÍDAS[Subcategoria],$B531),SUMIFS(SAÍDAS[Valor],SAÍDAS[Categoria],$B$513,SAÍDAS[Mês],K$5,SAÍDAS[Ano],$B$5,SAÍDAS[Subcategoria],$B531))))</f>
        <v/>
      </c>
      <c r="L531" s="61" t="str">
        <f>IF($B531="","",IF($B$513="","",IF($F$4=1,SUMIFS(SAÍDAS[Valor],SAÍDAS[Categoria],$B$513,SAÍDAS[Status],"Concluído",SAÍDAS[Mês],L$5,SAÍDAS[Ano],$B$5,SAÍDAS[Subcategoria],$B531),SUMIFS(SAÍDAS[Valor],SAÍDAS[Categoria],$B$513,SAÍDAS[Mês],L$5,SAÍDAS[Ano],$B$5,SAÍDAS[Subcategoria],$B531))))</f>
        <v/>
      </c>
      <c r="M531" s="61" t="str">
        <f>IF($B531="","",IF($B$513="","",IF($F$4=1,SUMIFS(SAÍDAS[Valor],SAÍDAS[Categoria],$B$513,SAÍDAS[Status],"Concluído",SAÍDAS[Mês],M$5,SAÍDAS[Ano],$B$5,SAÍDAS[Subcategoria],$B531),SUMIFS(SAÍDAS[Valor],SAÍDAS[Categoria],$B$513,SAÍDAS[Mês],M$5,SAÍDAS[Ano],$B$5,SAÍDAS[Subcategoria],$B531))))</f>
        <v/>
      </c>
      <c r="N531" s="61" t="str">
        <f>IF($B531="","",IF($B$513="","",IF($F$4=1,SUMIFS(SAÍDAS[Valor],SAÍDAS[Categoria],$B$513,SAÍDAS[Status],"Concluído",SAÍDAS[Mês],N$5,SAÍDAS[Ano],$B$5,SAÍDAS[Subcategoria],$B531),SUMIFS(SAÍDAS[Valor],SAÍDAS[Categoria],$B$513,SAÍDAS[Mês],N$5,SAÍDAS[Ano],$B$5,SAÍDAS[Subcategoria],$B531))))</f>
        <v/>
      </c>
      <c r="O531" s="57">
        <f t="shared" si="20"/>
        <v>0</v>
      </c>
    </row>
    <row r="532" spans="2:15" x14ac:dyDescent="0.3">
      <c r="B532" s="93" t="str">
        <f>IF('PLANO DE CONTAS'!L113="","",'PLANO DE CONTAS'!L113)</f>
        <v/>
      </c>
      <c r="C532" s="61" t="str">
        <f>IF($B532="","",IF($B$513="","",IF($F$4=1,SUMIFS(SAÍDAS[Valor],SAÍDAS[Categoria],$B$513,SAÍDAS[Status],"Concluído",SAÍDAS[Mês],C$5,SAÍDAS[Ano],$B$5,SAÍDAS[Subcategoria],$B532),SUMIFS(SAÍDAS[Valor],SAÍDAS[Categoria],$B$513,SAÍDAS[Mês],C$5,SAÍDAS[Ano],$B$5,SAÍDAS[Subcategoria],$B532))))</f>
        <v/>
      </c>
      <c r="D532" s="61" t="str">
        <f>IF($B532="","",IF($B$513="","",IF($F$4=1,SUMIFS(SAÍDAS[Valor],SAÍDAS[Categoria],$B$513,SAÍDAS[Status],"Concluído",SAÍDAS[Mês],D$5,SAÍDAS[Ano],$B$5,SAÍDAS[Subcategoria],$B532),SUMIFS(SAÍDAS[Valor],SAÍDAS[Categoria],$B$513,SAÍDAS[Mês],D$5,SAÍDAS[Ano],$B$5,SAÍDAS[Subcategoria],$B532))))</f>
        <v/>
      </c>
      <c r="E532" s="61" t="str">
        <f>IF($B532="","",IF($B$513="","",IF($F$4=1,SUMIFS(SAÍDAS[Valor],SAÍDAS[Categoria],$B$513,SAÍDAS[Status],"Concluído",SAÍDAS[Mês],E$5,SAÍDAS[Ano],$B$5,SAÍDAS[Subcategoria],$B532),SUMIFS(SAÍDAS[Valor],SAÍDAS[Categoria],$B$513,SAÍDAS[Mês],E$5,SAÍDAS[Ano],$B$5,SAÍDAS[Subcategoria],$B532))))</f>
        <v/>
      </c>
      <c r="F532" s="61" t="str">
        <f>IF($B532="","",IF($B$513="","",IF($F$4=1,SUMIFS(SAÍDAS[Valor],SAÍDAS[Categoria],$B$513,SAÍDAS[Status],"Concluído",SAÍDAS[Mês],F$5,SAÍDAS[Ano],$B$5,SAÍDAS[Subcategoria],$B532),SUMIFS(SAÍDAS[Valor],SAÍDAS[Categoria],$B$513,SAÍDAS[Mês],F$5,SAÍDAS[Ano],$B$5,SAÍDAS[Subcategoria],$B532))))</f>
        <v/>
      </c>
      <c r="G532" s="61" t="str">
        <f>IF($B532="","",IF($B$513="","",IF($F$4=1,SUMIFS(SAÍDAS[Valor],SAÍDAS[Categoria],$B$513,SAÍDAS[Status],"Concluído",SAÍDAS[Mês],G$5,SAÍDAS[Ano],$B$5,SAÍDAS[Subcategoria],$B532),SUMIFS(SAÍDAS[Valor],SAÍDAS[Categoria],$B$513,SAÍDAS[Mês],G$5,SAÍDAS[Ano],$B$5,SAÍDAS[Subcategoria],$B532))))</f>
        <v/>
      </c>
      <c r="H532" s="61" t="str">
        <f>IF($B532="","",IF($B$513="","",IF($F$4=1,SUMIFS(SAÍDAS[Valor],SAÍDAS[Categoria],$B$513,SAÍDAS[Status],"Concluído",SAÍDAS[Mês],H$5,SAÍDAS[Ano],$B$5,SAÍDAS[Subcategoria],$B532),SUMIFS(SAÍDAS[Valor],SAÍDAS[Categoria],$B$513,SAÍDAS[Mês],H$5,SAÍDAS[Ano],$B$5,SAÍDAS[Subcategoria],$B532))))</f>
        <v/>
      </c>
      <c r="I532" s="61" t="str">
        <f>IF($B532="","",IF($B$513="","",IF($F$4=1,SUMIFS(SAÍDAS[Valor],SAÍDAS[Categoria],$B$513,SAÍDAS[Status],"Concluído",SAÍDAS[Mês],I$5,SAÍDAS[Ano],$B$5,SAÍDAS[Subcategoria],$B532),SUMIFS(SAÍDAS[Valor],SAÍDAS[Categoria],$B$513,SAÍDAS[Mês],I$5,SAÍDAS[Ano],$B$5,SAÍDAS[Subcategoria],$B532))))</f>
        <v/>
      </c>
      <c r="J532" s="61" t="str">
        <f>IF($B532="","",IF($B$513="","",IF($F$4=1,SUMIFS(SAÍDAS[Valor],SAÍDAS[Categoria],$B$513,SAÍDAS[Status],"Concluído",SAÍDAS[Mês],J$5,SAÍDAS[Ano],$B$5,SAÍDAS[Subcategoria],$B532),SUMIFS(SAÍDAS[Valor],SAÍDAS[Categoria],$B$513,SAÍDAS[Mês],J$5,SAÍDAS[Ano],$B$5,SAÍDAS[Subcategoria],$B532))))</f>
        <v/>
      </c>
      <c r="K532" s="61" t="str">
        <f>IF($B532="","",IF($B$513="","",IF($F$4=1,SUMIFS(SAÍDAS[Valor],SAÍDAS[Categoria],$B$513,SAÍDAS[Status],"Concluído",SAÍDAS[Mês],K$5,SAÍDAS[Ano],$B$5,SAÍDAS[Subcategoria],$B532),SUMIFS(SAÍDAS[Valor],SAÍDAS[Categoria],$B$513,SAÍDAS[Mês],K$5,SAÍDAS[Ano],$B$5,SAÍDAS[Subcategoria],$B532))))</f>
        <v/>
      </c>
      <c r="L532" s="61" t="str">
        <f>IF($B532="","",IF($B$513="","",IF($F$4=1,SUMIFS(SAÍDAS[Valor],SAÍDAS[Categoria],$B$513,SAÍDAS[Status],"Concluído",SAÍDAS[Mês],L$5,SAÍDAS[Ano],$B$5,SAÍDAS[Subcategoria],$B532),SUMIFS(SAÍDAS[Valor],SAÍDAS[Categoria],$B$513,SAÍDAS[Mês],L$5,SAÍDAS[Ano],$B$5,SAÍDAS[Subcategoria],$B532))))</f>
        <v/>
      </c>
      <c r="M532" s="61" t="str">
        <f>IF($B532="","",IF($B$513="","",IF($F$4=1,SUMIFS(SAÍDAS[Valor],SAÍDAS[Categoria],$B$513,SAÍDAS[Status],"Concluído",SAÍDAS[Mês],M$5,SAÍDAS[Ano],$B$5,SAÍDAS[Subcategoria],$B532),SUMIFS(SAÍDAS[Valor],SAÍDAS[Categoria],$B$513,SAÍDAS[Mês],M$5,SAÍDAS[Ano],$B$5,SAÍDAS[Subcategoria],$B532))))</f>
        <v/>
      </c>
      <c r="N532" s="61" t="str">
        <f>IF($B532="","",IF($B$513="","",IF($F$4=1,SUMIFS(SAÍDAS[Valor],SAÍDAS[Categoria],$B$513,SAÍDAS[Status],"Concluído",SAÍDAS[Mês],N$5,SAÍDAS[Ano],$B$5,SAÍDAS[Subcategoria],$B532),SUMIFS(SAÍDAS[Valor],SAÍDAS[Categoria],$B$513,SAÍDAS[Mês],N$5,SAÍDAS[Ano],$B$5,SAÍDAS[Subcategoria],$B532))))</f>
        <v/>
      </c>
      <c r="O532" s="57">
        <f t="shared" si="20"/>
        <v>0</v>
      </c>
    </row>
    <row r="533" spans="2:15" x14ac:dyDescent="0.3">
      <c r="B533" s="93" t="str">
        <f>IF('PLANO DE CONTAS'!L114="","",'PLANO DE CONTAS'!L114)</f>
        <v/>
      </c>
      <c r="C533" s="61" t="str">
        <f>IF($B533="","",IF($B$513="","",IF($F$4=1,SUMIFS(SAÍDAS[Valor],SAÍDAS[Categoria],$B$513,SAÍDAS[Status],"Concluído",SAÍDAS[Mês],C$5,SAÍDAS[Ano],$B$5,SAÍDAS[Subcategoria],$B533),SUMIFS(SAÍDAS[Valor],SAÍDAS[Categoria],$B$513,SAÍDAS[Mês],C$5,SAÍDAS[Ano],$B$5,SAÍDAS[Subcategoria],$B533))))</f>
        <v/>
      </c>
      <c r="D533" s="61" t="str">
        <f>IF($B533="","",IF($B$513="","",IF($F$4=1,SUMIFS(SAÍDAS[Valor],SAÍDAS[Categoria],$B$513,SAÍDAS[Status],"Concluído",SAÍDAS[Mês],D$5,SAÍDAS[Ano],$B$5,SAÍDAS[Subcategoria],$B533),SUMIFS(SAÍDAS[Valor],SAÍDAS[Categoria],$B$513,SAÍDAS[Mês],D$5,SAÍDAS[Ano],$B$5,SAÍDAS[Subcategoria],$B533))))</f>
        <v/>
      </c>
      <c r="E533" s="61" t="str">
        <f>IF($B533="","",IF($B$513="","",IF($F$4=1,SUMIFS(SAÍDAS[Valor],SAÍDAS[Categoria],$B$513,SAÍDAS[Status],"Concluído",SAÍDAS[Mês],E$5,SAÍDAS[Ano],$B$5,SAÍDAS[Subcategoria],$B533),SUMIFS(SAÍDAS[Valor],SAÍDAS[Categoria],$B$513,SAÍDAS[Mês],E$5,SAÍDAS[Ano],$B$5,SAÍDAS[Subcategoria],$B533))))</f>
        <v/>
      </c>
      <c r="F533" s="61" t="str">
        <f>IF($B533="","",IF($B$513="","",IF($F$4=1,SUMIFS(SAÍDAS[Valor],SAÍDAS[Categoria],$B$513,SAÍDAS[Status],"Concluído",SAÍDAS[Mês],F$5,SAÍDAS[Ano],$B$5,SAÍDAS[Subcategoria],$B533),SUMIFS(SAÍDAS[Valor],SAÍDAS[Categoria],$B$513,SAÍDAS[Mês],F$5,SAÍDAS[Ano],$B$5,SAÍDAS[Subcategoria],$B533))))</f>
        <v/>
      </c>
      <c r="G533" s="61" t="str">
        <f>IF($B533="","",IF($B$513="","",IF($F$4=1,SUMIFS(SAÍDAS[Valor],SAÍDAS[Categoria],$B$513,SAÍDAS[Status],"Concluído",SAÍDAS[Mês],G$5,SAÍDAS[Ano],$B$5,SAÍDAS[Subcategoria],$B533),SUMIFS(SAÍDAS[Valor],SAÍDAS[Categoria],$B$513,SAÍDAS[Mês],G$5,SAÍDAS[Ano],$B$5,SAÍDAS[Subcategoria],$B533))))</f>
        <v/>
      </c>
      <c r="H533" s="61" t="str">
        <f>IF($B533="","",IF($B$513="","",IF($F$4=1,SUMIFS(SAÍDAS[Valor],SAÍDAS[Categoria],$B$513,SAÍDAS[Status],"Concluído",SAÍDAS[Mês],H$5,SAÍDAS[Ano],$B$5,SAÍDAS[Subcategoria],$B533),SUMIFS(SAÍDAS[Valor],SAÍDAS[Categoria],$B$513,SAÍDAS[Mês],H$5,SAÍDAS[Ano],$B$5,SAÍDAS[Subcategoria],$B533))))</f>
        <v/>
      </c>
      <c r="I533" s="61" t="str">
        <f>IF($B533="","",IF($B$513="","",IF($F$4=1,SUMIFS(SAÍDAS[Valor],SAÍDAS[Categoria],$B$513,SAÍDAS[Status],"Concluído",SAÍDAS[Mês],I$5,SAÍDAS[Ano],$B$5,SAÍDAS[Subcategoria],$B533),SUMIFS(SAÍDAS[Valor],SAÍDAS[Categoria],$B$513,SAÍDAS[Mês],I$5,SAÍDAS[Ano],$B$5,SAÍDAS[Subcategoria],$B533))))</f>
        <v/>
      </c>
      <c r="J533" s="61" t="str">
        <f>IF($B533="","",IF($B$513="","",IF($F$4=1,SUMIFS(SAÍDAS[Valor],SAÍDAS[Categoria],$B$513,SAÍDAS[Status],"Concluído",SAÍDAS[Mês],J$5,SAÍDAS[Ano],$B$5,SAÍDAS[Subcategoria],$B533),SUMIFS(SAÍDAS[Valor],SAÍDAS[Categoria],$B$513,SAÍDAS[Mês],J$5,SAÍDAS[Ano],$B$5,SAÍDAS[Subcategoria],$B533))))</f>
        <v/>
      </c>
      <c r="K533" s="61" t="str">
        <f>IF($B533="","",IF($B$513="","",IF($F$4=1,SUMIFS(SAÍDAS[Valor],SAÍDAS[Categoria],$B$513,SAÍDAS[Status],"Concluído",SAÍDAS[Mês],K$5,SAÍDAS[Ano],$B$5,SAÍDAS[Subcategoria],$B533),SUMIFS(SAÍDAS[Valor],SAÍDAS[Categoria],$B$513,SAÍDAS[Mês],K$5,SAÍDAS[Ano],$B$5,SAÍDAS[Subcategoria],$B533))))</f>
        <v/>
      </c>
      <c r="L533" s="61" t="str">
        <f>IF($B533="","",IF($B$513="","",IF($F$4=1,SUMIFS(SAÍDAS[Valor],SAÍDAS[Categoria],$B$513,SAÍDAS[Status],"Concluído",SAÍDAS[Mês],L$5,SAÍDAS[Ano],$B$5,SAÍDAS[Subcategoria],$B533),SUMIFS(SAÍDAS[Valor],SAÍDAS[Categoria],$B$513,SAÍDAS[Mês],L$5,SAÍDAS[Ano],$B$5,SAÍDAS[Subcategoria],$B533))))</f>
        <v/>
      </c>
      <c r="M533" s="61" t="str">
        <f>IF($B533="","",IF($B$513="","",IF($F$4=1,SUMIFS(SAÍDAS[Valor],SAÍDAS[Categoria],$B$513,SAÍDAS[Status],"Concluído",SAÍDAS[Mês],M$5,SAÍDAS[Ano],$B$5,SAÍDAS[Subcategoria],$B533),SUMIFS(SAÍDAS[Valor],SAÍDAS[Categoria],$B$513,SAÍDAS[Mês],M$5,SAÍDAS[Ano],$B$5,SAÍDAS[Subcategoria],$B533))))</f>
        <v/>
      </c>
      <c r="N533" s="61" t="str">
        <f>IF($B533="","",IF($B$513="","",IF($F$4=1,SUMIFS(SAÍDAS[Valor],SAÍDAS[Categoria],$B$513,SAÍDAS[Status],"Concluído",SAÍDAS[Mês],N$5,SAÍDAS[Ano],$B$5,SAÍDAS[Subcategoria],$B533),SUMIFS(SAÍDAS[Valor],SAÍDAS[Categoria],$B$513,SAÍDAS[Mês],N$5,SAÍDAS[Ano],$B$5,SAÍDAS[Subcategoria],$B533))))</f>
        <v/>
      </c>
      <c r="O533" s="57">
        <f t="shared" si="20"/>
        <v>0</v>
      </c>
    </row>
    <row r="534" spans="2:15" x14ac:dyDescent="0.3">
      <c r="B534" s="92" t="str">
        <f>IF('PLANO DE CONTAS'!D116="","",'PLANO DE CONTAS'!D116)</f>
        <v>Despesa 6</v>
      </c>
      <c r="C534" s="95">
        <f>IF($B534="","",IF($F$4=1,SUMIFS(SAÍDAS[Valor],SAÍDAS[Categoria],$B534,SAÍDAS[Status],"Concluído",SAÍDAS[Mês],C$5,SAÍDAS[Ano],$B$5),SUMIFS(SAÍDAS[Valor],SAÍDAS[Categoria],$B534,SAÍDAS[Mês],C$5,SAÍDAS[Ano],$B$5)))</f>
        <v>0</v>
      </c>
      <c r="D534" s="95">
        <f>IF($B534="","",IF($F$4=1,SUMIFS(SAÍDAS[Valor],SAÍDAS[Categoria],$B534,SAÍDAS[Status],"Concluído",SAÍDAS[Mês],D$5,SAÍDAS[Ano],$B$5),SUMIFS(SAÍDAS[Valor],SAÍDAS[Categoria],$B534,SAÍDAS[Mês],D$5,SAÍDAS[Ano],$B$5)))</f>
        <v>0</v>
      </c>
      <c r="E534" s="95">
        <f>IF($B534="","",IF($F$4=1,SUMIFS(SAÍDAS[Valor],SAÍDAS[Categoria],$B534,SAÍDAS[Status],"Concluído",SAÍDAS[Mês],E$5,SAÍDAS[Ano],$B$5),SUMIFS(SAÍDAS[Valor],SAÍDAS[Categoria],$B534,SAÍDAS[Mês],E$5,SAÍDAS[Ano],$B$5)))</f>
        <v>0</v>
      </c>
      <c r="F534" s="95">
        <f>IF($B534="","",IF($F$4=1,SUMIFS(SAÍDAS[Valor],SAÍDAS[Categoria],$B534,SAÍDAS[Status],"Concluído",SAÍDAS[Mês],F$5,SAÍDAS[Ano],$B$5),SUMIFS(SAÍDAS[Valor],SAÍDAS[Categoria],$B534,SAÍDAS[Mês],F$5,SAÍDAS[Ano],$B$5)))</f>
        <v>0</v>
      </c>
      <c r="G534" s="95">
        <f>IF($B534="","",IF($F$4=1,SUMIFS(SAÍDAS[Valor],SAÍDAS[Categoria],$B534,SAÍDAS[Status],"Concluído",SAÍDAS[Mês],G$5,SAÍDAS[Ano],$B$5),SUMIFS(SAÍDAS[Valor],SAÍDAS[Categoria],$B534,SAÍDAS[Mês],G$5,SAÍDAS[Ano],$B$5)))</f>
        <v>0</v>
      </c>
      <c r="H534" s="95">
        <f>IF($B534="","",IF($F$4=1,SUMIFS(SAÍDAS[Valor],SAÍDAS[Categoria],$B534,SAÍDAS[Status],"Concluído",SAÍDAS[Mês],H$5,SAÍDAS[Ano],$B$5),SUMIFS(SAÍDAS[Valor],SAÍDAS[Categoria],$B534,SAÍDAS[Mês],H$5,SAÍDAS[Ano],$B$5)))</f>
        <v>0</v>
      </c>
      <c r="I534" s="95">
        <f>IF($B534="","",IF($F$4=1,SUMIFS(SAÍDAS[Valor],SAÍDAS[Categoria],$B534,SAÍDAS[Status],"Concluído",SAÍDAS[Mês],I$5,SAÍDAS[Ano],$B$5),SUMIFS(SAÍDAS[Valor],SAÍDAS[Categoria],$B534,SAÍDAS[Mês],I$5,SAÍDAS[Ano],$B$5)))</f>
        <v>0</v>
      </c>
      <c r="J534" s="95">
        <f>IF($B534="","",IF($F$4=1,SUMIFS(SAÍDAS[Valor],SAÍDAS[Categoria],$B534,SAÍDAS[Status],"Concluído",SAÍDAS[Mês],J$5,SAÍDAS[Ano],$B$5),SUMIFS(SAÍDAS[Valor],SAÍDAS[Categoria],$B534,SAÍDAS[Mês],J$5,SAÍDAS[Ano],$B$5)))</f>
        <v>0</v>
      </c>
      <c r="K534" s="95">
        <f>IF($B534="","",IF($F$4=1,SUMIFS(SAÍDAS[Valor],SAÍDAS[Categoria],$B534,SAÍDAS[Status],"Concluído",SAÍDAS[Mês],K$5,SAÍDAS[Ano],$B$5),SUMIFS(SAÍDAS[Valor],SAÍDAS[Categoria],$B534,SAÍDAS[Mês],K$5,SAÍDAS[Ano],$B$5)))</f>
        <v>0</v>
      </c>
      <c r="L534" s="95">
        <f>IF($B534="","",IF($F$4=1,SUMIFS(SAÍDAS[Valor],SAÍDAS[Categoria],$B534,SAÍDAS[Status],"Concluído",SAÍDAS[Mês],L$5,SAÍDAS[Ano],$B$5),SUMIFS(SAÍDAS[Valor],SAÍDAS[Categoria],$B534,SAÍDAS[Mês],L$5,SAÍDAS[Ano],$B$5)))</f>
        <v>0</v>
      </c>
      <c r="M534" s="95">
        <f>IF($B534="","",IF($F$4=1,SUMIFS(SAÍDAS[Valor],SAÍDAS[Categoria],$B534,SAÍDAS[Status],"Concluído",SAÍDAS[Mês],M$5,SAÍDAS[Ano],$B$5),SUMIFS(SAÍDAS[Valor],SAÍDAS[Categoria],$B534,SAÍDAS[Mês],M$5,SAÍDAS[Ano],$B$5)))</f>
        <v>0</v>
      </c>
      <c r="N534" s="95">
        <f>IF($B534="","",IF($F$4=1,SUMIFS(SAÍDAS[Valor],SAÍDAS[Categoria],$B534,SAÍDAS[Status],"Concluído",SAÍDAS[Mês],N$5,SAÍDAS[Ano],$B$5),SUMIFS(SAÍDAS[Valor],SAÍDAS[Categoria],$B534,SAÍDAS[Mês],N$5,SAÍDAS[Ano],$B$5)))</f>
        <v>0</v>
      </c>
      <c r="O534" s="57">
        <f t="shared" si="15"/>
        <v>0</v>
      </c>
    </row>
    <row r="535" spans="2:15" x14ac:dyDescent="0.3">
      <c r="B535" s="93" t="str">
        <f>IF('PLANO DE CONTAS'!D117="","",'PLANO DE CONTAS'!D117)</f>
        <v/>
      </c>
      <c r="C535" s="61" t="str">
        <f>IF($B535="","",IF($B$534="","",IF($F$4=1,SUMIFS(SAÍDAS[Valor],SAÍDAS[Categoria],$B$534,SAÍDAS[Status],"Concluído",SAÍDAS[Mês],C$5,SAÍDAS[Ano],$B$5,SAÍDAS[Subcategoria],$B535),SUMIFS(SAÍDAS[Valor],SAÍDAS[Categoria],$B$534,SAÍDAS[Mês],C$5,SAÍDAS[Ano],$B$5,SAÍDAS[Subcategoria],$B535))))</f>
        <v/>
      </c>
      <c r="D535" s="61" t="str">
        <f>IF($B535="","",IF($B$534="","",IF($F$4=1,SUMIFS(SAÍDAS[Valor],SAÍDAS[Categoria],$B$534,SAÍDAS[Status],"Concluído",SAÍDAS[Mês],D$5,SAÍDAS[Ano],$B$5,SAÍDAS[Subcategoria],$B535),SUMIFS(SAÍDAS[Valor],SAÍDAS[Categoria],$B$534,SAÍDAS[Mês],D$5,SAÍDAS[Ano],$B$5,SAÍDAS[Subcategoria],$B535))))</f>
        <v/>
      </c>
      <c r="E535" s="61" t="str">
        <f>IF($B535="","",IF($B$534="","",IF($F$4=1,SUMIFS(SAÍDAS[Valor],SAÍDAS[Categoria],$B$534,SAÍDAS[Status],"Concluído",SAÍDAS[Mês],E$5,SAÍDAS[Ano],$B$5,SAÍDAS[Subcategoria],$B535),SUMIFS(SAÍDAS[Valor],SAÍDAS[Categoria],$B$534,SAÍDAS[Mês],E$5,SAÍDAS[Ano],$B$5,SAÍDAS[Subcategoria],$B535))))</f>
        <v/>
      </c>
      <c r="F535" s="61" t="str">
        <f>IF($B535="","",IF($B$534="","",IF($F$4=1,SUMIFS(SAÍDAS[Valor],SAÍDAS[Categoria],$B$534,SAÍDAS[Status],"Concluído",SAÍDAS[Mês],F$5,SAÍDAS[Ano],$B$5,SAÍDAS[Subcategoria],$B535),SUMIFS(SAÍDAS[Valor],SAÍDAS[Categoria],$B$534,SAÍDAS[Mês],F$5,SAÍDAS[Ano],$B$5,SAÍDAS[Subcategoria],$B535))))</f>
        <v/>
      </c>
      <c r="G535" s="61" t="str">
        <f>IF($B535="","",IF($B$534="","",IF($F$4=1,SUMIFS(SAÍDAS[Valor],SAÍDAS[Categoria],$B$534,SAÍDAS[Status],"Concluído",SAÍDAS[Mês],G$5,SAÍDAS[Ano],$B$5,SAÍDAS[Subcategoria],$B535),SUMIFS(SAÍDAS[Valor],SAÍDAS[Categoria],$B$534,SAÍDAS[Mês],G$5,SAÍDAS[Ano],$B$5,SAÍDAS[Subcategoria],$B535))))</f>
        <v/>
      </c>
      <c r="H535" s="61" t="str">
        <f>IF($B535="","",IF($B$534="","",IF($F$4=1,SUMIFS(SAÍDAS[Valor],SAÍDAS[Categoria],$B$534,SAÍDAS[Status],"Concluído",SAÍDAS[Mês],H$5,SAÍDAS[Ano],$B$5,SAÍDAS[Subcategoria],$B535),SUMIFS(SAÍDAS[Valor],SAÍDAS[Categoria],$B$534,SAÍDAS[Mês],H$5,SAÍDAS[Ano],$B$5,SAÍDAS[Subcategoria],$B535))))</f>
        <v/>
      </c>
      <c r="I535" s="61" t="str">
        <f>IF($B535="","",IF($B$534="","",IF($F$4=1,SUMIFS(SAÍDAS[Valor],SAÍDAS[Categoria],$B$534,SAÍDAS[Status],"Concluído",SAÍDAS[Mês],I$5,SAÍDAS[Ano],$B$5,SAÍDAS[Subcategoria],$B535),SUMIFS(SAÍDAS[Valor],SAÍDAS[Categoria],$B$534,SAÍDAS[Mês],I$5,SAÍDAS[Ano],$B$5,SAÍDAS[Subcategoria],$B535))))</f>
        <v/>
      </c>
      <c r="J535" s="61" t="str">
        <f>IF($B535="","",IF($B$534="","",IF($F$4=1,SUMIFS(SAÍDAS[Valor],SAÍDAS[Categoria],$B$534,SAÍDAS[Status],"Concluído",SAÍDAS[Mês],J$5,SAÍDAS[Ano],$B$5,SAÍDAS[Subcategoria],$B535),SUMIFS(SAÍDAS[Valor],SAÍDAS[Categoria],$B$534,SAÍDAS[Mês],J$5,SAÍDAS[Ano],$B$5,SAÍDAS[Subcategoria],$B535))))</f>
        <v/>
      </c>
      <c r="K535" s="61" t="str">
        <f>IF($B535="","",IF($B$534="","",IF($F$4=1,SUMIFS(SAÍDAS[Valor],SAÍDAS[Categoria],$B$534,SAÍDAS[Status],"Concluído",SAÍDAS[Mês],K$5,SAÍDAS[Ano],$B$5,SAÍDAS[Subcategoria],$B535),SUMIFS(SAÍDAS[Valor],SAÍDAS[Categoria],$B$534,SAÍDAS[Mês],K$5,SAÍDAS[Ano],$B$5,SAÍDAS[Subcategoria],$B535))))</f>
        <v/>
      </c>
      <c r="L535" s="61" t="str">
        <f>IF($B535="","",IF($B$534="","",IF($F$4=1,SUMIFS(SAÍDAS[Valor],SAÍDAS[Categoria],$B$534,SAÍDAS[Status],"Concluído",SAÍDAS[Mês],L$5,SAÍDAS[Ano],$B$5,SAÍDAS[Subcategoria],$B535),SUMIFS(SAÍDAS[Valor],SAÍDAS[Categoria],$B$534,SAÍDAS[Mês],L$5,SAÍDAS[Ano],$B$5,SAÍDAS[Subcategoria],$B535))))</f>
        <v/>
      </c>
      <c r="M535" s="61" t="str">
        <f>IF($B535="","",IF($B$534="","",IF($F$4=1,SUMIFS(SAÍDAS[Valor],SAÍDAS[Categoria],$B$534,SAÍDAS[Status],"Concluído",SAÍDAS[Mês],M$5,SAÍDAS[Ano],$B$5,SAÍDAS[Subcategoria],$B535),SUMIFS(SAÍDAS[Valor],SAÍDAS[Categoria],$B$534,SAÍDAS[Mês],M$5,SAÍDAS[Ano],$B$5,SAÍDAS[Subcategoria],$B535))))</f>
        <v/>
      </c>
      <c r="N535" s="61" t="str">
        <f>IF($B535="","",IF($B$534="","",IF($F$4=1,SUMIFS(SAÍDAS[Valor],SAÍDAS[Categoria],$B$534,SAÍDAS[Status],"Concluído",SAÍDAS[Mês],N$5,SAÍDAS[Ano],$B$5,SAÍDAS[Subcategoria],$B535),SUMIFS(SAÍDAS[Valor],SAÍDAS[Categoria],$B$534,SAÍDAS[Mês],N$5,SAÍDAS[Ano],$B$5,SAÍDAS[Subcategoria],$B535))))</f>
        <v/>
      </c>
      <c r="O535" s="57">
        <f t="shared" si="15"/>
        <v>0</v>
      </c>
    </row>
    <row r="536" spans="2:15" x14ac:dyDescent="0.3">
      <c r="B536" s="93" t="str">
        <f>IF('PLANO DE CONTAS'!D118="","",'PLANO DE CONTAS'!D118)</f>
        <v/>
      </c>
      <c r="C536" s="61" t="str">
        <f>IF($B536="","",IF($B$534="","",IF($F$4=1,SUMIFS(SAÍDAS[Valor],SAÍDAS[Categoria],$B$534,SAÍDAS[Status],"Concluído",SAÍDAS[Mês],C$5,SAÍDAS[Ano],$B$5,SAÍDAS[Subcategoria],$B536),SUMIFS(SAÍDAS[Valor],SAÍDAS[Categoria],$B$534,SAÍDAS[Mês],C$5,SAÍDAS[Ano],$B$5,SAÍDAS[Subcategoria],$B536))))</f>
        <v/>
      </c>
      <c r="D536" s="61" t="str">
        <f>IF($B536="","",IF($B$534="","",IF($F$4=1,SUMIFS(SAÍDAS[Valor],SAÍDAS[Categoria],$B$534,SAÍDAS[Status],"Concluído",SAÍDAS[Mês],D$5,SAÍDAS[Ano],$B$5,SAÍDAS[Subcategoria],$B536),SUMIFS(SAÍDAS[Valor],SAÍDAS[Categoria],$B$534,SAÍDAS[Mês],D$5,SAÍDAS[Ano],$B$5,SAÍDAS[Subcategoria],$B536))))</f>
        <v/>
      </c>
      <c r="E536" s="61" t="str">
        <f>IF($B536="","",IF($B$534="","",IF($F$4=1,SUMIFS(SAÍDAS[Valor],SAÍDAS[Categoria],$B$534,SAÍDAS[Status],"Concluído",SAÍDAS[Mês],E$5,SAÍDAS[Ano],$B$5,SAÍDAS[Subcategoria],$B536),SUMIFS(SAÍDAS[Valor],SAÍDAS[Categoria],$B$534,SAÍDAS[Mês],E$5,SAÍDAS[Ano],$B$5,SAÍDAS[Subcategoria],$B536))))</f>
        <v/>
      </c>
      <c r="F536" s="61" t="str">
        <f>IF($B536="","",IF($B$534="","",IF($F$4=1,SUMIFS(SAÍDAS[Valor],SAÍDAS[Categoria],$B$534,SAÍDAS[Status],"Concluído",SAÍDAS[Mês],F$5,SAÍDAS[Ano],$B$5,SAÍDAS[Subcategoria],$B536),SUMIFS(SAÍDAS[Valor],SAÍDAS[Categoria],$B$534,SAÍDAS[Mês],F$5,SAÍDAS[Ano],$B$5,SAÍDAS[Subcategoria],$B536))))</f>
        <v/>
      </c>
      <c r="G536" s="61" t="str">
        <f>IF($B536="","",IF($B$534="","",IF($F$4=1,SUMIFS(SAÍDAS[Valor],SAÍDAS[Categoria],$B$534,SAÍDAS[Status],"Concluído",SAÍDAS[Mês],G$5,SAÍDAS[Ano],$B$5,SAÍDAS[Subcategoria],$B536),SUMIFS(SAÍDAS[Valor],SAÍDAS[Categoria],$B$534,SAÍDAS[Mês],G$5,SAÍDAS[Ano],$B$5,SAÍDAS[Subcategoria],$B536))))</f>
        <v/>
      </c>
      <c r="H536" s="61" t="str">
        <f>IF($B536="","",IF($B$534="","",IF($F$4=1,SUMIFS(SAÍDAS[Valor],SAÍDAS[Categoria],$B$534,SAÍDAS[Status],"Concluído",SAÍDAS[Mês],H$5,SAÍDAS[Ano],$B$5,SAÍDAS[Subcategoria],$B536),SUMIFS(SAÍDAS[Valor],SAÍDAS[Categoria],$B$534,SAÍDAS[Mês],H$5,SAÍDAS[Ano],$B$5,SAÍDAS[Subcategoria],$B536))))</f>
        <v/>
      </c>
      <c r="I536" s="61" t="str">
        <f>IF($B536="","",IF($B$534="","",IF($F$4=1,SUMIFS(SAÍDAS[Valor],SAÍDAS[Categoria],$B$534,SAÍDAS[Status],"Concluído",SAÍDAS[Mês],I$5,SAÍDAS[Ano],$B$5,SAÍDAS[Subcategoria],$B536),SUMIFS(SAÍDAS[Valor],SAÍDAS[Categoria],$B$534,SAÍDAS[Mês],I$5,SAÍDAS[Ano],$B$5,SAÍDAS[Subcategoria],$B536))))</f>
        <v/>
      </c>
      <c r="J536" s="61" t="str">
        <f>IF($B536="","",IF($B$534="","",IF($F$4=1,SUMIFS(SAÍDAS[Valor],SAÍDAS[Categoria],$B$534,SAÍDAS[Status],"Concluído",SAÍDAS[Mês],J$5,SAÍDAS[Ano],$B$5,SAÍDAS[Subcategoria],$B536),SUMIFS(SAÍDAS[Valor],SAÍDAS[Categoria],$B$534,SAÍDAS[Mês],J$5,SAÍDAS[Ano],$B$5,SAÍDAS[Subcategoria],$B536))))</f>
        <v/>
      </c>
      <c r="K536" s="61" t="str">
        <f>IF($B536="","",IF($B$534="","",IF($F$4=1,SUMIFS(SAÍDAS[Valor],SAÍDAS[Categoria],$B$534,SAÍDAS[Status],"Concluído",SAÍDAS[Mês],K$5,SAÍDAS[Ano],$B$5,SAÍDAS[Subcategoria],$B536),SUMIFS(SAÍDAS[Valor],SAÍDAS[Categoria],$B$534,SAÍDAS[Mês],K$5,SAÍDAS[Ano],$B$5,SAÍDAS[Subcategoria],$B536))))</f>
        <v/>
      </c>
      <c r="L536" s="61" t="str">
        <f>IF($B536="","",IF($B$534="","",IF($F$4=1,SUMIFS(SAÍDAS[Valor],SAÍDAS[Categoria],$B$534,SAÍDAS[Status],"Concluído",SAÍDAS[Mês],L$5,SAÍDAS[Ano],$B$5,SAÍDAS[Subcategoria],$B536),SUMIFS(SAÍDAS[Valor],SAÍDAS[Categoria],$B$534,SAÍDAS[Mês],L$5,SAÍDAS[Ano],$B$5,SAÍDAS[Subcategoria],$B536))))</f>
        <v/>
      </c>
      <c r="M536" s="61" t="str">
        <f>IF($B536="","",IF($B$534="","",IF($F$4=1,SUMIFS(SAÍDAS[Valor],SAÍDAS[Categoria],$B$534,SAÍDAS[Status],"Concluído",SAÍDAS[Mês],M$5,SAÍDAS[Ano],$B$5,SAÍDAS[Subcategoria],$B536),SUMIFS(SAÍDAS[Valor],SAÍDAS[Categoria],$B$534,SAÍDAS[Mês],M$5,SAÍDAS[Ano],$B$5,SAÍDAS[Subcategoria],$B536))))</f>
        <v/>
      </c>
      <c r="N536" s="61" t="str">
        <f>IF($B536="","",IF($B$534="","",IF($F$4=1,SUMIFS(SAÍDAS[Valor],SAÍDAS[Categoria],$B$534,SAÍDAS[Status],"Concluído",SAÍDAS[Mês],N$5,SAÍDAS[Ano],$B$5,SAÍDAS[Subcategoria],$B536),SUMIFS(SAÍDAS[Valor],SAÍDAS[Categoria],$B$534,SAÍDAS[Mês],N$5,SAÍDAS[Ano],$B$5,SAÍDAS[Subcategoria],$B536))))</f>
        <v/>
      </c>
      <c r="O536" s="57">
        <f t="shared" ref="O536:O554" si="21">SUBTOTAL(9,C536,D536,E536,F536,G536,H536,I536,J536,K536,L536,M536,N536)</f>
        <v>0</v>
      </c>
    </row>
    <row r="537" spans="2:15" x14ac:dyDescent="0.3">
      <c r="B537" s="93" t="str">
        <f>IF('PLANO DE CONTAS'!D119="","",'PLANO DE CONTAS'!D119)</f>
        <v/>
      </c>
      <c r="C537" s="61" t="str">
        <f>IF($B537="","",IF($B$534="","",IF($F$4=1,SUMIFS(SAÍDAS[Valor],SAÍDAS[Categoria],$B$534,SAÍDAS[Status],"Concluído",SAÍDAS[Mês],C$5,SAÍDAS[Ano],$B$5,SAÍDAS[Subcategoria],$B537),SUMIFS(SAÍDAS[Valor],SAÍDAS[Categoria],$B$534,SAÍDAS[Mês],C$5,SAÍDAS[Ano],$B$5,SAÍDAS[Subcategoria],$B537))))</f>
        <v/>
      </c>
      <c r="D537" s="61" t="str">
        <f>IF($B537="","",IF($B$534="","",IF($F$4=1,SUMIFS(SAÍDAS[Valor],SAÍDAS[Categoria],$B$534,SAÍDAS[Status],"Concluído",SAÍDAS[Mês],D$5,SAÍDAS[Ano],$B$5,SAÍDAS[Subcategoria],$B537),SUMIFS(SAÍDAS[Valor],SAÍDAS[Categoria],$B$534,SAÍDAS[Mês],D$5,SAÍDAS[Ano],$B$5,SAÍDAS[Subcategoria],$B537))))</f>
        <v/>
      </c>
      <c r="E537" s="61" t="str">
        <f>IF($B537="","",IF($B$534="","",IF($F$4=1,SUMIFS(SAÍDAS[Valor],SAÍDAS[Categoria],$B$534,SAÍDAS[Status],"Concluído",SAÍDAS[Mês],E$5,SAÍDAS[Ano],$B$5,SAÍDAS[Subcategoria],$B537),SUMIFS(SAÍDAS[Valor],SAÍDAS[Categoria],$B$534,SAÍDAS[Mês],E$5,SAÍDAS[Ano],$B$5,SAÍDAS[Subcategoria],$B537))))</f>
        <v/>
      </c>
      <c r="F537" s="61" t="str">
        <f>IF($B537="","",IF($B$534="","",IF($F$4=1,SUMIFS(SAÍDAS[Valor],SAÍDAS[Categoria],$B$534,SAÍDAS[Status],"Concluído",SAÍDAS[Mês],F$5,SAÍDAS[Ano],$B$5,SAÍDAS[Subcategoria],$B537),SUMIFS(SAÍDAS[Valor],SAÍDAS[Categoria],$B$534,SAÍDAS[Mês],F$5,SAÍDAS[Ano],$B$5,SAÍDAS[Subcategoria],$B537))))</f>
        <v/>
      </c>
      <c r="G537" s="61" t="str">
        <f>IF($B537="","",IF($B$534="","",IF($F$4=1,SUMIFS(SAÍDAS[Valor],SAÍDAS[Categoria],$B$534,SAÍDAS[Status],"Concluído",SAÍDAS[Mês],G$5,SAÍDAS[Ano],$B$5,SAÍDAS[Subcategoria],$B537),SUMIFS(SAÍDAS[Valor],SAÍDAS[Categoria],$B$534,SAÍDAS[Mês],G$5,SAÍDAS[Ano],$B$5,SAÍDAS[Subcategoria],$B537))))</f>
        <v/>
      </c>
      <c r="H537" s="61" t="str">
        <f>IF($B537="","",IF($B$534="","",IF($F$4=1,SUMIFS(SAÍDAS[Valor],SAÍDAS[Categoria],$B$534,SAÍDAS[Status],"Concluído",SAÍDAS[Mês],H$5,SAÍDAS[Ano],$B$5,SAÍDAS[Subcategoria],$B537),SUMIFS(SAÍDAS[Valor],SAÍDAS[Categoria],$B$534,SAÍDAS[Mês],H$5,SAÍDAS[Ano],$B$5,SAÍDAS[Subcategoria],$B537))))</f>
        <v/>
      </c>
      <c r="I537" s="61" t="str">
        <f>IF($B537="","",IF($B$534="","",IF($F$4=1,SUMIFS(SAÍDAS[Valor],SAÍDAS[Categoria],$B$534,SAÍDAS[Status],"Concluído",SAÍDAS[Mês],I$5,SAÍDAS[Ano],$B$5,SAÍDAS[Subcategoria],$B537),SUMIFS(SAÍDAS[Valor],SAÍDAS[Categoria],$B$534,SAÍDAS[Mês],I$5,SAÍDAS[Ano],$B$5,SAÍDAS[Subcategoria],$B537))))</f>
        <v/>
      </c>
      <c r="J537" s="61" t="str">
        <f>IF($B537="","",IF($B$534="","",IF($F$4=1,SUMIFS(SAÍDAS[Valor],SAÍDAS[Categoria],$B$534,SAÍDAS[Status],"Concluído",SAÍDAS[Mês],J$5,SAÍDAS[Ano],$B$5,SAÍDAS[Subcategoria],$B537),SUMIFS(SAÍDAS[Valor],SAÍDAS[Categoria],$B$534,SAÍDAS[Mês],J$5,SAÍDAS[Ano],$B$5,SAÍDAS[Subcategoria],$B537))))</f>
        <v/>
      </c>
      <c r="K537" s="61" t="str">
        <f>IF($B537="","",IF($B$534="","",IF($F$4=1,SUMIFS(SAÍDAS[Valor],SAÍDAS[Categoria],$B$534,SAÍDAS[Status],"Concluído",SAÍDAS[Mês],K$5,SAÍDAS[Ano],$B$5,SAÍDAS[Subcategoria],$B537),SUMIFS(SAÍDAS[Valor],SAÍDAS[Categoria],$B$534,SAÍDAS[Mês],K$5,SAÍDAS[Ano],$B$5,SAÍDAS[Subcategoria],$B537))))</f>
        <v/>
      </c>
      <c r="L537" s="61" t="str">
        <f>IF($B537="","",IF($B$534="","",IF($F$4=1,SUMIFS(SAÍDAS[Valor],SAÍDAS[Categoria],$B$534,SAÍDAS[Status],"Concluído",SAÍDAS[Mês],L$5,SAÍDAS[Ano],$B$5,SAÍDAS[Subcategoria],$B537),SUMIFS(SAÍDAS[Valor],SAÍDAS[Categoria],$B$534,SAÍDAS[Mês],L$5,SAÍDAS[Ano],$B$5,SAÍDAS[Subcategoria],$B537))))</f>
        <v/>
      </c>
      <c r="M537" s="61" t="str">
        <f>IF($B537="","",IF($B$534="","",IF($F$4=1,SUMIFS(SAÍDAS[Valor],SAÍDAS[Categoria],$B$534,SAÍDAS[Status],"Concluído",SAÍDAS[Mês],M$5,SAÍDAS[Ano],$B$5,SAÍDAS[Subcategoria],$B537),SUMIFS(SAÍDAS[Valor],SAÍDAS[Categoria],$B$534,SAÍDAS[Mês],M$5,SAÍDAS[Ano],$B$5,SAÍDAS[Subcategoria],$B537))))</f>
        <v/>
      </c>
      <c r="N537" s="61" t="str">
        <f>IF($B537="","",IF($B$534="","",IF($F$4=1,SUMIFS(SAÍDAS[Valor],SAÍDAS[Categoria],$B$534,SAÍDAS[Status],"Concluído",SAÍDAS[Mês],N$5,SAÍDAS[Ano],$B$5,SAÍDAS[Subcategoria],$B537),SUMIFS(SAÍDAS[Valor],SAÍDAS[Categoria],$B$534,SAÍDAS[Mês],N$5,SAÍDAS[Ano],$B$5,SAÍDAS[Subcategoria],$B537))))</f>
        <v/>
      </c>
      <c r="O537" s="57">
        <f t="shared" si="21"/>
        <v>0</v>
      </c>
    </row>
    <row r="538" spans="2:15" x14ac:dyDescent="0.3">
      <c r="B538" s="93" t="str">
        <f>IF('PLANO DE CONTAS'!D120="","",'PLANO DE CONTAS'!D120)</f>
        <v/>
      </c>
      <c r="C538" s="61" t="str">
        <f>IF($B538="","",IF($B$534="","",IF($F$4=1,SUMIFS(SAÍDAS[Valor],SAÍDAS[Categoria],$B$534,SAÍDAS[Status],"Concluído",SAÍDAS[Mês],C$5,SAÍDAS[Ano],$B$5,SAÍDAS[Subcategoria],$B538),SUMIFS(SAÍDAS[Valor],SAÍDAS[Categoria],$B$534,SAÍDAS[Mês],C$5,SAÍDAS[Ano],$B$5,SAÍDAS[Subcategoria],$B538))))</f>
        <v/>
      </c>
      <c r="D538" s="61" t="str">
        <f>IF($B538="","",IF($B$534="","",IF($F$4=1,SUMIFS(SAÍDAS[Valor],SAÍDAS[Categoria],$B$534,SAÍDAS[Status],"Concluído",SAÍDAS[Mês],D$5,SAÍDAS[Ano],$B$5,SAÍDAS[Subcategoria],$B538),SUMIFS(SAÍDAS[Valor],SAÍDAS[Categoria],$B$534,SAÍDAS[Mês],D$5,SAÍDAS[Ano],$B$5,SAÍDAS[Subcategoria],$B538))))</f>
        <v/>
      </c>
      <c r="E538" s="61" t="str">
        <f>IF($B538="","",IF($B$534="","",IF($F$4=1,SUMIFS(SAÍDAS[Valor],SAÍDAS[Categoria],$B$534,SAÍDAS[Status],"Concluído",SAÍDAS[Mês],E$5,SAÍDAS[Ano],$B$5,SAÍDAS[Subcategoria],$B538),SUMIFS(SAÍDAS[Valor],SAÍDAS[Categoria],$B$534,SAÍDAS[Mês],E$5,SAÍDAS[Ano],$B$5,SAÍDAS[Subcategoria],$B538))))</f>
        <v/>
      </c>
      <c r="F538" s="61" t="str">
        <f>IF($B538="","",IF($B$534="","",IF($F$4=1,SUMIFS(SAÍDAS[Valor],SAÍDAS[Categoria],$B$534,SAÍDAS[Status],"Concluído",SAÍDAS[Mês],F$5,SAÍDAS[Ano],$B$5,SAÍDAS[Subcategoria],$B538),SUMIFS(SAÍDAS[Valor],SAÍDAS[Categoria],$B$534,SAÍDAS[Mês],F$5,SAÍDAS[Ano],$B$5,SAÍDAS[Subcategoria],$B538))))</f>
        <v/>
      </c>
      <c r="G538" s="61" t="str">
        <f>IF($B538="","",IF($B$534="","",IF($F$4=1,SUMIFS(SAÍDAS[Valor],SAÍDAS[Categoria],$B$534,SAÍDAS[Status],"Concluído",SAÍDAS[Mês],G$5,SAÍDAS[Ano],$B$5,SAÍDAS[Subcategoria],$B538),SUMIFS(SAÍDAS[Valor],SAÍDAS[Categoria],$B$534,SAÍDAS[Mês],G$5,SAÍDAS[Ano],$B$5,SAÍDAS[Subcategoria],$B538))))</f>
        <v/>
      </c>
      <c r="H538" s="61" t="str">
        <f>IF($B538="","",IF($B$534="","",IF($F$4=1,SUMIFS(SAÍDAS[Valor],SAÍDAS[Categoria],$B$534,SAÍDAS[Status],"Concluído",SAÍDAS[Mês],H$5,SAÍDAS[Ano],$B$5,SAÍDAS[Subcategoria],$B538),SUMIFS(SAÍDAS[Valor],SAÍDAS[Categoria],$B$534,SAÍDAS[Mês],H$5,SAÍDAS[Ano],$B$5,SAÍDAS[Subcategoria],$B538))))</f>
        <v/>
      </c>
      <c r="I538" s="61" t="str">
        <f>IF($B538="","",IF($B$534="","",IF($F$4=1,SUMIFS(SAÍDAS[Valor],SAÍDAS[Categoria],$B$534,SAÍDAS[Status],"Concluído",SAÍDAS[Mês],I$5,SAÍDAS[Ano],$B$5,SAÍDAS[Subcategoria],$B538),SUMIFS(SAÍDAS[Valor],SAÍDAS[Categoria],$B$534,SAÍDAS[Mês],I$5,SAÍDAS[Ano],$B$5,SAÍDAS[Subcategoria],$B538))))</f>
        <v/>
      </c>
      <c r="J538" s="61" t="str">
        <f>IF($B538="","",IF($B$534="","",IF($F$4=1,SUMIFS(SAÍDAS[Valor],SAÍDAS[Categoria],$B$534,SAÍDAS[Status],"Concluído",SAÍDAS[Mês],J$5,SAÍDAS[Ano],$B$5,SAÍDAS[Subcategoria],$B538),SUMIFS(SAÍDAS[Valor],SAÍDAS[Categoria],$B$534,SAÍDAS[Mês],J$5,SAÍDAS[Ano],$B$5,SAÍDAS[Subcategoria],$B538))))</f>
        <v/>
      </c>
      <c r="K538" s="61" t="str">
        <f>IF($B538="","",IF($B$534="","",IF($F$4=1,SUMIFS(SAÍDAS[Valor],SAÍDAS[Categoria],$B$534,SAÍDAS[Status],"Concluído",SAÍDAS[Mês],K$5,SAÍDAS[Ano],$B$5,SAÍDAS[Subcategoria],$B538),SUMIFS(SAÍDAS[Valor],SAÍDAS[Categoria],$B$534,SAÍDAS[Mês],K$5,SAÍDAS[Ano],$B$5,SAÍDAS[Subcategoria],$B538))))</f>
        <v/>
      </c>
      <c r="L538" s="61" t="str">
        <f>IF($B538="","",IF($B$534="","",IF($F$4=1,SUMIFS(SAÍDAS[Valor],SAÍDAS[Categoria],$B$534,SAÍDAS[Status],"Concluído",SAÍDAS[Mês],L$5,SAÍDAS[Ano],$B$5,SAÍDAS[Subcategoria],$B538),SUMIFS(SAÍDAS[Valor],SAÍDAS[Categoria],$B$534,SAÍDAS[Mês],L$5,SAÍDAS[Ano],$B$5,SAÍDAS[Subcategoria],$B538))))</f>
        <v/>
      </c>
      <c r="M538" s="61" t="str">
        <f>IF($B538="","",IF($B$534="","",IF($F$4=1,SUMIFS(SAÍDAS[Valor],SAÍDAS[Categoria],$B$534,SAÍDAS[Status],"Concluído",SAÍDAS[Mês],M$5,SAÍDAS[Ano],$B$5,SAÍDAS[Subcategoria],$B538),SUMIFS(SAÍDAS[Valor],SAÍDAS[Categoria],$B$534,SAÍDAS[Mês],M$5,SAÍDAS[Ano],$B$5,SAÍDAS[Subcategoria],$B538))))</f>
        <v/>
      </c>
      <c r="N538" s="61" t="str">
        <f>IF($B538="","",IF($B$534="","",IF($F$4=1,SUMIFS(SAÍDAS[Valor],SAÍDAS[Categoria],$B$534,SAÍDAS[Status],"Concluído",SAÍDAS[Mês],N$5,SAÍDAS[Ano],$B$5,SAÍDAS[Subcategoria],$B538),SUMIFS(SAÍDAS[Valor],SAÍDAS[Categoria],$B$534,SAÍDAS[Mês],N$5,SAÍDAS[Ano],$B$5,SAÍDAS[Subcategoria],$B538))))</f>
        <v/>
      </c>
      <c r="O538" s="57">
        <f t="shared" si="21"/>
        <v>0</v>
      </c>
    </row>
    <row r="539" spans="2:15" x14ac:dyDescent="0.3">
      <c r="B539" s="93" t="str">
        <f>IF('PLANO DE CONTAS'!D121="","",'PLANO DE CONTAS'!D121)</f>
        <v/>
      </c>
      <c r="C539" s="61" t="str">
        <f>IF($B539="","",IF($B$534="","",IF($F$4=1,SUMIFS(SAÍDAS[Valor],SAÍDAS[Categoria],$B$534,SAÍDAS[Status],"Concluído",SAÍDAS[Mês],C$5,SAÍDAS[Ano],$B$5,SAÍDAS[Subcategoria],$B539),SUMIFS(SAÍDAS[Valor],SAÍDAS[Categoria],$B$534,SAÍDAS[Mês],C$5,SAÍDAS[Ano],$B$5,SAÍDAS[Subcategoria],$B539))))</f>
        <v/>
      </c>
      <c r="D539" s="61" t="str">
        <f>IF($B539="","",IF($B$534="","",IF($F$4=1,SUMIFS(SAÍDAS[Valor],SAÍDAS[Categoria],$B$534,SAÍDAS[Status],"Concluído",SAÍDAS[Mês],D$5,SAÍDAS[Ano],$B$5,SAÍDAS[Subcategoria],$B539),SUMIFS(SAÍDAS[Valor],SAÍDAS[Categoria],$B$534,SAÍDAS[Mês],D$5,SAÍDAS[Ano],$B$5,SAÍDAS[Subcategoria],$B539))))</f>
        <v/>
      </c>
      <c r="E539" s="61" t="str">
        <f>IF($B539="","",IF($B$534="","",IF($F$4=1,SUMIFS(SAÍDAS[Valor],SAÍDAS[Categoria],$B$534,SAÍDAS[Status],"Concluído",SAÍDAS[Mês],E$5,SAÍDAS[Ano],$B$5,SAÍDAS[Subcategoria],$B539),SUMIFS(SAÍDAS[Valor],SAÍDAS[Categoria],$B$534,SAÍDAS[Mês],E$5,SAÍDAS[Ano],$B$5,SAÍDAS[Subcategoria],$B539))))</f>
        <v/>
      </c>
      <c r="F539" s="61" t="str">
        <f>IF($B539="","",IF($B$534="","",IF($F$4=1,SUMIFS(SAÍDAS[Valor],SAÍDAS[Categoria],$B$534,SAÍDAS[Status],"Concluído",SAÍDAS[Mês],F$5,SAÍDAS[Ano],$B$5,SAÍDAS[Subcategoria],$B539),SUMIFS(SAÍDAS[Valor],SAÍDAS[Categoria],$B$534,SAÍDAS[Mês],F$5,SAÍDAS[Ano],$B$5,SAÍDAS[Subcategoria],$B539))))</f>
        <v/>
      </c>
      <c r="G539" s="61" t="str">
        <f>IF($B539="","",IF($B$534="","",IF($F$4=1,SUMIFS(SAÍDAS[Valor],SAÍDAS[Categoria],$B$534,SAÍDAS[Status],"Concluído",SAÍDAS[Mês],G$5,SAÍDAS[Ano],$B$5,SAÍDAS[Subcategoria],$B539),SUMIFS(SAÍDAS[Valor],SAÍDAS[Categoria],$B$534,SAÍDAS[Mês],G$5,SAÍDAS[Ano],$B$5,SAÍDAS[Subcategoria],$B539))))</f>
        <v/>
      </c>
      <c r="H539" s="61" t="str">
        <f>IF($B539="","",IF($B$534="","",IF($F$4=1,SUMIFS(SAÍDAS[Valor],SAÍDAS[Categoria],$B$534,SAÍDAS[Status],"Concluído",SAÍDAS[Mês],H$5,SAÍDAS[Ano],$B$5,SAÍDAS[Subcategoria],$B539),SUMIFS(SAÍDAS[Valor],SAÍDAS[Categoria],$B$534,SAÍDAS[Mês],H$5,SAÍDAS[Ano],$B$5,SAÍDAS[Subcategoria],$B539))))</f>
        <v/>
      </c>
      <c r="I539" s="61" t="str">
        <f>IF($B539="","",IF($B$534="","",IF($F$4=1,SUMIFS(SAÍDAS[Valor],SAÍDAS[Categoria],$B$534,SAÍDAS[Status],"Concluído",SAÍDAS[Mês],I$5,SAÍDAS[Ano],$B$5,SAÍDAS[Subcategoria],$B539),SUMIFS(SAÍDAS[Valor],SAÍDAS[Categoria],$B$534,SAÍDAS[Mês],I$5,SAÍDAS[Ano],$B$5,SAÍDAS[Subcategoria],$B539))))</f>
        <v/>
      </c>
      <c r="J539" s="61" t="str">
        <f>IF($B539="","",IF($B$534="","",IF($F$4=1,SUMIFS(SAÍDAS[Valor],SAÍDAS[Categoria],$B$534,SAÍDAS[Status],"Concluído",SAÍDAS[Mês],J$5,SAÍDAS[Ano],$B$5,SAÍDAS[Subcategoria],$B539),SUMIFS(SAÍDAS[Valor],SAÍDAS[Categoria],$B$534,SAÍDAS[Mês],J$5,SAÍDAS[Ano],$B$5,SAÍDAS[Subcategoria],$B539))))</f>
        <v/>
      </c>
      <c r="K539" s="61" t="str">
        <f>IF($B539="","",IF($B$534="","",IF($F$4=1,SUMIFS(SAÍDAS[Valor],SAÍDAS[Categoria],$B$534,SAÍDAS[Status],"Concluído",SAÍDAS[Mês],K$5,SAÍDAS[Ano],$B$5,SAÍDAS[Subcategoria],$B539),SUMIFS(SAÍDAS[Valor],SAÍDAS[Categoria],$B$534,SAÍDAS[Mês],K$5,SAÍDAS[Ano],$B$5,SAÍDAS[Subcategoria],$B539))))</f>
        <v/>
      </c>
      <c r="L539" s="61" t="str">
        <f>IF($B539="","",IF($B$534="","",IF($F$4=1,SUMIFS(SAÍDAS[Valor],SAÍDAS[Categoria],$B$534,SAÍDAS[Status],"Concluído",SAÍDAS[Mês],L$5,SAÍDAS[Ano],$B$5,SAÍDAS[Subcategoria],$B539),SUMIFS(SAÍDAS[Valor],SAÍDAS[Categoria],$B$534,SAÍDAS[Mês],L$5,SAÍDAS[Ano],$B$5,SAÍDAS[Subcategoria],$B539))))</f>
        <v/>
      </c>
      <c r="M539" s="61" t="str">
        <f>IF($B539="","",IF($B$534="","",IF($F$4=1,SUMIFS(SAÍDAS[Valor],SAÍDAS[Categoria],$B$534,SAÍDAS[Status],"Concluído",SAÍDAS[Mês],M$5,SAÍDAS[Ano],$B$5,SAÍDAS[Subcategoria],$B539),SUMIFS(SAÍDAS[Valor],SAÍDAS[Categoria],$B$534,SAÍDAS[Mês],M$5,SAÍDAS[Ano],$B$5,SAÍDAS[Subcategoria],$B539))))</f>
        <v/>
      </c>
      <c r="N539" s="61" t="str">
        <f>IF($B539="","",IF($B$534="","",IF($F$4=1,SUMIFS(SAÍDAS[Valor],SAÍDAS[Categoria],$B$534,SAÍDAS[Status],"Concluído",SAÍDAS[Mês],N$5,SAÍDAS[Ano],$B$5,SAÍDAS[Subcategoria],$B539),SUMIFS(SAÍDAS[Valor],SAÍDAS[Categoria],$B$534,SAÍDAS[Mês],N$5,SAÍDAS[Ano],$B$5,SAÍDAS[Subcategoria],$B539))))</f>
        <v/>
      </c>
      <c r="O539" s="57">
        <f t="shared" si="21"/>
        <v>0</v>
      </c>
    </row>
    <row r="540" spans="2:15" x14ac:dyDescent="0.3">
      <c r="B540" s="93" t="str">
        <f>IF('PLANO DE CONTAS'!D122="","",'PLANO DE CONTAS'!D122)</f>
        <v/>
      </c>
      <c r="C540" s="61" t="str">
        <f>IF($B540="","",IF($B$534="","",IF($F$4=1,SUMIFS(SAÍDAS[Valor],SAÍDAS[Categoria],$B$534,SAÍDAS[Status],"Concluído",SAÍDAS[Mês],C$5,SAÍDAS[Ano],$B$5,SAÍDAS[Subcategoria],$B540),SUMIFS(SAÍDAS[Valor],SAÍDAS[Categoria],$B$534,SAÍDAS[Mês],C$5,SAÍDAS[Ano],$B$5,SAÍDAS[Subcategoria],$B540))))</f>
        <v/>
      </c>
      <c r="D540" s="61" t="str">
        <f>IF($B540="","",IF($B$534="","",IF($F$4=1,SUMIFS(SAÍDAS[Valor],SAÍDAS[Categoria],$B$534,SAÍDAS[Status],"Concluído",SAÍDAS[Mês],D$5,SAÍDAS[Ano],$B$5,SAÍDAS[Subcategoria],$B540),SUMIFS(SAÍDAS[Valor],SAÍDAS[Categoria],$B$534,SAÍDAS[Mês],D$5,SAÍDAS[Ano],$B$5,SAÍDAS[Subcategoria],$B540))))</f>
        <v/>
      </c>
      <c r="E540" s="61" t="str">
        <f>IF($B540="","",IF($B$534="","",IF($F$4=1,SUMIFS(SAÍDAS[Valor],SAÍDAS[Categoria],$B$534,SAÍDAS[Status],"Concluído",SAÍDAS[Mês],E$5,SAÍDAS[Ano],$B$5,SAÍDAS[Subcategoria],$B540),SUMIFS(SAÍDAS[Valor],SAÍDAS[Categoria],$B$534,SAÍDAS[Mês],E$5,SAÍDAS[Ano],$B$5,SAÍDAS[Subcategoria],$B540))))</f>
        <v/>
      </c>
      <c r="F540" s="61" t="str">
        <f>IF($B540="","",IF($B$534="","",IF($F$4=1,SUMIFS(SAÍDAS[Valor],SAÍDAS[Categoria],$B$534,SAÍDAS[Status],"Concluído",SAÍDAS[Mês],F$5,SAÍDAS[Ano],$B$5,SAÍDAS[Subcategoria],$B540),SUMIFS(SAÍDAS[Valor],SAÍDAS[Categoria],$B$534,SAÍDAS[Mês],F$5,SAÍDAS[Ano],$B$5,SAÍDAS[Subcategoria],$B540))))</f>
        <v/>
      </c>
      <c r="G540" s="61" t="str">
        <f>IF($B540="","",IF($B$534="","",IF($F$4=1,SUMIFS(SAÍDAS[Valor],SAÍDAS[Categoria],$B$534,SAÍDAS[Status],"Concluído",SAÍDAS[Mês],G$5,SAÍDAS[Ano],$B$5,SAÍDAS[Subcategoria],$B540),SUMIFS(SAÍDAS[Valor],SAÍDAS[Categoria],$B$534,SAÍDAS[Mês],G$5,SAÍDAS[Ano],$B$5,SAÍDAS[Subcategoria],$B540))))</f>
        <v/>
      </c>
      <c r="H540" s="61" t="str">
        <f>IF($B540="","",IF($B$534="","",IF($F$4=1,SUMIFS(SAÍDAS[Valor],SAÍDAS[Categoria],$B$534,SAÍDAS[Status],"Concluído",SAÍDAS[Mês],H$5,SAÍDAS[Ano],$B$5,SAÍDAS[Subcategoria],$B540),SUMIFS(SAÍDAS[Valor],SAÍDAS[Categoria],$B$534,SAÍDAS[Mês],H$5,SAÍDAS[Ano],$B$5,SAÍDAS[Subcategoria],$B540))))</f>
        <v/>
      </c>
      <c r="I540" s="61" t="str">
        <f>IF($B540="","",IF($B$534="","",IF($F$4=1,SUMIFS(SAÍDAS[Valor],SAÍDAS[Categoria],$B$534,SAÍDAS[Status],"Concluído",SAÍDAS[Mês],I$5,SAÍDAS[Ano],$B$5,SAÍDAS[Subcategoria],$B540),SUMIFS(SAÍDAS[Valor],SAÍDAS[Categoria],$B$534,SAÍDAS[Mês],I$5,SAÍDAS[Ano],$B$5,SAÍDAS[Subcategoria],$B540))))</f>
        <v/>
      </c>
      <c r="J540" s="61" t="str">
        <f>IF($B540="","",IF($B$534="","",IF($F$4=1,SUMIFS(SAÍDAS[Valor],SAÍDAS[Categoria],$B$534,SAÍDAS[Status],"Concluído",SAÍDAS[Mês],J$5,SAÍDAS[Ano],$B$5,SAÍDAS[Subcategoria],$B540),SUMIFS(SAÍDAS[Valor],SAÍDAS[Categoria],$B$534,SAÍDAS[Mês],J$5,SAÍDAS[Ano],$B$5,SAÍDAS[Subcategoria],$B540))))</f>
        <v/>
      </c>
      <c r="K540" s="61" t="str">
        <f>IF($B540="","",IF($B$534="","",IF($F$4=1,SUMIFS(SAÍDAS[Valor],SAÍDAS[Categoria],$B$534,SAÍDAS[Status],"Concluído",SAÍDAS[Mês],K$5,SAÍDAS[Ano],$B$5,SAÍDAS[Subcategoria],$B540),SUMIFS(SAÍDAS[Valor],SAÍDAS[Categoria],$B$534,SAÍDAS[Mês],K$5,SAÍDAS[Ano],$B$5,SAÍDAS[Subcategoria],$B540))))</f>
        <v/>
      </c>
      <c r="L540" s="61" t="str">
        <f>IF($B540="","",IF($B$534="","",IF($F$4=1,SUMIFS(SAÍDAS[Valor],SAÍDAS[Categoria],$B$534,SAÍDAS[Status],"Concluído",SAÍDAS[Mês],L$5,SAÍDAS[Ano],$B$5,SAÍDAS[Subcategoria],$B540),SUMIFS(SAÍDAS[Valor],SAÍDAS[Categoria],$B$534,SAÍDAS[Mês],L$5,SAÍDAS[Ano],$B$5,SAÍDAS[Subcategoria],$B540))))</f>
        <v/>
      </c>
      <c r="M540" s="61" t="str">
        <f>IF($B540="","",IF($B$534="","",IF($F$4=1,SUMIFS(SAÍDAS[Valor],SAÍDAS[Categoria],$B$534,SAÍDAS[Status],"Concluído",SAÍDAS[Mês],M$5,SAÍDAS[Ano],$B$5,SAÍDAS[Subcategoria],$B540),SUMIFS(SAÍDAS[Valor],SAÍDAS[Categoria],$B$534,SAÍDAS[Mês],M$5,SAÍDAS[Ano],$B$5,SAÍDAS[Subcategoria],$B540))))</f>
        <v/>
      </c>
      <c r="N540" s="61" t="str">
        <f>IF($B540="","",IF($B$534="","",IF($F$4=1,SUMIFS(SAÍDAS[Valor],SAÍDAS[Categoria],$B$534,SAÍDAS[Status],"Concluído",SAÍDAS[Mês],N$5,SAÍDAS[Ano],$B$5,SAÍDAS[Subcategoria],$B540),SUMIFS(SAÍDAS[Valor],SAÍDAS[Categoria],$B$534,SAÍDAS[Mês],N$5,SAÍDAS[Ano],$B$5,SAÍDAS[Subcategoria],$B540))))</f>
        <v/>
      </c>
      <c r="O540" s="57">
        <f t="shared" si="21"/>
        <v>0</v>
      </c>
    </row>
    <row r="541" spans="2:15" x14ac:dyDescent="0.3">
      <c r="B541" s="93" t="str">
        <f>IF('PLANO DE CONTAS'!D123="","",'PLANO DE CONTAS'!D123)</f>
        <v/>
      </c>
      <c r="C541" s="61" t="str">
        <f>IF($B541="","",IF($B$534="","",IF($F$4=1,SUMIFS(SAÍDAS[Valor],SAÍDAS[Categoria],$B$534,SAÍDAS[Status],"Concluído",SAÍDAS[Mês],C$5,SAÍDAS[Ano],$B$5,SAÍDAS[Subcategoria],$B541),SUMIFS(SAÍDAS[Valor],SAÍDAS[Categoria],$B$534,SAÍDAS[Mês],C$5,SAÍDAS[Ano],$B$5,SAÍDAS[Subcategoria],$B541))))</f>
        <v/>
      </c>
      <c r="D541" s="61" t="str">
        <f>IF($B541="","",IF($B$534="","",IF($F$4=1,SUMIFS(SAÍDAS[Valor],SAÍDAS[Categoria],$B$534,SAÍDAS[Status],"Concluído",SAÍDAS[Mês],D$5,SAÍDAS[Ano],$B$5,SAÍDAS[Subcategoria],$B541),SUMIFS(SAÍDAS[Valor],SAÍDAS[Categoria],$B$534,SAÍDAS[Mês],D$5,SAÍDAS[Ano],$B$5,SAÍDAS[Subcategoria],$B541))))</f>
        <v/>
      </c>
      <c r="E541" s="61" t="str">
        <f>IF($B541="","",IF($B$534="","",IF($F$4=1,SUMIFS(SAÍDAS[Valor],SAÍDAS[Categoria],$B$534,SAÍDAS[Status],"Concluído",SAÍDAS[Mês],E$5,SAÍDAS[Ano],$B$5,SAÍDAS[Subcategoria],$B541),SUMIFS(SAÍDAS[Valor],SAÍDAS[Categoria],$B$534,SAÍDAS[Mês],E$5,SAÍDAS[Ano],$B$5,SAÍDAS[Subcategoria],$B541))))</f>
        <v/>
      </c>
      <c r="F541" s="61" t="str">
        <f>IF($B541="","",IF($B$534="","",IF($F$4=1,SUMIFS(SAÍDAS[Valor],SAÍDAS[Categoria],$B$534,SAÍDAS[Status],"Concluído",SAÍDAS[Mês],F$5,SAÍDAS[Ano],$B$5,SAÍDAS[Subcategoria],$B541),SUMIFS(SAÍDAS[Valor],SAÍDAS[Categoria],$B$534,SAÍDAS[Mês],F$5,SAÍDAS[Ano],$B$5,SAÍDAS[Subcategoria],$B541))))</f>
        <v/>
      </c>
      <c r="G541" s="61" t="str">
        <f>IF($B541="","",IF($B$534="","",IF($F$4=1,SUMIFS(SAÍDAS[Valor],SAÍDAS[Categoria],$B$534,SAÍDAS[Status],"Concluído",SAÍDAS[Mês],G$5,SAÍDAS[Ano],$B$5,SAÍDAS[Subcategoria],$B541),SUMIFS(SAÍDAS[Valor],SAÍDAS[Categoria],$B$534,SAÍDAS[Mês],G$5,SAÍDAS[Ano],$B$5,SAÍDAS[Subcategoria],$B541))))</f>
        <v/>
      </c>
      <c r="H541" s="61" t="str">
        <f>IF($B541="","",IF($B$534="","",IF($F$4=1,SUMIFS(SAÍDAS[Valor],SAÍDAS[Categoria],$B$534,SAÍDAS[Status],"Concluído",SAÍDAS[Mês],H$5,SAÍDAS[Ano],$B$5,SAÍDAS[Subcategoria],$B541),SUMIFS(SAÍDAS[Valor],SAÍDAS[Categoria],$B$534,SAÍDAS[Mês],H$5,SAÍDAS[Ano],$B$5,SAÍDAS[Subcategoria],$B541))))</f>
        <v/>
      </c>
      <c r="I541" s="61" t="str">
        <f>IF($B541="","",IF($B$534="","",IF($F$4=1,SUMIFS(SAÍDAS[Valor],SAÍDAS[Categoria],$B$534,SAÍDAS[Status],"Concluído",SAÍDAS[Mês],I$5,SAÍDAS[Ano],$B$5,SAÍDAS[Subcategoria],$B541),SUMIFS(SAÍDAS[Valor],SAÍDAS[Categoria],$B$534,SAÍDAS[Mês],I$5,SAÍDAS[Ano],$B$5,SAÍDAS[Subcategoria],$B541))))</f>
        <v/>
      </c>
      <c r="J541" s="61" t="str">
        <f>IF($B541="","",IF($B$534="","",IF($F$4=1,SUMIFS(SAÍDAS[Valor],SAÍDAS[Categoria],$B$534,SAÍDAS[Status],"Concluído",SAÍDAS[Mês],J$5,SAÍDAS[Ano],$B$5,SAÍDAS[Subcategoria],$B541),SUMIFS(SAÍDAS[Valor],SAÍDAS[Categoria],$B$534,SAÍDAS[Mês],J$5,SAÍDAS[Ano],$B$5,SAÍDAS[Subcategoria],$B541))))</f>
        <v/>
      </c>
      <c r="K541" s="61" t="str">
        <f>IF($B541="","",IF($B$534="","",IF($F$4=1,SUMIFS(SAÍDAS[Valor],SAÍDAS[Categoria],$B$534,SAÍDAS[Status],"Concluído",SAÍDAS[Mês],K$5,SAÍDAS[Ano],$B$5,SAÍDAS[Subcategoria],$B541),SUMIFS(SAÍDAS[Valor],SAÍDAS[Categoria],$B$534,SAÍDAS[Mês],K$5,SAÍDAS[Ano],$B$5,SAÍDAS[Subcategoria],$B541))))</f>
        <v/>
      </c>
      <c r="L541" s="61" t="str">
        <f>IF($B541="","",IF($B$534="","",IF($F$4=1,SUMIFS(SAÍDAS[Valor],SAÍDAS[Categoria],$B$534,SAÍDAS[Status],"Concluído",SAÍDAS[Mês],L$5,SAÍDAS[Ano],$B$5,SAÍDAS[Subcategoria],$B541),SUMIFS(SAÍDAS[Valor],SAÍDAS[Categoria],$B$534,SAÍDAS[Mês],L$5,SAÍDAS[Ano],$B$5,SAÍDAS[Subcategoria],$B541))))</f>
        <v/>
      </c>
      <c r="M541" s="61" t="str">
        <f>IF($B541="","",IF($B$534="","",IF($F$4=1,SUMIFS(SAÍDAS[Valor],SAÍDAS[Categoria],$B$534,SAÍDAS[Status],"Concluído",SAÍDAS[Mês],M$5,SAÍDAS[Ano],$B$5,SAÍDAS[Subcategoria],$B541),SUMIFS(SAÍDAS[Valor],SAÍDAS[Categoria],$B$534,SAÍDAS[Mês],M$5,SAÍDAS[Ano],$B$5,SAÍDAS[Subcategoria],$B541))))</f>
        <v/>
      </c>
      <c r="N541" s="61" t="str">
        <f>IF($B541="","",IF($B$534="","",IF($F$4=1,SUMIFS(SAÍDAS[Valor],SAÍDAS[Categoria],$B$534,SAÍDAS[Status],"Concluído",SAÍDAS[Mês],N$5,SAÍDAS[Ano],$B$5,SAÍDAS[Subcategoria],$B541),SUMIFS(SAÍDAS[Valor],SAÍDAS[Categoria],$B$534,SAÍDAS[Mês],N$5,SAÍDAS[Ano],$B$5,SAÍDAS[Subcategoria],$B541))))</f>
        <v/>
      </c>
      <c r="O541" s="57">
        <f t="shared" si="21"/>
        <v>0</v>
      </c>
    </row>
    <row r="542" spans="2:15" x14ac:dyDescent="0.3">
      <c r="B542" s="93" t="str">
        <f>IF('PLANO DE CONTAS'!D124="","",'PLANO DE CONTAS'!D124)</f>
        <v/>
      </c>
      <c r="C542" s="61" t="str">
        <f>IF($B542="","",IF($B$534="","",IF($F$4=1,SUMIFS(SAÍDAS[Valor],SAÍDAS[Categoria],$B$534,SAÍDAS[Status],"Concluído",SAÍDAS[Mês],C$5,SAÍDAS[Ano],$B$5,SAÍDAS[Subcategoria],$B542),SUMIFS(SAÍDAS[Valor],SAÍDAS[Categoria],$B$534,SAÍDAS[Mês],C$5,SAÍDAS[Ano],$B$5,SAÍDAS[Subcategoria],$B542))))</f>
        <v/>
      </c>
      <c r="D542" s="61" t="str">
        <f>IF($B542="","",IF($B$534="","",IF($F$4=1,SUMIFS(SAÍDAS[Valor],SAÍDAS[Categoria],$B$534,SAÍDAS[Status],"Concluído",SAÍDAS[Mês],D$5,SAÍDAS[Ano],$B$5,SAÍDAS[Subcategoria],$B542),SUMIFS(SAÍDAS[Valor],SAÍDAS[Categoria],$B$534,SAÍDAS[Mês],D$5,SAÍDAS[Ano],$B$5,SAÍDAS[Subcategoria],$B542))))</f>
        <v/>
      </c>
      <c r="E542" s="61" t="str">
        <f>IF($B542="","",IF($B$534="","",IF($F$4=1,SUMIFS(SAÍDAS[Valor],SAÍDAS[Categoria],$B$534,SAÍDAS[Status],"Concluído",SAÍDAS[Mês],E$5,SAÍDAS[Ano],$B$5,SAÍDAS[Subcategoria],$B542),SUMIFS(SAÍDAS[Valor],SAÍDAS[Categoria],$B$534,SAÍDAS[Mês],E$5,SAÍDAS[Ano],$B$5,SAÍDAS[Subcategoria],$B542))))</f>
        <v/>
      </c>
      <c r="F542" s="61" t="str">
        <f>IF($B542="","",IF($B$534="","",IF($F$4=1,SUMIFS(SAÍDAS[Valor],SAÍDAS[Categoria],$B$534,SAÍDAS[Status],"Concluído",SAÍDAS[Mês],F$5,SAÍDAS[Ano],$B$5,SAÍDAS[Subcategoria],$B542),SUMIFS(SAÍDAS[Valor],SAÍDAS[Categoria],$B$534,SAÍDAS[Mês],F$5,SAÍDAS[Ano],$B$5,SAÍDAS[Subcategoria],$B542))))</f>
        <v/>
      </c>
      <c r="G542" s="61" t="str">
        <f>IF($B542="","",IF($B$534="","",IF($F$4=1,SUMIFS(SAÍDAS[Valor],SAÍDAS[Categoria],$B$534,SAÍDAS[Status],"Concluído",SAÍDAS[Mês],G$5,SAÍDAS[Ano],$B$5,SAÍDAS[Subcategoria],$B542),SUMIFS(SAÍDAS[Valor],SAÍDAS[Categoria],$B$534,SAÍDAS[Mês],G$5,SAÍDAS[Ano],$B$5,SAÍDAS[Subcategoria],$B542))))</f>
        <v/>
      </c>
      <c r="H542" s="61" t="str">
        <f>IF($B542="","",IF($B$534="","",IF($F$4=1,SUMIFS(SAÍDAS[Valor],SAÍDAS[Categoria],$B$534,SAÍDAS[Status],"Concluído",SAÍDAS[Mês],H$5,SAÍDAS[Ano],$B$5,SAÍDAS[Subcategoria],$B542),SUMIFS(SAÍDAS[Valor],SAÍDAS[Categoria],$B$534,SAÍDAS[Mês],H$5,SAÍDAS[Ano],$B$5,SAÍDAS[Subcategoria],$B542))))</f>
        <v/>
      </c>
      <c r="I542" s="61" t="str">
        <f>IF($B542="","",IF($B$534="","",IF($F$4=1,SUMIFS(SAÍDAS[Valor],SAÍDAS[Categoria],$B$534,SAÍDAS[Status],"Concluído",SAÍDAS[Mês],I$5,SAÍDAS[Ano],$B$5,SAÍDAS[Subcategoria],$B542),SUMIFS(SAÍDAS[Valor],SAÍDAS[Categoria],$B$534,SAÍDAS[Mês],I$5,SAÍDAS[Ano],$B$5,SAÍDAS[Subcategoria],$B542))))</f>
        <v/>
      </c>
      <c r="J542" s="61" t="str">
        <f>IF($B542="","",IF($B$534="","",IF($F$4=1,SUMIFS(SAÍDAS[Valor],SAÍDAS[Categoria],$B$534,SAÍDAS[Status],"Concluído",SAÍDAS[Mês],J$5,SAÍDAS[Ano],$B$5,SAÍDAS[Subcategoria],$B542),SUMIFS(SAÍDAS[Valor],SAÍDAS[Categoria],$B$534,SAÍDAS[Mês],J$5,SAÍDAS[Ano],$B$5,SAÍDAS[Subcategoria],$B542))))</f>
        <v/>
      </c>
      <c r="K542" s="61" t="str">
        <f>IF($B542="","",IF($B$534="","",IF($F$4=1,SUMIFS(SAÍDAS[Valor],SAÍDAS[Categoria],$B$534,SAÍDAS[Status],"Concluído",SAÍDAS[Mês],K$5,SAÍDAS[Ano],$B$5,SAÍDAS[Subcategoria],$B542),SUMIFS(SAÍDAS[Valor],SAÍDAS[Categoria],$B$534,SAÍDAS[Mês],K$5,SAÍDAS[Ano],$B$5,SAÍDAS[Subcategoria],$B542))))</f>
        <v/>
      </c>
      <c r="L542" s="61" t="str">
        <f>IF($B542="","",IF($B$534="","",IF($F$4=1,SUMIFS(SAÍDAS[Valor],SAÍDAS[Categoria],$B$534,SAÍDAS[Status],"Concluído",SAÍDAS[Mês],L$5,SAÍDAS[Ano],$B$5,SAÍDAS[Subcategoria],$B542),SUMIFS(SAÍDAS[Valor],SAÍDAS[Categoria],$B$534,SAÍDAS[Mês],L$5,SAÍDAS[Ano],$B$5,SAÍDAS[Subcategoria],$B542))))</f>
        <v/>
      </c>
      <c r="M542" s="61" t="str">
        <f>IF($B542="","",IF($B$534="","",IF($F$4=1,SUMIFS(SAÍDAS[Valor],SAÍDAS[Categoria],$B$534,SAÍDAS[Status],"Concluído",SAÍDAS[Mês],M$5,SAÍDAS[Ano],$B$5,SAÍDAS[Subcategoria],$B542),SUMIFS(SAÍDAS[Valor],SAÍDAS[Categoria],$B$534,SAÍDAS[Mês],M$5,SAÍDAS[Ano],$B$5,SAÍDAS[Subcategoria],$B542))))</f>
        <v/>
      </c>
      <c r="N542" s="61" t="str">
        <f>IF($B542="","",IF($B$534="","",IF($F$4=1,SUMIFS(SAÍDAS[Valor],SAÍDAS[Categoria],$B$534,SAÍDAS[Status],"Concluído",SAÍDAS[Mês],N$5,SAÍDAS[Ano],$B$5,SAÍDAS[Subcategoria],$B542),SUMIFS(SAÍDAS[Valor],SAÍDAS[Categoria],$B$534,SAÍDAS[Mês],N$5,SAÍDAS[Ano],$B$5,SAÍDAS[Subcategoria],$B542))))</f>
        <v/>
      </c>
      <c r="O542" s="57">
        <f t="shared" si="21"/>
        <v>0</v>
      </c>
    </row>
    <row r="543" spans="2:15" x14ac:dyDescent="0.3">
      <c r="B543" s="93" t="str">
        <f>IF('PLANO DE CONTAS'!D125="","",'PLANO DE CONTAS'!D125)</f>
        <v/>
      </c>
      <c r="C543" s="61" t="str">
        <f>IF($B543="","",IF($B$534="","",IF($F$4=1,SUMIFS(SAÍDAS[Valor],SAÍDAS[Categoria],$B$534,SAÍDAS[Status],"Concluído",SAÍDAS[Mês],C$5,SAÍDAS[Ano],$B$5,SAÍDAS[Subcategoria],$B543),SUMIFS(SAÍDAS[Valor],SAÍDAS[Categoria],$B$534,SAÍDAS[Mês],C$5,SAÍDAS[Ano],$B$5,SAÍDAS[Subcategoria],$B543))))</f>
        <v/>
      </c>
      <c r="D543" s="61" t="str">
        <f>IF($B543="","",IF($B$534="","",IF($F$4=1,SUMIFS(SAÍDAS[Valor],SAÍDAS[Categoria],$B$534,SAÍDAS[Status],"Concluído",SAÍDAS[Mês],D$5,SAÍDAS[Ano],$B$5,SAÍDAS[Subcategoria],$B543),SUMIFS(SAÍDAS[Valor],SAÍDAS[Categoria],$B$534,SAÍDAS[Mês],D$5,SAÍDAS[Ano],$B$5,SAÍDAS[Subcategoria],$B543))))</f>
        <v/>
      </c>
      <c r="E543" s="61" t="str">
        <f>IF($B543="","",IF($B$534="","",IF($F$4=1,SUMIFS(SAÍDAS[Valor],SAÍDAS[Categoria],$B$534,SAÍDAS[Status],"Concluído",SAÍDAS[Mês],E$5,SAÍDAS[Ano],$B$5,SAÍDAS[Subcategoria],$B543),SUMIFS(SAÍDAS[Valor],SAÍDAS[Categoria],$B$534,SAÍDAS[Mês],E$5,SAÍDAS[Ano],$B$5,SAÍDAS[Subcategoria],$B543))))</f>
        <v/>
      </c>
      <c r="F543" s="61" t="str">
        <f>IF($B543="","",IF($B$534="","",IF($F$4=1,SUMIFS(SAÍDAS[Valor],SAÍDAS[Categoria],$B$534,SAÍDAS[Status],"Concluído",SAÍDAS[Mês],F$5,SAÍDAS[Ano],$B$5,SAÍDAS[Subcategoria],$B543),SUMIFS(SAÍDAS[Valor],SAÍDAS[Categoria],$B$534,SAÍDAS[Mês],F$5,SAÍDAS[Ano],$B$5,SAÍDAS[Subcategoria],$B543))))</f>
        <v/>
      </c>
      <c r="G543" s="61" t="str">
        <f>IF($B543="","",IF($B$534="","",IF($F$4=1,SUMIFS(SAÍDAS[Valor],SAÍDAS[Categoria],$B$534,SAÍDAS[Status],"Concluído",SAÍDAS[Mês],G$5,SAÍDAS[Ano],$B$5,SAÍDAS[Subcategoria],$B543),SUMIFS(SAÍDAS[Valor],SAÍDAS[Categoria],$B$534,SAÍDAS[Mês],G$5,SAÍDAS[Ano],$B$5,SAÍDAS[Subcategoria],$B543))))</f>
        <v/>
      </c>
      <c r="H543" s="61" t="str">
        <f>IF($B543="","",IF($B$534="","",IF($F$4=1,SUMIFS(SAÍDAS[Valor],SAÍDAS[Categoria],$B$534,SAÍDAS[Status],"Concluído",SAÍDAS[Mês],H$5,SAÍDAS[Ano],$B$5,SAÍDAS[Subcategoria],$B543),SUMIFS(SAÍDAS[Valor],SAÍDAS[Categoria],$B$534,SAÍDAS[Mês],H$5,SAÍDAS[Ano],$B$5,SAÍDAS[Subcategoria],$B543))))</f>
        <v/>
      </c>
      <c r="I543" s="61" t="str">
        <f>IF($B543="","",IF($B$534="","",IF($F$4=1,SUMIFS(SAÍDAS[Valor],SAÍDAS[Categoria],$B$534,SAÍDAS[Status],"Concluído",SAÍDAS[Mês],I$5,SAÍDAS[Ano],$B$5,SAÍDAS[Subcategoria],$B543),SUMIFS(SAÍDAS[Valor],SAÍDAS[Categoria],$B$534,SAÍDAS[Mês],I$5,SAÍDAS[Ano],$B$5,SAÍDAS[Subcategoria],$B543))))</f>
        <v/>
      </c>
      <c r="J543" s="61" t="str">
        <f>IF($B543="","",IF($B$534="","",IF($F$4=1,SUMIFS(SAÍDAS[Valor],SAÍDAS[Categoria],$B$534,SAÍDAS[Status],"Concluído",SAÍDAS[Mês],J$5,SAÍDAS[Ano],$B$5,SAÍDAS[Subcategoria],$B543),SUMIFS(SAÍDAS[Valor],SAÍDAS[Categoria],$B$534,SAÍDAS[Mês],J$5,SAÍDAS[Ano],$B$5,SAÍDAS[Subcategoria],$B543))))</f>
        <v/>
      </c>
      <c r="K543" s="61" t="str">
        <f>IF($B543="","",IF($B$534="","",IF($F$4=1,SUMIFS(SAÍDAS[Valor],SAÍDAS[Categoria],$B$534,SAÍDAS[Status],"Concluído",SAÍDAS[Mês],K$5,SAÍDAS[Ano],$B$5,SAÍDAS[Subcategoria],$B543),SUMIFS(SAÍDAS[Valor],SAÍDAS[Categoria],$B$534,SAÍDAS[Mês],K$5,SAÍDAS[Ano],$B$5,SAÍDAS[Subcategoria],$B543))))</f>
        <v/>
      </c>
      <c r="L543" s="61" t="str">
        <f>IF($B543="","",IF($B$534="","",IF($F$4=1,SUMIFS(SAÍDAS[Valor],SAÍDAS[Categoria],$B$534,SAÍDAS[Status],"Concluído",SAÍDAS[Mês],L$5,SAÍDAS[Ano],$B$5,SAÍDAS[Subcategoria],$B543),SUMIFS(SAÍDAS[Valor],SAÍDAS[Categoria],$B$534,SAÍDAS[Mês],L$5,SAÍDAS[Ano],$B$5,SAÍDAS[Subcategoria],$B543))))</f>
        <v/>
      </c>
      <c r="M543" s="61" t="str">
        <f>IF($B543="","",IF($B$534="","",IF($F$4=1,SUMIFS(SAÍDAS[Valor],SAÍDAS[Categoria],$B$534,SAÍDAS[Status],"Concluído",SAÍDAS[Mês],M$5,SAÍDAS[Ano],$B$5,SAÍDAS[Subcategoria],$B543),SUMIFS(SAÍDAS[Valor],SAÍDAS[Categoria],$B$534,SAÍDAS[Mês],M$5,SAÍDAS[Ano],$B$5,SAÍDAS[Subcategoria],$B543))))</f>
        <v/>
      </c>
      <c r="N543" s="61" t="str">
        <f>IF($B543="","",IF($B$534="","",IF($F$4=1,SUMIFS(SAÍDAS[Valor],SAÍDAS[Categoria],$B$534,SAÍDAS[Status],"Concluído",SAÍDAS[Mês],N$5,SAÍDAS[Ano],$B$5,SAÍDAS[Subcategoria],$B543),SUMIFS(SAÍDAS[Valor],SAÍDAS[Categoria],$B$534,SAÍDAS[Mês],N$5,SAÍDAS[Ano],$B$5,SAÍDAS[Subcategoria],$B543))))</f>
        <v/>
      </c>
      <c r="O543" s="57">
        <f t="shared" si="21"/>
        <v>0</v>
      </c>
    </row>
    <row r="544" spans="2:15" x14ac:dyDescent="0.3">
      <c r="B544" s="93" t="str">
        <f>IF('PLANO DE CONTAS'!D126="","",'PLANO DE CONTAS'!D126)</f>
        <v/>
      </c>
      <c r="C544" s="61" t="str">
        <f>IF($B544="","",IF($B$534="","",IF($F$4=1,SUMIFS(SAÍDAS[Valor],SAÍDAS[Categoria],$B$534,SAÍDAS[Status],"Concluído",SAÍDAS[Mês],C$5,SAÍDAS[Ano],$B$5,SAÍDAS[Subcategoria],$B544),SUMIFS(SAÍDAS[Valor],SAÍDAS[Categoria],$B$534,SAÍDAS[Mês],C$5,SAÍDAS[Ano],$B$5,SAÍDAS[Subcategoria],$B544))))</f>
        <v/>
      </c>
      <c r="D544" s="61" t="str">
        <f>IF($B544="","",IF($B$534="","",IF($F$4=1,SUMIFS(SAÍDAS[Valor],SAÍDAS[Categoria],$B$534,SAÍDAS[Status],"Concluído",SAÍDAS[Mês],D$5,SAÍDAS[Ano],$B$5,SAÍDAS[Subcategoria],$B544),SUMIFS(SAÍDAS[Valor],SAÍDAS[Categoria],$B$534,SAÍDAS[Mês],D$5,SAÍDAS[Ano],$B$5,SAÍDAS[Subcategoria],$B544))))</f>
        <v/>
      </c>
      <c r="E544" s="61" t="str">
        <f>IF($B544="","",IF($B$534="","",IF($F$4=1,SUMIFS(SAÍDAS[Valor],SAÍDAS[Categoria],$B$534,SAÍDAS[Status],"Concluído",SAÍDAS[Mês],E$5,SAÍDAS[Ano],$B$5,SAÍDAS[Subcategoria],$B544),SUMIFS(SAÍDAS[Valor],SAÍDAS[Categoria],$B$534,SAÍDAS[Mês],E$5,SAÍDAS[Ano],$B$5,SAÍDAS[Subcategoria],$B544))))</f>
        <v/>
      </c>
      <c r="F544" s="61" t="str">
        <f>IF($B544="","",IF($B$534="","",IF($F$4=1,SUMIFS(SAÍDAS[Valor],SAÍDAS[Categoria],$B$534,SAÍDAS[Status],"Concluído",SAÍDAS[Mês],F$5,SAÍDAS[Ano],$B$5,SAÍDAS[Subcategoria],$B544),SUMIFS(SAÍDAS[Valor],SAÍDAS[Categoria],$B$534,SAÍDAS[Mês],F$5,SAÍDAS[Ano],$B$5,SAÍDAS[Subcategoria],$B544))))</f>
        <v/>
      </c>
      <c r="G544" s="61" t="str">
        <f>IF($B544="","",IF($B$534="","",IF($F$4=1,SUMIFS(SAÍDAS[Valor],SAÍDAS[Categoria],$B$534,SAÍDAS[Status],"Concluído",SAÍDAS[Mês],G$5,SAÍDAS[Ano],$B$5,SAÍDAS[Subcategoria],$B544),SUMIFS(SAÍDAS[Valor],SAÍDAS[Categoria],$B$534,SAÍDAS[Mês],G$5,SAÍDAS[Ano],$B$5,SAÍDAS[Subcategoria],$B544))))</f>
        <v/>
      </c>
      <c r="H544" s="61" t="str">
        <f>IF($B544="","",IF($B$534="","",IF($F$4=1,SUMIFS(SAÍDAS[Valor],SAÍDAS[Categoria],$B$534,SAÍDAS[Status],"Concluído",SAÍDAS[Mês],H$5,SAÍDAS[Ano],$B$5,SAÍDAS[Subcategoria],$B544),SUMIFS(SAÍDAS[Valor],SAÍDAS[Categoria],$B$534,SAÍDAS[Mês],H$5,SAÍDAS[Ano],$B$5,SAÍDAS[Subcategoria],$B544))))</f>
        <v/>
      </c>
      <c r="I544" s="61" t="str">
        <f>IF($B544="","",IF($B$534="","",IF($F$4=1,SUMIFS(SAÍDAS[Valor],SAÍDAS[Categoria],$B$534,SAÍDAS[Status],"Concluído",SAÍDAS[Mês],I$5,SAÍDAS[Ano],$B$5,SAÍDAS[Subcategoria],$B544),SUMIFS(SAÍDAS[Valor],SAÍDAS[Categoria],$B$534,SAÍDAS[Mês],I$5,SAÍDAS[Ano],$B$5,SAÍDAS[Subcategoria],$B544))))</f>
        <v/>
      </c>
      <c r="J544" s="61" t="str">
        <f>IF($B544="","",IF($B$534="","",IF($F$4=1,SUMIFS(SAÍDAS[Valor],SAÍDAS[Categoria],$B$534,SAÍDAS[Status],"Concluído",SAÍDAS[Mês],J$5,SAÍDAS[Ano],$B$5,SAÍDAS[Subcategoria],$B544),SUMIFS(SAÍDAS[Valor],SAÍDAS[Categoria],$B$534,SAÍDAS[Mês],J$5,SAÍDAS[Ano],$B$5,SAÍDAS[Subcategoria],$B544))))</f>
        <v/>
      </c>
      <c r="K544" s="61" t="str">
        <f>IF($B544="","",IF($B$534="","",IF($F$4=1,SUMIFS(SAÍDAS[Valor],SAÍDAS[Categoria],$B$534,SAÍDAS[Status],"Concluído",SAÍDAS[Mês],K$5,SAÍDAS[Ano],$B$5,SAÍDAS[Subcategoria],$B544),SUMIFS(SAÍDAS[Valor],SAÍDAS[Categoria],$B$534,SAÍDAS[Mês],K$5,SAÍDAS[Ano],$B$5,SAÍDAS[Subcategoria],$B544))))</f>
        <v/>
      </c>
      <c r="L544" s="61" t="str">
        <f>IF($B544="","",IF($B$534="","",IF($F$4=1,SUMIFS(SAÍDAS[Valor],SAÍDAS[Categoria],$B$534,SAÍDAS[Status],"Concluído",SAÍDAS[Mês],L$5,SAÍDAS[Ano],$B$5,SAÍDAS[Subcategoria],$B544),SUMIFS(SAÍDAS[Valor],SAÍDAS[Categoria],$B$534,SAÍDAS[Mês],L$5,SAÍDAS[Ano],$B$5,SAÍDAS[Subcategoria],$B544))))</f>
        <v/>
      </c>
      <c r="M544" s="61" t="str">
        <f>IF($B544="","",IF($B$534="","",IF($F$4=1,SUMIFS(SAÍDAS[Valor],SAÍDAS[Categoria],$B$534,SAÍDAS[Status],"Concluído",SAÍDAS[Mês],M$5,SAÍDAS[Ano],$B$5,SAÍDAS[Subcategoria],$B544),SUMIFS(SAÍDAS[Valor],SAÍDAS[Categoria],$B$534,SAÍDAS[Mês],M$5,SAÍDAS[Ano],$B$5,SAÍDAS[Subcategoria],$B544))))</f>
        <v/>
      </c>
      <c r="N544" s="61" t="str">
        <f>IF($B544="","",IF($B$534="","",IF($F$4=1,SUMIFS(SAÍDAS[Valor],SAÍDAS[Categoria],$B$534,SAÍDAS[Status],"Concluído",SAÍDAS[Mês],N$5,SAÍDAS[Ano],$B$5,SAÍDAS[Subcategoria],$B544),SUMIFS(SAÍDAS[Valor],SAÍDAS[Categoria],$B$534,SAÍDAS[Mês],N$5,SAÍDAS[Ano],$B$5,SAÍDAS[Subcategoria],$B544))))</f>
        <v/>
      </c>
      <c r="O544" s="57">
        <f t="shared" si="21"/>
        <v>0</v>
      </c>
    </row>
    <row r="545" spans="2:15" x14ac:dyDescent="0.3">
      <c r="B545" s="93" t="str">
        <f>IF('PLANO DE CONTAS'!D127="","",'PLANO DE CONTAS'!D127)</f>
        <v/>
      </c>
      <c r="C545" s="61" t="str">
        <f>IF($B545="","",IF($B$534="","",IF($F$4=1,SUMIFS(SAÍDAS[Valor],SAÍDAS[Categoria],$B$534,SAÍDAS[Status],"Concluído",SAÍDAS[Mês],C$5,SAÍDAS[Ano],$B$5,SAÍDAS[Subcategoria],$B545),SUMIFS(SAÍDAS[Valor],SAÍDAS[Categoria],$B$534,SAÍDAS[Mês],C$5,SAÍDAS[Ano],$B$5,SAÍDAS[Subcategoria],$B545))))</f>
        <v/>
      </c>
      <c r="D545" s="61" t="str">
        <f>IF($B545="","",IF($B$534="","",IF($F$4=1,SUMIFS(SAÍDAS[Valor],SAÍDAS[Categoria],$B$534,SAÍDAS[Status],"Concluído",SAÍDAS[Mês],D$5,SAÍDAS[Ano],$B$5,SAÍDAS[Subcategoria],$B545),SUMIFS(SAÍDAS[Valor],SAÍDAS[Categoria],$B$534,SAÍDAS[Mês],D$5,SAÍDAS[Ano],$B$5,SAÍDAS[Subcategoria],$B545))))</f>
        <v/>
      </c>
      <c r="E545" s="61" t="str">
        <f>IF($B545="","",IF($B$534="","",IF($F$4=1,SUMIFS(SAÍDAS[Valor],SAÍDAS[Categoria],$B$534,SAÍDAS[Status],"Concluído",SAÍDAS[Mês],E$5,SAÍDAS[Ano],$B$5,SAÍDAS[Subcategoria],$B545),SUMIFS(SAÍDAS[Valor],SAÍDAS[Categoria],$B$534,SAÍDAS[Mês],E$5,SAÍDAS[Ano],$B$5,SAÍDAS[Subcategoria],$B545))))</f>
        <v/>
      </c>
      <c r="F545" s="61" t="str">
        <f>IF($B545="","",IF($B$534="","",IF($F$4=1,SUMIFS(SAÍDAS[Valor],SAÍDAS[Categoria],$B$534,SAÍDAS[Status],"Concluído",SAÍDAS[Mês],F$5,SAÍDAS[Ano],$B$5,SAÍDAS[Subcategoria],$B545),SUMIFS(SAÍDAS[Valor],SAÍDAS[Categoria],$B$534,SAÍDAS[Mês],F$5,SAÍDAS[Ano],$B$5,SAÍDAS[Subcategoria],$B545))))</f>
        <v/>
      </c>
      <c r="G545" s="61" t="str">
        <f>IF($B545="","",IF($B$534="","",IF($F$4=1,SUMIFS(SAÍDAS[Valor],SAÍDAS[Categoria],$B$534,SAÍDAS[Status],"Concluído",SAÍDAS[Mês],G$5,SAÍDAS[Ano],$B$5,SAÍDAS[Subcategoria],$B545),SUMIFS(SAÍDAS[Valor],SAÍDAS[Categoria],$B$534,SAÍDAS[Mês],G$5,SAÍDAS[Ano],$B$5,SAÍDAS[Subcategoria],$B545))))</f>
        <v/>
      </c>
      <c r="H545" s="61" t="str">
        <f>IF($B545="","",IF($B$534="","",IF($F$4=1,SUMIFS(SAÍDAS[Valor],SAÍDAS[Categoria],$B$534,SAÍDAS[Status],"Concluído",SAÍDAS[Mês],H$5,SAÍDAS[Ano],$B$5,SAÍDAS[Subcategoria],$B545),SUMIFS(SAÍDAS[Valor],SAÍDAS[Categoria],$B$534,SAÍDAS[Mês],H$5,SAÍDAS[Ano],$B$5,SAÍDAS[Subcategoria],$B545))))</f>
        <v/>
      </c>
      <c r="I545" s="61" t="str">
        <f>IF($B545="","",IF($B$534="","",IF($F$4=1,SUMIFS(SAÍDAS[Valor],SAÍDAS[Categoria],$B$534,SAÍDAS[Status],"Concluído",SAÍDAS[Mês],I$5,SAÍDAS[Ano],$B$5,SAÍDAS[Subcategoria],$B545),SUMIFS(SAÍDAS[Valor],SAÍDAS[Categoria],$B$534,SAÍDAS[Mês],I$5,SAÍDAS[Ano],$B$5,SAÍDAS[Subcategoria],$B545))))</f>
        <v/>
      </c>
      <c r="J545" s="61" t="str">
        <f>IF($B545="","",IF($B$534="","",IF($F$4=1,SUMIFS(SAÍDAS[Valor],SAÍDAS[Categoria],$B$534,SAÍDAS[Status],"Concluído",SAÍDAS[Mês],J$5,SAÍDAS[Ano],$B$5,SAÍDAS[Subcategoria],$B545),SUMIFS(SAÍDAS[Valor],SAÍDAS[Categoria],$B$534,SAÍDAS[Mês],J$5,SAÍDAS[Ano],$B$5,SAÍDAS[Subcategoria],$B545))))</f>
        <v/>
      </c>
      <c r="K545" s="61" t="str">
        <f>IF($B545="","",IF($B$534="","",IF($F$4=1,SUMIFS(SAÍDAS[Valor],SAÍDAS[Categoria],$B$534,SAÍDAS[Status],"Concluído",SAÍDAS[Mês],K$5,SAÍDAS[Ano],$B$5,SAÍDAS[Subcategoria],$B545),SUMIFS(SAÍDAS[Valor],SAÍDAS[Categoria],$B$534,SAÍDAS[Mês],K$5,SAÍDAS[Ano],$B$5,SAÍDAS[Subcategoria],$B545))))</f>
        <v/>
      </c>
      <c r="L545" s="61" t="str">
        <f>IF($B545="","",IF($B$534="","",IF($F$4=1,SUMIFS(SAÍDAS[Valor],SAÍDAS[Categoria],$B$534,SAÍDAS[Status],"Concluído",SAÍDAS[Mês],L$5,SAÍDAS[Ano],$B$5,SAÍDAS[Subcategoria],$B545),SUMIFS(SAÍDAS[Valor],SAÍDAS[Categoria],$B$534,SAÍDAS[Mês],L$5,SAÍDAS[Ano],$B$5,SAÍDAS[Subcategoria],$B545))))</f>
        <v/>
      </c>
      <c r="M545" s="61" t="str">
        <f>IF($B545="","",IF($B$534="","",IF($F$4=1,SUMIFS(SAÍDAS[Valor],SAÍDAS[Categoria],$B$534,SAÍDAS[Status],"Concluído",SAÍDAS[Mês],M$5,SAÍDAS[Ano],$B$5,SAÍDAS[Subcategoria],$B545),SUMIFS(SAÍDAS[Valor],SAÍDAS[Categoria],$B$534,SAÍDAS[Mês],M$5,SAÍDAS[Ano],$B$5,SAÍDAS[Subcategoria],$B545))))</f>
        <v/>
      </c>
      <c r="N545" s="61" t="str">
        <f>IF($B545="","",IF($B$534="","",IF($F$4=1,SUMIFS(SAÍDAS[Valor],SAÍDAS[Categoria],$B$534,SAÍDAS[Status],"Concluído",SAÍDAS[Mês],N$5,SAÍDAS[Ano],$B$5,SAÍDAS[Subcategoria],$B545),SUMIFS(SAÍDAS[Valor],SAÍDAS[Categoria],$B$534,SAÍDAS[Mês],N$5,SAÍDAS[Ano],$B$5,SAÍDAS[Subcategoria],$B545))))</f>
        <v/>
      </c>
      <c r="O545" s="57">
        <f t="shared" si="21"/>
        <v>0</v>
      </c>
    </row>
    <row r="546" spans="2:15" x14ac:dyDescent="0.3">
      <c r="B546" s="93" t="str">
        <f>IF('PLANO DE CONTAS'!D128="","",'PLANO DE CONTAS'!D128)</f>
        <v/>
      </c>
      <c r="C546" s="61" t="str">
        <f>IF($B546="","",IF($B$534="","",IF($F$4=1,SUMIFS(SAÍDAS[Valor],SAÍDAS[Categoria],$B$534,SAÍDAS[Status],"Concluído",SAÍDAS[Mês],C$5,SAÍDAS[Ano],$B$5,SAÍDAS[Subcategoria],$B546),SUMIFS(SAÍDAS[Valor],SAÍDAS[Categoria],$B$534,SAÍDAS[Mês],C$5,SAÍDAS[Ano],$B$5,SAÍDAS[Subcategoria],$B546))))</f>
        <v/>
      </c>
      <c r="D546" s="61" t="str">
        <f>IF($B546="","",IF($B$534="","",IF($F$4=1,SUMIFS(SAÍDAS[Valor],SAÍDAS[Categoria],$B$534,SAÍDAS[Status],"Concluído",SAÍDAS[Mês],D$5,SAÍDAS[Ano],$B$5,SAÍDAS[Subcategoria],$B546),SUMIFS(SAÍDAS[Valor],SAÍDAS[Categoria],$B$534,SAÍDAS[Mês],D$5,SAÍDAS[Ano],$B$5,SAÍDAS[Subcategoria],$B546))))</f>
        <v/>
      </c>
      <c r="E546" s="61" t="str">
        <f>IF($B546="","",IF($B$534="","",IF($F$4=1,SUMIFS(SAÍDAS[Valor],SAÍDAS[Categoria],$B$534,SAÍDAS[Status],"Concluído",SAÍDAS[Mês],E$5,SAÍDAS[Ano],$B$5,SAÍDAS[Subcategoria],$B546),SUMIFS(SAÍDAS[Valor],SAÍDAS[Categoria],$B$534,SAÍDAS[Mês],E$5,SAÍDAS[Ano],$B$5,SAÍDAS[Subcategoria],$B546))))</f>
        <v/>
      </c>
      <c r="F546" s="61" t="str">
        <f>IF($B546="","",IF($B$534="","",IF($F$4=1,SUMIFS(SAÍDAS[Valor],SAÍDAS[Categoria],$B$534,SAÍDAS[Status],"Concluído",SAÍDAS[Mês],F$5,SAÍDAS[Ano],$B$5,SAÍDAS[Subcategoria],$B546),SUMIFS(SAÍDAS[Valor],SAÍDAS[Categoria],$B$534,SAÍDAS[Mês],F$5,SAÍDAS[Ano],$B$5,SAÍDAS[Subcategoria],$B546))))</f>
        <v/>
      </c>
      <c r="G546" s="61" t="str">
        <f>IF($B546="","",IF($B$534="","",IF($F$4=1,SUMIFS(SAÍDAS[Valor],SAÍDAS[Categoria],$B$534,SAÍDAS[Status],"Concluído",SAÍDAS[Mês],G$5,SAÍDAS[Ano],$B$5,SAÍDAS[Subcategoria],$B546),SUMIFS(SAÍDAS[Valor],SAÍDAS[Categoria],$B$534,SAÍDAS[Mês],G$5,SAÍDAS[Ano],$B$5,SAÍDAS[Subcategoria],$B546))))</f>
        <v/>
      </c>
      <c r="H546" s="61" t="str">
        <f>IF($B546="","",IF($B$534="","",IF($F$4=1,SUMIFS(SAÍDAS[Valor],SAÍDAS[Categoria],$B$534,SAÍDAS[Status],"Concluído",SAÍDAS[Mês],H$5,SAÍDAS[Ano],$B$5,SAÍDAS[Subcategoria],$B546),SUMIFS(SAÍDAS[Valor],SAÍDAS[Categoria],$B$534,SAÍDAS[Mês],H$5,SAÍDAS[Ano],$B$5,SAÍDAS[Subcategoria],$B546))))</f>
        <v/>
      </c>
      <c r="I546" s="61" t="str">
        <f>IF($B546="","",IF($B$534="","",IF($F$4=1,SUMIFS(SAÍDAS[Valor],SAÍDAS[Categoria],$B$534,SAÍDAS[Status],"Concluído",SAÍDAS[Mês],I$5,SAÍDAS[Ano],$B$5,SAÍDAS[Subcategoria],$B546),SUMIFS(SAÍDAS[Valor],SAÍDAS[Categoria],$B$534,SAÍDAS[Mês],I$5,SAÍDAS[Ano],$B$5,SAÍDAS[Subcategoria],$B546))))</f>
        <v/>
      </c>
      <c r="J546" s="61" t="str">
        <f>IF($B546="","",IF($B$534="","",IF($F$4=1,SUMIFS(SAÍDAS[Valor],SAÍDAS[Categoria],$B$534,SAÍDAS[Status],"Concluído",SAÍDAS[Mês],J$5,SAÍDAS[Ano],$B$5,SAÍDAS[Subcategoria],$B546),SUMIFS(SAÍDAS[Valor],SAÍDAS[Categoria],$B$534,SAÍDAS[Mês],J$5,SAÍDAS[Ano],$B$5,SAÍDAS[Subcategoria],$B546))))</f>
        <v/>
      </c>
      <c r="K546" s="61" t="str">
        <f>IF($B546="","",IF($B$534="","",IF($F$4=1,SUMIFS(SAÍDAS[Valor],SAÍDAS[Categoria],$B$534,SAÍDAS[Status],"Concluído",SAÍDAS[Mês],K$5,SAÍDAS[Ano],$B$5,SAÍDAS[Subcategoria],$B546),SUMIFS(SAÍDAS[Valor],SAÍDAS[Categoria],$B$534,SAÍDAS[Mês],K$5,SAÍDAS[Ano],$B$5,SAÍDAS[Subcategoria],$B546))))</f>
        <v/>
      </c>
      <c r="L546" s="61" t="str">
        <f>IF($B546="","",IF($B$534="","",IF($F$4=1,SUMIFS(SAÍDAS[Valor],SAÍDAS[Categoria],$B$534,SAÍDAS[Status],"Concluído",SAÍDAS[Mês],L$5,SAÍDAS[Ano],$B$5,SAÍDAS[Subcategoria],$B546),SUMIFS(SAÍDAS[Valor],SAÍDAS[Categoria],$B$534,SAÍDAS[Mês],L$5,SAÍDAS[Ano],$B$5,SAÍDAS[Subcategoria],$B546))))</f>
        <v/>
      </c>
      <c r="M546" s="61" t="str">
        <f>IF($B546="","",IF($B$534="","",IF($F$4=1,SUMIFS(SAÍDAS[Valor],SAÍDAS[Categoria],$B$534,SAÍDAS[Status],"Concluído",SAÍDAS[Mês],M$5,SAÍDAS[Ano],$B$5,SAÍDAS[Subcategoria],$B546),SUMIFS(SAÍDAS[Valor],SAÍDAS[Categoria],$B$534,SAÍDAS[Mês],M$5,SAÍDAS[Ano],$B$5,SAÍDAS[Subcategoria],$B546))))</f>
        <v/>
      </c>
      <c r="N546" s="61" t="str">
        <f>IF($B546="","",IF($B$534="","",IF($F$4=1,SUMIFS(SAÍDAS[Valor],SAÍDAS[Categoria],$B$534,SAÍDAS[Status],"Concluído",SAÍDAS[Mês],N$5,SAÍDAS[Ano],$B$5,SAÍDAS[Subcategoria],$B546),SUMIFS(SAÍDAS[Valor],SAÍDAS[Categoria],$B$534,SAÍDAS[Mês],N$5,SAÍDAS[Ano],$B$5,SAÍDAS[Subcategoria],$B546))))</f>
        <v/>
      </c>
      <c r="O546" s="57">
        <f t="shared" si="21"/>
        <v>0</v>
      </c>
    </row>
    <row r="547" spans="2:15" x14ac:dyDescent="0.3">
      <c r="B547" s="93" t="str">
        <f>IF('PLANO DE CONTAS'!D129="","",'PLANO DE CONTAS'!D129)</f>
        <v/>
      </c>
      <c r="C547" s="61" t="str">
        <f>IF($B547="","",IF($B$534="","",IF($F$4=1,SUMIFS(SAÍDAS[Valor],SAÍDAS[Categoria],$B$534,SAÍDAS[Status],"Concluído",SAÍDAS[Mês],C$5,SAÍDAS[Ano],$B$5,SAÍDAS[Subcategoria],$B547),SUMIFS(SAÍDAS[Valor],SAÍDAS[Categoria],$B$534,SAÍDAS[Mês],C$5,SAÍDAS[Ano],$B$5,SAÍDAS[Subcategoria],$B547))))</f>
        <v/>
      </c>
      <c r="D547" s="61" t="str">
        <f>IF($B547="","",IF($B$534="","",IF($F$4=1,SUMIFS(SAÍDAS[Valor],SAÍDAS[Categoria],$B$534,SAÍDAS[Status],"Concluído",SAÍDAS[Mês],D$5,SAÍDAS[Ano],$B$5,SAÍDAS[Subcategoria],$B547),SUMIFS(SAÍDAS[Valor],SAÍDAS[Categoria],$B$534,SAÍDAS[Mês],D$5,SAÍDAS[Ano],$B$5,SAÍDAS[Subcategoria],$B547))))</f>
        <v/>
      </c>
      <c r="E547" s="61" t="str">
        <f>IF($B547="","",IF($B$534="","",IF($F$4=1,SUMIFS(SAÍDAS[Valor],SAÍDAS[Categoria],$B$534,SAÍDAS[Status],"Concluído",SAÍDAS[Mês],E$5,SAÍDAS[Ano],$B$5,SAÍDAS[Subcategoria],$B547),SUMIFS(SAÍDAS[Valor],SAÍDAS[Categoria],$B$534,SAÍDAS[Mês],E$5,SAÍDAS[Ano],$B$5,SAÍDAS[Subcategoria],$B547))))</f>
        <v/>
      </c>
      <c r="F547" s="61" t="str">
        <f>IF($B547="","",IF($B$534="","",IF($F$4=1,SUMIFS(SAÍDAS[Valor],SAÍDAS[Categoria],$B$534,SAÍDAS[Status],"Concluído",SAÍDAS[Mês],F$5,SAÍDAS[Ano],$B$5,SAÍDAS[Subcategoria],$B547),SUMIFS(SAÍDAS[Valor],SAÍDAS[Categoria],$B$534,SAÍDAS[Mês],F$5,SAÍDAS[Ano],$B$5,SAÍDAS[Subcategoria],$B547))))</f>
        <v/>
      </c>
      <c r="G547" s="61" t="str">
        <f>IF($B547="","",IF($B$534="","",IF($F$4=1,SUMIFS(SAÍDAS[Valor],SAÍDAS[Categoria],$B$534,SAÍDAS[Status],"Concluído",SAÍDAS[Mês],G$5,SAÍDAS[Ano],$B$5,SAÍDAS[Subcategoria],$B547),SUMIFS(SAÍDAS[Valor],SAÍDAS[Categoria],$B$534,SAÍDAS[Mês],G$5,SAÍDAS[Ano],$B$5,SAÍDAS[Subcategoria],$B547))))</f>
        <v/>
      </c>
      <c r="H547" s="61" t="str">
        <f>IF($B547="","",IF($B$534="","",IF($F$4=1,SUMIFS(SAÍDAS[Valor],SAÍDAS[Categoria],$B$534,SAÍDAS[Status],"Concluído",SAÍDAS[Mês],H$5,SAÍDAS[Ano],$B$5,SAÍDAS[Subcategoria],$B547),SUMIFS(SAÍDAS[Valor],SAÍDAS[Categoria],$B$534,SAÍDAS[Mês],H$5,SAÍDAS[Ano],$B$5,SAÍDAS[Subcategoria],$B547))))</f>
        <v/>
      </c>
      <c r="I547" s="61" t="str">
        <f>IF($B547="","",IF($B$534="","",IF($F$4=1,SUMIFS(SAÍDAS[Valor],SAÍDAS[Categoria],$B$534,SAÍDAS[Status],"Concluído",SAÍDAS[Mês],I$5,SAÍDAS[Ano],$B$5,SAÍDAS[Subcategoria],$B547),SUMIFS(SAÍDAS[Valor],SAÍDAS[Categoria],$B$534,SAÍDAS[Mês],I$5,SAÍDAS[Ano],$B$5,SAÍDAS[Subcategoria],$B547))))</f>
        <v/>
      </c>
      <c r="J547" s="61" t="str">
        <f>IF($B547="","",IF($B$534="","",IF($F$4=1,SUMIFS(SAÍDAS[Valor],SAÍDAS[Categoria],$B$534,SAÍDAS[Status],"Concluído",SAÍDAS[Mês],J$5,SAÍDAS[Ano],$B$5,SAÍDAS[Subcategoria],$B547),SUMIFS(SAÍDAS[Valor],SAÍDAS[Categoria],$B$534,SAÍDAS[Mês],J$5,SAÍDAS[Ano],$B$5,SAÍDAS[Subcategoria],$B547))))</f>
        <v/>
      </c>
      <c r="K547" s="61" t="str">
        <f>IF($B547="","",IF($B$534="","",IF($F$4=1,SUMIFS(SAÍDAS[Valor],SAÍDAS[Categoria],$B$534,SAÍDAS[Status],"Concluído",SAÍDAS[Mês],K$5,SAÍDAS[Ano],$B$5,SAÍDAS[Subcategoria],$B547),SUMIFS(SAÍDAS[Valor],SAÍDAS[Categoria],$B$534,SAÍDAS[Mês],K$5,SAÍDAS[Ano],$B$5,SAÍDAS[Subcategoria],$B547))))</f>
        <v/>
      </c>
      <c r="L547" s="61" t="str">
        <f>IF($B547="","",IF($B$534="","",IF($F$4=1,SUMIFS(SAÍDAS[Valor],SAÍDAS[Categoria],$B$534,SAÍDAS[Status],"Concluído",SAÍDAS[Mês],L$5,SAÍDAS[Ano],$B$5,SAÍDAS[Subcategoria],$B547),SUMIFS(SAÍDAS[Valor],SAÍDAS[Categoria],$B$534,SAÍDAS[Mês],L$5,SAÍDAS[Ano],$B$5,SAÍDAS[Subcategoria],$B547))))</f>
        <v/>
      </c>
      <c r="M547" s="61" t="str">
        <f>IF($B547="","",IF($B$534="","",IF($F$4=1,SUMIFS(SAÍDAS[Valor],SAÍDAS[Categoria],$B$534,SAÍDAS[Status],"Concluído",SAÍDAS[Mês],M$5,SAÍDAS[Ano],$B$5,SAÍDAS[Subcategoria],$B547),SUMIFS(SAÍDAS[Valor],SAÍDAS[Categoria],$B$534,SAÍDAS[Mês],M$5,SAÍDAS[Ano],$B$5,SAÍDAS[Subcategoria],$B547))))</f>
        <v/>
      </c>
      <c r="N547" s="61" t="str">
        <f>IF($B547="","",IF($B$534="","",IF($F$4=1,SUMIFS(SAÍDAS[Valor],SAÍDAS[Categoria],$B$534,SAÍDAS[Status],"Concluído",SAÍDAS[Mês],N$5,SAÍDAS[Ano],$B$5,SAÍDAS[Subcategoria],$B547),SUMIFS(SAÍDAS[Valor],SAÍDAS[Categoria],$B$534,SAÍDAS[Mês],N$5,SAÍDAS[Ano],$B$5,SAÍDAS[Subcategoria],$B547))))</f>
        <v/>
      </c>
      <c r="O547" s="57">
        <f t="shared" si="21"/>
        <v>0</v>
      </c>
    </row>
    <row r="548" spans="2:15" x14ac:dyDescent="0.3">
      <c r="B548" s="93" t="str">
        <f>IF('PLANO DE CONTAS'!D130="","",'PLANO DE CONTAS'!D130)</f>
        <v/>
      </c>
      <c r="C548" s="61" t="str">
        <f>IF($B548="","",IF($B$534="","",IF($F$4=1,SUMIFS(SAÍDAS[Valor],SAÍDAS[Categoria],$B$534,SAÍDAS[Status],"Concluído",SAÍDAS[Mês],C$5,SAÍDAS[Ano],$B$5,SAÍDAS[Subcategoria],$B548),SUMIFS(SAÍDAS[Valor],SAÍDAS[Categoria],$B$534,SAÍDAS[Mês],C$5,SAÍDAS[Ano],$B$5,SAÍDAS[Subcategoria],$B548))))</f>
        <v/>
      </c>
      <c r="D548" s="61" t="str">
        <f>IF($B548="","",IF($B$534="","",IF($F$4=1,SUMIFS(SAÍDAS[Valor],SAÍDAS[Categoria],$B$534,SAÍDAS[Status],"Concluído",SAÍDAS[Mês],D$5,SAÍDAS[Ano],$B$5,SAÍDAS[Subcategoria],$B548),SUMIFS(SAÍDAS[Valor],SAÍDAS[Categoria],$B$534,SAÍDAS[Mês],D$5,SAÍDAS[Ano],$B$5,SAÍDAS[Subcategoria],$B548))))</f>
        <v/>
      </c>
      <c r="E548" s="61" t="str">
        <f>IF($B548="","",IF($B$534="","",IF($F$4=1,SUMIFS(SAÍDAS[Valor],SAÍDAS[Categoria],$B$534,SAÍDAS[Status],"Concluído",SAÍDAS[Mês],E$5,SAÍDAS[Ano],$B$5,SAÍDAS[Subcategoria],$B548),SUMIFS(SAÍDAS[Valor],SAÍDAS[Categoria],$B$534,SAÍDAS[Mês],E$5,SAÍDAS[Ano],$B$5,SAÍDAS[Subcategoria],$B548))))</f>
        <v/>
      </c>
      <c r="F548" s="61" t="str">
        <f>IF($B548="","",IF($B$534="","",IF($F$4=1,SUMIFS(SAÍDAS[Valor],SAÍDAS[Categoria],$B$534,SAÍDAS[Status],"Concluído",SAÍDAS[Mês],F$5,SAÍDAS[Ano],$B$5,SAÍDAS[Subcategoria],$B548),SUMIFS(SAÍDAS[Valor],SAÍDAS[Categoria],$B$534,SAÍDAS[Mês],F$5,SAÍDAS[Ano],$B$5,SAÍDAS[Subcategoria],$B548))))</f>
        <v/>
      </c>
      <c r="G548" s="61" t="str">
        <f>IF($B548="","",IF($B$534="","",IF($F$4=1,SUMIFS(SAÍDAS[Valor],SAÍDAS[Categoria],$B$534,SAÍDAS[Status],"Concluído",SAÍDAS[Mês],G$5,SAÍDAS[Ano],$B$5,SAÍDAS[Subcategoria],$B548),SUMIFS(SAÍDAS[Valor],SAÍDAS[Categoria],$B$534,SAÍDAS[Mês],G$5,SAÍDAS[Ano],$B$5,SAÍDAS[Subcategoria],$B548))))</f>
        <v/>
      </c>
      <c r="H548" s="61" t="str">
        <f>IF($B548="","",IF($B$534="","",IF($F$4=1,SUMIFS(SAÍDAS[Valor],SAÍDAS[Categoria],$B$534,SAÍDAS[Status],"Concluído",SAÍDAS[Mês],H$5,SAÍDAS[Ano],$B$5,SAÍDAS[Subcategoria],$B548),SUMIFS(SAÍDAS[Valor],SAÍDAS[Categoria],$B$534,SAÍDAS[Mês],H$5,SAÍDAS[Ano],$B$5,SAÍDAS[Subcategoria],$B548))))</f>
        <v/>
      </c>
      <c r="I548" s="61" t="str">
        <f>IF($B548="","",IF($B$534="","",IF($F$4=1,SUMIFS(SAÍDAS[Valor],SAÍDAS[Categoria],$B$534,SAÍDAS[Status],"Concluído",SAÍDAS[Mês],I$5,SAÍDAS[Ano],$B$5,SAÍDAS[Subcategoria],$B548),SUMIFS(SAÍDAS[Valor],SAÍDAS[Categoria],$B$534,SAÍDAS[Mês],I$5,SAÍDAS[Ano],$B$5,SAÍDAS[Subcategoria],$B548))))</f>
        <v/>
      </c>
      <c r="J548" s="61" t="str">
        <f>IF($B548="","",IF($B$534="","",IF($F$4=1,SUMIFS(SAÍDAS[Valor],SAÍDAS[Categoria],$B$534,SAÍDAS[Status],"Concluído",SAÍDAS[Mês],J$5,SAÍDAS[Ano],$B$5,SAÍDAS[Subcategoria],$B548),SUMIFS(SAÍDAS[Valor],SAÍDAS[Categoria],$B$534,SAÍDAS[Mês],J$5,SAÍDAS[Ano],$B$5,SAÍDAS[Subcategoria],$B548))))</f>
        <v/>
      </c>
      <c r="K548" s="61" t="str">
        <f>IF($B548="","",IF($B$534="","",IF($F$4=1,SUMIFS(SAÍDAS[Valor],SAÍDAS[Categoria],$B$534,SAÍDAS[Status],"Concluído",SAÍDAS[Mês],K$5,SAÍDAS[Ano],$B$5,SAÍDAS[Subcategoria],$B548),SUMIFS(SAÍDAS[Valor],SAÍDAS[Categoria],$B$534,SAÍDAS[Mês],K$5,SAÍDAS[Ano],$B$5,SAÍDAS[Subcategoria],$B548))))</f>
        <v/>
      </c>
      <c r="L548" s="61" t="str">
        <f>IF($B548="","",IF($B$534="","",IF($F$4=1,SUMIFS(SAÍDAS[Valor],SAÍDAS[Categoria],$B$534,SAÍDAS[Status],"Concluído",SAÍDAS[Mês],L$5,SAÍDAS[Ano],$B$5,SAÍDAS[Subcategoria],$B548),SUMIFS(SAÍDAS[Valor],SAÍDAS[Categoria],$B$534,SAÍDAS[Mês],L$5,SAÍDAS[Ano],$B$5,SAÍDAS[Subcategoria],$B548))))</f>
        <v/>
      </c>
      <c r="M548" s="61" t="str">
        <f>IF($B548="","",IF($B$534="","",IF($F$4=1,SUMIFS(SAÍDAS[Valor],SAÍDAS[Categoria],$B$534,SAÍDAS[Status],"Concluído",SAÍDAS[Mês],M$5,SAÍDAS[Ano],$B$5,SAÍDAS[Subcategoria],$B548),SUMIFS(SAÍDAS[Valor],SAÍDAS[Categoria],$B$534,SAÍDAS[Mês],M$5,SAÍDAS[Ano],$B$5,SAÍDAS[Subcategoria],$B548))))</f>
        <v/>
      </c>
      <c r="N548" s="61" t="str">
        <f>IF($B548="","",IF($B$534="","",IF($F$4=1,SUMIFS(SAÍDAS[Valor],SAÍDAS[Categoria],$B$534,SAÍDAS[Status],"Concluído",SAÍDAS[Mês],N$5,SAÍDAS[Ano],$B$5,SAÍDAS[Subcategoria],$B548),SUMIFS(SAÍDAS[Valor],SAÍDAS[Categoria],$B$534,SAÍDAS[Mês],N$5,SAÍDAS[Ano],$B$5,SAÍDAS[Subcategoria],$B548))))</f>
        <v/>
      </c>
      <c r="O548" s="57">
        <f t="shared" si="21"/>
        <v>0</v>
      </c>
    </row>
    <row r="549" spans="2:15" x14ac:dyDescent="0.3">
      <c r="B549" s="93" t="str">
        <f>IF('PLANO DE CONTAS'!D131="","",'PLANO DE CONTAS'!D131)</f>
        <v/>
      </c>
      <c r="C549" s="61" t="str">
        <f>IF($B549="","",IF($B$534="","",IF($F$4=1,SUMIFS(SAÍDAS[Valor],SAÍDAS[Categoria],$B$534,SAÍDAS[Status],"Concluído",SAÍDAS[Mês],C$5,SAÍDAS[Ano],$B$5,SAÍDAS[Subcategoria],$B549),SUMIFS(SAÍDAS[Valor],SAÍDAS[Categoria],$B$534,SAÍDAS[Mês],C$5,SAÍDAS[Ano],$B$5,SAÍDAS[Subcategoria],$B549))))</f>
        <v/>
      </c>
      <c r="D549" s="61" t="str">
        <f>IF($B549="","",IF($B$534="","",IF($F$4=1,SUMIFS(SAÍDAS[Valor],SAÍDAS[Categoria],$B$534,SAÍDAS[Status],"Concluído",SAÍDAS[Mês],D$5,SAÍDAS[Ano],$B$5,SAÍDAS[Subcategoria],$B549),SUMIFS(SAÍDAS[Valor],SAÍDAS[Categoria],$B$534,SAÍDAS[Mês],D$5,SAÍDAS[Ano],$B$5,SAÍDAS[Subcategoria],$B549))))</f>
        <v/>
      </c>
      <c r="E549" s="61" t="str">
        <f>IF($B549="","",IF($B$534="","",IF($F$4=1,SUMIFS(SAÍDAS[Valor],SAÍDAS[Categoria],$B$534,SAÍDAS[Status],"Concluído",SAÍDAS[Mês],E$5,SAÍDAS[Ano],$B$5,SAÍDAS[Subcategoria],$B549),SUMIFS(SAÍDAS[Valor],SAÍDAS[Categoria],$B$534,SAÍDAS[Mês],E$5,SAÍDAS[Ano],$B$5,SAÍDAS[Subcategoria],$B549))))</f>
        <v/>
      </c>
      <c r="F549" s="61" t="str">
        <f>IF($B549="","",IF($B$534="","",IF($F$4=1,SUMIFS(SAÍDAS[Valor],SAÍDAS[Categoria],$B$534,SAÍDAS[Status],"Concluído",SAÍDAS[Mês],F$5,SAÍDAS[Ano],$B$5,SAÍDAS[Subcategoria],$B549),SUMIFS(SAÍDAS[Valor],SAÍDAS[Categoria],$B$534,SAÍDAS[Mês],F$5,SAÍDAS[Ano],$B$5,SAÍDAS[Subcategoria],$B549))))</f>
        <v/>
      </c>
      <c r="G549" s="61" t="str">
        <f>IF($B549="","",IF($B$534="","",IF($F$4=1,SUMIFS(SAÍDAS[Valor],SAÍDAS[Categoria],$B$534,SAÍDAS[Status],"Concluído",SAÍDAS[Mês],G$5,SAÍDAS[Ano],$B$5,SAÍDAS[Subcategoria],$B549),SUMIFS(SAÍDAS[Valor],SAÍDAS[Categoria],$B$534,SAÍDAS[Mês],G$5,SAÍDAS[Ano],$B$5,SAÍDAS[Subcategoria],$B549))))</f>
        <v/>
      </c>
      <c r="H549" s="61" t="str">
        <f>IF($B549="","",IF($B$534="","",IF($F$4=1,SUMIFS(SAÍDAS[Valor],SAÍDAS[Categoria],$B$534,SAÍDAS[Status],"Concluído",SAÍDAS[Mês],H$5,SAÍDAS[Ano],$B$5,SAÍDAS[Subcategoria],$B549),SUMIFS(SAÍDAS[Valor],SAÍDAS[Categoria],$B$534,SAÍDAS[Mês],H$5,SAÍDAS[Ano],$B$5,SAÍDAS[Subcategoria],$B549))))</f>
        <v/>
      </c>
      <c r="I549" s="61" t="str">
        <f>IF($B549="","",IF($B$534="","",IF($F$4=1,SUMIFS(SAÍDAS[Valor],SAÍDAS[Categoria],$B$534,SAÍDAS[Status],"Concluído",SAÍDAS[Mês],I$5,SAÍDAS[Ano],$B$5,SAÍDAS[Subcategoria],$B549),SUMIFS(SAÍDAS[Valor],SAÍDAS[Categoria],$B$534,SAÍDAS[Mês],I$5,SAÍDAS[Ano],$B$5,SAÍDAS[Subcategoria],$B549))))</f>
        <v/>
      </c>
      <c r="J549" s="61" t="str">
        <f>IF($B549="","",IF($B$534="","",IF($F$4=1,SUMIFS(SAÍDAS[Valor],SAÍDAS[Categoria],$B$534,SAÍDAS[Status],"Concluído",SAÍDAS[Mês],J$5,SAÍDAS[Ano],$B$5,SAÍDAS[Subcategoria],$B549),SUMIFS(SAÍDAS[Valor],SAÍDAS[Categoria],$B$534,SAÍDAS[Mês],J$5,SAÍDAS[Ano],$B$5,SAÍDAS[Subcategoria],$B549))))</f>
        <v/>
      </c>
      <c r="K549" s="61" t="str">
        <f>IF($B549="","",IF($B$534="","",IF($F$4=1,SUMIFS(SAÍDAS[Valor],SAÍDAS[Categoria],$B$534,SAÍDAS[Status],"Concluído",SAÍDAS[Mês],K$5,SAÍDAS[Ano],$B$5,SAÍDAS[Subcategoria],$B549),SUMIFS(SAÍDAS[Valor],SAÍDAS[Categoria],$B$534,SAÍDAS[Mês],K$5,SAÍDAS[Ano],$B$5,SAÍDAS[Subcategoria],$B549))))</f>
        <v/>
      </c>
      <c r="L549" s="61" t="str">
        <f>IF($B549="","",IF($B$534="","",IF($F$4=1,SUMIFS(SAÍDAS[Valor],SAÍDAS[Categoria],$B$534,SAÍDAS[Status],"Concluído",SAÍDAS[Mês],L$5,SAÍDAS[Ano],$B$5,SAÍDAS[Subcategoria],$B549),SUMIFS(SAÍDAS[Valor],SAÍDAS[Categoria],$B$534,SAÍDAS[Mês],L$5,SAÍDAS[Ano],$B$5,SAÍDAS[Subcategoria],$B549))))</f>
        <v/>
      </c>
      <c r="M549" s="61" t="str">
        <f>IF($B549="","",IF($B$534="","",IF($F$4=1,SUMIFS(SAÍDAS[Valor],SAÍDAS[Categoria],$B$534,SAÍDAS[Status],"Concluído",SAÍDAS[Mês],M$5,SAÍDAS[Ano],$B$5,SAÍDAS[Subcategoria],$B549),SUMIFS(SAÍDAS[Valor],SAÍDAS[Categoria],$B$534,SAÍDAS[Mês],M$5,SAÍDAS[Ano],$B$5,SAÍDAS[Subcategoria],$B549))))</f>
        <v/>
      </c>
      <c r="N549" s="61" t="str">
        <f>IF($B549="","",IF($B$534="","",IF($F$4=1,SUMIFS(SAÍDAS[Valor],SAÍDAS[Categoria],$B$534,SAÍDAS[Status],"Concluído",SAÍDAS[Mês],N$5,SAÍDAS[Ano],$B$5,SAÍDAS[Subcategoria],$B549),SUMIFS(SAÍDAS[Valor],SAÍDAS[Categoria],$B$534,SAÍDAS[Mês],N$5,SAÍDAS[Ano],$B$5,SAÍDAS[Subcategoria],$B549))))</f>
        <v/>
      </c>
      <c r="O549" s="57">
        <f t="shared" si="21"/>
        <v>0</v>
      </c>
    </row>
    <row r="550" spans="2:15" x14ac:dyDescent="0.3">
      <c r="B550" s="93" t="str">
        <f>IF('PLANO DE CONTAS'!D132="","",'PLANO DE CONTAS'!D132)</f>
        <v/>
      </c>
      <c r="C550" s="61" t="str">
        <f>IF($B550="","",IF($B$534="","",IF($F$4=1,SUMIFS(SAÍDAS[Valor],SAÍDAS[Categoria],$B$534,SAÍDAS[Status],"Concluído",SAÍDAS[Mês],C$5,SAÍDAS[Ano],$B$5,SAÍDAS[Subcategoria],$B550),SUMIFS(SAÍDAS[Valor],SAÍDAS[Categoria],$B$534,SAÍDAS[Mês],C$5,SAÍDAS[Ano],$B$5,SAÍDAS[Subcategoria],$B550))))</f>
        <v/>
      </c>
      <c r="D550" s="61" t="str">
        <f>IF($B550="","",IF($B$534="","",IF($F$4=1,SUMIFS(SAÍDAS[Valor],SAÍDAS[Categoria],$B$534,SAÍDAS[Status],"Concluído",SAÍDAS[Mês],D$5,SAÍDAS[Ano],$B$5,SAÍDAS[Subcategoria],$B550),SUMIFS(SAÍDAS[Valor],SAÍDAS[Categoria],$B$534,SAÍDAS[Mês],D$5,SAÍDAS[Ano],$B$5,SAÍDAS[Subcategoria],$B550))))</f>
        <v/>
      </c>
      <c r="E550" s="61" t="str">
        <f>IF($B550="","",IF($B$534="","",IF($F$4=1,SUMIFS(SAÍDAS[Valor],SAÍDAS[Categoria],$B$534,SAÍDAS[Status],"Concluído",SAÍDAS[Mês],E$5,SAÍDAS[Ano],$B$5,SAÍDAS[Subcategoria],$B550),SUMIFS(SAÍDAS[Valor],SAÍDAS[Categoria],$B$534,SAÍDAS[Mês],E$5,SAÍDAS[Ano],$B$5,SAÍDAS[Subcategoria],$B550))))</f>
        <v/>
      </c>
      <c r="F550" s="61" t="str">
        <f>IF($B550="","",IF($B$534="","",IF($F$4=1,SUMIFS(SAÍDAS[Valor],SAÍDAS[Categoria],$B$534,SAÍDAS[Status],"Concluído",SAÍDAS[Mês],F$5,SAÍDAS[Ano],$B$5,SAÍDAS[Subcategoria],$B550),SUMIFS(SAÍDAS[Valor],SAÍDAS[Categoria],$B$534,SAÍDAS[Mês],F$5,SAÍDAS[Ano],$B$5,SAÍDAS[Subcategoria],$B550))))</f>
        <v/>
      </c>
      <c r="G550" s="61" t="str">
        <f>IF($B550="","",IF($B$534="","",IF($F$4=1,SUMIFS(SAÍDAS[Valor],SAÍDAS[Categoria],$B$534,SAÍDAS[Status],"Concluído",SAÍDAS[Mês],G$5,SAÍDAS[Ano],$B$5,SAÍDAS[Subcategoria],$B550),SUMIFS(SAÍDAS[Valor],SAÍDAS[Categoria],$B$534,SAÍDAS[Mês],G$5,SAÍDAS[Ano],$B$5,SAÍDAS[Subcategoria],$B550))))</f>
        <v/>
      </c>
      <c r="H550" s="61" t="str">
        <f>IF($B550="","",IF($B$534="","",IF($F$4=1,SUMIFS(SAÍDAS[Valor],SAÍDAS[Categoria],$B$534,SAÍDAS[Status],"Concluído",SAÍDAS[Mês],H$5,SAÍDAS[Ano],$B$5,SAÍDAS[Subcategoria],$B550),SUMIFS(SAÍDAS[Valor],SAÍDAS[Categoria],$B$534,SAÍDAS[Mês],H$5,SAÍDAS[Ano],$B$5,SAÍDAS[Subcategoria],$B550))))</f>
        <v/>
      </c>
      <c r="I550" s="61" t="str">
        <f>IF($B550="","",IF($B$534="","",IF($F$4=1,SUMIFS(SAÍDAS[Valor],SAÍDAS[Categoria],$B$534,SAÍDAS[Status],"Concluído",SAÍDAS[Mês],I$5,SAÍDAS[Ano],$B$5,SAÍDAS[Subcategoria],$B550),SUMIFS(SAÍDAS[Valor],SAÍDAS[Categoria],$B$534,SAÍDAS[Mês],I$5,SAÍDAS[Ano],$B$5,SAÍDAS[Subcategoria],$B550))))</f>
        <v/>
      </c>
      <c r="J550" s="61" t="str">
        <f>IF($B550="","",IF($B$534="","",IF($F$4=1,SUMIFS(SAÍDAS[Valor],SAÍDAS[Categoria],$B$534,SAÍDAS[Status],"Concluído",SAÍDAS[Mês],J$5,SAÍDAS[Ano],$B$5,SAÍDAS[Subcategoria],$B550),SUMIFS(SAÍDAS[Valor],SAÍDAS[Categoria],$B$534,SAÍDAS[Mês],J$5,SAÍDAS[Ano],$B$5,SAÍDAS[Subcategoria],$B550))))</f>
        <v/>
      </c>
      <c r="K550" s="61" t="str">
        <f>IF($B550="","",IF($B$534="","",IF($F$4=1,SUMIFS(SAÍDAS[Valor],SAÍDAS[Categoria],$B$534,SAÍDAS[Status],"Concluído",SAÍDAS[Mês],K$5,SAÍDAS[Ano],$B$5,SAÍDAS[Subcategoria],$B550),SUMIFS(SAÍDAS[Valor],SAÍDAS[Categoria],$B$534,SAÍDAS[Mês],K$5,SAÍDAS[Ano],$B$5,SAÍDAS[Subcategoria],$B550))))</f>
        <v/>
      </c>
      <c r="L550" s="61" t="str">
        <f>IF($B550="","",IF($B$534="","",IF($F$4=1,SUMIFS(SAÍDAS[Valor],SAÍDAS[Categoria],$B$534,SAÍDAS[Status],"Concluído",SAÍDAS[Mês],L$5,SAÍDAS[Ano],$B$5,SAÍDAS[Subcategoria],$B550),SUMIFS(SAÍDAS[Valor],SAÍDAS[Categoria],$B$534,SAÍDAS[Mês],L$5,SAÍDAS[Ano],$B$5,SAÍDAS[Subcategoria],$B550))))</f>
        <v/>
      </c>
      <c r="M550" s="61" t="str">
        <f>IF($B550="","",IF($B$534="","",IF($F$4=1,SUMIFS(SAÍDAS[Valor],SAÍDAS[Categoria],$B$534,SAÍDAS[Status],"Concluído",SAÍDAS[Mês],M$5,SAÍDAS[Ano],$B$5,SAÍDAS[Subcategoria],$B550),SUMIFS(SAÍDAS[Valor],SAÍDAS[Categoria],$B$534,SAÍDAS[Mês],M$5,SAÍDAS[Ano],$B$5,SAÍDAS[Subcategoria],$B550))))</f>
        <v/>
      </c>
      <c r="N550" s="61" t="str">
        <f>IF($B550="","",IF($B$534="","",IF($F$4=1,SUMIFS(SAÍDAS[Valor],SAÍDAS[Categoria],$B$534,SAÍDAS[Status],"Concluído",SAÍDAS[Mês],N$5,SAÍDAS[Ano],$B$5,SAÍDAS[Subcategoria],$B550),SUMIFS(SAÍDAS[Valor],SAÍDAS[Categoria],$B$534,SAÍDAS[Mês],N$5,SAÍDAS[Ano],$B$5,SAÍDAS[Subcategoria],$B550))))</f>
        <v/>
      </c>
      <c r="O550" s="57">
        <f t="shared" si="21"/>
        <v>0</v>
      </c>
    </row>
    <row r="551" spans="2:15" x14ac:dyDescent="0.3">
      <c r="B551" s="93" t="str">
        <f>IF('PLANO DE CONTAS'!D133="","",'PLANO DE CONTAS'!D133)</f>
        <v/>
      </c>
      <c r="C551" s="61" t="str">
        <f>IF($B551="","",IF($B$534="","",IF($F$4=1,SUMIFS(SAÍDAS[Valor],SAÍDAS[Categoria],$B$534,SAÍDAS[Status],"Concluído",SAÍDAS[Mês],C$5,SAÍDAS[Ano],$B$5,SAÍDAS[Subcategoria],$B551),SUMIFS(SAÍDAS[Valor],SAÍDAS[Categoria],$B$534,SAÍDAS[Mês],C$5,SAÍDAS[Ano],$B$5,SAÍDAS[Subcategoria],$B551))))</f>
        <v/>
      </c>
      <c r="D551" s="61" t="str">
        <f>IF($B551="","",IF($B$534="","",IF($F$4=1,SUMIFS(SAÍDAS[Valor],SAÍDAS[Categoria],$B$534,SAÍDAS[Status],"Concluído",SAÍDAS[Mês],D$5,SAÍDAS[Ano],$B$5,SAÍDAS[Subcategoria],$B551),SUMIFS(SAÍDAS[Valor],SAÍDAS[Categoria],$B$534,SAÍDAS[Mês],D$5,SAÍDAS[Ano],$B$5,SAÍDAS[Subcategoria],$B551))))</f>
        <v/>
      </c>
      <c r="E551" s="61" t="str">
        <f>IF($B551="","",IF($B$534="","",IF($F$4=1,SUMIFS(SAÍDAS[Valor],SAÍDAS[Categoria],$B$534,SAÍDAS[Status],"Concluído",SAÍDAS[Mês],E$5,SAÍDAS[Ano],$B$5,SAÍDAS[Subcategoria],$B551),SUMIFS(SAÍDAS[Valor],SAÍDAS[Categoria],$B$534,SAÍDAS[Mês],E$5,SAÍDAS[Ano],$B$5,SAÍDAS[Subcategoria],$B551))))</f>
        <v/>
      </c>
      <c r="F551" s="61" t="str">
        <f>IF($B551="","",IF($B$534="","",IF($F$4=1,SUMIFS(SAÍDAS[Valor],SAÍDAS[Categoria],$B$534,SAÍDAS[Status],"Concluído",SAÍDAS[Mês],F$5,SAÍDAS[Ano],$B$5,SAÍDAS[Subcategoria],$B551),SUMIFS(SAÍDAS[Valor],SAÍDAS[Categoria],$B$534,SAÍDAS[Mês],F$5,SAÍDAS[Ano],$B$5,SAÍDAS[Subcategoria],$B551))))</f>
        <v/>
      </c>
      <c r="G551" s="61" t="str">
        <f>IF($B551="","",IF($B$534="","",IF($F$4=1,SUMIFS(SAÍDAS[Valor],SAÍDAS[Categoria],$B$534,SAÍDAS[Status],"Concluído",SAÍDAS[Mês],G$5,SAÍDAS[Ano],$B$5,SAÍDAS[Subcategoria],$B551),SUMIFS(SAÍDAS[Valor],SAÍDAS[Categoria],$B$534,SAÍDAS[Mês],G$5,SAÍDAS[Ano],$B$5,SAÍDAS[Subcategoria],$B551))))</f>
        <v/>
      </c>
      <c r="H551" s="61" t="str">
        <f>IF($B551="","",IF($B$534="","",IF($F$4=1,SUMIFS(SAÍDAS[Valor],SAÍDAS[Categoria],$B$534,SAÍDAS[Status],"Concluído",SAÍDAS[Mês],H$5,SAÍDAS[Ano],$B$5,SAÍDAS[Subcategoria],$B551),SUMIFS(SAÍDAS[Valor],SAÍDAS[Categoria],$B$534,SAÍDAS[Mês],H$5,SAÍDAS[Ano],$B$5,SAÍDAS[Subcategoria],$B551))))</f>
        <v/>
      </c>
      <c r="I551" s="61" t="str">
        <f>IF($B551="","",IF($B$534="","",IF($F$4=1,SUMIFS(SAÍDAS[Valor],SAÍDAS[Categoria],$B$534,SAÍDAS[Status],"Concluído",SAÍDAS[Mês],I$5,SAÍDAS[Ano],$B$5,SAÍDAS[Subcategoria],$B551),SUMIFS(SAÍDAS[Valor],SAÍDAS[Categoria],$B$534,SAÍDAS[Mês],I$5,SAÍDAS[Ano],$B$5,SAÍDAS[Subcategoria],$B551))))</f>
        <v/>
      </c>
      <c r="J551" s="61" t="str">
        <f>IF($B551="","",IF($B$534="","",IF($F$4=1,SUMIFS(SAÍDAS[Valor],SAÍDAS[Categoria],$B$534,SAÍDAS[Status],"Concluído",SAÍDAS[Mês],J$5,SAÍDAS[Ano],$B$5,SAÍDAS[Subcategoria],$B551),SUMIFS(SAÍDAS[Valor],SAÍDAS[Categoria],$B$534,SAÍDAS[Mês],J$5,SAÍDAS[Ano],$B$5,SAÍDAS[Subcategoria],$B551))))</f>
        <v/>
      </c>
      <c r="K551" s="61" t="str">
        <f>IF($B551="","",IF($B$534="","",IF($F$4=1,SUMIFS(SAÍDAS[Valor],SAÍDAS[Categoria],$B$534,SAÍDAS[Status],"Concluído",SAÍDAS[Mês],K$5,SAÍDAS[Ano],$B$5,SAÍDAS[Subcategoria],$B551),SUMIFS(SAÍDAS[Valor],SAÍDAS[Categoria],$B$534,SAÍDAS[Mês],K$5,SAÍDAS[Ano],$B$5,SAÍDAS[Subcategoria],$B551))))</f>
        <v/>
      </c>
      <c r="L551" s="61" t="str">
        <f>IF($B551="","",IF($B$534="","",IF($F$4=1,SUMIFS(SAÍDAS[Valor],SAÍDAS[Categoria],$B$534,SAÍDAS[Status],"Concluído",SAÍDAS[Mês],L$5,SAÍDAS[Ano],$B$5,SAÍDAS[Subcategoria],$B551),SUMIFS(SAÍDAS[Valor],SAÍDAS[Categoria],$B$534,SAÍDAS[Mês],L$5,SAÍDAS[Ano],$B$5,SAÍDAS[Subcategoria],$B551))))</f>
        <v/>
      </c>
      <c r="M551" s="61" t="str">
        <f>IF($B551="","",IF($B$534="","",IF($F$4=1,SUMIFS(SAÍDAS[Valor],SAÍDAS[Categoria],$B$534,SAÍDAS[Status],"Concluído",SAÍDAS[Mês],M$5,SAÍDAS[Ano],$B$5,SAÍDAS[Subcategoria],$B551),SUMIFS(SAÍDAS[Valor],SAÍDAS[Categoria],$B$534,SAÍDAS[Mês],M$5,SAÍDAS[Ano],$B$5,SAÍDAS[Subcategoria],$B551))))</f>
        <v/>
      </c>
      <c r="N551" s="61" t="str">
        <f>IF($B551="","",IF($B$534="","",IF($F$4=1,SUMIFS(SAÍDAS[Valor],SAÍDAS[Categoria],$B$534,SAÍDAS[Status],"Concluído",SAÍDAS[Mês],N$5,SAÍDAS[Ano],$B$5,SAÍDAS[Subcategoria],$B551),SUMIFS(SAÍDAS[Valor],SAÍDAS[Categoria],$B$534,SAÍDAS[Mês],N$5,SAÍDAS[Ano],$B$5,SAÍDAS[Subcategoria],$B551))))</f>
        <v/>
      </c>
      <c r="O551" s="57">
        <f t="shared" si="21"/>
        <v>0</v>
      </c>
    </row>
    <row r="552" spans="2:15" x14ac:dyDescent="0.3">
      <c r="B552" s="93" t="str">
        <f>IF('PLANO DE CONTAS'!D134="","",'PLANO DE CONTAS'!D134)</f>
        <v/>
      </c>
      <c r="C552" s="61" t="str">
        <f>IF($B552="","",IF($B$534="","",IF($F$4=1,SUMIFS(SAÍDAS[Valor],SAÍDAS[Categoria],$B$534,SAÍDAS[Status],"Concluído",SAÍDAS[Mês],C$5,SAÍDAS[Ano],$B$5,SAÍDAS[Subcategoria],$B552),SUMIFS(SAÍDAS[Valor],SAÍDAS[Categoria],$B$534,SAÍDAS[Mês],C$5,SAÍDAS[Ano],$B$5,SAÍDAS[Subcategoria],$B552))))</f>
        <v/>
      </c>
      <c r="D552" s="61" t="str">
        <f>IF($B552="","",IF($B$534="","",IF($F$4=1,SUMIFS(SAÍDAS[Valor],SAÍDAS[Categoria],$B$534,SAÍDAS[Status],"Concluído",SAÍDAS[Mês],D$5,SAÍDAS[Ano],$B$5,SAÍDAS[Subcategoria],$B552),SUMIFS(SAÍDAS[Valor],SAÍDAS[Categoria],$B$534,SAÍDAS[Mês],D$5,SAÍDAS[Ano],$B$5,SAÍDAS[Subcategoria],$B552))))</f>
        <v/>
      </c>
      <c r="E552" s="61" t="str">
        <f>IF($B552="","",IF($B$534="","",IF($F$4=1,SUMIFS(SAÍDAS[Valor],SAÍDAS[Categoria],$B$534,SAÍDAS[Status],"Concluído",SAÍDAS[Mês],E$5,SAÍDAS[Ano],$B$5,SAÍDAS[Subcategoria],$B552),SUMIFS(SAÍDAS[Valor],SAÍDAS[Categoria],$B$534,SAÍDAS[Mês],E$5,SAÍDAS[Ano],$B$5,SAÍDAS[Subcategoria],$B552))))</f>
        <v/>
      </c>
      <c r="F552" s="61" t="str">
        <f>IF($B552="","",IF($B$534="","",IF($F$4=1,SUMIFS(SAÍDAS[Valor],SAÍDAS[Categoria],$B$534,SAÍDAS[Status],"Concluído",SAÍDAS[Mês],F$5,SAÍDAS[Ano],$B$5,SAÍDAS[Subcategoria],$B552),SUMIFS(SAÍDAS[Valor],SAÍDAS[Categoria],$B$534,SAÍDAS[Mês],F$5,SAÍDAS[Ano],$B$5,SAÍDAS[Subcategoria],$B552))))</f>
        <v/>
      </c>
      <c r="G552" s="61" t="str">
        <f>IF($B552="","",IF($B$534="","",IF($F$4=1,SUMIFS(SAÍDAS[Valor],SAÍDAS[Categoria],$B$534,SAÍDAS[Status],"Concluído",SAÍDAS[Mês],G$5,SAÍDAS[Ano],$B$5,SAÍDAS[Subcategoria],$B552),SUMIFS(SAÍDAS[Valor],SAÍDAS[Categoria],$B$534,SAÍDAS[Mês],G$5,SAÍDAS[Ano],$B$5,SAÍDAS[Subcategoria],$B552))))</f>
        <v/>
      </c>
      <c r="H552" s="61" t="str">
        <f>IF($B552="","",IF($B$534="","",IF($F$4=1,SUMIFS(SAÍDAS[Valor],SAÍDAS[Categoria],$B$534,SAÍDAS[Status],"Concluído",SAÍDAS[Mês],H$5,SAÍDAS[Ano],$B$5,SAÍDAS[Subcategoria],$B552),SUMIFS(SAÍDAS[Valor],SAÍDAS[Categoria],$B$534,SAÍDAS[Mês],H$5,SAÍDAS[Ano],$B$5,SAÍDAS[Subcategoria],$B552))))</f>
        <v/>
      </c>
      <c r="I552" s="61" t="str">
        <f>IF($B552="","",IF($B$534="","",IF($F$4=1,SUMIFS(SAÍDAS[Valor],SAÍDAS[Categoria],$B$534,SAÍDAS[Status],"Concluído",SAÍDAS[Mês],I$5,SAÍDAS[Ano],$B$5,SAÍDAS[Subcategoria],$B552),SUMIFS(SAÍDAS[Valor],SAÍDAS[Categoria],$B$534,SAÍDAS[Mês],I$5,SAÍDAS[Ano],$B$5,SAÍDAS[Subcategoria],$B552))))</f>
        <v/>
      </c>
      <c r="J552" s="61" t="str">
        <f>IF($B552="","",IF($B$534="","",IF($F$4=1,SUMIFS(SAÍDAS[Valor],SAÍDAS[Categoria],$B$534,SAÍDAS[Status],"Concluído",SAÍDAS[Mês],J$5,SAÍDAS[Ano],$B$5,SAÍDAS[Subcategoria],$B552),SUMIFS(SAÍDAS[Valor],SAÍDAS[Categoria],$B$534,SAÍDAS[Mês],J$5,SAÍDAS[Ano],$B$5,SAÍDAS[Subcategoria],$B552))))</f>
        <v/>
      </c>
      <c r="K552" s="61" t="str">
        <f>IF($B552="","",IF($B$534="","",IF($F$4=1,SUMIFS(SAÍDAS[Valor],SAÍDAS[Categoria],$B$534,SAÍDAS[Status],"Concluído",SAÍDAS[Mês],K$5,SAÍDAS[Ano],$B$5,SAÍDAS[Subcategoria],$B552),SUMIFS(SAÍDAS[Valor],SAÍDAS[Categoria],$B$534,SAÍDAS[Mês],K$5,SAÍDAS[Ano],$B$5,SAÍDAS[Subcategoria],$B552))))</f>
        <v/>
      </c>
      <c r="L552" s="61" t="str">
        <f>IF($B552="","",IF($B$534="","",IF($F$4=1,SUMIFS(SAÍDAS[Valor],SAÍDAS[Categoria],$B$534,SAÍDAS[Status],"Concluído",SAÍDAS[Mês],L$5,SAÍDAS[Ano],$B$5,SAÍDAS[Subcategoria],$B552),SUMIFS(SAÍDAS[Valor],SAÍDAS[Categoria],$B$534,SAÍDAS[Mês],L$5,SAÍDAS[Ano],$B$5,SAÍDAS[Subcategoria],$B552))))</f>
        <v/>
      </c>
      <c r="M552" s="61" t="str">
        <f>IF($B552="","",IF($B$534="","",IF($F$4=1,SUMIFS(SAÍDAS[Valor],SAÍDAS[Categoria],$B$534,SAÍDAS[Status],"Concluído",SAÍDAS[Mês],M$5,SAÍDAS[Ano],$B$5,SAÍDAS[Subcategoria],$B552),SUMIFS(SAÍDAS[Valor],SAÍDAS[Categoria],$B$534,SAÍDAS[Mês],M$5,SAÍDAS[Ano],$B$5,SAÍDAS[Subcategoria],$B552))))</f>
        <v/>
      </c>
      <c r="N552" s="61" t="str">
        <f>IF($B552="","",IF($B$534="","",IF($F$4=1,SUMIFS(SAÍDAS[Valor],SAÍDAS[Categoria],$B$534,SAÍDAS[Status],"Concluído",SAÍDAS[Mês],N$5,SAÍDAS[Ano],$B$5,SAÍDAS[Subcategoria],$B552),SUMIFS(SAÍDAS[Valor],SAÍDAS[Categoria],$B$534,SAÍDAS[Mês],N$5,SAÍDAS[Ano],$B$5,SAÍDAS[Subcategoria],$B552))))</f>
        <v/>
      </c>
      <c r="O552" s="57">
        <f t="shared" si="21"/>
        <v>0</v>
      </c>
    </row>
    <row r="553" spans="2:15" x14ac:dyDescent="0.3">
      <c r="B553" s="93" t="str">
        <f>IF('PLANO DE CONTAS'!D135="","",'PLANO DE CONTAS'!D135)</f>
        <v/>
      </c>
      <c r="C553" s="61" t="str">
        <f>IF($B553="","",IF($B$534="","",IF($F$4=1,SUMIFS(SAÍDAS[Valor],SAÍDAS[Categoria],$B$534,SAÍDAS[Status],"Concluído",SAÍDAS[Mês],C$5,SAÍDAS[Ano],$B$5,SAÍDAS[Subcategoria],$B553),SUMIFS(SAÍDAS[Valor],SAÍDAS[Categoria],$B$534,SAÍDAS[Mês],C$5,SAÍDAS[Ano],$B$5,SAÍDAS[Subcategoria],$B553))))</f>
        <v/>
      </c>
      <c r="D553" s="61" t="str">
        <f>IF($B553="","",IF($B$534="","",IF($F$4=1,SUMIFS(SAÍDAS[Valor],SAÍDAS[Categoria],$B$534,SAÍDAS[Status],"Concluído",SAÍDAS[Mês],D$5,SAÍDAS[Ano],$B$5,SAÍDAS[Subcategoria],$B553),SUMIFS(SAÍDAS[Valor],SAÍDAS[Categoria],$B$534,SAÍDAS[Mês],D$5,SAÍDAS[Ano],$B$5,SAÍDAS[Subcategoria],$B553))))</f>
        <v/>
      </c>
      <c r="E553" s="61" t="str">
        <f>IF($B553="","",IF($B$534="","",IF($F$4=1,SUMIFS(SAÍDAS[Valor],SAÍDAS[Categoria],$B$534,SAÍDAS[Status],"Concluído",SAÍDAS[Mês],E$5,SAÍDAS[Ano],$B$5,SAÍDAS[Subcategoria],$B553),SUMIFS(SAÍDAS[Valor],SAÍDAS[Categoria],$B$534,SAÍDAS[Mês],E$5,SAÍDAS[Ano],$B$5,SAÍDAS[Subcategoria],$B553))))</f>
        <v/>
      </c>
      <c r="F553" s="61" t="str">
        <f>IF($B553="","",IF($B$534="","",IF($F$4=1,SUMIFS(SAÍDAS[Valor],SAÍDAS[Categoria],$B$534,SAÍDAS[Status],"Concluído",SAÍDAS[Mês],F$5,SAÍDAS[Ano],$B$5,SAÍDAS[Subcategoria],$B553),SUMIFS(SAÍDAS[Valor],SAÍDAS[Categoria],$B$534,SAÍDAS[Mês],F$5,SAÍDAS[Ano],$B$5,SAÍDAS[Subcategoria],$B553))))</f>
        <v/>
      </c>
      <c r="G553" s="61" t="str">
        <f>IF($B553="","",IF($B$534="","",IF($F$4=1,SUMIFS(SAÍDAS[Valor],SAÍDAS[Categoria],$B$534,SAÍDAS[Status],"Concluído",SAÍDAS[Mês],G$5,SAÍDAS[Ano],$B$5,SAÍDAS[Subcategoria],$B553),SUMIFS(SAÍDAS[Valor],SAÍDAS[Categoria],$B$534,SAÍDAS[Mês],G$5,SAÍDAS[Ano],$B$5,SAÍDAS[Subcategoria],$B553))))</f>
        <v/>
      </c>
      <c r="H553" s="61" t="str">
        <f>IF($B553="","",IF($B$534="","",IF($F$4=1,SUMIFS(SAÍDAS[Valor],SAÍDAS[Categoria],$B$534,SAÍDAS[Status],"Concluído",SAÍDAS[Mês],H$5,SAÍDAS[Ano],$B$5,SAÍDAS[Subcategoria],$B553),SUMIFS(SAÍDAS[Valor],SAÍDAS[Categoria],$B$534,SAÍDAS[Mês],H$5,SAÍDAS[Ano],$B$5,SAÍDAS[Subcategoria],$B553))))</f>
        <v/>
      </c>
      <c r="I553" s="61" t="str">
        <f>IF($B553="","",IF($B$534="","",IF($F$4=1,SUMIFS(SAÍDAS[Valor],SAÍDAS[Categoria],$B$534,SAÍDAS[Status],"Concluído",SAÍDAS[Mês],I$5,SAÍDAS[Ano],$B$5,SAÍDAS[Subcategoria],$B553),SUMIFS(SAÍDAS[Valor],SAÍDAS[Categoria],$B$534,SAÍDAS[Mês],I$5,SAÍDAS[Ano],$B$5,SAÍDAS[Subcategoria],$B553))))</f>
        <v/>
      </c>
      <c r="J553" s="61" t="str">
        <f>IF($B553="","",IF($B$534="","",IF($F$4=1,SUMIFS(SAÍDAS[Valor],SAÍDAS[Categoria],$B$534,SAÍDAS[Status],"Concluído",SAÍDAS[Mês],J$5,SAÍDAS[Ano],$B$5,SAÍDAS[Subcategoria],$B553),SUMIFS(SAÍDAS[Valor],SAÍDAS[Categoria],$B$534,SAÍDAS[Mês],J$5,SAÍDAS[Ano],$B$5,SAÍDAS[Subcategoria],$B553))))</f>
        <v/>
      </c>
      <c r="K553" s="61" t="str">
        <f>IF($B553="","",IF($B$534="","",IF($F$4=1,SUMIFS(SAÍDAS[Valor],SAÍDAS[Categoria],$B$534,SAÍDAS[Status],"Concluído",SAÍDAS[Mês],K$5,SAÍDAS[Ano],$B$5,SAÍDAS[Subcategoria],$B553),SUMIFS(SAÍDAS[Valor],SAÍDAS[Categoria],$B$534,SAÍDAS[Mês],K$5,SAÍDAS[Ano],$B$5,SAÍDAS[Subcategoria],$B553))))</f>
        <v/>
      </c>
      <c r="L553" s="61" t="str">
        <f>IF($B553="","",IF($B$534="","",IF($F$4=1,SUMIFS(SAÍDAS[Valor],SAÍDAS[Categoria],$B$534,SAÍDAS[Status],"Concluído",SAÍDAS[Mês],L$5,SAÍDAS[Ano],$B$5,SAÍDAS[Subcategoria],$B553),SUMIFS(SAÍDAS[Valor],SAÍDAS[Categoria],$B$534,SAÍDAS[Mês],L$5,SAÍDAS[Ano],$B$5,SAÍDAS[Subcategoria],$B553))))</f>
        <v/>
      </c>
      <c r="M553" s="61" t="str">
        <f>IF($B553="","",IF($B$534="","",IF($F$4=1,SUMIFS(SAÍDAS[Valor],SAÍDAS[Categoria],$B$534,SAÍDAS[Status],"Concluído",SAÍDAS[Mês],M$5,SAÍDAS[Ano],$B$5,SAÍDAS[Subcategoria],$B553),SUMIFS(SAÍDAS[Valor],SAÍDAS[Categoria],$B$534,SAÍDAS[Mês],M$5,SAÍDAS[Ano],$B$5,SAÍDAS[Subcategoria],$B553))))</f>
        <v/>
      </c>
      <c r="N553" s="61" t="str">
        <f>IF($B553="","",IF($B$534="","",IF($F$4=1,SUMIFS(SAÍDAS[Valor],SAÍDAS[Categoria],$B$534,SAÍDAS[Status],"Concluído",SAÍDAS[Mês],N$5,SAÍDAS[Ano],$B$5,SAÍDAS[Subcategoria],$B553),SUMIFS(SAÍDAS[Valor],SAÍDAS[Categoria],$B$534,SAÍDAS[Mês],N$5,SAÍDAS[Ano],$B$5,SAÍDAS[Subcategoria],$B553))))</f>
        <v/>
      </c>
      <c r="O553" s="57">
        <f t="shared" si="21"/>
        <v>0</v>
      </c>
    </row>
    <row r="554" spans="2:15" x14ac:dyDescent="0.3">
      <c r="B554" s="93" t="str">
        <f>IF('PLANO DE CONTAS'!D136="","",'PLANO DE CONTAS'!D136)</f>
        <v/>
      </c>
      <c r="C554" s="61" t="str">
        <f>IF($B554="","",IF($B$534="","",IF($F$4=1,SUMIFS(SAÍDAS[Valor],SAÍDAS[Categoria],$B$534,SAÍDAS[Status],"Concluído",SAÍDAS[Mês],C$5,SAÍDAS[Ano],$B$5,SAÍDAS[Subcategoria],$B554),SUMIFS(SAÍDAS[Valor],SAÍDAS[Categoria],$B$534,SAÍDAS[Mês],C$5,SAÍDAS[Ano],$B$5,SAÍDAS[Subcategoria],$B554))))</f>
        <v/>
      </c>
      <c r="D554" s="61" t="str">
        <f>IF($B554="","",IF($B$534="","",IF($F$4=1,SUMIFS(SAÍDAS[Valor],SAÍDAS[Categoria],$B$534,SAÍDAS[Status],"Concluído",SAÍDAS[Mês],D$5,SAÍDAS[Ano],$B$5,SAÍDAS[Subcategoria],$B554),SUMIFS(SAÍDAS[Valor],SAÍDAS[Categoria],$B$534,SAÍDAS[Mês],D$5,SAÍDAS[Ano],$B$5,SAÍDAS[Subcategoria],$B554))))</f>
        <v/>
      </c>
      <c r="E554" s="61" t="str">
        <f>IF($B554="","",IF($B$534="","",IF($F$4=1,SUMIFS(SAÍDAS[Valor],SAÍDAS[Categoria],$B$534,SAÍDAS[Status],"Concluído",SAÍDAS[Mês],E$5,SAÍDAS[Ano],$B$5,SAÍDAS[Subcategoria],$B554),SUMIFS(SAÍDAS[Valor],SAÍDAS[Categoria],$B$534,SAÍDAS[Mês],E$5,SAÍDAS[Ano],$B$5,SAÍDAS[Subcategoria],$B554))))</f>
        <v/>
      </c>
      <c r="F554" s="61" t="str">
        <f>IF($B554="","",IF($B$534="","",IF($F$4=1,SUMIFS(SAÍDAS[Valor],SAÍDAS[Categoria],$B$534,SAÍDAS[Status],"Concluído",SAÍDAS[Mês],F$5,SAÍDAS[Ano],$B$5,SAÍDAS[Subcategoria],$B554),SUMIFS(SAÍDAS[Valor],SAÍDAS[Categoria],$B$534,SAÍDAS[Mês],F$5,SAÍDAS[Ano],$B$5,SAÍDAS[Subcategoria],$B554))))</f>
        <v/>
      </c>
      <c r="G554" s="61" t="str">
        <f>IF($B554="","",IF($B$534="","",IF($F$4=1,SUMIFS(SAÍDAS[Valor],SAÍDAS[Categoria],$B$534,SAÍDAS[Status],"Concluído",SAÍDAS[Mês],G$5,SAÍDAS[Ano],$B$5,SAÍDAS[Subcategoria],$B554),SUMIFS(SAÍDAS[Valor],SAÍDAS[Categoria],$B$534,SAÍDAS[Mês],G$5,SAÍDAS[Ano],$B$5,SAÍDAS[Subcategoria],$B554))))</f>
        <v/>
      </c>
      <c r="H554" s="61" t="str">
        <f>IF($B554="","",IF($B$534="","",IF($F$4=1,SUMIFS(SAÍDAS[Valor],SAÍDAS[Categoria],$B$534,SAÍDAS[Status],"Concluído",SAÍDAS[Mês],H$5,SAÍDAS[Ano],$B$5,SAÍDAS[Subcategoria],$B554),SUMIFS(SAÍDAS[Valor],SAÍDAS[Categoria],$B$534,SAÍDAS[Mês],H$5,SAÍDAS[Ano],$B$5,SAÍDAS[Subcategoria],$B554))))</f>
        <v/>
      </c>
      <c r="I554" s="61" t="str">
        <f>IF($B554="","",IF($B$534="","",IF($F$4=1,SUMIFS(SAÍDAS[Valor],SAÍDAS[Categoria],$B$534,SAÍDAS[Status],"Concluído",SAÍDAS[Mês],I$5,SAÍDAS[Ano],$B$5,SAÍDAS[Subcategoria],$B554),SUMIFS(SAÍDAS[Valor],SAÍDAS[Categoria],$B$534,SAÍDAS[Mês],I$5,SAÍDAS[Ano],$B$5,SAÍDAS[Subcategoria],$B554))))</f>
        <v/>
      </c>
      <c r="J554" s="61" t="str">
        <f>IF($B554="","",IF($B$534="","",IF($F$4=1,SUMIFS(SAÍDAS[Valor],SAÍDAS[Categoria],$B$534,SAÍDAS[Status],"Concluído",SAÍDAS[Mês],J$5,SAÍDAS[Ano],$B$5,SAÍDAS[Subcategoria],$B554),SUMIFS(SAÍDAS[Valor],SAÍDAS[Categoria],$B$534,SAÍDAS[Mês],J$5,SAÍDAS[Ano],$B$5,SAÍDAS[Subcategoria],$B554))))</f>
        <v/>
      </c>
      <c r="K554" s="61" t="str">
        <f>IF($B554="","",IF($B$534="","",IF($F$4=1,SUMIFS(SAÍDAS[Valor],SAÍDAS[Categoria],$B$534,SAÍDAS[Status],"Concluído",SAÍDAS[Mês],K$5,SAÍDAS[Ano],$B$5,SAÍDAS[Subcategoria],$B554),SUMIFS(SAÍDAS[Valor],SAÍDAS[Categoria],$B$534,SAÍDAS[Mês],K$5,SAÍDAS[Ano],$B$5,SAÍDAS[Subcategoria],$B554))))</f>
        <v/>
      </c>
      <c r="L554" s="61" t="str">
        <f>IF($B554="","",IF($B$534="","",IF($F$4=1,SUMIFS(SAÍDAS[Valor],SAÍDAS[Categoria],$B$534,SAÍDAS[Status],"Concluído",SAÍDAS[Mês],L$5,SAÍDAS[Ano],$B$5,SAÍDAS[Subcategoria],$B554),SUMIFS(SAÍDAS[Valor],SAÍDAS[Categoria],$B$534,SAÍDAS[Mês],L$5,SAÍDAS[Ano],$B$5,SAÍDAS[Subcategoria],$B554))))</f>
        <v/>
      </c>
      <c r="M554" s="61" t="str">
        <f>IF($B554="","",IF($B$534="","",IF($F$4=1,SUMIFS(SAÍDAS[Valor],SAÍDAS[Categoria],$B$534,SAÍDAS[Status],"Concluído",SAÍDAS[Mês],M$5,SAÍDAS[Ano],$B$5,SAÍDAS[Subcategoria],$B554),SUMIFS(SAÍDAS[Valor],SAÍDAS[Categoria],$B$534,SAÍDAS[Mês],M$5,SAÍDAS[Ano],$B$5,SAÍDAS[Subcategoria],$B554))))</f>
        <v/>
      </c>
      <c r="N554" s="61" t="str">
        <f>IF($B554="","",IF($B$534="","",IF($F$4=1,SUMIFS(SAÍDAS[Valor],SAÍDAS[Categoria],$B$534,SAÍDAS[Status],"Concluído",SAÍDAS[Mês],N$5,SAÍDAS[Ano],$B$5,SAÍDAS[Subcategoria],$B554),SUMIFS(SAÍDAS[Valor],SAÍDAS[Categoria],$B$534,SAÍDAS[Mês],N$5,SAÍDAS[Ano],$B$5,SAÍDAS[Subcategoria],$B554))))</f>
        <v/>
      </c>
      <c r="O554" s="57">
        <f t="shared" si="21"/>
        <v>0</v>
      </c>
    </row>
    <row r="555" spans="2:15" x14ac:dyDescent="0.3">
      <c r="B555" s="92" t="str">
        <f>IF('PLANO DE CONTAS'!F116="","",'PLANO DE CONTAS'!F116)</f>
        <v>Despesa 7</v>
      </c>
      <c r="C555" s="95">
        <f>IF($B555="","",IF($F$4=1,SUMIFS(SAÍDAS[Valor],SAÍDAS[Categoria],$B555,SAÍDAS[Status],"Concluído",SAÍDAS[Mês],C$5,SAÍDAS[Ano],$B$5),SUMIFS(SAÍDAS[Valor],SAÍDAS[Categoria],$B555,SAÍDAS[Mês],C$5,SAÍDAS[Ano],$B$5)))</f>
        <v>0</v>
      </c>
      <c r="D555" s="95">
        <f>IF($B555="","",IF($F$4=1,SUMIFS(SAÍDAS[Valor],SAÍDAS[Categoria],$B555,SAÍDAS[Status],"Concluído",SAÍDAS[Mês],D$5,SAÍDAS[Ano],$B$5),SUMIFS(SAÍDAS[Valor],SAÍDAS[Categoria],$B555,SAÍDAS[Mês],D$5,SAÍDAS[Ano],$B$5)))</f>
        <v>0</v>
      </c>
      <c r="E555" s="95">
        <f>IF($B555="","",IF($F$4=1,SUMIFS(SAÍDAS[Valor],SAÍDAS[Categoria],$B555,SAÍDAS[Status],"Concluído",SAÍDAS[Mês],E$5,SAÍDAS[Ano],$B$5),SUMIFS(SAÍDAS[Valor],SAÍDAS[Categoria],$B555,SAÍDAS[Mês],E$5,SAÍDAS[Ano],$B$5)))</f>
        <v>0</v>
      </c>
      <c r="F555" s="95">
        <f>IF($B555="","",IF($F$4=1,SUMIFS(SAÍDAS[Valor],SAÍDAS[Categoria],$B555,SAÍDAS[Status],"Concluído",SAÍDAS[Mês],F$5,SAÍDAS[Ano],$B$5),SUMIFS(SAÍDAS[Valor],SAÍDAS[Categoria],$B555,SAÍDAS[Mês],F$5,SAÍDAS[Ano],$B$5)))</f>
        <v>0</v>
      </c>
      <c r="G555" s="95">
        <f>IF($B555="","",IF($F$4=1,SUMIFS(SAÍDAS[Valor],SAÍDAS[Categoria],$B555,SAÍDAS[Status],"Concluído",SAÍDAS[Mês],G$5,SAÍDAS[Ano],$B$5),SUMIFS(SAÍDAS[Valor],SAÍDAS[Categoria],$B555,SAÍDAS[Mês],G$5,SAÍDAS[Ano],$B$5)))</f>
        <v>0</v>
      </c>
      <c r="H555" s="95">
        <f>IF($B555="","",IF($F$4=1,SUMIFS(SAÍDAS[Valor],SAÍDAS[Categoria],$B555,SAÍDAS[Status],"Concluído",SAÍDAS[Mês],H$5,SAÍDAS[Ano],$B$5),SUMIFS(SAÍDAS[Valor],SAÍDAS[Categoria],$B555,SAÍDAS[Mês],H$5,SAÍDAS[Ano],$B$5)))</f>
        <v>0</v>
      </c>
      <c r="I555" s="95">
        <f>IF($B555="","",IF($F$4=1,SUMIFS(SAÍDAS[Valor],SAÍDAS[Categoria],$B555,SAÍDAS[Status],"Concluído",SAÍDAS[Mês],I$5,SAÍDAS[Ano],$B$5),SUMIFS(SAÍDAS[Valor],SAÍDAS[Categoria],$B555,SAÍDAS[Mês],I$5,SAÍDAS[Ano],$B$5)))</f>
        <v>0</v>
      </c>
      <c r="J555" s="95">
        <f>IF($B555="","",IF($F$4=1,SUMIFS(SAÍDAS[Valor],SAÍDAS[Categoria],$B555,SAÍDAS[Status],"Concluído",SAÍDAS[Mês],J$5,SAÍDAS[Ano],$B$5),SUMIFS(SAÍDAS[Valor],SAÍDAS[Categoria],$B555,SAÍDAS[Mês],J$5,SAÍDAS[Ano],$B$5)))</f>
        <v>0</v>
      </c>
      <c r="K555" s="95">
        <f>IF($B555="","",IF($F$4=1,SUMIFS(SAÍDAS[Valor],SAÍDAS[Categoria],$B555,SAÍDAS[Status],"Concluído",SAÍDAS[Mês],K$5,SAÍDAS[Ano],$B$5),SUMIFS(SAÍDAS[Valor],SAÍDAS[Categoria],$B555,SAÍDAS[Mês],K$5,SAÍDAS[Ano],$B$5)))</f>
        <v>0</v>
      </c>
      <c r="L555" s="95">
        <f>IF($B555="","",IF($F$4=1,SUMIFS(SAÍDAS[Valor],SAÍDAS[Categoria],$B555,SAÍDAS[Status],"Concluído",SAÍDAS[Mês],L$5,SAÍDAS[Ano],$B$5),SUMIFS(SAÍDAS[Valor],SAÍDAS[Categoria],$B555,SAÍDAS[Mês],L$5,SAÍDAS[Ano],$B$5)))</f>
        <v>0</v>
      </c>
      <c r="M555" s="95">
        <f>IF($B555="","",IF($F$4=1,SUMIFS(SAÍDAS[Valor],SAÍDAS[Categoria],$B555,SAÍDAS[Status],"Concluído",SAÍDAS[Mês],M$5,SAÍDAS[Ano],$B$5),SUMIFS(SAÍDAS[Valor],SAÍDAS[Categoria],$B555,SAÍDAS[Mês],M$5,SAÍDAS[Ano],$B$5)))</f>
        <v>0</v>
      </c>
      <c r="N555" s="95">
        <f>IF($B555="","",IF($F$4=1,SUMIFS(SAÍDAS[Valor],SAÍDAS[Categoria],$B555,SAÍDAS[Status],"Concluído",SAÍDAS[Mês],N$5,SAÍDAS[Ano],$B$5),SUMIFS(SAÍDAS[Valor],SAÍDAS[Categoria],$B555,SAÍDAS[Mês],N$5,SAÍDAS[Ano],$B$5)))</f>
        <v>0</v>
      </c>
      <c r="O555" s="57">
        <f t="shared" ref="O555:O619" si="22">SUBTOTAL(9,C555,D555,E555,F555,G555,H555,I555,J555,K555,L555,M555,N555)</f>
        <v>0</v>
      </c>
    </row>
    <row r="556" spans="2:15" x14ac:dyDescent="0.3">
      <c r="B556" s="93" t="str">
        <f>IF('PLANO DE CONTAS'!F117="","",'PLANO DE CONTAS'!F117)</f>
        <v/>
      </c>
      <c r="C556" s="61" t="str">
        <f>IF($B556="","",IF($B$555="","",IF($F$4=1,SUMIFS(SAÍDAS[Valor],SAÍDAS[Categoria],$B$555,SAÍDAS[Status],"Concluído",SAÍDAS[Mês],C$5,SAÍDAS[Ano],$B$5,SAÍDAS[Subcategoria],$B556),SUMIFS(SAÍDAS[Valor],SAÍDAS[Categoria],$B$555,SAÍDAS[Mês],C$5,SAÍDAS[Ano],$B$5,SAÍDAS[Subcategoria],$B556))))</f>
        <v/>
      </c>
      <c r="D556" s="61" t="str">
        <f>IF($B556="","",IF($B$555="","",IF($F$4=1,SUMIFS(SAÍDAS[Valor],SAÍDAS[Categoria],$B$555,SAÍDAS[Status],"Concluído",SAÍDAS[Mês],D$5,SAÍDAS[Ano],$B$5,SAÍDAS[Subcategoria],$B556),SUMIFS(SAÍDAS[Valor],SAÍDAS[Categoria],$B$555,SAÍDAS[Mês],D$5,SAÍDAS[Ano],$B$5,SAÍDAS[Subcategoria],$B556))))</f>
        <v/>
      </c>
      <c r="E556" s="61" t="str">
        <f>IF($B556="","",IF($B$555="","",IF($F$4=1,SUMIFS(SAÍDAS[Valor],SAÍDAS[Categoria],$B$555,SAÍDAS[Status],"Concluído",SAÍDAS[Mês],E$5,SAÍDAS[Ano],$B$5,SAÍDAS[Subcategoria],$B556),SUMIFS(SAÍDAS[Valor],SAÍDAS[Categoria],$B$555,SAÍDAS[Mês],E$5,SAÍDAS[Ano],$B$5,SAÍDAS[Subcategoria],$B556))))</f>
        <v/>
      </c>
      <c r="F556" s="61" t="str">
        <f>IF($B556="","",IF($B$555="","",IF($F$4=1,SUMIFS(SAÍDAS[Valor],SAÍDAS[Categoria],$B$555,SAÍDAS[Status],"Concluído",SAÍDAS[Mês],F$5,SAÍDAS[Ano],$B$5,SAÍDAS[Subcategoria],$B556),SUMIFS(SAÍDAS[Valor],SAÍDAS[Categoria],$B$555,SAÍDAS[Mês],F$5,SAÍDAS[Ano],$B$5,SAÍDAS[Subcategoria],$B556))))</f>
        <v/>
      </c>
      <c r="G556" s="61" t="str">
        <f>IF($B556="","",IF($B$555="","",IF($F$4=1,SUMIFS(SAÍDAS[Valor],SAÍDAS[Categoria],$B$555,SAÍDAS[Status],"Concluído",SAÍDAS[Mês],G$5,SAÍDAS[Ano],$B$5,SAÍDAS[Subcategoria],$B556),SUMIFS(SAÍDAS[Valor],SAÍDAS[Categoria],$B$555,SAÍDAS[Mês],G$5,SAÍDAS[Ano],$B$5,SAÍDAS[Subcategoria],$B556))))</f>
        <v/>
      </c>
      <c r="H556" s="61" t="str">
        <f>IF($B556="","",IF($B$555="","",IF($F$4=1,SUMIFS(SAÍDAS[Valor],SAÍDAS[Categoria],$B$555,SAÍDAS[Status],"Concluído",SAÍDAS[Mês],H$5,SAÍDAS[Ano],$B$5,SAÍDAS[Subcategoria],$B556),SUMIFS(SAÍDAS[Valor],SAÍDAS[Categoria],$B$555,SAÍDAS[Mês],H$5,SAÍDAS[Ano],$B$5,SAÍDAS[Subcategoria],$B556))))</f>
        <v/>
      </c>
      <c r="I556" s="61" t="str">
        <f>IF($B556="","",IF($B$555="","",IF($F$4=1,SUMIFS(SAÍDAS[Valor],SAÍDAS[Categoria],$B$555,SAÍDAS[Status],"Concluído",SAÍDAS[Mês],I$5,SAÍDAS[Ano],$B$5,SAÍDAS[Subcategoria],$B556),SUMIFS(SAÍDAS[Valor],SAÍDAS[Categoria],$B$555,SAÍDAS[Mês],I$5,SAÍDAS[Ano],$B$5,SAÍDAS[Subcategoria],$B556))))</f>
        <v/>
      </c>
      <c r="J556" s="61" t="str">
        <f>IF($B556="","",IF($B$555="","",IF($F$4=1,SUMIFS(SAÍDAS[Valor],SAÍDAS[Categoria],$B$555,SAÍDAS[Status],"Concluído",SAÍDAS[Mês],J$5,SAÍDAS[Ano],$B$5,SAÍDAS[Subcategoria],$B556),SUMIFS(SAÍDAS[Valor],SAÍDAS[Categoria],$B$555,SAÍDAS[Mês],J$5,SAÍDAS[Ano],$B$5,SAÍDAS[Subcategoria],$B556))))</f>
        <v/>
      </c>
      <c r="K556" s="61" t="str">
        <f>IF($B556="","",IF($B$555="","",IF($F$4=1,SUMIFS(SAÍDAS[Valor],SAÍDAS[Categoria],$B$555,SAÍDAS[Status],"Concluído",SAÍDAS[Mês],K$5,SAÍDAS[Ano],$B$5,SAÍDAS[Subcategoria],$B556),SUMIFS(SAÍDAS[Valor],SAÍDAS[Categoria],$B$555,SAÍDAS[Mês],K$5,SAÍDAS[Ano],$B$5,SAÍDAS[Subcategoria],$B556))))</f>
        <v/>
      </c>
      <c r="L556" s="61" t="str">
        <f>IF($B556="","",IF($B$555="","",IF($F$4=1,SUMIFS(SAÍDAS[Valor],SAÍDAS[Categoria],$B$555,SAÍDAS[Status],"Concluído",SAÍDAS[Mês],L$5,SAÍDAS[Ano],$B$5,SAÍDAS[Subcategoria],$B556),SUMIFS(SAÍDAS[Valor],SAÍDAS[Categoria],$B$555,SAÍDAS[Mês],L$5,SAÍDAS[Ano],$B$5,SAÍDAS[Subcategoria],$B556))))</f>
        <v/>
      </c>
      <c r="M556" s="61" t="str">
        <f>IF($B556="","",IF($B$555="","",IF($F$4=1,SUMIFS(SAÍDAS[Valor],SAÍDAS[Categoria],$B$555,SAÍDAS[Status],"Concluído",SAÍDAS[Mês],M$5,SAÍDAS[Ano],$B$5,SAÍDAS[Subcategoria],$B556),SUMIFS(SAÍDAS[Valor],SAÍDAS[Categoria],$B$555,SAÍDAS[Mês],M$5,SAÍDAS[Ano],$B$5,SAÍDAS[Subcategoria],$B556))))</f>
        <v/>
      </c>
      <c r="N556" s="61" t="str">
        <f>IF($B556="","",IF($B$555="","",IF($F$4=1,SUMIFS(SAÍDAS[Valor],SAÍDAS[Categoria],$B$555,SAÍDAS[Status],"Concluído",SAÍDAS[Mês],N$5,SAÍDAS[Ano],$B$5,SAÍDAS[Subcategoria],$B556),SUMIFS(SAÍDAS[Valor],SAÍDAS[Categoria],$B$555,SAÍDAS[Mês],N$5,SAÍDAS[Ano],$B$5,SAÍDAS[Subcategoria],$B556))))</f>
        <v/>
      </c>
      <c r="O556" s="57">
        <f t="shared" si="22"/>
        <v>0</v>
      </c>
    </row>
    <row r="557" spans="2:15" x14ac:dyDescent="0.3">
      <c r="B557" s="93" t="str">
        <f>IF('PLANO DE CONTAS'!F118="","",'PLANO DE CONTAS'!F118)</f>
        <v/>
      </c>
      <c r="C557" s="61" t="str">
        <f>IF($B557="","",IF($B$555="","",IF($F$4=1,SUMIFS(SAÍDAS[Valor],SAÍDAS[Categoria],$B$555,SAÍDAS[Status],"Concluído",SAÍDAS[Mês],C$5,SAÍDAS[Ano],$B$5,SAÍDAS[Subcategoria],$B557),SUMIFS(SAÍDAS[Valor],SAÍDAS[Categoria],$B$555,SAÍDAS[Mês],C$5,SAÍDAS[Ano],$B$5,SAÍDAS[Subcategoria],$B557))))</f>
        <v/>
      </c>
      <c r="D557" s="61" t="str">
        <f>IF($B557="","",IF($B$555="","",IF($F$4=1,SUMIFS(SAÍDAS[Valor],SAÍDAS[Categoria],$B$555,SAÍDAS[Status],"Concluído",SAÍDAS[Mês],D$5,SAÍDAS[Ano],$B$5,SAÍDAS[Subcategoria],$B557),SUMIFS(SAÍDAS[Valor],SAÍDAS[Categoria],$B$555,SAÍDAS[Mês],D$5,SAÍDAS[Ano],$B$5,SAÍDAS[Subcategoria],$B557))))</f>
        <v/>
      </c>
      <c r="E557" s="61" t="str">
        <f>IF($B557="","",IF($B$555="","",IF($F$4=1,SUMIFS(SAÍDAS[Valor],SAÍDAS[Categoria],$B$555,SAÍDAS[Status],"Concluído",SAÍDAS[Mês],E$5,SAÍDAS[Ano],$B$5,SAÍDAS[Subcategoria],$B557),SUMIFS(SAÍDAS[Valor],SAÍDAS[Categoria],$B$555,SAÍDAS[Mês],E$5,SAÍDAS[Ano],$B$5,SAÍDAS[Subcategoria],$B557))))</f>
        <v/>
      </c>
      <c r="F557" s="61" t="str">
        <f>IF($B557="","",IF($B$555="","",IF($F$4=1,SUMIFS(SAÍDAS[Valor],SAÍDAS[Categoria],$B$555,SAÍDAS[Status],"Concluído",SAÍDAS[Mês],F$5,SAÍDAS[Ano],$B$5,SAÍDAS[Subcategoria],$B557),SUMIFS(SAÍDAS[Valor],SAÍDAS[Categoria],$B$555,SAÍDAS[Mês],F$5,SAÍDAS[Ano],$B$5,SAÍDAS[Subcategoria],$B557))))</f>
        <v/>
      </c>
      <c r="G557" s="61" t="str">
        <f>IF($B557="","",IF($B$555="","",IF($F$4=1,SUMIFS(SAÍDAS[Valor],SAÍDAS[Categoria],$B$555,SAÍDAS[Status],"Concluído",SAÍDAS[Mês],G$5,SAÍDAS[Ano],$B$5,SAÍDAS[Subcategoria],$B557),SUMIFS(SAÍDAS[Valor],SAÍDAS[Categoria],$B$555,SAÍDAS[Mês],G$5,SAÍDAS[Ano],$B$5,SAÍDAS[Subcategoria],$B557))))</f>
        <v/>
      </c>
      <c r="H557" s="61" t="str">
        <f>IF($B557="","",IF($B$555="","",IF($F$4=1,SUMIFS(SAÍDAS[Valor],SAÍDAS[Categoria],$B$555,SAÍDAS[Status],"Concluído",SAÍDAS[Mês],H$5,SAÍDAS[Ano],$B$5,SAÍDAS[Subcategoria],$B557),SUMIFS(SAÍDAS[Valor],SAÍDAS[Categoria],$B$555,SAÍDAS[Mês],H$5,SAÍDAS[Ano],$B$5,SAÍDAS[Subcategoria],$B557))))</f>
        <v/>
      </c>
      <c r="I557" s="61" t="str">
        <f>IF($B557="","",IF($B$555="","",IF($F$4=1,SUMIFS(SAÍDAS[Valor],SAÍDAS[Categoria],$B$555,SAÍDAS[Status],"Concluído",SAÍDAS[Mês],I$5,SAÍDAS[Ano],$B$5,SAÍDAS[Subcategoria],$B557),SUMIFS(SAÍDAS[Valor],SAÍDAS[Categoria],$B$555,SAÍDAS[Mês],I$5,SAÍDAS[Ano],$B$5,SAÍDAS[Subcategoria],$B557))))</f>
        <v/>
      </c>
      <c r="J557" s="61" t="str">
        <f>IF($B557="","",IF($B$555="","",IF($F$4=1,SUMIFS(SAÍDAS[Valor],SAÍDAS[Categoria],$B$555,SAÍDAS[Status],"Concluído",SAÍDAS[Mês],J$5,SAÍDAS[Ano],$B$5,SAÍDAS[Subcategoria],$B557),SUMIFS(SAÍDAS[Valor],SAÍDAS[Categoria],$B$555,SAÍDAS[Mês],J$5,SAÍDAS[Ano],$B$5,SAÍDAS[Subcategoria],$B557))))</f>
        <v/>
      </c>
      <c r="K557" s="61" t="str">
        <f>IF($B557="","",IF($B$555="","",IF($F$4=1,SUMIFS(SAÍDAS[Valor],SAÍDAS[Categoria],$B$555,SAÍDAS[Status],"Concluído",SAÍDAS[Mês],K$5,SAÍDAS[Ano],$B$5,SAÍDAS[Subcategoria],$B557),SUMIFS(SAÍDAS[Valor],SAÍDAS[Categoria],$B$555,SAÍDAS[Mês],K$5,SAÍDAS[Ano],$B$5,SAÍDAS[Subcategoria],$B557))))</f>
        <v/>
      </c>
      <c r="L557" s="61" t="str">
        <f>IF($B557="","",IF($B$555="","",IF($F$4=1,SUMIFS(SAÍDAS[Valor],SAÍDAS[Categoria],$B$555,SAÍDAS[Status],"Concluído",SAÍDAS[Mês],L$5,SAÍDAS[Ano],$B$5,SAÍDAS[Subcategoria],$B557),SUMIFS(SAÍDAS[Valor],SAÍDAS[Categoria],$B$555,SAÍDAS[Mês],L$5,SAÍDAS[Ano],$B$5,SAÍDAS[Subcategoria],$B557))))</f>
        <v/>
      </c>
      <c r="M557" s="61" t="str">
        <f>IF($B557="","",IF($B$555="","",IF($F$4=1,SUMIFS(SAÍDAS[Valor],SAÍDAS[Categoria],$B$555,SAÍDAS[Status],"Concluído",SAÍDAS[Mês],M$5,SAÍDAS[Ano],$B$5,SAÍDAS[Subcategoria],$B557),SUMIFS(SAÍDAS[Valor],SAÍDAS[Categoria],$B$555,SAÍDAS[Mês],M$5,SAÍDAS[Ano],$B$5,SAÍDAS[Subcategoria],$B557))))</f>
        <v/>
      </c>
      <c r="N557" s="61" t="str">
        <f>IF($B557="","",IF($B$555="","",IF($F$4=1,SUMIFS(SAÍDAS[Valor],SAÍDAS[Categoria],$B$555,SAÍDAS[Status],"Concluído",SAÍDAS[Mês],N$5,SAÍDAS[Ano],$B$5,SAÍDAS[Subcategoria],$B557),SUMIFS(SAÍDAS[Valor],SAÍDAS[Categoria],$B$555,SAÍDAS[Mês],N$5,SAÍDAS[Ano],$B$5,SAÍDAS[Subcategoria],$B557))))</f>
        <v/>
      </c>
      <c r="O557" s="57">
        <f t="shared" ref="O557:O575" si="23">SUBTOTAL(9,C557,D557,E557,F557,G557,H557,I557,J557,K557,L557,M557,N557)</f>
        <v>0</v>
      </c>
    </row>
    <row r="558" spans="2:15" x14ac:dyDescent="0.3">
      <c r="B558" s="93" t="str">
        <f>IF('PLANO DE CONTAS'!F119="","",'PLANO DE CONTAS'!F119)</f>
        <v/>
      </c>
      <c r="C558" s="61" t="str">
        <f>IF($B558="","",IF($B$555="","",IF($F$4=1,SUMIFS(SAÍDAS[Valor],SAÍDAS[Categoria],$B$555,SAÍDAS[Status],"Concluído",SAÍDAS[Mês],C$5,SAÍDAS[Ano],$B$5,SAÍDAS[Subcategoria],$B558),SUMIFS(SAÍDAS[Valor],SAÍDAS[Categoria],$B$555,SAÍDAS[Mês],C$5,SAÍDAS[Ano],$B$5,SAÍDAS[Subcategoria],$B558))))</f>
        <v/>
      </c>
      <c r="D558" s="61" t="str">
        <f>IF($B558="","",IF($B$555="","",IF($F$4=1,SUMIFS(SAÍDAS[Valor],SAÍDAS[Categoria],$B$555,SAÍDAS[Status],"Concluído",SAÍDAS[Mês],D$5,SAÍDAS[Ano],$B$5,SAÍDAS[Subcategoria],$B558),SUMIFS(SAÍDAS[Valor],SAÍDAS[Categoria],$B$555,SAÍDAS[Mês],D$5,SAÍDAS[Ano],$B$5,SAÍDAS[Subcategoria],$B558))))</f>
        <v/>
      </c>
      <c r="E558" s="61" t="str">
        <f>IF($B558="","",IF($B$555="","",IF($F$4=1,SUMIFS(SAÍDAS[Valor],SAÍDAS[Categoria],$B$555,SAÍDAS[Status],"Concluído",SAÍDAS[Mês],E$5,SAÍDAS[Ano],$B$5,SAÍDAS[Subcategoria],$B558),SUMIFS(SAÍDAS[Valor],SAÍDAS[Categoria],$B$555,SAÍDAS[Mês],E$5,SAÍDAS[Ano],$B$5,SAÍDAS[Subcategoria],$B558))))</f>
        <v/>
      </c>
      <c r="F558" s="61" t="str">
        <f>IF($B558="","",IF($B$555="","",IF($F$4=1,SUMIFS(SAÍDAS[Valor],SAÍDAS[Categoria],$B$555,SAÍDAS[Status],"Concluído",SAÍDAS[Mês],F$5,SAÍDAS[Ano],$B$5,SAÍDAS[Subcategoria],$B558),SUMIFS(SAÍDAS[Valor],SAÍDAS[Categoria],$B$555,SAÍDAS[Mês],F$5,SAÍDAS[Ano],$B$5,SAÍDAS[Subcategoria],$B558))))</f>
        <v/>
      </c>
      <c r="G558" s="61" t="str">
        <f>IF($B558="","",IF($B$555="","",IF($F$4=1,SUMIFS(SAÍDAS[Valor],SAÍDAS[Categoria],$B$555,SAÍDAS[Status],"Concluído",SAÍDAS[Mês],G$5,SAÍDAS[Ano],$B$5,SAÍDAS[Subcategoria],$B558),SUMIFS(SAÍDAS[Valor],SAÍDAS[Categoria],$B$555,SAÍDAS[Mês],G$5,SAÍDAS[Ano],$B$5,SAÍDAS[Subcategoria],$B558))))</f>
        <v/>
      </c>
      <c r="H558" s="61" t="str">
        <f>IF($B558="","",IF($B$555="","",IF($F$4=1,SUMIFS(SAÍDAS[Valor],SAÍDAS[Categoria],$B$555,SAÍDAS[Status],"Concluído",SAÍDAS[Mês],H$5,SAÍDAS[Ano],$B$5,SAÍDAS[Subcategoria],$B558),SUMIFS(SAÍDAS[Valor],SAÍDAS[Categoria],$B$555,SAÍDAS[Mês],H$5,SAÍDAS[Ano],$B$5,SAÍDAS[Subcategoria],$B558))))</f>
        <v/>
      </c>
      <c r="I558" s="61" t="str">
        <f>IF($B558="","",IF($B$555="","",IF($F$4=1,SUMIFS(SAÍDAS[Valor],SAÍDAS[Categoria],$B$555,SAÍDAS[Status],"Concluído",SAÍDAS[Mês],I$5,SAÍDAS[Ano],$B$5,SAÍDAS[Subcategoria],$B558),SUMIFS(SAÍDAS[Valor],SAÍDAS[Categoria],$B$555,SAÍDAS[Mês],I$5,SAÍDAS[Ano],$B$5,SAÍDAS[Subcategoria],$B558))))</f>
        <v/>
      </c>
      <c r="J558" s="61" t="str">
        <f>IF($B558="","",IF($B$555="","",IF($F$4=1,SUMIFS(SAÍDAS[Valor],SAÍDAS[Categoria],$B$555,SAÍDAS[Status],"Concluído",SAÍDAS[Mês],J$5,SAÍDAS[Ano],$B$5,SAÍDAS[Subcategoria],$B558),SUMIFS(SAÍDAS[Valor],SAÍDAS[Categoria],$B$555,SAÍDAS[Mês],J$5,SAÍDAS[Ano],$B$5,SAÍDAS[Subcategoria],$B558))))</f>
        <v/>
      </c>
      <c r="K558" s="61" t="str">
        <f>IF($B558="","",IF($B$555="","",IF($F$4=1,SUMIFS(SAÍDAS[Valor],SAÍDAS[Categoria],$B$555,SAÍDAS[Status],"Concluído",SAÍDAS[Mês],K$5,SAÍDAS[Ano],$B$5,SAÍDAS[Subcategoria],$B558),SUMIFS(SAÍDAS[Valor],SAÍDAS[Categoria],$B$555,SAÍDAS[Mês],K$5,SAÍDAS[Ano],$B$5,SAÍDAS[Subcategoria],$B558))))</f>
        <v/>
      </c>
      <c r="L558" s="61" t="str">
        <f>IF($B558="","",IF($B$555="","",IF($F$4=1,SUMIFS(SAÍDAS[Valor],SAÍDAS[Categoria],$B$555,SAÍDAS[Status],"Concluído",SAÍDAS[Mês],L$5,SAÍDAS[Ano],$B$5,SAÍDAS[Subcategoria],$B558),SUMIFS(SAÍDAS[Valor],SAÍDAS[Categoria],$B$555,SAÍDAS[Mês],L$5,SAÍDAS[Ano],$B$5,SAÍDAS[Subcategoria],$B558))))</f>
        <v/>
      </c>
      <c r="M558" s="61" t="str">
        <f>IF($B558="","",IF($B$555="","",IF($F$4=1,SUMIFS(SAÍDAS[Valor],SAÍDAS[Categoria],$B$555,SAÍDAS[Status],"Concluído",SAÍDAS[Mês],M$5,SAÍDAS[Ano],$B$5,SAÍDAS[Subcategoria],$B558),SUMIFS(SAÍDAS[Valor],SAÍDAS[Categoria],$B$555,SAÍDAS[Mês],M$5,SAÍDAS[Ano],$B$5,SAÍDAS[Subcategoria],$B558))))</f>
        <v/>
      </c>
      <c r="N558" s="61" t="str">
        <f>IF($B558="","",IF($B$555="","",IF($F$4=1,SUMIFS(SAÍDAS[Valor],SAÍDAS[Categoria],$B$555,SAÍDAS[Status],"Concluído",SAÍDAS[Mês],N$5,SAÍDAS[Ano],$B$5,SAÍDAS[Subcategoria],$B558),SUMIFS(SAÍDAS[Valor],SAÍDAS[Categoria],$B$555,SAÍDAS[Mês],N$5,SAÍDAS[Ano],$B$5,SAÍDAS[Subcategoria],$B558))))</f>
        <v/>
      </c>
      <c r="O558" s="57">
        <f t="shared" si="23"/>
        <v>0</v>
      </c>
    </row>
    <row r="559" spans="2:15" x14ac:dyDescent="0.3">
      <c r="B559" s="93" t="str">
        <f>IF('PLANO DE CONTAS'!F120="","",'PLANO DE CONTAS'!F120)</f>
        <v/>
      </c>
      <c r="C559" s="61" t="str">
        <f>IF($B559="","",IF($B$555="","",IF($F$4=1,SUMIFS(SAÍDAS[Valor],SAÍDAS[Categoria],$B$555,SAÍDAS[Status],"Concluído",SAÍDAS[Mês],C$5,SAÍDAS[Ano],$B$5,SAÍDAS[Subcategoria],$B559),SUMIFS(SAÍDAS[Valor],SAÍDAS[Categoria],$B$555,SAÍDAS[Mês],C$5,SAÍDAS[Ano],$B$5,SAÍDAS[Subcategoria],$B559))))</f>
        <v/>
      </c>
      <c r="D559" s="61" t="str">
        <f>IF($B559="","",IF($B$555="","",IF($F$4=1,SUMIFS(SAÍDAS[Valor],SAÍDAS[Categoria],$B$555,SAÍDAS[Status],"Concluído",SAÍDAS[Mês],D$5,SAÍDAS[Ano],$B$5,SAÍDAS[Subcategoria],$B559),SUMIFS(SAÍDAS[Valor],SAÍDAS[Categoria],$B$555,SAÍDAS[Mês],D$5,SAÍDAS[Ano],$B$5,SAÍDAS[Subcategoria],$B559))))</f>
        <v/>
      </c>
      <c r="E559" s="61" t="str">
        <f>IF($B559="","",IF($B$555="","",IF($F$4=1,SUMIFS(SAÍDAS[Valor],SAÍDAS[Categoria],$B$555,SAÍDAS[Status],"Concluído",SAÍDAS[Mês],E$5,SAÍDAS[Ano],$B$5,SAÍDAS[Subcategoria],$B559),SUMIFS(SAÍDAS[Valor],SAÍDAS[Categoria],$B$555,SAÍDAS[Mês],E$5,SAÍDAS[Ano],$B$5,SAÍDAS[Subcategoria],$B559))))</f>
        <v/>
      </c>
      <c r="F559" s="61" t="str">
        <f>IF($B559="","",IF($B$555="","",IF($F$4=1,SUMIFS(SAÍDAS[Valor],SAÍDAS[Categoria],$B$555,SAÍDAS[Status],"Concluído",SAÍDAS[Mês],F$5,SAÍDAS[Ano],$B$5,SAÍDAS[Subcategoria],$B559),SUMIFS(SAÍDAS[Valor],SAÍDAS[Categoria],$B$555,SAÍDAS[Mês],F$5,SAÍDAS[Ano],$B$5,SAÍDAS[Subcategoria],$B559))))</f>
        <v/>
      </c>
      <c r="G559" s="61" t="str">
        <f>IF($B559="","",IF($B$555="","",IF($F$4=1,SUMIFS(SAÍDAS[Valor],SAÍDAS[Categoria],$B$555,SAÍDAS[Status],"Concluído",SAÍDAS[Mês],G$5,SAÍDAS[Ano],$B$5,SAÍDAS[Subcategoria],$B559),SUMIFS(SAÍDAS[Valor],SAÍDAS[Categoria],$B$555,SAÍDAS[Mês],G$5,SAÍDAS[Ano],$B$5,SAÍDAS[Subcategoria],$B559))))</f>
        <v/>
      </c>
      <c r="H559" s="61" t="str">
        <f>IF($B559="","",IF($B$555="","",IF($F$4=1,SUMIFS(SAÍDAS[Valor],SAÍDAS[Categoria],$B$555,SAÍDAS[Status],"Concluído",SAÍDAS[Mês],H$5,SAÍDAS[Ano],$B$5,SAÍDAS[Subcategoria],$B559),SUMIFS(SAÍDAS[Valor],SAÍDAS[Categoria],$B$555,SAÍDAS[Mês],H$5,SAÍDAS[Ano],$B$5,SAÍDAS[Subcategoria],$B559))))</f>
        <v/>
      </c>
      <c r="I559" s="61" t="str">
        <f>IF($B559="","",IF($B$555="","",IF($F$4=1,SUMIFS(SAÍDAS[Valor],SAÍDAS[Categoria],$B$555,SAÍDAS[Status],"Concluído",SAÍDAS[Mês],I$5,SAÍDAS[Ano],$B$5,SAÍDAS[Subcategoria],$B559),SUMIFS(SAÍDAS[Valor],SAÍDAS[Categoria],$B$555,SAÍDAS[Mês],I$5,SAÍDAS[Ano],$B$5,SAÍDAS[Subcategoria],$B559))))</f>
        <v/>
      </c>
      <c r="J559" s="61" t="str">
        <f>IF($B559="","",IF($B$555="","",IF($F$4=1,SUMIFS(SAÍDAS[Valor],SAÍDAS[Categoria],$B$555,SAÍDAS[Status],"Concluído",SAÍDAS[Mês],J$5,SAÍDAS[Ano],$B$5,SAÍDAS[Subcategoria],$B559),SUMIFS(SAÍDAS[Valor],SAÍDAS[Categoria],$B$555,SAÍDAS[Mês],J$5,SAÍDAS[Ano],$B$5,SAÍDAS[Subcategoria],$B559))))</f>
        <v/>
      </c>
      <c r="K559" s="61" t="str">
        <f>IF($B559="","",IF($B$555="","",IF($F$4=1,SUMIFS(SAÍDAS[Valor],SAÍDAS[Categoria],$B$555,SAÍDAS[Status],"Concluído",SAÍDAS[Mês],K$5,SAÍDAS[Ano],$B$5,SAÍDAS[Subcategoria],$B559),SUMIFS(SAÍDAS[Valor],SAÍDAS[Categoria],$B$555,SAÍDAS[Mês],K$5,SAÍDAS[Ano],$B$5,SAÍDAS[Subcategoria],$B559))))</f>
        <v/>
      </c>
      <c r="L559" s="61" t="str">
        <f>IF($B559="","",IF($B$555="","",IF($F$4=1,SUMIFS(SAÍDAS[Valor],SAÍDAS[Categoria],$B$555,SAÍDAS[Status],"Concluído",SAÍDAS[Mês],L$5,SAÍDAS[Ano],$B$5,SAÍDAS[Subcategoria],$B559),SUMIFS(SAÍDAS[Valor],SAÍDAS[Categoria],$B$555,SAÍDAS[Mês],L$5,SAÍDAS[Ano],$B$5,SAÍDAS[Subcategoria],$B559))))</f>
        <v/>
      </c>
      <c r="M559" s="61" t="str">
        <f>IF($B559="","",IF($B$555="","",IF($F$4=1,SUMIFS(SAÍDAS[Valor],SAÍDAS[Categoria],$B$555,SAÍDAS[Status],"Concluído",SAÍDAS[Mês],M$5,SAÍDAS[Ano],$B$5,SAÍDAS[Subcategoria],$B559),SUMIFS(SAÍDAS[Valor],SAÍDAS[Categoria],$B$555,SAÍDAS[Mês],M$5,SAÍDAS[Ano],$B$5,SAÍDAS[Subcategoria],$B559))))</f>
        <v/>
      </c>
      <c r="N559" s="61" t="str">
        <f>IF($B559="","",IF($B$555="","",IF($F$4=1,SUMIFS(SAÍDAS[Valor],SAÍDAS[Categoria],$B$555,SAÍDAS[Status],"Concluído",SAÍDAS[Mês],N$5,SAÍDAS[Ano],$B$5,SAÍDAS[Subcategoria],$B559),SUMIFS(SAÍDAS[Valor],SAÍDAS[Categoria],$B$555,SAÍDAS[Mês],N$5,SAÍDAS[Ano],$B$5,SAÍDAS[Subcategoria],$B559))))</f>
        <v/>
      </c>
      <c r="O559" s="57">
        <f t="shared" si="23"/>
        <v>0</v>
      </c>
    </row>
    <row r="560" spans="2:15" x14ac:dyDescent="0.3">
      <c r="B560" s="93" t="str">
        <f>IF('PLANO DE CONTAS'!F121="","",'PLANO DE CONTAS'!F121)</f>
        <v/>
      </c>
      <c r="C560" s="61" t="str">
        <f>IF($B560="","",IF($B$555="","",IF($F$4=1,SUMIFS(SAÍDAS[Valor],SAÍDAS[Categoria],$B$555,SAÍDAS[Status],"Concluído",SAÍDAS[Mês],C$5,SAÍDAS[Ano],$B$5,SAÍDAS[Subcategoria],$B560),SUMIFS(SAÍDAS[Valor],SAÍDAS[Categoria],$B$555,SAÍDAS[Mês],C$5,SAÍDAS[Ano],$B$5,SAÍDAS[Subcategoria],$B560))))</f>
        <v/>
      </c>
      <c r="D560" s="61" t="str">
        <f>IF($B560="","",IF($B$555="","",IF($F$4=1,SUMIFS(SAÍDAS[Valor],SAÍDAS[Categoria],$B$555,SAÍDAS[Status],"Concluído",SAÍDAS[Mês],D$5,SAÍDAS[Ano],$B$5,SAÍDAS[Subcategoria],$B560),SUMIFS(SAÍDAS[Valor],SAÍDAS[Categoria],$B$555,SAÍDAS[Mês],D$5,SAÍDAS[Ano],$B$5,SAÍDAS[Subcategoria],$B560))))</f>
        <v/>
      </c>
      <c r="E560" s="61" t="str">
        <f>IF($B560="","",IF($B$555="","",IF($F$4=1,SUMIFS(SAÍDAS[Valor],SAÍDAS[Categoria],$B$555,SAÍDAS[Status],"Concluído",SAÍDAS[Mês],E$5,SAÍDAS[Ano],$B$5,SAÍDAS[Subcategoria],$B560),SUMIFS(SAÍDAS[Valor],SAÍDAS[Categoria],$B$555,SAÍDAS[Mês],E$5,SAÍDAS[Ano],$B$5,SAÍDAS[Subcategoria],$B560))))</f>
        <v/>
      </c>
      <c r="F560" s="61" t="str">
        <f>IF($B560="","",IF($B$555="","",IF($F$4=1,SUMIFS(SAÍDAS[Valor],SAÍDAS[Categoria],$B$555,SAÍDAS[Status],"Concluído",SAÍDAS[Mês],F$5,SAÍDAS[Ano],$B$5,SAÍDAS[Subcategoria],$B560),SUMIFS(SAÍDAS[Valor],SAÍDAS[Categoria],$B$555,SAÍDAS[Mês],F$5,SAÍDAS[Ano],$B$5,SAÍDAS[Subcategoria],$B560))))</f>
        <v/>
      </c>
      <c r="G560" s="61" t="str">
        <f>IF($B560="","",IF($B$555="","",IF($F$4=1,SUMIFS(SAÍDAS[Valor],SAÍDAS[Categoria],$B$555,SAÍDAS[Status],"Concluído",SAÍDAS[Mês],G$5,SAÍDAS[Ano],$B$5,SAÍDAS[Subcategoria],$B560),SUMIFS(SAÍDAS[Valor],SAÍDAS[Categoria],$B$555,SAÍDAS[Mês],G$5,SAÍDAS[Ano],$B$5,SAÍDAS[Subcategoria],$B560))))</f>
        <v/>
      </c>
      <c r="H560" s="61" t="str">
        <f>IF($B560="","",IF($B$555="","",IF($F$4=1,SUMIFS(SAÍDAS[Valor],SAÍDAS[Categoria],$B$555,SAÍDAS[Status],"Concluído",SAÍDAS[Mês],H$5,SAÍDAS[Ano],$B$5,SAÍDAS[Subcategoria],$B560),SUMIFS(SAÍDAS[Valor],SAÍDAS[Categoria],$B$555,SAÍDAS[Mês],H$5,SAÍDAS[Ano],$B$5,SAÍDAS[Subcategoria],$B560))))</f>
        <v/>
      </c>
      <c r="I560" s="61" t="str">
        <f>IF($B560="","",IF($B$555="","",IF($F$4=1,SUMIFS(SAÍDAS[Valor],SAÍDAS[Categoria],$B$555,SAÍDAS[Status],"Concluído",SAÍDAS[Mês],I$5,SAÍDAS[Ano],$B$5,SAÍDAS[Subcategoria],$B560),SUMIFS(SAÍDAS[Valor],SAÍDAS[Categoria],$B$555,SAÍDAS[Mês],I$5,SAÍDAS[Ano],$B$5,SAÍDAS[Subcategoria],$B560))))</f>
        <v/>
      </c>
      <c r="J560" s="61" t="str">
        <f>IF($B560="","",IF($B$555="","",IF($F$4=1,SUMIFS(SAÍDAS[Valor],SAÍDAS[Categoria],$B$555,SAÍDAS[Status],"Concluído",SAÍDAS[Mês],J$5,SAÍDAS[Ano],$B$5,SAÍDAS[Subcategoria],$B560),SUMIFS(SAÍDAS[Valor],SAÍDAS[Categoria],$B$555,SAÍDAS[Mês],J$5,SAÍDAS[Ano],$B$5,SAÍDAS[Subcategoria],$B560))))</f>
        <v/>
      </c>
      <c r="K560" s="61" t="str">
        <f>IF($B560="","",IF($B$555="","",IF($F$4=1,SUMIFS(SAÍDAS[Valor],SAÍDAS[Categoria],$B$555,SAÍDAS[Status],"Concluído",SAÍDAS[Mês],K$5,SAÍDAS[Ano],$B$5,SAÍDAS[Subcategoria],$B560),SUMIFS(SAÍDAS[Valor],SAÍDAS[Categoria],$B$555,SAÍDAS[Mês],K$5,SAÍDAS[Ano],$B$5,SAÍDAS[Subcategoria],$B560))))</f>
        <v/>
      </c>
      <c r="L560" s="61" t="str">
        <f>IF($B560="","",IF($B$555="","",IF($F$4=1,SUMIFS(SAÍDAS[Valor],SAÍDAS[Categoria],$B$555,SAÍDAS[Status],"Concluído",SAÍDAS[Mês],L$5,SAÍDAS[Ano],$B$5,SAÍDAS[Subcategoria],$B560),SUMIFS(SAÍDAS[Valor],SAÍDAS[Categoria],$B$555,SAÍDAS[Mês],L$5,SAÍDAS[Ano],$B$5,SAÍDAS[Subcategoria],$B560))))</f>
        <v/>
      </c>
      <c r="M560" s="61" t="str">
        <f>IF($B560="","",IF($B$555="","",IF($F$4=1,SUMIFS(SAÍDAS[Valor],SAÍDAS[Categoria],$B$555,SAÍDAS[Status],"Concluído",SAÍDAS[Mês],M$5,SAÍDAS[Ano],$B$5,SAÍDAS[Subcategoria],$B560),SUMIFS(SAÍDAS[Valor],SAÍDAS[Categoria],$B$555,SAÍDAS[Mês],M$5,SAÍDAS[Ano],$B$5,SAÍDAS[Subcategoria],$B560))))</f>
        <v/>
      </c>
      <c r="N560" s="61" t="str">
        <f>IF($B560="","",IF($B$555="","",IF($F$4=1,SUMIFS(SAÍDAS[Valor],SAÍDAS[Categoria],$B$555,SAÍDAS[Status],"Concluído",SAÍDAS[Mês],N$5,SAÍDAS[Ano],$B$5,SAÍDAS[Subcategoria],$B560),SUMIFS(SAÍDAS[Valor],SAÍDAS[Categoria],$B$555,SAÍDAS[Mês],N$5,SAÍDAS[Ano],$B$5,SAÍDAS[Subcategoria],$B560))))</f>
        <v/>
      </c>
      <c r="O560" s="57">
        <f t="shared" si="23"/>
        <v>0</v>
      </c>
    </row>
    <row r="561" spans="2:15" x14ac:dyDescent="0.3">
      <c r="B561" s="93" t="str">
        <f>IF('PLANO DE CONTAS'!F122="","",'PLANO DE CONTAS'!F122)</f>
        <v/>
      </c>
      <c r="C561" s="61" t="str">
        <f>IF($B561="","",IF($B$555="","",IF($F$4=1,SUMIFS(SAÍDAS[Valor],SAÍDAS[Categoria],$B$555,SAÍDAS[Status],"Concluído",SAÍDAS[Mês],C$5,SAÍDAS[Ano],$B$5,SAÍDAS[Subcategoria],$B561),SUMIFS(SAÍDAS[Valor],SAÍDAS[Categoria],$B$555,SAÍDAS[Mês],C$5,SAÍDAS[Ano],$B$5,SAÍDAS[Subcategoria],$B561))))</f>
        <v/>
      </c>
      <c r="D561" s="61" t="str">
        <f>IF($B561="","",IF($B$555="","",IF($F$4=1,SUMIFS(SAÍDAS[Valor],SAÍDAS[Categoria],$B$555,SAÍDAS[Status],"Concluído",SAÍDAS[Mês],D$5,SAÍDAS[Ano],$B$5,SAÍDAS[Subcategoria],$B561),SUMIFS(SAÍDAS[Valor],SAÍDAS[Categoria],$B$555,SAÍDAS[Mês],D$5,SAÍDAS[Ano],$B$5,SAÍDAS[Subcategoria],$B561))))</f>
        <v/>
      </c>
      <c r="E561" s="61" t="str">
        <f>IF($B561="","",IF($B$555="","",IF($F$4=1,SUMIFS(SAÍDAS[Valor],SAÍDAS[Categoria],$B$555,SAÍDAS[Status],"Concluído",SAÍDAS[Mês],E$5,SAÍDAS[Ano],$B$5,SAÍDAS[Subcategoria],$B561),SUMIFS(SAÍDAS[Valor],SAÍDAS[Categoria],$B$555,SAÍDAS[Mês],E$5,SAÍDAS[Ano],$B$5,SAÍDAS[Subcategoria],$B561))))</f>
        <v/>
      </c>
      <c r="F561" s="61" t="str">
        <f>IF($B561="","",IF($B$555="","",IF($F$4=1,SUMIFS(SAÍDAS[Valor],SAÍDAS[Categoria],$B$555,SAÍDAS[Status],"Concluído",SAÍDAS[Mês],F$5,SAÍDAS[Ano],$B$5,SAÍDAS[Subcategoria],$B561),SUMIFS(SAÍDAS[Valor],SAÍDAS[Categoria],$B$555,SAÍDAS[Mês],F$5,SAÍDAS[Ano],$B$5,SAÍDAS[Subcategoria],$B561))))</f>
        <v/>
      </c>
      <c r="G561" s="61" t="str">
        <f>IF($B561="","",IF($B$555="","",IF($F$4=1,SUMIFS(SAÍDAS[Valor],SAÍDAS[Categoria],$B$555,SAÍDAS[Status],"Concluído",SAÍDAS[Mês],G$5,SAÍDAS[Ano],$B$5,SAÍDAS[Subcategoria],$B561),SUMIFS(SAÍDAS[Valor],SAÍDAS[Categoria],$B$555,SAÍDAS[Mês],G$5,SAÍDAS[Ano],$B$5,SAÍDAS[Subcategoria],$B561))))</f>
        <v/>
      </c>
      <c r="H561" s="61" t="str">
        <f>IF($B561="","",IF($B$555="","",IF($F$4=1,SUMIFS(SAÍDAS[Valor],SAÍDAS[Categoria],$B$555,SAÍDAS[Status],"Concluído",SAÍDAS[Mês],H$5,SAÍDAS[Ano],$B$5,SAÍDAS[Subcategoria],$B561),SUMIFS(SAÍDAS[Valor],SAÍDAS[Categoria],$B$555,SAÍDAS[Mês],H$5,SAÍDAS[Ano],$B$5,SAÍDAS[Subcategoria],$B561))))</f>
        <v/>
      </c>
      <c r="I561" s="61" t="str">
        <f>IF($B561="","",IF($B$555="","",IF($F$4=1,SUMIFS(SAÍDAS[Valor],SAÍDAS[Categoria],$B$555,SAÍDAS[Status],"Concluído",SAÍDAS[Mês],I$5,SAÍDAS[Ano],$B$5,SAÍDAS[Subcategoria],$B561),SUMIFS(SAÍDAS[Valor],SAÍDAS[Categoria],$B$555,SAÍDAS[Mês],I$5,SAÍDAS[Ano],$B$5,SAÍDAS[Subcategoria],$B561))))</f>
        <v/>
      </c>
      <c r="J561" s="61" t="str">
        <f>IF($B561="","",IF($B$555="","",IF($F$4=1,SUMIFS(SAÍDAS[Valor],SAÍDAS[Categoria],$B$555,SAÍDAS[Status],"Concluído",SAÍDAS[Mês],J$5,SAÍDAS[Ano],$B$5,SAÍDAS[Subcategoria],$B561),SUMIFS(SAÍDAS[Valor],SAÍDAS[Categoria],$B$555,SAÍDAS[Mês],J$5,SAÍDAS[Ano],$B$5,SAÍDAS[Subcategoria],$B561))))</f>
        <v/>
      </c>
      <c r="K561" s="61" t="str">
        <f>IF($B561="","",IF($B$555="","",IF($F$4=1,SUMIFS(SAÍDAS[Valor],SAÍDAS[Categoria],$B$555,SAÍDAS[Status],"Concluído",SAÍDAS[Mês],K$5,SAÍDAS[Ano],$B$5,SAÍDAS[Subcategoria],$B561),SUMIFS(SAÍDAS[Valor],SAÍDAS[Categoria],$B$555,SAÍDAS[Mês],K$5,SAÍDAS[Ano],$B$5,SAÍDAS[Subcategoria],$B561))))</f>
        <v/>
      </c>
      <c r="L561" s="61" t="str">
        <f>IF($B561="","",IF($B$555="","",IF($F$4=1,SUMIFS(SAÍDAS[Valor],SAÍDAS[Categoria],$B$555,SAÍDAS[Status],"Concluído",SAÍDAS[Mês],L$5,SAÍDAS[Ano],$B$5,SAÍDAS[Subcategoria],$B561),SUMIFS(SAÍDAS[Valor],SAÍDAS[Categoria],$B$555,SAÍDAS[Mês],L$5,SAÍDAS[Ano],$B$5,SAÍDAS[Subcategoria],$B561))))</f>
        <v/>
      </c>
      <c r="M561" s="61" t="str">
        <f>IF($B561="","",IF($B$555="","",IF($F$4=1,SUMIFS(SAÍDAS[Valor],SAÍDAS[Categoria],$B$555,SAÍDAS[Status],"Concluído",SAÍDAS[Mês],M$5,SAÍDAS[Ano],$B$5,SAÍDAS[Subcategoria],$B561),SUMIFS(SAÍDAS[Valor],SAÍDAS[Categoria],$B$555,SAÍDAS[Mês],M$5,SAÍDAS[Ano],$B$5,SAÍDAS[Subcategoria],$B561))))</f>
        <v/>
      </c>
      <c r="N561" s="61" t="str">
        <f>IF($B561="","",IF($B$555="","",IF($F$4=1,SUMIFS(SAÍDAS[Valor],SAÍDAS[Categoria],$B$555,SAÍDAS[Status],"Concluído",SAÍDAS[Mês],N$5,SAÍDAS[Ano],$B$5,SAÍDAS[Subcategoria],$B561),SUMIFS(SAÍDAS[Valor],SAÍDAS[Categoria],$B$555,SAÍDAS[Mês],N$5,SAÍDAS[Ano],$B$5,SAÍDAS[Subcategoria],$B561))))</f>
        <v/>
      </c>
      <c r="O561" s="57">
        <f t="shared" si="23"/>
        <v>0</v>
      </c>
    </row>
    <row r="562" spans="2:15" x14ac:dyDescent="0.3">
      <c r="B562" s="93" t="str">
        <f>IF('PLANO DE CONTAS'!F123="","",'PLANO DE CONTAS'!F123)</f>
        <v/>
      </c>
      <c r="C562" s="61" t="str">
        <f>IF($B562="","",IF($B$555="","",IF($F$4=1,SUMIFS(SAÍDAS[Valor],SAÍDAS[Categoria],$B$555,SAÍDAS[Status],"Concluído",SAÍDAS[Mês],C$5,SAÍDAS[Ano],$B$5,SAÍDAS[Subcategoria],$B562),SUMIFS(SAÍDAS[Valor],SAÍDAS[Categoria],$B$555,SAÍDAS[Mês],C$5,SAÍDAS[Ano],$B$5,SAÍDAS[Subcategoria],$B562))))</f>
        <v/>
      </c>
      <c r="D562" s="61" t="str">
        <f>IF($B562="","",IF($B$555="","",IF($F$4=1,SUMIFS(SAÍDAS[Valor],SAÍDAS[Categoria],$B$555,SAÍDAS[Status],"Concluído",SAÍDAS[Mês],D$5,SAÍDAS[Ano],$B$5,SAÍDAS[Subcategoria],$B562),SUMIFS(SAÍDAS[Valor],SAÍDAS[Categoria],$B$555,SAÍDAS[Mês],D$5,SAÍDAS[Ano],$B$5,SAÍDAS[Subcategoria],$B562))))</f>
        <v/>
      </c>
      <c r="E562" s="61" t="str">
        <f>IF($B562="","",IF($B$555="","",IF($F$4=1,SUMIFS(SAÍDAS[Valor],SAÍDAS[Categoria],$B$555,SAÍDAS[Status],"Concluído",SAÍDAS[Mês],E$5,SAÍDAS[Ano],$B$5,SAÍDAS[Subcategoria],$B562),SUMIFS(SAÍDAS[Valor],SAÍDAS[Categoria],$B$555,SAÍDAS[Mês],E$5,SAÍDAS[Ano],$B$5,SAÍDAS[Subcategoria],$B562))))</f>
        <v/>
      </c>
      <c r="F562" s="61" t="str">
        <f>IF($B562="","",IF($B$555="","",IF($F$4=1,SUMIFS(SAÍDAS[Valor],SAÍDAS[Categoria],$B$555,SAÍDAS[Status],"Concluído",SAÍDAS[Mês],F$5,SAÍDAS[Ano],$B$5,SAÍDAS[Subcategoria],$B562),SUMIFS(SAÍDAS[Valor],SAÍDAS[Categoria],$B$555,SAÍDAS[Mês],F$5,SAÍDAS[Ano],$B$5,SAÍDAS[Subcategoria],$B562))))</f>
        <v/>
      </c>
      <c r="G562" s="61" t="str">
        <f>IF($B562="","",IF($B$555="","",IF($F$4=1,SUMIFS(SAÍDAS[Valor],SAÍDAS[Categoria],$B$555,SAÍDAS[Status],"Concluído",SAÍDAS[Mês],G$5,SAÍDAS[Ano],$B$5,SAÍDAS[Subcategoria],$B562),SUMIFS(SAÍDAS[Valor],SAÍDAS[Categoria],$B$555,SAÍDAS[Mês],G$5,SAÍDAS[Ano],$B$5,SAÍDAS[Subcategoria],$B562))))</f>
        <v/>
      </c>
      <c r="H562" s="61" t="str">
        <f>IF($B562="","",IF($B$555="","",IF($F$4=1,SUMIFS(SAÍDAS[Valor],SAÍDAS[Categoria],$B$555,SAÍDAS[Status],"Concluído",SAÍDAS[Mês],H$5,SAÍDAS[Ano],$B$5,SAÍDAS[Subcategoria],$B562),SUMIFS(SAÍDAS[Valor],SAÍDAS[Categoria],$B$555,SAÍDAS[Mês],H$5,SAÍDAS[Ano],$B$5,SAÍDAS[Subcategoria],$B562))))</f>
        <v/>
      </c>
      <c r="I562" s="61" t="str">
        <f>IF($B562="","",IF($B$555="","",IF($F$4=1,SUMIFS(SAÍDAS[Valor],SAÍDAS[Categoria],$B$555,SAÍDAS[Status],"Concluído",SAÍDAS[Mês],I$5,SAÍDAS[Ano],$B$5,SAÍDAS[Subcategoria],$B562),SUMIFS(SAÍDAS[Valor],SAÍDAS[Categoria],$B$555,SAÍDAS[Mês],I$5,SAÍDAS[Ano],$B$5,SAÍDAS[Subcategoria],$B562))))</f>
        <v/>
      </c>
      <c r="J562" s="61" t="str">
        <f>IF($B562="","",IF($B$555="","",IF($F$4=1,SUMIFS(SAÍDAS[Valor],SAÍDAS[Categoria],$B$555,SAÍDAS[Status],"Concluído",SAÍDAS[Mês],J$5,SAÍDAS[Ano],$B$5,SAÍDAS[Subcategoria],$B562),SUMIFS(SAÍDAS[Valor],SAÍDAS[Categoria],$B$555,SAÍDAS[Mês],J$5,SAÍDAS[Ano],$B$5,SAÍDAS[Subcategoria],$B562))))</f>
        <v/>
      </c>
      <c r="K562" s="61" t="str">
        <f>IF($B562="","",IF($B$555="","",IF($F$4=1,SUMIFS(SAÍDAS[Valor],SAÍDAS[Categoria],$B$555,SAÍDAS[Status],"Concluído",SAÍDAS[Mês],K$5,SAÍDAS[Ano],$B$5,SAÍDAS[Subcategoria],$B562),SUMIFS(SAÍDAS[Valor],SAÍDAS[Categoria],$B$555,SAÍDAS[Mês],K$5,SAÍDAS[Ano],$B$5,SAÍDAS[Subcategoria],$B562))))</f>
        <v/>
      </c>
      <c r="L562" s="61" t="str">
        <f>IF($B562="","",IF($B$555="","",IF($F$4=1,SUMIFS(SAÍDAS[Valor],SAÍDAS[Categoria],$B$555,SAÍDAS[Status],"Concluído",SAÍDAS[Mês],L$5,SAÍDAS[Ano],$B$5,SAÍDAS[Subcategoria],$B562),SUMIFS(SAÍDAS[Valor],SAÍDAS[Categoria],$B$555,SAÍDAS[Mês],L$5,SAÍDAS[Ano],$B$5,SAÍDAS[Subcategoria],$B562))))</f>
        <v/>
      </c>
      <c r="M562" s="61" t="str">
        <f>IF($B562="","",IF($B$555="","",IF($F$4=1,SUMIFS(SAÍDAS[Valor],SAÍDAS[Categoria],$B$555,SAÍDAS[Status],"Concluído",SAÍDAS[Mês],M$5,SAÍDAS[Ano],$B$5,SAÍDAS[Subcategoria],$B562),SUMIFS(SAÍDAS[Valor],SAÍDAS[Categoria],$B$555,SAÍDAS[Mês],M$5,SAÍDAS[Ano],$B$5,SAÍDAS[Subcategoria],$B562))))</f>
        <v/>
      </c>
      <c r="N562" s="61" t="str">
        <f>IF($B562="","",IF($B$555="","",IF($F$4=1,SUMIFS(SAÍDAS[Valor],SAÍDAS[Categoria],$B$555,SAÍDAS[Status],"Concluído",SAÍDAS[Mês],N$5,SAÍDAS[Ano],$B$5,SAÍDAS[Subcategoria],$B562),SUMIFS(SAÍDAS[Valor],SAÍDAS[Categoria],$B$555,SAÍDAS[Mês],N$5,SAÍDAS[Ano],$B$5,SAÍDAS[Subcategoria],$B562))))</f>
        <v/>
      </c>
      <c r="O562" s="57">
        <f t="shared" si="23"/>
        <v>0</v>
      </c>
    </row>
    <row r="563" spans="2:15" x14ac:dyDescent="0.3">
      <c r="B563" s="93" t="str">
        <f>IF('PLANO DE CONTAS'!F124="","",'PLANO DE CONTAS'!F124)</f>
        <v/>
      </c>
      <c r="C563" s="61" t="str">
        <f>IF($B563="","",IF($B$555="","",IF($F$4=1,SUMIFS(SAÍDAS[Valor],SAÍDAS[Categoria],$B$555,SAÍDAS[Status],"Concluído",SAÍDAS[Mês],C$5,SAÍDAS[Ano],$B$5,SAÍDAS[Subcategoria],$B563),SUMIFS(SAÍDAS[Valor],SAÍDAS[Categoria],$B$555,SAÍDAS[Mês],C$5,SAÍDAS[Ano],$B$5,SAÍDAS[Subcategoria],$B563))))</f>
        <v/>
      </c>
      <c r="D563" s="61" t="str">
        <f>IF($B563="","",IF($B$555="","",IF($F$4=1,SUMIFS(SAÍDAS[Valor],SAÍDAS[Categoria],$B$555,SAÍDAS[Status],"Concluído",SAÍDAS[Mês],D$5,SAÍDAS[Ano],$B$5,SAÍDAS[Subcategoria],$B563),SUMIFS(SAÍDAS[Valor],SAÍDAS[Categoria],$B$555,SAÍDAS[Mês],D$5,SAÍDAS[Ano],$B$5,SAÍDAS[Subcategoria],$B563))))</f>
        <v/>
      </c>
      <c r="E563" s="61" t="str">
        <f>IF($B563="","",IF($B$555="","",IF($F$4=1,SUMIFS(SAÍDAS[Valor],SAÍDAS[Categoria],$B$555,SAÍDAS[Status],"Concluído",SAÍDAS[Mês],E$5,SAÍDAS[Ano],$B$5,SAÍDAS[Subcategoria],$B563),SUMIFS(SAÍDAS[Valor],SAÍDAS[Categoria],$B$555,SAÍDAS[Mês],E$5,SAÍDAS[Ano],$B$5,SAÍDAS[Subcategoria],$B563))))</f>
        <v/>
      </c>
      <c r="F563" s="61" t="str">
        <f>IF($B563="","",IF($B$555="","",IF($F$4=1,SUMIFS(SAÍDAS[Valor],SAÍDAS[Categoria],$B$555,SAÍDAS[Status],"Concluído",SAÍDAS[Mês],F$5,SAÍDAS[Ano],$B$5,SAÍDAS[Subcategoria],$B563),SUMIFS(SAÍDAS[Valor],SAÍDAS[Categoria],$B$555,SAÍDAS[Mês],F$5,SAÍDAS[Ano],$B$5,SAÍDAS[Subcategoria],$B563))))</f>
        <v/>
      </c>
      <c r="G563" s="61" t="str">
        <f>IF($B563="","",IF($B$555="","",IF($F$4=1,SUMIFS(SAÍDAS[Valor],SAÍDAS[Categoria],$B$555,SAÍDAS[Status],"Concluído",SAÍDAS[Mês],G$5,SAÍDAS[Ano],$B$5,SAÍDAS[Subcategoria],$B563),SUMIFS(SAÍDAS[Valor],SAÍDAS[Categoria],$B$555,SAÍDAS[Mês],G$5,SAÍDAS[Ano],$B$5,SAÍDAS[Subcategoria],$B563))))</f>
        <v/>
      </c>
      <c r="H563" s="61" t="str">
        <f>IF($B563="","",IF($B$555="","",IF($F$4=1,SUMIFS(SAÍDAS[Valor],SAÍDAS[Categoria],$B$555,SAÍDAS[Status],"Concluído",SAÍDAS[Mês],H$5,SAÍDAS[Ano],$B$5,SAÍDAS[Subcategoria],$B563),SUMIFS(SAÍDAS[Valor],SAÍDAS[Categoria],$B$555,SAÍDAS[Mês],H$5,SAÍDAS[Ano],$B$5,SAÍDAS[Subcategoria],$B563))))</f>
        <v/>
      </c>
      <c r="I563" s="61" t="str">
        <f>IF($B563="","",IF($B$555="","",IF($F$4=1,SUMIFS(SAÍDAS[Valor],SAÍDAS[Categoria],$B$555,SAÍDAS[Status],"Concluído",SAÍDAS[Mês],I$5,SAÍDAS[Ano],$B$5,SAÍDAS[Subcategoria],$B563),SUMIFS(SAÍDAS[Valor],SAÍDAS[Categoria],$B$555,SAÍDAS[Mês],I$5,SAÍDAS[Ano],$B$5,SAÍDAS[Subcategoria],$B563))))</f>
        <v/>
      </c>
      <c r="J563" s="61" t="str">
        <f>IF($B563="","",IF($B$555="","",IF($F$4=1,SUMIFS(SAÍDAS[Valor],SAÍDAS[Categoria],$B$555,SAÍDAS[Status],"Concluído",SAÍDAS[Mês],J$5,SAÍDAS[Ano],$B$5,SAÍDAS[Subcategoria],$B563),SUMIFS(SAÍDAS[Valor],SAÍDAS[Categoria],$B$555,SAÍDAS[Mês],J$5,SAÍDAS[Ano],$B$5,SAÍDAS[Subcategoria],$B563))))</f>
        <v/>
      </c>
      <c r="K563" s="61" t="str">
        <f>IF($B563="","",IF($B$555="","",IF($F$4=1,SUMIFS(SAÍDAS[Valor],SAÍDAS[Categoria],$B$555,SAÍDAS[Status],"Concluído",SAÍDAS[Mês],K$5,SAÍDAS[Ano],$B$5,SAÍDAS[Subcategoria],$B563),SUMIFS(SAÍDAS[Valor],SAÍDAS[Categoria],$B$555,SAÍDAS[Mês],K$5,SAÍDAS[Ano],$B$5,SAÍDAS[Subcategoria],$B563))))</f>
        <v/>
      </c>
      <c r="L563" s="61" t="str">
        <f>IF($B563="","",IF($B$555="","",IF($F$4=1,SUMIFS(SAÍDAS[Valor],SAÍDAS[Categoria],$B$555,SAÍDAS[Status],"Concluído",SAÍDAS[Mês],L$5,SAÍDAS[Ano],$B$5,SAÍDAS[Subcategoria],$B563),SUMIFS(SAÍDAS[Valor],SAÍDAS[Categoria],$B$555,SAÍDAS[Mês],L$5,SAÍDAS[Ano],$B$5,SAÍDAS[Subcategoria],$B563))))</f>
        <v/>
      </c>
      <c r="M563" s="61" t="str">
        <f>IF($B563="","",IF($B$555="","",IF($F$4=1,SUMIFS(SAÍDAS[Valor],SAÍDAS[Categoria],$B$555,SAÍDAS[Status],"Concluído",SAÍDAS[Mês],M$5,SAÍDAS[Ano],$B$5,SAÍDAS[Subcategoria],$B563),SUMIFS(SAÍDAS[Valor],SAÍDAS[Categoria],$B$555,SAÍDAS[Mês],M$5,SAÍDAS[Ano],$B$5,SAÍDAS[Subcategoria],$B563))))</f>
        <v/>
      </c>
      <c r="N563" s="61" t="str">
        <f>IF($B563="","",IF($B$555="","",IF($F$4=1,SUMIFS(SAÍDAS[Valor],SAÍDAS[Categoria],$B$555,SAÍDAS[Status],"Concluído",SAÍDAS[Mês],N$5,SAÍDAS[Ano],$B$5,SAÍDAS[Subcategoria],$B563),SUMIFS(SAÍDAS[Valor],SAÍDAS[Categoria],$B$555,SAÍDAS[Mês],N$5,SAÍDAS[Ano],$B$5,SAÍDAS[Subcategoria],$B563))))</f>
        <v/>
      </c>
      <c r="O563" s="57">
        <f t="shared" si="23"/>
        <v>0</v>
      </c>
    </row>
    <row r="564" spans="2:15" x14ac:dyDescent="0.3">
      <c r="B564" s="93" t="str">
        <f>IF('PLANO DE CONTAS'!F125="","",'PLANO DE CONTAS'!F125)</f>
        <v/>
      </c>
      <c r="C564" s="61" t="str">
        <f>IF($B564="","",IF($B$555="","",IF($F$4=1,SUMIFS(SAÍDAS[Valor],SAÍDAS[Categoria],$B$555,SAÍDAS[Status],"Concluído",SAÍDAS[Mês],C$5,SAÍDAS[Ano],$B$5,SAÍDAS[Subcategoria],$B564),SUMIFS(SAÍDAS[Valor],SAÍDAS[Categoria],$B$555,SAÍDAS[Mês],C$5,SAÍDAS[Ano],$B$5,SAÍDAS[Subcategoria],$B564))))</f>
        <v/>
      </c>
      <c r="D564" s="61" t="str">
        <f>IF($B564="","",IF($B$555="","",IF($F$4=1,SUMIFS(SAÍDAS[Valor],SAÍDAS[Categoria],$B$555,SAÍDAS[Status],"Concluído",SAÍDAS[Mês],D$5,SAÍDAS[Ano],$B$5,SAÍDAS[Subcategoria],$B564),SUMIFS(SAÍDAS[Valor],SAÍDAS[Categoria],$B$555,SAÍDAS[Mês],D$5,SAÍDAS[Ano],$B$5,SAÍDAS[Subcategoria],$B564))))</f>
        <v/>
      </c>
      <c r="E564" s="61" t="str">
        <f>IF($B564="","",IF($B$555="","",IF($F$4=1,SUMIFS(SAÍDAS[Valor],SAÍDAS[Categoria],$B$555,SAÍDAS[Status],"Concluído",SAÍDAS[Mês],E$5,SAÍDAS[Ano],$B$5,SAÍDAS[Subcategoria],$B564),SUMIFS(SAÍDAS[Valor],SAÍDAS[Categoria],$B$555,SAÍDAS[Mês],E$5,SAÍDAS[Ano],$B$5,SAÍDAS[Subcategoria],$B564))))</f>
        <v/>
      </c>
      <c r="F564" s="61" t="str">
        <f>IF($B564="","",IF($B$555="","",IF($F$4=1,SUMIFS(SAÍDAS[Valor],SAÍDAS[Categoria],$B$555,SAÍDAS[Status],"Concluído",SAÍDAS[Mês],F$5,SAÍDAS[Ano],$B$5,SAÍDAS[Subcategoria],$B564),SUMIFS(SAÍDAS[Valor],SAÍDAS[Categoria],$B$555,SAÍDAS[Mês],F$5,SAÍDAS[Ano],$B$5,SAÍDAS[Subcategoria],$B564))))</f>
        <v/>
      </c>
      <c r="G564" s="61" t="str">
        <f>IF($B564="","",IF($B$555="","",IF($F$4=1,SUMIFS(SAÍDAS[Valor],SAÍDAS[Categoria],$B$555,SAÍDAS[Status],"Concluído",SAÍDAS[Mês],G$5,SAÍDAS[Ano],$B$5,SAÍDAS[Subcategoria],$B564),SUMIFS(SAÍDAS[Valor],SAÍDAS[Categoria],$B$555,SAÍDAS[Mês],G$5,SAÍDAS[Ano],$B$5,SAÍDAS[Subcategoria],$B564))))</f>
        <v/>
      </c>
      <c r="H564" s="61" t="str">
        <f>IF($B564="","",IF($B$555="","",IF($F$4=1,SUMIFS(SAÍDAS[Valor],SAÍDAS[Categoria],$B$555,SAÍDAS[Status],"Concluído",SAÍDAS[Mês],H$5,SAÍDAS[Ano],$B$5,SAÍDAS[Subcategoria],$B564),SUMIFS(SAÍDAS[Valor],SAÍDAS[Categoria],$B$555,SAÍDAS[Mês],H$5,SAÍDAS[Ano],$B$5,SAÍDAS[Subcategoria],$B564))))</f>
        <v/>
      </c>
      <c r="I564" s="61" t="str">
        <f>IF($B564="","",IF($B$555="","",IF($F$4=1,SUMIFS(SAÍDAS[Valor],SAÍDAS[Categoria],$B$555,SAÍDAS[Status],"Concluído",SAÍDAS[Mês],I$5,SAÍDAS[Ano],$B$5,SAÍDAS[Subcategoria],$B564),SUMIFS(SAÍDAS[Valor],SAÍDAS[Categoria],$B$555,SAÍDAS[Mês],I$5,SAÍDAS[Ano],$B$5,SAÍDAS[Subcategoria],$B564))))</f>
        <v/>
      </c>
      <c r="J564" s="61" t="str">
        <f>IF($B564="","",IF($B$555="","",IF($F$4=1,SUMIFS(SAÍDAS[Valor],SAÍDAS[Categoria],$B$555,SAÍDAS[Status],"Concluído",SAÍDAS[Mês],J$5,SAÍDAS[Ano],$B$5,SAÍDAS[Subcategoria],$B564),SUMIFS(SAÍDAS[Valor],SAÍDAS[Categoria],$B$555,SAÍDAS[Mês],J$5,SAÍDAS[Ano],$B$5,SAÍDAS[Subcategoria],$B564))))</f>
        <v/>
      </c>
      <c r="K564" s="61" t="str">
        <f>IF($B564="","",IF($B$555="","",IF($F$4=1,SUMIFS(SAÍDAS[Valor],SAÍDAS[Categoria],$B$555,SAÍDAS[Status],"Concluído",SAÍDAS[Mês],K$5,SAÍDAS[Ano],$B$5,SAÍDAS[Subcategoria],$B564),SUMIFS(SAÍDAS[Valor],SAÍDAS[Categoria],$B$555,SAÍDAS[Mês],K$5,SAÍDAS[Ano],$B$5,SAÍDAS[Subcategoria],$B564))))</f>
        <v/>
      </c>
      <c r="L564" s="61" t="str">
        <f>IF($B564="","",IF($B$555="","",IF($F$4=1,SUMIFS(SAÍDAS[Valor],SAÍDAS[Categoria],$B$555,SAÍDAS[Status],"Concluído",SAÍDAS[Mês],L$5,SAÍDAS[Ano],$B$5,SAÍDAS[Subcategoria],$B564),SUMIFS(SAÍDAS[Valor],SAÍDAS[Categoria],$B$555,SAÍDAS[Mês],L$5,SAÍDAS[Ano],$B$5,SAÍDAS[Subcategoria],$B564))))</f>
        <v/>
      </c>
      <c r="M564" s="61" t="str">
        <f>IF($B564="","",IF($B$555="","",IF($F$4=1,SUMIFS(SAÍDAS[Valor],SAÍDAS[Categoria],$B$555,SAÍDAS[Status],"Concluído",SAÍDAS[Mês],M$5,SAÍDAS[Ano],$B$5,SAÍDAS[Subcategoria],$B564),SUMIFS(SAÍDAS[Valor],SAÍDAS[Categoria],$B$555,SAÍDAS[Mês],M$5,SAÍDAS[Ano],$B$5,SAÍDAS[Subcategoria],$B564))))</f>
        <v/>
      </c>
      <c r="N564" s="61" t="str">
        <f>IF($B564="","",IF($B$555="","",IF($F$4=1,SUMIFS(SAÍDAS[Valor],SAÍDAS[Categoria],$B$555,SAÍDAS[Status],"Concluído",SAÍDAS[Mês],N$5,SAÍDAS[Ano],$B$5,SAÍDAS[Subcategoria],$B564),SUMIFS(SAÍDAS[Valor],SAÍDAS[Categoria],$B$555,SAÍDAS[Mês],N$5,SAÍDAS[Ano],$B$5,SAÍDAS[Subcategoria],$B564))))</f>
        <v/>
      </c>
      <c r="O564" s="57">
        <f t="shared" si="23"/>
        <v>0</v>
      </c>
    </row>
    <row r="565" spans="2:15" x14ac:dyDescent="0.3">
      <c r="B565" s="93" t="str">
        <f>IF('PLANO DE CONTAS'!F126="","",'PLANO DE CONTAS'!F126)</f>
        <v/>
      </c>
      <c r="C565" s="61" t="str">
        <f>IF($B565="","",IF($B$555="","",IF($F$4=1,SUMIFS(SAÍDAS[Valor],SAÍDAS[Categoria],$B$555,SAÍDAS[Status],"Concluído",SAÍDAS[Mês],C$5,SAÍDAS[Ano],$B$5,SAÍDAS[Subcategoria],$B565),SUMIFS(SAÍDAS[Valor],SAÍDAS[Categoria],$B$555,SAÍDAS[Mês],C$5,SAÍDAS[Ano],$B$5,SAÍDAS[Subcategoria],$B565))))</f>
        <v/>
      </c>
      <c r="D565" s="61" t="str">
        <f>IF($B565="","",IF($B$555="","",IF($F$4=1,SUMIFS(SAÍDAS[Valor],SAÍDAS[Categoria],$B$555,SAÍDAS[Status],"Concluído",SAÍDAS[Mês],D$5,SAÍDAS[Ano],$B$5,SAÍDAS[Subcategoria],$B565),SUMIFS(SAÍDAS[Valor],SAÍDAS[Categoria],$B$555,SAÍDAS[Mês],D$5,SAÍDAS[Ano],$B$5,SAÍDAS[Subcategoria],$B565))))</f>
        <v/>
      </c>
      <c r="E565" s="61" t="str">
        <f>IF($B565="","",IF($B$555="","",IF($F$4=1,SUMIFS(SAÍDAS[Valor],SAÍDAS[Categoria],$B$555,SAÍDAS[Status],"Concluído",SAÍDAS[Mês],E$5,SAÍDAS[Ano],$B$5,SAÍDAS[Subcategoria],$B565),SUMIFS(SAÍDAS[Valor],SAÍDAS[Categoria],$B$555,SAÍDAS[Mês],E$5,SAÍDAS[Ano],$B$5,SAÍDAS[Subcategoria],$B565))))</f>
        <v/>
      </c>
      <c r="F565" s="61" t="str">
        <f>IF($B565="","",IF($B$555="","",IF($F$4=1,SUMIFS(SAÍDAS[Valor],SAÍDAS[Categoria],$B$555,SAÍDAS[Status],"Concluído",SAÍDAS[Mês],F$5,SAÍDAS[Ano],$B$5,SAÍDAS[Subcategoria],$B565),SUMIFS(SAÍDAS[Valor],SAÍDAS[Categoria],$B$555,SAÍDAS[Mês],F$5,SAÍDAS[Ano],$B$5,SAÍDAS[Subcategoria],$B565))))</f>
        <v/>
      </c>
      <c r="G565" s="61" t="str">
        <f>IF($B565="","",IF($B$555="","",IF($F$4=1,SUMIFS(SAÍDAS[Valor],SAÍDAS[Categoria],$B$555,SAÍDAS[Status],"Concluído",SAÍDAS[Mês],G$5,SAÍDAS[Ano],$B$5,SAÍDAS[Subcategoria],$B565),SUMIFS(SAÍDAS[Valor],SAÍDAS[Categoria],$B$555,SAÍDAS[Mês],G$5,SAÍDAS[Ano],$B$5,SAÍDAS[Subcategoria],$B565))))</f>
        <v/>
      </c>
      <c r="H565" s="61" t="str">
        <f>IF($B565="","",IF($B$555="","",IF($F$4=1,SUMIFS(SAÍDAS[Valor],SAÍDAS[Categoria],$B$555,SAÍDAS[Status],"Concluído",SAÍDAS[Mês],H$5,SAÍDAS[Ano],$B$5,SAÍDAS[Subcategoria],$B565),SUMIFS(SAÍDAS[Valor],SAÍDAS[Categoria],$B$555,SAÍDAS[Mês],H$5,SAÍDAS[Ano],$B$5,SAÍDAS[Subcategoria],$B565))))</f>
        <v/>
      </c>
      <c r="I565" s="61" t="str">
        <f>IF($B565="","",IF($B$555="","",IF($F$4=1,SUMIFS(SAÍDAS[Valor],SAÍDAS[Categoria],$B$555,SAÍDAS[Status],"Concluído",SAÍDAS[Mês],I$5,SAÍDAS[Ano],$B$5,SAÍDAS[Subcategoria],$B565),SUMIFS(SAÍDAS[Valor],SAÍDAS[Categoria],$B$555,SAÍDAS[Mês],I$5,SAÍDAS[Ano],$B$5,SAÍDAS[Subcategoria],$B565))))</f>
        <v/>
      </c>
      <c r="J565" s="61" t="str">
        <f>IF($B565="","",IF($B$555="","",IF($F$4=1,SUMIFS(SAÍDAS[Valor],SAÍDAS[Categoria],$B$555,SAÍDAS[Status],"Concluído",SAÍDAS[Mês],J$5,SAÍDAS[Ano],$B$5,SAÍDAS[Subcategoria],$B565),SUMIFS(SAÍDAS[Valor],SAÍDAS[Categoria],$B$555,SAÍDAS[Mês],J$5,SAÍDAS[Ano],$B$5,SAÍDAS[Subcategoria],$B565))))</f>
        <v/>
      </c>
      <c r="K565" s="61" t="str">
        <f>IF($B565="","",IF($B$555="","",IF($F$4=1,SUMIFS(SAÍDAS[Valor],SAÍDAS[Categoria],$B$555,SAÍDAS[Status],"Concluído",SAÍDAS[Mês],K$5,SAÍDAS[Ano],$B$5,SAÍDAS[Subcategoria],$B565),SUMIFS(SAÍDAS[Valor],SAÍDAS[Categoria],$B$555,SAÍDAS[Mês],K$5,SAÍDAS[Ano],$B$5,SAÍDAS[Subcategoria],$B565))))</f>
        <v/>
      </c>
      <c r="L565" s="61" t="str">
        <f>IF($B565="","",IF($B$555="","",IF($F$4=1,SUMIFS(SAÍDAS[Valor],SAÍDAS[Categoria],$B$555,SAÍDAS[Status],"Concluído",SAÍDAS[Mês],L$5,SAÍDAS[Ano],$B$5,SAÍDAS[Subcategoria],$B565),SUMIFS(SAÍDAS[Valor],SAÍDAS[Categoria],$B$555,SAÍDAS[Mês],L$5,SAÍDAS[Ano],$B$5,SAÍDAS[Subcategoria],$B565))))</f>
        <v/>
      </c>
      <c r="M565" s="61" t="str">
        <f>IF($B565="","",IF($B$555="","",IF($F$4=1,SUMIFS(SAÍDAS[Valor],SAÍDAS[Categoria],$B$555,SAÍDAS[Status],"Concluído",SAÍDAS[Mês],M$5,SAÍDAS[Ano],$B$5,SAÍDAS[Subcategoria],$B565),SUMIFS(SAÍDAS[Valor],SAÍDAS[Categoria],$B$555,SAÍDAS[Mês],M$5,SAÍDAS[Ano],$B$5,SAÍDAS[Subcategoria],$B565))))</f>
        <v/>
      </c>
      <c r="N565" s="61" t="str">
        <f>IF($B565="","",IF($B$555="","",IF($F$4=1,SUMIFS(SAÍDAS[Valor],SAÍDAS[Categoria],$B$555,SAÍDAS[Status],"Concluído",SAÍDAS[Mês],N$5,SAÍDAS[Ano],$B$5,SAÍDAS[Subcategoria],$B565),SUMIFS(SAÍDAS[Valor],SAÍDAS[Categoria],$B$555,SAÍDAS[Mês],N$5,SAÍDAS[Ano],$B$5,SAÍDAS[Subcategoria],$B565))))</f>
        <v/>
      </c>
      <c r="O565" s="57">
        <f t="shared" si="23"/>
        <v>0</v>
      </c>
    </row>
    <row r="566" spans="2:15" x14ac:dyDescent="0.3">
      <c r="B566" s="93" t="str">
        <f>IF('PLANO DE CONTAS'!F127="","",'PLANO DE CONTAS'!F127)</f>
        <v/>
      </c>
      <c r="C566" s="61" t="str">
        <f>IF($B566="","",IF($B$555="","",IF($F$4=1,SUMIFS(SAÍDAS[Valor],SAÍDAS[Categoria],$B$555,SAÍDAS[Status],"Concluído",SAÍDAS[Mês],C$5,SAÍDAS[Ano],$B$5,SAÍDAS[Subcategoria],$B566),SUMIFS(SAÍDAS[Valor],SAÍDAS[Categoria],$B$555,SAÍDAS[Mês],C$5,SAÍDAS[Ano],$B$5,SAÍDAS[Subcategoria],$B566))))</f>
        <v/>
      </c>
      <c r="D566" s="61" t="str">
        <f>IF($B566="","",IF($B$555="","",IF($F$4=1,SUMIFS(SAÍDAS[Valor],SAÍDAS[Categoria],$B$555,SAÍDAS[Status],"Concluído",SAÍDAS[Mês],D$5,SAÍDAS[Ano],$B$5,SAÍDAS[Subcategoria],$B566),SUMIFS(SAÍDAS[Valor],SAÍDAS[Categoria],$B$555,SAÍDAS[Mês],D$5,SAÍDAS[Ano],$B$5,SAÍDAS[Subcategoria],$B566))))</f>
        <v/>
      </c>
      <c r="E566" s="61" t="str">
        <f>IF($B566="","",IF($B$555="","",IF($F$4=1,SUMIFS(SAÍDAS[Valor],SAÍDAS[Categoria],$B$555,SAÍDAS[Status],"Concluído",SAÍDAS[Mês],E$5,SAÍDAS[Ano],$B$5,SAÍDAS[Subcategoria],$B566),SUMIFS(SAÍDAS[Valor],SAÍDAS[Categoria],$B$555,SAÍDAS[Mês],E$5,SAÍDAS[Ano],$B$5,SAÍDAS[Subcategoria],$B566))))</f>
        <v/>
      </c>
      <c r="F566" s="61" t="str">
        <f>IF($B566="","",IF($B$555="","",IF($F$4=1,SUMIFS(SAÍDAS[Valor],SAÍDAS[Categoria],$B$555,SAÍDAS[Status],"Concluído",SAÍDAS[Mês],F$5,SAÍDAS[Ano],$B$5,SAÍDAS[Subcategoria],$B566),SUMIFS(SAÍDAS[Valor],SAÍDAS[Categoria],$B$555,SAÍDAS[Mês],F$5,SAÍDAS[Ano],$B$5,SAÍDAS[Subcategoria],$B566))))</f>
        <v/>
      </c>
      <c r="G566" s="61" t="str">
        <f>IF($B566="","",IF($B$555="","",IF($F$4=1,SUMIFS(SAÍDAS[Valor],SAÍDAS[Categoria],$B$555,SAÍDAS[Status],"Concluído",SAÍDAS[Mês],G$5,SAÍDAS[Ano],$B$5,SAÍDAS[Subcategoria],$B566),SUMIFS(SAÍDAS[Valor],SAÍDAS[Categoria],$B$555,SAÍDAS[Mês],G$5,SAÍDAS[Ano],$B$5,SAÍDAS[Subcategoria],$B566))))</f>
        <v/>
      </c>
      <c r="H566" s="61" t="str">
        <f>IF($B566="","",IF($B$555="","",IF($F$4=1,SUMIFS(SAÍDAS[Valor],SAÍDAS[Categoria],$B$555,SAÍDAS[Status],"Concluído",SAÍDAS[Mês],H$5,SAÍDAS[Ano],$B$5,SAÍDAS[Subcategoria],$B566),SUMIFS(SAÍDAS[Valor],SAÍDAS[Categoria],$B$555,SAÍDAS[Mês],H$5,SAÍDAS[Ano],$B$5,SAÍDAS[Subcategoria],$B566))))</f>
        <v/>
      </c>
      <c r="I566" s="61" t="str">
        <f>IF($B566="","",IF($B$555="","",IF($F$4=1,SUMIFS(SAÍDAS[Valor],SAÍDAS[Categoria],$B$555,SAÍDAS[Status],"Concluído",SAÍDAS[Mês],I$5,SAÍDAS[Ano],$B$5,SAÍDAS[Subcategoria],$B566),SUMIFS(SAÍDAS[Valor],SAÍDAS[Categoria],$B$555,SAÍDAS[Mês],I$5,SAÍDAS[Ano],$B$5,SAÍDAS[Subcategoria],$B566))))</f>
        <v/>
      </c>
      <c r="J566" s="61" t="str">
        <f>IF($B566="","",IF($B$555="","",IF($F$4=1,SUMIFS(SAÍDAS[Valor],SAÍDAS[Categoria],$B$555,SAÍDAS[Status],"Concluído",SAÍDAS[Mês],J$5,SAÍDAS[Ano],$B$5,SAÍDAS[Subcategoria],$B566),SUMIFS(SAÍDAS[Valor],SAÍDAS[Categoria],$B$555,SAÍDAS[Mês],J$5,SAÍDAS[Ano],$B$5,SAÍDAS[Subcategoria],$B566))))</f>
        <v/>
      </c>
      <c r="K566" s="61" t="str">
        <f>IF($B566="","",IF($B$555="","",IF($F$4=1,SUMIFS(SAÍDAS[Valor],SAÍDAS[Categoria],$B$555,SAÍDAS[Status],"Concluído",SAÍDAS[Mês],K$5,SAÍDAS[Ano],$B$5,SAÍDAS[Subcategoria],$B566),SUMIFS(SAÍDAS[Valor],SAÍDAS[Categoria],$B$555,SAÍDAS[Mês],K$5,SAÍDAS[Ano],$B$5,SAÍDAS[Subcategoria],$B566))))</f>
        <v/>
      </c>
      <c r="L566" s="61" t="str">
        <f>IF($B566="","",IF($B$555="","",IF($F$4=1,SUMIFS(SAÍDAS[Valor],SAÍDAS[Categoria],$B$555,SAÍDAS[Status],"Concluído",SAÍDAS[Mês],L$5,SAÍDAS[Ano],$B$5,SAÍDAS[Subcategoria],$B566),SUMIFS(SAÍDAS[Valor],SAÍDAS[Categoria],$B$555,SAÍDAS[Mês],L$5,SAÍDAS[Ano],$B$5,SAÍDAS[Subcategoria],$B566))))</f>
        <v/>
      </c>
      <c r="M566" s="61" t="str">
        <f>IF($B566="","",IF($B$555="","",IF($F$4=1,SUMIFS(SAÍDAS[Valor],SAÍDAS[Categoria],$B$555,SAÍDAS[Status],"Concluído",SAÍDAS[Mês],M$5,SAÍDAS[Ano],$B$5,SAÍDAS[Subcategoria],$B566),SUMIFS(SAÍDAS[Valor],SAÍDAS[Categoria],$B$555,SAÍDAS[Mês],M$5,SAÍDAS[Ano],$B$5,SAÍDAS[Subcategoria],$B566))))</f>
        <v/>
      </c>
      <c r="N566" s="61" t="str">
        <f>IF($B566="","",IF($B$555="","",IF($F$4=1,SUMIFS(SAÍDAS[Valor],SAÍDAS[Categoria],$B$555,SAÍDAS[Status],"Concluído",SAÍDAS[Mês],N$5,SAÍDAS[Ano],$B$5,SAÍDAS[Subcategoria],$B566),SUMIFS(SAÍDAS[Valor],SAÍDAS[Categoria],$B$555,SAÍDAS[Mês],N$5,SAÍDAS[Ano],$B$5,SAÍDAS[Subcategoria],$B566))))</f>
        <v/>
      </c>
      <c r="O566" s="57">
        <f t="shared" si="23"/>
        <v>0</v>
      </c>
    </row>
    <row r="567" spans="2:15" x14ac:dyDescent="0.3">
      <c r="B567" s="93" t="str">
        <f>IF('PLANO DE CONTAS'!F128="","",'PLANO DE CONTAS'!F128)</f>
        <v/>
      </c>
      <c r="C567" s="61" t="str">
        <f>IF($B567="","",IF($B$555="","",IF($F$4=1,SUMIFS(SAÍDAS[Valor],SAÍDAS[Categoria],$B$555,SAÍDAS[Status],"Concluído",SAÍDAS[Mês],C$5,SAÍDAS[Ano],$B$5,SAÍDAS[Subcategoria],$B567),SUMIFS(SAÍDAS[Valor],SAÍDAS[Categoria],$B$555,SAÍDAS[Mês],C$5,SAÍDAS[Ano],$B$5,SAÍDAS[Subcategoria],$B567))))</f>
        <v/>
      </c>
      <c r="D567" s="61" t="str">
        <f>IF($B567="","",IF($B$555="","",IF($F$4=1,SUMIFS(SAÍDAS[Valor],SAÍDAS[Categoria],$B$555,SAÍDAS[Status],"Concluído",SAÍDAS[Mês],D$5,SAÍDAS[Ano],$B$5,SAÍDAS[Subcategoria],$B567),SUMIFS(SAÍDAS[Valor],SAÍDAS[Categoria],$B$555,SAÍDAS[Mês],D$5,SAÍDAS[Ano],$B$5,SAÍDAS[Subcategoria],$B567))))</f>
        <v/>
      </c>
      <c r="E567" s="61" t="str">
        <f>IF($B567="","",IF($B$555="","",IF($F$4=1,SUMIFS(SAÍDAS[Valor],SAÍDAS[Categoria],$B$555,SAÍDAS[Status],"Concluído",SAÍDAS[Mês],E$5,SAÍDAS[Ano],$B$5,SAÍDAS[Subcategoria],$B567),SUMIFS(SAÍDAS[Valor],SAÍDAS[Categoria],$B$555,SAÍDAS[Mês],E$5,SAÍDAS[Ano],$B$5,SAÍDAS[Subcategoria],$B567))))</f>
        <v/>
      </c>
      <c r="F567" s="61" t="str">
        <f>IF($B567="","",IF($B$555="","",IF($F$4=1,SUMIFS(SAÍDAS[Valor],SAÍDAS[Categoria],$B$555,SAÍDAS[Status],"Concluído",SAÍDAS[Mês],F$5,SAÍDAS[Ano],$B$5,SAÍDAS[Subcategoria],$B567),SUMIFS(SAÍDAS[Valor],SAÍDAS[Categoria],$B$555,SAÍDAS[Mês],F$5,SAÍDAS[Ano],$B$5,SAÍDAS[Subcategoria],$B567))))</f>
        <v/>
      </c>
      <c r="G567" s="61" t="str">
        <f>IF($B567="","",IF($B$555="","",IF($F$4=1,SUMIFS(SAÍDAS[Valor],SAÍDAS[Categoria],$B$555,SAÍDAS[Status],"Concluído",SAÍDAS[Mês],G$5,SAÍDAS[Ano],$B$5,SAÍDAS[Subcategoria],$B567),SUMIFS(SAÍDAS[Valor],SAÍDAS[Categoria],$B$555,SAÍDAS[Mês],G$5,SAÍDAS[Ano],$B$5,SAÍDAS[Subcategoria],$B567))))</f>
        <v/>
      </c>
      <c r="H567" s="61" t="str">
        <f>IF($B567="","",IF($B$555="","",IF($F$4=1,SUMIFS(SAÍDAS[Valor],SAÍDAS[Categoria],$B$555,SAÍDAS[Status],"Concluído",SAÍDAS[Mês],H$5,SAÍDAS[Ano],$B$5,SAÍDAS[Subcategoria],$B567),SUMIFS(SAÍDAS[Valor],SAÍDAS[Categoria],$B$555,SAÍDAS[Mês],H$5,SAÍDAS[Ano],$B$5,SAÍDAS[Subcategoria],$B567))))</f>
        <v/>
      </c>
      <c r="I567" s="61" t="str">
        <f>IF($B567="","",IF($B$555="","",IF($F$4=1,SUMIFS(SAÍDAS[Valor],SAÍDAS[Categoria],$B$555,SAÍDAS[Status],"Concluído",SAÍDAS[Mês],I$5,SAÍDAS[Ano],$B$5,SAÍDAS[Subcategoria],$B567),SUMIFS(SAÍDAS[Valor],SAÍDAS[Categoria],$B$555,SAÍDAS[Mês],I$5,SAÍDAS[Ano],$B$5,SAÍDAS[Subcategoria],$B567))))</f>
        <v/>
      </c>
      <c r="J567" s="61" t="str">
        <f>IF($B567="","",IF($B$555="","",IF($F$4=1,SUMIFS(SAÍDAS[Valor],SAÍDAS[Categoria],$B$555,SAÍDAS[Status],"Concluído",SAÍDAS[Mês],J$5,SAÍDAS[Ano],$B$5,SAÍDAS[Subcategoria],$B567),SUMIFS(SAÍDAS[Valor],SAÍDAS[Categoria],$B$555,SAÍDAS[Mês],J$5,SAÍDAS[Ano],$B$5,SAÍDAS[Subcategoria],$B567))))</f>
        <v/>
      </c>
      <c r="K567" s="61" t="str">
        <f>IF($B567="","",IF($B$555="","",IF($F$4=1,SUMIFS(SAÍDAS[Valor],SAÍDAS[Categoria],$B$555,SAÍDAS[Status],"Concluído",SAÍDAS[Mês],K$5,SAÍDAS[Ano],$B$5,SAÍDAS[Subcategoria],$B567),SUMIFS(SAÍDAS[Valor],SAÍDAS[Categoria],$B$555,SAÍDAS[Mês],K$5,SAÍDAS[Ano],$B$5,SAÍDAS[Subcategoria],$B567))))</f>
        <v/>
      </c>
      <c r="L567" s="61" t="str">
        <f>IF($B567="","",IF($B$555="","",IF($F$4=1,SUMIFS(SAÍDAS[Valor],SAÍDAS[Categoria],$B$555,SAÍDAS[Status],"Concluído",SAÍDAS[Mês],L$5,SAÍDAS[Ano],$B$5,SAÍDAS[Subcategoria],$B567),SUMIFS(SAÍDAS[Valor],SAÍDAS[Categoria],$B$555,SAÍDAS[Mês],L$5,SAÍDAS[Ano],$B$5,SAÍDAS[Subcategoria],$B567))))</f>
        <v/>
      </c>
      <c r="M567" s="61" t="str">
        <f>IF($B567="","",IF($B$555="","",IF($F$4=1,SUMIFS(SAÍDAS[Valor],SAÍDAS[Categoria],$B$555,SAÍDAS[Status],"Concluído",SAÍDAS[Mês],M$5,SAÍDAS[Ano],$B$5,SAÍDAS[Subcategoria],$B567),SUMIFS(SAÍDAS[Valor],SAÍDAS[Categoria],$B$555,SAÍDAS[Mês],M$5,SAÍDAS[Ano],$B$5,SAÍDAS[Subcategoria],$B567))))</f>
        <v/>
      </c>
      <c r="N567" s="61" t="str">
        <f>IF($B567="","",IF($B$555="","",IF($F$4=1,SUMIFS(SAÍDAS[Valor],SAÍDAS[Categoria],$B$555,SAÍDAS[Status],"Concluído",SAÍDAS[Mês],N$5,SAÍDAS[Ano],$B$5,SAÍDAS[Subcategoria],$B567),SUMIFS(SAÍDAS[Valor],SAÍDAS[Categoria],$B$555,SAÍDAS[Mês],N$5,SAÍDAS[Ano],$B$5,SAÍDAS[Subcategoria],$B567))))</f>
        <v/>
      </c>
      <c r="O567" s="57">
        <f t="shared" si="23"/>
        <v>0</v>
      </c>
    </row>
    <row r="568" spans="2:15" x14ac:dyDescent="0.3">
      <c r="B568" s="93" t="str">
        <f>IF('PLANO DE CONTAS'!F129="","",'PLANO DE CONTAS'!F129)</f>
        <v/>
      </c>
      <c r="C568" s="61" t="str">
        <f>IF($B568="","",IF($B$555="","",IF($F$4=1,SUMIFS(SAÍDAS[Valor],SAÍDAS[Categoria],$B$555,SAÍDAS[Status],"Concluído",SAÍDAS[Mês],C$5,SAÍDAS[Ano],$B$5,SAÍDAS[Subcategoria],$B568),SUMIFS(SAÍDAS[Valor],SAÍDAS[Categoria],$B$555,SAÍDAS[Mês],C$5,SAÍDAS[Ano],$B$5,SAÍDAS[Subcategoria],$B568))))</f>
        <v/>
      </c>
      <c r="D568" s="61" t="str">
        <f>IF($B568="","",IF($B$555="","",IF($F$4=1,SUMIFS(SAÍDAS[Valor],SAÍDAS[Categoria],$B$555,SAÍDAS[Status],"Concluído",SAÍDAS[Mês],D$5,SAÍDAS[Ano],$B$5,SAÍDAS[Subcategoria],$B568),SUMIFS(SAÍDAS[Valor],SAÍDAS[Categoria],$B$555,SAÍDAS[Mês],D$5,SAÍDAS[Ano],$B$5,SAÍDAS[Subcategoria],$B568))))</f>
        <v/>
      </c>
      <c r="E568" s="61" t="str">
        <f>IF($B568="","",IF($B$555="","",IF($F$4=1,SUMIFS(SAÍDAS[Valor],SAÍDAS[Categoria],$B$555,SAÍDAS[Status],"Concluído",SAÍDAS[Mês],E$5,SAÍDAS[Ano],$B$5,SAÍDAS[Subcategoria],$B568),SUMIFS(SAÍDAS[Valor],SAÍDAS[Categoria],$B$555,SAÍDAS[Mês],E$5,SAÍDAS[Ano],$B$5,SAÍDAS[Subcategoria],$B568))))</f>
        <v/>
      </c>
      <c r="F568" s="61" t="str">
        <f>IF($B568="","",IF($B$555="","",IF($F$4=1,SUMIFS(SAÍDAS[Valor],SAÍDAS[Categoria],$B$555,SAÍDAS[Status],"Concluído",SAÍDAS[Mês],F$5,SAÍDAS[Ano],$B$5,SAÍDAS[Subcategoria],$B568),SUMIFS(SAÍDAS[Valor],SAÍDAS[Categoria],$B$555,SAÍDAS[Mês],F$5,SAÍDAS[Ano],$B$5,SAÍDAS[Subcategoria],$B568))))</f>
        <v/>
      </c>
      <c r="G568" s="61" t="str">
        <f>IF($B568="","",IF($B$555="","",IF($F$4=1,SUMIFS(SAÍDAS[Valor],SAÍDAS[Categoria],$B$555,SAÍDAS[Status],"Concluído",SAÍDAS[Mês],G$5,SAÍDAS[Ano],$B$5,SAÍDAS[Subcategoria],$B568),SUMIFS(SAÍDAS[Valor],SAÍDAS[Categoria],$B$555,SAÍDAS[Mês],G$5,SAÍDAS[Ano],$B$5,SAÍDAS[Subcategoria],$B568))))</f>
        <v/>
      </c>
      <c r="H568" s="61" t="str">
        <f>IF($B568="","",IF($B$555="","",IF($F$4=1,SUMIFS(SAÍDAS[Valor],SAÍDAS[Categoria],$B$555,SAÍDAS[Status],"Concluído",SAÍDAS[Mês],H$5,SAÍDAS[Ano],$B$5,SAÍDAS[Subcategoria],$B568),SUMIFS(SAÍDAS[Valor],SAÍDAS[Categoria],$B$555,SAÍDAS[Mês],H$5,SAÍDAS[Ano],$B$5,SAÍDAS[Subcategoria],$B568))))</f>
        <v/>
      </c>
      <c r="I568" s="61" t="str">
        <f>IF($B568="","",IF($B$555="","",IF($F$4=1,SUMIFS(SAÍDAS[Valor],SAÍDAS[Categoria],$B$555,SAÍDAS[Status],"Concluído",SAÍDAS[Mês],I$5,SAÍDAS[Ano],$B$5,SAÍDAS[Subcategoria],$B568),SUMIFS(SAÍDAS[Valor],SAÍDAS[Categoria],$B$555,SAÍDAS[Mês],I$5,SAÍDAS[Ano],$B$5,SAÍDAS[Subcategoria],$B568))))</f>
        <v/>
      </c>
      <c r="J568" s="61" t="str">
        <f>IF($B568="","",IF($B$555="","",IF($F$4=1,SUMIFS(SAÍDAS[Valor],SAÍDAS[Categoria],$B$555,SAÍDAS[Status],"Concluído",SAÍDAS[Mês],J$5,SAÍDAS[Ano],$B$5,SAÍDAS[Subcategoria],$B568),SUMIFS(SAÍDAS[Valor],SAÍDAS[Categoria],$B$555,SAÍDAS[Mês],J$5,SAÍDAS[Ano],$B$5,SAÍDAS[Subcategoria],$B568))))</f>
        <v/>
      </c>
      <c r="K568" s="61" t="str">
        <f>IF($B568="","",IF($B$555="","",IF($F$4=1,SUMIFS(SAÍDAS[Valor],SAÍDAS[Categoria],$B$555,SAÍDAS[Status],"Concluído",SAÍDAS[Mês],K$5,SAÍDAS[Ano],$B$5,SAÍDAS[Subcategoria],$B568),SUMIFS(SAÍDAS[Valor],SAÍDAS[Categoria],$B$555,SAÍDAS[Mês],K$5,SAÍDAS[Ano],$B$5,SAÍDAS[Subcategoria],$B568))))</f>
        <v/>
      </c>
      <c r="L568" s="61" t="str">
        <f>IF($B568="","",IF($B$555="","",IF($F$4=1,SUMIFS(SAÍDAS[Valor],SAÍDAS[Categoria],$B$555,SAÍDAS[Status],"Concluído",SAÍDAS[Mês],L$5,SAÍDAS[Ano],$B$5,SAÍDAS[Subcategoria],$B568),SUMIFS(SAÍDAS[Valor],SAÍDAS[Categoria],$B$555,SAÍDAS[Mês],L$5,SAÍDAS[Ano],$B$5,SAÍDAS[Subcategoria],$B568))))</f>
        <v/>
      </c>
      <c r="M568" s="61" t="str">
        <f>IF($B568="","",IF($B$555="","",IF($F$4=1,SUMIFS(SAÍDAS[Valor],SAÍDAS[Categoria],$B$555,SAÍDAS[Status],"Concluído",SAÍDAS[Mês],M$5,SAÍDAS[Ano],$B$5,SAÍDAS[Subcategoria],$B568),SUMIFS(SAÍDAS[Valor],SAÍDAS[Categoria],$B$555,SAÍDAS[Mês],M$5,SAÍDAS[Ano],$B$5,SAÍDAS[Subcategoria],$B568))))</f>
        <v/>
      </c>
      <c r="N568" s="61" t="str">
        <f>IF($B568="","",IF($B$555="","",IF($F$4=1,SUMIFS(SAÍDAS[Valor],SAÍDAS[Categoria],$B$555,SAÍDAS[Status],"Concluído",SAÍDAS[Mês],N$5,SAÍDAS[Ano],$B$5,SAÍDAS[Subcategoria],$B568),SUMIFS(SAÍDAS[Valor],SAÍDAS[Categoria],$B$555,SAÍDAS[Mês],N$5,SAÍDAS[Ano],$B$5,SAÍDAS[Subcategoria],$B568))))</f>
        <v/>
      </c>
      <c r="O568" s="57">
        <f t="shared" si="23"/>
        <v>0</v>
      </c>
    </row>
    <row r="569" spans="2:15" x14ac:dyDescent="0.3">
      <c r="B569" s="93" t="str">
        <f>IF('PLANO DE CONTAS'!F130="","",'PLANO DE CONTAS'!F130)</f>
        <v/>
      </c>
      <c r="C569" s="61" t="str">
        <f>IF($B569="","",IF($B$555="","",IF($F$4=1,SUMIFS(SAÍDAS[Valor],SAÍDAS[Categoria],$B$555,SAÍDAS[Status],"Concluído",SAÍDAS[Mês],C$5,SAÍDAS[Ano],$B$5,SAÍDAS[Subcategoria],$B569),SUMIFS(SAÍDAS[Valor],SAÍDAS[Categoria],$B$555,SAÍDAS[Mês],C$5,SAÍDAS[Ano],$B$5,SAÍDAS[Subcategoria],$B569))))</f>
        <v/>
      </c>
      <c r="D569" s="61" t="str">
        <f>IF($B569="","",IF($B$555="","",IF($F$4=1,SUMIFS(SAÍDAS[Valor],SAÍDAS[Categoria],$B$555,SAÍDAS[Status],"Concluído",SAÍDAS[Mês],D$5,SAÍDAS[Ano],$B$5,SAÍDAS[Subcategoria],$B569),SUMIFS(SAÍDAS[Valor],SAÍDAS[Categoria],$B$555,SAÍDAS[Mês],D$5,SAÍDAS[Ano],$B$5,SAÍDAS[Subcategoria],$B569))))</f>
        <v/>
      </c>
      <c r="E569" s="61" t="str">
        <f>IF($B569="","",IF($B$555="","",IF($F$4=1,SUMIFS(SAÍDAS[Valor],SAÍDAS[Categoria],$B$555,SAÍDAS[Status],"Concluído",SAÍDAS[Mês],E$5,SAÍDAS[Ano],$B$5,SAÍDAS[Subcategoria],$B569),SUMIFS(SAÍDAS[Valor],SAÍDAS[Categoria],$B$555,SAÍDAS[Mês],E$5,SAÍDAS[Ano],$B$5,SAÍDAS[Subcategoria],$B569))))</f>
        <v/>
      </c>
      <c r="F569" s="61" t="str">
        <f>IF($B569="","",IF($B$555="","",IF($F$4=1,SUMIFS(SAÍDAS[Valor],SAÍDAS[Categoria],$B$555,SAÍDAS[Status],"Concluído",SAÍDAS[Mês],F$5,SAÍDAS[Ano],$B$5,SAÍDAS[Subcategoria],$B569),SUMIFS(SAÍDAS[Valor],SAÍDAS[Categoria],$B$555,SAÍDAS[Mês],F$5,SAÍDAS[Ano],$B$5,SAÍDAS[Subcategoria],$B569))))</f>
        <v/>
      </c>
      <c r="G569" s="61" t="str">
        <f>IF($B569="","",IF($B$555="","",IF($F$4=1,SUMIFS(SAÍDAS[Valor],SAÍDAS[Categoria],$B$555,SAÍDAS[Status],"Concluído",SAÍDAS[Mês],G$5,SAÍDAS[Ano],$B$5,SAÍDAS[Subcategoria],$B569),SUMIFS(SAÍDAS[Valor],SAÍDAS[Categoria],$B$555,SAÍDAS[Mês],G$5,SAÍDAS[Ano],$B$5,SAÍDAS[Subcategoria],$B569))))</f>
        <v/>
      </c>
      <c r="H569" s="61" t="str">
        <f>IF($B569="","",IF($B$555="","",IF($F$4=1,SUMIFS(SAÍDAS[Valor],SAÍDAS[Categoria],$B$555,SAÍDAS[Status],"Concluído",SAÍDAS[Mês],H$5,SAÍDAS[Ano],$B$5,SAÍDAS[Subcategoria],$B569),SUMIFS(SAÍDAS[Valor],SAÍDAS[Categoria],$B$555,SAÍDAS[Mês],H$5,SAÍDAS[Ano],$B$5,SAÍDAS[Subcategoria],$B569))))</f>
        <v/>
      </c>
      <c r="I569" s="61" t="str">
        <f>IF($B569="","",IF($B$555="","",IF($F$4=1,SUMIFS(SAÍDAS[Valor],SAÍDAS[Categoria],$B$555,SAÍDAS[Status],"Concluído",SAÍDAS[Mês],I$5,SAÍDAS[Ano],$B$5,SAÍDAS[Subcategoria],$B569),SUMIFS(SAÍDAS[Valor],SAÍDAS[Categoria],$B$555,SAÍDAS[Mês],I$5,SAÍDAS[Ano],$B$5,SAÍDAS[Subcategoria],$B569))))</f>
        <v/>
      </c>
      <c r="J569" s="61" t="str">
        <f>IF($B569="","",IF($B$555="","",IF($F$4=1,SUMIFS(SAÍDAS[Valor],SAÍDAS[Categoria],$B$555,SAÍDAS[Status],"Concluído",SAÍDAS[Mês],J$5,SAÍDAS[Ano],$B$5,SAÍDAS[Subcategoria],$B569),SUMIFS(SAÍDAS[Valor],SAÍDAS[Categoria],$B$555,SAÍDAS[Mês],J$5,SAÍDAS[Ano],$B$5,SAÍDAS[Subcategoria],$B569))))</f>
        <v/>
      </c>
      <c r="K569" s="61" t="str">
        <f>IF($B569="","",IF($B$555="","",IF($F$4=1,SUMIFS(SAÍDAS[Valor],SAÍDAS[Categoria],$B$555,SAÍDAS[Status],"Concluído",SAÍDAS[Mês],K$5,SAÍDAS[Ano],$B$5,SAÍDAS[Subcategoria],$B569),SUMIFS(SAÍDAS[Valor],SAÍDAS[Categoria],$B$555,SAÍDAS[Mês],K$5,SAÍDAS[Ano],$B$5,SAÍDAS[Subcategoria],$B569))))</f>
        <v/>
      </c>
      <c r="L569" s="61" t="str">
        <f>IF($B569="","",IF($B$555="","",IF($F$4=1,SUMIFS(SAÍDAS[Valor],SAÍDAS[Categoria],$B$555,SAÍDAS[Status],"Concluído",SAÍDAS[Mês],L$5,SAÍDAS[Ano],$B$5,SAÍDAS[Subcategoria],$B569),SUMIFS(SAÍDAS[Valor],SAÍDAS[Categoria],$B$555,SAÍDAS[Mês],L$5,SAÍDAS[Ano],$B$5,SAÍDAS[Subcategoria],$B569))))</f>
        <v/>
      </c>
      <c r="M569" s="61" t="str">
        <f>IF($B569="","",IF($B$555="","",IF($F$4=1,SUMIFS(SAÍDAS[Valor],SAÍDAS[Categoria],$B$555,SAÍDAS[Status],"Concluído",SAÍDAS[Mês],M$5,SAÍDAS[Ano],$B$5,SAÍDAS[Subcategoria],$B569),SUMIFS(SAÍDAS[Valor],SAÍDAS[Categoria],$B$555,SAÍDAS[Mês],M$5,SAÍDAS[Ano],$B$5,SAÍDAS[Subcategoria],$B569))))</f>
        <v/>
      </c>
      <c r="N569" s="61" t="str">
        <f>IF($B569="","",IF($B$555="","",IF($F$4=1,SUMIFS(SAÍDAS[Valor],SAÍDAS[Categoria],$B$555,SAÍDAS[Status],"Concluído",SAÍDAS[Mês],N$5,SAÍDAS[Ano],$B$5,SAÍDAS[Subcategoria],$B569),SUMIFS(SAÍDAS[Valor],SAÍDAS[Categoria],$B$555,SAÍDAS[Mês],N$5,SAÍDAS[Ano],$B$5,SAÍDAS[Subcategoria],$B569))))</f>
        <v/>
      </c>
      <c r="O569" s="57">
        <f t="shared" si="23"/>
        <v>0</v>
      </c>
    </row>
    <row r="570" spans="2:15" x14ac:dyDescent="0.3">
      <c r="B570" s="93" t="str">
        <f>IF('PLANO DE CONTAS'!F131="","",'PLANO DE CONTAS'!F131)</f>
        <v/>
      </c>
      <c r="C570" s="61" t="str">
        <f>IF($B570="","",IF($B$555="","",IF($F$4=1,SUMIFS(SAÍDAS[Valor],SAÍDAS[Categoria],$B$555,SAÍDAS[Status],"Concluído",SAÍDAS[Mês],C$5,SAÍDAS[Ano],$B$5,SAÍDAS[Subcategoria],$B570),SUMIFS(SAÍDAS[Valor],SAÍDAS[Categoria],$B$555,SAÍDAS[Mês],C$5,SAÍDAS[Ano],$B$5,SAÍDAS[Subcategoria],$B570))))</f>
        <v/>
      </c>
      <c r="D570" s="61" t="str">
        <f>IF($B570="","",IF($B$555="","",IF($F$4=1,SUMIFS(SAÍDAS[Valor],SAÍDAS[Categoria],$B$555,SAÍDAS[Status],"Concluído",SAÍDAS[Mês],D$5,SAÍDAS[Ano],$B$5,SAÍDAS[Subcategoria],$B570),SUMIFS(SAÍDAS[Valor],SAÍDAS[Categoria],$B$555,SAÍDAS[Mês],D$5,SAÍDAS[Ano],$B$5,SAÍDAS[Subcategoria],$B570))))</f>
        <v/>
      </c>
      <c r="E570" s="61" t="str">
        <f>IF($B570="","",IF($B$555="","",IF($F$4=1,SUMIFS(SAÍDAS[Valor],SAÍDAS[Categoria],$B$555,SAÍDAS[Status],"Concluído",SAÍDAS[Mês],E$5,SAÍDAS[Ano],$B$5,SAÍDAS[Subcategoria],$B570),SUMIFS(SAÍDAS[Valor],SAÍDAS[Categoria],$B$555,SAÍDAS[Mês],E$5,SAÍDAS[Ano],$B$5,SAÍDAS[Subcategoria],$B570))))</f>
        <v/>
      </c>
      <c r="F570" s="61" t="str">
        <f>IF($B570="","",IF($B$555="","",IF($F$4=1,SUMIFS(SAÍDAS[Valor],SAÍDAS[Categoria],$B$555,SAÍDAS[Status],"Concluído",SAÍDAS[Mês],F$5,SAÍDAS[Ano],$B$5,SAÍDAS[Subcategoria],$B570),SUMIFS(SAÍDAS[Valor],SAÍDAS[Categoria],$B$555,SAÍDAS[Mês],F$5,SAÍDAS[Ano],$B$5,SAÍDAS[Subcategoria],$B570))))</f>
        <v/>
      </c>
      <c r="G570" s="61" t="str">
        <f>IF($B570="","",IF($B$555="","",IF($F$4=1,SUMIFS(SAÍDAS[Valor],SAÍDAS[Categoria],$B$555,SAÍDAS[Status],"Concluído",SAÍDAS[Mês],G$5,SAÍDAS[Ano],$B$5,SAÍDAS[Subcategoria],$B570),SUMIFS(SAÍDAS[Valor],SAÍDAS[Categoria],$B$555,SAÍDAS[Mês],G$5,SAÍDAS[Ano],$B$5,SAÍDAS[Subcategoria],$B570))))</f>
        <v/>
      </c>
      <c r="H570" s="61" t="str">
        <f>IF($B570="","",IF($B$555="","",IF($F$4=1,SUMIFS(SAÍDAS[Valor],SAÍDAS[Categoria],$B$555,SAÍDAS[Status],"Concluído",SAÍDAS[Mês],H$5,SAÍDAS[Ano],$B$5,SAÍDAS[Subcategoria],$B570),SUMIFS(SAÍDAS[Valor],SAÍDAS[Categoria],$B$555,SAÍDAS[Mês],H$5,SAÍDAS[Ano],$B$5,SAÍDAS[Subcategoria],$B570))))</f>
        <v/>
      </c>
      <c r="I570" s="61" t="str">
        <f>IF($B570="","",IF($B$555="","",IF($F$4=1,SUMIFS(SAÍDAS[Valor],SAÍDAS[Categoria],$B$555,SAÍDAS[Status],"Concluído",SAÍDAS[Mês],I$5,SAÍDAS[Ano],$B$5,SAÍDAS[Subcategoria],$B570),SUMIFS(SAÍDAS[Valor],SAÍDAS[Categoria],$B$555,SAÍDAS[Mês],I$5,SAÍDAS[Ano],$B$5,SAÍDAS[Subcategoria],$B570))))</f>
        <v/>
      </c>
      <c r="J570" s="61" t="str">
        <f>IF($B570="","",IF($B$555="","",IF($F$4=1,SUMIFS(SAÍDAS[Valor],SAÍDAS[Categoria],$B$555,SAÍDAS[Status],"Concluído",SAÍDAS[Mês],J$5,SAÍDAS[Ano],$B$5,SAÍDAS[Subcategoria],$B570),SUMIFS(SAÍDAS[Valor],SAÍDAS[Categoria],$B$555,SAÍDAS[Mês],J$5,SAÍDAS[Ano],$B$5,SAÍDAS[Subcategoria],$B570))))</f>
        <v/>
      </c>
      <c r="K570" s="61" t="str">
        <f>IF($B570="","",IF($B$555="","",IF($F$4=1,SUMIFS(SAÍDAS[Valor],SAÍDAS[Categoria],$B$555,SAÍDAS[Status],"Concluído",SAÍDAS[Mês],K$5,SAÍDAS[Ano],$B$5,SAÍDAS[Subcategoria],$B570),SUMIFS(SAÍDAS[Valor],SAÍDAS[Categoria],$B$555,SAÍDAS[Mês],K$5,SAÍDAS[Ano],$B$5,SAÍDAS[Subcategoria],$B570))))</f>
        <v/>
      </c>
      <c r="L570" s="61" t="str">
        <f>IF($B570="","",IF($B$555="","",IF($F$4=1,SUMIFS(SAÍDAS[Valor],SAÍDAS[Categoria],$B$555,SAÍDAS[Status],"Concluído",SAÍDAS[Mês],L$5,SAÍDAS[Ano],$B$5,SAÍDAS[Subcategoria],$B570),SUMIFS(SAÍDAS[Valor],SAÍDAS[Categoria],$B$555,SAÍDAS[Mês],L$5,SAÍDAS[Ano],$B$5,SAÍDAS[Subcategoria],$B570))))</f>
        <v/>
      </c>
      <c r="M570" s="61" t="str">
        <f>IF($B570="","",IF($B$555="","",IF($F$4=1,SUMIFS(SAÍDAS[Valor],SAÍDAS[Categoria],$B$555,SAÍDAS[Status],"Concluído",SAÍDAS[Mês],M$5,SAÍDAS[Ano],$B$5,SAÍDAS[Subcategoria],$B570),SUMIFS(SAÍDAS[Valor],SAÍDAS[Categoria],$B$555,SAÍDAS[Mês],M$5,SAÍDAS[Ano],$B$5,SAÍDAS[Subcategoria],$B570))))</f>
        <v/>
      </c>
      <c r="N570" s="61" t="str">
        <f>IF($B570="","",IF($B$555="","",IF($F$4=1,SUMIFS(SAÍDAS[Valor],SAÍDAS[Categoria],$B$555,SAÍDAS[Status],"Concluído",SAÍDAS[Mês],N$5,SAÍDAS[Ano],$B$5,SAÍDAS[Subcategoria],$B570),SUMIFS(SAÍDAS[Valor],SAÍDAS[Categoria],$B$555,SAÍDAS[Mês],N$5,SAÍDAS[Ano],$B$5,SAÍDAS[Subcategoria],$B570))))</f>
        <v/>
      </c>
      <c r="O570" s="57">
        <f t="shared" si="23"/>
        <v>0</v>
      </c>
    </row>
    <row r="571" spans="2:15" x14ac:dyDescent="0.3">
      <c r="B571" s="93" t="str">
        <f>IF('PLANO DE CONTAS'!F132="","",'PLANO DE CONTAS'!F132)</f>
        <v/>
      </c>
      <c r="C571" s="61" t="str">
        <f>IF($B571="","",IF($B$555="","",IF($F$4=1,SUMIFS(SAÍDAS[Valor],SAÍDAS[Categoria],$B$555,SAÍDAS[Status],"Concluído",SAÍDAS[Mês],C$5,SAÍDAS[Ano],$B$5,SAÍDAS[Subcategoria],$B571),SUMIFS(SAÍDAS[Valor],SAÍDAS[Categoria],$B$555,SAÍDAS[Mês],C$5,SAÍDAS[Ano],$B$5,SAÍDAS[Subcategoria],$B571))))</f>
        <v/>
      </c>
      <c r="D571" s="61" t="str">
        <f>IF($B571="","",IF($B$555="","",IF($F$4=1,SUMIFS(SAÍDAS[Valor],SAÍDAS[Categoria],$B$555,SAÍDAS[Status],"Concluído",SAÍDAS[Mês],D$5,SAÍDAS[Ano],$B$5,SAÍDAS[Subcategoria],$B571),SUMIFS(SAÍDAS[Valor],SAÍDAS[Categoria],$B$555,SAÍDAS[Mês],D$5,SAÍDAS[Ano],$B$5,SAÍDAS[Subcategoria],$B571))))</f>
        <v/>
      </c>
      <c r="E571" s="61" t="str">
        <f>IF($B571="","",IF($B$555="","",IF($F$4=1,SUMIFS(SAÍDAS[Valor],SAÍDAS[Categoria],$B$555,SAÍDAS[Status],"Concluído",SAÍDAS[Mês],E$5,SAÍDAS[Ano],$B$5,SAÍDAS[Subcategoria],$B571),SUMIFS(SAÍDAS[Valor],SAÍDAS[Categoria],$B$555,SAÍDAS[Mês],E$5,SAÍDAS[Ano],$B$5,SAÍDAS[Subcategoria],$B571))))</f>
        <v/>
      </c>
      <c r="F571" s="61" t="str">
        <f>IF($B571="","",IF($B$555="","",IF($F$4=1,SUMIFS(SAÍDAS[Valor],SAÍDAS[Categoria],$B$555,SAÍDAS[Status],"Concluído",SAÍDAS[Mês],F$5,SAÍDAS[Ano],$B$5,SAÍDAS[Subcategoria],$B571),SUMIFS(SAÍDAS[Valor],SAÍDAS[Categoria],$B$555,SAÍDAS[Mês],F$5,SAÍDAS[Ano],$B$5,SAÍDAS[Subcategoria],$B571))))</f>
        <v/>
      </c>
      <c r="G571" s="61" t="str">
        <f>IF($B571="","",IF($B$555="","",IF($F$4=1,SUMIFS(SAÍDAS[Valor],SAÍDAS[Categoria],$B$555,SAÍDAS[Status],"Concluído",SAÍDAS[Mês],G$5,SAÍDAS[Ano],$B$5,SAÍDAS[Subcategoria],$B571),SUMIFS(SAÍDAS[Valor],SAÍDAS[Categoria],$B$555,SAÍDAS[Mês],G$5,SAÍDAS[Ano],$B$5,SAÍDAS[Subcategoria],$B571))))</f>
        <v/>
      </c>
      <c r="H571" s="61" t="str">
        <f>IF($B571="","",IF($B$555="","",IF($F$4=1,SUMIFS(SAÍDAS[Valor],SAÍDAS[Categoria],$B$555,SAÍDAS[Status],"Concluído",SAÍDAS[Mês],H$5,SAÍDAS[Ano],$B$5,SAÍDAS[Subcategoria],$B571),SUMIFS(SAÍDAS[Valor],SAÍDAS[Categoria],$B$555,SAÍDAS[Mês],H$5,SAÍDAS[Ano],$B$5,SAÍDAS[Subcategoria],$B571))))</f>
        <v/>
      </c>
      <c r="I571" s="61" t="str">
        <f>IF($B571="","",IF($B$555="","",IF($F$4=1,SUMIFS(SAÍDAS[Valor],SAÍDAS[Categoria],$B$555,SAÍDAS[Status],"Concluído",SAÍDAS[Mês],I$5,SAÍDAS[Ano],$B$5,SAÍDAS[Subcategoria],$B571),SUMIFS(SAÍDAS[Valor],SAÍDAS[Categoria],$B$555,SAÍDAS[Mês],I$5,SAÍDAS[Ano],$B$5,SAÍDAS[Subcategoria],$B571))))</f>
        <v/>
      </c>
      <c r="J571" s="61" t="str">
        <f>IF($B571="","",IF($B$555="","",IF($F$4=1,SUMIFS(SAÍDAS[Valor],SAÍDAS[Categoria],$B$555,SAÍDAS[Status],"Concluído",SAÍDAS[Mês],J$5,SAÍDAS[Ano],$B$5,SAÍDAS[Subcategoria],$B571),SUMIFS(SAÍDAS[Valor],SAÍDAS[Categoria],$B$555,SAÍDAS[Mês],J$5,SAÍDAS[Ano],$B$5,SAÍDAS[Subcategoria],$B571))))</f>
        <v/>
      </c>
      <c r="K571" s="61" t="str">
        <f>IF($B571="","",IF($B$555="","",IF($F$4=1,SUMIFS(SAÍDAS[Valor],SAÍDAS[Categoria],$B$555,SAÍDAS[Status],"Concluído",SAÍDAS[Mês],K$5,SAÍDAS[Ano],$B$5,SAÍDAS[Subcategoria],$B571),SUMIFS(SAÍDAS[Valor],SAÍDAS[Categoria],$B$555,SAÍDAS[Mês],K$5,SAÍDAS[Ano],$B$5,SAÍDAS[Subcategoria],$B571))))</f>
        <v/>
      </c>
      <c r="L571" s="61" t="str">
        <f>IF($B571="","",IF($B$555="","",IF($F$4=1,SUMIFS(SAÍDAS[Valor],SAÍDAS[Categoria],$B$555,SAÍDAS[Status],"Concluído",SAÍDAS[Mês],L$5,SAÍDAS[Ano],$B$5,SAÍDAS[Subcategoria],$B571),SUMIFS(SAÍDAS[Valor],SAÍDAS[Categoria],$B$555,SAÍDAS[Mês],L$5,SAÍDAS[Ano],$B$5,SAÍDAS[Subcategoria],$B571))))</f>
        <v/>
      </c>
      <c r="M571" s="61" t="str">
        <f>IF($B571="","",IF($B$555="","",IF($F$4=1,SUMIFS(SAÍDAS[Valor],SAÍDAS[Categoria],$B$555,SAÍDAS[Status],"Concluído",SAÍDAS[Mês],M$5,SAÍDAS[Ano],$B$5,SAÍDAS[Subcategoria],$B571),SUMIFS(SAÍDAS[Valor],SAÍDAS[Categoria],$B$555,SAÍDAS[Mês],M$5,SAÍDAS[Ano],$B$5,SAÍDAS[Subcategoria],$B571))))</f>
        <v/>
      </c>
      <c r="N571" s="61" t="str">
        <f>IF($B571="","",IF($B$555="","",IF($F$4=1,SUMIFS(SAÍDAS[Valor],SAÍDAS[Categoria],$B$555,SAÍDAS[Status],"Concluído",SAÍDAS[Mês],N$5,SAÍDAS[Ano],$B$5,SAÍDAS[Subcategoria],$B571),SUMIFS(SAÍDAS[Valor],SAÍDAS[Categoria],$B$555,SAÍDAS[Mês],N$5,SAÍDAS[Ano],$B$5,SAÍDAS[Subcategoria],$B571))))</f>
        <v/>
      </c>
      <c r="O571" s="57">
        <f t="shared" si="23"/>
        <v>0</v>
      </c>
    </row>
    <row r="572" spans="2:15" x14ac:dyDescent="0.3">
      <c r="B572" s="93" t="str">
        <f>IF('PLANO DE CONTAS'!F133="","",'PLANO DE CONTAS'!F133)</f>
        <v/>
      </c>
      <c r="C572" s="61" t="str">
        <f>IF($B572="","",IF($B$555="","",IF($F$4=1,SUMIFS(SAÍDAS[Valor],SAÍDAS[Categoria],$B$555,SAÍDAS[Status],"Concluído",SAÍDAS[Mês],C$5,SAÍDAS[Ano],$B$5,SAÍDAS[Subcategoria],$B572),SUMIFS(SAÍDAS[Valor],SAÍDAS[Categoria],$B$555,SAÍDAS[Mês],C$5,SAÍDAS[Ano],$B$5,SAÍDAS[Subcategoria],$B572))))</f>
        <v/>
      </c>
      <c r="D572" s="61" t="str">
        <f>IF($B572="","",IF($B$555="","",IF($F$4=1,SUMIFS(SAÍDAS[Valor],SAÍDAS[Categoria],$B$555,SAÍDAS[Status],"Concluído",SAÍDAS[Mês],D$5,SAÍDAS[Ano],$B$5,SAÍDAS[Subcategoria],$B572),SUMIFS(SAÍDAS[Valor],SAÍDAS[Categoria],$B$555,SAÍDAS[Mês],D$5,SAÍDAS[Ano],$B$5,SAÍDAS[Subcategoria],$B572))))</f>
        <v/>
      </c>
      <c r="E572" s="61" t="str">
        <f>IF($B572="","",IF($B$555="","",IF($F$4=1,SUMIFS(SAÍDAS[Valor],SAÍDAS[Categoria],$B$555,SAÍDAS[Status],"Concluído",SAÍDAS[Mês],E$5,SAÍDAS[Ano],$B$5,SAÍDAS[Subcategoria],$B572),SUMIFS(SAÍDAS[Valor],SAÍDAS[Categoria],$B$555,SAÍDAS[Mês],E$5,SAÍDAS[Ano],$B$5,SAÍDAS[Subcategoria],$B572))))</f>
        <v/>
      </c>
      <c r="F572" s="61" t="str">
        <f>IF($B572="","",IF($B$555="","",IF($F$4=1,SUMIFS(SAÍDAS[Valor],SAÍDAS[Categoria],$B$555,SAÍDAS[Status],"Concluído",SAÍDAS[Mês],F$5,SAÍDAS[Ano],$B$5,SAÍDAS[Subcategoria],$B572),SUMIFS(SAÍDAS[Valor],SAÍDAS[Categoria],$B$555,SAÍDAS[Mês],F$5,SAÍDAS[Ano],$B$5,SAÍDAS[Subcategoria],$B572))))</f>
        <v/>
      </c>
      <c r="G572" s="61" t="str">
        <f>IF($B572="","",IF($B$555="","",IF($F$4=1,SUMIFS(SAÍDAS[Valor],SAÍDAS[Categoria],$B$555,SAÍDAS[Status],"Concluído",SAÍDAS[Mês],G$5,SAÍDAS[Ano],$B$5,SAÍDAS[Subcategoria],$B572),SUMIFS(SAÍDAS[Valor],SAÍDAS[Categoria],$B$555,SAÍDAS[Mês],G$5,SAÍDAS[Ano],$B$5,SAÍDAS[Subcategoria],$B572))))</f>
        <v/>
      </c>
      <c r="H572" s="61" t="str">
        <f>IF($B572="","",IF($B$555="","",IF($F$4=1,SUMIFS(SAÍDAS[Valor],SAÍDAS[Categoria],$B$555,SAÍDAS[Status],"Concluído",SAÍDAS[Mês],H$5,SAÍDAS[Ano],$B$5,SAÍDAS[Subcategoria],$B572),SUMIFS(SAÍDAS[Valor],SAÍDAS[Categoria],$B$555,SAÍDAS[Mês],H$5,SAÍDAS[Ano],$B$5,SAÍDAS[Subcategoria],$B572))))</f>
        <v/>
      </c>
      <c r="I572" s="61" t="str">
        <f>IF($B572="","",IF($B$555="","",IF($F$4=1,SUMIFS(SAÍDAS[Valor],SAÍDAS[Categoria],$B$555,SAÍDAS[Status],"Concluído",SAÍDAS[Mês],I$5,SAÍDAS[Ano],$B$5,SAÍDAS[Subcategoria],$B572),SUMIFS(SAÍDAS[Valor],SAÍDAS[Categoria],$B$555,SAÍDAS[Mês],I$5,SAÍDAS[Ano],$B$5,SAÍDAS[Subcategoria],$B572))))</f>
        <v/>
      </c>
      <c r="J572" s="61" t="str">
        <f>IF($B572="","",IF($B$555="","",IF($F$4=1,SUMIFS(SAÍDAS[Valor],SAÍDAS[Categoria],$B$555,SAÍDAS[Status],"Concluído",SAÍDAS[Mês],J$5,SAÍDAS[Ano],$B$5,SAÍDAS[Subcategoria],$B572),SUMIFS(SAÍDAS[Valor],SAÍDAS[Categoria],$B$555,SAÍDAS[Mês],J$5,SAÍDAS[Ano],$B$5,SAÍDAS[Subcategoria],$B572))))</f>
        <v/>
      </c>
      <c r="K572" s="61" t="str">
        <f>IF($B572="","",IF($B$555="","",IF($F$4=1,SUMIFS(SAÍDAS[Valor],SAÍDAS[Categoria],$B$555,SAÍDAS[Status],"Concluído",SAÍDAS[Mês],K$5,SAÍDAS[Ano],$B$5,SAÍDAS[Subcategoria],$B572),SUMIFS(SAÍDAS[Valor],SAÍDAS[Categoria],$B$555,SAÍDAS[Mês],K$5,SAÍDAS[Ano],$B$5,SAÍDAS[Subcategoria],$B572))))</f>
        <v/>
      </c>
      <c r="L572" s="61" t="str">
        <f>IF($B572="","",IF($B$555="","",IF($F$4=1,SUMIFS(SAÍDAS[Valor],SAÍDAS[Categoria],$B$555,SAÍDAS[Status],"Concluído",SAÍDAS[Mês],L$5,SAÍDAS[Ano],$B$5,SAÍDAS[Subcategoria],$B572),SUMIFS(SAÍDAS[Valor],SAÍDAS[Categoria],$B$555,SAÍDAS[Mês],L$5,SAÍDAS[Ano],$B$5,SAÍDAS[Subcategoria],$B572))))</f>
        <v/>
      </c>
      <c r="M572" s="61" t="str">
        <f>IF($B572="","",IF($B$555="","",IF($F$4=1,SUMIFS(SAÍDAS[Valor],SAÍDAS[Categoria],$B$555,SAÍDAS[Status],"Concluído",SAÍDAS[Mês],M$5,SAÍDAS[Ano],$B$5,SAÍDAS[Subcategoria],$B572),SUMIFS(SAÍDAS[Valor],SAÍDAS[Categoria],$B$555,SAÍDAS[Mês],M$5,SAÍDAS[Ano],$B$5,SAÍDAS[Subcategoria],$B572))))</f>
        <v/>
      </c>
      <c r="N572" s="61" t="str">
        <f>IF($B572="","",IF($B$555="","",IF($F$4=1,SUMIFS(SAÍDAS[Valor],SAÍDAS[Categoria],$B$555,SAÍDAS[Status],"Concluído",SAÍDAS[Mês],N$5,SAÍDAS[Ano],$B$5,SAÍDAS[Subcategoria],$B572),SUMIFS(SAÍDAS[Valor],SAÍDAS[Categoria],$B$555,SAÍDAS[Mês],N$5,SAÍDAS[Ano],$B$5,SAÍDAS[Subcategoria],$B572))))</f>
        <v/>
      </c>
      <c r="O572" s="57">
        <f t="shared" si="23"/>
        <v>0</v>
      </c>
    </row>
    <row r="573" spans="2:15" x14ac:dyDescent="0.3">
      <c r="B573" s="93" t="str">
        <f>IF('PLANO DE CONTAS'!F134="","",'PLANO DE CONTAS'!F134)</f>
        <v/>
      </c>
      <c r="C573" s="61" t="str">
        <f>IF($B573="","",IF($B$555="","",IF($F$4=1,SUMIFS(SAÍDAS[Valor],SAÍDAS[Categoria],$B$555,SAÍDAS[Status],"Concluído",SAÍDAS[Mês],C$5,SAÍDAS[Ano],$B$5,SAÍDAS[Subcategoria],$B573),SUMIFS(SAÍDAS[Valor],SAÍDAS[Categoria],$B$555,SAÍDAS[Mês],C$5,SAÍDAS[Ano],$B$5,SAÍDAS[Subcategoria],$B573))))</f>
        <v/>
      </c>
      <c r="D573" s="61" t="str">
        <f>IF($B573="","",IF($B$555="","",IF($F$4=1,SUMIFS(SAÍDAS[Valor],SAÍDAS[Categoria],$B$555,SAÍDAS[Status],"Concluído",SAÍDAS[Mês],D$5,SAÍDAS[Ano],$B$5,SAÍDAS[Subcategoria],$B573),SUMIFS(SAÍDAS[Valor],SAÍDAS[Categoria],$B$555,SAÍDAS[Mês],D$5,SAÍDAS[Ano],$B$5,SAÍDAS[Subcategoria],$B573))))</f>
        <v/>
      </c>
      <c r="E573" s="61" t="str">
        <f>IF($B573="","",IF($B$555="","",IF($F$4=1,SUMIFS(SAÍDAS[Valor],SAÍDAS[Categoria],$B$555,SAÍDAS[Status],"Concluído",SAÍDAS[Mês],E$5,SAÍDAS[Ano],$B$5,SAÍDAS[Subcategoria],$B573),SUMIFS(SAÍDAS[Valor],SAÍDAS[Categoria],$B$555,SAÍDAS[Mês],E$5,SAÍDAS[Ano],$B$5,SAÍDAS[Subcategoria],$B573))))</f>
        <v/>
      </c>
      <c r="F573" s="61" t="str">
        <f>IF($B573="","",IF($B$555="","",IF($F$4=1,SUMIFS(SAÍDAS[Valor],SAÍDAS[Categoria],$B$555,SAÍDAS[Status],"Concluído",SAÍDAS[Mês],F$5,SAÍDAS[Ano],$B$5,SAÍDAS[Subcategoria],$B573),SUMIFS(SAÍDAS[Valor],SAÍDAS[Categoria],$B$555,SAÍDAS[Mês],F$5,SAÍDAS[Ano],$B$5,SAÍDAS[Subcategoria],$B573))))</f>
        <v/>
      </c>
      <c r="G573" s="61" t="str">
        <f>IF($B573="","",IF($B$555="","",IF($F$4=1,SUMIFS(SAÍDAS[Valor],SAÍDAS[Categoria],$B$555,SAÍDAS[Status],"Concluído",SAÍDAS[Mês],G$5,SAÍDAS[Ano],$B$5,SAÍDAS[Subcategoria],$B573),SUMIFS(SAÍDAS[Valor],SAÍDAS[Categoria],$B$555,SAÍDAS[Mês],G$5,SAÍDAS[Ano],$B$5,SAÍDAS[Subcategoria],$B573))))</f>
        <v/>
      </c>
      <c r="H573" s="61" t="str">
        <f>IF($B573="","",IF($B$555="","",IF($F$4=1,SUMIFS(SAÍDAS[Valor],SAÍDAS[Categoria],$B$555,SAÍDAS[Status],"Concluído",SAÍDAS[Mês],H$5,SAÍDAS[Ano],$B$5,SAÍDAS[Subcategoria],$B573),SUMIFS(SAÍDAS[Valor],SAÍDAS[Categoria],$B$555,SAÍDAS[Mês],H$5,SAÍDAS[Ano],$B$5,SAÍDAS[Subcategoria],$B573))))</f>
        <v/>
      </c>
      <c r="I573" s="61" t="str">
        <f>IF($B573="","",IF($B$555="","",IF($F$4=1,SUMIFS(SAÍDAS[Valor],SAÍDAS[Categoria],$B$555,SAÍDAS[Status],"Concluído",SAÍDAS[Mês],I$5,SAÍDAS[Ano],$B$5,SAÍDAS[Subcategoria],$B573),SUMIFS(SAÍDAS[Valor],SAÍDAS[Categoria],$B$555,SAÍDAS[Mês],I$5,SAÍDAS[Ano],$B$5,SAÍDAS[Subcategoria],$B573))))</f>
        <v/>
      </c>
      <c r="J573" s="61" t="str">
        <f>IF($B573="","",IF($B$555="","",IF($F$4=1,SUMIFS(SAÍDAS[Valor],SAÍDAS[Categoria],$B$555,SAÍDAS[Status],"Concluído",SAÍDAS[Mês],J$5,SAÍDAS[Ano],$B$5,SAÍDAS[Subcategoria],$B573),SUMIFS(SAÍDAS[Valor],SAÍDAS[Categoria],$B$555,SAÍDAS[Mês],J$5,SAÍDAS[Ano],$B$5,SAÍDAS[Subcategoria],$B573))))</f>
        <v/>
      </c>
      <c r="K573" s="61" t="str">
        <f>IF($B573="","",IF($B$555="","",IF($F$4=1,SUMIFS(SAÍDAS[Valor],SAÍDAS[Categoria],$B$555,SAÍDAS[Status],"Concluído",SAÍDAS[Mês],K$5,SAÍDAS[Ano],$B$5,SAÍDAS[Subcategoria],$B573),SUMIFS(SAÍDAS[Valor],SAÍDAS[Categoria],$B$555,SAÍDAS[Mês],K$5,SAÍDAS[Ano],$B$5,SAÍDAS[Subcategoria],$B573))))</f>
        <v/>
      </c>
      <c r="L573" s="61" t="str">
        <f>IF($B573="","",IF($B$555="","",IF($F$4=1,SUMIFS(SAÍDAS[Valor],SAÍDAS[Categoria],$B$555,SAÍDAS[Status],"Concluído",SAÍDAS[Mês],L$5,SAÍDAS[Ano],$B$5,SAÍDAS[Subcategoria],$B573),SUMIFS(SAÍDAS[Valor],SAÍDAS[Categoria],$B$555,SAÍDAS[Mês],L$5,SAÍDAS[Ano],$B$5,SAÍDAS[Subcategoria],$B573))))</f>
        <v/>
      </c>
      <c r="M573" s="61" t="str">
        <f>IF($B573="","",IF($B$555="","",IF($F$4=1,SUMIFS(SAÍDAS[Valor],SAÍDAS[Categoria],$B$555,SAÍDAS[Status],"Concluído",SAÍDAS[Mês],M$5,SAÍDAS[Ano],$B$5,SAÍDAS[Subcategoria],$B573),SUMIFS(SAÍDAS[Valor],SAÍDAS[Categoria],$B$555,SAÍDAS[Mês],M$5,SAÍDAS[Ano],$B$5,SAÍDAS[Subcategoria],$B573))))</f>
        <v/>
      </c>
      <c r="N573" s="61" t="str">
        <f>IF($B573="","",IF($B$555="","",IF($F$4=1,SUMIFS(SAÍDAS[Valor],SAÍDAS[Categoria],$B$555,SAÍDAS[Status],"Concluído",SAÍDAS[Mês],N$5,SAÍDAS[Ano],$B$5,SAÍDAS[Subcategoria],$B573),SUMIFS(SAÍDAS[Valor],SAÍDAS[Categoria],$B$555,SAÍDAS[Mês],N$5,SAÍDAS[Ano],$B$5,SAÍDAS[Subcategoria],$B573))))</f>
        <v/>
      </c>
      <c r="O573" s="57">
        <f t="shared" si="23"/>
        <v>0</v>
      </c>
    </row>
    <row r="574" spans="2:15" x14ac:dyDescent="0.3">
      <c r="B574" s="93" t="str">
        <f>IF('PLANO DE CONTAS'!F135="","",'PLANO DE CONTAS'!F135)</f>
        <v/>
      </c>
      <c r="C574" s="61" t="str">
        <f>IF($B574="","",IF($B$555="","",IF($F$4=1,SUMIFS(SAÍDAS[Valor],SAÍDAS[Categoria],$B$555,SAÍDAS[Status],"Concluído",SAÍDAS[Mês],C$5,SAÍDAS[Ano],$B$5,SAÍDAS[Subcategoria],$B574),SUMIFS(SAÍDAS[Valor],SAÍDAS[Categoria],$B$555,SAÍDAS[Mês],C$5,SAÍDAS[Ano],$B$5,SAÍDAS[Subcategoria],$B574))))</f>
        <v/>
      </c>
      <c r="D574" s="61" t="str">
        <f>IF($B574="","",IF($B$555="","",IF($F$4=1,SUMIFS(SAÍDAS[Valor],SAÍDAS[Categoria],$B$555,SAÍDAS[Status],"Concluído",SAÍDAS[Mês],D$5,SAÍDAS[Ano],$B$5,SAÍDAS[Subcategoria],$B574),SUMIFS(SAÍDAS[Valor],SAÍDAS[Categoria],$B$555,SAÍDAS[Mês],D$5,SAÍDAS[Ano],$B$5,SAÍDAS[Subcategoria],$B574))))</f>
        <v/>
      </c>
      <c r="E574" s="61" t="str">
        <f>IF($B574="","",IF($B$555="","",IF($F$4=1,SUMIFS(SAÍDAS[Valor],SAÍDAS[Categoria],$B$555,SAÍDAS[Status],"Concluído",SAÍDAS[Mês],E$5,SAÍDAS[Ano],$B$5,SAÍDAS[Subcategoria],$B574),SUMIFS(SAÍDAS[Valor],SAÍDAS[Categoria],$B$555,SAÍDAS[Mês],E$5,SAÍDAS[Ano],$B$5,SAÍDAS[Subcategoria],$B574))))</f>
        <v/>
      </c>
      <c r="F574" s="61" t="str">
        <f>IF($B574="","",IF($B$555="","",IF($F$4=1,SUMIFS(SAÍDAS[Valor],SAÍDAS[Categoria],$B$555,SAÍDAS[Status],"Concluído",SAÍDAS[Mês],F$5,SAÍDAS[Ano],$B$5,SAÍDAS[Subcategoria],$B574),SUMIFS(SAÍDAS[Valor],SAÍDAS[Categoria],$B$555,SAÍDAS[Mês],F$5,SAÍDAS[Ano],$B$5,SAÍDAS[Subcategoria],$B574))))</f>
        <v/>
      </c>
      <c r="G574" s="61" t="str">
        <f>IF($B574="","",IF($B$555="","",IF($F$4=1,SUMIFS(SAÍDAS[Valor],SAÍDAS[Categoria],$B$555,SAÍDAS[Status],"Concluído",SAÍDAS[Mês],G$5,SAÍDAS[Ano],$B$5,SAÍDAS[Subcategoria],$B574),SUMIFS(SAÍDAS[Valor],SAÍDAS[Categoria],$B$555,SAÍDAS[Mês],G$5,SAÍDAS[Ano],$B$5,SAÍDAS[Subcategoria],$B574))))</f>
        <v/>
      </c>
      <c r="H574" s="61" t="str">
        <f>IF($B574="","",IF($B$555="","",IF($F$4=1,SUMIFS(SAÍDAS[Valor],SAÍDAS[Categoria],$B$555,SAÍDAS[Status],"Concluído",SAÍDAS[Mês],H$5,SAÍDAS[Ano],$B$5,SAÍDAS[Subcategoria],$B574),SUMIFS(SAÍDAS[Valor],SAÍDAS[Categoria],$B$555,SAÍDAS[Mês],H$5,SAÍDAS[Ano],$B$5,SAÍDAS[Subcategoria],$B574))))</f>
        <v/>
      </c>
      <c r="I574" s="61" t="str">
        <f>IF($B574="","",IF($B$555="","",IF($F$4=1,SUMIFS(SAÍDAS[Valor],SAÍDAS[Categoria],$B$555,SAÍDAS[Status],"Concluído",SAÍDAS[Mês],I$5,SAÍDAS[Ano],$B$5,SAÍDAS[Subcategoria],$B574),SUMIFS(SAÍDAS[Valor],SAÍDAS[Categoria],$B$555,SAÍDAS[Mês],I$5,SAÍDAS[Ano],$B$5,SAÍDAS[Subcategoria],$B574))))</f>
        <v/>
      </c>
      <c r="J574" s="61" t="str">
        <f>IF($B574="","",IF($B$555="","",IF($F$4=1,SUMIFS(SAÍDAS[Valor],SAÍDAS[Categoria],$B$555,SAÍDAS[Status],"Concluído",SAÍDAS[Mês],J$5,SAÍDAS[Ano],$B$5,SAÍDAS[Subcategoria],$B574),SUMIFS(SAÍDAS[Valor],SAÍDAS[Categoria],$B$555,SAÍDAS[Mês],J$5,SAÍDAS[Ano],$B$5,SAÍDAS[Subcategoria],$B574))))</f>
        <v/>
      </c>
      <c r="K574" s="61" t="str">
        <f>IF($B574="","",IF($B$555="","",IF($F$4=1,SUMIFS(SAÍDAS[Valor],SAÍDAS[Categoria],$B$555,SAÍDAS[Status],"Concluído",SAÍDAS[Mês],K$5,SAÍDAS[Ano],$B$5,SAÍDAS[Subcategoria],$B574),SUMIFS(SAÍDAS[Valor],SAÍDAS[Categoria],$B$555,SAÍDAS[Mês],K$5,SAÍDAS[Ano],$B$5,SAÍDAS[Subcategoria],$B574))))</f>
        <v/>
      </c>
      <c r="L574" s="61" t="str">
        <f>IF($B574="","",IF($B$555="","",IF($F$4=1,SUMIFS(SAÍDAS[Valor],SAÍDAS[Categoria],$B$555,SAÍDAS[Status],"Concluído",SAÍDAS[Mês],L$5,SAÍDAS[Ano],$B$5,SAÍDAS[Subcategoria],$B574),SUMIFS(SAÍDAS[Valor],SAÍDAS[Categoria],$B$555,SAÍDAS[Mês],L$5,SAÍDAS[Ano],$B$5,SAÍDAS[Subcategoria],$B574))))</f>
        <v/>
      </c>
      <c r="M574" s="61" t="str">
        <f>IF($B574="","",IF($B$555="","",IF($F$4=1,SUMIFS(SAÍDAS[Valor],SAÍDAS[Categoria],$B$555,SAÍDAS[Status],"Concluído",SAÍDAS[Mês],M$5,SAÍDAS[Ano],$B$5,SAÍDAS[Subcategoria],$B574),SUMIFS(SAÍDAS[Valor],SAÍDAS[Categoria],$B$555,SAÍDAS[Mês],M$5,SAÍDAS[Ano],$B$5,SAÍDAS[Subcategoria],$B574))))</f>
        <v/>
      </c>
      <c r="N574" s="61" t="str">
        <f>IF($B574="","",IF($B$555="","",IF($F$4=1,SUMIFS(SAÍDAS[Valor],SAÍDAS[Categoria],$B$555,SAÍDAS[Status],"Concluído",SAÍDAS[Mês],N$5,SAÍDAS[Ano],$B$5,SAÍDAS[Subcategoria],$B574),SUMIFS(SAÍDAS[Valor],SAÍDAS[Categoria],$B$555,SAÍDAS[Mês],N$5,SAÍDAS[Ano],$B$5,SAÍDAS[Subcategoria],$B574))))</f>
        <v/>
      </c>
      <c r="O574" s="57">
        <f t="shared" si="23"/>
        <v>0</v>
      </c>
    </row>
    <row r="575" spans="2:15" x14ac:dyDescent="0.3">
      <c r="B575" s="93" t="str">
        <f>IF('PLANO DE CONTAS'!F136="","",'PLANO DE CONTAS'!F136)</f>
        <v/>
      </c>
      <c r="C575" s="61" t="str">
        <f>IF($B575="","",IF($B$555="","",IF($F$4=1,SUMIFS(SAÍDAS[Valor],SAÍDAS[Categoria],$B$555,SAÍDAS[Status],"Concluído",SAÍDAS[Mês],C$5,SAÍDAS[Ano],$B$5,SAÍDAS[Subcategoria],$B575),SUMIFS(SAÍDAS[Valor],SAÍDAS[Categoria],$B$555,SAÍDAS[Mês],C$5,SAÍDAS[Ano],$B$5,SAÍDAS[Subcategoria],$B575))))</f>
        <v/>
      </c>
      <c r="D575" s="61" t="str">
        <f>IF($B575="","",IF($B$555="","",IF($F$4=1,SUMIFS(SAÍDAS[Valor],SAÍDAS[Categoria],$B$555,SAÍDAS[Status],"Concluído",SAÍDAS[Mês],D$5,SAÍDAS[Ano],$B$5,SAÍDAS[Subcategoria],$B575),SUMIFS(SAÍDAS[Valor],SAÍDAS[Categoria],$B$555,SAÍDAS[Mês],D$5,SAÍDAS[Ano],$B$5,SAÍDAS[Subcategoria],$B575))))</f>
        <v/>
      </c>
      <c r="E575" s="61" t="str">
        <f>IF($B575="","",IF($B$555="","",IF($F$4=1,SUMIFS(SAÍDAS[Valor],SAÍDAS[Categoria],$B$555,SAÍDAS[Status],"Concluído",SAÍDAS[Mês],E$5,SAÍDAS[Ano],$B$5,SAÍDAS[Subcategoria],$B575),SUMIFS(SAÍDAS[Valor],SAÍDAS[Categoria],$B$555,SAÍDAS[Mês],E$5,SAÍDAS[Ano],$B$5,SAÍDAS[Subcategoria],$B575))))</f>
        <v/>
      </c>
      <c r="F575" s="61" t="str">
        <f>IF($B575="","",IF($B$555="","",IF($F$4=1,SUMIFS(SAÍDAS[Valor],SAÍDAS[Categoria],$B$555,SAÍDAS[Status],"Concluído",SAÍDAS[Mês],F$5,SAÍDAS[Ano],$B$5,SAÍDAS[Subcategoria],$B575),SUMIFS(SAÍDAS[Valor],SAÍDAS[Categoria],$B$555,SAÍDAS[Mês],F$5,SAÍDAS[Ano],$B$5,SAÍDAS[Subcategoria],$B575))))</f>
        <v/>
      </c>
      <c r="G575" s="61" t="str">
        <f>IF($B575="","",IF($B$555="","",IF($F$4=1,SUMIFS(SAÍDAS[Valor],SAÍDAS[Categoria],$B$555,SAÍDAS[Status],"Concluído",SAÍDAS[Mês],G$5,SAÍDAS[Ano],$B$5,SAÍDAS[Subcategoria],$B575),SUMIFS(SAÍDAS[Valor],SAÍDAS[Categoria],$B$555,SAÍDAS[Mês],G$5,SAÍDAS[Ano],$B$5,SAÍDAS[Subcategoria],$B575))))</f>
        <v/>
      </c>
      <c r="H575" s="61" t="str">
        <f>IF($B575="","",IF($B$555="","",IF($F$4=1,SUMIFS(SAÍDAS[Valor],SAÍDAS[Categoria],$B$555,SAÍDAS[Status],"Concluído",SAÍDAS[Mês],H$5,SAÍDAS[Ano],$B$5,SAÍDAS[Subcategoria],$B575),SUMIFS(SAÍDAS[Valor],SAÍDAS[Categoria],$B$555,SAÍDAS[Mês],H$5,SAÍDAS[Ano],$B$5,SAÍDAS[Subcategoria],$B575))))</f>
        <v/>
      </c>
      <c r="I575" s="61" t="str">
        <f>IF($B575="","",IF($B$555="","",IF($F$4=1,SUMIFS(SAÍDAS[Valor],SAÍDAS[Categoria],$B$555,SAÍDAS[Status],"Concluído",SAÍDAS[Mês],I$5,SAÍDAS[Ano],$B$5,SAÍDAS[Subcategoria],$B575),SUMIFS(SAÍDAS[Valor],SAÍDAS[Categoria],$B$555,SAÍDAS[Mês],I$5,SAÍDAS[Ano],$B$5,SAÍDAS[Subcategoria],$B575))))</f>
        <v/>
      </c>
      <c r="J575" s="61" t="str">
        <f>IF($B575="","",IF($B$555="","",IF($F$4=1,SUMIFS(SAÍDAS[Valor],SAÍDAS[Categoria],$B$555,SAÍDAS[Status],"Concluído",SAÍDAS[Mês],J$5,SAÍDAS[Ano],$B$5,SAÍDAS[Subcategoria],$B575),SUMIFS(SAÍDAS[Valor],SAÍDAS[Categoria],$B$555,SAÍDAS[Mês],J$5,SAÍDAS[Ano],$B$5,SAÍDAS[Subcategoria],$B575))))</f>
        <v/>
      </c>
      <c r="K575" s="61" t="str">
        <f>IF($B575="","",IF($B$555="","",IF($F$4=1,SUMIFS(SAÍDAS[Valor],SAÍDAS[Categoria],$B$555,SAÍDAS[Status],"Concluído",SAÍDAS[Mês],K$5,SAÍDAS[Ano],$B$5,SAÍDAS[Subcategoria],$B575),SUMIFS(SAÍDAS[Valor],SAÍDAS[Categoria],$B$555,SAÍDAS[Mês],K$5,SAÍDAS[Ano],$B$5,SAÍDAS[Subcategoria],$B575))))</f>
        <v/>
      </c>
      <c r="L575" s="61" t="str">
        <f>IF($B575="","",IF($B$555="","",IF($F$4=1,SUMIFS(SAÍDAS[Valor],SAÍDAS[Categoria],$B$555,SAÍDAS[Status],"Concluído",SAÍDAS[Mês],L$5,SAÍDAS[Ano],$B$5,SAÍDAS[Subcategoria],$B575),SUMIFS(SAÍDAS[Valor],SAÍDAS[Categoria],$B$555,SAÍDAS[Mês],L$5,SAÍDAS[Ano],$B$5,SAÍDAS[Subcategoria],$B575))))</f>
        <v/>
      </c>
      <c r="M575" s="61" t="str">
        <f>IF($B575="","",IF($B$555="","",IF($F$4=1,SUMIFS(SAÍDAS[Valor],SAÍDAS[Categoria],$B$555,SAÍDAS[Status],"Concluído",SAÍDAS[Mês],M$5,SAÍDAS[Ano],$B$5,SAÍDAS[Subcategoria],$B575),SUMIFS(SAÍDAS[Valor],SAÍDAS[Categoria],$B$555,SAÍDAS[Mês],M$5,SAÍDAS[Ano],$B$5,SAÍDAS[Subcategoria],$B575))))</f>
        <v/>
      </c>
      <c r="N575" s="61" t="str">
        <f>IF($B575="","",IF($B$555="","",IF($F$4=1,SUMIFS(SAÍDAS[Valor],SAÍDAS[Categoria],$B$555,SAÍDAS[Status],"Concluído",SAÍDAS[Mês],N$5,SAÍDAS[Ano],$B$5,SAÍDAS[Subcategoria],$B575),SUMIFS(SAÍDAS[Valor],SAÍDAS[Categoria],$B$555,SAÍDAS[Mês],N$5,SAÍDAS[Ano],$B$5,SAÍDAS[Subcategoria],$B575))))</f>
        <v/>
      </c>
      <c r="O575" s="57">
        <f t="shared" si="23"/>
        <v>0</v>
      </c>
    </row>
    <row r="576" spans="2:15" x14ac:dyDescent="0.3">
      <c r="B576" s="92" t="str">
        <f>IF('PLANO DE CONTAS'!H116="","",'PLANO DE CONTAS'!H116)</f>
        <v>Despesa 8</v>
      </c>
      <c r="C576" s="95">
        <f>IF($B576="","",IF($F$4=1,SUMIFS(SAÍDAS[Valor],SAÍDAS[Categoria],$B576,SAÍDAS[Status],"Concluído",SAÍDAS[Mês],C$5,SAÍDAS[Ano],$B$5),SUMIFS(SAÍDAS[Valor],SAÍDAS[Categoria],$B576,SAÍDAS[Mês],C$5,SAÍDAS[Ano],$B$5)))</f>
        <v>0</v>
      </c>
      <c r="D576" s="95">
        <f>IF($B576="","",IF($F$4=1,SUMIFS(SAÍDAS[Valor],SAÍDAS[Categoria],$B576,SAÍDAS[Status],"Concluído",SAÍDAS[Mês],D$5,SAÍDAS[Ano],$B$5),SUMIFS(SAÍDAS[Valor],SAÍDAS[Categoria],$B576,SAÍDAS[Mês],D$5,SAÍDAS[Ano],$B$5)))</f>
        <v>0</v>
      </c>
      <c r="E576" s="95">
        <f>IF($B576="","",IF($F$4=1,SUMIFS(SAÍDAS[Valor],SAÍDAS[Categoria],$B576,SAÍDAS[Status],"Concluído",SAÍDAS[Mês],E$5,SAÍDAS[Ano],$B$5),SUMIFS(SAÍDAS[Valor],SAÍDAS[Categoria],$B576,SAÍDAS[Mês],E$5,SAÍDAS[Ano],$B$5)))</f>
        <v>0</v>
      </c>
      <c r="F576" s="95">
        <f>IF($B576="","",IF($F$4=1,SUMIFS(SAÍDAS[Valor],SAÍDAS[Categoria],$B576,SAÍDAS[Status],"Concluído",SAÍDAS[Mês],F$5,SAÍDAS[Ano],$B$5),SUMIFS(SAÍDAS[Valor],SAÍDAS[Categoria],$B576,SAÍDAS[Mês],F$5,SAÍDAS[Ano],$B$5)))</f>
        <v>0</v>
      </c>
      <c r="G576" s="95">
        <f>IF($B576="","",IF($F$4=1,SUMIFS(SAÍDAS[Valor],SAÍDAS[Categoria],$B576,SAÍDAS[Status],"Concluído",SAÍDAS[Mês],G$5,SAÍDAS[Ano],$B$5),SUMIFS(SAÍDAS[Valor],SAÍDAS[Categoria],$B576,SAÍDAS[Mês],G$5,SAÍDAS[Ano],$B$5)))</f>
        <v>0</v>
      </c>
      <c r="H576" s="95">
        <f>IF($B576="","",IF($F$4=1,SUMIFS(SAÍDAS[Valor],SAÍDAS[Categoria],$B576,SAÍDAS[Status],"Concluído",SAÍDAS[Mês],H$5,SAÍDAS[Ano],$B$5),SUMIFS(SAÍDAS[Valor],SAÍDAS[Categoria],$B576,SAÍDAS[Mês],H$5,SAÍDAS[Ano],$B$5)))</f>
        <v>0</v>
      </c>
      <c r="I576" s="95">
        <f>IF($B576="","",IF($F$4=1,SUMIFS(SAÍDAS[Valor],SAÍDAS[Categoria],$B576,SAÍDAS[Status],"Concluído",SAÍDAS[Mês],I$5,SAÍDAS[Ano],$B$5),SUMIFS(SAÍDAS[Valor],SAÍDAS[Categoria],$B576,SAÍDAS[Mês],I$5,SAÍDAS[Ano],$B$5)))</f>
        <v>0</v>
      </c>
      <c r="J576" s="95">
        <f>IF($B576="","",IF($F$4=1,SUMIFS(SAÍDAS[Valor],SAÍDAS[Categoria],$B576,SAÍDAS[Status],"Concluído",SAÍDAS[Mês],J$5,SAÍDAS[Ano],$B$5),SUMIFS(SAÍDAS[Valor],SAÍDAS[Categoria],$B576,SAÍDAS[Mês],J$5,SAÍDAS[Ano],$B$5)))</f>
        <v>0</v>
      </c>
      <c r="K576" s="95">
        <f>IF($B576="","",IF($F$4=1,SUMIFS(SAÍDAS[Valor],SAÍDAS[Categoria],$B576,SAÍDAS[Status],"Concluído",SAÍDAS[Mês],K$5,SAÍDAS[Ano],$B$5),SUMIFS(SAÍDAS[Valor],SAÍDAS[Categoria],$B576,SAÍDAS[Mês],K$5,SAÍDAS[Ano],$B$5)))</f>
        <v>0</v>
      </c>
      <c r="L576" s="95">
        <f>IF($B576="","",IF($F$4=1,SUMIFS(SAÍDAS[Valor],SAÍDAS[Categoria],$B576,SAÍDAS[Status],"Concluído",SAÍDAS[Mês],L$5,SAÍDAS[Ano],$B$5),SUMIFS(SAÍDAS[Valor],SAÍDAS[Categoria],$B576,SAÍDAS[Mês],L$5,SAÍDAS[Ano],$B$5)))</f>
        <v>0</v>
      </c>
      <c r="M576" s="95">
        <f>IF($B576="","",IF($F$4=1,SUMIFS(SAÍDAS[Valor],SAÍDAS[Categoria],$B576,SAÍDAS[Status],"Concluído",SAÍDAS[Mês],M$5,SAÍDAS[Ano],$B$5),SUMIFS(SAÍDAS[Valor],SAÍDAS[Categoria],$B576,SAÍDAS[Mês],M$5,SAÍDAS[Ano],$B$5)))</f>
        <v>0</v>
      </c>
      <c r="N576" s="95">
        <f>IF($B576="","",IF($F$4=1,SUMIFS(SAÍDAS[Valor],SAÍDAS[Categoria],$B576,SAÍDAS[Status],"Concluído",SAÍDAS[Mês],N$5,SAÍDAS[Ano],$B$5),SUMIFS(SAÍDAS[Valor],SAÍDAS[Categoria],$B576,SAÍDAS[Mês],N$5,SAÍDAS[Ano],$B$5)))</f>
        <v>0</v>
      </c>
      <c r="O576" s="57">
        <f t="shared" si="22"/>
        <v>0</v>
      </c>
    </row>
    <row r="577" spans="2:15" x14ac:dyDescent="0.3">
      <c r="B577" s="93" t="str">
        <f>IF('PLANO DE CONTAS'!H117="","",'PLANO DE CONTAS'!H117)</f>
        <v/>
      </c>
      <c r="C577" s="61" t="str">
        <f>IF($B577="","",IF($B$576="","",IF($F$4=1,SUMIFS(SAÍDAS[Valor],SAÍDAS[Categoria],$B$576,SAÍDAS[Status],"Concluído",SAÍDAS[Mês],C$5,SAÍDAS[Ano],$B$5,SAÍDAS[Subcategoria],$B577),SUMIFS(SAÍDAS[Valor],SAÍDAS[Categoria],$B$576,SAÍDAS[Mês],C$5,SAÍDAS[Ano],$B$5,SAÍDAS[Subcategoria],$B577))))</f>
        <v/>
      </c>
      <c r="D577" s="61" t="str">
        <f>IF($B577="","",IF($B$576="","",IF($F$4=1,SUMIFS(SAÍDAS[Valor],SAÍDAS[Categoria],$B$576,SAÍDAS[Status],"Concluído",SAÍDAS[Mês],D$5,SAÍDAS[Ano],$B$5,SAÍDAS[Subcategoria],$B577),SUMIFS(SAÍDAS[Valor],SAÍDAS[Categoria],$B$576,SAÍDAS[Mês],D$5,SAÍDAS[Ano],$B$5,SAÍDAS[Subcategoria],$B577))))</f>
        <v/>
      </c>
      <c r="E577" s="61" t="str">
        <f>IF($B577="","",IF($B$576="","",IF($F$4=1,SUMIFS(SAÍDAS[Valor],SAÍDAS[Categoria],$B$576,SAÍDAS[Status],"Concluído",SAÍDAS[Mês],E$5,SAÍDAS[Ano],$B$5,SAÍDAS[Subcategoria],$B577),SUMIFS(SAÍDAS[Valor],SAÍDAS[Categoria],$B$576,SAÍDAS[Mês],E$5,SAÍDAS[Ano],$B$5,SAÍDAS[Subcategoria],$B577))))</f>
        <v/>
      </c>
      <c r="F577" s="61" t="str">
        <f>IF($B577="","",IF($B$576="","",IF($F$4=1,SUMIFS(SAÍDAS[Valor],SAÍDAS[Categoria],$B$576,SAÍDAS[Status],"Concluído",SAÍDAS[Mês],F$5,SAÍDAS[Ano],$B$5,SAÍDAS[Subcategoria],$B577),SUMIFS(SAÍDAS[Valor],SAÍDAS[Categoria],$B$576,SAÍDAS[Mês],F$5,SAÍDAS[Ano],$B$5,SAÍDAS[Subcategoria],$B577))))</f>
        <v/>
      </c>
      <c r="G577" s="61" t="str">
        <f>IF($B577="","",IF($B$576="","",IF($F$4=1,SUMIFS(SAÍDAS[Valor],SAÍDAS[Categoria],$B$576,SAÍDAS[Status],"Concluído",SAÍDAS[Mês],G$5,SAÍDAS[Ano],$B$5,SAÍDAS[Subcategoria],$B577),SUMIFS(SAÍDAS[Valor],SAÍDAS[Categoria],$B$576,SAÍDAS[Mês],G$5,SAÍDAS[Ano],$B$5,SAÍDAS[Subcategoria],$B577))))</f>
        <v/>
      </c>
      <c r="H577" s="61" t="str">
        <f>IF($B577="","",IF($B$576="","",IF($F$4=1,SUMIFS(SAÍDAS[Valor],SAÍDAS[Categoria],$B$576,SAÍDAS[Status],"Concluído",SAÍDAS[Mês],H$5,SAÍDAS[Ano],$B$5,SAÍDAS[Subcategoria],$B577),SUMIFS(SAÍDAS[Valor],SAÍDAS[Categoria],$B$576,SAÍDAS[Mês],H$5,SAÍDAS[Ano],$B$5,SAÍDAS[Subcategoria],$B577))))</f>
        <v/>
      </c>
      <c r="I577" s="61" t="str">
        <f>IF($B577="","",IF($B$576="","",IF($F$4=1,SUMIFS(SAÍDAS[Valor],SAÍDAS[Categoria],$B$576,SAÍDAS[Status],"Concluído",SAÍDAS[Mês],I$5,SAÍDAS[Ano],$B$5,SAÍDAS[Subcategoria],$B577),SUMIFS(SAÍDAS[Valor],SAÍDAS[Categoria],$B$576,SAÍDAS[Mês],I$5,SAÍDAS[Ano],$B$5,SAÍDAS[Subcategoria],$B577))))</f>
        <v/>
      </c>
      <c r="J577" s="61" t="str">
        <f>IF($B577="","",IF($B$576="","",IF($F$4=1,SUMIFS(SAÍDAS[Valor],SAÍDAS[Categoria],$B$576,SAÍDAS[Status],"Concluído",SAÍDAS[Mês],J$5,SAÍDAS[Ano],$B$5,SAÍDAS[Subcategoria],$B577),SUMIFS(SAÍDAS[Valor],SAÍDAS[Categoria],$B$576,SAÍDAS[Mês],J$5,SAÍDAS[Ano],$B$5,SAÍDAS[Subcategoria],$B577))))</f>
        <v/>
      </c>
      <c r="K577" s="61" t="str">
        <f>IF($B577="","",IF($B$576="","",IF($F$4=1,SUMIFS(SAÍDAS[Valor],SAÍDAS[Categoria],$B$576,SAÍDAS[Status],"Concluído",SAÍDAS[Mês],K$5,SAÍDAS[Ano],$B$5,SAÍDAS[Subcategoria],$B577),SUMIFS(SAÍDAS[Valor],SAÍDAS[Categoria],$B$576,SAÍDAS[Mês],K$5,SAÍDAS[Ano],$B$5,SAÍDAS[Subcategoria],$B577))))</f>
        <v/>
      </c>
      <c r="L577" s="61" t="str">
        <f>IF($B577="","",IF($B$576="","",IF($F$4=1,SUMIFS(SAÍDAS[Valor],SAÍDAS[Categoria],$B$576,SAÍDAS[Status],"Concluído",SAÍDAS[Mês],L$5,SAÍDAS[Ano],$B$5,SAÍDAS[Subcategoria],$B577),SUMIFS(SAÍDAS[Valor],SAÍDAS[Categoria],$B$576,SAÍDAS[Mês],L$5,SAÍDAS[Ano],$B$5,SAÍDAS[Subcategoria],$B577))))</f>
        <v/>
      </c>
      <c r="M577" s="61" t="str">
        <f>IF($B577="","",IF($B$576="","",IF($F$4=1,SUMIFS(SAÍDAS[Valor],SAÍDAS[Categoria],$B$576,SAÍDAS[Status],"Concluído",SAÍDAS[Mês],M$5,SAÍDAS[Ano],$B$5,SAÍDAS[Subcategoria],$B577),SUMIFS(SAÍDAS[Valor],SAÍDAS[Categoria],$B$576,SAÍDAS[Mês],M$5,SAÍDAS[Ano],$B$5,SAÍDAS[Subcategoria],$B577))))</f>
        <v/>
      </c>
      <c r="N577" s="61" t="str">
        <f>IF($B577="","",IF($B$576="","",IF($F$4=1,SUMIFS(SAÍDAS[Valor],SAÍDAS[Categoria],$B$576,SAÍDAS[Status],"Concluído",SAÍDAS[Mês],N$5,SAÍDAS[Ano],$B$5,SAÍDAS[Subcategoria],$B577),SUMIFS(SAÍDAS[Valor],SAÍDAS[Categoria],$B$576,SAÍDAS[Mês],N$5,SAÍDAS[Ano],$B$5,SAÍDAS[Subcategoria],$B577))))</f>
        <v/>
      </c>
      <c r="O577" s="57">
        <f t="shared" si="22"/>
        <v>0</v>
      </c>
    </row>
    <row r="578" spans="2:15" x14ac:dyDescent="0.3">
      <c r="B578" s="93" t="str">
        <f>IF('PLANO DE CONTAS'!H118="","",'PLANO DE CONTAS'!H118)</f>
        <v/>
      </c>
      <c r="C578" s="61" t="str">
        <f>IF($B578="","",IF($B$576="","",IF($F$4=1,SUMIFS(SAÍDAS[Valor],SAÍDAS[Categoria],$B$576,SAÍDAS[Status],"Concluído",SAÍDAS[Mês],C$5,SAÍDAS[Ano],$B$5,SAÍDAS[Subcategoria],$B578),SUMIFS(SAÍDAS[Valor],SAÍDAS[Categoria],$B$576,SAÍDAS[Mês],C$5,SAÍDAS[Ano],$B$5,SAÍDAS[Subcategoria],$B578))))</f>
        <v/>
      </c>
      <c r="D578" s="61" t="str">
        <f>IF($B578="","",IF($B$576="","",IF($F$4=1,SUMIFS(SAÍDAS[Valor],SAÍDAS[Categoria],$B$576,SAÍDAS[Status],"Concluído",SAÍDAS[Mês],D$5,SAÍDAS[Ano],$B$5,SAÍDAS[Subcategoria],$B578),SUMIFS(SAÍDAS[Valor],SAÍDAS[Categoria],$B$576,SAÍDAS[Mês],D$5,SAÍDAS[Ano],$B$5,SAÍDAS[Subcategoria],$B578))))</f>
        <v/>
      </c>
      <c r="E578" s="61" t="str">
        <f>IF($B578="","",IF($B$576="","",IF($F$4=1,SUMIFS(SAÍDAS[Valor],SAÍDAS[Categoria],$B$576,SAÍDAS[Status],"Concluído",SAÍDAS[Mês],E$5,SAÍDAS[Ano],$B$5,SAÍDAS[Subcategoria],$B578),SUMIFS(SAÍDAS[Valor],SAÍDAS[Categoria],$B$576,SAÍDAS[Mês],E$5,SAÍDAS[Ano],$B$5,SAÍDAS[Subcategoria],$B578))))</f>
        <v/>
      </c>
      <c r="F578" s="61" t="str">
        <f>IF($B578="","",IF($B$576="","",IF($F$4=1,SUMIFS(SAÍDAS[Valor],SAÍDAS[Categoria],$B$576,SAÍDAS[Status],"Concluído",SAÍDAS[Mês],F$5,SAÍDAS[Ano],$B$5,SAÍDAS[Subcategoria],$B578),SUMIFS(SAÍDAS[Valor],SAÍDAS[Categoria],$B$576,SAÍDAS[Mês],F$5,SAÍDAS[Ano],$B$5,SAÍDAS[Subcategoria],$B578))))</f>
        <v/>
      </c>
      <c r="G578" s="61" t="str">
        <f>IF($B578="","",IF($B$576="","",IF($F$4=1,SUMIFS(SAÍDAS[Valor],SAÍDAS[Categoria],$B$576,SAÍDAS[Status],"Concluído",SAÍDAS[Mês],G$5,SAÍDAS[Ano],$B$5,SAÍDAS[Subcategoria],$B578),SUMIFS(SAÍDAS[Valor],SAÍDAS[Categoria],$B$576,SAÍDAS[Mês],G$5,SAÍDAS[Ano],$B$5,SAÍDAS[Subcategoria],$B578))))</f>
        <v/>
      </c>
      <c r="H578" s="61" t="str">
        <f>IF($B578="","",IF($B$576="","",IF($F$4=1,SUMIFS(SAÍDAS[Valor],SAÍDAS[Categoria],$B$576,SAÍDAS[Status],"Concluído",SAÍDAS[Mês],H$5,SAÍDAS[Ano],$B$5,SAÍDAS[Subcategoria],$B578),SUMIFS(SAÍDAS[Valor],SAÍDAS[Categoria],$B$576,SAÍDAS[Mês],H$5,SAÍDAS[Ano],$B$5,SAÍDAS[Subcategoria],$B578))))</f>
        <v/>
      </c>
      <c r="I578" s="61" t="str">
        <f>IF($B578="","",IF($B$576="","",IF($F$4=1,SUMIFS(SAÍDAS[Valor],SAÍDAS[Categoria],$B$576,SAÍDAS[Status],"Concluído",SAÍDAS[Mês],I$5,SAÍDAS[Ano],$B$5,SAÍDAS[Subcategoria],$B578),SUMIFS(SAÍDAS[Valor],SAÍDAS[Categoria],$B$576,SAÍDAS[Mês],I$5,SAÍDAS[Ano],$B$5,SAÍDAS[Subcategoria],$B578))))</f>
        <v/>
      </c>
      <c r="J578" s="61" t="str">
        <f>IF($B578="","",IF($B$576="","",IF($F$4=1,SUMIFS(SAÍDAS[Valor],SAÍDAS[Categoria],$B$576,SAÍDAS[Status],"Concluído",SAÍDAS[Mês],J$5,SAÍDAS[Ano],$B$5,SAÍDAS[Subcategoria],$B578),SUMIFS(SAÍDAS[Valor],SAÍDAS[Categoria],$B$576,SAÍDAS[Mês],J$5,SAÍDAS[Ano],$B$5,SAÍDAS[Subcategoria],$B578))))</f>
        <v/>
      </c>
      <c r="K578" s="61" t="str">
        <f>IF($B578="","",IF($B$576="","",IF($F$4=1,SUMIFS(SAÍDAS[Valor],SAÍDAS[Categoria],$B$576,SAÍDAS[Status],"Concluído",SAÍDAS[Mês],K$5,SAÍDAS[Ano],$B$5,SAÍDAS[Subcategoria],$B578),SUMIFS(SAÍDAS[Valor],SAÍDAS[Categoria],$B$576,SAÍDAS[Mês],K$5,SAÍDAS[Ano],$B$5,SAÍDAS[Subcategoria],$B578))))</f>
        <v/>
      </c>
      <c r="L578" s="61" t="str">
        <f>IF($B578="","",IF($B$576="","",IF($F$4=1,SUMIFS(SAÍDAS[Valor],SAÍDAS[Categoria],$B$576,SAÍDAS[Status],"Concluído",SAÍDAS[Mês],L$5,SAÍDAS[Ano],$B$5,SAÍDAS[Subcategoria],$B578),SUMIFS(SAÍDAS[Valor],SAÍDAS[Categoria],$B$576,SAÍDAS[Mês],L$5,SAÍDAS[Ano],$B$5,SAÍDAS[Subcategoria],$B578))))</f>
        <v/>
      </c>
      <c r="M578" s="61" t="str">
        <f>IF($B578="","",IF($B$576="","",IF($F$4=1,SUMIFS(SAÍDAS[Valor],SAÍDAS[Categoria],$B$576,SAÍDAS[Status],"Concluído",SAÍDAS[Mês],M$5,SAÍDAS[Ano],$B$5,SAÍDAS[Subcategoria],$B578),SUMIFS(SAÍDAS[Valor],SAÍDAS[Categoria],$B$576,SAÍDAS[Mês],M$5,SAÍDAS[Ano],$B$5,SAÍDAS[Subcategoria],$B578))))</f>
        <v/>
      </c>
      <c r="N578" s="61" t="str">
        <f>IF($B578="","",IF($B$576="","",IF($F$4=1,SUMIFS(SAÍDAS[Valor],SAÍDAS[Categoria],$B$576,SAÍDAS[Status],"Concluído",SAÍDAS[Mês],N$5,SAÍDAS[Ano],$B$5,SAÍDAS[Subcategoria],$B578),SUMIFS(SAÍDAS[Valor],SAÍDAS[Categoria],$B$576,SAÍDAS[Mês],N$5,SAÍDAS[Ano],$B$5,SAÍDAS[Subcategoria],$B578))))</f>
        <v/>
      </c>
      <c r="O578" s="57">
        <f t="shared" ref="O578:O596" si="24">SUBTOTAL(9,C578,D578,E578,F578,G578,H578,I578,J578,K578,L578,M578,N578)</f>
        <v>0</v>
      </c>
    </row>
    <row r="579" spans="2:15" x14ac:dyDescent="0.3">
      <c r="B579" s="93" t="str">
        <f>IF('PLANO DE CONTAS'!H119="","",'PLANO DE CONTAS'!H119)</f>
        <v/>
      </c>
      <c r="C579" s="61" t="str">
        <f>IF($B579="","",IF($B$576="","",IF($F$4=1,SUMIFS(SAÍDAS[Valor],SAÍDAS[Categoria],$B$576,SAÍDAS[Status],"Concluído",SAÍDAS[Mês],C$5,SAÍDAS[Ano],$B$5,SAÍDAS[Subcategoria],$B579),SUMIFS(SAÍDAS[Valor],SAÍDAS[Categoria],$B$576,SAÍDAS[Mês],C$5,SAÍDAS[Ano],$B$5,SAÍDAS[Subcategoria],$B579))))</f>
        <v/>
      </c>
      <c r="D579" s="61" t="str">
        <f>IF($B579="","",IF($B$576="","",IF($F$4=1,SUMIFS(SAÍDAS[Valor],SAÍDAS[Categoria],$B$576,SAÍDAS[Status],"Concluído",SAÍDAS[Mês],D$5,SAÍDAS[Ano],$B$5,SAÍDAS[Subcategoria],$B579),SUMIFS(SAÍDAS[Valor],SAÍDAS[Categoria],$B$576,SAÍDAS[Mês],D$5,SAÍDAS[Ano],$B$5,SAÍDAS[Subcategoria],$B579))))</f>
        <v/>
      </c>
      <c r="E579" s="61" t="str">
        <f>IF($B579="","",IF($B$576="","",IF($F$4=1,SUMIFS(SAÍDAS[Valor],SAÍDAS[Categoria],$B$576,SAÍDAS[Status],"Concluído",SAÍDAS[Mês],E$5,SAÍDAS[Ano],$B$5,SAÍDAS[Subcategoria],$B579),SUMIFS(SAÍDAS[Valor],SAÍDAS[Categoria],$B$576,SAÍDAS[Mês],E$5,SAÍDAS[Ano],$B$5,SAÍDAS[Subcategoria],$B579))))</f>
        <v/>
      </c>
      <c r="F579" s="61" t="str">
        <f>IF($B579="","",IF($B$576="","",IF($F$4=1,SUMIFS(SAÍDAS[Valor],SAÍDAS[Categoria],$B$576,SAÍDAS[Status],"Concluído",SAÍDAS[Mês],F$5,SAÍDAS[Ano],$B$5,SAÍDAS[Subcategoria],$B579),SUMIFS(SAÍDAS[Valor],SAÍDAS[Categoria],$B$576,SAÍDAS[Mês],F$5,SAÍDAS[Ano],$B$5,SAÍDAS[Subcategoria],$B579))))</f>
        <v/>
      </c>
      <c r="G579" s="61" t="str">
        <f>IF($B579="","",IF($B$576="","",IF($F$4=1,SUMIFS(SAÍDAS[Valor],SAÍDAS[Categoria],$B$576,SAÍDAS[Status],"Concluído",SAÍDAS[Mês],G$5,SAÍDAS[Ano],$B$5,SAÍDAS[Subcategoria],$B579),SUMIFS(SAÍDAS[Valor],SAÍDAS[Categoria],$B$576,SAÍDAS[Mês],G$5,SAÍDAS[Ano],$B$5,SAÍDAS[Subcategoria],$B579))))</f>
        <v/>
      </c>
      <c r="H579" s="61" t="str">
        <f>IF($B579="","",IF($B$576="","",IF($F$4=1,SUMIFS(SAÍDAS[Valor],SAÍDAS[Categoria],$B$576,SAÍDAS[Status],"Concluído",SAÍDAS[Mês],H$5,SAÍDAS[Ano],$B$5,SAÍDAS[Subcategoria],$B579),SUMIFS(SAÍDAS[Valor],SAÍDAS[Categoria],$B$576,SAÍDAS[Mês],H$5,SAÍDAS[Ano],$B$5,SAÍDAS[Subcategoria],$B579))))</f>
        <v/>
      </c>
      <c r="I579" s="61" t="str">
        <f>IF($B579="","",IF($B$576="","",IF($F$4=1,SUMIFS(SAÍDAS[Valor],SAÍDAS[Categoria],$B$576,SAÍDAS[Status],"Concluído",SAÍDAS[Mês],I$5,SAÍDAS[Ano],$B$5,SAÍDAS[Subcategoria],$B579),SUMIFS(SAÍDAS[Valor],SAÍDAS[Categoria],$B$576,SAÍDAS[Mês],I$5,SAÍDAS[Ano],$B$5,SAÍDAS[Subcategoria],$B579))))</f>
        <v/>
      </c>
      <c r="J579" s="61" t="str">
        <f>IF($B579="","",IF($B$576="","",IF($F$4=1,SUMIFS(SAÍDAS[Valor],SAÍDAS[Categoria],$B$576,SAÍDAS[Status],"Concluído",SAÍDAS[Mês],J$5,SAÍDAS[Ano],$B$5,SAÍDAS[Subcategoria],$B579),SUMIFS(SAÍDAS[Valor],SAÍDAS[Categoria],$B$576,SAÍDAS[Mês],J$5,SAÍDAS[Ano],$B$5,SAÍDAS[Subcategoria],$B579))))</f>
        <v/>
      </c>
      <c r="K579" s="61" t="str">
        <f>IF($B579="","",IF($B$576="","",IF($F$4=1,SUMIFS(SAÍDAS[Valor],SAÍDAS[Categoria],$B$576,SAÍDAS[Status],"Concluído",SAÍDAS[Mês],K$5,SAÍDAS[Ano],$B$5,SAÍDAS[Subcategoria],$B579),SUMIFS(SAÍDAS[Valor],SAÍDAS[Categoria],$B$576,SAÍDAS[Mês],K$5,SAÍDAS[Ano],$B$5,SAÍDAS[Subcategoria],$B579))))</f>
        <v/>
      </c>
      <c r="L579" s="61" t="str">
        <f>IF($B579="","",IF($B$576="","",IF($F$4=1,SUMIFS(SAÍDAS[Valor],SAÍDAS[Categoria],$B$576,SAÍDAS[Status],"Concluído",SAÍDAS[Mês],L$5,SAÍDAS[Ano],$B$5,SAÍDAS[Subcategoria],$B579),SUMIFS(SAÍDAS[Valor],SAÍDAS[Categoria],$B$576,SAÍDAS[Mês],L$5,SAÍDAS[Ano],$B$5,SAÍDAS[Subcategoria],$B579))))</f>
        <v/>
      </c>
      <c r="M579" s="61" t="str">
        <f>IF($B579="","",IF($B$576="","",IF($F$4=1,SUMIFS(SAÍDAS[Valor],SAÍDAS[Categoria],$B$576,SAÍDAS[Status],"Concluído",SAÍDAS[Mês],M$5,SAÍDAS[Ano],$B$5,SAÍDAS[Subcategoria],$B579),SUMIFS(SAÍDAS[Valor],SAÍDAS[Categoria],$B$576,SAÍDAS[Mês],M$5,SAÍDAS[Ano],$B$5,SAÍDAS[Subcategoria],$B579))))</f>
        <v/>
      </c>
      <c r="N579" s="61" t="str">
        <f>IF($B579="","",IF($B$576="","",IF($F$4=1,SUMIFS(SAÍDAS[Valor],SAÍDAS[Categoria],$B$576,SAÍDAS[Status],"Concluído",SAÍDAS[Mês],N$5,SAÍDAS[Ano],$B$5,SAÍDAS[Subcategoria],$B579),SUMIFS(SAÍDAS[Valor],SAÍDAS[Categoria],$B$576,SAÍDAS[Mês],N$5,SAÍDAS[Ano],$B$5,SAÍDAS[Subcategoria],$B579))))</f>
        <v/>
      </c>
      <c r="O579" s="57">
        <f t="shared" si="24"/>
        <v>0</v>
      </c>
    </row>
    <row r="580" spans="2:15" x14ac:dyDescent="0.3">
      <c r="B580" s="93" t="str">
        <f>IF('PLANO DE CONTAS'!H120="","",'PLANO DE CONTAS'!H120)</f>
        <v/>
      </c>
      <c r="C580" s="61" t="str">
        <f>IF($B580="","",IF($B$576="","",IF($F$4=1,SUMIFS(SAÍDAS[Valor],SAÍDAS[Categoria],$B$576,SAÍDAS[Status],"Concluído",SAÍDAS[Mês],C$5,SAÍDAS[Ano],$B$5,SAÍDAS[Subcategoria],$B580),SUMIFS(SAÍDAS[Valor],SAÍDAS[Categoria],$B$576,SAÍDAS[Mês],C$5,SAÍDAS[Ano],$B$5,SAÍDAS[Subcategoria],$B580))))</f>
        <v/>
      </c>
      <c r="D580" s="61" t="str">
        <f>IF($B580="","",IF($B$576="","",IF($F$4=1,SUMIFS(SAÍDAS[Valor],SAÍDAS[Categoria],$B$576,SAÍDAS[Status],"Concluído",SAÍDAS[Mês],D$5,SAÍDAS[Ano],$B$5,SAÍDAS[Subcategoria],$B580),SUMIFS(SAÍDAS[Valor],SAÍDAS[Categoria],$B$576,SAÍDAS[Mês],D$5,SAÍDAS[Ano],$B$5,SAÍDAS[Subcategoria],$B580))))</f>
        <v/>
      </c>
      <c r="E580" s="61" t="str">
        <f>IF($B580="","",IF($B$576="","",IF($F$4=1,SUMIFS(SAÍDAS[Valor],SAÍDAS[Categoria],$B$576,SAÍDAS[Status],"Concluído",SAÍDAS[Mês],E$5,SAÍDAS[Ano],$B$5,SAÍDAS[Subcategoria],$B580),SUMIFS(SAÍDAS[Valor],SAÍDAS[Categoria],$B$576,SAÍDAS[Mês],E$5,SAÍDAS[Ano],$B$5,SAÍDAS[Subcategoria],$B580))))</f>
        <v/>
      </c>
      <c r="F580" s="61" t="str">
        <f>IF($B580="","",IF($B$576="","",IF($F$4=1,SUMIFS(SAÍDAS[Valor],SAÍDAS[Categoria],$B$576,SAÍDAS[Status],"Concluído",SAÍDAS[Mês],F$5,SAÍDAS[Ano],$B$5,SAÍDAS[Subcategoria],$B580),SUMIFS(SAÍDAS[Valor],SAÍDAS[Categoria],$B$576,SAÍDAS[Mês],F$5,SAÍDAS[Ano],$B$5,SAÍDAS[Subcategoria],$B580))))</f>
        <v/>
      </c>
      <c r="G580" s="61" t="str">
        <f>IF($B580="","",IF($B$576="","",IF($F$4=1,SUMIFS(SAÍDAS[Valor],SAÍDAS[Categoria],$B$576,SAÍDAS[Status],"Concluído",SAÍDAS[Mês],G$5,SAÍDAS[Ano],$B$5,SAÍDAS[Subcategoria],$B580),SUMIFS(SAÍDAS[Valor],SAÍDAS[Categoria],$B$576,SAÍDAS[Mês],G$5,SAÍDAS[Ano],$B$5,SAÍDAS[Subcategoria],$B580))))</f>
        <v/>
      </c>
      <c r="H580" s="61" t="str">
        <f>IF($B580="","",IF($B$576="","",IF($F$4=1,SUMIFS(SAÍDAS[Valor],SAÍDAS[Categoria],$B$576,SAÍDAS[Status],"Concluído",SAÍDAS[Mês],H$5,SAÍDAS[Ano],$B$5,SAÍDAS[Subcategoria],$B580),SUMIFS(SAÍDAS[Valor],SAÍDAS[Categoria],$B$576,SAÍDAS[Mês],H$5,SAÍDAS[Ano],$B$5,SAÍDAS[Subcategoria],$B580))))</f>
        <v/>
      </c>
      <c r="I580" s="61" t="str">
        <f>IF($B580="","",IF($B$576="","",IF($F$4=1,SUMIFS(SAÍDAS[Valor],SAÍDAS[Categoria],$B$576,SAÍDAS[Status],"Concluído",SAÍDAS[Mês],I$5,SAÍDAS[Ano],$B$5,SAÍDAS[Subcategoria],$B580),SUMIFS(SAÍDAS[Valor],SAÍDAS[Categoria],$B$576,SAÍDAS[Mês],I$5,SAÍDAS[Ano],$B$5,SAÍDAS[Subcategoria],$B580))))</f>
        <v/>
      </c>
      <c r="J580" s="61" t="str">
        <f>IF($B580="","",IF($B$576="","",IF($F$4=1,SUMIFS(SAÍDAS[Valor],SAÍDAS[Categoria],$B$576,SAÍDAS[Status],"Concluído",SAÍDAS[Mês],J$5,SAÍDAS[Ano],$B$5,SAÍDAS[Subcategoria],$B580),SUMIFS(SAÍDAS[Valor],SAÍDAS[Categoria],$B$576,SAÍDAS[Mês],J$5,SAÍDAS[Ano],$B$5,SAÍDAS[Subcategoria],$B580))))</f>
        <v/>
      </c>
      <c r="K580" s="61" t="str">
        <f>IF($B580="","",IF($B$576="","",IF($F$4=1,SUMIFS(SAÍDAS[Valor],SAÍDAS[Categoria],$B$576,SAÍDAS[Status],"Concluído",SAÍDAS[Mês],K$5,SAÍDAS[Ano],$B$5,SAÍDAS[Subcategoria],$B580),SUMIFS(SAÍDAS[Valor],SAÍDAS[Categoria],$B$576,SAÍDAS[Mês],K$5,SAÍDAS[Ano],$B$5,SAÍDAS[Subcategoria],$B580))))</f>
        <v/>
      </c>
      <c r="L580" s="61" t="str">
        <f>IF($B580="","",IF($B$576="","",IF($F$4=1,SUMIFS(SAÍDAS[Valor],SAÍDAS[Categoria],$B$576,SAÍDAS[Status],"Concluído",SAÍDAS[Mês],L$5,SAÍDAS[Ano],$B$5,SAÍDAS[Subcategoria],$B580),SUMIFS(SAÍDAS[Valor],SAÍDAS[Categoria],$B$576,SAÍDAS[Mês],L$5,SAÍDAS[Ano],$B$5,SAÍDAS[Subcategoria],$B580))))</f>
        <v/>
      </c>
      <c r="M580" s="61" t="str">
        <f>IF($B580="","",IF($B$576="","",IF($F$4=1,SUMIFS(SAÍDAS[Valor],SAÍDAS[Categoria],$B$576,SAÍDAS[Status],"Concluído",SAÍDAS[Mês],M$5,SAÍDAS[Ano],$B$5,SAÍDAS[Subcategoria],$B580),SUMIFS(SAÍDAS[Valor],SAÍDAS[Categoria],$B$576,SAÍDAS[Mês],M$5,SAÍDAS[Ano],$B$5,SAÍDAS[Subcategoria],$B580))))</f>
        <v/>
      </c>
      <c r="N580" s="61" t="str">
        <f>IF($B580="","",IF($B$576="","",IF($F$4=1,SUMIFS(SAÍDAS[Valor],SAÍDAS[Categoria],$B$576,SAÍDAS[Status],"Concluído",SAÍDAS[Mês],N$5,SAÍDAS[Ano],$B$5,SAÍDAS[Subcategoria],$B580),SUMIFS(SAÍDAS[Valor],SAÍDAS[Categoria],$B$576,SAÍDAS[Mês],N$5,SAÍDAS[Ano],$B$5,SAÍDAS[Subcategoria],$B580))))</f>
        <v/>
      </c>
      <c r="O580" s="57">
        <f t="shared" si="24"/>
        <v>0</v>
      </c>
    </row>
    <row r="581" spans="2:15" x14ac:dyDescent="0.3">
      <c r="B581" s="93" t="str">
        <f>IF('PLANO DE CONTAS'!H121="","",'PLANO DE CONTAS'!H121)</f>
        <v/>
      </c>
      <c r="C581" s="61" t="str">
        <f>IF($B581="","",IF($B$576="","",IF($F$4=1,SUMIFS(SAÍDAS[Valor],SAÍDAS[Categoria],$B$576,SAÍDAS[Status],"Concluído",SAÍDAS[Mês],C$5,SAÍDAS[Ano],$B$5,SAÍDAS[Subcategoria],$B581),SUMIFS(SAÍDAS[Valor],SAÍDAS[Categoria],$B$576,SAÍDAS[Mês],C$5,SAÍDAS[Ano],$B$5,SAÍDAS[Subcategoria],$B581))))</f>
        <v/>
      </c>
      <c r="D581" s="61" t="str">
        <f>IF($B581="","",IF($B$576="","",IF($F$4=1,SUMIFS(SAÍDAS[Valor],SAÍDAS[Categoria],$B$576,SAÍDAS[Status],"Concluído",SAÍDAS[Mês],D$5,SAÍDAS[Ano],$B$5,SAÍDAS[Subcategoria],$B581),SUMIFS(SAÍDAS[Valor],SAÍDAS[Categoria],$B$576,SAÍDAS[Mês],D$5,SAÍDAS[Ano],$B$5,SAÍDAS[Subcategoria],$B581))))</f>
        <v/>
      </c>
      <c r="E581" s="61" t="str">
        <f>IF($B581="","",IF($B$576="","",IF($F$4=1,SUMIFS(SAÍDAS[Valor],SAÍDAS[Categoria],$B$576,SAÍDAS[Status],"Concluído",SAÍDAS[Mês],E$5,SAÍDAS[Ano],$B$5,SAÍDAS[Subcategoria],$B581),SUMIFS(SAÍDAS[Valor],SAÍDAS[Categoria],$B$576,SAÍDAS[Mês],E$5,SAÍDAS[Ano],$B$5,SAÍDAS[Subcategoria],$B581))))</f>
        <v/>
      </c>
      <c r="F581" s="61" t="str">
        <f>IF($B581="","",IF($B$576="","",IF($F$4=1,SUMIFS(SAÍDAS[Valor],SAÍDAS[Categoria],$B$576,SAÍDAS[Status],"Concluído",SAÍDAS[Mês],F$5,SAÍDAS[Ano],$B$5,SAÍDAS[Subcategoria],$B581),SUMIFS(SAÍDAS[Valor],SAÍDAS[Categoria],$B$576,SAÍDAS[Mês],F$5,SAÍDAS[Ano],$B$5,SAÍDAS[Subcategoria],$B581))))</f>
        <v/>
      </c>
      <c r="G581" s="61" t="str">
        <f>IF($B581="","",IF($B$576="","",IF($F$4=1,SUMIFS(SAÍDAS[Valor],SAÍDAS[Categoria],$B$576,SAÍDAS[Status],"Concluído",SAÍDAS[Mês],G$5,SAÍDAS[Ano],$B$5,SAÍDAS[Subcategoria],$B581),SUMIFS(SAÍDAS[Valor],SAÍDAS[Categoria],$B$576,SAÍDAS[Mês],G$5,SAÍDAS[Ano],$B$5,SAÍDAS[Subcategoria],$B581))))</f>
        <v/>
      </c>
      <c r="H581" s="61" t="str">
        <f>IF($B581="","",IF($B$576="","",IF($F$4=1,SUMIFS(SAÍDAS[Valor],SAÍDAS[Categoria],$B$576,SAÍDAS[Status],"Concluído",SAÍDAS[Mês],H$5,SAÍDAS[Ano],$B$5,SAÍDAS[Subcategoria],$B581),SUMIFS(SAÍDAS[Valor],SAÍDAS[Categoria],$B$576,SAÍDAS[Mês],H$5,SAÍDAS[Ano],$B$5,SAÍDAS[Subcategoria],$B581))))</f>
        <v/>
      </c>
      <c r="I581" s="61" t="str">
        <f>IF($B581="","",IF($B$576="","",IF($F$4=1,SUMIFS(SAÍDAS[Valor],SAÍDAS[Categoria],$B$576,SAÍDAS[Status],"Concluído",SAÍDAS[Mês],I$5,SAÍDAS[Ano],$B$5,SAÍDAS[Subcategoria],$B581),SUMIFS(SAÍDAS[Valor],SAÍDAS[Categoria],$B$576,SAÍDAS[Mês],I$5,SAÍDAS[Ano],$B$5,SAÍDAS[Subcategoria],$B581))))</f>
        <v/>
      </c>
      <c r="J581" s="61" t="str">
        <f>IF($B581="","",IF($B$576="","",IF($F$4=1,SUMIFS(SAÍDAS[Valor],SAÍDAS[Categoria],$B$576,SAÍDAS[Status],"Concluído",SAÍDAS[Mês],J$5,SAÍDAS[Ano],$B$5,SAÍDAS[Subcategoria],$B581),SUMIFS(SAÍDAS[Valor],SAÍDAS[Categoria],$B$576,SAÍDAS[Mês],J$5,SAÍDAS[Ano],$B$5,SAÍDAS[Subcategoria],$B581))))</f>
        <v/>
      </c>
      <c r="K581" s="61" t="str">
        <f>IF($B581="","",IF($B$576="","",IF($F$4=1,SUMIFS(SAÍDAS[Valor],SAÍDAS[Categoria],$B$576,SAÍDAS[Status],"Concluído",SAÍDAS[Mês],K$5,SAÍDAS[Ano],$B$5,SAÍDAS[Subcategoria],$B581),SUMIFS(SAÍDAS[Valor],SAÍDAS[Categoria],$B$576,SAÍDAS[Mês],K$5,SAÍDAS[Ano],$B$5,SAÍDAS[Subcategoria],$B581))))</f>
        <v/>
      </c>
      <c r="L581" s="61" t="str">
        <f>IF($B581="","",IF($B$576="","",IF($F$4=1,SUMIFS(SAÍDAS[Valor],SAÍDAS[Categoria],$B$576,SAÍDAS[Status],"Concluído",SAÍDAS[Mês],L$5,SAÍDAS[Ano],$B$5,SAÍDAS[Subcategoria],$B581),SUMIFS(SAÍDAS[Valor],SAÍDAS[Categoria],$B$576,SAÍDAS[Mês],L$5,SAÍDAS[Ano],$B$5,SAÍDAS[Subcategoria],$B581))))</f>
        <v/>
      </c>
      <c r="M581" s="61" t="str">
        <f>IF($B581="","",IF($B$576="","",IF($F$4=1,SUMIFS(SAÍDAS[Valor],SAÍDAS[Categoria],$B$576,SAÍDAS[Status],"Concluído",SAÍDAS[Mês],M$5,SAÍDAS[Ano],$B$5,SAÍDAS[Subcategoria],$B581),SUMIFS(SAÍDAS[Valor],SAÍDAS[Categoria],$B$576,SAÍDAS[Mês],M$5,SAÍDAS[Ano],$B$5,SAÍDAS[Subcategoria],$B581))))</f>
        <v/>
      </c>
      <c r="N581" s="61" t="str">
        <f>IF($B581="","",IF($B$576="","",IF($F$4=1,SUMIFS(SAÍDAS[Valor],SAÍDAS[Categoria],$B$576,SAÍDAS[Status],"Concluído",SAÍDAS[Mês],N$5,SAÍDAS[Ano],$B$5,SAÍDAS[Subcategoria],$B581),SUMIFS(SAÍDAS[Valor],SAÍDAS[Categoria],$B$576,SAÍDAS[Mês],N$5,SAÍDAS[Ano],$B$5,SAÍDAS[Subcategoria],$B581))))</f>
        <v/>
      </c>
      <c r="O581" s="57">
        <f t="shared" si="24"/>
        <v>0</v>
      </c>
    </row>
    <row r="582" spans="2:15" x14ac:dyDescent="0.3">
      <c r="B582" s="93" t="str">
        <f>IF('PLANO DE CONTAS'!H122="","",'PLANO DE CONTAS'!H122)</f>
        <v/>
      </c>
      <c r="C582" s="61" t="str">
        <f>IF($B582="","",IF($B$576="","",IF($F$4=1,SUMIFS(SAÍDAS[Valor],SAÍDAS[Categoria],$B$576,SAÍDAS[Status],"Concluído",SAÍDAS[Mês],C$5,SAÍDAS[Ano],$B$5,SAÍDAS[Subcategoria],$B582),SUMIFS(SAÍDAS[Valor],SAÍDAS[Categoria],$B$576,SAÍDAS[Mês],C$5,SAÍDAS[Ano],$B$5,SAÍDAS[Subcategoria],$B582))))</f>
        <v/>
      </c>
      <c r="D582" s="61" t="str">
        <f>IF($B582="","",IF($B$576="","",IF($F$4=1,SUMIFS(SAÍDAS[Valor],SAÍDAS[Categoria],$B$576,SAÍDAS[Status],"Concluído",SAÍDAS[Mês],D$5,SAÍDAS[Ano],$B$5,SAÍDAS[Subcategoria],$B582),SUMIFS(SAÍDAS[Valor],SAÍDAS[Categoria],$B$576,SAÍDAS[Mês],D$5,SAÍDAS[Ano],$B$5,SAÍDAS[Subcategoria],$B582))))</f>
        <v/>
      </c>
      <c r="E582" s="61" t="str">
        <f>IF($B582="","",IF($B$576="","",IF($F$4=1,SUMIFS(SAÍDAS[Valor],SAÍDAS[Categoria],$B$576,SAÍDAS[Status],"Concluído",SAÍDAS[Mês],E$5,SAÍDAS[Ano],$B$5,SAÍDAS[Subcategoria],$B582),SUMIFS(SAÍDAS[Valor],SAÍDAS[Categoria],$B$576,SAÍDAS[Mês],E$5,SAÍDAS[Ano],$B$5,SAÍDAS[Subcategoria],$B582))))</f>
        <v/>
      </c>
      <c r="F582" s="61" t="str">
        <f>IF($B582="","",IF($B$576="","",IF($F$4=1,SUMIFS(SAÍDAS[Valor],SAÍDAS[Categoria],$B$576,SAÍDAS[Status],"Concluído",SAÍDAS[Mês],F$5,SAÍDAS[Ano],$B$5,SAÍDAS[Subcategoria],$B582),SUMIFS(SAÍDAS[Valor],SAÍDAS[Categoria],$B$576,SAÍDAS[Mês],F$5,SAÍDAS[Ano],$B$5,SAÍDAS[Subcategoria],$B582))))</f>
        <v/>
      </c>
      <c r="G582" s="61" t="str">
        <f>IF($B582="","",IF($B$576="","",IF($F$4=1,SUMIFS(SAÍDAS[Valor],SAÍDAS[Categoria],$B$576,SAÍDAS[Status],"Concluído",SAÍDAS[Mês],G$5,SAÍDAS[Ano],$B$5,SAÍDAS[Subcategoria],$B582),SUMIFS(SAÍDAS[Valor],SAÍDAS[Categoria],$B$576,SAÍDAS[Mês],G$5,SAÍDAS[Ano],$B$5,SAÍDAS[Subcategoria],$B582))))</f>
        <v/>
      </c>
      <c r="H582" s="61" t="str">
        <f>IF($B582="","",IF($B$576="","",IF($F$4=1,SUMIFS(SAÍDAS[Valor],SAÍDAS[Categoria],$B$576,SAÍDAS[Status],"Concluído",SAÍDAS[Mês],H$5,SAÍDAS[Ano],$B$5,SAÍDAS[Subcategoria],$B582),SUMIFS(SAÍDAS[Valor],SAÍDAS[Categoria],$B$576,SAÍDAS[Mês],H$5,SAÍDAS[Ano],$B$5,SAÍDAS[Subcategoria],$B582))))</f>
        <v/>
      </c>
      <c r="I582" s="61" t="str">
        <f>IF($B582="","",IF($B$576="","",IF($F$4=1,SUMIFS(SAÍDAS[Valor],SAÍDAS[Categoria],$B$576,SAÍDAS[Status],"Concluído",SAÍDAS[Mês],I$5,SAÍDAS[Ano],$B$5,SAÍDAS[Subcategoria],$B582),SUMIFS(SAÍDAS[Valor],SAÍDAS[Categoria],$B$576,SAÍDAS[Mês],I$5,SAÍDAS[Ano],$B$5,SAÍDAS[Subcategoria],$B582))))</f>
        <v/>
      </c>
      <c r="J582" s="61" t="str">
        <f>IF($B582="","",IF($B$576="","",IF($F$4=1,SUMIFS(SAÍDAS[Valor],SAÍDAS[Categoria],$B$576,SAÍDAS[Status],"Concluído",SAÍDAS[Mês],J$5,SAÍDAS[Ano],$B$5,SAÍDAS[Subcategoria],$B582),SUMIFS(SAÍDAS[Valor],SAÍDAS[Categoria],$B$576,SAÍDAS[Mês],J$5,SAÍDAS[Ano],$B$5,SAÍDAS[Subcategoria],$B582))))</f>
        <v/>
      </c>
      <c r="K582" s="61" t="str">
        <f>IF($B582="","",IF($B$576="","",IF($F$4=1,SUMIFS(SAÍDAS[Valor],SAÍDAS[Categoria],$B$576,SAÍDAS[Status],"Concluído",SAÍDAS[Mês],K$5,SAÍDAS[Ano],$B$5,SAÍDAS[Subcategoria],$B582),SUMIFS(SAÍDAS[Valor],SAÍDAS[Categoria],$B$576,SAÍDAS[Mês],K$5,SAÍDAS[Ano],$B$5,SAÍDAS[Subcategoria],$B582))))</f>
        <v/>
      </c>
      <c r="L582" s="61" t="str">
        <f>IF($B582="","",IF($B$576="","",IF($F$4=1,SUMIFS(SAÍDAS[Valor],SAÍDAS[Categoria],$B$576,SAÍDAS[Status],"Concluído",SAÍDAS[Mês],L$5,SAÍDAS[Ano],$B$5,SAÍDAS[Subcategoria],$B582),SUMIFS(SAÍDAS[Valor],SAÍDAS[Categoria],$B$576,SAÍDAS[Mês],L$5,SAÍDAS[Ano],$B$5,SAÍDAS[Subcategoria],$B582))))</f>
        <v/>
      </c>
      <c r="M582" s="61" t="str">
        <f>IF($B582="","",IF($B$576="","",IF($F$4=1,SUMIFS(SAÍDAS[Valor],SAÍDAS[Categoria],$B$576,SAÍDAS[Status],"Concluído",SAÍDAS[Mês],M$5,SAÍDAS[Ano],$B$5,SAÍDAS[Subcategoria],$B582),SUMIFS(SAÍDAS[Valor],SAÍDAS[Categoria],$B$576,SAÍDAS[Mês],M$5,SAÍDAS[Ano],$B$5,SAÍDAS[Subcategoria],$B582))))</f>
        <v/>
      </c>
      <c r="N582" s="61" t="str">
        <f>IF($B582="","",IF($B$576="","",IF($F$4=1,SUMIFS(SAÍDAS[Valor],SAÍDAS[Categoria],$B$576,SAÍDAS[Status],"Concluído",SAÍDAS[Mês],N$5,SAÍDAS[Ano],$B$5,SAÍDAS[Subcategoria],$B582),SUMIFS(SAÍDAS[Valor],SAÍDAS[Categoria],$B$576,SAÍDAS[Mês],N$5,SAÍDAS[Ano],$B$5,SAÍDAS[Subcategoria],$B582))))</f>
        <v/>
      </c>
      <c r="O582" s="57">
        <f t="shared" si="24"/>
        <v>0</v>
      </c>
    </row>
    <row r="583" spans="2:15" x14ac:dyDescent="0.3">
      <c r="B583" s="93" t="str">
        <f>IF('PLANO DE CONTAS'!H123="","",'PLANO DE CONTAS'!H123)</f>
        <v/>
      </c>
      <c r="C583" s="61" t="str">
        <f>IF($B583="","",IF($B$576="","",IF($F$4=1,SUMIFS(SAÍDAS[Valor],SAÍDAS[Categoria],$B$576,SAÍDAS[Status],"Concluído",SAÍDAS[Mês],C$5,SAÍDAS[Ano],$B$5,SAÍDAS[Subcategoria],$B583),SUMIFS(SAÍDAS[Valor],SAÍDAS[Categoria],$B$576,SAÍDAS[Mês],C$5,SAÍDAS[Ano],$B$5,SAÍDAS[Subcategoria],$B583))))</f>
        <v/>
      </c>
      <c r="D583" s="61" t="str">
        <f>IF($B583="","",IF($B$576="","",IF($F$4=1,SUMIFS(SAÍDAS[Valor],SAÍDAS[Categoria],$B$576,SAÍDAS[Status],"Concluído",SAÍDAS[Mês],D$5,SAÍDAS[Ano],$B$5,SAÍDAS[Subcategoria],$B583),SUMIFS(SAÍDAS[Valor],SAÍDAS[Categoria],$B$576,SAÍDAS[Mês],D$5,SAÍDAS[Ano],$B$5,SAÍDAS[Subcategoria],$B583))))</f>
        <v/>
      </c>
      <c r="E583" s="61" t="str">
        <f>IF($B583="","",IF($B$576="","",IF($F$4=1,SUMIFS(SAÍDAS[Valor],SAÍDAS[Categoria],$B$576,SAÍDAS[Status],"Concluído",SAÍDAS[Mês],E$5,SAÍDAS[Ano],$B$5,SAÍDAS[Subcategoria],$B583),SUMIFS(SAÍDAS[Valor],SAÍDAS[Categoria],$B$576,SAÍDAS[Mês],E$5,SAÍDAS[Ano],$B$5,SAÍDAS[Subcategoria],$B583))))</f>
        <v/>
      </c>
      <c r="F583" s="61" t="str">
        <f>IF($B583="","",IF($B$576="","",IF($F$4=1,SUMIFS(SAÍDAS[Valor],SAÍDAS[Categoria],$B$576,SAÍDAS[Status],"Concluído",SAÍDAS[Mês],F$5,SAÍDAS[Ano],$B$5,SAÍDAS[Subcategoria],$B583),SUMIFS(SAÍDAS[Valor],SAÍDAS[Categoria],$B$576,SAÍDAS[Mês],F$5,SAÍDAS[Ano],$B$5,SAÍDAS[Subcategoria],$B583))))</f>
        <v/>
      </c>
      <c r="G583" s="61" t="str">
        <f>IF($B583="","",IF($B$576="","",IF($F$4=1,SUMIFS(SAÍDAS[Valor],SAÍDAS[Categoria],$B$576,SAÍDAS[Status],"Concluído",SAÍDAS[Mês],G$5,SAÍDAS[Ano],$B$5,SAÍDAS[Subcategoria],$B583),SUMIFS(SAÍDAS[Valor],SAÍDAS[Categoria],$B$576,SAÍDAS[Mês],G$5,SAÍDAS[Ano],$B$5,SAÍDAS[Subcategoria],$B583))))</f>
        <v/>
      </c>
      <c r="H583" s="61" t="str">
        <f>IF($B583="","",IF($B$576="","",IF($F$4=1,SUMIFS(SAÍDAS[Valor],SAÍDAS[Categoria],$B$576,SAÍDAS[Status],"Concluído",SAÍDAS[Mês],H$5,SAÍDAS[Ano],$B$5,SAÍDAS[Subcategoria],$B583),SUMIFS(SAÍDAS[Valor],SAÍDAS[Categoria],$B$576,SAÍDAS[Mês],H$5,SAÍDAS[Ano],$B$5,SAÍDAS[Subcategoria],$B583))))</f>
        <v/>
      </c>
      <c r="I583" s="61" t="str">
        <f>IF($B583="","",IF($B$576="","",IF($F$4=1,SUMIFS(SAÍDAS[Valor],SAÍDAS[Categoria],$B$576,SAÍDAS[Status],"Concluído",SAÍDAS[Mês],I$5,SAÍDAS[Ano],$B$5,SAÍDAS[Subcategoria],$B583),SUMIFS(SAÍDAS[Valor],SAÍDAS[Categoria],$B$576,SAÍDAS[Mês],I$5,SAÍDAS[Ano],$B$5,SAÍDAS[Subcategoria],$B583))))</f>
        <v/>
      </c>
      <c r="J583" s="61" t="str">
        <f>IF($B583="","",IF($B$576="","",IF($F$4=1,SUMIFS(SAÍDAS[Valor],SAÍDAS[Categoria],$B$576,SAÍDAS[Status],"Concluído",SAÍDAS[Mês],J$5,SAÍDAS[Ano],$B$5,SAÍDAS[Subcategoria],$B583),SUMIFS(SAÍDAS[Valor],SAÍDAS[Categoria],$B$576,SAÍDAS[Mês],J$5,SAÍDAS[Ano],$B$5,SAÍDAS[Subcategoria],$B583))))</f>
        <v/>
      </c>
      <c r="K583" s="61" t="str">
        <f>IF($B583="","",IF($B$576="","",IF($F$4=1,SUMIFS(SAÍDAS[Valor],SAÍDAS[Categoria],$B$576,SAÍDAS[Status],"Concluído",SAÍDAS[Mês],K$5,SAÍDAS[Ano],$B$5,SAÍDAS[Subcategoria],$B583),SUMIFS(SAÍDAS[Valor],SAÍDAS[Categoria],$B$576,SAÍDAS[Mês],K$5,SAÍDAS[Ano],$B$5,SAÍDAS[Subcategoria],$B583))))</f>
        <v/>
      </c>
      <c r="L583" s="61" t="str">
        <f>IF($B583="","",IF($B$576="","",IF($F$4=1,SUMIFS(SAÍDAS[Valor],SAÍDAS[Categoria],$B$576,SAÍDAS[Status],"Concluído",SAÍDAS[Mês],L$5,SAÍDAS[Ano],$B$5,SAÍDAS[Subcategoria],$B583),SUMIFS(SAÍDAS[Valor],SAÍDAS[Categoria],$B$576,SAÍDAS[Mês],L$5,SAÍDAS[Ano],$B$5,SAÍDAS[Subcategoria],$B583))))</f>
        <v/>
      </c>
      <c r="M583" s="61" t="str">
        <f>IF($B583="","",IF($B$576="","",IF($F$4=1,SUMIFS(SAÍDAS[Valor],SAÍDAS[Categoria],$B$576,SAÍDAS[Status],"Concluído",SAÍDAS[Mês],M$5,SAÍDAS[Ano],$B$5,SAÍDAS[Subcategoria],$B583),SUMIFS(SAÍDAS[Valor],SAÍDAS[Categoria],$B$576,SAÍDAS[Mês],M$5,SAÍDAS[Ano],$B$5,SAÍDAS[Subcategoria],$B583))))</f>
        <v/>
      </c>
      <c r="N583" s="61" t="str">
        <f>IF($B583="","",IF($B$576="","",IF($F$4=1,SUMIFS(SAÍDAS[Valor],SAÍDAS[Categoria],$B$576,SAÍDAS[Status],"Concluído",SAÍDAS[Mês],N$5,SAÍDAS[Ano],$B$5,SAÍDAS[Subcategoria],$B583),SUMIFS(SAÍDAS[Valor],SAÍDAS[Categoria],$B$576,SAÍDAS[Mês],N$5,SAÍDAS[Ano],$B$5,SAÍDAS[Subcategoria],$B583))))</f>
        <v/>
      </c>
      <c r="O583" s="57">
        <f t="shared" si="24"/>
        <v>0</v>
      </c>
    </row>
    <row r="584" spans="2:15" x14ac:dyDescent="0.3">
      <c r="B584" s="93" t="str">
        <f>IF('PLANO DE CONTAS'!H124="","",'PLANO DE CONTAS'!H124)</f>
        <v/>
      </c>
      <c r="C584" s="61" t="str">
        <f>IF($B584="","",IF($B$576="","",IF($F$4=1,SUMIFS(SAÍDAS[Valor],SAÍDAS[Categoria],$B$576,SAÍDAS[Status],"Concluído",SAÍDAS[Mês],C$5,SAÍDAS[Ano],$B$5,SAÍDAS[Subcategoria],$B584),SUMIFS(SAÍDAS[Valor],SAÍDAS[Categoria],$B$576,SAÍDAS[Mês],C$5,SAÍDAS[Ano],$B$5,SAÍDAS[Subcategoria],$B584))))</f>
        <v/>
      </c>
      <c r="D584" s="61" t="str">
        <f>IF($B584="","",IF($B$576="","",IF($F$4=1,SUMIFS(SAÍDAS[Valor],SAÍDAS[Categoria],$B$576,SAÍDAS[Status],"Concluído",SAÍDAS[Mês],D$5,SAÍDAS[Ano],$B$5,SAÍDAS[Subcategoria],$B584),SUMIFS(SAÍDAS[Valor],SAÍDAS[Categoria],$B$576,SAÍDAS[Mês],D$5,SAÍDAS[Ano],$B$5,SAÍDAS[Subcategoria],$B584))))</f>
        <v/>
      </c>
      <c r="E584" s="61" t="str">
        <f>IF($B584="","",IF($B$576="","",IF($F$4=1,SUMIFS(SAÍDAS[Valor],SAÍDAS[Categoria],$B$576,SAÍDAS[Status],"Concluído",SAÍDAS[Mês],E$5,SAÍDAS[Ano],$B$5,SAÍDAS[Subcategoria],$B584),SUMIFS(SAÍDAS[Valor],SAÍDAS[Categoria],$B$576,SAÍDAS[Mês],E$5,SAÍDAS[Ano],$B$5,SAÍDAS[Subcategoria],$B584))))</f>
        <v/>
      </c>
      <c r="F584" s="61" t="str">
        <f>IF($B584="","",IF($B$576="","",IF($F$4=1,SUMIFS(SAÍDAS[Valor],SAÍDAS[Categoria],$B$576,SAÍDAS[Status],"Concluído",SAÍDAS[Mês],F$5,SAÍDAS[Ano],$B$5,SAÍDAS[Subcategoria],$B584),SUMIFS(SAÍDAS[Valor],SAÍDAS[Categoria],$B$576,SAÍDAS[Mês],F$5,SAÍDAS[Ano],$B$5,SAÍDAS[Subcategoria],$B584))))</f>
        <v/>
      </c>
      <c r="G584" s="61" t="str">
        <f>IF($B584="","",IF($B$576="","",IF($F$4=1,SUMIFS(SAÍDAS[Valor],SAÍDAS[Categoria],$B$576,SAÍDAS[Status],"Concluído",SAÍDAS[Mês],G$5,SAÍDAS[Ano],$B$5,SAÍDAS[Subcategoria],$B584),SUMIFS(SAÍDAS[Valor],SAÍDAS[Categoria],$B$576,SAÍDAS[Mês],G$5,SAÍDAS[Ano],$B$5,SAÍDAS[Subcategoria],$B584))))</f>
        <v/>
      </c>
      <c r="H584" s="61" t="str">
        <f>IF($B584="","",IF($B$576="","",IF($F$4=1,SUMIFS(SAÍDAS[Valor],SAÍDAS[Categoria],$B$576,SAÍDAS[Status],"Concluído",SAÍDAS[Mês],H$5,SAÍDAS[Ano],$B$5,SAÍDAS[Subcategoria],$B584),SUMIFS(SAÍDAS[Valor],SAÍDAS[Categoria],$B$576,SAÍDAS[Mês],H$5,SAÍDAS[Ano],$B$5,SAÍDAS[Subcategoria],$B584))))</f>
        <v/>
      </c>
      <c r="I584" s="61" t="str">
        <f>IF($B584="","",IF($B$576="","",IF($F$4=1,SUMIFS(SAÍDAS[Valor],SAÍDAS[Categoria],$B$576,SAÍDAS[Status],"Concluído",SAÍDAS[Mês],I$5,SAÍDAS[Ano],$B$5,SAÍDAS[Subcategoria],$B584),SUMIFS(SAÍDAS[Valor],SAÍDAS[Categoria],$B$576,SAÍDAS[Mês],I$5,SAÍDAS[Ano],$B$5,SAÍDAS[Subcategoria],$B584))))</f>
        <v/>
      </c>
      <c r="J584" s="61" t="str">
        <f>IF($B584="","",IF($B$576="","",IF($F$4=1,SUMIFS(SAÍDAS[Valor],SAÍDAS[Categoria],$B$576,SAÍDAS[Status],"Concluído",SAÍDAS[Mês],J$5,SAÍDAS[Ano],$B$5,SAÍDAS[Subcategoria],$B584),SUMIFS(SAÍDAS[Valor],SAÍDAS[Categoria],$B$576,SAÍDAS[Mês],J$5,SAÍDAS[Ano],$B$5,SAÍDAS[Subcategoria],$B584))))</f>
        <v/>
      </c>
      <c r="K584" s="61" t="str">
        <f>IF($B584="","",IF($B$576="","",IF($F$4=1,SUMIFS(SAÍDAS[Valor],SAÍDAS[Categoria],$B$576,SAÍDAS[Status],"Concluído",SAÍDAS[Mês],K$5,SAÍDAS[Ano],$B$5,SAÍDAS[Subcategoria],$B584),SUMIFS(SAÍDAS[Valor],SAÍDAS[Categoria],$B$576,SAÍDAS[Mês],K$5,SAÍDAS[Ano],$B$5,SAÍDAS[Subcategoria],$B584))))</f>
        <v/>
      </c>
      <c r="L584" s="61" t="str">
        <f>IF($B584="","",IF($B$576="","",IF($F$4=1,SUMIFS(SAÍDAS[Valor],SAÍDAS[Categoria],$B$576,SAÍDAS[Status],"Concluído",SAÍDAS[Mês],L$5,SAÍDAS[Ano],$B$5,SAÍDAS[Subcategoria],$B584),SUMIFS(SAÍDAS[Valor],SAÍDAS[Categoria],$B$576,SAÍDAS[Mês],L$5,SAÍDAS[Ano],$B$5,SAÍDAS[Subcategoria],$B584))))</f>
        <v/>
      </c>
      <c r="M584" s="61" t="str">
        <f>IF($B584="","",IF($B$576="","",IF($F$4=1,SUMIFS(SAÍDAS[Valor],SAÍDAS[Categoria],$B$576,SAÍDAS[Status],"Concluído",SAÍDAS[Mês],M$5,SAÍDAS[Ano],$B$5,SAÍDAS[Subcategoria],$B584),SUMIFS(SAÍDAS[Valor],SAÍDAS[Categoria],$B$576,SAÍDAS[Mês],M$5,SAÍDAS[Ano],$B$5,SAÍDAS[Subcategoria],$B584))))</f>
        <v/>
      </c>
      <c r="N584" s="61" t="str">
        <f>IF($B584="","",IF($B$576="","",IF($F$4=1,SUMIFS(SAÍDAS[Valor],SAÍDAS[Categoria],$B$576,SAÍDAS[Status],"Concluído",SAÍDAS[Mês],N$5,SAÍDAS[Ano],$B$5,SAÍDAS[Subcategoria],$B584),SUMIFS(SAÍDAS[Valor],SAÍDAS[Categoria],$B$576,SAÍDAS[Mês],N$5,SAÍDAS[Ano],$B$5,SAÍDAS[Subcategoria],$B584))))</f>
        <v/>
      </c>
      <c r="O584" s="57">
        <f t="shared" si="24"/>
        <v>0</v>
      </c>
    </row>
    <row r="585" spans="2:15" x14ac:dyDescent="0.3">
      <c r="B585" s="93" t="str">
        <f>IF('PLANO DE CONTAS'!H125="","",'PLANO DE CONTAS'!H125)</f>
        <v/>
      </c>
      <c r="C585" s="61" t="str">
        <f>IF($B585="","",IF($B$576="","",IF($F$4=1,SUMIFS(SAÍDAS[Valor],SAÍDAS[Categoria],$B$576,SAÍDAS[Status],"Concluído",SAÍDAS[Mês],C$5,SAÍDAS[Ano],$B$5,SAÍDAS[Subcategoria],$B585),SUMIFS(SAÍDAS[Valor],SAÍDAS[Categoria],$B$576,SAÍDAS[Mês],C$5,SAÍDAS[Ano],$B$5,SAÍDAS[Subcategoria],$B585))))</f>
        <v/>
      </c>
      <c r="D585" s="61" t="str">
        <f>IF($B585="","",IF($B$576="","",IF($F$4=1,SUMIFS(SAÍDAS[Valor],SAÍDAS[Categoria],$B$576,SAÍDAS[Status],"Concluído",SAÍDAS[Mês],D$5,SAÍDAS[Ano],$B$5,SAÍDAS[Subcategoria],$B585),SUMIFS(SAÍDAS[Valor],SAÍDAS[Categoria],$B$576,SAÍDAS[Mês],D$5,SAÍDAS[Ano],$B$5,SAÍDAS[Subcategoria],$B585))))</f>
        <v/>
      </c>
      <c r="E585" s="61" t="str">
        <f>IF($B585="","",IF($B$576="","",IF($F$4=1,SUMIFS(SAÍDAS[Valor],SAÍDAS[Categoria],$B$576,SAÍDAS[Status],"Concluído",SAÍDAS[Mês],E$5,SAÍDAS[Ano],$B$5,SAÍDAS[Subcategoria],$B585),SUMIFS(SAÍDAS[Valor],SAÍDAS[Categoria],$B$576,SAÍDAS[Mês],E$5,SAÍDAS[Ano],$B$5,SAÍDAS[Subcategoria],$B585))))</f>
        <v/>
      </c>
      <c r="F585" s="61" t="str">
        <f>IF($B585="","",IF($B$576="","",IF($F$4=1,SUMIFS(SAÍDAS[Valor],SAÍDAS[Categoria],$B$576,SAÍDAS[Status],"Concluído",SAÍDAS[Mês],F$5,SAÍDAS[Ano],$B$5,SAÍDAS[Subcategoria],$B585),SUMIFS(SAÍDAS[Valor],SAÍDAS[Categoria],$B$576,SAÍDAS[Mês],F$5,SAÍDAS[Ano],$B$5,SAÍDAS[Subcategoria],$B585))))</f>
        <v/>
      </c>
      <c r="G585" s="61" t="str">
        <f>IF($B585="","",IF($B$576="","",IF($F$4=1,SUMIFS(SAÍDAS[Valor],SAÍDAS[Categoria],$B$576,SAÍDAS[Status],"Concluído",SAÍDAS[Mês],G$5,SAÍDAS[Ano],$B$5,SAÍDAS[Subcategoria],$B585),SUMIFS(SAÍDAS[Valor],SAÍDAS[Categoria],$B$576,SAÍDAS[Mês],G$5,SAÍDAS[Ano],$B$5,SAÍDAS[Subcategoria],$B585))))</f>
        <v/>
      </c>
      <c r="H585" s="61" t="str">
        <f>IF($B585="","",IF($B$576="","",IF($F$4=1,SUMIFS(SAÍDAS[Valor],SAÍDAS[Categoria],$B$576,SAÍDAS[Status],"Concluído",SAÍDAS[Mês],H$5,SAÍDAS[Ano],$B$5,SAÍDAS[Subcategoria],$B585),SUMIFS(SAÍDAS[Valor],SAÍDAS[Categoria],$B$576,SAÍDAS[Mês],H$5,SAÍDAS[Ano],$B$5,SAÍDAS[Subcategoria],$B585))))</f>
        <v/>
      </c>
      <c r="I585" s="61" t="str">
        <f>IF($B585="","",IF($B$576="","",IF($F$4=1,SUMIFS(SAÍDAS[Valor],SAÍDAS[Categoria],$B$576,SAÍDAS[Status],"Concluído",SAÍDAS[Mês],I$5,SAÍDAS[Ano],$B$5,SAÍDAS[Subcategoria],$B585),SUMIFS(SAÍDAS[Valor],SAÍDAS[Categoria],$B$576,SAÍDAS[Mês],I$5,SAÍDAS[Ano],$B$5,SAÍDAS[Subcategoria],$B585))))</f>
        <v/>
      </c>
      <c r="J585" s="61" t="str">
        <f>IF($B585="","",IF($B$576="","",IF($F$4=1,SUMIFS(SAÍDAS[Valor],SAÍDAS[Categoria],$B$576,SAÍDAS[Status],"Concluído",SAÍDAS[Mês],J$5,SAÍDAS[Ano],$B$5,SAÍDAS[Subcategoria],$B585),SUMIFS(SAÍDAS[Valor],SAÍDAS[Categoria],$B$576,SAÍDAS[Mês],J$5,SAÍDAS[Ano],$B$5,SAÍDAS[Subcategoria],$B585))))</f>
        <v/>
      </c>
      <c r="K585" s="61" t="str">
        <f>IF($B585="","",IF($B$576="","",IF($F$4=1,SUMIFS(SAÍDAS[Valor],SAÍDAS[Categoria],$B$576,SAÍDAS[Status],"Concluído",SAÍDAS[Mês],K$5,SAÍDAS[Ano],$B$5,SAÍDAS[Subcategoria],$B585),SUMIFS(SAÍDAS[Valor],SAÍDAS[Categoria],$B$576,SAÍDAS[Mês],K$5,SAÍDAS[Ano],$B$5,SAÍDAS[Subcategoria],$B585))))</f>
        <v/>
      </c>
      <c r="L585" s="61" t="str">
        <f>IF($B585="","",IF($B$576="","",IF($F$4=1,SUMIFS(SAÍDAS[Valor],SAÍDAS[Categoria],$B$576,SAÍDAS[Status],"Concluído",SAÍDAS[Mês],L$5,SAÍDAS[Ano],$B$5,SAÍDAS[Subcategoria],$B585),SUMIFS(SAÍDAS[Valor],SAÍDAS[Categoria],$B$576,SAÍDAS[Mês],L$5,SAÍDAS[Ano],$B$5,SAÍDAS[Subcategoria],$B585))))</f>
        <v/>
      </c>
      <c r="M585" s="61" t="str">
        <f>IF($B585="","",IF($B$576="","",IF($F$4=1,SUMIFS(SAÍDAS[Valor],SAÍDAS[Categoria],$B$576,SAÍDAS[Status],"Concluído",SAÍDAS[Mês],M$5,SAÍDAS[Ano],$B$5,SAÍDAS[Subcategoria],$B585),SUMIFS(SAÍDAS[Valor],SAÍDAS[Categoria],$B$576,SAÍDAS[Mês],M$5,SAÍDAS[Ano],$B$5,SAÍDAS[Subcategoria],$B585))))</f>
        <v/>
      </c>
      <c r="N585" s="61" t="str">
        <f>IF($B585="","",IF($B$576="","",IF($F$4=1,SUMIFS(SAÍDAS[Valor],SAÍDAS[Categoria],$B$576,SAÍDAS[Status],"Concluído",SAÍDAS[Mês],N$5,SAÍDAS[Ano],$B$5,SAÍDAS[Subcategoria],$B585),SUMIFS(SAÍDAS[Valor],SAÍDAS[Categoria],$B$576,SAÍDAS[Mês],N$5,SAÍDAS[Ano],$B$5,SAÍDAS[Subcategoria],$B585))))</f>
        <v/>
      </c>
      <c r="O585" s="57">
        <f t="shared" si="24"/>
        <v>0</v>
      </c>
    </row>
    <row r="586" spans="2:15" x14ac:dyDescent="0.3">
      <c r="B586" s="93" t="str">
        <f>IF('PLANO DE CONTAS'!H126="","",'PLANO DE CONTAS'!H126)</f>
        <v/>
      </c>
      <c r="C586" s="61" t="str">
        <f>IF($B586="","",IF($B$576="","",IF($F$4=1,SUMIFS(SAÍDAS[Valor],SAÍDAS[Categoria],$B$576,SAÍDAS[Status],"Concluído",SAÍDAS[Mês],C$5,SAÍDAS[Ano],$B$5,SAÍDAS[Subcategoria],$B586),SUMIFS(SAÍDAS[Valor],SAÍDAS[Categoria],$B$576,SAÍDAS[Mês],C$5,SAÍDAS[Ano],$B$5,SAÍDAS[Subcategoria],$B586))))</f>
        <v/>
      </c>
      <c r="D586" s="61" t="str">
        <f>IF($B586="","",IF($B$576="","",IF($F$4=1,SUMIFS(SAÍDAS[Valor],SAÍDAS[Categoria],$B$576,SAÍDAS[Status],"Concluído",SAÍDAS[Mês],D$5,SAÍDAS[Ano],$B$5,SAÍDAS[Subcategoria],$B586),SUMIFS(SAÍDAS[Valor],SAÍDAS[Categoria],$B$576,SAÍDAS[Mês],D$5,SAÍDAS[Ano],$B$5,SAÍDAS[Subcategoria],$B586))))</f>
        <v/>
      </c>
      <c r="E586" s="61" t="str">
        <f>IF($B586="","",IF($B$576="","",IF($F$4=1,SUMIFS(SAÍDAS[Valor],SAÍDAS[Categoria],$B$576,SAÍDAS[Status],"Concluído",SAÍDAS[Mês],E$5,SAÍDAS[Ano],$B$5,SAÍDAS[Subcategoria],$B586),SUMIFS(SAÍDAS[Valor],SAÍDAS[Categoria],$B$576,SAÍDAS[Mês],E$5,SAÍDAS[Ano],$B$5,SAÍDAS[Subcategoria],$B586))))</f>
        <v/>
      </c>
      <c r="F586" s="61" t="str">
        <f>IF($B586="","",IF($B$576="","",IF($F$4=1,SUMIFS(SAÍDAS[Valor],SAÍDAS[Categoria],$B$576,SAÍDAS[Status],"Concluído",SAÍDAS[Mês],F$5,SAÍDAS[Ano],$B$5,SAÍDAS[Subcategoria],$B586),SUMIFS(SAÍDAS[Valor],SAÍDAS[Categoria],$B$576,SAÍDAS[Mês],F$5,SAÍDAS[Ano],$B$5,SAÍDAS[Subcategoria],$B586))))</f>
        <v/>
      </c>
      <c r="G586" s="61" t="str">
        <f>IF($B586="","",IF($B$576="","",IF($F$4=1,SUMIFS(SAÍDAS[Valor],SAÍDAS[Categoria],$B$576,SAÍDAS[Status],"Concluído",SAÍDAS[Mês],G$5,SAÍDAS[Ano],$B$5,SAÍDAS[Subcategoria],$B586),SUMIFS(SAÍDAS[Valor],SAÍDAS[Categoria],$B$576,SAÍDAS[Mês],G$5,SAÍDAS[Ano],$B$5,SAÍDAS[Subcategoria],$B586))))</f>
        <v/>
      </c>
      <c r="H586" s="61" t="str">
        <f>IF($B586="","",IF($B$576="","",IF($F$4=1,SUMIFS(SAÍDAS[Valor],SAÍDAS[Categoria],$B$576,SAÍDAS[Status],"Concluído",SAÍDAS[Mês],H$5,SAÍDAS[Ano],$B$5,SAÍDAS[Subcategoria],$B586),SUMIFS(SAÍDAS[Valor],SAÍDAS[Categoria],$B$576,SAÍDAS[Mês],H$5,SAÍDAS[Ano],$B$5,SAÍDAS[Subcategoria],$B586))))</f>
        <v/>
      </c>
      <c r="I586" s="61" t="str">
        <f>IF($B586="","",IF($B$576="","",IF($F$4=1,SUMIFS(SAÍDAS[Valor],SAÍDAS[Categoria],$B$576,SAÍDAS[Status],"Concluído",SAÍDAS[Mês],I$5,SAÍDAS[Ano],$B$5,SAÍDAS[Subcategoria],$B586),SUMIFS(SAÍDAS[Valor],SAÍDAS[Categoria],$B$576,SAÍDAS[Mês],I$5,SAÍDAS[Ano],$B$5,SAÍDAS[Subcategoria],$B586))))</f>
        <v/>
      </c>
      <c r="J586" s="61" t="str">
        <f>IF($B586="","",IF($B$576="","",IF($F$4=1,SUMIFS(SAÍDAS[Valor],SAÍDAS[Categoria],$B$576,SAÍDAS[Status],"Concluído",SAÍDAS[Mês],J$5,SAÍDAS[Ano],$B$5,SAÍDAS[Subcategoria],$B586),SUMIFS(SAÍDAS[Valor],SAÍDAS[Categoria],$B$576,SAÍDAS[Mês],J$5,SAÍDAS[Ano],$B$5,SAÍDAS[Subcategoria],$B586))))</f>
        <v/>
      </c>
      <c r="K586" s="61" t="str">
        <f>IF($B586="","",IF($B$576="","",IF($F$4=1,SUMIFS(SAÍDAS[Valor],SAÍDAS[Categoria],$B$576,SAÍDAS[Status],"Concluído",SAÍDAS[Mês],K$5,SAÍDAS[Ano],$B$5,SAÍDAS[Subcategoria],$B586),SUMIFS(SAÍDAS[Valor],SAÍDAS[Categoria],$B$576,SAÍDAS[Mês],K$5,SAÍDAS[Ano],$B$5,SAÍDAS[Subcategoria],$B586))))</f>
        <v/>
      </c>
      <c r="L586" s="61" t="str">
        <f>IF($B586="","",IF($B$576="","",IF($F$4=1,SUMIFS(SAÍDAS[Valor],SAÍDAS[Categoria],$B$576,SAÍDAS[Status],"Concluído",SAÍDAS[Mês],L$5,SAÍDAS[Ano],$B$5,SAÍDAS[Subcategoria],$B586),SUMIFS(SAÍDAS[Valor],SAÍDAS[Categoria],$B$576,SAÍDAS[Mês],L$5,SAÍDAS[Ano],$B$5,SAÍDAS[Subcategoria],$B586))))</f>
        <v/>
      </c>
      <c r="M586" s="61" t="str">
        <f>IF($B586="","",IF($B$576="","",IF($F$4=1,SUMIFS(SAÍDAS[Valor],SAÍDAS[Categoria],$B$576,SAÍDAS[Status],"Concluído",SAÍDAS[Mês],M$5,SAÍDAS[Ano],$B$5,SAÍDAS[Subcategoria],$B586),SUMIFS(SAÍDAS[Valor],SAÍDAS[Categoria],$B$576,SAÍDAS[Mês],M$5,SAÍDAS[Ano],$B$5,SAÍDAS[Subcategoria],$B586))))</f>
        <v/>
      </c>
      <c r="N586" s="61" t="str">
        <f>IF($B586="","",IF($B$576="","",IF($F$4=1,SUMIFS(SAÍDAS[Valor],SAÍDAS[Categoria],$B$576,SAÍDAS[Status],"Concluído",SAÍDAS[Mês],N$5,SAÍDAS[Ano],$B$5,SAÍDAS[Subcategoria],$B586),SUMIFS(SAÍDAS[Valor],SAÍDAS[Categoria],$B$576,SAÍDAS[Mês],N$5,SAÍDAS[Ano],$B$5,SAÍDAS[Subcategoria],$B586))))</f>
        <v/>
      </c>
      <c r="O586" s="57">
        <f t="shared" si="24"/>
        <v>0</v>
      </c>
    </row>
    <row r="587" spans="2:15" x14ac:dyDescent="0.3">
      <c r="B587" s="93" t="str">
        <f>IF('PLANO DE CONTAS'!H127="","",'PLANO DE CONTAS'!H127)</f>
        <v/>
      </c>
      <c r="C587" s="61" t="str">
        <f>IF($B587="","",IF($B$576="","",IF($F$4=1,SUMIFS(SAÍDAS[Valor],SAÍDAS[Categoria],$B$576,SAÍDAS[Status],"Concluído",SAÍDAS[Mês],C$5,SAÍDAS[Ano],$B$5,SAÍDAS[Subcategoria],$B587),SUMIFS(SAÍDAS[Valor],SAÍDAS[Categoria],$B$576,SAÍDAS[Mês],C$5,SAÍDAS[Ano],$B$5,SAÍDAS[Subcategoria],$B587))))</f>
        <v/>
      </c>
      <c r="D587" s="61" t="str">
        <f>IF($B587="","",IF($B$576="","",IF($F$4=1,SUMIFS(SAÍDAS[Valor],SAÍDAS[Categoria],$B$576,SAÍDAS[Status],"Concluído",SAÍDAS[Mês],D$5,SAÍDAS[Ano],$B$5,SAÍDAS[Subcategoria],$B587),SUMIFS(SAÍDAS[Valor],SAÍDAS[Categoria],$B$576,SAÍDAS[Mês],D$5,SAÍDAS[Ano],$B$5,SAÍDAS[Subcategoria],$B587))))</f>
        <v/>
      </c>
      <c r="E587" s="61" t="str">
        <f>IF($B587="","",IF($B$576="","",IF($F$4=1,SUMIFS(SAÍDAS[Valor],SAÍDAS[Categoria],$B$576,SAÍDAS[Status],"Concluído",SAÍDAS[Mês],E$5,SAÍDAS[Ano],$B$5,SAÍDAS[Subcategoria],$B587),SUMIFS(SAÍDAS[Valor],SAÍDAS[Categoria],$B$576,SAÍDAS[Mês],E$5,SAÍDAS[Ano],$B$5,SAÍDAS[Subcategoria],$B587))))</f>
        <v/>
      </c>
      <c r="F587" s="61" t="str">
        <f>IF($B587="","",IF($B$576="","",IF($F$4=1,SUMIFS(SAÍDAS[Valor],SAÍDAS[Categoria],$B$576,SAÍDAS[Status],"Concluído",SAÍDAS[Mês],F$5,SAÍDAS[Ano],$B$5,SAÍDAS[Subcategoria],$B587),SUMIFS(SAÍDAS[Valor],SAÍDAS[Categoria],$B$576,SAÍDAS[Mês],F$5,SAÍDAS[Ano],$B$5,SAÍDAS[Subcategoria],$B587))))</f>
        <v/>
      </c>
      <c r="G587" s="61" t="str">
        <f>IF($B587="","",IF($B$576="","",IF($F$4=1,SUMIFS(SAÍDAS[Valor],SAÍDAS[Categoria],$B$576,SAÍDAS[Status],"Concluído",SAÍDAS[Mês],G$5,SAÍDAS[Ano],$B$5,SAÍDAS[Subcategoria],$B587),SUMIFS(SAÍDAS[Valor],SAÍDAS[Categoria],$B$576,SAÍDAS[Mês],G$5,SAÍDAS[Ano],$B$5,SAÍDAS[Subcategoria],$B587))))</f>
        <v/>
      </c>
      <c r="H587" s="61" t="str">
        <f>IF($B587="","",IF($B$576="","",IF($F$4=1,SUMIFS(SAÍDAS[Valor],SAÍDAS[Categoria],$B$576,SAÍDAS[Status],"Concluído",SAÍDAS[Mês],H$5,SAÍDAS[Ano],$B$5,SAÍDAS[Subcategoria],$B587),SUMIFS(SAÍDAS[Valor],SAÍDAS[Categoria],$B$576,SAÍDAS[Mês],H$5,SAÍDAS[Ano],$B$5,SAÍDAS[Subcategoria],$B587))))</f>
        <v/>
      </c>
      <c r="I587" s="61" t="str">
        <f>IF($B587="","",IF($B$576="","",IF($F$4=1,SUMIFS(SAÍDAS[Valor],SAÍDAS[Categoria],$B$576,SAÍDAS[Status],"Concluído",SAÍDAS[Mês],I$5,SAÍDAS[Ano],$B$5,SAÍDAS[Subcategoria],$B587),SUMIFS(SAÍDAS[Valor],SAÍDAS[Categoria],$B$576,SAÍDAS[Mês],I$5,SAÍDAS[Ano],$B$5,SAÍDAS[Subcategoria],$B587))))</f>
        <v/>
      </c>
      <c r="J587" s="61" t="str">
        <f>IF($B587="","",IF($B$576="","",IF($F$4=1,SUMIFS(SAÍDAS[Valor],SAÍDAS[Categoria],$B$576,SAÍDAS[Status],"Concluído",SAÍDAS[Mês],J$5,SAÍDAS[Ano],$B$5,SAÍDAS[Subcategoria],$B587),SUMIFS(SAÍDAS[Valor],SAÍDAS[Categoria],$B$576,SAÍDAS[Mês],J$5,SAÍDAS[Ano],$B$5,SAÍDAS[Subcategoria],$B587))))</f>
        <v/>
      </c>
      <c r="K587" s="61" t="str">
        <f>IF($B587="","",IF($B$576="","",IF($F$4=1,SUMIFS(SAÍDAS[Valor],SAÍDAS[Categoria],$B$576,SAÍDAS[Status],"Concluído",SAÍDAS[Mês],K$5,SAÍDAS[Ano],$B$5,SAÍDAS[Subcategoria],$B587),SUMIFS(SAÍDAS[Valor],SAÍDAS[Categoria],$B$576,SAÍDAS[Mês],K$5,SAÍDAS[Ano],$B$5,SAÍDAS[Subcategoria],$B587))))</f>
        <v/>
      </c>
      <c r="L587" s="61" t="str">
        <f>IF($B587="","",IF($B$576="","",IF($F$4=1,SUMIFS(SAÍDAS[Valor],SAÍDAS[Categoria],$B$576,SAÍDAS[Status],"Concluído",SAÍDAS[Mês],L$5,SAÍDAS[Ano],$B$5,SAÍDAS[Subcategoria],$B587),SUMIFS(SAÍDAS[Valor],SAÍDAS[Categoria],$B$576,SAÍDAS[Mês],L$5,SAÍDAS[Ano],$B$5,SAÍDAS[Subcategoria],$B587))))</f>
        <v/>
      </c>
      <c r="M587" s="61" t="str">
        <f>IF($B587="","",IF($B$576="","",IF($F$4=1,SUMIFS(SAÍDAS[Valor],SAÍDAS[Categoria],$B$576,SAÍDAS[Status],"Concluído",SAÍDAS[Mês],M$5,SAÍDAS[Ano],$B$5,SAÍDAS[Subcategoria],$B587),SUMIFS(SAÍDAS[Valor],SAÍDAS[Categoria],$B$576,SAÍDAS[Mês],M$5,SAÍDAS[Ano],$B$5,SAÍDAS[Subcategoria],$B587))))</f>
        <v/>
      </c>
      <c r="N587" s="61" t="str">
        <f>IF($B587="","",IF($B$576="","",IF($F$4=1,SUMIFS(SAÍDAS[Valor],SAÍDAS[Categoria],$B$576,SAÍDAS[Status],"Concluído",SAÍDAS[Mês],N$5,SAÍDAS[Ano],$B$5,SAÍDAS[Subcategoria],$B587),SUMIFS(SAÍDAS[Valor],SAÍDAS[Categoria],$B$576,SAÍDAS[Mês],N$5,SAÍDAS[Ano],$B$5,SAÍDAS[Subcategoria],$B587))))</f>
        <v/>
      </c>
      <c r="O587" s="57">
        <f t="shared" si="24"/>
        <v>0</v>
      </c>
    </row>
    <row r="588" spans="2:15" x14ac:dyDescent="0.3">
      <c r="B588" s="93" t="str">
        <f>IF('PLANO DE CONTAS'!H128="","",'PLANO DE CONTAS'!H128)</f>
        <v/>
      </c>
      <c r="C588" s="61" t="str">
        <f>IF($B588="","",IF($B$576="","",IF($F$4=1,SUMIFS(SAÍDAS[Valor],SAÍDAS[Categoria],$B$576,SAÍDAS[Status],"Concluído",SAÍDAS[Mês],C$5,SAÍDAS[Ano],$B$5,SAÍDAS[Subcategoria],$B588),SUMIFS(SAÍDAS[Valor],SAÍDAS[Categoria],$B$576,SAÍDAS[Mês],C$5,SAÍDAS[Ano],$B$5,SAÍDAS[Subcategoria],$B588))))</f>
        <v/>
      </c>
      <c r="D588" s="61" t="str">
        <f>IF($B588="","",IF($B$576="","",IF($F$4=1,SUMIFS(SAÍDAS[Valor],SAÍDAS[Categoria],$B$576,SAÍDAS[Status],"Concluído",SAÍDAS[Mês],D$5,SAÍDAS[Ano],$B$5,SAÍDAS[Subcategoria],$B588),SUMIFS(SAÍDAS[Valor],SAÍDAS[Categoria],$B$576,SAÍDAS[Mês],D$5,SAÍDAS[Ano],$B$5,SAÍDAS[Subcategoria],$B588))))</f>
        <v/>
      </c>
      <c r="E588" s="61" t="str">
        <f>IF($B588="","",IF($B$576="","",IF($F$4=1,SUMIFS(SAÍDAS[Valor],SAÍDAS[Categoria],$B$576,SAÍDAS[Status],"Concluído",SAÍDAS[Mês],E$5,SAÍDAS[Ano],$B$5,SAÍDAS[Subcategoria],$B588),SUMIFS(SAÍDAS[Valor],SAÍDAS[Categoria],$B$576,SAÍDAS[Mês],E$5,SAÍDAS[Ano],$B$5,SAÍDAS[Subcategoria],$B588))))</f>
        <v/>
      </c>
      <c r="F588" s="61" t="str">
        <f>IF($B588="","",IF($B$576="","",IF($F$4=1,SUMIFS(SAÍDAS[Valor],SAÍDAS[Categoria],$B$576,SAÍDAS[Status],"Concluído",SAÍDAS[Mês],F$5,SAÍDAS[Ano],$B$5,SAÍDAS[Subcategoria],$B588),SUMIFS(SAÍDAS[Valor],SAÍDAS[Categoria],$B$576,SAÍDAS[Mês],F$5,SAÍDAS[Ano],$B$5,SAÍDAS[Subcategoria],$B588))))</f>
        <v/>
      </c>
      <c r="G588" s="61" t="str">
        <f>IF($B588="","",IF($B$576="","",IF($F$4=1,SUMIFS(SAÍDAS[Valor],SAÍDAS[Categoria],$B$576,SAÍDAS[Status],"Concluído",SAÍDAS[Mês],G$5,SAÍDAS[Ano],$B$5,SAÍDAS[Subcategoria],$B588),SUMIFS(SAÍDAS[Valor],SAÍDAS[Categoria],$B$576,SAÍDAS[Mês],G$5,SAÍDAS[Ano],$B$5,SAÍDAS[Subcategoria],$B588))))</f>
        <v/>
      </c>
      <c r="H588" s="61" t="str">
        <f>IF($B588="","",IF($B$576="","",IF($F$4=1,SUMIFS(SAÍDAS[Valor],SAÍDAS[Categoria],$B$576,SAÍDAS[Status],"Concluído",SAÍDAS[Mês],H$5,SAÍDAS[Ano],$B$5,SAÍDAS[Subcategoria],$B588),SUMIFS(SAÍDAS[Valor],SAÍDAS[Categoria],$B$576,SAÍDAS[Mês],H$5,SAÍDAS[Ano],$B$5,SAÍDAS[Subcategoria],$B588))))</f>
        <v/>
      </c>
      <c r="I588" s="61" t="str">
        <f>IF($B588="","",IF($B$576="","",IF($F$4=1,SUMIFS(SAÍDAS[Valor],SAÍDAS[Categoria],$B$576,SAÍDAS[Status],"Concluído",SAÍDAS[Mês],I$5,SAÍDAS[Ano],$B$5,SAÍDAS[Subcategoria],$B588),SUMIFS(SAÍDAS[Valor],SAÍDAS[Categoria],$B$576,SAÍDAS[Mês],I$5,SAÍDAS[Ano],$B$5,SAÍDAS[Subcategoria],$B588))))</f>
        <v/>
      </c>
      <c r="J588" s="61" t="str">
        <f>IF($B588="","",IF($B$576="","",IF($F$4=1,SUMIFS(SAÍDAS[Valor],SAÍDAS[Categoria],$B$576,SAÍDAS[Status],"Concluído",SAÍDAS[Mês],J$5,SAÍDAS[Ano],$B$5,SAÍDAS[Subcategoria],$B588),SUMIFS(SAÍDAS[Valor],SAÍDAS[Categoria],$B$576,SAÍDAS[Mês],J$5,SAÍDAS[Ano],$B$5,SAÍDAS[Subcategoria],$B588))))</f>
        <v/>
      </c>
      <c r="K588" s="61" t="str">
        <f>IF($B588="","",IF($B$576="","",IF($F$4=1,SUMIFS(SAÍDAS[Valor],SAÍDAS[Categoria],$B$576,SAÍDAS[Status],"Concluído",SAÍDAS[Mês],K$5,SAÍDAS[Ano],$B$5,SAÍDAS[Subcategoria],$B588),SUMIFS(SAÍDAS[Valor],SAÍDAS[Categoria],$B$576,SAÍDAS[Mês],K$5,SAÍDAS[Ano],$B$5,SAÍDAS[Subcategoria],$B588))))</f>
        <v/>
      </c>
      <c r="L588" s="61" t="str">
        <f>IF($B588="","",IF($B$576="","",IF($F$4=1,SUMIFS(SAÍDAS[Valor],SAÍDAS[Categoria],$B$576,SAÍDAS[Status],"Concluído",SAÍDAS[Mês],L$5,SAÍDAS[Ano],$B$5,SAÍDAS[Subcategoria],$B588),SUMIFS(SAÍDAS[Valor],SAÍDAS[Categoria],$B$576,SAÍDAS[Mês],L$5,SAÍDAS[Ano],$B$5,SAÍDAS[Subcategoria],$B588))))</f>
        <v/>
      </c>
      <c r="M588" s="61" t="str">
        <f>IF($B588="","",IF($B$576="","",IF($F$4=1,SUMIFS(SAÍDAS[Valor],SAÍDAS[Categoria],$B$576,SAÍDAS[Status],"Concluído",SAÍDAS[Mês],M$5,SAÍDAS[Ano],$B$5,SAÍDAS[Subcategoria],$B588),SUMIFS(SAÍDAS[Valor],SAÍDAS[Categoria],$B$576,SAÍDAS[Mês],M$5,SAÍDAS[Ano],$B$5,SAÍDAS[Subcategoria],$B588))))</f>
        <v/>
      </c>
      <c r="N588" s="61" t="str">
        <f>IF($B588="","",IF($B$576="","",IF($F$4=1,SUMIFS(SAÍDAS[Valor],SAÍDAS[Categoria],$B$576,SAÍDAS[Status],"Concluído",SAÍDAS[Mês],N$5,SAÍDAS[Ano],$B$5,SAÍDAS[Subcategoria],$B588),SUMIFS(SAÍDAS[Valor],SAÍDAS[Categoria],$B$576,SAÍDAS[Mês],N$5,SAÍDAS[Ano],$B$5,SAÍDAS[Subcategoria],$B588))))</f>
        <v/>
      </c>
      <c r="O588" s="57">
        <f t="shared" si="24"/>
        <v>0</v>
      </c>
    </row>
    <row r="589" spans="2:15" x14ac:dyDescent="0.3">
      <c r="B589" s="93" t="str">
        <f>IF('PLANO DE CONTAS'!H129="","",'PLANO DE CONTAS'!H129)</f>
        <v/>
      </c>
      <c r="C589" s="61" t="str">
        <f>IF($B589="","",IF($B$576="","",IF($F$4=1,SUMIFS(SAÍDAS[Valor],SAÍDAS[Categoria],$B$576,SAÍDAS[Status],"Concluído",SAÍDAS[Mês],C$5,SAÍDAS[Ano],$B$5,SAÍDAS[Subcategoria],$B589),SUMIFS(SAÍDAS[Valor],SAÍDAS[Categoria],$B$576,SAÍDAS[Mês],C$5,SAÍDAS[Ano],$B$5,SAÍDAS[Subcategoria],$B589))))</f>
        <v/>
      </c>
      <c r="D589" s="61" t="str">
        <f>IF($B589="","",IF($B$576="","",IF($F$4=1,SUMIFS(SAÍDAS[Valor],SAÍDAS[Categoria],$B$576,SAÍDAS[Status],"Concluído",SAÍDAS[Mês],D$5,SAÍDAS[Ano],$B$5,SAÍDAS[Subcategoria],$B589),SUMIFS(SAÍDAS[Valor],SAÍDAS[Categoria],$B$576,SAÍDAS[Mês],D$5,SAÍDAS[Ano],$B$5,SAÍDAS[Subcategoria],$B589))))</f>
        <v/>
      </c>
      <c r="E589" s="61" t="str">
        <f>IF($B589="","",IF($B$576="","",IF($F$4=1,SUMIFS(SAÍDAS[Valor],SAÍDAS[Categoria],$B$576,SAÍDAS[Status],"Concluído",SAÍDAS[Mês],E$5,SAÍDAS[Ano],$B$5,SAÍDAS[Subcategoria],$B589),SUMIFS(SAÍDAS[Valor],SAÍDAS[Categoria],$B$576,SAÍDAS[Mês],E$5,SAÍDAS[Ano],$B$5,SAÍDAS[Subcategoria],$B589))))</f>
        <v/>
      </c>
      <c r="F589" s="61" t="str">
        <f>IF($B589="","",IF($B$576="","",IF($F$4=1,SUMIFS(SAÍDAS[Valor],SAÍDAS[Categoria],$B$576,SAÍDAS[Status],"Concluído",SAÍDAS[Mês],F$5,SAÍDAS[Ano],$B$5,SAÍDAS[Subcategoria],$B589),SUMIFS(SAÍDAS[Valor],SAÍDAS[Categoria],$B$576,SAÍDAS[Mês],F$5,SAÍDAS[Ano],$B$5,SAÍDAS[Subcategoria],$B589))))</f>
        <v/>
      </c>
      <c r="G589" s="61" t="str">
        <f>IF($B589="","",IF($B$576="","",IF($F$4=1,SUMIFS(SAÍDAS[Valor],SAÍDAS[Categoria],$B$576,SAÍDAS[Status],"Concluído",SAÍDAS[Mês],G$5,SAÍDAS[Ano],$B$5,SAÍDAS[Subcategoria],$B589),SUMIFS(SAÍDAS[Valor],SAÍDAS[Categoria],$B$576,SAÍDAS[Mês],G$5,SAÍDAS[Ano],$B$5,SAÍDAS[Subcategoria],$B589))))</f>
        <v/>
      </c>
      <c r="H589" s="61" t="str">
        <f>IF($B589="","",IF($B$576="","",IF($F$4=1,SUMIFS(SAÍDAS[Valor],SAÍDAS[Categoria],$B$576,SAÍDAS[Status],"Concluído",SAÍDAS[Mês],H$5,SAÍDAS[Ano],$B$5,SAÍDAS[Subcategoria],$B589),SUMIFS(SAÍDAS[Valor],SAÍDAS[Categoria],$B$576,SAÍDAS[Mês],H$5,SAÍDAS[Ano],$B$5,SAÍDAS[Subcategoria],$B589))))</f>
        <v/>
      </c>
      <c r="I589" s="61" t="str">
        <f>IF($B589="","",IF($B$576="","",IF($F$4=1,SUMIFS(SAÍDAS[Valor],SAÍDAS[Categoria],$B$576,SAÍDAS[Status],"Concluído",SAÍDAS[Mês],I$5,SAÍDAS[Ano],$B$5,SAÍDAS[Subcategoria],$B589),SUMIFS(SAÍDAS[Valor],SAÍDAS[Categoria],$B$576,SAÍDAS[Mês],I$5,SAÍDAS[Ano],$B$5,SAÍDAS[Subcategoria],$B589))))</f>
        <v/>
      </c>
      <c r="J589" s="61" t="str">
        <f>IF($B589="","",IF($B$576="","",IF($F$4=1,SUMIFS(SAÍDAS[Valor],SAÍDAS[Categoria],$B$576,SAÍDAS[Status],"Concluído",SAÍDAS[Mês],J$5,SAÍDAS[Ano],$B$5,SAÍDAS[Subcategoria],$B589),SUMIFS(SAÍDAS[Valor],SAÍDAS[Categoria],$B$576,SAÍDAS[Mês],J$5,SAÍDAS[Ano],$B$5,SAÍDAS[Subcategoria],$B589))))</f>
        <v/>
      </c>
      <c r="K589" s="61" t="str">
        <f>IF($B589="","",IF($B$576="","",IF($F$4=1,SUMIFS(SAÍDAS[Valor],SAÍDAS[Categoria],$B$576,SAÍDAS[Status],"Concluído",SAÍDAS[Mês],K$5,SAÍDAS[Ano],$B$5,SAÍDAS[Subcategoria],$B589),SUMIFS(SAÍDAS[Valor],SAÍDAS[Categoria],$B$576,SAÍDAS[Mês],K$5,SAÍDAS[Ano],$B$5,SAÍDAS[Subcategoria],$B589))))</f>
        <v/>
      </c>
      <c r="L589" s="61" t="str">
        <f>IF($B589="","",IF($B$576="","",IF($F$4=1,SUMIFS(SAÍDAS[Valor],SAÍDAS[Categoria],$B$576,SAÍDAS[Status],"Concluído",SAÍDAS[Mês],L$5,SAÍDAS[Ano],$B$5,SAÍDAS[Subcategoria],$B589),SUMIFS(SAÍDAS[Valor],SAÍDAS[Categoria],$B$576,SAÍDAS[Mês],L$5,SAÍDAS[Ano],$B$5,SAÍDAS[Subcategoria],$B589))))</f>
        <v/>
      </c>
      <c r="M589" s="61" t="str">
        <f>IF($B589="","",IF($B$576="","",IF($F$4=1,SUMIFS(SAÍDAS[Valor],SAÍDAS[Categoria],$B$576,SAÍDAS[Status],"Concluído",SAÍDAS[Mês],M$5,SAÍDAS[Ano],$B$5,SAÍDAS[Subcategoria],$B589),SUMIFS(SAÍDAS[Valor],SAÍDAS[Categoria],$B$576,SAÍDAS[Mês],M$5,SAÍDAS[Ano],$B$5,SAÍDAS[Subcategoria],$B589))))</f>
        <v/>
      </c>
      <c r="N589" s="61" t="str">
        <f>IF($B589="","",IF($B$576="","",IF($F$4=1,SUMIFS(SAÍDAS[Valor],SAÍDAS[Categoria],$B$576,SAÍDAS[Status],"Concluído",SAÍDAS[Mês],N$5,SAÍDAS[Ano],$B$5,SAÍDAS[Subcategoria],$B589),SUMIFS(SAÍDAS[Valor],SAÍDAS[Categoria],$B$576,SAÍDAS[Mês],N$5,SAÍDAS[Ano],$B$5,SAÍDAS[Subcategoria],$B589))))</f>
        <v/>
      </c>
      <c r="O589" s="57">
        <f t="shared" si="24"/>
        <v>0</v>
      </c>
    </row>
    <row r="590" spans="2:15" x14ac:dyDescent="0.3">
      <c r="B590" s="93" t="str">
        <f>IF('PLANO DE CONTAS'!H130="","",'PLANO DE CONTAS'!H130)</f>
        <v/>
      </c>
      <c r="C590" s="61" t="str">
        <f>IF($B590="","",IF($B$576="","",IF($F$4=1,SUMIFS(SAÍDAS[Valor],SAÍDAS[Categoria],$B$576,SAÍDAS[Status],"Concluído",SAÍDAS[Mês],C$5,SAÍDAS[Ano],$B$5,SAÍDAS[Subcategoria],$B590),SUMIFS(SAÍDAS[Valor],SAÍDAS[Categoria],$B$576,SAÍDAS[Mês],C$5,SAÍDAS[Ano],$B$5,SAÍDAS[Subcategoria],$B590))))</f>
        <v/>
      </c>
      <c r="D590" s="61" t="str">
        <f>IF($B590="","",IF($B$576="","",IF($F$4=1,SUMIFS(SAÍDAS[Valor],SAÍDAS[Categoria],$B$576,SAÍDAS[Status],"Concluído",SAÍDAS[Mês],D$5,SAÍDAS[Ano],$B$5,SAÍDAS[Subcategoria],$B590),SUMIFS(SAÍDAS[Valor],SAÍDAS[Categoria],$B$576,SAÍDAS[Mês],D$5,SAÍDAS[Ano],$B$5,SAÍDAS[Subcategoria],$B590))))</f>
        <v/>
      </c>
      <c r="E590" s="61" t="str">
        <f>IF($B590="","",IF($B$576="","",IF($F$4=1,SUMIFS(SAÍDAS[Valor],SAÍDAS[Categoria],$B$576,SAÍDAS[Status],"Concluído",SAÍDAS[Mês],E$5,SAÍDAS[Ano],$B$5,SAÍDAS[Subcategoria],$B590),SUMIFS(SAÍDAS[Valor],SAÍDAS[Categoria],$B$576,SAÍDAS[Mês],E$5,SAÍDAS[Ano],$B$5,SAÍDAS[Subcategoria],$B590))))</f>
        <v/>
      </c>
      <c r="F590" s="61" t="str">
        <f>IF($B590="","",IF($B$576="","",IF($F$4=1,SUMIFS(SAÍDAS[Valor],SAÍDAS[Categoria],$B$576,SAÍDAS[Status],"Concluído",SAÍDAS[Mês],F$5,SAÍDAS[Ano],$B$5,SAÍDAS[Subcategoria],$B590),SUMIFS(SAÍDAS[Valor],SAÍDAS[Categoria],$B$576,SAÍDAS[Mês],F$5,SAÍDAS[Ano],$B$5,SAÍDAS[Subcategoria],$B590))))</f>
        <v/>
      </c>
      <c r="G590" s="61" t="str">
        <f>IF($B590="","",IF($B$576="","",IF($F$4=1,SUMIFS(SAÍDAS[Valor],SAÍDAS[Categoria],$B$576,SAÍDAS[Status],"Concluído",SAÍDAS[Mês],G$5,SAÍDAS[Ano],$B$5,SAÍDAS[Subcategoria],$B590),SUMIFS(SAÍDAS[Valor],SAÍDAS[Categoria],$B$576,SAÍDAS[Mês],G$5,SAÍDAS[Ano],$B$5,SAÍDAS[Subcategoria],$B590))))</f>
        <v/>
      </c>
      <c r="H590" s="61" t="str">
        <f>IF($B590="","",IF($B$576="","",IF($F$4=1,SUMIFS(SAÍDAS[Valor],SAÍDAS[Categoria],$B$576,SAÍDAS[Status],"Concluído",SAÍDAS[Mês],H$5,SAÍDAS[Ano],$B$5,SAÍDAS[Subcategoria],$B590),SUMIFS(SAÍDAS[Valor],SAÍDAS[Categoria],$B$576,SAÍDAS[Mês],H$5,SAÍDAS[Ano],$B$5,SAÍDAS[Subcategoria],$B590))))</f>
        <v/>
      </c>
      <c r="I590" s="61" t="str">
        <f>IF($B590="","",IF($B$576="","",IF($F$4=1,SUMIFS(SAÍDAS[Valor],SAÍDAS[Categoria],$B$576,SAÍDAS[Status],"Concluído",SAÍDAS[Mês],I$5,SAÍDAS[Ano],$B$5,SAÍDAS[Subcategoria],$B590),SUMIFS(SAÍDAS[Valor],SAÍDAS[Categoria],$B$576,SAÍDAS[Mês],I$5,SAÍDAS[Ano],$B$5,SAÍDAS[Subcategoria],$B590))))</f>
        <v/>
      </c>
      <c r="J590" s="61" t="str">
        <f>IF($B590="","",IF($B$576="","",IF($F$4=1,SUMIFS(SAÍDAS[Valor],SAÍDAS[Categoria],$B$576,SAÍDAS[Status],"Concluído",SAÍDAS[Mês],J$5,SAÍDAS[Ano],$B$5,SAÍDAS[Subcategoria],$B590),SUMIFS(SAÍDAS[Valor],SAÍDAS[Categoria],$B$576,SAÍDAS[Mês],J$5,SAÍDAS[Ano],$B$5,SAÍDAS[Subcategoria],$B590))))</f>
        <v/>
      </c>
      <c r="K590" s="61" t="str">
        <f>IF($B590="","",IF($B$576="","",IF($F$4=1,SUMIFS(SAÍDAS[Valor],SAÍDAS[Categoria],$B$576,SAÍDAS[Status],"Concluído",SAÍDAS[Mês],K$5,SAÍDAS[Ano],$B$5,SAÍDAS[Subcategoria],$B590),SUMIFS(SAÍDAS[Valor],SAÍDAS[Categoria],$B$576,SAÍDAS[Mês],K$5,SAÍDAS[Ano],$B$5,SAÍDAS[Subcategoria],$B590))))</f>
        <v/>
      </c>
      <c r="L590" s="61" t="str">
        <f>IF($B590="","",IF($B$576="","",IF($F$4=1,SUMIFS(SAÍDAS[Valor],SAÍDAS[Categoria],$B$576,SAÍDAS[Status],"Concluído",SAÍDAS[Mês],L$5,SAÍDAS[Ano],$B$5,SAÍDAS[Subcategoria],$B590),SUMIFS(SAÍDAS[Valor],SAÍDAS[Categoria],$B$576,SAÍDAS[Mês],L$5,SAÍDAS[Ano],$B$5,SAÍDAS[Subcategoria],$B590))))</f>
        <v/>
      </c>
      <c r="M590" s="61" t="str">
        <f>IF($B590="","",IF($B$576="","",IF($F$4=1,SUMIFS(SAÍDAS[Valor],SAÍDAS[Categoria],$B$576,SAÍDAS[Status],"Concluído",SAÍDAS[Mês],M$5,SAÍDAS[Ano],$B$5,SAÍDAS[Subcategoria],$B590),SUMIFS(SAÍDAS[Valor],SAÍDAS[Categoria],$B$576,SAÍDAS[Mês],M$5,SAÍDAS[Ano],$B$5,SAÍDAS[Subcategoria],$B590))))</f>
        <v/>
      </c>
      <c r="N590" s="61" t="str">
        <f>IF($B590="","",IF($B$576="","",IF($F$4=1,SUMIFS(SAÍDAS[Valor],SAÍDAS[Categoria],$B$576,SAÍDAS[Status],"Concluído",SAÍDAS[Mês],N$5,SAÍDAS[Ano],$B$5,SAÍDAS[Subcategoria],$B590),SUMIFS(SAÍDAS[Valor],SAÍDAS[Categoria],$B$576,SAÍDAS[Mês],N$5,SAÍDAS[Ano],$B$5,SAÍDAS[Subcategoria],$B590))))</f>
        <v/>
      </c>
      <c r="O590" s="57">
        <f t="shared" si="24"/>
        <v>0</v>
      </c>
    </row>
    <row r="591" spans="2:15" x14ac:dyDescent="0.3">
      <c r="B591" s="93" t="str">
        <f>IF('PLANO DE CONTAS'!H131="","",'PLANO DE CONTAS'!H131)</f>
        <v/>
      </c>
      <c r="C591" s="61" t="str">
        <f>IF($B591="","",IF($B$576="","",IF($F$4=1,SUMIFS(SAÍDAS[Valor],SAÍDAS[Categoria],$B$576,SAÍDAS[Status],"Concluído",SAÍDAS[Mês],C$5,SAÍDAS[Ano],$B$5,SAÍDAS[Subcategoria],$B591),SUMIFS(SAÍDAS[Valor],SAÍDAS[Categoria],$B$576,SAÍDAS[Mês],C$5,SAÍDAS[Ano],$B$5,SAÍDAS[Subcategoria],$B591))))</f>
        <v/>
      </c>
      <c r="D591" s="61" t="str">
        <f>IF($B591="","",IF($B$576="","",IF($F$4=1,SUMIFS(SAÍDAS[Valor],SAÍDAS[Categoria],$B$576,SAÍDAS[Status],"Concluído",SAÍDAS[Mês],D$5,SAÍDAS[Ano],$B$5,SAÍDAS[Subcategoria],$B591),SUMIFS(SAÍDAS[Valor],SAÍDAS[Categoria],$B$576,SAÍDAS[Mês],D$5,SAÍDAS[Ano],$B$5,SAÍDAS[Subcategoria],$B591))))</f>
        <v/>
      </c>
      <c r="E591" s="61" t="str">
        <f>IF($B591="","",IF($B$576="","",IF($F$4=1,SUMIFS(SAÍDAS[Valor],SAÍDAS[Categoria],$B$576,SAÍDAS[Status],"Concluído",SAÍDAS[Mês],E$5,SAÍDAS[Ano],$B$5,SAÍDAS[Subcategoria],$B591),SUMIFS(SAÍDAS[Valor],SAÍDAS[Categoria],$B$576,SAÍDAS[Mês],E$5,SAÍDAS[Ano],$B$5,SAÍDAS[Subcategoria],$B591))))</f>
        <v/>
      </c>
      <c r="F591" s="61" t="str">
        <f>IF($B591="","",IF($B$576="","",IF($F$4=1,SUMIFS(SAÍDAS[Valor],SAÍDAS[Categoria],$B$576,SAÍDAS[Status],"Concluído",SAÍDAS[Mês],F$5,SAÍDAS[Ano],$B$5,SAÍDAS[Subcategoria],$B591),SUMIFS(SAÍDAS[Valor],SAÍDAS[Categoria],$B$576,SAÍDAS[Mês],F$5,SAÍDAS[Ano],$B$5,SAÍDAS[Subcategoria],$B591))))</f>
        <v/>
      </c>
      <c r="G591" s="61" t="str">
        <f>IF($B591="","",IF($B$576="","",IF($F$4=1,SUMIFS(SAÍDAS[Valor],SAÍDAS[Categoria],$B$576,SAÍDAS[Status],"Concluído",SAÍDAS[Mês],G$5,SAÍDAS[Ano],$B$5,SAÍDAS[Subcategoria],$B591),SUMIFS(SAÍDAS[Valor],SAÍDAS[Categoria],$B$576,SAÍDAS[Mês],G$5,SAÍDAS[Ano],$B$5,SAÍDAS[Subcategoria],$B591))))</f>
        <v/>
      </c>
      <c r="H591" s="61" t="str">
        <f>IF($B591="","",IF($B$576="","",IF($F$4=1,SUMIFS(SAÍDAS[Valor],SAÍDAS[Categoria],$B$576,SAÍDAS[Status],"Concluído",SAÍDAS[Mês],H$5,SAÍDAS[Ano],$B$5,SAÍDAS[Subcategoria],$B591),SUMIFS(SAÍDAS[Valor],SAÍDAS[Categoria],$B$576,SAÍDAS[Mês],H$5,SAÍDAS[Ano],$B$5,SAÍDAS[Subcategoria],$B591))))</f>
        <v/>
      </c>
      <c r="I591" s="61" t="str">
        <f>IF($B591="","",IF($B$576="","",IF($F$4=1,SUMIFS(SAÍDAS[Valor],SAÍDAS[Categoria],$B$576,SAÍDAS[Status],"Concluído",SAÍDAS[Mês],I$5,SAÍDAS[Ano],$B$5,SAÍDAS[Subcategoria],$B591),SUMIFS(SAÍDAS[Valor],SAÍDAS[Categoria],$B$576,SAÍDAS[Mês],I$5,SAÍDAS[Ano],$B$5,SAÍDAS[Subcategoria],$B591))))</f>
        <v/>
      </c>
      <c r="J591" s="61" t="str">
        <f>IF($B591="","",IF($B$576="","",IF($F$4=1,SUMIFS(SAÍDAS[Valor],SAÍDAS[Categoria],$B$576,SAÍDAS[Status],"Concluído",SAÍDAS[Mês],J$5,SAÍDAS[Ano],$B$5,SAÍDAS[Subcategoria],$B591),SUMIFS(SAÍDAS[Valor],SAÍDAS[Categoria],$B$576,SAÍDAS[Mês],J$5,SAÍDAS[Ano],$B$5,SAÍDAS[Subcategoria],$B591))))</f>
        <v/>
      </c>
      <c r="K591" s="61" t="str">
        <f>IF($B591="","",IF($B$576="","",IF($F$4=1,SUMIFS(SAÍDAS[Valor],SAÍDAS[Categoria],$B$576,SAÍDAS[Status],"Concluído",SAÍDAS[Mês],K$5,SAÍDAS[Ano],$B$5,SAÍDAS[Subcategoria],$B591),SUMIFS(SAÍDAS[Valor],SAÍDAS[Categoria],$B$576,SAÍDAS[Mês],K$5,SAÍDAS[Ano],$B$5,SAÍDAS[Subcategoria],$B591))))</f>
        <v/>
      </c>
      <c r="L591" s="61" t="str">
        <f>IF($B591="","",IF($B$576="","",IF($F$4=1,SUMIFS(SAÍDAS[Valor],SAÍDAS[Categoria],$B$576,SAÍDAS[Status],"Concluído",SAÍDAS[Mês],L$5,SAÍDAS[Ano],$B$5,SAÍDAS[Subcategoria],$B591),SUMIFS(SAÍDAS[Valor],SAÍDAS[Categoria],$B$576,SAÍDAS[Mês],L$5,SAÍDAS[Ano],$B$5,SAÍDAS[Subcategoria],$B591))))</f>
        <v/>
      </c>
      <c r="M591" s="61" t="str">
        <f>IF($B591="","",IF($B$576="","",IF($F$4=1,SUMIFS(SAÍDAS[Valor],SAÍDAS[Categoria],$B$576,SAÍDAS[Status],"Concluído",SAÍDAS[Mês],M$5,SAÍDAS[Ano],$B$5,SAÍDAS[Subcategoria],$B591),SUMIFS(SAÍDAS[Valor],SAÍDAS[Categoria],$B$576,SAÍDAS[Mês],M$5,SAÍDAS[Ano],$B$5,SAÍDAS[Subcategoria],$B591))))</f>
        <v/>
      </c>
      <c r="N591" s="61" t="str">
        <f>IF($B591="","",IF($B$576="","",IF($F$4=1,SUMIFS(SAÍDAS[Valor],SAÍDAS[Categoria],$B$576,SAÍDAS[Status],"Concluído",SAÍDAS[Mês],N$5,SAÍDAS[Ano],$B$5,SAÍDAS[Subcategoria],$B591),SUMIFS(SAÍDAS[Valor],SAÍDAS[Categoria],$B$576,SAÍDAS[Mês],N$5,SAÍDAS[Ano],$B$5,SAÍDAS[Subcategoria],$B591))))</f>
        <v/>
      </c>
      <c r="O591" s="57">
        <f t="shared" si="24"/>
        <v>0</v>
      </c>
    </row>
    <row r="592" spans="2:15" x14ac:dyDescent="0.3">
      <c r="B592" s="93" t="str">
        <f>IF('PLANO DE CONTAS'!H132="","",'PLANO DE CONTAS'!H132)</f>
        <v/>
      </c>
      <c r="C592" s="61" t="str">
        <f>IF($B592="","",IF($B$576="","",IF($F$4=1,SUMIFS(SAÍDAS[Valor],SAÍDAS[Categoria],$B$576,SAÍDAS[Status],"Concluído",SAÍDAS[Mês],C$5,SAÍDAS[Ano],$B$5,SAÍDAS[Subcategoria],$B592),SUMIFS(SAÍDAS[Valor],SAÍDAS[Categoria],$B$576,SAÍDAS[Mês],C$5,SAÍDAS[Ano],$B$5,SAÍDAS[Subcategoria],$B592))))</f>
        <v/>
      </c>
      <c r="D592" s="61" t="str">
        <f>IF($B592="","",IF($B$576="","",IF($F$4=1,SUMIFS(SAÍDAS[Valor],SAÍDAS[Categoria],$B$576,SAÍDAS[Status],"Concluído",SAÍDAS[Mês],D$5,SAÍDAS[Ano],$B$5,SAÍDAS[Subcategoria],$B592),SUMIFS(SAÍDAS[Valor],SAÍDAS[Categoria],$B$576,SAÍDAS[Mês],D$5,SAÍDAS[Ano],$B$5,SAÍDAS[Subcategoria],$B592))))</f>
        <v/>
      </c>
      <c r="E592" s="61" t="str">
        <f>IF($B592="","",IF($B$576="","",IF($F$4=1,SUMIFS(SAÍDAS[Valor],SAÍDAS[Categoria],$B$576,SAÍDAS[Status],"Concluído",SAÍDAS[Mês],E$5,SAÍDAS[Ano],$B$5,SAÍDAS[Subcategoria],$B592),SUMIFS(SAÍDAS[Valor],SAÍDAS[Categoria],$B$576,SAÍDAS[Mês],E$5,SAÍDAS[Ano],$B$5,SAÍDAS[Subcategoria],$B592))))</f>
        <v/>
      </c>
      <c r="F592" s="61" t="str">
        <f>IF($B592="","",IF($B$576="","",IF($F$4=1,SUMIFS(SAÍDAS[Valor],SAÍDAS[Categoria],$B$576,SAÍDAS[Status],"Concluído",SAÍDAS[Mês],F$5,SAÍDAS[Ano],$B$5,SAÍDAS[Subcategoria],$B592),SUMIFS(SAÍDAS[Valor],SAÍDAS[Categoria],$B$576,SAÍDAS[Mês],F$5,SAÍDAS[Ano],$B$5,SAÍDAS[Subcategoria],$B592))))</f>
        <v/>
      </c>
      <c r="G592" s="61" t="str">
        <f>IF($B592="","",IF($B$576="","",IF($F$4=1,SUMIFS(SAÍDAS[Valor],SAÍDAS[Categoria],$B$576,SAÍDAS[Status],"Concluído",SAÍDAS[Mês],G$5,SAÍDAS[Ano],$B$5,SAÍDAS[Subcategoria],$B592),SUMIFS(SAÍDAS[Valor],SAÍDAS[Categoria],$B$576,SAÍDAS[Mês],G$5,SAÍDAS[Ano],$B$5,SAÍDAS[Subcategoria],$B592))))</f>
        <v/>
      </c>
      <c r="H592" s="61" t="str">
        <f>IF($B592="","",IF($B$576="","",IF($F$4=1,SUMIFS(SAÍDAS[Valor],SAÍDAS[Categoria],$B$576,SAÍDAS[Status],"Concluído",SAÍDAS[Mês],H$5,SAÍDAS[Ano],$B$5,SAÍDAS[Subcategoria],$B592),SUMIFS(SAÍDAS[Valor],SAÍDAS[Categoria],$B$576,SAÍDAS[Mês],H$5,SAÍDAS[Ano],$B$5,SAÍDAS[Subcategoria],$B592))))</f>
        <v/>
      </c>
      <c r="I592" s="61" t="str">
        <f>IF($B592="","",IF($B$576="","",IF($F$4=1,SUMIFS(SAÍDAS[Valor],SAÍDAS[Categoria],$B$576,SAÍDAS[Status],"Concluído",SAÍDAS[Mês],I$5,SAÍDAS[Ano],$B$5,SAÍDAS[Subcategoria],$B592),SUMIFS(SAÍDAS[Valor],SAÍDAS[Categoria],$B$576,SAÍDAS[Mês],I$5,SAÍDAS[Ano],$B$5,SAÍDAS[Subcategoria],$B592))))</f>
        <v/>
      </c>
      <c r="J592" s="61" t="str">
        <f>IF($B592="","",IF($B$576="","",IF($F$4=1,SUMIFS(SAÍDAS[Valor],SAÍDAS[Categoria],$B$576,SAÍDAS[Status],"Concluído",SAÍDAS[Mês],J$5,SAÍDAS[Ano],$B$5,SAÍDAS[Subcategoria],$B592),SUMIFS(SAÍDAS[Valor],SAÍDAS[Categoria],$B$576,SAÍDAS[Mês],J$5,SAÍDAS[Ano],$B$5,SAÍDAS[Subcategoria],$B592))))</f>
        <v/>
      </c>
      <c r="K592" s="61" t="str">
        <f>IF($B592="","",IF($B$576="","",IF($F$4=1,SUMIFS(SAÍDAS[Valor],SAÍDAS[Categoria],$B$576,SAÍDAS[Status],"Concluído",SAÍDAS[Mês],K$5,SAÍDAS[Ano],$B$5,SAÍDAS[Subcategoria],$B592),SUMIFS(SAÍDAS[Valor],SAÍDAS[Categoria],$B$576,SAÍDAS[Mês],K$5,SAÍDAS[Ano],$B$5,SAÍDAS[Subcategoria],$B592))))</f>
        <v/>
      </c>
      <c r="L592" s="61" t="str">
        <f>IF($B592="","",IF($B$576="","",IF($F$4=1,SUMIFS(SAÍDAS[Valor],SAÍDAS[Categoria],$B$576,SAÍDAS[Status],"Concluído",SAÍDAS[Mês],L$5,SAÍDAS[Ano],$B$5,SAÍDAS[Subcategoria],$B592),SUMIFS(SAÍDAS[Valor],SAÍDAS[Categoria],$B$576,SAÍDAS[Mês],L$5,SAÍDAS[Ano],$B$5,SAÍDAS[Subcategoria],$B592))))</f>
        <v/>
      </c>
      <c r="M592" s="61" t="str">
        <f>IF($B592="","",IF($B$576="","",IF($F$4=1,SUMIFS(SAÍDAS[Valor],SAÍDAS[Categoria],$B$576,SAÍDAS[Status],"Concluído",SAÍDAS[Mês],M$5,SAÍDAS[Ano],$B$5,SAÍDAS[Subcategoria],$B592),SUMIFS(SAÍDAS[Valor],SAÍDAS[Categoria],$B$576,SAÍDAS[Mês],M$5,SAÍDAS[Ano],$B$5,SAÍDAS[Subcategoria],$B592))))</f>
        <v/>
      </c>
      <c r="N592" s="61" t="str">
        <f>IF($B592="","",IF($B$576="","",IF($F$4=1,SUMIFS(SAÍDAS[Valor],SAÍDAS[Categoria],$B$576,SAÍDAS[Status],"Concluído",SAÍDAS[Mês],N$5,SAÍDAS[Ano],$B$5,SAÍDAS[Subcategoria],$B592),SUMIFS(SAÍDAS[Valor],SAÍDAS[Categoria],$B$576,SAÍDAS[Mês],N$5,SAÍDAS[Ano],$B$5,SAÍDAS[Subcategoria],$B592))))</f>
        <v/>
      </c>
      <c r="O592" s="57">
        <f t="shared" si="24"/>
        <v>0</v>
      </c>
    </row>
    <row r="593" spans="2:15" x14ac:dyDescent="0.3">
      <c r="B593" s="93" t="str">
        <f>IF('PLANO DE CONTAS'!H133="","",'PLANO DE CONTAS'!H133)</f>
        <v/>
      </c>
      <c r="C593" s="61" t="str">
        <f>IF($B593="","",IF($B$576="","",IF($F$4=1,SUMIFS(SAÍDAS[Valor],SAÍDAS[Categoria],$B$576,SAÍDAS[Status],"Concluído",SAÍDAS[Mês],C$5,SAÍDAS[Ano],$B$5,SAÍDAS[Subcategoria],$B593),SUMIFS(SAÍDAS[Valor],SAÍDAS[Categoria],$B$576,SAÍDAS[Mês],C$5,SAÍDAS[Ano],$B$5,SAÍDAS[Subcategoria],$B593))))</f>
        <v/>
      </c>
      <c r="D593" s="61" t="str">
        <f>IF($B593="","",IF($B$576="","",IF($F$4=1,SUMIFS(SAÍDAS[Valor],SAÍDAS[Categoria],$B$576,SAÍDAS[Status],"Concluído",SAÍDAS[Mês],D$5,SAÍDAS[Ano],$B$5,SAÍDAS[Subcategoria],$B593),SUMIFS(SAÍDAS[Valor],SAÍDAS[Categoria],$B$576,SAÍDAS[Mês],D$5,SAÍDAS[Ano],$B$5,SAÍDAS[Subcategoria],$B593))))</f>
        <v/>
      </c>
      <c r="E593" s="61" t="str">
        <f>IF($B593="","",IF($B$576="","",IF($F$4=1,SUMIFS(SAÍDAS[Valor],SAÍDAS[Categoria],$B$576,SAÍDAS[Status],"Concluído",SAÍDAS[Mês],E$5,SAÍDAS[Ano],$B$5,SAÍDAS[Subcategoria],$B593),SUMIFS(SAÍDAS[Valor],SAÍDAS[Categoria],$B$576,SAÍDAS[Mês],E$5,SAÍDAS[Ano],$B$5,SAÍDAS[Subcategoria],$B593))))</f>
        <v/>
      </c>
      <c r="F593" s="61" t="str">
        <f>IF($B593="","",IF($B$576="","",IF($F$4=1,SUMIFS(SAÍDAS[Valor],SAÍDAS[Categoria],$B$576,SAÍDAS[Status],"Concluído",SAÍDAS[Mês],F$5,SAÍDAS[Ano],$B$5,SAÍDAS[Subcategoria],$B593),SUMIFS(SAÍDAS[Valor],SAÍDAS[Categoria],$B$576,SAÍDAS[Mês],F$5,SAÍDAS[Ano],$B$5,SAÍDAS[Subcategoria],$B593))))</f>
        <v/>
      </c>
      <c r="G593" s="61" t="str">
        <f>IF($B593="","",IF($B$576="","",IF($F$4=1,SUMIFS(SAÍDAS[Valor],SAÍDAS[Categoria],$B$576,SAÍDAS[Status],"Concluído",SAÍDAS[Mês],G$5,SAÍDAS[Ano],$B$5,SAÍDAS[Subcategoria],$B593),SUMIFS(SAÍDAS[Valor],SAÍDAS[Categoria],$B$576,SAÍDAS[Mês],G$5,SAÍDAS[Ano],$B$5,SAÍDAS[Subcategoria],$B593))))</f>
        <v/>
      </c>
      <c r="H593" s="61" t="str">
        <f>IF($B593="","",IF($B$576="","",IF($F$4=1,SUMIFS(SAÍDAS[Valor],SAÍDAS[Categoria],$B$576,SAÍDAS[Status],"Concluído",SAÍDAS[Mês],H$5,SAÍDAS[Ano],$B$5,SAÍDAS[Subcategoria],$B593),SUMIFS(SAÍDAS[Valor],SAÍDAS[Categoria],$B$576,SAÍDAS[Mês],H$5,SAÍDAS[Ano],$B$5,SAÍDAS[Subcategoria],$B593))))</f>
        <v/>
      </c>
      <c r="I593" s="61" t="str">
        <f>IF($B593="","",IF($B$576="","",IF($F$4=1,SUMIFS(SAÍDAS[Valor],SAÍDAS[Categoria],$B$576,SAÍDAS[Status],"Concluído",SAÍDAS[Mês],I$5,SAÍDAS[Ano],$B$5,SAÍDAS[Subcategoria],$B593),SUMIFS(SAÍDAS[Valor],SAÍDAS[Categoria],$B$576,SAÍDAS[Mês],I$5,SAÍDAS[Ano],$B$5,SAÍDAS[Subcategoria],$B593))))</f>
        <v/>
      </c>
      <c r="J593" s="61" t="str">
        <f>IF($B593="","",IF($B$576="","",IF($F$4=1,SUMIFS(SAÍDAS[Valor],SAÍDAS[Categoria],$B$576,SAÍDAS[Status],"Concluído",SAÍDAS[Mês],J$5,SAÍDAS[Ano],$B$5,SAÍDAS[Subcategoria],$B593),SUMIFS(SAÍDAS[Valor],SAÍDAS[Categoria],$B$576,SAÍDAS[Mês],J$5,SAÍDAS[Ano],$B$5,SAÍDAS[Subcategoria],$B593))))</f>
        <v/>
      </c>
      <c r="K593" s="61" t="str">
        <f>IF($B593="","",IF($B$576="","",IF($F$4=1,SUMIFS(SAÍDAS[Valor],SAÍDAS[Categoria],$B$576,SAÍDAS[Status],"Concluído",SAÍDAS[Mês],K$5,SAÍDAS[Ano],$B$5,SAÍDAS[Subcategoria],$B593),SUMIFS(SAÍDAS[Valor],SAÍDAS[Categoria],$B$576,SAÍDAS[Mês],K$5,SAÍDAS[Ano],$B$5,SAÍDAS[Subcategoria],$B593))))</f>
        <v/>
      </c>
      <c r="L593" s="61" t="str">
        <f>IF($B593="","",IF($B$576="","",IF($F$4=1,SUMIFS(SAÍDAS[Valor],SAÍDAS[Categoria],$B$576,SAÍDAS[Status],"Concluído",SAÍDAS[Mês],L$5,SAÍDAS[Ano],$B$5,SAÍDAS[Subcategoria],$B593),SUMIFS(SAÍDAS[Valor],SAÍDAS[Categoria],$B$576,SAÍDAS[Mês],L$5,SAÍDAS[Ano],$B$5,SAÍDAS[Subcategoria],$B593))))</f>
        <v/>
      </c>
      <c r="M593" s="61" t="str">
        <f>IF($B593="","",IF($B$576="","",IF($F$4=1,SUMIFS(SAÍDAS[Valor],SAÍDAS[Categoria],$B$576,SAÍDAS[Status],"Concluído",SAÍDAS[Mês],M$5,SAÍDAS[Ano],$B$5,SAÍDAS[Subcategoria],$B593),SUMIFS(SAÍDAS[Valor],SAÍDAS[Categoria],$B$576,SAÍDAS[Mês],M$5,SAÍDAS[Ano],$B$5,SAÍDAS[Subcategoria],$B593))))</f>
        <v/>
      </c>
      <c r="N593" s="61" t="str">
        <f>IF($B593="","",IF($B$576="","",IF($F$4=1,SUMIFS(SAÍDAS[Valor],SAÍDAS[Categoria],$B$576,SAÍDAS[Status],"Concluído",SAÍDAS[Mês],N$5,SAÍDAS[Ano],$B$5,SAÍDAS[Subcategoria],$B593),SUMIFS(SAÍDAS[Valor],SAÍDAS[Categoria],$B$576,SAÍDAS[Mês],N$5,SAÍDAS[Ano],$B$5,SAÍDAS[Subcategoria],$B593))))</f>
        <v/>
      </c>
      <c r="O593" s="57">
        <f t="shared" si="24"/>
        <v>0</v>
      </c>
    </row>
    <row r="594" spans="2:15" x14ac:dyDescent="0.3">
      <c r="B594" s="93" t="str">
        <f>IF('PLANO DE CONTAS'!H134="","",'PLANO DE CONTAS'!H134)</f>
        <v/>
      </c>
      <c r="C594" s="61" t="str">
        <f>IF($B594="","",IF($B$576="","",IF($F$4=1,SUMIFS(SAÍDAS[Valor],SAÍDAS[Categoria],$B$576,SAÍDAS[Status],"Concluído",SAÍDAS[Mês],C$5,SAÍDAS[Ano],$B$5,SAÍDAS[Subcategoria],$B594),SUMIFS(SAÍDAS[Valor],SAÍDAS[Categoria],$B$576,SAÍDAS[Mês],C$5,SAÍDAS[Ano],$B$5,SAÍDAS[Subcategoria],$B594))))</f>
        <v/>
      </c>
      <c r="D594" s="61" t="str">
        <f>IF($B594="","",IF($B$576="","",IF($F$4=1,SUMIFS(SAÍDAS[Valor],SAÍDAS[Categoria],$B$576,SAÍDAS[Status],"Concluído",SAÍDAS[Mês],D$5,SAÍDAS[Ano],$B$5,SAÍDAS[Subcategoria],$B594),SUMIFS(SAÍDAS[Valor],SAÍDAS[Categoria],$B$576,SAÍDAS[Mês],D$5,SAÍDAS[Ano],$B$5,SAÍDAS[Subcategoria],$B594))))</f>
        <v/>
      </c>
      <c r="E594" s="61" t="str">
        <f>IF($B594="","",IF($B$576="","",IF($F$4=1,SUMIFS(SAÍDAS[Valor],SAÍDAS[Categoria],$B$576,SAÍDAS[Status],"Concluído",SAÍDAS[Mês],E$5,SAÍDAS[Ano],$B$5,SAÍDAS[Subcategoria],$B594),SUMIFS(SAÍDAS[Valor],SAÍDAS[Categoria],$B$576,SAÍDAS[Mês],E$5,SAÍDAS[Ano],$B$5,SAÍDAS[Subcategoria],$B594))))</f>
        <v/>
      </c>
      <c r="F594" s="61" t="str">
        <f>IF($B594="","",IF($B$576="","",IF($F$4=1,SUMIFS(SAÍDAS[Valor],SAÍDAS[Categoria],$B$576,SAÍDAS[Status],"Concluído",SAÍDAS[Mês],F$5,SAÍDAS[Ano],$B$5,SAÍDAS[Subcategoria],$B594),SUMIFS(SAÍDAS[Valor],SAÍDAS[Categoria],$B$576,SAÍDAS[Mês],F$5,SAÍDAS[Ano],$B$5,SAÍDAS[Subcategoria],$B594))))</f>
        <v/>
      </c>
      <c r="G594" s="61" t="str">
        <f>IF($B594="","",IF($B$576="","",IF($F$4=1,SUMIFS(SAÍDAS[Valor],SAÍDAS[Categoria],$B$576,SAÍDAS[Status],"Concluído",SAÍDAS[Mês],G$5,SAÍDAS[Ano],$B$5,SAÍDAS[Subcategoria],$B594),SUMIFS(SAÍDAS[Valor],SAÍDAS[Categoria],$B$576,SAÍDAS[Mês],G$5,SAÍDAS[Ano],$B$5,SAÍDAS[Subcategoria],$B594))))</f>
        <v/>
      </c>
      <c r="H594" s="61" t="str">
        <f>IF($B594="","",IF($B$576="","",IF($F$4=1,SUMIFS(SAÍDAS[Valor],SAÍDAS[Categoria],$B$576,SAÍDAS[Status],"Concluído",SAÍDAS[Mês],H$5,SAÍDAS[Ano],$B$5,SAÍDAS[Subcategoria],$B594),SUMIFS(SAÍDAS[Valor],SAÍDAS[Categoria],$B$576,SAÍDAS[Mês],H$5,SAÍDAS[Ano],$B$5,SAÍDAS[Subcategoria],$B594))))</f>
        <v/>
      </c>
      <c r="I594" s="61" t="str">
        <f>IF($B594="","",IF($B$576="","",IF($F$4=1,SUMIFS(SAÍDAS[Valor],SAÍDAS[Categoria],$B$576,SAÍDAS[Status],"Concluído",SAÍDAS[Mês],I$5,SAÍDAS[Ano],$B$5,SAÍDAS[Subcategoria],$B594),SUMIFS(SAÍDAS[Valor],SAÍDAS[Categoria],$B$576,SAÍDAS[Mês],I$5,SAÍDAS[Ano],$B$5,SAÍDAS[Subcategoria],$B594))))</f>
        <v/>
      </c>
      <c r="J594" s="61" t="str">
        <f>IF($B594="","",IF($B$576="","",IF($F$4=1,SUMIFS(SAÍDAS[Valor],SAÍDAS[Categoria],$B$576,SAÍDAS[Status],"Concluído",SAÍDAS[Mês],J$5,SAÍDAS[Ano],$B$5,SAÍDAS[Subcategoria],$B594),SUMIFS(SAÍDAS[Valor],SAÍDAS[Categoria],$B$576,SAÍDAS[Mês],J$5,SAÍDAS[Ano],$B$5,SAÍDAS[Subcategoria],$B594))))</f>
        <v/>
      </c>
      <c r="K594" s="61" t="str">
        <f>IF($B594="","",IF($B$576="","",IF($F$4=1,SUMIFS(SAÍDAS[Valor],SAÍDAS[Categoria],$B$576,SAÍDAS[Status],"Concluído",SAÍDAS[Mês],K$5,SAÍDAS[Ano],$B$5,SAÍDAS[Subcategoria],$B594),SUMIFS(SAÍDAS[Valor],SAÍDAS[Categoria],$B$576,SAÍDAS[Mês],K$5,SAÍDAS[Ano],$B$5,SAÍDAS[Subcategoria],$B594))))</f>
        <v/>
      </c>
      <c r="L594" s="61" t="str">
        <f>IF($B594="","",IF($B$576="","",IF($F$4=1,SUMIFS(SAÍDAS[Valor],SAÍDAS[Categoria],$B$576,SAÍDAS[Status],"Concluído",SAÍDAS[Mês],L$5,SAÍDAS[Ano],$B$5,SAÍDAS[Subcategoria],$B594),SUMIFS(SAÍDAS[Valor],SAÍDAS[Categoria],$B$576,SAÍDAS[Mês],L$5,SAÍDAS[Ano],$B$5,SAÍDAS[Subcategoria],$B594))))</f>
        <v/>
      </c>
      <c r="M594" s="61" t="str">
        <f>IF($B594="","",IF($B$576="","",IF($F$4=1,SUMIFS(SAÍDAS[Valor],SAÍDAS[Categoria],$B$576,SAÍDAS[Status],"Concluído",SAÍDAS[Mês],M$5,SAÍDAS[Ano],$B$5,SAÍDAS[Subcategoria],$B594),SUMIFS(SAÍDAS[Valor],SAÍDAS[Categoria],$B$576,SAÍDAS[Mês],M$5,SAÍDAS[Ano],$B$5,SAÍDAS[Subcategoria],$B594))))</f>
        <v/>
      </c>
      <c r="N594" s="61" t="str">
        <f>IF($B594="","",IF($B$576="","",IF($F$4=1,SUMIFS(SAÍDAS[Valor],SAÍDAS[Categoria],$B$576,SAÍDAS[Status],"Concluído",SAÍDAS[Mês],N$5,SAÍDAS[Ano],$B$5,SAÍDAS[Subcategoria],$B594),SUMIFS(SAÍDAS[Valor],SAÍDAS[Categoria],$B$576,SAÍDAS[Mês],N$5,SAÍDAS[Ano],$B$5,SAÍDAS[Subcategoria],$B594))))</f>
        <v/>
      </c>
      <c r="O594" s="57">
        <f t="shared" si="24"/>
        <v>0</v>
      </c>
    </row>
    <row r="595" spans="2:15" x14ac:dyDescent="0.3">
      <c r="B595" s="93" t="str">
        <f>IF('PLANO DE CONTAS'!H135="","",'PLANO DE CONTAS'!H135)</f>
        <v/>
      </c>
      <c r="C595" s="61" t="str">
        <f>IF($B595="","",IF($B$576="","",IF($F$4=1,SUMIFS(SAÍDAS[Valor],SAÍDAS[Categoria],$B$576,SAÍDAS[Status],"Concluído",SAÍDAS[Mês],C$5,SAÍDAS[Ano],$B$5,SAÍDAS[Subcategoria],$B595),SUMIFS(SAÍDAS[Valor],SAÍDAS[Categoria],$B$576,SAÍDAS[Mês],C$5,SAÍDAS[Ano],$B$5,SAÍDAS[Subcategoria],$B595))))</f>
        <v/>
      </c>
      <c r="D595" s="61" t="str">
        <f>IF($B595="","",IF($B$576="","",IF($F$4=1,SUMIFS(SAÍDAS[Valor],SAÍDAS[Categoria],$B$576,SAÍDAS[Status],"Concluído",SAÍDAS[Mês],D$5,SAÍDAS[Ano],$B$5,SAÍDAS[Subcategoria],$B595),SUMIFS(SAÍDAS[Valor],SAÍDAS[Categoria],$B$576,SAÍDAS[Mês],D$5,SAÍDAS[Ano],$B$5,SAÍDAS[Subcategoria],$B595))))</f>
        <v/>
      </c>
      <c r="E595" s="61" t="str">
        <f>IF($B595="","",IF($B$576="","",IF($F$4=1,SUMIFS(SAÍDAS[Valor],SAÍDAS[Categoria],$B$576,SAÍDAS[Status],"Concluído",SAÍDAS[Mês],E$5,SAÍDAS[Ano],$B$5,SAÍDAS[Subcategoria],$B595),SUMIFS(SAÍDAS[Valor],SAÍDAS[Categoria],$B$576,SAÍDAS[Mês],E$5,SAÍDAS[Ano],$B$5,SAÍDAS[Subcategoria],$B595))))</f>
        <v/>
      </c>
      <c r="F595" s="61" t="str">
        <f>IF($B595="","",IF($B$576="","",IF($F$4=1,SUMIFS(SAÍDAS[Valor],SAÍDAS[Categoria],$B$576,SAÍDAS[Status],"Concluído",SAÍDAS[Mês],F$5,SAÍDAS[Ano],$B$5,SAÍDAS[Subcategoria],$B595),SUMIFS(SAÍDAS[Valor],SAÍDAS[Categoria],$B$576,SAÍDAS[Mês],F$5,SAÍDAS[Ano],$B$5,SAÍDAS[Subcategoria],$B595))))</f>
        <v/>
      </c>
      <c r="G595" s="61" t="str">
        <f>IF($B595="","",IF($B$576="","",IF($F$4=1,SUMIFS(SAÍDAS[Valor],SAÍDAS[Categoria],$B$576,SAÍDAS[Status],"Concluído",SAÍDAS[Mês],G$5,SAÍDAS[Ano],$B$5,SAÍDAS[Subcategoria],$B595),SUMIFS(SAÍDAS[Valor],SAÍDAS[Categoria],$B$576,SAÍDAS[Mês],G$5,SAÍDAS[Ano],$B$5,SAÍDAS[Subcategoria],$B595))))</f>
        <v/>
      </c>
      <c r="H595" s="61" t="str">
        <f>IF($B595="","",IF($B$576="","",IF($F$4=1,SUMIFS(SAÍDAS[Valor],SAÍDAS[Categoria],$B$576,SAÍDAS[Status],"Concluído",SAÍDAS[Mês],H$5,SAÍDAS[Ano],$B$5,SAÍDAS[Subcategoria],$B595),SUMIFS(SAÍDAS[Valor],SAÍDAS[Categoria],$B$576,SAÍDAS[Mês],H$5,SAÍDAS[Ano],$B$5,SAÍDAS[Subcategoria],$B595))))</f>
        <v/>
      </c>
      <c r="I595" s="61" t="str">
        <f>IF($B595="","",IF($B$576="","",IF($F$4=1,SUMIFS(SAÍDAS[Valor],SAÍDAS[Categoria],$B$576,SAÍDAS[Status],"Concluído",SAÍDAS[Mês],I$5,SAÍDAS[Ano],$B$5,SAÍDAS[Subcategoria],$B595),SUMIFS(SAÍDAS[Valor],SAÍDAS[Categoria],$B$576,SAÍDAS[Mês],I$5,SAÍDAS[Ano],$B$5,SAÍDAS[Subcategoria],$B595))))</f>
        <v/>
      </c>
      <c r="J595" s="61" t="str">
        <f>IF($B595="","",IF($B$576="","",IF($F$4=1,SUMIFS(SAÍDAS[Valor],SAÍDAS[Categoria],$B$576,SAÍDAS[Status],"Concluído",SAÍDAS[Mês],J$5,SAÍDAS[Ano],$B$5,SAÍDAS[Subcategoria],$B595),SUMIFS(SAÍDAS[Valor],SAÍDAS[Categoria],$B$576,SAÍDAS[Mês],J$5,SAÍDAS[Ano],$B$5,SAÍDAS[Subcategoria],$B595))))</f>
        <v/>
      </c>
      <c r="K595" s="61" t="str">
        <f>IF($B595="","",IF($B$576="","",IF($F$4=1,SUMIFS(SAÍDAS[Valor],SAÍDAS[Categoria],$B$576,SAÍDAS[Status],"Concluído",SAÍDAS[Mês],K$5,SAÍDAS[Ano],$B$5,SAÍDAS[Subcategoria],$B595),SUMIFS(SAÍDAS[Valor],SAÍDAS[Categoria],$B$576,SAÍDAS[Mês],K$5,SAÍDAS[Ano],$B$5,SAÍDAS[Subcategoria],$B595))))</f>
        <v/>
      </c>
      <c r="L595" s="61" t="str">
        <f>IF($B595="","",IF($B$576="","",IF($F$4=1,SUMIFS(SAÍDAS[Valor],SAÍDAS[Categoria],$B$576,SAÍDAS[Status],"Concluído",SAÍDAS[Mês],L$5,SAÍDAS[Ano],$B$5,SAÍDAS[Subcategoria],$B595),SUMIFS(SAÍDAS[Valor],SAÍDAS[Categoria],$B$576,SAÍDAS[Mês],L$5,SAÍDAS[Ano],$B$5,SAÍDAS[Subcategoria],$B595))))</f>
        <v/>
      </c>
      <c r="M595" s="61" t="str">
        <f>IF($B595="","",IF($B$576="","",IF($F$4=1,SUMIFS(SAÍDAS[Valor],SAÍDAS[Categoria],$B$576,SAÍDAS[Status],"Concluído",SAÍDAS[Mês],M$5,SAÍDAS[Ano],$B$5,SAÍDAS[Subcategoria],$B595),SUMIFS(SAÍDAS[Valor],SAÍDAS[Categoria],$B$576,SAÍDAS[Mês],M$5,SAÍDAS[Ano],$B$5,SAÍDAS[Subcategoria],$B595))))</f>
        <v/>
      </c>
      <c r="N595" s="61" t="str">
        <f>IF($B595="","",IF($B$576="","",IF($F$4=1,SUMIFS(SAÍDAS[Valor],SAÍDAS[Categoria],$B$576,SAÍDAS[Status],"Concluído",SAÍDAS[Mês],N$5,SAÍDAS[Ano],$B$5,SAÍDAS[Subcategoria],$B595),SUMIFS(SAÍDAS[Valor],SAÍDAS[Categoria],$B$576,SAÍDAS[Mês],N$5,SAÍDAS[Ano],$B$5,SAÍDAS[Subcategoria],$B595))))</f>
        <v/>
      </c>
      <c r="O595" s="57">
        <f t="shared" si="24"/>
        <v>0</v>
      </c>
    </row>
    <row r="596" spans="2:15" x14ac:dyDescent="0.3">
      <c r="B596" s="93" t="str">
        <f>IF('PLANO DE CONTAS'!H136="","",'PLANO DE CONTAS'!H136)</f>
        <v/>
      </c>
      <c r="C596" s="61" t="str">
        <f>IF($B596="","",IF($B$576="","",IF($F$4=1,SUMIFS(SAÍDAS[Valor],SAÍDAS[Categoria],$B$576,SAÍDAS[Status],"Concluído",SAÍDAS[Mês],C$5,SAÍDAS[Ano],$B$5,SAÍDAS[Subcategoria],$B596),SUMIFS(SAÍDAS[Valor],SAÍDAS[Categoria],$B$576,SAÍDAS[Mês],C$5,SAÍDAS[Ano],$B$5,SAÍDAS[Subcategoria],$B596))))</f>
        <v/>
      </c>
      <c r="D596" s="61" t="str">
        <f>IF($B596="","",IF($B$576="","",IF($F$4=1,SUMIFS(SAÍDAS[Valor],SAÍDAS[Categoria],$B$576,SAÍDAS[Status],"Concluído",SAÍDAS[Mês],D$5,SAÍDAS[Ano],$B$5,SAÍDAS[Subcategoria],$B596),SUMIFS(SAÍDAS[Valor],SAÍDAS[Categoria],$B$576,SAÍDAS[Mês],D$5,SAÍDAS[Ano],$B$5,SAÍDAS[Subcategoria],$B596))))</f>
        <v/>
      </c>
      <c r="E596" s="61" t="str">
        <f>IF($B596="","",IF($B$576="","",IF($F$4=1,SUMIFS(SAÍDAS[Valor],SAÍDAS[Categoria],$B$576,SAÍDAS[Status],"Concluído",SAÍDAS[Mês],E$5,SAÍDAS[Ano],$B$5,SAÍDAS[Subcategoria],$B596),SUMIFS(SAÍDAS[Valor],SAÍDAS[Categoria],$B$576,SAÍDAS[Mês],E$5,SAÍDAS[Ano],$B$5,SAÍDAS[Subcategoria],$B596))))</f>
        <v/>
      </c>
      <c r="F596" s="61" t="str">
        <f>IF($B596="","",IF($B$576="","",IF($F$4=1,SUMIFS(SAÍDAS[Valor],SAÍDAS[Categoria],$B$576,SAÍDAS[Status],"Concluído",SAÍDAS[Mês],F$5,SAÍDAS[Ano],$B$5,SAÍDAS[Subcategoria],$B596),SUMIFS(SAÍDAS[Valor],SAÍDAS[Categoria],$B$576,SAÍDAS[Mês],F$5,SAÍDAS[Ano],$B$5,SAÍDAS[Subcategoria],$B596))))</f>
        <v/>
      </c>
      <c r="G596" s="61" t="str">
        <f>IF($B596="","",IF($B$576="","",IF($F$4=1,SUMIFS(SAÍDAS[Valor],SAÍDAS[Categoria],$B$576,SAÍDAS[Status],"Concluído",SAÍDAS[Mês],G$5,SAÍDAS[Ano],$B$5,SAÍDAS[Subcategoria],$B596),SUMIFS(SAÍDAS[Valor],SAÍDAS[Categoria],$B$576,SAÍDAS[Mês],G$5,SAÍDAS[Ano],$B$5,SAÍDAS[Subcategoria],$B596))))</f>
        <v/>
      </c>
      <c r="H596" s="61" t="str">
        <f>IF($B596="","",IF($B$576="","",IF($F$4=1,SUMIFS(SAÍDAS[Valor],SAÍDAS[Categoria],$B$576,SAÍDAS[Status],"Concluído",SAÍDAS[Mês],H$5,SAÍDAS[Ano],$B$5,SAÍDAS[Subcategoria],$B596),SUMIFS(SAÍDAS[Valor],SAÍDAS[Categoria],$B$576,SAÍDAS[Mês],H$5,SAÍDAS[Ano],$B$5,SAÍDAS[Subcategoria],$B596))))</f>
        <v/>
      </c>
      <c r="I596" s="61" t="str">
        <f>IF($B596="","",IF($B$576="","",IF($F$4=1,SUMIFS(SAÍDAS[Valor],SAÍDAS[Categoria],$B$576,SAÍDAS[Status],"Concluído",SAÍDAS[Mês],I$5,SAÍDAS[Ano],$B$5,SAÍDAS[Subcategoria],$B596),SUMIFS(SAÍDAS[Valor],SAÍDAS[Categoria],$B$576,SAÍDAS[Mês],I$5,SAÍDAS[Ano],$B$5,SAÍDAS[Subcategoria],$B596))))</f>
        <v/>
      </c>
      <c r="J596" s="61" t="str">
        <f>IF($B596="","",IF($B$576="","",IF($F$4=1,SUMIFS(SAÍDAS[Valor],SAÍDAS[Categoria],$B$576,SAÍDAS[Status],"Concluído",SAÍDAS[Mês],J$5,SAÍDAS[Ano],$B$5,SAÍDAS[Subcategoria],$B596),SUMIFS(SAÍDAS[Valor],SAÍDAS[Categoria],$B$576,SAÍDAS[Mês],J$5,SAÍDAS[Ano],$B$5,SAÍDAS[Subcategoria],$B596))))</f>
        <v/>
      </c>
      <c r="K596" s="61" t="str">
        <f>IF($B596="","",IF($B$576="","",IF($F$4=1,SUMIFS(SAÍDAS[Valor],SAÍDAS[Categoria],$B$576,SAÍDAS[Status],"Concluído",SAÍDAS[Mês],K$5,SAÍDAS[Ano],$B$5,SAÍDAS[Subcategoria],$B596),SUMIFS(SAÍDAS[Valor],SAÍDAS[Categoria],$B$576,SAÍDAS[Mês],K$5,SAÍDAS[Ano],$B$5,SAÍDAS[Subcategoria],$B596))))</f>
        <v/>
      </c>
      <c r="L596" s="61" t="str">
        <f>IF($B596="","",IF($B$576="","",IF($F$4=1,SUMIFS(SAÍDAS[Valor],SAÍDAS[Categoria],$B$576,SAÍDAS[Status],"Concluído",SAÍDAS[Mês],L$5,SAÍDAS[Ano],$B$5,SAÍDAS[Subcategoria],$B596),SUMIFS(SAÍDAS[Valor],SAÍDAS[Categoria],$B$576,SAÍDAS[Mês],L$5,SAÍDAS[Ano],$B$5,SAÍDAS[Subcategoria],$B596))))</f>
        <v/>
      </c>
      <c r="M596" s="61" t="str">
        <f>IF($B596="","",IF($B$576="","",IF($F$4=1,SUMIFS(SAÍDAS[Valor],SAÍDAS[Categoria],$B$576,SAÍDAS[Status],"Concluído",SAÍDAS[Mês],M$5,SAÍDAS[Ano],$B$5,SAÍDAS[Subcategoria],$B596),SUMIFS(SAÍDAS[Valor],SAÍDAS[Categoria],$B$576,SAÍDAS[Mês],M$5,SAÍDAS[Ano],$B$5,SAÍDAS[Subcategoria],$B596))))</f>
        <v/>
      </c>
      <c r="N596" s="61" t="str">
        <f>IF($B596="","",IF($B$576="","",IF($F$4=1,SUMIFS(SAÍDAS[Valor],SAÍDAS[Categoria],$B$576,SAÍDAS[Status],"Concluído",SAÍDAS[Mês],N$5,SAÍDAS[Ano],$B$5,SAÍDAS[Subcategoria],$B596),SUMIFS(SAÍDAS[Valor],SAÍDAS[Categoria],$B$576,SAÍDAS[Mês],N$5,SAÍDAS[Ano],$B$5,SAÍDAS[Subcategoria],$B596))))</f>
        <v/>
      </c>
      <c r="O596" s="57">
        <f t="shared" si="24"/>
        <v>0</v>
      </c>
    </row>
    <row r="597" spans="2:15" x14ac:dyDescent="0.3">
      <c r="B597" s="92" t="str">
        <f>IF('PLANO DE CONTAS'!J116="","",'PLANO DE CONTAS'!J116)</f>
        <v>Despesa 9</v>
      </c>
      <c r="C597" s="95">
        <f>IF($B597="","",IF($F$4=1,SUMIFS(SAÍDAS[Valor],SAÍDAS[Categoria],$B597,SAÍDAS[Status],"Concluído",SAÍDAS[Mês],C$5,SAÍDAS[Ano],$B$5),SUMIFS(SAÍDAS[Valor],SAÍDAS[Categoria],$B597,SAÍDAS[Mês],C$5,SAÍDAS[Ano],$B$5)))</f>
        <v>0</v>
      </c>
      <c r="D597" s="95">
        <f>IF($B597="","",IF($F$4=1,SUMIFS(SAÍDAS[Valor],SAÍDAS[Categoria],$B597,SAÍDAS[Status],"Concluído",SAÍDAS[Mês],D$5,SAÍDAS[Ano],$B$5),SUMIFS(SAÍDAS[Valor],SAÍDAS[Categoria],$B597,SAÍDAS[Mês],D$5,SAÍDAS[Ano],$B$5)))</f>
        <v>0</v>
      </c>
      <c r="E597" s="95">
        <f>IF($B597="","",IF($F$4=1,SUMIFS(SAÍDAS[Valor],SAÍDAS[Categoria],$B597,SAÍDAS[Status],"Concluído",SAÍDAS[Mês],E$5,SAÍDAS[Ano],$B$5),SUMIFS(SAÍDAS[Valor],SAÍDAS[Categoria],$B597,SAÍDAS[Mês],E$5,SAÍDAS[Ano],$B$5)))</f>
        <v>0</v>
      </c>
      <c r="F597" s="95">
        <f>IF($B597="","",IF($F$4=1,SUMIFS(SAÍDAS[Valor],SAÍDAS[Categoria],$B597,SAÍDAS[Status],"Concluído",SAÍDAS[Mês],F$5,SAÍDAS[Ano],$B$5),SUMIFS(SAÍDAS[Valor],SAÍDAS[Categoria],$B597,SAÍDAS[Mês],F$5,SAÍDAS[Ano],$B$5)))</f>
        <v>0</v>
      </c>
      <c r="G597" s="95">
        <f>IF($B597="","",IF($F$4=1,SUMIFS(SAÍDAS[Valor],SAÍDAS[Categoria],$B597,SAÍDAS[Status],"Concluído",SAÍDAS[Mês],G$5,SAÍDAS[Ano],$B$5),SUMIFS(SAÍDAS[Valor],SAÍDAS[Categoria],$B597,SAÍDAS[Mês],G$5,SAÍDAS[Ano],$B$5)))</f>
        <v>0</v>
      </c>
      <c r="H597" s="95">
        <f>IF($B597="","",IF($F$4=1,SUMIFS(SAÍDAS[Valor],SAÍDAS[Categoria],$B597,SAÍDAS[Status],"Concluído",SAÍDAS[Mês],H$5,SAÍDAS[Ano],$B$5),SUMIFS(SAÍDAS[Valor],SAÍDAS[Categoria],$B597,SAÍDAS[Mês],H$5,SAÍDAS[Ano],$B$5)))</f>
        <v>0</v>
      </c>
      <c r="I597" s="95">
        <f>IF($B597="","",IF($F$4=1,SUMIFS(SAÍDAS[Valor],SAÍDAS[Categoria],$B597,SAÍDAS[Status],"Concluído",SAÍDAS[Mês],I$5,SAÍDAS[Ano],$B$5),SUMIFS(SAÍDAS[Valor],SAÍDAS[Categoria],$B597,SAÍDAS[Mês],I$5,SAÍDAS[Ano],$B$5)))</f>
        <v>0</v>
      </c>
      <c r="J597" s="95">
        <f>IF($B597="","",IF($F$4=1,SUMIFS(SAÍDAS[Valor],SAÍDAS[Categoria],$B597,SAÍDAS[Status],"Concluído",SAÍDAS[Mês],J$5,SAÍDAS[Ano],$B$5),SUMIFS(SAÍDAS[Valor],SAÍDAS[Categoria],$B597,SAÍDAS[Mês],J$5,SAÍDAS[Ano],$B$5)))</f>
        <v>0</v>
      </c>
      <c r="K597" s="95">
        <f>IF($B597="","",IF($F$4=1,SUMIFS(SAÍDAS[Valor],SAÍDAS[Categoria],$B597,SAÍDAS[Status],"Concluído",SAÍDAS[Mês],K$5,SAÍDAS[Ano],$B$5),SUMIFS(SAÍDAS[Valor],SAÍDAS[Categoria],$B597,SAÍDAS[Mês],K$5,SAÍDAS[Ano],$B$5)))</f>
        <v>0</v>
      </c>
      <c r="L597" s="95">
        <f>IF($B597="","",IF($F$4=1,SUMIFS(SAÍDAS[Valor],SAÍDAS[Categoria],$B597,SAÍDAS[Status],"Concluído",SAÍDAS[Mês],L$5,SAÍDAS[Ano],$B$5),SUMIFS(SAÍDAS[Valor],SAÍDAS[Categoria],$B597,SAÍDAS[Mês],L$5,SAÍDAS[Ano],$B$5)))</f>
        <v>0</v>
      </c>
      <c r="M597" s="95">
        <f>IF($B597="","",IF($F$4=1,SUMIFS(SAÍDAS[Valor],SAÍDAS[Categoria],$B597,SAÍDAS[Status],"Concluído",SAÍDAS[Mês],M$5,SAÍDAS[Ano],$B$5),SUMIFS(SAÍDAS[Valor],SAÍDAS[Categoria],$B597,SAÍDAS[Mês],M$5,SAÍDAS[Ano],$B$5)))</f>
        <v>0</v>
      </c>
      <c r="N597" s="95">
        <f>IF($B597="","",IF($F$4=1,SUMIFS(SAÍDAS[Valor],SAÍDAS[Categoria],$B597,SAÍDAS[Status],"Concluído",SAÍDAS[Mês],N$5,SAÍDAS[Ano],$B$5),SUMIFS(SAÍDAS[Valor],SAÍDAS[Categoria],$B597,SAÍDAS[Mês],N$5,SAÍDAS[Ano],$B$5)))</f>
        <v>0</v>
      </c>
      <c r="O597" s="57">
        <f t="shared" si="22"/>
        <v>0</v>
      </c>
    </row>
    <row r="598" spans="2:15" x14ac:dyDescent="0.3">
      <c r="B598" s="93" t="str">
        <f>IF('PLANO DE CONTAS'!J117="","",'PLANO DE CONTAS'!J117)</f>
        <v/>
      </c>
      <c r="C598" s="61" t="str">
        <f>IF($B598="","",IF($B$597="","",IF($F$4=1,SUMIFS(SAÍDAS[Valor],SAÍDAS[Categoria],$B$597,SAÍDAS[Status],"Concluído",SAÍDAS[Mês],C$5,SAÍDAS[Ano],$B$5,SAÍDAS[Subcategoria],$B598),SUMIFS(SAÍDAS[Valor],SAÍDAS[Categoria],$B$597,SAÍDAS[Mês],C$5,SAÍDAS[Ano],$B$5,SAÍDAS[Subcategoria],$B598))))</f>
        <v/>
      </c>
      <c r="D598" s="61" t="str">
        <f>IF($B598="","",IF($B$597="","",IF($F$4=1,SUMIFS(SAÍDAS[Valor],SAÍDAS[Categoria],$B$597,SAÍDAS[Status],"Concluído",SAÍDAS[Mês],D$5,SAÍDAS[Ano],$B$5,SAÍDAS[Subcategoria],$B598),SUMIFS(SAÍDAS[Valor],SAÍDAS[Categoria],$B$597,SAÍDAS[Mês],D$5,SAÍDAS[Ano],$B$5,SAÍDAS[Subcategoria],$B598))))</f>
        <v/>
      </c>
      <c r="E598" s="61" t="str">
        <f>IF($B598="","",IF($B$597="","",IF($F$4=1,SUMIFS(SAÍDAS[Valor],SAÍDAS[Categoria],$B$597,SAÍDAS[Status],"Concluído",SAÍDAS[Mês],E$5,SAÍDAS[Ano],$B$5,SAÍDAS[Subcategoria],$B598),SUMIFS(SAÍDAS[Valor],SAÍDAS[Categoria],$B$597,SAÍDAS[Mês],E$5,SAÍDAS[Ano],$B$5,SAÍDAS[Subcategoria],$B598))))</f>
        <v/>
      </c>
      <c r="F598" s="61" t="str">
        <f>IF($B598="","",IF($B$597="","",IF($F$4=1,SUMIFS(SAÍDAS[Valor],SAÍDAS[Categoria],$B$597,SAÍDAS[Status],"Concluído",SAÍDAS[Mês],F$5,SAÍDAS[Ano],$B$5,SAÍDAS[Subcategoria],$B598),SUMIFS(SAÍDAS[Valor],SAÍDAS[Categoria],$B$597,SAÍDAS[Mês],F$5,SAÍDAS[Ano],$B$5,SAÍDAS[Subcategoria],$B598))))</f>
        <v/>
      </c>
      <c r="G598" s="61" t="str">
        <f>IF($B598="","",IF($B$597="","",IF($F$4=1,SUMIFS(SAÍDAS[Valor],SAÍDAS[Categoria],$B$597,SAÍDAS[Status],"Concluído",SAÍDAS[Mês],G$5,SAÍDAS[Ano],$B$5,SAÍDAS[Subcategoria],$B598),SUMIFS(SAÍDAS[Valor],SAÍDAS[Categoria],$B$597,SAÍDAS[Mês],G$5,SAÍDAS[Ano],$B$5,SAÍDAS[Subcategoria],$B598))))</f>
        <v/>
      </c>
      <c r="H598" s="61" t="str">
        <f>IF($B598="","",IF($B$597="","",IF($F$4=1,SUMIFS(SAÍDAS[Valor],SAÍDAS[Categoria],$B$597,SAÍDAS[Status],"Concluído",SAÍDAS[Mês],H$5,SAÍDAS[Ano],$B$5,SAÍDAS[Subcategoria],$B598),SUMIFS(SAÍDAS[Valor],SAÍDAS[Categoria],$B$597,SAÍDAS[Mês],H$5,SAÍDAS[Ano],$B$5,SAÍDAS[Subcategoria],$B598))))</f>
        <v/>
      </c>
      <c r="I598" s="61" t="str">
        <f>IF($B598="","",IF($B$597="","",IF($F$4=1,SUMIFS(SAÍDAS[Valor],SAÍDAS[Categoria],$B$597,SAÍDAS[Status],"Concluído",SAÍDAS[Mês],I$5,SAÍDAS[Ano],$B$5,SAÍDAS[Subcategoria],$B598),SUMIFS(SAÍDAS[Valor],SAÍDAS[Categoria],$B$597,SAÍDAS[Mês],I$5,SAÍDAS[Ano],$B$5,SAÍDAS[Subcategoria],$B598))))</f>
        <v/>
      </c>
      <c r="J598" s="61" t="str">
        <f>IF($B598="","",IF($B$597="","",IF($F$4=1,SUMIFS(SAÍDAS[Valor],SAÍDAS[Categoria],$B$597,SAÍDAS[Status],"Concluído",SAÍDAS[Mês],J$5,SAÍDAS[Ano],$B$5,SAÍDAS[Subcategoria],$B598),SUMIFS(SAÍDAS[Valor],SAÍDAS[Categoria],$B$597,SAÍDAS[Mês],J$5,SAÍDAS[Ano],$B$5,SAÍDAS[Subcategoria],$B598))))</f>
        <v/>
      </c>
      <c r="K598" s="61" t="str">
        <f>IF($B598="","",IF($B$597="","",IF($F$4=1,SUMIFS(SAÍDAS[Valor],SAÍDAS[Categoria],$B$597,SAÍDAS[Status],"Concluído",SAÍDAS[Mês],K$5,SAÍDAS[Ano],$B$5,SAÍDAS[Subcategoria],$B598),SUMIFS(SAÍDAS[Valor],SAÍDAS[Categoria],$B$597,SAÍDAS[Mês],K$5,SAÍDAS[Ano],$B$5,SAÍDAS[Subcategoria],$B598))))</f>
        <v/>
      </c>
      <c r="L598" s="61" t="str">
        <f>IF($B598="","",IF($B$597="","",IF($F$4=1,SUMIFS(SAÍDAS[Valor],SAÍDAS[Categoria],$B$597,SAÍDAS[Status],"Concluído",SAÍDAS[Mês],L$5,SAÍDAS[Ano],$B$5,SAÍDAS[Subcategoria],$B598),SUMIFS(SAÍDAS[Valor],SAÍDAS[Categoria],$B$597,SAÍDAS[Mês],L$5,SAÍDAS[Ano],$B$5,SAÍDAS[Subcategoria],$B598))))</f>
        <v/>
      </c>
      <c r="M598" s="61" t="str">
        <f>IF($B598="","",IF($B$597="","",IF($F$4=1,SUMIFS(SAÍDAS[Valor],SAÍDAS[Categoria],$B$597,SAÍDAS[Status],"Concluído",SAÍDAS[Mês],M$5,SAÍDAS[Ano],$B$5,SAÍDAS[Subcategoria],$B598),SUMIFS(SAÍDAS[Valor],SAÍDAS[Categoria],$B$597,SAÍDAS[Mês],M$5,SAÍDAS[Ano],$B$5,SAÍDAS[Subcategoria],$B598))))</f>
        <v/>
      </c>
      <c r="N598" s="61" t="str">
        <f>IF($B598="","",IF($B$597="","",IF($F$4=1,SUMIFS(SAÍDAS[Valor],SAÍDAS[Categoria],$B$597,SAÍDAS[Status],"Concluído",SAÍDAS[Mês],N$5,SAÍDAS[Ano],$B$5,SAÍDAS[Subcategoria],$B598),SUMIFS(SAÍDAS[Valor],SAÍDAS[Categoria],$B$597,SAÍDAS[Mês],N$5,SAÍDAS[Ano],$B$5,SAÍDAS[Subcategoria],$B598))))</f>
        <v/>
      </c>
      <c r="O598" s="57">
        <f t="shared" si="22"/>
        <v>0</v>
      </c>
    </row>
    <row r="599" spans="2:15" x14ac:dyDescent="0.3">
      <c r="B599" s="93" t="str">
        <f>IF('PLANO DE CONTAS'!J118="","",'PLANO DE CONTAS'!J118)</f>
        <v/>
      </c>
      <c r="C599" s="61" t="str">
        <f>IF($B599="","",IF($B$597="","",IF($F$4=1,SUMIFS(SAÍDAS[Valor],SAÍDAS[Categoria],$B$597,SAÍDAS[Status],"Concluído",SAÍDAS[Mês],C$5,SAÍDAS[Ano],$B$5,SAÍDAS[Subcategoria],$B599),SUMIFS(SAÍDAS[Valor],SAÍDAS[Categoria],$B$597,SAÍDAS[Mês],C$5,SAÍDAS[Ano],$B$5,SAÍDAS[Subcategoria],$B599))))</f>
        <v/>
      </c>
      <c r="D599" s="61" t="str">
        <f>IF($B599="","",IF($B$597="","",IF($F$4=1,SUMIFS(SAÍDAS[Valor],SAÍDAS[Categoria],$B$597,SAÍDAS[Status],"Concluído",SAÍDAS[Mês],D$5,SAÍDAS[Ano],$B$5,SAÍDAS[Subcategoria],$B599),SUMIFS(SAÍDAS[Valor],SAÍDAS[Categoria],$B$597,SAÍDAS[Mês],D$5,SAÍDAS[Ano],$B$5,SAÍDAS[Subcategoria],$B599))))</f>
        <v/>
      </c>
      <c r="E599" s="61" t="str">
        <f>IF($B599="","",IF($B$597="","",IF($F$4=1,SUMIFS(SAÍDAS[Valor],SAÍDAS[Categoria],$B$597,SAÍDAS[Status],"Concluído",SAÍDAS[Mês],E$5,SAÍDAS[Ano],$B$5,SAÍDAS[Subcategoria],$B599),SUMIFS(SAÍDAS[Valor],SAÍDAS[Categoria],$B$597,SAÍDAS[Mês],E$5,SAÍDAS[Ano],$B$5,SAÍDAS[Subcategoria],$B599))))</f>
        <v/>
      </c>
      <c r="F599" s="61" t="str">
        <f>IF($B599="","",IF($B$597="","",IF($F$4=1,SUMIFS(SAÍDAS[Valor],SAÍDAS[Categoria],$B$597,SAÍDAS[Status],"Concluído",SAÍDAS[Mês],F$5,SAÍDAS[Ano],$B$5,SAÍDAS[Subcategoria],$B599),SUMIFS(SAÍDAS[Valor],SAÍDAS[Categoria],$B$597,SAÍDAS[Mês],F$5,SAÍDAS[Ano],$B$5,SAÍDAS[Subcategoria],$B599))))</f>
        <v/>
      </c>
      <c r="G599" s="61" t="str">
        <f>IF($B599="","",IF($B$597="","",IF($F$4=1,SUMIFS(SAÍDAS[Valor],SAÍDAS[Categoria],$B$597,SAÍDAS[Status],"Concluído",SAÍDAS[Mês],G$5,SAÍDAS[Ano],$B$5,SAÍDAS[Subcategoria],$B599),SUMIFS(SAÍDAS[Valor],SAÍDAS[Categoria],$B$597,SAÍDAS[Mês],G$5,SAÍDAS[Ano],$B$5,SAÍDAS[Subcategoria],$B599))))</f>
        <v/>
      </c>
      <c r="H599" s="61" t="str">
        <f>IF($B599="","",IF($B$597="","",IF($F$4=1,SUMIFS(SAÍDAS[Valor],SAÍDAS[Categoria],$B$597,SAÍDAS[Status],"Concluído",SAÍDAS[Mês],H$5,SAÍDAS[Ano],$B$5,SAÍDAS[Subcategoria],$B599),SUMIFS(SAÍDAS[Valor],SAÍDAS[Categoria],$B$597,SAÍDAS[Mês],H$5,SAÍDAS[Ano],$B$5,SAÍDAS[Subcategoria],$B599))))</f>
        <v/>
      </c>
      <c r="I599" s="61" t="str">
        <f>IF($B599="","",IF($B$597="","",IF($F$4=1,SUMIFS(SAÍDAS[Valor],SAÍDAS[Categoria],$B$597,SAÍDAS[Status],"Concluído",SAÍDAS[Mês],I$5,SAÍDAS[Ano],$B$5,SAÍDAS[Subcategoria],$B599),SUMIFS(SAÍDAS[Valor],SAÍDAS[Categoria],$B$597,SAÍDAS[Mês],I$5,SAÍDAS[Ano],$B$5,SAÍDAS[Subcategoria],$B599))))</f>
        <v/>
      </c>
      <c r="J599" s="61" t="str">
        <f>IF($B599="","",IF($B$597="","",IF($F$4=1,SUMIFS(SAÍDAS[Valor],SAÍDAS[Categoria],$B$597,SAÍDAS[Status],"Concluído",SAÍDAS[Mês],J$5,SAÍDAS[Ano],$B$5,SAÍDAS[Subcategoria],$B599),SUMIFS(SAÍDAS[Valor],SAÍDAS[Categoria],$B$597,SAÍDAS[Mês],J$5,SAÍDAS[Ano],$B$5,SAÍDAS[Subcategoria],$B599))))</f>
        <v/>
      </c>
      <c r="K599" s="61" t="str">
        <f>IF($B599="","",IF($B$597="","",IF($F$4=1,SUMIFS(SAÍDAS[Valor],SAÍDAS[Categoria],$B$597,SAÍDAS[Status],"Concluído",SAÍDAS[Mês],K$5,SAÍDAS[Ano],$B$5,SAÍDAS[Subcategoria],$B599),SUMIFS(SAÍDAS[Valor],SAÍDAS[Categoria],$B$597,SAÍDAS[Mês],K$5,SAÍDAS[Ano],$B$5,SAÍDAS[Subcategoria],$B599))))</f>
        <v/>
      </c>
      <c r="L599" s="61" t="str">
        <f>IF($B599="","",IF($B$597="","",IF($F$4=1,SUMIFS(SAÍDAS[Valor],SAÍDAS[Categoria],$B$597,SAÍDAS[Status],"Concluído",SAÍDAS[Mês],L$5,SAÍDAS[Ano],$B$5,SAÍDAS[Subcategoria],$B599),SUMIFS(SAÍDAS[Valor],SAÍDAS[Categoria],$B$597,SAÍDAS[Mês],L$5,SAÍDAS[Ano],$B$5,SAÍDAS[Subcategoria],$B599))))</f>
        <v/>
      </c>
      <c r="M599" s="61" t="str">
        <f>IF($B599="","",IF($B$597="","",IF($F$4=1,SUMIFS(SAÍDAS[Valor],SAÍDAS[Categoria],$B$597,SAÍDAS[Status],"Concluído",SAÍDAS[Mês],M$5,SAÍDAS[Ano],$B$5,SAÍDAS[Subcategoria],$B599),SUMIFS(SAÍDAS[Valor],SAÍDAS[Categoria],$B$597,SAÍDAS[Mês],M$5,SAÍDAS[Ano],$B$5,SAÍDAS[Subcategoria],$B599))))</f>
        <v/>
      </c>
      <c r="N599" s="61" t="str">
        <f>IF($B599="","",IF($B$597="","",IF($F$4=1,SUMIFS(SAÍDAS[Valor],SAÍDAS[Categoria],$B$597,SAÍDAS[Status],"Concluído",SAÍDAS[Mês],N$5,SAÍDAS[Ano],$B$5,SAÍDAS[Subcategoria],$B599),SUMIFS(SAÍDAS[Valor],SAÍDAS[Categoria],$B$597,SAÍDAS[Mês],N$5,SAÍDAS[Ano],$B$5,SAÍDAS[Subcategoria],$B599))))</f>
        <v/>
      </c>
      <c r="O599" s="57">
        <f t="shared" ref="O599:O617" si="25">SUBTOTAL(9,C599,D599,E599,F599,G599,H599,I599,J599,K599,L599,M599,N599)</f>
        <v>0</v>
      </c>
    </row>
    <row r="600" spans="2:15" x14ac:dyDescent="0.3">
      <c r="B600" s="93" t="str">
        <f>IF('PLANO DE CONTAS'!J119="","",'PLANO DE CONTAS'!J119)</f>
        <v/>
      </c>
      <c r="C600" s="61" t="str">
        <f>IF($B600="","",IF($B$597="","",IF($F$4=1,SUMIFS(SAÍDAS[Valor],SAÍDAS[Categoria],$B$597,SAÍDAS[Status],"Concluído",SAÍDAS[Mês],C$5,SAÍDAS[Ano],$B$5,SAÍDAS[Subcategoria],$B600),SUMIFS(SAÍDAS[Valor],SAÍDAS[Categoria],$B$597,SAÍDAS[Mês],C$5,SAÍDAS[Ano],$B$5,SAÍDAS[Subcategoria],$B600))))</f>
        <v/>
      </c>
      <c r="D600" s="61" t="str">
        <f>IF($B600="","",IF($B$597="","",IF($F$4=1,SUMIFS(SAÍDAS[Valor],SAÍDAS[Categoria],$B$597,SAÍDAS[Status],"Concluído",SAÍDAS[Mês],D$5,SAÍDAS[Ano],$B$5,SAÍDAS[Subcategoria],$B600),SUMIFS(SAÍDAS[Valor],SAÍDAS[Categoria],$B$597,SAÍDAS[Mês],D$5,SAÍDAS[Ano],$B$5,SAÍDAS[Subcategoria],$B600))))</f>
        <v/>
      </c>
      <c r="E600" s="61" t="str">
        <f>IF($B600="","",IF($B$597="","",IF($F$4=1,SUMIFS(SAÍDAS[Valor],SAÍDAS[Categoria],$B$597,SAÍDAS[Status],"Concluído",SAÍDAS[Mês],E$5,SAÍDAS[Ano],$B$5,SAÍDAS[Subcategoria],$B600),SUMIFS(SAÍDAS[Valor],SAÍDAS[Categoria],$B$597,SAÍDAS[Mês],E$5,SAÍDAS[Ano],$B$5,SAÍDAS[Subcategoria],$B600))))</f>
        <v/>
      </c>
      <c r="F600" s="61" t="str">
        <f>IF($B600="","",IF($B$597="","",IF($F$4=1,SUMIFS(SAÍDAS[Valor],SAÍDAS[Categoria],$B$597,SAÍDAS[Status],"Concluído",SAÍDAS[Mês],F$5,SAÍDAS[Ano],$B$5,SAÍDAS[Subcategoria],$B600),SUMIFS(SAÍDAS[Valor],SAÍDAS[Categoria],$B$597,SAÍDAS[Mês],F$5,SAÍDAS[Ano],$B$5,SAÍDAS[Subcategoria],$B600))))</f>
        <v/>
      </c>
      <c r="G600" s="61" t="str">
        <f>IF($B600="","",IF($B$597="","",IF($F$4=1,SUMIFS(SAÍDAS[Valor],SAÍDAS[Categoria],$B$597,SAÍDAS[Status],"Concluído",SAÍDAS[Mês],G$5,SAÍDAS[Ano],$B$5,SAÍDAS[Subcategoria],$B600),SUMIFS(SAÍDAS[Valor],SAÍDAS[Categoria],$B$597,SAÍDAS[Mês],G$5,SAÍDAS[Ano],$B$5,SAÍDAS[Subcategoria],$B600))))</f>
        <v/>
      </c>
      <c r="H600" s="61" t="str">
        <f>IF($B600="","",IF($B$597="","",IF($F$4=1,SUMIFS(SAÍDAS[Valor],SAÍDAS[Categoria],$B$597,SAÍDAS[Status],"Concluído",SAÍDAS[Mês],H$5,SAÍDAS[Ano],$B$5,SAÍDAS[Subcategoria],$B600),SUMIFS(SAÍDAS[Valor],SAÍDAS[Categoria],$B$597,SAÍDAS[Mês],H$5,SAÍDAS[Ano],$B$5,SAÍDAS[Subcategoria],$B600))))</f>
        <v/>
      </c>
      <c r="I600" s="61" t="str">
        <f>IF($B600="","",IF($B$597="","",IF($F$4=1,SUMIFS(SAÍDAS[Valor],SAÍDAS[Categoria],$B$597,SAÍDAS[Status],"Concluído",SAÍDAS[Mês],I$5,SAÍDAS[Ano],$B$5,SAÍDAS[Subcategoria],$B600),SUMIFS(SAÍDAS[Valor],SAÍDAS[Categoria],$B$597,SAÍDAS[Mês],I$5,SAÍDAS[Ano],$B$5,SAÍDAS[Subcategoria],$B600))))</f>
        <v/>
      </c>
      <c r="J600" s="61" t="str">
        <f>IF($B600="","",IF($B$597="","",IF($F$4=1,SUMIFS(SAÍDAS[Valor],SAÍDAS[Categoria],$B$597,SAÍDAS[Status],"Concluído",SAÍDAS[Mês],J$5,SAÍDAS[Ano],$B$5,SAÍDAS[Subcategoria],$B600),SUMIFS(SAÍDAS[Valor],SAÍDAS[Categoria],$B$597,SAÍDAS[Mês],J$5,SAÍDAS[Ano],$B$5,SAÍDAS[Subcategoria],$B600))))</f>
        <v/>
      </c>
      <c r="K600" s="61" t="str">
        <f>IF($B600="","",IF($B$597="","",IF($F$4=1,SUMIFS(SAÍDAS[Valor],SAÍDAS[Categoria],$B$597,SAÍDAS[Status],"Concluído",SAÍDAS[Mês],K$5,SAÍDAS[Ano],$B$5,SAÍDAS[Subcategoria],$B600),SUMIFS(SAÍDAS[Valor],SAÍDAS[Categoria],$B$597,SAÍDAS[Mês],K$5,SAÍDAS[Ano],$B$5,SAÍDAS[Subcategoria],$B600))))</f>
        <v/>
      </c>
      <c r="L600" s="61" t="str">
        <f>IF($B600="","",IF($B$597="","",IF($F$4=1,SUMIFS(SAÍDAS[Valor],SAÍDAS[Categoria],$B$597,SAÍDAS[Status],"Concluído",SAÍDAS[Mês],L$5,SAÍDAS[Ano],$B$5,SAÍDAS[Subcategoria],$B600),SUMIFS(SAÍDAS[Valor],SAÍDAS[Categoria],$B$597,SAÍDAS[Mês],L$5,SAÍDAS[Ano],$B$5,SAÍDAS[Subcategoria],$B600))))</f>
        <v/>
      </c>
      <c r="M600" s="61" t="str">
        <f>IF($B600="","",IF($B$597="","",IF($F$4=1,SUMIFS(SAÍDAS[Valor],SAÍDAS[Categoria],$B$597,SAÍDAS[Status],"Concluído",SAÍDAS[Mês],M$5,SAÍDAS[Ano],$B$5,SAÍDAS[Subcategoria],$B600),SUMIFS(SAÍDAS[Valor],SAÍDAS[Categoria],$B$597,SAÍDAS[Mês],M$5,SAÍDAS[Ano],$B$5,SAÍDAS[Subcategoria],$B600))))</f>
        <v/>
      </c>
      <c r="N600" s="61" t="str">
        <f>IF($B600="","",IF($B$597="","",IF($F$4=1,SUMIFS(SAÍDAS[Valor],SAÍDAS[Categoria],$B$597,SAÍDAS[Status],"Concluído",SAÍDAS[Mês],N$5,SAÍDAS[Ano],$B$5,SAÍDAS[Subcategoria],$B600),SUMIFS(SAÍDAS[Valor],SAÍDAS[Categoria],$B$597,SAÍDAS[Mês],N$5,SAÍDAS[Ano],$B$5,SAÍDAS[Subcategoria],$B600))))</f>
        <v/>
      </c>
      <c r="O600" s="57">
        <f t="shared" si="25"/>
        <v>0</v>
      </c>
    </row>
    <row r="601" spans="2:15" x14ac:dyDescent="0.3">
      <c r="B601" s="93" t="str">
        <f>IF('PLANO DE CONTAS'!J120="","",'PLANO DE CONTAS'!J120)</f>
        <v/>
      </c>
      <c r="C601" s="61" t="str">
        <f>IF($B601="","",IF($B$597="","",IF($F$4=1,SUMIFS(SAÍDAS[Valor],SAÍDAS[Categoria],$B$597,SAÍDAS[Status],"Concluído",SAÍDAS[Mês],C$5,SAÍDAS[Ano],$B$5,SAÍDAS[Subcategoria],$B601),SUMIFS(SAÍDAS[Valor],SAÍDAS[Categoria],$B$597,SAÍDAS[Mês],C$5,SAÍDAS[Ano],$B$5,SAÍDAS[Subcategoria],$B601))))</f>
        <v/>
      </c>
      <c r="D601" s="61" t="str">
        <f>IF($B601="","",IF($B$597="","",IF($F$4=1,SUMIFS(SAÍDAS[Valor],SAÍDAS[Categoria],$B$597,SAÍDAS[Status],"Concluído",SAÍDAS[Mês],D$5,SAÍDAS[Ano],$B$5,SAÍDAS[Subcategoria],$B601),SUMIFS(SAÍDAS[Valor],SAÍDAS[Categoria],$B$597,SAÍDAS[Mês],D$5,SAÍDAS[Ano],$B$5,SAÍDAS[Subcategoria],$B601))))</f>
        <v/>
      </c>
      <c r="E601" s="61" t="str">
        <f>IF($B601="","",IF($B$597="","",IF($F$4=1,SUMIFS(SAÍDAS[Valor],SAÍDAS[Categoria],$B$597,SAÍDAS[Status],"Concluído",SAÍDAS[Mês],E$5,SAÍDAS[Ano],$B$5,SAÍDAS[Subcategoria],$B601),SUMIFS(SAÍDAS[Valor],SAÍDAS[Categoria],$B$597,SAÍDAS[Mês],E$5,SAÍDAS[Ano],$B$5,SAÍDAS[Subcategoria],$B601))))</f>
        <v/>
      </c>
      <c r="F601" s="61" t="str">
        <f>IF($B601="","",IF($B$597="","",IF($F$4=1,SUMIFS(SAÍDAS[Valor],SAÍDAS[Categoria],$B$597,SAÍDAS[Status],"Concluído",SAÍDAS[Mês],F$5,SAÍDAS[Ano],$B$5,SAÍDAS[Subcategoria],$B601),SUMIFS(SAÍDAS[Valor],SAÍDAS[Categoria],$B$597,SAÍDAS[Mês],F$5,SAÍDAS[Ano],$B$5,SAÍDAS[Subcategoria],$B601))))</f>
        <v/>
      </c>
      <c r="G601" s="61" t="str">
        <f>IF($B601="","",IF($B$597="","",IF($F$4=1,SUMIFS(SAÍDAS[Valor],SAÍDAS[Categoria],$B$597,SAÍDAS[Status],"Concluído",SAÍDAS[Mês],G$5,SAÍDAS[Ano],$B$5,SAÍDAS[Subcategoria],$B601),SUMIFS(SAÍDAS[Valor],SAÍDAS[Categoria],$B$597,SAÍDAS[Mês],G$5,SAÍDAS[Ano],$B$5,SAÍDAS[Subcategoria],$B601))))</f>
        <v/>
      </c>
      <c r="H601" s="61" t="str">
        <f>IF($B601="","",IF($B$597="","",IF($F$4=1,SUMIFS(SAÍDAS[Valor],SAÍDAS[Categoria],$B$597,SAÍDAS[Status],"Concluído",SAÍDAS[Mês],H$5,SAÍDAS[Ano],$B$5,SAÍDAS[Subcategoria],$B601),SUMIFS(SAÍDAS[Valor],SAÍDAS[Categoria],$B$597,SAÍDAS[Mês],H$5,SAÍDAS[Ano],$B$5,SAÍDAS[Subcategoria],$B601))))</f>
        <v/>
      </c>
      <c r="I601" s="61" t="str">
        <f>IF($B601="","",IF($B$597="","",IF($F$4=1,SUMIFS(SAÍDAS[Valor],SAÍDAS[Categoria],$B$597,SAÍDAS[Status],"Concluído",SAÍDAS[Mês],I$5,SAÍDAS[Ano],$B$5,SAÍDAS[Subcategoria],$B601),SUMIFS(SAÍDAS[Valor],SAÍDAS[Categoria],$B$597,SAÍDAS[Mês],I$5,SAÍDAS[Ano],$B$5,SAÍDAS[Subcategoria],$B601))))</f>
        <v/>
      </c>
      <c r="J601" s="61" t="str">
        <f>IF($B601="","",IF($B$597="","",IF($F$4=1,SUMIFS(SAÍDAS[Valor],SAÍDAS[Categoria],$B$597,SAÍDAS[Status],"Concluído",SAÍDAS[Mês],J$5,SAÍDAS[Ano],$B$5,SAÍDAS[Subcategoria],$B601),SUMIFS(SAÍDAS[Valor],SAÍDAS[Categoria],$B$597,SAÍDAS[Mês],J$5,SAÍDAS[Ano],$B$5,SAÍDAS[Subcategoria],$B601))))</f>
        <v/>
      </c>
      <c r="K601" s="61" t="str">
        <f>IF($B601="","",IF($B$597="","",IF($F$4=1,SUMIFS(SAÍDAS[Valor],SAÍDAS[Categoria],$B$597,SAÍDAS[Status],"Concluído",SAÍDAS[Mês],K$5,SAÍDAS[Ano],$B$5,SAÍDAS[Subcategoria],$B601),SUMIFS(SAÍDAS[Valor],SAÍDAS[Categoria],$B$597,SAÍDAS[Mês],K$5,SAÍDAS[Ano],$B$5,SAÍDAS[Subcategoria],$B601))))</f>
        <v/>
      </c>
      <c r="L601" s="61" t="str">
        <f>IF($B601="","",IF($B$597="","",IF($F$4=1,SUMIFS(SAÍDAS[Valor],SAÍDAS[Categoria],$B$597,SAÍDAS[Status],"Concluído",SAÍDAS[Mês],L$5,SAÍDAS[Ano],$B$5,SAÍDAS[Subcategoria],$B601),SUMIFS(SAÍDAS[Valor],SAÍDAS[Categoria],$B$597,SAÍDAS[Mês],L$5,SAÍDAS[Ano],$B$5,SAÍDAS[Subcategoria],$B601))))</f>
        <v/>
      </c>
      <c r="M601" s="61" t="str">
        <f>IF($B601="","",IF($B$597="","",IF($F$4=1,SUMIFS(SAÍDAS[Valor],SAÍDAS[Categoria],$B$597,SAÍDAS[Status],"Concluído",SAÍDAS[Mês],M$5,SAÍDAS[Ano],$B$5,SAÍDAS[Subcategoria],$B601),SUMIFS(SAÍDAS[Valor],SAÍDAS[Categoria],$B$597,SAÍDAS[Mês],M$5,SAÍDAS[Ano],$B$5,SAÍDAS[Subcategoria],$B601))))</f>
        <v/>
      </c>
      <c r="N601" s="61" t="str">
        <f>IF($B601="","",IF($B$597="","",IF($F$4=1,SUMIFS(SAÍDAS[Valor],SAÍDAS[Categoria],$B$597,SAÍDAS[Status],"Concluído",SAÍDAS[Mês],N$5,SAÍDAS[Ano],$B$5,SAÍDAS[Subcategoria],$B601),SUMIFS(SAÍDAS[Valor],SAÍDAS[Categoria],$B$597,SAÍDAS[Mês],N$5,SAÍDAS[Ano],$B$5,SAÍDAS[Subcategoria],$B601))))</f>
        <v/>
      </c>
      <c r="O601" s="57">
        <f t="shared" si="25"/>
        <v>0</v>
      </c>
    </row>
    <row r="602" spans="2:15" x14ac:dyDescent="0.3">
      <c r="B602" s="93" t="str">
        <f>IF('PLANO DE CONTAS'!J121="","",'PLANO DE CONTAS'!J121)</f>
        <v/>
      </c>
      <c r="C602" s="61" t="str">
        <f>IF($B602="","",IF($B$597="","",IF($F$4=1,SUMIFS(SAÍDAS[Valor],SAÍDAS[Categoria],$B$597,SAÍDAS[Status],"Concluído",SAÍDAS[Mês],C$5,SAÍDAS[Ano],$B$5,SAÍDAS[Subcategoria],$B602),SUMIFS(SAÍDAS[Valor],SAÍDAS[Categoria],$B$597,SAÍDAS[Mês],C$5,SAÍDAS[Ano],$B$5,SAÍDAS[Subcategoria],$B602))))</f>
        <v/>
      </c>
      <c r="D602" s="61" t="str">
        <f>IF($B602="","",IF($B$597="","",IF($F$4=1,SUMIFS(SAÍDAS[Valor],SAÍDAS[Categoria],$B$597,SAÍDAS[Status],"Concluído",SAÍDAS[Mês],D$5,SAÍDAS[Ano],$B$5,SAÍDAS[Subcategoria],$B602),SUMIFS(SAÍDAS[Valor],SAÍDAS[Categoria],$B$597,SAÍDAS[Mês],D$5,SAÍDAS[Ano],$B$5,SAÍDAS[Subcategoria],$B602))))</f>
        <v/>
      </c>
      <c r="E602" s="61" t="str">
        <f>IF($B602="","",IF($B$597="","",IF($F$4=1,SUMIFS(SAÍDAS[Valor],SAÍDAS[Categoria],$B$597,SAÍDAS[Status],"Concluído",SAÍDAS[Mês],E$5,SAÍDAS[Ano],$B$5,SAÍDAS[Subcategoria],$B602),SUMIFS(SAÍDAS[Valor],SAÍDAS[Categoria],$B$597,SAÍDAS[Mês],E$5,SAÍDAS[Ano],$B$5,SAÍDAS[Subcategoria],$B602))))</f>
        <v/>
      </c>
      <c r="F602" s="61" t="str">
        <f>IF($B602="","",IF($B$597="","",IF($F$4=1,SUMIFS(SAÍDAS[Valor],SAÍDAS[Categoria],$B$597,SAÍDAS[Status],"Concluído",SAÍDAS[Mês],F$5,SAÍDAS[Ano],$B$5,SAÍDAS[Subcategoria],$B602),SUMIFS(SAÍDAS[Valor],SAÍDAS[Categoria],$B$597,SAÍDAS[Mês],F$5,SAÍDAS[Ano],$B$5,SAÍDAS[Subcategoria],$B602))))</f>
        <v/>
      </c>
      <c r="G602" s="61" t="str">
        <f>IF($B602="","",IF($B$597="","",IF($F$4=1,SUMIFS(SAÍDAS[Valor],SAÍDAS[Categoria],$B$597,SAÍDAS[Status],"Concluído",SAÍDAS[Mês],G$5,SAÍDAS[Ano],$B$5,SAÍDAS[Subcategoria],$B602),SUMIFS(SAÍDAS[Valor],SAÍDAS[Categoria],$B$597,SAÍDAS[Mês],G$5,SAÍDAS[Ano],$B$5,SAÍDAS[Subcategoria],$B602))))</f>
        <v/>
      </c>
      <c r="H602" s="61" t="str">
        <f>IF($B602="","",IF($B$597="","",IF($F$4=1,SUMIFS(SAÍDAS[Valor],SAÍDAS[Categoria],$B$597,SAÍDAS[Status],"Concluído",SAÍDAS[Mês],H$5,SAÍDAS[Ano],$B$5,SAÍDAS[Subcategoria],$B602),SUMIFS(SAÍDAS[Valor],SAÍDAS[Categoria],$B$597,SAÍDAS[Mês],H$5,SAÍDAS[Ano],$B$5,SAÍDAS[Subcategoria],$B602))))</f>
        <v/>
      </c>
      <c r="I602" s="61" t="str">
        <f>IF($B602="","",IF($B$597="","",IF($F$4=1,SUMIFS(SAÍDAS[Valor],SAÍDAS[Categoria],$B$597,SAÍDAS[Status],"Concluído",SAÍDAS[Mês],I$5,SAÍDAS[Ano],$B$5,SAÍDAS[Subcategoria],$B602),SUMIFS(SAÍDAS[Valor],SAÍDAS[Categoria],$B$597,SAÍDAS[Mês],I$5,SAÍDAS[Ano],$B$5,SAÍDAS[Subcategoria],$B602))))</f>
        <v/>
      </c>
      <c r="J602" s="61" t="str">
        <f>IF($B602="","",IF($B$597="","",IF($F$4=1,SUMIFS(SAÍDAS[Valor],SAÍDAS[Categoria],$B$597,SAÍDAS[Status],"Concluído",SAÍDAS[Mês],J$5,SAÍDAS[Ano],$B$5,SAÍDAS[Subcategoria],$B602),SUMIFS(SAÍDAS[Valor],SAÍDAS[Categoria],$B$597,SAÍDAS[Mês],J$5,SAÍDAS[Ano],$B$5,SAÍDAS[Subcategoria],$B602))))</f>
        <v/>
      </c>
      <c r="K602" s="61" t="str">
        <f>IF($B602="","",IF($B$597="","",IF($F$4=1,SUMIFS(SAÍDAS[Valor],SAÍDAS[Categoria],$B$597,SAÍDAS[Status],"Concluído",SAÍDAS[Mês],K$5,SAÍDAS[Ano],$B$5,SAÍDAS[Subcategoria],$B602),SUMIFS(SAÍDAS[Valor],SAÍDAS[Categoria],$B$597,SAÍDAS[Mês],K$5,SAÍDAS[Ano],$B$5,SAÍDAS[Subcategoria],$B602))))</f>
        <v/>
      </c>
      <c r="L602" s="61" t="str">
        <f>IF($B602="","",IF($B$597="","",IF($F$4=1,SUMIFS(SAÍDAS[Valor],SAÍDAS[Categoria],$B$597,SAÍDAS[Status],"Concluído",SAÍDAS[Mês],L$5,SAÍDAS[Ano],$B$5,SAÍDAS[Subcategoria],$B602),SUMIFS(SAÍDAS[Valor],SAÍDAS[Categoria],$B$597,SAÍDAS[Mês],L$5,SAÍDAS[Ano],$B$5,SAÍDAS[Subcategoria],$B602))))</f>
        <v/>
      </c>
      <c r="M602" s="61" t="str">
        <f>IF($B602="","",IF($B$597="","",IF($F$4=1,SUMIFS(SAÍDAS[Valor],SAÍDAS[Categoria],$B$597,SAÍDAS[Status],"Concluído",SAÍDAS[Mês],M$5,SAÍDAS[Ano],$B$5,SAÍDAS[Subcategoria],$B602),SUMIFS(SAÍDAS[Valor],SAÍDAS[Categoria],$B$597,SAÍDAS[Mês],M$5,SAÍDAS[Ano],$B$5,SAÍDAS[Subcategoria],$B602))))</f>
        <v/>
      </c>
      <c r="N602" s="61" t="str">
        <f>IF($B602="","",IF($B$597="","",IF($F$4=1,SUMIFS(SAÍDAS[Valor],SAÍDAS[Categoria],$B$597,SAÍDAS[Status],"Concluído",SAÍDAS[Mês],N$5,SAÍDAS[Ano],$B$5,SAÍDAS[Subcategoria],$B602),SUMIFS(SAÍDAS[Valor],SAÍDAS[Categoria],$B$597,SAÍDAS[Mês],N$5,SAÍDAS[Ano],$B$5,SAÍDAS[Subcategoria],$B602))))</f>
        <v/>
      </c>
      <c r="O602" s="57">
        <f t="shared" si="25"/>
        <v>0</v>
      </c>
    </row>
    <row r="603" spans="2:15" x14ac:dyDescent="0.3">
      <c r="B603" s="93" t="str">
        <f>IF('PLANO DE CONTAS'!J122="","",'PLANO DE CONTAS'!J122)</f>
        <v/>
      </c>
      <c r="C603" s="61" t="str">
        <f>IF($B603="","",IF($B$597="","",IF($F$4=1,SUMIFS(SAÍDAS[Valor],SAÍDAS[Categoria],$B$597,SAÍDAS[Status],"Concluído",SAÍDAS[Mês],C$5,SAÍDAS[Ano],$B$5,SAÍDAS[Subcategoria],$B603),SUMIFS(SAÍDAS[Valor],SAÍDAS[Categoria],$B$597,SAÍDAS[Mês],C$5,SAÍDAS[Ano],$B$5,SAÍDAS[Subcategoria],$B603))))</f>
        <v/>
      </c>
      <c r="D603" s="61" t="str">
        <f>IF($B603="","",IF($B$597="","",IF($F$4=1,SUMIFS(SAÍDAS[Valor],SAÍDAS[Categoria],$B$597,SAÍDAS[Status],"Concluído",SAÍDAS[Mês],D$5,SAÍDAS[Ano],$B$5,SAÍDAS[Subcategoria],$B603),SUMIFS(SAÍDAS[Valor],SAÍDAS[Categoria],$B$597,SAÍDAS[Mês],D$5,SAÍDAS[Ano],$B$5,SAÍDAS[Subcategoria],$B603))))</f>
        <v/>
      </c>
      <c r="E603" s="61" t="str">
        <f>IF($B603="","",IF($B$597="","",IF($F$4=1,SUMIFS(SAÍDAS[Valor],SAÍDAS[Categoria],$B$597,SAÍDAS[Status],"Concluído",SAÍDAS[Mês],E$5,SAÍDAS[Ano],$B$5,SAÍDAS[Subcategoria],$B603),SUMIFS(SAÍDAS[Valor],SAÍDAS[Categoria],$B$597,SAÍDAS[Mês],E$5,SAÍDAS[Ano],$B$5,SAÍDAS[Subcategoria],$B603))))</f>
        <v/>
      </c>
      <c r="F603" s="61" t="str">
        <f>IF($B603="","",IF($B$597="","",IF($F$4=1,SUMIFS(SAÍDAS[Valor],SAÍDAS[Categoria],$B$597,SAÍDAS[Status],"Concluído",SAÍDAS[Mês],F$5,SAÍDAS[Ano],$B$5,SAÍDAS[Subcategoria],$B603),SUMIFS(SAÍDAS[Valor],SAÍDAS[Categoria],$B$597,SAÍDAS[Mês],F$5,SAÍDAS[Ano],$B$5,SAÍDAS[Subcategoria],$B603))))</f>
        <v/>
      </c>
      <c r="G603" s="61" t="str">
        <f>IF($B603="","",IF($B$597="","",IF($F$4=1,SUMIFS(SAÍDAS[Valor],SAÍDAS[Categoria],$B$597,SAÍDAS[Status],"Concluído",SAÍDAS[Mês],G$5,SAÍDAS[Ano],$B$5,SAÍDAS[Subcategoria],$B603),SUMIFS(SAÍDAS[Valor],SAÍDAS[Categoria],$B$597,SAÍDAS[Mês],G$5,SAÍDAS[Ano],$B$5,SAÍDAS[Subcategoria],$B603))))</f>
        <v/>
      </c>
      <c r="H603" s="61" t="str">
        <f>IF($B603="","",IF($B$597="","",IF($F$4=1,SUMIFS(SAÍDAS[Valor],SAÍDAS[Categoria],$B$597,SAÍDAS[Status],"Concluído",SAÍDAS[Mês],H$5,SAÍDAS[Ano],$B$5,SAÍDAS[Subcategoria],$B603),SUMIFS(SAÍDAS[Valor],SAÍDAS[Categoria],$B$597,SAÍDAS[Mês],H$5,SAÍDAS[Ano],$B$5,SAÍDAS[Subcategoria],$B603))))</f>
        <v/>
      </c>
      <c r="I603" s="61" t="str">
        <f>IF($B603="","",IF($B$597="","",IF($F$4=1,SUMIFS(SAÍDAS[Valor],SAÍDAS[Categoria],$B$597,SAÍDAS[Status],"Concluído",SAÍDAS[Mês],I$5,SAÍDAS[Ano],$B$5,SAÍDAS[Subcategoria],$B603),SUMIFS(SAÍDAS[Valor],SAÍDAS[Categoria],$B$597,SAÍDAS[Mês],I$5,SAÍDAS[Ano],$B$5,SAÍDAS[Subcategoria],$B603))))</f>
        <v/>
      </c>
      <c r="J603" s="61" t="str">
        <f>IF($B603="","",IF($B$597="","",IF($F$4=1,SUMIFS(SAÍDAS[Valor],SAÍDAS[Categoria],$B$597,SAÍDAS[Status],"Concluído",SAÍDAS[Mês],J$5,SAÍDAS[Ano],$B$5,SAÍDAS[Subcategoria],$B603),SUMIFS(SAÍDAS[Valor],SAÍDAS[Categoria],$B$597,SAÍDAS[Mês],J$5,SAÍDAS[Ano],$B$5,SAÍDAS[Subcategoria],$B603))))</f>
        <v/>
      </c>
      <c r="K603" s="61" t="str">
        <f>IF($B603="","",IF($B$597="","",IF($F$4=1,SUMIFS(SAÍDAS[Valor],SAÍDAS[Categoria],$B$597,SAÍDAS[Status],"Concluído",SAÍDAS[Mês],K$5,SAÍDAS[Ano],$B$5,SAÍDAS[Subcategoria],$B603),SUMIFS(SAÍDAS[Valor],SAÍDAS[Categoria],$B$597,SAÍDAS[Mês],K$5,SAÍDAS[Ano],$B$5,SAÍDAS[Subcategoria],$B603))))</f>
        <v/>
      </c>
      <c r="L603" s="61" t="str">
        <f>IF($B603="","",IF($B$597="","",IF($F$4=1,SUMIFS(SAÍDAS[Valor],SAÍDAS[Categoria],$B$597,SAÍDAS[Status],"Concluído",SAÍDAS[Mês],L$5,SAÍDAS[Ano],$B$5,SAÍDAS[Subcategoria],$B603),SUMIFS(SAÍDAS[Valor],SAÍDAS[Categoria],$B$597,SAÍDAS[Mês],L$5,SAÍDAS[Ano],$B$5,SAÍDAS[Subcategoria],$B603))))</f>
        <v/>
      </c>
      <c r="M603" s="61" t="str">
        <f>IF($B603="","",IF($B$597="","",IF($F$4=1,SUMIFS(SAÍDAS[Valor],SAÍDAS[Categoria],$B$597,SAÍDAS[Status],"Concluído",SAÍDAS[Mês],M$5,SAÍDAS[Ano],$B$5,SAÍDAS[Subcategoria],$B603),SUMIFS(SAÍDAS[Valor],SAÍDAS[Categoria],$B$597,SAÍDAS[Mês],M$5,SAÍDAS[Ano],$B$5,SAÍDAS[Subcategoria],$B603))))</f>
        <v/>
      </c>
      <c r="N603" s="61" t="str">
        <f>IF($B603="","",IF($B$597="","",IF($F$4=1,SUMIFS(SAÍDAS[Valor],SAÍDAS[Categoria],$B$597,SAÍDAS[Status],"Concluído",SAÍDAS[Mês],N$5,SAÍDAS[Ano],$B$5,SAÍDAS[Subcategoria],$B603),SUMIFS(SAÍDAS[Valor],SAÍDAS[Categoria],$B$597,SAÍDAS[Mês],N$5,SAÍDAS[Ano],$B$5,SAÍDAS[Subcategoria],$B603))))</f>
        <v/>
      </c>
      <c r="O603" s="57">
        <f t="shared" si="25"/>
        <v>0</v>
      </c>
    </row>
    <row r="604" spans="2:15" x14ac:dyDescent="0.3">
      <c r="B604" s="93" t="str">
        <f>IF('PLANO DE CONTAS'!J123="","",'PLANO DE CONTAS'!J123)</f>
        <v/>
      </c>
      <c r="C604" s="61" t="str">
        <f>IF($B604="","",IF($B$597="","",IF($F$4=1,SUMIFS(SAÍDAS[Valor],SAÍDAS[Categoria],$B$597,SAÍDAS[Status],"Concluído",SAÍDAS[Mês],C$5,SAÍDAS[Ano],$B$5,SAÍDAS[Subcategoria],$B604),SUMIFS(SAÍDAS[Valor],SAÍDAS[Categoria],$B$597,SAÍDAS[Mês],C$5,SAÍDAS[Ano],$B$5,SAÍDAS[Subcategoria],$B604))))</f>
        <v/>
      </c>
      <c r="D604" s="61" t="str">
        <f>IF($B604="","",IF($B$597="","",IF($F$4=1,SUMIFS(SAÍDAS[Valor],SAÍDAS[Categoria],$B$597,SAÍDAS[Status],"Concluído",SAÍDAS[Mês],D$5,SAÍDAS[Ano],$B$5,SAÍDAS[Subcategoria],$B604),SUMIFS(SAÍDAS[Valor],SAÍDAS[Categoria],$B$597,SAÍDAS[Mês],D$5,SAÍDAS[Ano],$B$5,SAÍDAS[Subcategoria],$B604))))</f>
        <v/>
      </c>
      <c r="E604" s="61" t="str">
        <f>IF($B604="","",IF($B$597="","",IF($F$4=1,SUMIFS(SAÍDAS[Valor],SAÍDAS[Categoria],$B$597,SAÍDAS[Status],"Concluído",SAÍDAS[Mês],E$5,SAÍDAS[Ano],$B$5,SAÍDAS[Subcategoria],$B604),SUMIFS(SAÍDAS[Valor],SAÍDAS[Categoria],$B$597,SAÍDAS[Mês],E$5,SAÍDAS[Ano],$B$5,SAÍDAS[Subcategoria],$B604))))</f>
        <v/>
      </c>
      <c r="F604" s="61" t="str">
        <f>IF($B604="","",IF($B$597="","",IF($F$4=1,SUMIFS(SAÍDAS[Valor],SAÍDAS[Categoria],$B$597,SAÍDAS[Status],"Concluído",SAÍDAS[Mês],F$5,SAÍDAS[Ano],$B$5,SAÍDAS[Subcategoria],$B604),SUMIFS(SAÍDAS[Valor],SAÍDAS[Categoria],$B$597,SAÍDAS[Mês],F$5,SAÍDAS[Ano],$B$5,SAÍDAS[Subcategoria],$B604))))</f>
        <v/>
      </c>
      <c r="G604" s="61" t="str">
        <f>IF($B604="","",IF($B$597="","",IF($F$4=1,SUMIFS(SAÍDAS[Valor],SAÍDAS[Categoria],$B$597,SAÍDAS[Status],"Concluído",SAÍDAS[Mês],G$5,SAÍDAS[Ano],$B$5,SAÍDAS[Subcategoria],$B604),SUMIFS(SAÍDAS[Valor],SAÍDAS[Categoria],$B$597,SAÍDAS[Mês],G$5,SAÍDAS[Ano],$B$5,SAÍDAS[Subcategoria],$B604))))</f>
        <v/>
      </c>
      <c r="H604" s="61" t="str">
        <f>IF($B604="","",IF($B$597="","",IF($F$4=1,SUMIFS(SAÍDAS[Valor],SAÍDAS[Categoria],$B$597,SAÍDAS[Status],"Concluído",SAÍDAS[Mês],H$5,SAÍDAS[Ano],$B$5,SAÍDAS[Subcategoria],$B604),SUMIFS(SAÍDAS[Valor],SAÍDAS[Categoria],$B$597,SAÍDAS[Mês],H$5,SAÍDAS[Ano],$B$5,SAÍDAS[Subcategoria],$B604))))</f>
        <v/>
      </c>
      <c r="I604" s="61" t="str">
        <f>IF($B604="","",IF($B$597="","",IF($F$4=1,SUMIFS(SAÍDAS[Valor],SAÍDAS[Categoria],$B$597,SAÍDAS[Status],"Concluído",SAÍDAS[Mês],I$5,SAÍDAS[Ano],$B$5,SAÍDAS[Subcategoria],$B604),SUMIFS(SAÍDAS[Valor],SAÍDAS[Categoria],$B$597,SAÍDAS[Mês],I$5,SAÍDAS[Ano],$B$5,SAÍDAS[Subcategoria],$B604))))</f>
        <v/>
      </c>
      <c r="J604" s="61" t="str">
        <f>IF($B604="","",IF($B$597="","",IF($F$4=1,SUMIFS(SAÍDAS[Valor],SAÍDAS[Categoria],$B$597,SAÍDAS[Status],"Concluído",SAÍDAS[Mês],J$5,SAÍDAS[Ano],$B$5,SAÍDAS[Subcategoria],$B604),SUMIFS(SAÍDAS[Valor],SAÍDAS[Categoria],$B$597,SAÍDAS[Mês],J$5,SAÍDAS[Ano],$B$5,SAÍDAS[Subcategoria],$B604))))</f>
        <v/>
      </c>
      <c r="K604" s="61" t="str">
        <f>IF($B604="","",IF($B$597="","",IF($F$4=1,SUMIFS(SAÍDAS[Valor],SAÍDAS[Categoria],$B$597,SAÍDAS[Status],"Concluído",SAÍDAS[Mês],K$5,SAÍDAS[Ano],$B$5,SAÍDAS[Subcategoria],$B604),SUMIFS(SAÍDAS[Valor],SAÍDAS[Categoria],$B$597,SAÍDAS[Mês],K$5,SAÍDAS[Ano],$B$5,SAÍDAS[Subcategoria],$B604))))</f>
        <v/>
      </c>
      <c r="L604" s="61" t="str">
        <f>IF($B604="","",IF($B$597="","",IF($F$4=1,SUMIFS(SAÍDAS[Valor],SAÍDAS[Categoria],$B$597,SAÍDAS[Status],"Concluído",SAÍDAS[Mês],L$5,SAÍDAS[Ano],$B$5,SAÍDAS[Subcategoria],$B604),SUMIFS(SAÍDAS[Valor],SAÍDAS[Categoria],$B$597,SAÍDAS[Mês],L$5,SAÍDAS[Ano],$B$5,SAÍDAS[Subcategoria],$B604))))</f>
        <v/>
      </c>
      <c r="M604" s="61" t="str">
        <f>IF($B604="","",IF($B$597="","",IF($F$4=1,SUMIFS(SAÍDAS[Valor],SAÍDAS[Categoria],$B$597,SAÍDAS[Status],"Concluído",SAÍDAS[Mês],M$5,SAÍDAS[Ano],$B$5,SAÍDAS[Subcategoria],$B604),SUMIFS(SAÍDAS[Valor],SAÍDAS[Categoria],$B$597,SAÍDAS[Mês],M$5,SAÍDAS[Ano],$B$5,SAÍDAS[Subcategoria],$B604))))</f>
        <v/>
      </c>
      <c r="N604" s="61" t="str">
        <f>IF($B604="","",IF($B$597="","",IF($F$4=1,SUMIFS(SAÍDAS[Valor],SAÍDAS[Categoria],$B$597,SAÍDAS[Status],"Concluído",SAÍDAS[Mês],N$5,SAÍDAS[Ano],$B$5,SAÍDAS[Subcategoria],$B604),SUMIFS(SAÍDAS[Valor],SAÍDAS[Categoria],$B$597,SAÍDAS[Mês],N$5,SAÍDAS[Ano],$B$5,SAÍDAS[Subcategoria],$B604))))</f>
        <v/>
      </c>
      <c r="O604" s="57">
        <f t="shared" si="25"/>
        <v>0</v>
      </c>
    </row>
    <row r="605" spans="2:15" x14ac:dyDescent="0.3">
      <c r="B605" s="93" t="str">
        <f>IF('PLANO DE CONTAS'!J124="","",'PLANO DE CONTAS'!J124)</f>
        <v/>
      </c>
      <c r="C605" s="61" t="str">
        <f>IF($B605="","",IF($B$597="","",IF($F$4=1,SUMIFS(SAÍDAS[Valor],SAÍDAS[Categoria],$B$597,SAÍDAS[Status],"Concluído",SAÍDAS[Mês],C$5,SAÍDAS[Ano],$B$5,SAÍDAS[Subcategoria],$B605),SUMIFS(SAÍDAS[Valor],SAÍDAS[Categoria],$B$597,SAÍDAS[Mês],C$5,SAÍDAS[Ano],$B$5,SAÍDAS[Subcategoria],$B605))))</f>
        <v/>
      </c>
      <c r="D605" s="61" t="str">
        <f>IF($B605="","",IF($B$597="","",IF($F$4=1,SUMIFS(SAÍDAS[Valor],SAÍDAS[Categoria],$B$597,SAÍDAS[Status],"Concluído",SAÍDAS[Mês],D$5,SAÍDAS[Ano],$B$5,SAÍDAS[Subcategoria],$B605),SUMIFS(SAÍDAS[Valor],SAÍDAS[Categoria],$B$597,SAÍDAS[Mês],D$5,SAÍDAS[Ano],$B$5,SAÍDAS[Subcategoria],$B605))))</f>
        <v/>
      </c>
      <c r="E605" s="61" t="str">
        <f>IF($B605="","",IF($B$597="","",IF($F$4=1,SUMIFS(SAÍDAS[Valor],SAÍDAS[Categoria],$B$597,SAÍDAS[Status],"Concluído",SAÍDAS[Mês],E$5,SAÍDAS[Ano],$B$5,SAÍDAS[Subcategoria],$B605),SUMIFS(SAÍDAS[Valor],SAÍDAS[Categoria],$B$597,SAÍDAS[Mês],E$5,SAÍDAS[Ano],$B$5,SAÍDAS[Subcategoria],$B605))))</f>
        <v/>
      </c>
      <c r="F605" s="61" t="str">
        <f>IF($B605="","",IF($B$597="","",IF($F$4=1,SUMIFS(SAÍDAS[Valor],SAÍDAS[Categoria],$B$597,SAÍDAS[Status],"Concluído",SAÍDAS[Mês],F$5,SAÍDAS[Ano],$B$5,SAÍDAS[Subcategoria],$B605),SUMIFS(SAÍDAS[Valor],SAÍDAS[Categoria],$B$597,SAÍDAS[Mês],F$5,SAÍDAS[Ano],$B$5,SAÍDAS[Subcategoria],$B605))))</f>
        <v/>
      </c>
      <c r="G605" s="61" t="str">
        <f>IF($B605="","",IF($B$597="","",IF($F$4=1,SUMIFS(SAÍDAS[Valor],SAÍDAS[Categoria],$B$597,SAÍDAS[Status],"Concluído",SAÍDAS[Mês],G$5,SAÍDAS[Ano],$B$5,SAÍDAS[Subcategoria],$B605),SUMIFS(SAÍDAS[Valor],SAÍDAS[Categoria],$B$597,SAÍDAS[Mês],G$5,SAÍDAS[Ano],$B$5,SAÍDAS[Subcategoria],$B605))))</f>
        <v/>
      </c>
      <c r="H605" s="61" t="str">
        <f>IF($B605="","",IF($B$597="","",IF($F$4=1,SUMIFS(SAÍDAS[Valor],SAÍDAS[Categoria],$B$597,SAÍDAS[Status],"Concluído",SAÍDAS[Mês],H$5,SAÍDAS[Ano],$B$5,SAÍDAS[Subcategoria],$B605),SUMIFS(SAÍDAS[Valor],SAÍDAS[Categoria],$B$597,SAÍDAS[Mês],H$5,SAÍDAS[Ano],$B$5,SAÍDAS[Subcategoria],$B605))))</f>
        <v/>
      </c>
      <c r="I605" s="61" t="str">
        <f>IF($B605="","",IF($B$597="","",IF($F$4=1,SUMIFS(SAÍDAS[Valor],SAÍDAS[Categoria],$B$597,SAÍDAS[Status],"Concluído",SAÍDAS[Mês],I$5,SAÍDAS[Ano],$B$5,SAÍDAS[Subcategoria],$B605),SUMIFS(SAÍDAS[Valor],SAÍDAS[Categoria],$B$597,SAÍDAS[Mês],I$5,SAÍDAS[Ano],$B$5,SAÍDAS[Subcategoria],$B605))))</f>
        <v/>
      </c>
      <c r="J605" s="61" t="str">
        <f>IF($B605="","",IF($B$597="","",IF($F$4=1,SUMIFS(SAÍDAS[Valor],SAÍDAS[Categoria],$B$597,SAÍDAS[Status],"Concluído",SAÍDAS[Mês],J$5,SAÍDAS[Ano],$B$5,SAÍDAS[Subcategoria],$B605),SUMIFS(SAÍDAS[Valor],SAÍDAS[Categoria],$B$597,SAÍDAS[Mês],J$5,SAÍDAS[Ano],$B$5,SAÍDAS[Subcategoria],$B605))))</f>
        <v/>
      </c>
      <c r="K605" s="61" t="str">
        <f>IF($B605="","",IF($B$597="","",IF($F$4=1,SUMIFS(SAÍDAS[Valor],SAÍDAS[Categoria],$B$597,SAÍDAS[Status],"Concluído",SAÍDAS[Mês],K$5,SAÍDAS[Ano],$B$5,SAÍDAS[Subcategoria],$B605),SUMIFS(SAÍDAS[Valor],SAÍDAS[Categoria],$B$597,SAÍDAS[Mês],K$5,SAÍDAS[Ano],$B$5,SAÍDAS[Subcategoria],$B605))))</f>
        <v/>
      </c>
      <c r="L605" s="61" t="str">
        <f>IF($B605="","",IF($B$597="","",IF($F$4=1,SUMIFS(SAÍDAS[Valor],SAÍDAS[Categoria],$B$597,SAÍDAS[Status],"Concluído",SAÍDAS[Mês],L$5,SAÍDAS[Ano],$B$5,SAÍDAS[Subcategoria],$B605),SUMIFS(SAÍDAS[Valor],SAÍDAS[Categoria],$B$597,SAÍDAS[Mês],L$5,SAÍDAS[Ano],$B$5,SAÍDAS[Subcategoria],$B605))))</f>
        <v/>
      </c>
      <c r="M605" s="61" t="str">
        <f>IF($B605="","",IF($B$597="","",IF($F$4=1,SUMIFS(SAÍDAS[Valor],SAÍDAS[Categoria],$B$597,SAÍDAS[Status],"Concluído",SAÍDAS[Mês],M$5,SAÍDAS[Ano],$B$5,SAÍDAS[Subcategoria],$B605),SUMIFS(SAÍDAS[Valor],SAÍDAS[Categoria],$B$597,SAÍDAS[Mês],M$5,SAÍDAS[Ano],$B$5,SAÍDAS[Subcategoria],$B605))))</f>
        <v/>
      </c>
      <c r="N605" s="61" t="str">
        <f>IF($B605="","",IF($B$597="","",IF($F$4=1,SUMIFS(SAÍDAS[Valor],SAÍDAS[Categoria],$B$597,SAÍDAS[Status],"Concluído",SAÍDAS[Mês],N$5,SAÍDAS[Ano],$B$5,SAÍDAS[Subcategoria],$B605),SUMIFS(SAÍDAS[Valor],SAÍDAS[Categoria],$B$597,SAÍDAS[Mês],N$5,SAÍDAS[Ano],$B$5,SAÍDAS[Subcategoria],$B605))))</f>
        <v/>
      </c>
      <c r="O605" s="57">
        <f t="shared" si="25"/>
        <v>0</v>
      </c>
    </row>
    <row r="606" spans="2:15" x14ac:dyDescent="0.3">
      <c r="B606" s="93" t="str">
        <f>IF('PLANO DE CONTAS'!J125="","",'PLANO DE CONTAS'!J125)</f>
        <v/>
      </c>
      <c r="C606" s="61" t="str">
        <f>IF($B606="","",IF($B$597="","",IF($F$4=1,SUMIFS(SAÍDAS[Valor],SAÍDAS[Categoria],$B$597,SAÍDAS[Status],"Concluído",SAÍDAS[Mês],C$5,SAÍDAS[Ano],$B$5,SAÍDAS[Subcategoria],$B606),SUMIFS(SAÍDAS[Valor],SAÍDAS[Categoria],$B$597,SAÍDAS[Mês],C$5,SAÍDAS[Ano],$B$5,SAÍDAS[Subcategoria],$B606))))</f>
        <v/>
      </c>
      <c r="D606" s="61" t="str">
        <f>IF($B606="","",IF($B$597="","",IF($F$4=1,SUMIFS(SAÍDAS[Valor],SAÍDAS[Categoria],$B$597,SAÍDAS[Status],"Concluído",SAÍDAS[Mês],D$5,SAÍDAS[Ano],$B$5,SAÍDAS[Subcategoria],$B606),SUMIFS(SAÍDAS[Valor],SAÍDAS[Categoria],$B$597,SAÍDAS[Mês],D$5,SAÍDAS[Ano],$B$5,SAÍDAS[Subcategoria],$B606))))</f>
        <v/>
      </c>
      <c r="E606" s="61" t="str">
        <f>IF($B606="","",IF($B$597="","",IF($F$4=1,SUMIFS(SAÍDAS[Valor],SAÍDAS[Categoria],$B$597,SAÍDAS[Status],"Concluído",SAÍDAS[Mês],E$5,SAÍDAS[Ano],$B$5,SAÍDAS[Subcategoria],$B606),SUMIFS(SAÍDAS[Valor],SAÍDAS[Categoria],$B$597,SAÍDAS[Mês],E$5,SAÍDAS[Ano],$B$5,SAÍDAS[Subcategoria],$B606))))</f>
        <v/>
      </c>
      <c r="F606" s="61" t="str">
        <f>IF($B606="","",IF($B$597="","",IF($F$4=1,SUMIFS(SAÍDAS[Valor],SAÍDAS[Categoria],$B$597,SAÍDAS[Status],"Concluído",SAÍDAS[Mês],F$5,SAÍDAS[Ano],$B$5,SAÍDAS[Subcategoria],$B606),SUMIFS(SAÍDAS[Valor],SAÍDAS[Categoria],$B$597,SAÍDAS[Mês],F$5,SAÍDAS[Ano],$B$5,SAÍDAS[Subcategoria],$B606))))</f>
        <v/>
      </c>
      <c r="G606" s="61" t="str">
        <f>IF($B606="","",IF($B$597="","",IF($F$4=1,SUMIFS(SAÍDAS[Valor],SAÍDAS[Categoria],$B$597,SAÍDAS[Status],"Concluído",SAÍDAS[Mês],G$5,SAÍDAS[Ano],$B$5,SAÍDAS[Subcategoria],$B606),SUMIFS(SAÍDAS[Valor],SAÍDAS[Categoria],$B$597,SAÍDAS[Mês],G$5,SAÍDAS[Ano],$B$5,SAÍDAS[Subcategoria],$B606))))</f>
        <v/>
      </c>
      <c r="H606" s="61" t="str">
        <f>IF($B606="","",IF($B$597="","",IF($F$4=1,SUMIFS(SAÍDAS[Valor],SAÍDAS[Categoria],$B$597,SAÍDAS[Status],"Concluído",SAÍDAS[Mês],H$5,SAÍDAS[Ano],$B$5,SAÍDAS[Subcategoria],$B606),SUMIFS(SAÍDAS[Valor],SAÍDAS[Categoria],$B$597,SAÍDAS[Mês],H$5,SAÍDAS[Ano],$B$5,SAÍDAS[Subcategoria],$B606))))</f>
        <v/>
      </c>
      <c r="I606" s="61" t="str">
        <f>IF($B606="","",IF($B$597="","",IF($F$4=1,SUMIFS(SAÍDAS[Valor],SAÍDAS[Categoria],$B$597,SAÍDAS[Status],"Concluído",SAÍDAS[Mês],I$5,SAÍDAS[Ano],$B$5,SAÍDAS[Subcategoria],$B606),SUMIFS(SAÍDAS[Valor],SAÍDAS[Categoria],$B$597,SAÍDAS[Mês],I$5,SAÍDAS[Ano],$B$5,SAÍDAS[Subcategoria],$B606))))</f>
        <v/>
      </c>
      <c r="J606" s="61" t="str">
        <f>IF($B606="","",IF($B$597="","",IF($F$4=1,SUMIFS(SAÍDAS[Valor],SAÍDAS[Categoria],$B$597,SAÍDAS[Status],"Concluído",SAÍDAS[Mês],J$5,SAÍDAS[Ano],$B$5,SAÍDAS[Subcategoria],$B606),SUMIFS(SAÍDAS[Valor],SAÍDAS[Categoria],$B$597,SAÍDAS[Mês],J$5,SAÍDAS[Ano],$B$5,SAÍDAS[Subcategoria],$B606))))</f>
        <v/>
      </c>
      <c r="K606" s="61" t="str">
        <f>IF($B606="","",IF($B$597="","",IF($F$4=1,SUMIFS(SAÍDAS[Valor],SAÍDAS[Categoria],$B$597,SAÍDAS[Status],"Concluído",SAÍDAS[Mês],K$5,SAÍDAS[Ano],$B$5,SAÍDAS[Subcategoria],$B606),SUMIFS(SAÍDAS[Valor],SAÍDAS[Categoria],$B$597,SAÍDAS[Mês],K$5,SAÍDAS[Ano],$B$5,SAÍDAS[Subcategoria],$B606))))</f>
        <v/>
      </c>
      <c r="L606" s="61" t="str">
        <f>IF($B606="","",IF($B$597="","",IF($F$4=1,SUMIFS(SAÍDAS[Valor],SAÍDAS[Categoria],$B$597,SAÍDAS[Status],"Concluído",SAÍDAS[Mês],L$5,SAÍDAS[Ano],$B$5,SAÍDAS[Subcategoria],$B606),SUMIFS(SAÍDAS[Valor],SAÍDAS[Categoria],$B$597,SAÍDAS[Mês],L$5,SAÍDAS[Ano],$B$5,SAÍDAS[Subcategoria],$B606))))</f>
        <v/>
      </c>
      <c r="M606" s="61" t="str">
        <f>IF($B606="","",IF($B$597="","",IF($F$4=1,SUMIFS(SAÍDAS[Valor],SAÍDAS[Categoria],$B$597,SAÍDAS[Status],"Concluído",SAÍDAS[Mês],M$5,SAÍDAS[Ano],$B$5,SAÍDAS[Subcategoria],$B606),SUMIFS(SAÍDAS[Valor],SAÍDAS[Categoria],$B$597,SAÍDAS[Mês],M$5,SAÍDAS[Ano],$B$5,SAÍDAS[Subcategoria],$B606))))</f>
        <v/>
      </c>
      <c r="N606" s="61" t="str">
        <f>IF($B606="","",IF($B$597="","",IF($F$4=1,SUMIFS(SAÍDAS[Valor],SAÍDAS[Categoria],$B$597,SAÍDAS[Status],"Concluído",SAÍDAS[Mês],N$5,SAÍDAS[Ano],$B$5,SAÍDAS[Subcategoria],$B606),SUMIFS(SAÍDAS[Valor],SAÍDAS[Categoria],$B$597,SAÍDAS[Mês],N$5,SAÍDAS[Ano],$B$5,SAÍDAS[Subcategoria],$B606))))</f>
        <v/>
      </c>
      <c r="O606" s="57">
        <f t="shared" si="25"/>
        <v>0</v>
      </c>
    </row>
    <row r="607" spans="2:15" x14ac:dyDescent="0.3">
      <c r="B607" s="93" t="str">
        <f>IF('PLANO DE CONTAS'!J126="","",'PLANO DE CONTAS'!J126)</f>
        <v/>
      </c>
      <c r="C607" s="61" t="str">
        <f>IF($B607="","",IF($B$597="","",IF($F$4=1,SUMIFS(SAÍDAS[Valor],SAÍDAS[Categoria],$B$597,SAÍDAS[Status],"Concluído",SAÍDAS[Mês],C$5,SAÍDAS[Ano],$B$5,SAÍDAS[Subcategoria],$B607),SUMIFS(SAÍDAS[Valor],SAÍDAS[Categoria],$B$597,SAÍDAS[Mês],C$5,SAÍDAS[Ano],$B$5,SAÍDAS[Subcategoria],$B607))))</f>
        <v/>
      </c>
      <c r="D607" s="61" t="str">
        <f>IF($B607="","",IF($B$597="","",IF($F$4=1,SUMIFS(SAÍDAS[Valor],SAÍDAS[Categoria],$B$597,SAÍDAS[Status],"Concluído",SAÍDAS[Mês],D$5,SAÍDAS[Ano],$B$5,SAÍDAS[Subcategoria],$B607),SUMIFS(SAÍDAS[Valor],SAÍDAS[Categoria],$B$597,SAÍDAS[Mês],D$5,SAÍDAS[Ano],$B$5,SAÍDAS[Subcategoria],$B607))))</f>
        <v/>
      </c>
      <c r="E607" s="61" t="str">
        <f>IF($B607="","",IF($B$597="","",IF($F$4=1,SUMIFS(SAÍDAS[Valor],SAÍDAS[Categoria],$B$597,SAÍDAS[Status],"Concluído",SAÍDAS[Mês],E$5,SAÍDAS[Ano],$B$5,SAÍDAS[Subcategoria],$B607),SUMIFS(SAÍDAS[Valor],SAÍDAS[Categoria],$B$597,SAÍDAS[Mês],E$5,SAÍDAS[Ano],$B$5,SAÍDAS[Subcategoria],$B607))))</f>
        <v/>
      </c>
      <c r="F607" s="61" t="str">
        <f>IF($B607="","",IF($B$597="","",IF($F$4=1,SUMIFS(SAÍDAS[Valor],SAÍDAS[Categoria],$B$597,SAÍDAS[Status],"Concluído",SAÍDAS[Mês],F$5,SAÍDAS[Ano],$B$5,SAÍDAS[Subcategoria],$B607),SUMIFS(SAÍDAS[Valor],SAÍDAS[Categoria],$B$597,SAÍDAS[Mês],F$5,SAÍDAS[Ano],$B$5,SAÍDAS[Subcategoria],$B607))))</f>
        <v/>
      </c>
      <c r="G607" s="61" t="str">
        <f>IF($B607="","",IF($B$597="","",IF($F$4=1,SUMIFS(SAÍDAS[Valor],SAÍDAS[Categoria],$B$597,SAÍDAS[Status],"Concluído",SAÍDAS[Mês],G$5,SAÍDAS[Ano],$B$5,SAÍDAS[Subcategoria],$B607),SUMIFS(SAÍDAS[Valor],SAÍDAS[Categoria],$B$597,SAÍDAS[Mês],G$5,SAÍDAS[Ano],$B$5,SAÍDAS[Subcategoria],$B607))))</f>
        <v/>
      </c>
      <c r="H607" s="61" t="str">
        <f>IF($B607="","",IF($B$597="","",IF($F$4=1,SUMIFS(SAÍDAS[Valor],SAÍDAS[Categoria],$B$597,SAÍDAS[Status],"Concluído",SAÍDAS[Mês],H$5,SAÍDAS[Ano],$B$5,SAÍDAS[Subcategoria],$B607),SUMIFS(SAÍDAS[Valor],SAÍDAS[Categoria],$B$597,SAÍDAS[Mês],H$5,SAÍDAS[Ano],$B$5,SAÍDAS[Subcategoria],$B607))))</f>
        <v/>
      </c>
      <c r="I607" s="61" t="str">
        <f>IF($B607="","",IF($B$597="","",IF($F$4=1,SUMIFS(SAÍDAS[Valor],SAÍDAS[Categoria],$B$597,SAÍDAS[Status],"Concluído",SAÍDAS[Mês],I$5,SAÍDAS[Ano],$B$5,SAÍDAS[Subcategoria],$B607),SUMIFS(SAÍDAS[Valor],SAÍDAS[Categoria],$B$597,SAÍDAS[Mês],I$5,SAÍDAS[Ano],$B$5,SAÍDAS[Subcategoria],$B607))))</f>
        <v/>
      </c>
      <c r="J607" s="61" t="str">
        <f>IF($B607="","",IF($B$597="","",IF($F$4=1,SUMIFS(SAÍDAS[Valor],SAÍDAS[Categoria],$B$597,SAÍDAS[Status],"Concluído",SAÍDAS[Mês],J$5,SAÍDAS[Ano],$B$5,SAÍDAS[Subcategoria],$B607),SUMIFS(SAÍDAS[Valor],SAÍDAS[Categoria],$B$597,SAÍDAS[Mês],J$5,SAÍDAS[Ano],$B$5,SAÍDAS[Subcategoria],$B607))))</f>
        <v/>
      </c>
      <c r="K607" s="61" t="str">
        <f>IF($B607="","",IF($B$597="","",IF($F$4=1,SUMIFS(SAÍDAS[Valor],SAÍDAS[Categoria],$B$597,SAÍDAS[Status],"Concluído",SAÍDAS[Mês],K$5,SAÍDAS[Ano],$B$5,SAÍDAS[Subcategoria],$B607),SUMIFS(SAÍDAS[Valor],SAÍDAS[Categoria],$B$597,SAÍDAS[Mês],K$5,SAÍDAS[Ano],$B$5,SAÍDAS[Subcategoria],$B607))))</f>
        <v/>
      </c>
      <c r="L607" s="61" t="str">
        <f>IF($B607="","",IF($B$597="","",IF($F$4=1,SUMIFS(SAÍDAS[Valor],SAÍDAS[Categoria],$B$597,SAÍDAS[Status],"Concluído",SAÍDAS[Mês],L$5,SAÍDAS[Ano],$B$5,SAÍDAS[Subcategoria],$B607),SUMIFS(SAÍDAS[Valor],SAÍDAS[Categoria],$B$597,SAÍDAS[Mês],L$5,SAÍDAS[Ano],$B$5,SAÍDAS[Subcategoria],$B607))))</f>
        <v/>
      </c>
      <c r="M607" s="61" t="str">
        <f>IF($B607="","",IF($B$597="","",IF($F$4=1,SUMIFS(SAÍDAS[Valor],SAÍDAS[Categoria],$B$597,SAÍDAS[Status],"Concluído",SAÍDAS[Mês],M$5,SAÍDAS[Ano],$B$5,SAÍDAS[Subcategoria],$B607),SUMIFS(SAÍDAS[Valor],SAÍDAS[Categoria],$B$597,SAÍDAS[Mês],M$5,SAÍDAS[Ano],$B$5,SAÍDAS[Subcategoria],$B607))))</f>
        <v/>
      </c>
      <c r="N607" s="61" t="str">
        <f>IF($B607="","",IF($B$597="","",IF($F$4=1,SUMIFS(SAÍDAS[Valor],SAÍDAS[Categoria],$B$597,SAÍDAS[Status],"Concluído",SAÍDAS[Mês],N$5,SAÍDAS[Ano],$B$5,SAÍDAS[Subcategoria],$B607),SUMIFS(SAÍDAS[Valor],SAÍDAS[Categoria],$B$597,SAÍDAS[Mês],N$5,SAÍDAS[Ano],$B$5,SAÍDAS[Subcategoria],$B607))))</f>
        <v/>
      </c>
      <c r="O607" s="57">
        <f t="shared" si="25"/>
        <v>0</v>
      </c>
    </row>
    <row r="608" spans="2:15" x14ac:dyDescent="0.3">
      <c r="B608" s="93" t="str">
        <f>IF('PLANO DE CONTAS'!J127="","",'PLANO DE CONTAS'!J127)</f>
        <v/>
      </c>
      <c r="C608" s="61" t="str">
        <f>IF($B608="","",IF($B$597="","",IF($F$4=1,SUMIFS(SAÍDAS[Valor],SAÍDAS[Categoria],$B$597,SAÍDAS[Status],"Concluído",SAÍDAS[Mês],C$5,SAÍDAS[Ano],$B$5,SAÍDAS[Subcategoria],$B608),SUMIFS(SAÍDAS[Valor],SAÍDAS[Categoria],$B$597,SAÍDAS[Mês],C$5,SAÍDAS[Ano],$B$5,SAÍDAS[Subcategoria],$B608))))</f>
        <v/>
      </c>
      <c r="D608" s="61" t="str">
        <f>IF($B608="","",IF($B$597="","",IF($F$4=1,SUMIFS(SAÍDAS[Valor],SAÍDAS[Categoria],$B$597,SAÍDAS[Status],"Concluído",SAÍDAS[Mês],D$5,SAÍDAS[Ano],$B$5,SAÍDAS[Subcategoria],$B608),SUMIFS(SAÍDAS[Valor],SAÍDAS[Categoria],$B$597,SAÍDAS[Mês],D$5,SAÍDAS[Ano],$B$5,SAÍDAS[Subcategoria],$B608))))</f>
        <v/>
      </c>
      <c r="E608" s="61" t="str">
        <f>IF($B608="","",IF($B$597="","",IF($F$4=1,SUMIFS(SAÍDAS[Valor],SAÍDAS[Categoria],$B$597,SAÍDAS[Status],"Concluído",SAÍDAS[Mês],E$5,SAÍDAS[Ano],$B$5,SAÍDAS[Subcategoria],$B608),SUMIFS(SAÍDAS[Valor],SAÍDAS[Categoria],$B$597,SAÍDAS[Mês],E$5,SAÍDAS[Ano],$B$5,SAÍDAS[Subcategoria],$B608))))</f>
        <v/>
      </c>
      <c r="F608" s="61" t="str">
        <f>IF($B608="","",IF($B$597="","",IF($F$4=1,SUMIFS(SAÍDAS[Valor],SAÍDAS[Categoria],$B$597,SAÍDAS[Status],"Concluído",SAÍDAS[Mês],F$5,SAÍDAS[Ano],$B$5,SAÍDAS[Subcategoria],$B608),SUMIFS(SAÍDAS[Valor],SAÍDAS[Categoria],$B$597,SAÍDAS[Mês],F$5,SAÍDAS[Ano],$B$5,SAÍDAS[Subcategoria],$B608))))</f>
        <v/>
      </c>
      <c r="G608" s="61" t="str">
        <f>IF($B608="","",IF($B$597="","",IF($F$4=1,SUMIFS(SAÍDAS[Valor],SAÍDAS[Categoria],$B$597,SAÍDAS[Status],"Concluído",SAÍDAS[Mês],G$5,SAÍDAS[Ano],$B$5,SAÍDAS[Subcategoria],$B608),SUMIFS(SAÍDAS[Valor],SAÍDAS[Categoria],$B$597,SAÍDAS[Mês],G$5,SAÍDAS[Ano],$B$5,SAÍDAS[Subcategoria],$B608))))</f>
        <v/>
      </c>
      <c r="H608" s="61" t="str">
        <f>IF($B608="","",IF($B$597="","",IF($F$4=1,SUMIFS(SAÍDAS[Valor],SAÍDAS[Categoria],$B$597,SAÍDAS[Status],"Concluído",SAÍDAS[Mês],H$5,SAÍDAS[Ano],$B$5,SAÍDAS[Subcategoria],$B608),SUMIFS(SAÍDAS[Valor],SAÍDAS[Categoria],$B$597,SAÍDAS[Mês],H$5,SAÍDAS[Ano],$B$5,SAÍDAS[Subcategoria],$B608))))</f>
        <v/>
      </c>
      <c r="I608" s="61" t="str">
        <f>IF($B608="","",IF($B$597="","",IF($F$4=1,SUMIFS(SAÍDAS[Valor],SAÍDAS[Categoria],$B$597,SAÍDAS[Status],"Concluído",SAÍDAS[Mês],I$5,SAÍDAS[Ano],$B$5,SAÍDAS[Subcategoria],$B608),SUMIFS(SAÍDAS[Valor],SAÍDAS[Categoria],$B$597,SAÍDAS[Mês],I$5,SAÍDAS[Ano],$B$5,SAÍDAS[Subcategoria],$B608))))</f>
        <v/>
      </c>
      <c r="J608" s="61" t="str">
        <f>IF($B608="","",IF($B$597="","",IF($F$4=1,SUMIFS(SAÍDAS[Valor],SAÍDAS[Categoria],$B$597,SAÍDAS[Status],"Concluído",SAÍDAS[Mês],J$5,SAÍDAS[Ano],$B$5,SAÍDAS[Subcategoria],$B608),SUMIFS(SAÍDAS[Valor],SAÍDAS[Categoria],$B$597,SAÍDAS[Mês],J$5,SAÍDAS[Ano],$B$5,SAÍDAS[Subcategoria],$B608))))</f>
        <v/>
      </c>
      <c r="K608" s="61" t="str">
        <f>IF($B608="","",IF($B$597="","",IF($F$4=1,SUMIFS(SAÍDAS[Valor],SAÍDAS[Categoria],$B$597,SAÍDAS[Status],"Concluído",SAÍDAS[Mês],K$5,SAÍDAS[Ano],$B$5,SAÍDAS[Subcategoria],$B608),SUMIFS(SAÍDAS[Valor],SAÍDAS[Categoria],$B$597,SAÍDAS[Mês],K$5,SAÍDAS[Ano],$B$5,SAÍDAS[Subcategoria],$B608))))</f>
        <v/>
      </c>
      <c r="L608" s="61" t="str">
        <f>IF($B608="","",IF($B$597="","",IF($F$4=1,SUMIFS(SAÍDAS[Valor],SAÍDAS[Categoria],$B$597,SAÍDAS[Status],"Concluído",SAÍDAS[Mês],L$5,SAÍDAS[Ano],$B$5,SAÍDAS[Subcategoria],$B608),SUMIFS(SAÍDAS[Valor],SAÍDAS[Categoria],$B$597,SAÍDAS[Mês],L$5,SAÍDAS[Ano],$B$5,SAÍDAS[Subcategoria],$B608))))</f>
        <v/>
      </c>
      <c r="M608" s="61" t="str">
        <f>IF($B608="","",IF($B$597="","",IF($F$4=1,SUMIFS(SAÍDAS[Valor],SAÍDAS[Categoria],$B$597,SAÍDAS[Status],"Concluído",SAÍDAS[Mês],M$5,SAÍDAS[Ano],$B$5,SAÍDAS[Subcategoria],$B608),SUMIFS(SAÍDAS[Valor],SAÍDAS[Categoria],$B$597,SAÍDAS[Mês],M$5,SAÍDAS[Ano],$B$5,SAÍDAS[Subcategoria],$B608))))</f>
        <v/>
      </c>
      <c r="N608" s="61" t="str">
        <f>IF($B608="","",IF($B$597="","",IF($F$4=1,SUMIFS(SAÍDAS[Valor],SAÍDAS[Categoria],$B$597,SAÍDAS[Status],"Concluído",SAÍDAS[Mês],N$5,SAÍDAS[Ano],$B$5,SAÍDAS[Subcategoria],$B608),SUMIFS(SAÍDAS[Valor],SAÍDAS[Categoria],$B$597,SAÍDAS[Mês],N$5,SAÍDAS[Ano],$B$5,SAÍDAS[Subcategoria],$B608))))</f>
        <v/>
      </c>
      <c r="O608" s="57">
        <f t="shared" si="25"/>
        <v>0</v>
      </c>
    </row>
    <row r="609" spans="2:15" x14ac:dyDescent="0.3">
      <c r="B609" s="93" t="str">
        <f>IF('PLANO DE CONTAS'!J128="","",'PLANO DE CONTAS'!J128)</f>
        <v/>
      </c>
      <c r="C609" s="61" t="str">
        <f>IF($B609="","",IF($B$597="","",IF($F$4=1,SUMIFS(SAÍDAS[Valor],SAÍDAS[Categoria],$B$597,SAÍDAS[Status],"Concluído",SAÍDAS[Mês],C$5,SAÍDAS[Ano],$B$5,SAÍDAS[Subcategoria],$B609),SUMIFS(SAÍDAS[Valor],SAÍDAS[Categoria],$B$597,SAÍDAS[Mês],C$5,SAÍDAS[Ano],$B$5,SAÍDAS[Subcategoria],$B609))))</f>
        <v/>
      </c>
      <c r="D609" s="61" t="str">
        <f>IF($B609="","",IF($B$597="","",IF($F$4=1,SUMIFS(SAÍDAS[Valor],SAÍDAS[Categoria],$B$597,SAÍDAS[Status],"Concluído",SAÍDAS[Mês],D$5,SAÍDAS[Ano],$B$5,SAÍDAS[Subcategoria],$B609),SUMIFS(SAÍDAS[Valor],SAÍDAS[Categoria],$B$597,SAÍDAS[Mês],D$5,SAÍDAS[Ano],$B$5,SAÍDAS[Subcategoria],$B609))))</f>
        <v/>
      </c>
      <c r="E609" s="61" t="str">
        <f>IF($B609="","",IF($B$597="","",IF($F$4=1,SUMIFS(SAÍDAS[Valor],SAÍDAS[Categoria],$B$597,SAÍDAS[Status],"Concluído",SAÍDAS[Mês],E$5,SAÍDAS[Ano],$B$5,SAÍDAS[Subcategoria],$B609),SUMIFS(SAÍDAS[Valor],SAÍDAS[Categoria],$B$597,SAÍDAS[Mês],E$5,SAÍDAS[Ano],$B$5,SAÍDAS[Subcategoria],$B609))))</f>
        <v/>
      </c>
      <c r="F609" s="61" t="str">
        <f>IF($B609="","",IF($B$597="","",IF($F$4=1,SUMIFS(SAÍDAS[Valor],SAÍDAS[Categoria],$B$597,SAÍDAS[Status],"Concluído",SAÍDAS[Mês],F$5,SAÍDAS[Ano],$B$5,SAÍDAS[Subcategoria],$B609),SUMIFS(SAÍDAS[Valor],SAÍDAS[Categoria],$B$597,SAÍDAS[Mês],F$5,SAÍDAS[Ano],$B$5,SAÍDAS[Subcategoria],$B609))))</f>
        <v/>
      </c>
      <c r="G609" s="61" t="str">
        <f>IF($B609="","",IF($B$597="","",IF($F$4=1,SUMIFS(SAÍDAS[Valor],SAÍDAS[Categoria],$B$597,SAÍDAS[Status],"Concluído",SAÍDAS[Mês],G$5,SAÍDAS[Ano],$B$5,SAÍDAS[Subcategoria],$B609),SUMIFS(SAÍDAS[Valor],SAÍDAS[Categoria],$B$597,SAÍDAS[Mês],G$5,SAÍDAS[Ano],$B$5,SAÍDAS[Subcategoria],$B609))))</f>
        <v/>
      </c>
      <c r="H609" s="61" t="str">
        <f>IF($B609="","",IF($B$597="","",IF($F$4=1,SUMIFS(SAÍDAS[Valor],SAÍDAS[Categoria],$B$597,SAÍDAS[Status],"Concluído",SAÍDAS[Mês],H$5,SAÍDAS[Ano],$B$5,SAÍDAS[Subcategoria],$B609),SUMIFS(SAÍDAS[Valor],SAÍDAS[Categoria],$B$597,SAÍDAS[Mês],H$5,SAÍDAS[Ano],$B$5,SAÍDAS[Subcategoria],$B609))))</f>
        <v/>
      </c>
      <c r="I609" s="61" t="str">
        <f>IF($B609="","",IF($B$597="","",IF($F$4=1,SUMIFS(SAÍDAS[Valor],SAÍDAS[Categoria],$B$597,SAÍDAS[Status],"Concluído",SAÍDAS[Mês],I$5,SAÍDAS[Ano],$B$5,SAÍDAS[Subcategoria],$B609),SUMIFS(SAÍDAS[Valor],SAÍDAS[Categoria],$B$597,SAÍDAS[Mês],I$5,SAÍDAS[Ano],$B$5,SAÍDAS[Subcategoria],$B609))))</f>
        <v/>
      </c>
      <c r="J609" s="61" t="str">
        <f>IF($B609="","",IF($B$597="","",IF($F$4=1,SUMIFS(SAÍDAS[Valor],SAÍDAS[Categoria],$B$597,SAÍDAS[Status],"Concluído",SAÍDAS[Mês],J$5,SAÍDAS[Ano],$B$5,SAÍDAS[Subcategoria],$B609),SUMIFS(SAÍDAS[Valor],SAÍDAS[Categoria],$B$597,SAÍDAS[Mês],J$5,SAÍDAS[Ano],$B$5,SAÍDAS[Subcategoria],$B609))))</f>
        <v/>
      </c>
      <c r="K609" s="61" t="str">
        <f>IF($B609="","",IF($B$597="","",IF($F$4=1,SUMIFS(SAÍDAS[Valor],SAÍDAS[Categoria],$B$597,SAÍDAS[Status],"Concluído",SAÍDAS[Mês],K$5,SAÍDAS[Ano],$B$5,SAÍDAS[Subcategoria],$B609),SUMIFS(SAÍDAS[Valor],SAÍDAS[Categoria],$B$597,SAÍDAS[Mês],K$5,SAÍDAS[Ano],$B$5,SAÍDAS[Subcategoria],$B609))))</f>
        <v/>
      </c>
      <c r="L609" s="61" t="str">
        <f>IF($B609="","",IF($B$597="","",IF($F$4=1,SUMIFS(SAÍDAS[Valor],SAÍDAS[Categoria],$B$597,SAÍDAS[Status],"Concluído",SAÍDAS[Mês],L$5,SAÍDAS[Ano],$B$5,SAÍDAS[Subcategoria],$B609),SUMIFS(SAÍDAS[Valor],SAÍDAS[Categoria],$B$597,SAÍDAS[Mês],L$5,SAÍDAS[Ano],$B$5,SAÍDAS[Subcategoria],$B609))))</f>
        <v/>
      </c>
      <c r="M609" s="61" t="str">
        <f>IF($B609="","",IF($B$597="","",IF($F$4=1,SUMIFS(SAÍDAS[Valor],SAÍDAS[Categoria],$B$597,SAÍDAS[Status],"Concluído",SAÍDAS[Mês],M$5,SAÍDAS[Ano],$B$5,SAÍDAS[Subcategoria],$B609),SUMIFS(SAÍDAS[Valor],SAÍDAS[Categoria],$B$597,SAÍDAS[Mês],M$5,SAÍDAS[Ano],$B$5,SAÍDAS[Subcategoria],$B609))))</f>
        <v/>
      </c>
      <c r="N609" s="61" t="str">
        <f>IF($B609="","",IF($B$597="","",IF($F$4=1,SUMIFS(SAÍDAS[Valor],SAÍDAS[Categoria],$B$597,SAÍDAS[Status],"Concluído",SAÍDAS[Mês],N$5,SAÍDAS[Ano],$B$5,SAÍDAS[Subcategoria],$B609),SUMIFS(SAÍDAS[Valor],SAÍDAS[Categoria],$B$597,SAÍDAS[Mês],N$5,SAÍDAS[Ano],$B$5,SAÍDAS[Subcategoria],$B609))))</f>
        <v/>
      </c>
      <c r="O609" s="57">
        <f t="shared" si="25"/>
        <v>0</v>
      </c>
    </row>
    <row r="610" spans="2:15" x14ac:dyDescent="0.3">
      <c r="B610" s="93" t="str">
        <f>IF('PLANO DE CONTAS'!J129="","",'PLANO DE CONTAS'!J129)</f>
        <v/>
      </c>
      <c r="C610" s="61" t="str">
        <f>IF($B610="","",IF($B$597="","",IF($F$4=1,SUMIFS(SAÍDAS[Valor],SAÍDAS[Categoria],$B$597,SAÍDAS[Status],"Concluído",SAÍDAS[Mês],C$5,SAÍDAS[Ano],$B$5,SAÍDAS[Subcategoria],$B610),SUMIFS(SAÍDAS[Valor],SAÍDAS[Categoria],$B$597,SAÍDAS[Mês],C$5,SAÍDAS[Ano],$B$5,SAÍDAS[Subcategoria],$B610))))</f>
        <v/>
      </c>
      <c r="D610" s="61" t="str">
        <f>IF($B610="","",IF($B$597="","",IF($F$4=1,SUMIFS(SAÍDAS[Valor],SAÍDAS[Categoria],$B$597,SAÍDAS[Status],"Concluído",SAÍDAS[Mês],D$5,SAÍDAS[Ano],$B$5,SAÍDAS[Subcategoria],$B610),SUMIFS(SAÍDAS[Valor],SAÍDAS[Categoria],$B$597,SAÍDAS[Mês],D$5,SAÍDAS[Ano],$B$5,SAÍDAS[Subcategoria],$B610))))</f>
        <v/>
      </c>
      <c r="E610" s="61" t="str">
        <f>IF($B610="","",IF($B$597="","",IF($F$4=1,SUMIFS(SAÍDAS[Valor],SAÍDAS[Categoria],$B$597,SAÍDAS[Status],"Concluído",SAÍDAS[Mês],E$5,SAÍDAS[Ano],$B$5,SAÍDAS[Subcategoria],$B610),SUMIFS(SAÍDAS[Valor],SAÍDAS[Categoria],$B$597,SAÍDAS[Mês],E$5,SAÍDAS[Ano],$B$5,SAÍDAS[Subcategoria],$B610))))</f>
        <v/>
      </c>
      <c r="F610" s="61" t="str">
        <f>IF($B610="","",IF($B$597="","",IF($F$4=1,SUMIFS(SAÍDAS[Valor],SAÍDAS[Categoria],$B$597,SAÍDAS[Status],"Concluído",SAÍDAS[Mês],F$5,SAÍDAS[Ano],$B$5,SAÍDAS[Subcategoria],$B610),SUMIFS(SAÍDAS[Valor],SAÍDAS[Categoria],$B$597,SAÍDAS[Mês],F$5,SAÍDAS[Ano],$B$5,SAÍDAS[Subcategoria],$B610))))</f>
        <v/>
      </c>
      <c r="G610" s="61" t="str">
        <f>IF($B610="","",IF($B$597="","",IF($F$4=1,SUMIFS(SAÍDAS[Valor],SAÍDAS[Categoria],$B$597,SAÍDAS[Status],"Concluído",SAÍDAS[Mês],G$5,SAÍDAS[Ano],$B$5,SAÍDAS[Subcategoria],$B610),SUMIFS(SAÍDAS[Valor],SAÍDAS[Categoria],$B$597,SAÍDAS[Mês],G$5,SAÍDAS[Ano],$B$5,SAÍDAS[Subcategoria],$B610))))</f>
        <v/>
      </c>
      <c r="H610" s="61" t="str">
        <f>IF($B610="","",IF($B$597="","",IF($F$4=1,SUMIFS(SAÍDAS[Valor],SAÍDAS[Categoria],$B$597,SAÍDAS[Status],"Concluído",SAÍDAS[Mês],H$5,SAÍDAS[Ano],$B$5,SAÍDAS[Subcategoria],$B610),SUMIFS(SAÍDAS[Valor],SAÍDAS[Categoria],$B$597,SAÍDAS[Mês],H$5,SAÍDAS[Ano],$B$5,SAÍDAS[Subcategoria],$B610))))</f>
        <v/>
      </c>
      <c r="I610" s="61" t="str">
        <f>IF($B610="","",IF($B$597="","",IF($F$4=1,SUMIFS(SAÍDAS[Valor],SAÍDAS[Categoria],$B$597,SAÍDAS[Status],"Concluído",SAÍDAS[Mês],I$5,SAÍDAS[Ano],$B$5,SAÍDAS[Subcategoria],$B610),SUMIFS(SAÍDAS[Valor],SAÍDAS[Categoria],$B$597,SAÍDAS[Mês],I$5,SAÍDAS[Ano],$B$5,SAÍDAS[Subcategoria],$B610))))</f>
        <v/>
      </c>
      <c r="J610" s="61" t="str">
        <f>IF($B610="","",IF($B$597="","",IF($F$4=1,SUMIFS(SAÍDAS[Valor],SAÍDAS[Categoria],$B$597,SAÍDAS[Status],"Concluído",SAÍDAS[Mês],J$5,SAÍDAS[Ano],$B$5,SAÍDAS[Subcategoria],$B610),SUMIFS(SAÍDAS[Valor],SAÍDAS[Categoria],$B$597,SAÍDAS[Mês],J$5,SAÍDAS[Ano],$B$5,SAÍDAS[Subcategoria],$B610))))</f>
        <v/>
      </c>
      <c r="K610" s="61" t="str">
        <f>IF($B610="","",IF($B$597="","",IF($F$4=1,SUMIFS(SAÍDAS[Valor],SAÍDAS[Categoria],$B$597,SAÍDAS[Status],"Concluído",SAÍDAS[Mês],K$5,SAÍDAS[Ano],$B$5,SAÍDAS[Subcategoria],$B610),SUMIFS(SAÍDAS[Valor],SAÍDAS[Categoria],$B$597,SAÍDAS[Mês],K$5,SAÍDAS[Ano],$B$5,SAÍDAS[Subcategoria],$B610))))</f>
        <v/>
      </c>
      <c r="L610" s="61" t="str">
        <f>IF($B610="","",IF($B$597="","",IF($F$4=1,SUMIFS(SAÍDAS[Valor],SAÍDAS[Categoria],$B$597,SAÍDAS[Status],"Concluído",SAÍDAS[Mês],L$5,SAÍDAS[Ano],$B$5,SAÍDAS[Subcategoria],$B610),SUMIFS(SAÍDAS[Valor],SAÍDAS[Categoria],$B$597,SAÍDAS[Mês],L$5,SAÍDAS[Ano],$B$5,SAÍDAS[Subcategoria],$B610))))</f>
        <v/>
      </c>
      <c r="M610" s="61" t="str">
        <f>IF($B610="","",IF($B$597="","",IF($F$4=1,SUMIFS(SAÍDAS[Valor],SAÍDAS[Categoria],$B$597,SAÍDAS[Status],"Concluído",SAÍDAS[Mês],M$5,SAÍDAS[Ano],$B$5,SAÍDAS[Subcategoria],$B610),SUMIFS(SAÍDAS[Valor],SAÍDAS[Categoria],$B$597,SAÍDAS[Mês],M$5,SAÍDAS[Ano],$B$5,SAÍDAS[Subcategoria],$B610))))</f>
        <v/>
      </c>
      <c r="N610" s="61" t="str">
        <f>IF($B610="","",IF($B$597="","",IF($F$4=1,SUMIFS(SAÍDAS[Valor],SAÍDAS[Categoria],$B$597,SAÍDAS[Status],"Concluído",SAÍDAS[Mês],N$5,SAÍDAS[Ano],$B$5,SAÍDAS[Subcategoria],$B610),SUMIFS(SAÍDAS[Valor],SAÍDAS[Categoria],$B$597,SAÍDAS[Mês],N$5,SAÍDAS[Ano],$B$5,SAÍDAS[Subcategoria],$B610))))</f>
        <v/>
      </c>
      <c r="O610" s="57">
        <f t="shared" si="25"/>
        <v>0</v>
      </c>
    </row>
    <row r="611" spans="2:15" x14ac:dyDescent="0.3">
      <c r="B611" s="93" t="str">
        <f>IF('PLANO DE CONTAS'!J130="","",'PLANO DE CONTAS'!J130)</f>
        <v/>
      </c>
      <c r="C611" s="61" t="str">
        <f>IF($B611="","",IF($B$597="","",IF($F$4=1,SUMIFS(SAÍDAS[Valor],SAÍDAS[Categoria],$B$597,SAÍDAS[Status],"Concluído",SAÍDAS[Mês],C$5,SAÍDAS[Ano],$B$5,SAÍDAS[Subcategoria],$B611),SUMIFS(SAÍDAS[Valor],SAÍDAS[Categoria],$B$597,SAÍDAS[Mês],C$5,SAÍDAS[Ano],$B$5,SAÍDAS[Subcategoria],$B611))))</f>
        <v/>
      </c>
      <c r="D611" s="61" t="str">
        <f>IF($B611="","",IF($B$597="","",IF($F$4=1,SUMIFS(SAÍDAS[Valor],SAÍDAS[Categoria],$B$597,SAÍDAS[Status],"Concluído",SAÍDAS[Mês],D$5,SAÍDAS[Ano],$B$5,SAÍDAS[Subcategoria],$B611),SUMIFS(SAÍDAS[Valor],SAÍDAS[Categoria],$B$597,SAÍDAS[Mês],D$5,SAÍDAS[Ano],$B$5,SAÍDAS[Subcategoria],$B611))))</f>
        <v/>
      </c>
      <c r="E611" s="61" t="str">
        <f>IF($B611="","",IF($B$597="","",IF($F$4=1,SUMIFS(SAÍDAS[Valor],SAÍDAS[Categoria],$B$597,SAÍDAS[Status],"Concluído",SAÍDAS[Mês],E$5,SAÍDAS[Ano],$B$5,SAÍDAS[Subcategoria],$B611),SUMIFS(SAÍDAS[Valor],SAÍDAS[Categoria],$B$597,SAÍDAS[Mês],E$5,SAÍDAS[Ano],$B$5,SAÍDAS[Subcategoria],$B611))))</f>
        <v/>
      </c>
      <c r="F611" s="61" t="str">
        <f>IF($B611="","",IF($B$597="","",IF($F$4=1,SUMIFS(SAÍDAS[Valor],SAÍDAS[Categoria],$B$597,SAÍDAS[Status],"Concluído",SAÍDAS[Mês],F$5,SAÍDAS[Ano],$B$5,SAÍDAS[Subcategoria],$B611),SUMIFS(SAÍDAS[Valor],SAÍDAS[Categoria],$B$597,SAÍDAS[Mês],F$5,SAÍDAS[Ano],$B$5,SAÍDAS[Subcategoria],$B611))))</f>
        <v/>
      </c>
      <c r="G611" s="61" t="str">
        <f>IF($B611="","",IF($B$597="","",IF($F$4=1,SUMIFS(SAÍDAS[Valor],SAÍDAS[Categoria],$B$597,SAÍDAS[Status],"Concluído",SAÍDAS[Mês],G$5,SAÍDAS[Ano],$B$5,SAÍDAS[Subcategoria],$B611),SUMIFS(SAÍDAS[Valor],SAÍDAS[Categoria],$B$597,SAÍDAS[Mês],G$5,SAÍDAS[Ano],$B$5,SAÍDAS[Subcategoria],$B611))))</f>
        <v/>
      </c>
      <c r="H611" s="61" t="str">
        <f>IF($B611="","",IF($B$597="","",IF($F$4=1,SUMIFS(SAÍDAS[Valor],SAÍDAS[Categoria],$B$597,SAÍDAS[Status],"Concluído",SAÍDAS[Mês],H$5,SAÍDAS[Ano],$B$5,SAÍDAS[Subcategoria],$B611),SUMIFS(SAÍDAS[Valor],SAÍDAS[Categoria],$B$597,SAÍDAS[Mês],H$5,SAÍDAS[Ano],$B$5,SAÍDAS[Subcategoria],$B611))))</f>
        <v/>
      </c>
      <c r="I611" s="61" t="str">
        <f>IF($B611="","",IF($B$597="","",IF($F$4=1,SUMIFS(SAÍDAS[Valor],SAÍDAS[Categoria],$B$597,SAÍDAS[Status],"Concluído",SAÍDAS[Mês],I$5,SAÍDAS[Ano],$B$5,SAÍDAS[Subcategoria],$B611),SUMIFS(SAÍDAS[Valor],SAÍDAS[Categoria],$B$597,SAÍDAS[Mês],I$5,SAÍDAS[Ano],$B$5,SAÍDAS[Subcategoria],$B611))))</f>
        <v/>
      </c>
      <c r="J611" s="61" t="str">
        <f>IF($B611="","",IF($B$597="","",IF($F$4=1,SUMIFS(SAÍDAS[Valor],SAÍDAS[Categoria],$B$597,SAÍDAS[Status],"Concluído",SAÍDAS[Mês],J$5,SAÍDAS[Ano],$B$5,SAÍDAS[Subcategoria],$B611),SUMIFS(SAÍDAS[Valor],SAÍDAS[Categoria],$B$597,SAÍDAS[Mês],J$5,SAÍDAS[Ano],$B$5,SAÍDAS[Subcategoria],$B611))))</f>
        <v/>
      </c>
      <c r="K611" s="61" t="str">
        <f>IF($B611="","",IF($B$597="","",IF($F$4=1,SUMIFS(SAÍDAS[Valor],SAÍDAS[Categoria],$B$597,SAÍDAS[Status],"Concluído",SAÍDAS[Mês],K$5,SAÍDAS[Ano],$B$5,SAÍDAS[Subcategoria],$B611),SUMIFS(SAÍDAS[Valor],SAÍDAS[Categoria],$B$597,SAÍDAS[Mês],K$5,SAÍDAS[Ano],$B$5,SAÍDAS[Subcategoria],$B611))))</f>
        <v/>
      </c>
      <c r="L611" s="61" t="str">
        <f>IF($B611="","",IF($B$597="","",IF($F$4=1,SUMIFS(SAÍDAS[Valor],SAÍDAS[Categoria],$B$597,SAÍDAS[Status],"Concluído",SAÍDAS[Mês],L$5,SAÍDAS[Ano],$B$5,SAÍDAS[Subcategoria],$B611),SUMIFS(SAÍDAS[Valor],SAÍDAS[Categoria],$B$597,SAÍDAS[Mês],L$5,SAÍDAS[Ano],$B$5,SAÍDAS[Subcategoria],$B611))))</f>
        <v/>
      </c>
      <c r="M611" s="61" t="str">
        <f>IF($B611="","",IF($B$597="","",IF($F$4=1,SUMIFS(SAÍDAS[Valor],SAÍDAS[Categoria],$B$597,SAÍDAS[Status],"Concluído",SAÍDAS[Mês],M$5,SAÍDAS[Ano],$B$5,SAÍDAS[Subcategoria],$B611),SUMIFS(SAÍDAS[Valor],SAÍDAS[Categoria],$B$597,SAÍDAS[Mês],M$5,SAÍDAS[Ano],$B$5,SAÍDAS[Subcategoria],$B611))))</f>
        <v/>
      </c>
      <c r="N611" s="61" t="str">
        <f>IF($B611="","",IF($B$597="","",IF($F$4=1,SUMIFS(SAÍDAS[Valor],SAÍDAS[Categoria],$B$597,SAÍDAS[Status],"Concluído",SAÍDAS[Mês],N$5,SAÍDAS[Ano],$B$5,SAÍDAS[Subcategoria],$B611),SUMIFS(SAÍDAS[Valor],SAÍDAS[Categoria],$B$597,SAÍDAS[Mês],N$5,SAÍDAS[Ano],$B$5,SAÍDAS[Subcategoria],$B611))))</f>
        <v/>
      </c>
      <c r="O611" s="57">
        <f t="shared" si="25"/>
        <v>0</v>
      </c>
    </row>
    <row r="612" spans="2:15" x14ac:dyDescent="0.3">
      <c r="B612" s="93" t="str">
        <f>IF('PLANO DE CONTAS'!J131="","",'PLANO DE CONTAS'!J131)</f>
        <v/>
      </c>
      <c r="C612" s="61" t="str">
        <f>IF($B612="","",IF($B$597="","",IF($F$4=1,SUMIFS(SAÍDAS[Valor],SAÍDAS[Categoria],$B$597,SAÍDAS[Status],"Concluído",SAÍDAS[Mês],C$5,SAÍDAS[Ano],$B$5,SAÍDAS[Subcategoria],$B612),SUMIFS(SAÍDAS[Valor],SAÍDAS[Categoria],$B$597,SAÍDAS[Mês],C$5,SAÍDAS[Ano],$B$5,SAÍDAS[Subcategoria],$B612))))</f>
        <v/>
      </c>
      <c r="D612" s="61" t="str">
        <f>IF($B612="","",IF($B$597="","",IF($F$4=1,SUMIFS(SAÍDAS[Valor],SAÍDAS[Categoria],$B$597,SAÍDAS[Status],"Concluído",SAÍDAS[Mês],D$5,SAÍDAS[Ano],$B$5,SAÍDAS[Subcategoria],$B612),SUMIFS(SAÍDAS[Valor],SAÍDAS[Categoria],$B$597,SAÍDAS[Mês],D$5,SAÍDAS[Ano],$B$5,SAÍDAS[Subcategoria],$B612))))</f>
        <v/>
      </c>
      <c r="E612" s="61" t="str">
        <f>IF($B612="","",IF($B$597="","",IF($F$4=1,SUMIFS(SAÍDAS[Valor],SAÍDAS[Categoria],$B$597,SAÍDAS[Status],"Concluído",SAÍDAS[Mês],E$5,SAÍDAS[Ano],$B$5,SAÍDAS[Subcategoria],$B612),SUMIFS(SAÍDAS[Valor],SAÍDAS[Categoria],$B$597,SAÍDAS[Mês],E$5,SAÍDAS[Ano],$B$5,SAÍDAS[Subcategoria],$B612))))</f>
        <v/>
      </c>
      <c r="F612" s="61" t="str">
        <f>IF($B612="","",IF($B$597="","",IF($F$4=1,SUMIFS(SAÍDAS[Valor],SAÍDAS[Categoria],$B$597,SAÍDAS[Status],"Concluído",SAÍDAS[Mês],F$5,SAÍDAS[Ano],$B$5,SAÍDAS[Subcategoria],$B612),SUMIFS(SAÍDAS[Valor],SAÍDAS[Categoria],$B$597,SAÍDAS[Mês],F$5,SAÍDAS[Ano],$B$5,SAÍDAS[Subcategoria],$B612))))</f>
        <v/>
      </c>
      <c r="G612" s="61" t="str">
        <f>IF($B612="","",IF($B$597="","",IF($F$4=1,SUMIFS(SAÍDAS[Valor],SAÍDAS[Categoria],$B$597,SAÍDAS[Status],"Concluído",SAÍDAS[Mês],G$5,SAÍDAS[Ano],$B$5,SAÍDAS[Subcategoria],$B612),SUMIFS(SAÍDAS[Valor],SAÍDAS[Categoria],$B$597,SAÍDAS[Mês],G$5,SAÍDAS[Ano],$B$5,SAÍDAS[Subcategoria],$B612))))</f>
        <v/>
      </c>
      <c r="H612" s="61" t="str">
        <f>IF($B612="","",IF($B$597="","",IF($F$4=1,SUMIFS(SAÍDAS[Valor],SAÍDAS[Categoria],$B$597,SAÍDAS[Status],"Concluído",SAÍDAS[Mês],H$5,SAÍDAS[Ano],$B$5,SAÍDAS[Subcategoria],$B612),SUMIFS(SAÍDAS[Valor],SAÍDAS[Categoria],$B$597,SAÍDAS[Mês],H$5,SAÍDAS[Ano],$B$5,SAÍDAS[Subcategoria],$B612))))</f>
        <v/>
      </c>
      <c r="I612" s="61" t="str">
        <f>IF($B612="","",IF($B$597="","",IF($F$4=1,SUMIFS(SAÍDAS[Valor],SAÍDAS[Categoria],$B$597,SAÍDAS[Status],"Concluído",SAÍDAS[Mês],I$5,SAÍDAS[Ano],$B$5,SAÍDAS[Subcategoria],$B612),SUMIFS(SAÍDAS[Valor],SAÍDAS[Categoria],$B$597,SAÍDAS[Mês],I$5,SAÍDAS[Ano],$B$5,SAÍDAS[Subcategoria],$B612))))</f>
        <v/>
      </c>
      <c r="J612" s="61" t="str">
        <f>IF($B612="","",IF($B$597="","",IF($F$4=1,SUMIFS(SAÍDAS[Valor],SAÍDAS[Categoria],$B$597,SAÍDAS[Status],"Concluído",SAÍDAS[Mês],J$5,SAÍDAS[Ano],$B$5,SAÍDAS[Subcategoria],$B612),SUMIFS(SAÍDAS[Valor],SAÍDAS[Categoria],$B$597,SAÍDAS[Mês],J$5,SAÍDAS[Ano],$B$5,SAÍDAS[Subcategoria],$B612))))</f>
        <v/>
      </c>
      <c r="K612" s="61" t="str">
        <f>IF($B612="","",IF($B$597="","",IF($F$4=1,SUMIFS(SAÍDAS[Valor],SAÍDAS[Categoria],$B$597,SAÍDAS[Status],"Concluído",SAÍDAS[Mês],K$5,SAÍDAS[Ano],$B$5,SAÍDAS[Subcategoria],$B612),SUMIFS(SAÍDAS[Valor],SAÍDAS[Categoria],$B$597,SAÍDAS[Mês],K$5,SAÍDAS[Ano],$B$5,SAÍDAS[Subcategoria],$B612))))</f>
        <v/>
      </c>
      <c r="L612" s="61" t="str">
        <f>IF($B612="","",IF($B$597="","",IF($F$4=1,SUMIFS(SAÍDAS[Valor],SAÍDAS[Categoria],$B$597,SAÍDAS[Status],"Concluído",SAÍDAS[Mês],L$5,SAÍDAS[Ano],$B$5,SAÍDAS[Subcategoria],$B612),SUMIFS(SAÍDAS[Valor],SAÍDAS[Categoria],$B$597,SAÍDAS[Mês],L$5,SAÍDAS[Ano],$B$5,SAÍDAS[Subcategoria],$B612))))</f>
        <v/>
      </c>
      <c r="M612" s="61" t="str">
        <f>IF($B612="","",IF($B$597="","",IF($F$4=1,SUMIFS(SAÍDAS[Valor],SAÍDAS[Categoria],$B$597,SAÍDAS[Status],"Concluído",SAÍDAS[Mês],M$5,SAÍDAS[Ano],$B$5,SAÍDAS[Subcategoria],$B612),SUMIFS(SAÍDAS[Valor],SAÍDAS[Categoria],$B$597,SAÍDAS[Mês],M$5,SAÍDAS[Ano],$B$5,SAÍDAS[Subcategoria],$B612))))</f>
        <v/>
      </c>
      <c r="N612" s="61" t="str">
        <f>IF($B612="","",IF($B$597="","",IF($F$4=1,SUMIFS(SAÍDAS[Valor],SAÍDAS[Categoria],$B$597,SAÍDAS[Status],"Concluído",SAÍDAS[Mês],N$5,SAÍDAS[Ano],$B$5,SAÍDAS[Subcategoria],$B612),SUMIFS(SAÍDAS[Valor],SAÍDAS[Categoria],$B$597,SAÍDAS[Mês],N$5,SAÍDAS[Ano],$B$5,SAÍDAS[Subcategoria],$B612))))</f>
        <v/>
      </c>
      <c r="O612" s="57">
        <f t="shared" si="25"/>
        <v>0</v>
      </c>
    </row>
    <row r="613" spans="2:15" x14ac:dyDescent="0.3">
      <c r="B613" s="93" t="str">
        <f>IF('PLANO DE CONTAS'!J132="","",'PLANO DE CONTAS'!J132)</f>
        <v/>
      </c>
      <c r="C613" s="61" t="str">
        <f>IF($B613="","",IF($B$597="","",IF($F$4=1,SUMIFS(SAÍDAS[Valor],SAÍDAS[Categoria],$B$597,SAÍDAS[Status],"Concluído",SAÍDAS[Mês],C$5,SAÍDAS[Ano],$B$5,SAÍDAS[Subcategoria],$B613),SUMIFS(SAÍDAS[Valor],SAÍDAS[Categoria],$B$597,SAÍDAS[Mês],C$5,SAÍDAS[Ano],$B$5,SAÍDAS[Subcategoria],$B613))))</f>
        <v/>
      </c>
      <c r="D613" s="61" t="str">
        <f>IF($B613="","",IF($B$597="","",IF($F$4=1,SUMIFS(SAÍDAS[Valor],SAÍDAS[Categoria],$B$597,SAÍDAS[Status],"Concluído",SAÍDAS[Mês],D$5,SAÍDAS[Ano],$B$5,SAÍDAS[Subcategoria],$B613),SUMIFS(SAÍDAS[Valor],SAÍDAS[Categoria],$B$597,SAÍDAS[Mês],D$5,SAÍDAS[Ano],$B$5,SAÍDAS[Subcategoria],$B613))))</f>
        <v/>
      </c>
      <c r="E613" s="61" t="str">
        <f>IF($B613="","",IF($B$597="","",IF($F$4=1,SUMIFS(SAÍDAS[Valor],SAÍDAS[Categoria],$B$597,SAÍDAS[Status],"Concluído",SAÍDAS[Mês],E$5,SAÍDAS[Ano],$B$5,SAÍDAS[Subcategoria],$B613),SUMIFS(SAÍDAS[Valor],SAÍDAS[Categoria],$B$597,SAÍDAS[Mês],E$5,SAÍDAS[Ano],$B$5,SAÍDAS[Subcategoria],$B613))))</f>
        <v/>
      </c>
      <c r="F613" s="61" t="str">
        <f>IF($B613="","",IF($B$597="","",IF($F$4=1,SUMIFS(SAÍDAS[Valor],SAÍDAS[Categoria],$B$597,SAÍDAS[Status],"Concluído",SAÍDAS[Mês],F$5,SAÍDAS[Ano],$B$5,SAÍDAS[Subcategoria],$B613),SUMIFS(SAÍDAS[Valor],SAÍDAS[Categoria],$B$597,SAÍDAS[Mês],F$5,SAÍDAS[Ano],$B$5,SAÍDAS[Subcategoria],$B613))))</f>
        <v/>
      </c>
      <c r="G613" s="61" t="str">
        <f>IF($B613="","",IF($B$597="","",IF($F$4=1,SUMIFS(SAÍDAS[Valor],SAÍDAS[Categoria],$B$597,SAÍDAS[Status],"Concluído",SAÍDAS[Mês],G$5,SAÍDAS[Ano],$B$5,SAÍDAS[Subcategoria],$B613),SUMIFS(SAÍDAS[Valor],SAÍDAS[Categoria],$B$597,SAÍDAS[Mês],G$5,SAÍDAS[Ano],$B$5,SAÍDAS[Subcategoria],$B613))))</f>
        <v/>
      </c>
      <c r="H613" s="61" t="str">
        <f>IF($B613="","",IF($B$597="","",IF($F$4=1,SUMIFS(SAÍDAS[Valor],SAÍDAS[Categoria],$B$597,SAÍDAS[Status],"Concluído",SAÍDAS[Mês],H$5,SAÍDAS[Ano],$B$5,SAÍDAS[Subcategoria],$B613),SUMIFS(SAÍDAS[Valor],SAÍDAS[Categoria],$B$597,SAÍDAS[Mês],H$5,SAÍDAS[Ano],$B$5,SAÍDAS[Subcategoria],$B613))))</f>
        <v/>
      </c>
      <c r="I613" s="61" t="str">
        <f>IF($B613="","",IF($B$597="","",IF($F$4=1,SUMIFS(SAÍDAS[Valor],SAÍDAS[Categoria],$B$597,SAÍDAS[Status],"Concluído",SAÍDAS[Mês],I$5,SAÍDAS[Ano],$B$5,SAÍDAS[Subcategoria],$B613),SUMIFS(SAÍDAS[Valor],SAÍDAS[Categoria],$B$597,SAÍDAS[Mês],I$5,SAÍDAS[Ano],$B$5,SAÍDAS[Subcategoria],$B613))))</f>
        <v/>
      </c>
      <c r="J613" s="61" t="str">
        <f>IF($B613="","",IF($B$597="","",IF($F$4=1,SUMIFS(SAÍDAS[Valor],SAÍDAS[Categoria],$B$597,SAÍDAS[Status],"Concluído",SAÍDAS[Mês],J$5,SAÍDAS[Ano],$B$5,SAÍDAS[Subcategoria],$B613),SUMIFS(SAÍDAS[Valor],SAÍDAS[Categoria],$B$597,SAÍDAS[Mês],J$5,SAÍDAS[Ano],$B$5,SAÍDAS[Subcategoria],$B613))))</f>
        <v/>
      </c>
      <c r="K613" s="61" t="str">
        <f>IF($B613="","",IF($B$597="","",IF($F$4=1,SUMIFS(SAÍDAS[Valor],SAÍDAS[Categoria],$B$597,SAÍDAS[Status],"Concluído",SAÍDAS[Mês],K$5,SAÍDAS[Ano],$B$5,SAÍDAS[Subcategoria],$B613),SUMIFS(SAÍDAS[Valor],SAÍDAS[Categoria],$B$597,SAÍDAS[Mês],K$5,SAÍDAS[Ano],$B$5,SAÍDAS[Subcategoria],$B613))))</f>
        <v/>
      </c>
      <c r="L613" s="61" t="str">
        <f>IF($B613="","",IF($B$597="","",IF($F$4=1,SUMIFS(SAÍDAS[Valor],SAÍDAS[Categoria],$B$597,SAÍDAS[Status],"Concluído",SAÍDAS[Mês],L$5,SAÍDAS[Ano],$B$5,SAÍDAS[Subcategoria],$B613),SUMIFS(SAÍDAS[Valor],SAÍDAS[Categoria],$B$597,SAÍDAS[Mês],L$5,SAÍDAS[Ano],$B$5,SAÍDAS[Subcategoria],$B613))))</f>
        <v/>
      </c>
      <c r="M613" s="61" t="str">
        <f>IF($B613="","",IF($B$597="","",IF($F$4=1,SUMIFS(SAÍDAS[Valor],SAÍDAS[Categoria],$B$597,SAÍDAS[Status],"Concluído",SAÍDAS[Mês],M$5,SAÍDAS[Ano],$B$5,SAÍDAS[Subcategoria],$B613),SUMIFS(SAÍDAS[Valor],SAÍDAS[Categoria],$B$597,SAÍDAS[Mês],M$5,SAÍDAS[Ano],$B$5,SAÍDAS[Subcategoria],$B613))))</f>
        <v/>
      </c>
      <c r="N613" s="61" t="str">
        <f>IF($B613="","",IF($B$597="","",IF($F$4=1,SUMIFS(SAÍDAS[Valor],SAÍDAS[Categoria],$B$597,SAÍDAS[Status],"Concluído",SAÍDAS[Mês],N$5,SAÍDAS[Ano],$B$5,SAÍDAS[Subcategoria],$B613),SUMIFS(SAÍDAS[Valor],SAÍDAS[Categoria],$B$597,SAÍDAS[Mês],N$5,SAÍDAS[Ano],$B$5,SAÍDAS[Subcategoria],$B613))))</f>
        <v/>
      </c>
      <c r="O613" s="57">
        <f t="shared" si="25"/>
        <v>0</v>
      </c>
    </row>
    <row r="614" spans="2:15" x14ac:dyDescent="0.3">
      <c r="B614" s="93" t="str">
        <f>IF('PLANO DE CONTAS'!J133="","",'PLANO DE CONTAS'!J133)</f>
        <v/>
      </c>
      <c r="C614" s="61" t="str">
        <f>IF($B614="","",IF($B$597="","",IF($F$4=1,SUMIFS(SAÍDAS[Valor],SAÍDAS[Categoria],$B$597,SAÍDAS[Status],"Concluído",SAÍDAS[Mês],C$5,SAÍDAS[Ano],$B$5,SAÍDAS[Subcategoria],$B614),SUMIFS(SAÍDAS[Valor],SAÍDAS[Categoria],$B$597,SAÍDAS[Mês],C$5,SAÍDAS[Ano],$B$5,SAÍDAS[Subcategoria],$B614))))</f>
        <v/>
      </c>
      <c r="D614" s="61" t="str">
        <f>IF($B614="","",IF($B$597="","",IF($F$4=1,SUMIFS(SAÍDAS[Valor],SAÍDAS[Categoria],$B$597,SAÍDAS[Status],"Concluído",SAÍDAS[Mês],D$5,SAÍDAS[Ano],$B$5,SAÍDAS[Subcategoria],$B614),SUMIFS(SAÍDAS[Valor],SAÍDAS[Categoria],$B$597,SAÍDAS[Mês],D$5,SAÍDAS[Ano],$B$5,SAÍDAS[Subcategoria],$B614))))</f>
        <v/>
      </c>
      <c r="E614" s="61" t="str">
        <f>IF($B614="","",IF($B$597="","",IF($F$4=1,SUMIFS(SAÍDAS[Valor],SAÍDAS[Categoria],$B$597,SAÍDAS[Status],"Concluído",SAÍDAS[Mês],E$5,SAÍDAS[Ano],$B$5,SAÍDAS[Subcategoria],$B614),SUMIFS(SAÍDAS[Valor],SAÍDAS[Categoria],$B$597,SAÍDAS[Mês],E$5,SAÍDAS[Ano],$B$5,SAÍDAS[Subcategoria],$B614))))</f>
        <v/>
      </c>
      <c r="F614" s="61" t="str">
        <f>IF($B614="","",IF($B$597="","",IF($F$4=1,SUMIFS(SAÍDAS[Valor],SAÍDAS[Categoria],$B$597,SAÍDAS[Status],"Concluído",SAÍDAS[Mês],F$5,SAÍDAS[Ano],$B$5,SAÍDAS[Subcategoria],$B614),SUMIFS(SAÍDAS[Valor],SAÍDAS[Categoria],$B$597,SAÍDAS[Mês],F$5,SAÍDAS[Ano],$B$5,SAÍDAS[Subcategoria],$B614))))</f>
        <v/>
      </c>
      <c r="G614" s="61" t="str">
        <f>IF($B614="","",IF($B$597="","",IF($F$4=1,SUMIFS(SAÍDAS[Valor],SAÍDAS[Categoria],$B$597,SAÍDAS[Status],"Concluído",SAÍDAS[Mês],G$5,SAÍDAS[Ano],$B$5,SAÍDAS[Subcategoria],$B614),SUMIFS(SAÍDAS[Valor],SAÍDAS[Categoria],$B$597,SAÍDAS[Mês],G$5,SAÍDAS[Ano],$B$5,SAÍDAS[Subcategoria],$B614))))</f>
        <v/>
      </c>
      <c r="H614" s="61" t="str">
        <f>IF($B614="","",IF($B$597="","",IF($F$4=1,SUMIFS(SAÍDAS[Valor],SAÍDAS[Categoria],$B$597,SAÍDAS[Status],"Concluído",SAÍDAS[Mês],H$5,SAÍDAS[Ano],$B$5,SAÍDAS[Subcategoria],$B614),SUMIFS(SAÍDAS[Valor],SAÍDAS[Categoria],$B$597,SAÍDAS[Mês],H$5,SAÍDAS[Ano],$B$5,SAÍDAS[Subcategoria],$B614))))</f>
        <v/>
      </c>
      <c r="I614" s="61" t="str">
        <f>IF($B614="","",IF($B$597="","",IF($F$4=1,SUMIFS(SAÍDAS[Valor],SAÍDAS[Categoria],$B$597,SAÍDAS[Status],"Concluído",SAÍDAS[Mês],I$5,SAÍDAS[Ano],$B$5,SAÍDAS[Subcategoria],$B614),SUMIFS(SAÍDAS[Valor],SAÍDAS[Categoria],$B$597,SAÍDAS[Mês],I$5,SAÍDAS[Ano],$B$5,SAÍDAS[Subcategoria],$B614))))</f>
        <v/>
      </c>
      <c r="J614" s="61" t="str">
        <f>IF($B614="","",IF($B$597="","",IF($F$4=1,SUMIFS(SAÍDAS[Valor],SAÍDAS[Categoria],$B$597,SAÍDAS[Status],"Concluído",SAÍDAS[Mês],J$5,SAÍDAS[Ano],$B$5,SAÍDAS[Subcategoria],$B614),SUMIFS(SAÍDAS[Valor],SAÍDAS[Categoria],$B$597,SAÍDAS[Mês],J$5,SAÍDAS[Ano],$B$5,SAÍDAS[Subcategoria],$B614))))</f>
        <v/>
      </c>
      <c r="K614" s="61" t="str">
        <f>IF($B614="","",IF($B$597="","",IF($F$4=1,SUMIFS(SAÍDAS[Valor],SAÍDAS[Categoria],$B$597,SAÍDAS[Status],"Concluído",SAÍDAS[Mês],K$5,SAÍDAS[Ano],$B$5,SAÍDAS[Subcategoria],$B614),SUMIFS(SAÍDAS[Valor],SAÍDAS[Categoria],$B$597,SAÍDAS[Mês],K$5,SAÍDAS[Ano],$B$5,SAÍDAS[Subcategoria],$B614))))</f>
        <v/>
      </c>
      <c r="L614" s="61" t="str">
        <f>IF($B614="","",IF($B$597="","",IF($F$4=1,SUMIFS(SAÍDAS[Valor],SAÍDAS[Categoria],$B$597,SAÍDAS[Status],"Concluído",SAÍDAS[Mês],L$5,SAÍDAS[Ano],$B$5,SAÍDAS[Subcategoria],$B614),SUMIFS(SAÍDAS[Valor],SAÍDAS[Categoria],$B$597,SAÍDAS[Mês],L$5,SAÍDAS[Ano],$B$5,SAÍDAS[Subcategoria],$B614))))</f>
        <v/>
      </c>
      <c r="M614" s="61" t="str">
        <f>IF($B614="","",IF($B$597="","",IF($F$4=1,SUMIFS(SAÍDAS[Valor],SAÍDAS[Categoria],$B$597,SAÍDAS[Status],"Concluído",SAÍDAS[Mês],M$5,SAÍDAS[Ano],$B$5,SAÍDAS[Subcategoria],$B614),SUMIFS(SAÍDAS[Valor],SAÍDAS[Categoria],$B$597,SAÍDAS[Mês],M$5,SAÍDAS[Ano],$B$5,SAÍDAS[Subcategoria],$B614))))</f>
        <v/>
      </c>
      <c r="N614" s="61" t="str">
        <f>IF($B614="","",IF($B$597="","",IF($F$4=1,SUMIFS(SAÍDAS[Valor],SAÍDAS[Categoria],$B$597,SAÍDAS[Status],"Concluído",SAÍDAS[Mês],N$5,SAÍDAS[Ano],$B$5,SAÍDAS[Subcategoria],$B614),SUMIFS(SAÍDAS[Valor],SAÍDAS[Categoria],$B$597,SAÍDAS[Mês],N$5,SAÍDAS[Ano],$B$5,SAÍDAS[Subcategoria],$B614))))</f>
        <v/>
      </c>
      <c r="O614" s="57">
        <f t="shared" si="25"/>
        <v>0</v>
      </c>
    </row>
    <row r="615" spans="2:15" x14ac:dyDescent="0.3">
      <c r="B615" s="93" t="str">
        <f>IF('PLANO DE CONTAS'!J134="","",'PLANO DE CONTAS'!J134)</f>
        <v/>
      </c>
      <c r="C615" s="61" t="str">
        <f>IF($B615="","",IF($B$597="","",IF($F$4=1,SUMIFS(SAÍDAS[Valor],SAÍDAS[Categoria],$B$597,SAÍDAS[Status],"Concluído",SAÍDAS[Mês],C$5,SAÍDAS[Ano],$B$5,SAÍDAS[Subcategoria],$B615),SUMIFS(SAÍDAS[Valor],SAÍDAS[Categoria],$B$597,SAÍDAS[Mês],C$5,SAÍDAS[Ano],$B$5,SAÍDAS[Subcategoria],$B615))))</f>
        <v/>
      </c>
      <c r="D615" s="61" t="str">
        <f>IF($B615="","",IF($B$597="","",IF($F$4=1,SUMIFS(SAÍDAS[Valor],SAÍDAS[Categoria],$B$597,SAÍDAS[Status],"Concluído",SAÍDAS[Mês],D$5,SAÍDAS[Ano],$B$5,SAÍDAS[Subcategoria],$B615),SUMIFS(SAÍDAS[Valor],SAÍDAS[Categoria],$B$597,SAÍDAS[Mês],D$5,SAÍDAS[Ano],$B$5,SAÍDAS[Subcategoria],$B615))))</f>
        <v/>
      </c>
      <c r="E615" s="61" t="str">
        <f>IF($B615="","",IF($B$597="","",IF($F$4=1,SUMIFS(SAÍDAS[Valor],SAÍDAS[Categoria],$B$597,SAÍDAS[Status],"Concluído",SAÍDAS[Mês],E$5,SAÍDAS[Ano],$B$5,SAÍDAS[Subcategoria],$B615),SUMIFS(SAÍDAS[Valor],SAÍDAS[Categoria],$B$597,SAÍDAS[Mês],E$5,SAÍDAS[Ano],$B$5,SAÍDAS[Subcategoria],$B615))))</f>
        <v/>
      </c>
      <c r="F615" s="61" t="str">
        <f>IF($B615="","",IF($B$597="","",IF($F$4=1,SUMIFS(SAÍDAS[Valor],SAÍDAS[Categoria],$B$597,SAÍDAS[Status],"Concluído",SAÍDAS[Mês],F$5,SAÍDAS[Ano],$B$5,SAÍDAS[Subcategoria],$B615),SUMIFS(SAÍDAS[Valor],SAÍDAS[Categoria],$B$597,SAÍDAS[Mês],F$5,SAÍDAS[Ano],$B$5,SAÍDAS[Subcategoria],$B615))))</f>
        <v/>
      </c>
      <c r="G615" s="61" t="str">
        <f>IF($B615="","",IF($B$597="","",IF($F$4=1,SUMIFS(SAÍDAS[Valor],SAÍDAS[Categoria],$B$597,SAÍDAS[Status],"Concluído",SAÍDAS[Mês],G$5,SAÍDAS[Ano],$B$5,SAÍDAS[Subcategoria],$B615),SUMIFS(SAÍDAS[Valor],SAÍDAS[Categoria],$B$597,SAÍDAS[Mês],G$5,SAÍDAS[Ano],$B$5,SAÍDAS[Subcategoria],$B615))))</f>
        <v/>
      </c>
      <c r="H615" s="61" t="str">
        <f>IF($B615="","",IF($B$597="","",IF($F$4=1,SUMIFS(SAÍDAS[Valor],SAÍDAS[Categoria],$B$597,SAÍDAS[Status],"Concluído",SAÍDAS[Mês],H$5,SAÍDAS[Ano],$B$5,SAÍDAS[Subcategoria],$B615),SUMIFS(SAÍDAS[Valor],SAÍDAS[Categoria],$B$597,SAÍDAS[Mês],H$5,SAÍDAS[Ano],$B$5,SAÍDAS[Subcategoria],$B615))))</f>
        <v/>
      </c>
      <c r="I615" s="61" t="str">
        <f>IF($B615="","",IF($B$597="","",IF($F$4=1,SUMIFS(SAÍDAS[Valor],SAÍDAS[Categoria],$B$597,SAÍDAS[Status],"Concluído",SAÍDAS[Mês],I$5,SAÍDAS[Ano],$B$5,SAÍDAS[Subcategoria],$B615),SUMIFS(SAÍDAS[Valor],SAÍDAS[Categoria],$B$597,SAÍDAS[Mês],I$5,SAÍDAS[Ano],$B$5,SAÍDAS[Subcategoria],$B615))))</f>
        <v/>
      </c>
      <c r="J615" s="61" t="str">
        <f>IF($B615="","",IF($B$597="","",IF($F$4=1,SUMIFS(SAÍDAS[Valor],SAÍDAS[Categoria],$B$597,SAÍDAS[Status],"Concluído",SAÍDAS[Mês],J$5,SAÍDAS[Ano],$B$5,SAÍDAS[Subcategoria],$B615),SUMIFS(SAÍDAS[Valor],SAÍDAS[Categoria],$B$597,SAÍDAS[Mês],J$5,SAÍDAS[Ano],$B$5,SAÍDAS[Subcategoria],$B615))))</f>
        <v/>
      </c>
      <c r="K615" s="61" t="str">
        <f>IF($B615="","",IF($B$597="","",IF($F$4=1,SUMIFS(SAÍDAS[Valor],SAÍDAS[Categoria],$B$597,SAÍDAS[Status],"Concluído",SAÍDAS[Mês],K$5,SAÍDAS[Ano],$B$5,SAÍDAS[Subcategoria],$B615),SUMIFS(SAÍDAS[Valor],SAÍDAS[Categoria],$B$597,SAÍDAS[Mês],K$5,SAÍDAS[Ano],$B$5,SAÍDAS[Subcategoria],$B615))))</f>
        <v/>
      </c>
      <c r="L615" s="61" t="str">
        <f>IF($B615="","",IF($B$597="","",IF($F$4=1,SUMIFS(SAÍDAS[Valor],SAÍDAS[Categoria],$B$597,SAÍDAS[Status],"Concluído",SAÍDAS[Mês],L$5,SAÍDAS[Ano],$B$5,SAÍDAS[Subcategoria],$B615),SUMIFS(SAÍDAS[Valor],SAÍDAS[Categoria],$B$597,SAÍDAS[Mês],L$5,SAÍDAS[Ano],$B$5,SAÍDAS[Subcategoria],$B615))))</f>
        <v/>
      </c>
      <c r="M615" s="61" t="str">
        <f>IF($B615="","",IF($B$597="","",IF($F$4=1,SUMIFS(SAÍDAS[Valor],SAÍDAS[Categoria],$B$597,SAÍDAS[Status],"Concluído",SAÍDAS[Mês],M$5,SAÍDAS[Ano],$B$5,SAÍDAS[Subcategoria],$B615),SUMIFS(SAÍDAS[Valor],SAÍDAS[Categoria],$B$597,SAÍDAS[Mês],M$5,SAÍDAS[Ano],$B$5,SAÍDAS[Subcategoria],$B615))))</f>
        <v/>
      </c>
      <c r="N615" s="61" t="str">
        <f>IF($B615="","",IF($B$597="","",IF($F$4=1,SUMIFS(SAÍDAS[Valor],SAÍDAS[Categoria],$B$597,SAÍDAS[Status],"Concluído",SAÍDAS[Mês],N$5,SAÍDAS[Ano],$B$5,SAÍDAS[Subcategoria],$B615),SUMIFS(SAÍDAS[Valor],SAÍDAS[Categoria],$B$597,SAÍDAS[Mês],N$5,SAÍDAS[Ano],$B$5,SAÍDAS[Subcategoria],$B615))))</f>
        <v/>
      </c>
      <c r="O615" s="57">
        <f t="shared" si="25"/>
        <v>0</v>
      </c>
    </row>
    <row r="616" spans="2:15" x14ac:dyDescent="0.3">
      <c r="B616" s="93" t="str">
        <f>IF('PLANO DE CONTAS'!J135="","",'PLANO DE CONTAS'!J135)</f>
        <v/>
      </c>
      <c r="C616" s="61" t="str">
        <f>IF($B616="","",IF($B$597="","",IF($F$4=1,SUMIFS(SAÍDAS[Valor],SAÍDAS[Categoria],$B$597,SAÍDAS[Status],"Concluído",SAÍDAS[Mês],C$5,SAÍDAS[Ano],$B$5,SAÍDAS[Subcategoria],$B616),SUMIFS(SAÍDAS[Valor],SAÍDAS[Categoria],$B$597,SAÍDAS[Mês],C$5,SAÍDAS[Ano],$B$5,SAÍDAS[Subcategoria],$B616))))</f>
        <v/>
      </c>
      <c r="D616" s="61" t="str">
        <f>IF($B616="","",IF($B$597="","",IF($F$4=1,SUMIFS(SAÍDAS[Valor],SAÍDAS[Categoria],$B$597,SAÍDAS[Status],"Concluído",SAÍDAS[Mês],D$5,SAÍDAS[Ano],$B$5,SAÍDAS[Subcategoria],$B616),SUMIFS(SAÍDAS[Valor],SAÍDAS[Categoria],$B$597,SAÍDAS[Mês],D$5,SAÍDAS[Ano],$B$5,SAÍDAS[Subcategoria],$B616))))</f>
        <v/>
      </c>
      <c r="E616" s="61" t="str">
        <f>IF($B616="","",IF($B$597="","",IF($F$4=1,SUMIFS(SAÍDAS[Valor],SAÍDAS[Categoria],$B$597,SAÍDAS[Status],"Concluído",SAÍDAS[Mês],E$5,SAÍDAS[Ano],$B$5,SAÍDAS[Subcategoria],$B616),SUMIFS(SAÍDAS[Valor],SAÍDAS[Categoria],$B$597,SAÍDAS[Mês],E$5,SAÍDAS[Ano],$B$5,SAÍDAS[Subcategoria],$B616))))</f>
        <v/>
      </c>
      <c r="F616" s="61" t="str">
        <f>IF($B616="","",IF($B$597="","",IF($F$4=1,SUMIFS(SAÍDAS[Valor],SAÍDAS[Categoria],$B$597,SAÍDAS[Status],"Concluído",SAÍDAS[Mês],F$5,SAÍDAS[Ano],$B$5,SAÍDAS[Subcategoria],$B616),SUMIFS(SAÍDAS[Valor],SAÍDAS[Categoria],$B$597,SAÍDAS[Mês],F$5,SAÍDAS[Ano],$B$5,SAÍDAS[Subcategoria],$B616))))</f>
        <v/>
      </c>
      <c r="G616" s="61" t="str">
        <f>IF($B616="","",IF($B$597="","",IF($F$4=1,SUMIFS(SAÍDAS[Valor],SAÍDAS[Categoria],$B$597,SAÍDAS[Status],"Concluído",SAÍDAS[Mês],G$5,SAÍDAS[Ano],$B$5,SAÍDAS[Subcategoria],$B616),SUMIFS(SAÍDAS[Valor],SAÍDAS[Categoria],$B$597,SAÍDAS[Mês],G$5,SAÍDAS[Ano],$B$5,SAÍDAS[Subcategoria],$B616))))</f>
        <v/>
      </c>
      <c r="H616" s="61" t="str">
        <f>IF($B616="","",IF($B$597="","",IF($F$4=1,SUMIFS(SAÍDAS[Valor],SAÍDAS[Categoria],$B$597,SAÍDAS[Status],"Concluído",SAÍDAS[Mês],H$5,SAÍDAS[Ano],$B$5,SAÍDAS[Subcategoria],$B616),SUMIFS(SAÍDAS[Valor],SAÍDAS[Categoria],$B$597,SAÍDAS[Mês],H$5,SAÍDAS[Ano],$B$5,SAÍDAS[Subcategoria],$B616))))</f>
        <v/>
      </c>
      <c r="I616" s="61" t="str">
        <f>IF($B616="","",IF($B$597="","",IF($F$4=1,SUMIFS(SAÍDAS[Valor],SAÍDAS[Categoria],$B$597,SAÍDAS[Status],"Concluído",SAÍDAS[Mês],I$5,SAÍDAS[Ano],$B$5,SAÍDAS[Subcategoria],$B616),SUMIFS(SAÍDAS[Valor],SAÍDAS[Categoria],$B$597,SAÍDAS[Mês],I$5,SAÍDAS[Ano],$B$5,SAÍDAS[Subcategoria],$B616))))</f>
        <v/>
      </c>
      <c r="J616" s="61" t="str">
        <f>IF($B616="","",IF($B$597="","",IF($F$4=1,SUMIFS(SAÍDAS[Valor],SAÍDAS[Categoria],$B$597,SAÍDAS[Status],"Concluído",SAÍDAS[Mês],J$5,SAÍDAS[Ano],$B$5,SAÍDAS[Subcategoria],$B616),SUMIFS(SAÍDAS[Valor],SAÍDAS[Categoria],$B$597,SAÍDAS[Mês],J$5,SAÍDAS[Ano],$B$5,SAÍDAS[Subcategoria],$B616))))</f>
        <v/>
      </c>
      <c r="K616" s="61" t="str">
        <f>IF($B616="","",IF($B$597="","",IF($F$4=1,SUMIFS(SAÍDAS[Valor],SAÍDAS[Categoria],$B$597,SAÍDAS[Status],"Concluído",SAÍDAS[Mês],K$5,SAÍDAS[Ano],$B$5,SAÍDAS[Subcategoria],$B616),SUMIFS(SAÍDAS[Valor],SAÍDAS[Categoria],$B$597,SAÍDAS[Mês],K$5,SAÍDAS[Ano],$B$5,SAÍDAS[Subcategoria],$B616))))</f>
        <v/>
      </c>
      <c r="L616" s="61" t="str">
        <f>IF($B616="","",IF($B$597="","",IF($F$4=1,SUMIFS(SAÍDAS[Valor],SAÍDAS[Categoria],$B$597,SAÍDAS[Status],"Concluído",SAÍDAS[Mês],L$5,SAÍDAS[Ano],$B$5,SAÍDAS[Subcategoria],$B616),SUMIFS(SAÍDAS[Valor],SAÍDAS[Categoria],$B$597,SAÍDAS[Mês],L$5,SAÍDAS[Ano],$B$5,SAÍDAS[Subcategoria],$B616))))</f>
        <v/>
      </c>
      <c r="M616" s="61" t="str">
        <f>IF($B616="","",IF($B$597="","",IF($F$4=1,SUMIFS(SAÍDAS[Valor],SAÍDAS[Categoria],$B$597,SAÍDAS[Status],"Concluído",SAÍDAS[Mês],M$5,SAÍDAS[Ano],$B$5,SAÍDAS[Subcategoria],$B616),SUMIFS(SAÍDAS[Valor],SAÍDAS[Categoria],$B$597,SAÍDAS[Mês],M$5,SAÍDAS[Ano],$B$5,SAÍDAS[Subcategoria],$B616))))</f>
        <v/>
      </c>
      <c r="N616" s="61" t="str">
        <f>IF($B616="","",IF($B$597="","",IF($F$4=1,SUMIFS(SAÍDAS[Valor],SAÍDAS[Categoria],$B$597,SAÍDAS[Status],"Concluído",SAÍDAS[Mês],N$5,SAÍDAS[Ano],$B$5,SAÍDAS[Subcategoria],$B616),SUMIFS(SAÍDAS[Valor],SAÍDAS[Categoria],$B$597,SAÍDAS[Mês],N$5,SAÍDAS[Ano],$B$5,SAÍDAS[Subcategoria],$B616))))</f>
        <v/>
      </c>
      <c r="O616" s="57">
        <f t="shared" si="25"/>
        <v>0</v>
      </c>
    </row>
    <row r="617" spans="2:15" x14ac:dyDescent="0.3">
      <c r="B617" s="93" t="str">
        <f>IF('PLANO DE CONTAS'!J136="","",'PLANO DE CONTAS'!J136)</f>
        <v/>
      </c>
      <c r="C617" s="61" t="str">
        <f>IF($B617="","",IF($B$597="","",IF($F$4=1,SUMIFS(SAÍDAS[Valor],SAÍDAS[Categoria],$B$597,SAÍDAS[Status],"Concluído",SAÍDAS[Mês],C$5,SAÍDAS[Ano],$B$5,SAÍDAS[Subcategoria],$B617),SUMIFS(SAÍDAS[Valor],SAÍDAS[Categoria],$B$597,SAÍDAS[Mês],C$5,SAÍDAS[Ano],$B$5,SAÍDAS[Subcategoria],$B617))))</f>
        <v/>
      </c>
      <c r="D617" s="61" t="str">
        <f>IF($B617="","",IF($B$597="","",IF($F$4=1,SUMIFS(SAÍDAS[Valor],SAÍDAS[Categoria],$B$597,SAÍDAS[Status],"Concluído",SAÍDAS[Mês],D$5,SAÍDAS[Ano],$B$5,SAÍDAS[Subcategoria],$B617),SUMIFS(SAÍDAS[Valor],SAÍDAS[Categoria],$B$597,SAÍDAS[Mês],D$5,SAÍDAS[Ano],$B$5,SAÍDAS[Subcategoria],$B617))))</f>
        <v/>
      </c>
      <c r="E617" s="61" t="str">
        <f>IF($B617="","",IF($B$597="","",IF($F$4=1,SUMIFS(SAÍDAS[Valor],SAÍDAS[Categoria],$B$597,SAÍDAS[Status],"Concluído",SAÍDAS[Mês],E$5,SAÍDAS[Ano],$B$5,SAÍDAS[Subcategoria],$B617),SUMIFS(SAÍDAS[Valor],SAÍDAS[Categoria],$B$597,SAÍDAS[Mês],E$5,SAÍDAS[Ano],$B$5,SAÍDAS[Subcategoria],$B617))))</f>
        <v/>
      </c>
      <c r="F617" s="61" t="str">
        <f>IF($B617="","",IF($B$597="","",IF($F$4=1,SUMIFS(SAÍDAS[Valor],SAÍDAS[Categoria],$B$597,SAÍDAS[Status],"Concluído",SAÍDAS[Mês],F$5,SAÍDAS[Ano],$B$5,SAÍDAS[Subcategoria],$B617),SUMIFS(SAÍDAS[Valor],SAÍDAS[Categoria],$B$597,SAÍDAS[Mês],F$5,SAÍDAS[Ano],$B$5,SAÍDAS[Subcategoria],$B617))))</f>
        <v/>
      </c>
      <c r="G617" s="61" t="str">
        <f>IF($B617="","",IF($B$597="","",IF($F$4=1,SUMIFS(SAÍDAS[Valor],SAÍDAS[Categoria],$B$597,SAÍDAS[Status],"Concluído",SAÍDAS[Mês],G$5,SAÍDAS[Ano],$B$5,SAÍDAS[Subcategoria],$B617),SUMIFS(SAÍDAS[Valor],SAÍDAS[Categoria],$B$597,SAÍDAS[Mês],G$5,SAÍDAS[Ano],$B$5,SAÍDAS[Subcategoria],$B617))))</f>
        <v/>
      </c>
      <c r="H617" s="61" t="str">
        <f>IF($B617="","",IF($B$597="","",IF($F$4=1,SUMIFS(SAÍDAS[Valor],SAÍDAS[Categoria],$B$597,SAÍDAS[Status],"Concluído",SAÍDAS[Mês],H$5,SAÍDAS[Ano],$B$5,SAÍDAS[Subcategoria],$B617),SUMIFS(SAÍDAS[Valor],SAÍDAS[Categoria],$B$597,SAÍDAS[Mês],H$5,SAÍDAS[Ano],$B$5,SAÍDAS[Subcategoria],$B617))))</f>
        <v/>
      </c>
      <c r="I617" s="61" t="str">
        <f>IF($B617="","",IF($B$597="","",IF($F$4=1,SUMIFS(SAÍDAS[Valor],SAÍDAS[Categoria],$B$597,SAÍDAS[Status],"Concluído",SAÍDAS[Mês],I$5,SAÍDAS[Ano],$B$5,SAÍDAS[Subcategoria],$B617),SUMIFS(SAÍDAS[Valor],SAÍDAS[Categoria],$B$597,SAÍDAS[Mês],I$5,SAÍDAS[Ano],$B$5,SAÍDAS[Subcategoria],$B617))))</f>
        <v/>
      </c>
      <c r="J617" s="61" t="str">
        <f>IF($B617="","",IF($B$597="","",IF($F$4=1,SUMIFS(SAÍDAS[Valor],SAÍDAS[Categoria],$B$597,SAÍDAS[Status],"Concluído",SAÍDAS[Mês],J$5,SAÍDAS[Ano],$B$5,SAÍDAS[Subcategoria],$B617),SUMIFS(SAÍDAS[Valor],SAÍDAS[Categoria],$B$597,SAÍDAS[Mês],J$5,SAÍDAS[Ano],$B$5,SAÍDAS[Subcategoria],$B617))))</f>
        <v/>
      </c>
      <c r="K617" s="61" t="str">
        <f>IF($B617="","",IF($B$597="","",IF($F$4=1,SUMIFS(SAÍDAS[Valor],SAÍDAS[Categoria],$B$597,SAÍDAS[Status],"Concluído",SAÍDAS[Mês],K$5,SAÍDAS[Ano],$B$5,SAÍDAS[Subcategoria],$B617),SUMIFS(SAÍDAS[Valor],SAÍDAS[Categoria],$B$597,SAÍDAS[Mês],K$5,SAÍDAS[Ano],$B$5,SAÍDAS[Subcategoria],$B617))))</f>
        <v/>
      </c>
      <c r="L617" s="61" t="str">
        <f>IF($B617="","",IF($B$597="","",IF($F$4=1,SUMIFS(SAÍDAS[Valor],SAÍDAS[Categoria],$B$597,SAÍDAS[Status],"Concluído",SAÍDAS[Mês],L$5,SAÍDAS[Ano],$B$5,SAÍDAS[Subcategoria],$B617),SUMIFS(SAÍDAS[Valor],SAÍDAS[Categoria],$B$597,SAÍDAS[Mês],L$5,SAÍDAS[Ano],$B$5,SAÍDAS[Subcategoria],$B617))))</f>
        <v/>
      </c>
      <c r="M617" s="61" t="str">
        <f>IF($B617="","",IF($B$597="","",IF($F$4=1,SUMIFS(SAÍDAS[Valor],SAÍDAS[Categoria],$B$597,SAÍDAS[Status],"Concluído",SAÍDAS[Mês],M$5,SAÍDAS[Ano],$B$5,SAÍDAS[Subcategoria],$B617),SUMIFS(SAÍDAS[Valor],SAÍDAS[Categoria],$B$597,SAÍDAS[Mês],M$5,SAÍDAS[Ano],$B$5,SAÍDAS[Subcategoria],$B617))))</f>
        <v/>
      </c>
      <c r="N617" s="61" t="str">
        <f>IF($B617="","",IF($B$597="","",IF($F$4=1,SUMIFS(SAÍDAS[Valor],SAÍDAS[Categoria],$B$597,SAÍDAS[Status],"Concluído",SAÍDAS[Mês],N$5,SAÍDAS[Ano],$B$5,SAÍDAS[Subcategoria],$B617),SUMIFS(SAÍDAS[Valor],SAÍDAS[Categoria],$B$597,SAÍDAS[Mês],N$5,SAÍDAS[Ano],$B$5,SAÍDAS[Subcategoria],$B617))))</f>
        <v/>
      </c>
      <c r="O617" s="57">
        <f t="shared" si="25"/>
        <v>0</v>
      </c>
    </row>
    <row r="618" spans="2:15" x14ac:dyDescent="0.3">
      <c r="B618" s="92" t="str">
        <f>IF('PLANO DE CONTAS'!L116="","",'PLANO DE CONTAS'!L116)</f>
        <v>Despesa 10</v>
      </c>
      <c r="C618" s="95">
        <f>IF($B618="","",IF($F$4=1,SUMIFS(SAÍDAS[Valor],SAÍDAS[Categoria],$B618,SAÍDAS[Status],"Concluído",SAÍDAS[Mês],C$5,SAÍDAS[Ano],$B$5),SUMIFS(SAÍDAS[Valor],SAÍDAS[Categoria],$B618,SAÍDAS[Mês],C$5,SAÍDAS[Ano],$B$5)))</f>
        <v>0</v>
      </c>
      <c r="D618" s="95">
        <f>IF($B618="","",IF($F$4=1,SUMIFS(SAÍDAS[Valor],SAÍDAS[Categoria],$B618,SAÍDAS[Status],"Concluído",SAÍDAS[Mês],D$5,SAÍDAS[Ano],$B$5),SUMIFS(SAÍDAS[Valor],SAÍDAS[Categoria],$B618,SAÍDAS[Mês],D$5,SAÍDAS[Ano],$B$5)))</f>
        <v>0</v>
      </c>
      <c r="E618" s="95">
        <f>IF($B618="","",IF($F$4=1,SUMIFS(SAÍDAS[Valor],SAÍDAS[Categoria],$B618,SAÍDAS[Status],"Concluído",SAÍDAS[Mês],E$5,SAÍDAS[Ano],$B$5),SUMIFS(SAÍDAS[Valor],SAÍDAS[Categoria],$B618,SAÍDAS[Mês],E$5,SAÍDAS[Ano],$B$5)))</f>
        <v>0</v>
      </c>
      <c r="F618" s="95">
        <f>IF($B618="","",IF($F$4=1,SUMIFS(SAÍDAS[Valor],SAÍDAS[Categoria],$B618,SAÍDAS[Status],"Concluído",SAÍDAS[Mês],F$5,SAÍDAS[Ano],$B$5),SUMIFS(SAÍDAS[Valor],SAÍDAS[Categoria],$B618,SAÍDAS[Mês],F$5,SAÍDAS[Ano],$B$5)))</f>
        <v>0</v>
      </c>
      <c r="G618" s="95">
        <f>IF($B618="","",IF($F$4=1,SUMIFS(SAÍDAS[Valor],SAÍDAS[Categoria],$B618,SAÍDAS[Status],"Concluído",SAÍDAS[Mês],G$5,SAÍDAS[Ano],$B$5),SUMIFS(SAÍDAS[Valor],SAÍDAS[Categoria],$B618,SAÍDAS[Mês],G$5,SAÍDAS[Ano],$B$5)))</f>
        <v>0</v>
      </c>
      <c r="H618" s="95">
        <f>IF($B618="","",IF($F$4=1,SUMIFS(SAÍDAS[Valor],SAÍDAS[Categoria],$B618,SAÍDAS[Status],"Concluído",SAÍDAS[Mês],H$5,SAÍDAS[Ano],$B$5),SUMIFS(SAÍDAS[Valor],SAÍDAS[Categoria],$B618,SAÍDAS[Mês],H$5,SAÍDAS[Ano],$B$5)))</f>
        <v>0</v>
      </c>
      <c r="I618" s="95">
        <f>IF($B618="","",IF($F$4=1,SUMIFS(SAÍDAS[Valor],SAÍDAS[Categoria],$B618,SAÍDAS[Status],"Concluído",SAÍDAS[Mês],I$5,SAÍDAS[Ano],$B$5),SUMIFS(SAÍDAS[Valor],SAÍDAS[Categoria],$B618,SAÍDAS[Mês],I$5,SAÍDAS[Ano],$B$5)))</f>
        <v>0</v>
      </c>
      <c r="J618" s="95">
        <f>IF($B618="","",IF($F$4=1,SUMIFS(SAÍDAS[Valor],SAÍDAS[Categoria],$B618,SAÍDAS[Status],"Concluído",SAÍDAS[Mês],J$5,SAÍDAS[Ano],$B$5),SUMIFS(SAÍDAS[Valor],SAÍDAS[Categoria],$B618,SAÍDAS[Mês],J$5,SAÍDAS[Ano],$B$5)))</f>
        <v>0</v>
      </c>
      <c r="K618" s="95">
        <f>IF($B618="","",IF($F$4=1,SUMIFS(SAÍDAS[Valor],SAÍDAS[Categoria],$B618,SAÍDAS[Status],"Concluído",SAÍDAS[Mês],K$5,SAÍDAS[Ano],$B$5),SUMIFS(SAÍDAS[Valor],SAÍDAS[Categoria],$B618,SAÍDAS[Mês],K$5,SAÍDAS[Ano],$B$5)))</f>
        <v>0</v>
      </c>
      <c r="L618" s="95">
        <f>IF($B618="","",IF($F$4=1,SUMIFS(SAÍDAS[Valor],SAÍDAS[Categoria],$B618,SAÍDAS[Status],"Concluído",SAÍDAS[Mês],L$5,SAÍDAS[Ano],$B$5),SUMIFS(SAÍDAS[Valor],SAÍDAS[Categoria],$B618,SAÍDAS[Mês],L$5,SAÍDAS[Ano],$B$5)))</f>
        <v>0</v>
      </c>
      <c r="M618" s="95">
        <f>IF($B618="","",IF($F$4=1,SUMIFS(SAÍDAS[Valor],SAÍDAS[Categoria],$B618,SAÍDAS[Status],"Concluído",SAÍDAS[Mês],M$5,SAÍDAS[Ano],$B$5),SUMIFS(SAÍDAS[Valor],SAÍDAS[Categoria],$B618,SAÍDAS[Mês],M$5,SAÍDAS[Ano],$B$5)))</f>
        <v>0</v>
      </c>
      <c r="N618" s="95">
        <f>IF($B618="","",IF($F$4=1,SUMIFS(SAÍDAS[Valor],SAÍDAS[Categoria],$B618,SAÍDAS[Status],"Concluído",SAÍDAS[Mês],N$5,SAÍDAS[Ano],$B$5),SUMIFS(SAÍDAS[Valor],SAÍDAS[Categoria],$B618,SAÍDAS[Mês],N$5,SAÍDAS[Ano],$B$5)))</f>
        <v>0</v>
      </c>
      <c r="O618" s="57">
        <f t="shared" si="22"/>
        <v>0</v>
      </c>
    </row>
    <row r="619" spans="2:15" x14ac:dyDescent="0.3">
      <c r="B619" s="93" t="str">
        <f>IF('PLANO DE CONTAS'!L117="","",'PLANO DE CONTAS'!L117)</f>
        <v/>
      </c>
      <c r="C619" s="61" t="str">
        <f>IF($B619="","",IF($B$618="","",IF($F$4=1,SUMIFS(SAÍDAS[Valor],SAÍDAS[Categoria],$B$618,SAÍDAS[Status],"Concluído",SAÍDAS[Mês],C$5,SAÍDAS[Ano],$B$5,SAÍDAS[Subcategoria],$B619),SUMIFS(SAÍDAS[Valor],SAÍDAS[Categoria],$B$618,SAÍDAS[Mês],C$5,SAÍDAS[Ano],$B$5,SAÍDAS[Subcategoria],$B619))))</f>
        <v/>
      </c>
      <c r="D619" s="61" t="str">
        <f>IF($B619="","",IF($B$618="","",IF($F$4=1,SUMIFS(SAÍDAS[Valor],SAÍDAS[Categoria],$B$618,SAÍDAS[Status],"Concluído",SAÍDAS[Mês],D$5,SAÍDAS[Ano],$B$5,SAÍDAS[Subcategoria],$B619),SUMIFS(SAÍDAS[Valor],SAÍDAS[Categoria],$B$618,SAÍDAS[Mês],D$5,SAÍDAS[Ano],$B$5,SAÍDAS[Subcategoria],$B619))))</f>
        <v/>
      </c>
      <c r="E619" s="61" t="str">
        <f>IF($B619="","",IF($B$618="","",IF($F$4=1,SUMIFS(SAÍDAS[Valor],SAÍDAS[Categoria],$B$618,SAÍDAS[Status],"Concluído",SAÍDAS[Mês],E$5,SAÍDAS[Ano],$B$5,SAÍDAS[Subcategoria],$B619),SUMIFS(SAÍDAS[Valor],SAÍDAS[Categoria],$B$618,SAÍDAS[Mês],E$5,SAÍDAS[Ano],$B$5,SAÍDAS[Subcategoria],$B619))))</f>
        <v/>
      </c>
      <c r="F619" s="61" t="str">
        <f>IF($B619="","",IF($B$618="","",IF($F$4=1,SUMIFS(SAÍDAS[Valor],SAÍDAS[Categoria],$B$618,SAÍDAS[Status],"Concluído",SAÍDAS[Mês],F$5,SAÍDAS[Ano],$B$5,SAÍDAS[Subcategoria],$B619),SUMIFS(SAÍDAS[Valor],SAÍDAS[Categoria],$B$618,SAÍDAS[Mês],F$5,SAÍDAS[Ano],$B$5,SAÍDAS[Subcategoria],$B619))))</f>
        <v/>
      </c>
      <c r="G619" s="61" t="str">
        <f>IF($B619="","",IF($B$618="","",IF($F$4=1,SUMIFS(SAÍDAS[Valor],SAÍDAS[Categoria],$B$618,SAÍDAS[Status],"Concluído",SAÍDAS[Mês],G$5,SAÍDAS[Ano],$B$5,SAÍDAS[Subcategoria],$B619),SUMIFS(SAÍDAS[Valor],SAÍDAS[Categoria],$B$618,SAÍDAS[Mês],G$5,SAÍDAS[Ano],$B$5,SAÍDAS[Subcategoria],$B619))))</f>
        <v/>
      </c>
      <c r="H619" s="61" t="str">
        <f>IF($B619="","",IF($B$618="","",IF($F$4=1,SUMIFS(SAÍDAS[Valor],SAÍDAS[Categoria],$B$618,SAÍDAS[Status],"Concluído",SAÍDAS[Mês],H$5,SAÍDAS[Ano],$B$5,SAÍDAS[Subcategoria],$B619),SUMIFS(SAÍDAS[Valor],SAÍDAS[Categoria],$B$618,SAÍDAS[Mês],H$5,SAÍDAS[Ano],$B$5,SAÍDAS[Subcategoria],$B619))))</f>
        <v/>
      </c>
      <c r="I619" s="61" t="str">
        <f>IF($B619="","",IF($B$618="","",IF($F$4=1,SUMIFS(SAÍDAS[Valor],SAÍDAS[Categoria],$B$618,SAÍDAS[Status],"Concluído",SAÍDAS[Mês],I$5,SAÍDAS[Ano],$B$5,SAÍDAS[Subcategoria],$B619),SUMIFS(SAÍDAS[Valor],SAÍDAS[Categoria],$B$618,SAÍDAS[Mês],I$5,SAÍDAS[Ano],$B$5,SAÍDAS[Subcategoria],$B619))))</f>
        <v/>
      </c>
      <c r="J619" s="61" t="str">
        <f>IF($B619="","",IF($B$618="","",IF($F$4=1,SUMIFS(SAÍDAS[Valor],SAÍDAS[Categoria],$B$618,SAÍDAS[Status],"Concluído",SAÍDAS[Mês],J$5,SAÍDAS[Ano],$B$5,SAÍDAS[Subcategoria],$B619),SUMIFS(SAÍDAS[Valor],SAÍDAS[Categoria],$B$618,SAÍDAS[Mês],J$5,SAÍDAS[Ano],$B$5,SAÍDAS[Subcategoria],$B619))))</f>
        <v/>
      </c>
      <c r="K619" s="61" t="str">
        <f>IF($B619="","",IF($B$618="","",IF($F$4=1,SUMIFS(SAÍDAS[Valor],SAÍDAS[Categoria],$B$618,SAÍDAS[Status],"Concluído",SAÍDAS[Mês],K$5,SAÍDAS[Ano],$B$5,SAÍDAS[Subcategoria],$B619),SUMIFS(SAÍDAS[Valor],SAÍDAS[Categoria],$B$618,SAÍDAS[Mês],K$5,SAÍDAS[Ano],$B$5,SAÍDAS[Subcategoria],$B619))))</f>
        <v/>
      </c>
      <c r="L619" s="61" t="str">
        <f>IF($B619="","",IF($B$618="","",IF($F$4=1,SUMIFS(SAÍDAS[Valor],SAÍDAS[Categoria],$B$618,SAÍDAS[Status],"Concluído",SAÍDAS[Mês],L$5,SAÍDAS[Ano],$B$5,SAÍDAS[Subcategoria],$B619),SUMIFS(SAÍDAS[Valor],SAÍDAS[Categoria],$B$618,SAÍDAS[Mês],L$5,SAÍDAS[Ano],$B$5,SAÍDAS[Subcategoria],$B619))))</f>
        <v/>
      </c>
      <c r="M619" s="61" t="str">
        <f>IF($B619="","",IF($B$618="","",IF($F$4=1,SUMIFS(SAÍDAS[Valor],SAÍDAS[Categoria],$B$618,SAÍDAS[Status],"Concluído",SAÍDAS[Mês],M$5,SAÍDAS[Ano],$B$5,SAÍDAS[Subcategoria],$B619),SUMIFS(SAÍDAS[Valor],SAÍDAS[Categoria],$B$618,SAÍDAS[Mês],M$5,SAÍDAS[Ano],$B$5,SAÍDAS[Subcategoria],$B619))))</f>
        <v/>
      </c>
      <c r="N619" s="61" t="str">
        <f>IF($B619="","",IF($B$618="","",IF($F$4=1,SUMIFS(SAÍDAS[Valor],SAÍDAS[Categoria],$B$618,SAÍDAS[Status],"Concluído",SAÍDAS[Mês],N$5,SAÍDAS[Ano],$B$5,SAÍDAS[Subcategoria],$B619),SUMIFS(SAÍDAS[Valor],SAÍDAS[Categoria],$B$618,SAÍDAS[Mês],N$5,SAÍDAS[Ano],$B$5,SAÍDAS[Subcategoria],$B619))))</f>
        <v/>
      </c>
      <c r="O619" s="57">
        <f t="shared" si="22"/>
        <v>0</v>
      </c>
    </row>
    <row r="620" spans="2:15" x14ac:dyDescent="0.3">
      <c r="B620" s="93" t="str">
        <f>IF('PLANO DE CONTAS'!L118="","",'PLANO DE CONTAS'!L118)</f>
        <v/>
      </c>
      <c r="C620" s="61" t="str">
        <f>IF($B620="","",IF($B$618="","",IF($F$4=1,SUMIFS(SAÍDAS[Valor],SAÍDAS[Categoria],$B$618,SAÍDAS[Status],"Concluído",SAÍDAS[Mês],C$5,SAÍDAS[Ano],$B$5,SAÍDAS[Subcategoria],$B620),SUMIFS(SAÍDAS[Valor],SAÍDAS[Categoria],$B$618,SAÍDAS[Mês],C$5,SAÍDAS[Ano],$B$5,SAÍDAS[Subcategoria],$B620))))</f>
        <v/>
      </c>
      <c r="D620" s="61" t="str">
        <f>IF($B620="","",IF($B$618="","",IF($F$4=1,SUMIFS(SAÍDAS[Valor],SAÍDAS[Categoria],$B$618,SAÍDAS[Status],"Concluído",SAÍDAS[Mês],D$5,SAÍDAS[Ano],$B$5,SAÍDAS[Subcategoria],$B620),SUMIFS(SAÍDAS[Valor],SAÍDAS[Categoria],$B$618,SAÍDAS[Mês],D$5,SAÍDAS[Ano],$B$5,SAÍDAS[Subcategoria],$B620))))</f>
        <v/>
      </c>
      <c r="E620" s="61" t="str">
        <f>IF($B620="","",IF($B$618="","",IF($F$4=1,SUMIFS(SAÍDAS[Valor],SAÍDAS[Categoria],$B$618,SAÍDAS[Status],"Concluído",SAÍDAS[Mês],E$5,SAÍDAS[Ano],$B$5,SAÍDAS[Subcategoria],$B620),SUMIFS(SAÍDAS[Valor],SAÍDAS[Categoria],$B$618,SAÍDAS[Mês],E$5,SAÍDAS[Ano],$B$5,SAÍDAS[Subcategoria],$B620))))</f>
        <v/>
      </c>
      <c r="F620" s="61" t="str">
        <f>IF($B620="","",IF($B$618="","",IF($F$4=1,SUMIFS(SAÍDAS[Valor],SAÍDAS[Categoria],$B$618,SAÍDAS[Status],"Concluído",SAÍDAS[Mês],F$5,SAÍDAS[Ano],$B$5,SAÍDAS[Subcategoria],$B620),SUMIFS(SAÍDAS[Valor],SAÍDAS[Categoria],$B$618,SAÍDAS[Mês],F$5,SAÍDAS[Ano],$B$5,SAÍDAS[Subcategoria],$B620))))</f>
        <v/>
      </c>
      <c r="G620" s="61" t="str">
        <f>IF($B620="","",IF($B$618="","",IF($F$4=1,SUMIFS(SAÍDAS[Valor],SAÍDAS[Categoria],$B$618,SAÍDAS[Status],"Concluído",SAÍDAS[Mês],G$5,SAÍDAS[Ano],$B$5,SAÍDAS[Subcategoria],$B620),SUMIFS(SAÍDAS[Valor],SAÍDAS[Categoria],$B$618,SAÍDAS[Mês],G$5,SAÍDAS[Ano],$B$5,SAÍDAS[Subcategoria],$B620))))</f>
        <v/>
      </c>
      <c r="H620" s="61" t="str">
        <f>IF($B620="","",IF($B$618="","",IF($F$4=1,SUMIFS(SAÍDAS[Valor],SAÍDAS[Categoria],$B$618,SAÍDAS[Status],"Concluído",SAÍDAS[Mês],H$5,SAÍDAS[Ano],$B$5,SAÍDAS[Subcategoria],$B620),SUMIFS(SAÍDAS[Valor],SAÍDAS[Categoria],$B$618,SAÍDAS[Mês],H$5,SAÍDAS[Ano],$B$5,SAÍDAS[Subcategoria],$B620))))</f>
        <v/>
      </c>
      <c r="I620" s="61" t="str">
        <f>IF($B620="","",IF($B$618="","",IF($F$4=1,SUMIFS(SAÍDAS[Valor],SAÍDAS[Categoria],$B$618,SAÍDAS[Status],"Concluído",SAÍDAS[Mês],I$5,SAÍDAS[Ano],$B$5,SAÍDAS[Subcategoria],$B620),SUMIFS(SAÍDAS[Valor],SAÍDAS[Categoria],$B$618,SAÍDAS[Mês],I$5,SAÍDAS[Ano],$B$5,SAÍDAS[Subcategoria],$B620))))</f>
        <v/>
      </c>
      <c r="J620" s="61" t="str">
        <f>IF($B620="","",IF($B$618="","",IF($F$4=1,SUMIFS(SAÍDAS[Valor],SAÍDAS[Categoria],$B$618,SAÍDAS[Status],"Concluído",SAÍDAS[Mês],J$5,SAÍDAS[Ano],$B$5,SAÍDAS[Subcategoria],$B620),SUMIFS(SAÍDAS[Valor],SAÍDAS[Categoria],$B$618,SAÍDAS[Mês],J$5,SAÍDAS[Ano],$B$5,SAÍDAS[Subcategoria],$B620))))</f>
        <v/>
      </c>
      <c r="K620" s="61" t="str">
        <f>IF($B620="","",IF($B$618="","",IF($F$4=1,SUMIFS(SAÍDAS[Valor],SAÍDAS[Categoria],$B$618,SAÍDAS[Status],"Concluído",SAÍDAS[Mês],K$5,SAÍDAS[Ano],$B$5,SAÍDAS[Subcategoria],$B620),SUMIFS(SAÍDAS[Valor],SAÍDAS[Categoria],$B$618,SAÍDAS[Mês],K$5,SAÍDAS[Ano],$B$5,SAÍDAS[Subcategoria],$B620))))</f>
        <v/>
      </c>
      <c r="L620" s="61" t="str">
        <f>IF($B620="","",IF($B$618="","",IF($F$4=1,SUMIFS(SAÍDAS[Valor],SAÍDAS[Categoria],$B$618,SAÍDAS[Status],"Concluído",SAÍDAS[Mês],L$5,SAÍDAS[Ano],$B$5,SAÍDAS[Subcategoria],$B620),SUMIFS(SAÍDAS[Valor],SAÍDAS[Categoria],$B$618,SAÍDAS[Mês],L$5,SAÍDAS[Ano],$B$5,SAÍDAS[Subcategoria],$B620))))</f>
        <v/>
      </c>
      <c r="M620" s="61" t="str">
        <f>IF($B620="","",IF($B$618="","",IF($F$4=1,SUMIFS(SAÍDAS[Valor],SAÍDAS[Categoria],$B$618,SAÍDAS[Status],"Concluído",SAÍDAS[Mês],M$5,SAÍDAS[Ano],$B$5,SAÍDAS[Subcategoria],$B620),SUMIFS(SAÍDAS[Valor],SAÍDAS[Categoria],$B$618,SAÍDAS[Mês],M$5,SAÍDAS[Ano],$B$5,SAÍDAS[Subcategoria],$B620))))</f>
        <v/>
      </c>
      <c r="N620" s="61" t="str">
        <f>IF($B620="","",IF($B$618="","",IF($F$4=1,SUMIFS(SAÍDAS[Valor],SAÍDAS[Categoria],$B$618,SAÍDAS[Status],"Concluído",SAÍDAS[Mês],N$5,SAÍDAS[Ano],$B$5,SAÍDAS[Subcategoria],$B620),SUMIFS(SAÍDAS[Valor],SAÍDAS[Categoria],$B$618,SAÍDAS[Mês],N$5,SAÍDAS[Ano],$B$5,SAÍDAS[Subcategoria],$B620))))</f>
        <v/>
      </c>
      <c r="O620" s="57">
        <f t="shared" ref="O620:O638" si="26">SUBTOTAL(9,C620,D620,E620,F620,G620,H620,I620,J620,K620,L620,M620,N620)</f>
        <v>0</v>
      </c>
    </row>
    <row r="621" spans="2:15" x14ac:dyDescent="0.3">
      <c r="B621" s="93" t="str">
        <f>IF('PLANO DE CONTAS'!L119="","",'PLANO DE CONTAS'!L119)</f>
        <v/>
      </c>
      <c r="C621" s="61" t="str">
        <f>IF($B621="","",IF($B$618="","",IF($F$4=1,SUMIFS(SAÍDAS[Valor],SAÍDAS[Categoria],$B$618,SAÍDAS[Status],"Concluído",SAÍDAS[Mês],C$5,SAÍDAS[Ano],$B$5,SAÍDAS[Subcategoria],$B621),SUMIFS(SAÍDAS[Valor],SAÍDAS[Categoria],$B$618,SAÍDAS[Mês],C$5,SAÍDAS[Ano],$B$5,SAÍDAS[Subcategoria],$B621))))</f>
        <v/>
      </c>
      <c r="D621" s="61" t="str">
        <f>IF($B621="","",IF($B$618="","",IF($F$4=1,SUMIFS(SAÍDAS[Valor],SAÍDAS[Categoria],$B$618,SAÍDAS[Status],"Concluído",SAÍDAS[Mês],D$5,SAÍDAS[Ano],$B$5,SAÍDAS[Subcategoria],$B621),SUMIFS(SAÍDAS[Valor],SAÍDAS[Categoria],$B$618,SAÍDAS[Mês],D$5,SAÍDAS[Ano],$B$5,SAÍDAS[Subcategoria],$B621))))</f>
        <v/>
      </c>
      <c r="E621" s="61" t="str">
        <f>IF($B621="","",IF($B$618="","",IF($F$4=1,SUMIFS(SAÍDAS[Valor],SAÍDAS[Categoria],$B$618,SAÍDAS[Status],"Concluído",SAÍDAS[Mês],E$5,SAÍDAS[Ano],$B$5,SAÍDAS[Subcategoria],$B621),SUMIFS(SAÍDAS[Valor],SAÍDAS[Categoria],$B$618,SAÍDAS[Mês],E$5,SAÍDAS[Ano],$B$5,SAÍDAS[Subcategoria],$B621))))</f>
        <v/>
      </c>
      <c r="F621" s="61" t="str">
        <f>IF($B621="","",IF($B$618="","",IF($F$4=1,SUMIFS(SAÍDAS[Valor],SAÍDAS[Categoria],$B$618,SAÍDAS[Status],"Concluído",SAÍDAS[Mês],F$5,SAÍDAS[Ano],$B$5,SAÍDAS[Subcategoria],$B621),SUMIFS(SAÍDAS[Valor],SAÍDAS[Categoria],$B$618,SAÍDAS[Mês],F$5,SAÍDAS[Ano],$B$5,SAÍDAS[Subcategoria],$B621))))</f>
        <v/>
      </c>
      <c r="G621" s="61" t="str">
        <f>IF($B621="","",IF($B$618="","",IF($F$4=1,SUMIFS(SAÍDAS[Valor],SAÍDAS[Categoria],$B$618,SAÍDAS[Status],"Concluído",SAÍDAS[Mês],G$5,SAÍDAS[Ano],$B$5,SAÍDAS[Subcategoria],$B621),SUMIFS(SAÍDAS[Valor],SAÍDAS[Categoria],$B$618,SAÍDAS[Mês],G$5,SAÍDAS[Ano],$B$5,SAÍDAS[Subcategoria],$B621))))</f>
        <v/>
      </c>
      <c r="H621" s="61" t="str">
        <f>IF($B621="","",IF($B$618="","",IF($F$4=1,SUMIFS(SAÍDAS[Valor],SAÍDAS[Categoria],$B$618,SAÍDAS[Status],"Concluído",SAÍDAS[Mês],H$5,SAÍDAS[Ano],$B$5,SAÍDAS[Subcategoria],$B621),SUMIFS(SAÍDAS[Valor],SAÍDAS[Categoria],$B$618,SAÍDAS[Mês],H$5,SAÍDAS[Ano],$B$5,SAÍDAS[Subcategoria],$B621))))</f>
        <v/>
      </c>
      <c r="I621" s="61" t="str">
        <f>IF($B621="","",IF($B$618="","",IF($F$4=1,SUMIFS(SAÍDAS[Valor],SAÍDAS[Categoria],$B$618,SAÍDAS[Status],"Concluído",SAÍDAS[Mês],I$5,SAÍDAS[Ano],$B$5,SAÍDAS[Subcategoria],$B621),SUMIFS(SAÍDAS[Valor],SAÍDAS[Categoria],$B$618,SAÍDAS[Mês],I$5,SAÍDAS[Ano],$B$5,SAÍDAS[Subcategoria],$B621))))</f>
        <v/>
      </c>
      <c r="J621" s="61" t="str">
        <f>IF($B621="","",IF($B$618="","",IF($F$4=1,SUMIFS(SAÍDAS[Valor],SAÍDAS[Categoria],$B$618,SAÍDAS[Status],"Concluído",SAÍDAS[Mês],J$5,SAÍDAS[Ano],$B$5,SAÍDAS[Subcategoria],$B621),SUMIFS(SAÍDAS[Valor],SAÍDAS[Categoria],$B$618,SAÍDAS[Mês],J$5,SAÍDAS[Ano],$B$5,SAÍDAS[Subcategoria],$B621))))</f>
        <v/>
      </c>
      <c r="K621" s="61" t="str">
        <f>IF($B621="","",IF($B$618="","",IF($F$4=1,SUMIFS(SAÍDAS[Valor],SAÍDAS[Categoria],$B$618,SAÍDAS[Status],"Concluído",SAÍDAS[Mês],K$5,SAÍDAS[Ano],$B$5,SAÍDAS[Subcategoria],$B621),SUMIFS(SAÍDAS[Valor],SAÍDAS[Categoria],$B$618,SAÍDAS[Mês],K$5,SAÍDAS[Ano],$B$5,SAÍDAS[Subcategoria],$B621))))</f>
        <v/>
      </c>
      <c r="L621" s="61" t="str">
        <f>IF($B621="","",IF($B$618="","",IF($F$4=1,SUMIFS(SAÍDAS[Valor],SAÍDAS[Categoria],$B$618,SAÍDAS[Status],"Concluído",SAÍDAS[Mês],L$5,SAÍDAS[Ano],$B$5,SAÍDAS[Subcategoria],$B621),SUMIFS(SAÍDAS[Valor],SAÍDAS[Categoria],$B$618,SAÍDAS[Mês],L$5,SAÍDAS[Ano],$B$5,SAÍDAS[Subcategoria],$B621))))</f>
        <v/>
      </c>
      <c r="M621" s="61" t="str">
        <f>IF($B621="","",IF($B$618="","",IF($F$4=1,SUMIFS(SAÍDAS[Valor],SAÍDAS[Categoria],$B$618,SAÍDAS[Status],"Concluído",SAÍDAS[Mês],M$5,SAÍDAS[Ano],$B$5,SAÍDAS[Subcategoria],$B621),SUMIFS(SAÍDAS[Valor],SAÍDAS[Categoria],$B$618,SAÍDAS[Mês],M$5,SAÍDAS[Ano],$B$5,SAÍDAS[Subcategoria],$B621))))</f>
        <v/>
      </c>
      <c r="N621" s="61" t="str">
        <f>IF($B621="","",IF($B$618="","",IF($F$4=1,SUMIFS(SAÍDAS[Valor],SAÍDAS[Categoria],$B$618,SAÍDAS[Status],"Concluído",SAÍDAS[Mês],N$5,SAÍDAS[Ano],$B$5,SAÍDAS[Subcategoria],$B621),SUMIFS(SAÍDAS[Valor],SAÍDAS[Categoria],$B$618,SAÍDAS[Mês],N$5,SAÍDAS[Ano],$B$5,SAÍDAS[Subcategoria],$B621))))</f>
        <v/>
      </c>
      <c r="O621" s="57">
        <f t="shared" si="26"/>
        <v>0</v>
      </c>
    </row>
    <row r="622" spans="2:15" x14ac:dyDescent="0.3">
      <c r="B622" s="93" t="str">
        <f>IF('PLANO DE CONTAS'!L120="","",'PLANO DE CONTAS'!L120)</f>
        <v/>
      </c>
      <c r="C622" s="61" t="str">
        <f>IF($B622="","",IF($B$618="","",IF($F$4=1,SUMIFS(SAÍDAS[Valor],SAÍDAS[Categoria],$B$618,SAÍDAS[Status],"Concluído",SAÍDAS[Mês],C$5,SAÍDAS[Ano],$B$5,SAÍDAS[Subcategoria],$B622),SUMIFS(SAÍDAS[Valor],SAÍDAS[Categoria],$B$618,SAÍDAS[Mês],C$5,SAÍDAS[Ano],$B$5,SAÍDAS[Subcategoria],$B622))))</f>
        <v/>
      </c>
      <c r="D622" s="61" t="str">
        <f>IF($B622="","",IF($B$618="","",IF($F$4=1,SUMIFS(SAÍDAS[Valor],SAÍDAS[Categoria],$B$618,SAÍDAS[Status],"Concluído",SAÍDAS[Mês],D$5,SAÍDAS[Ano],$B$5,SAÍDAS[Subcategoria],$B622),SUMIFS(SAÍDAS[Valor],SAÍDAS[Categoria],$B$618,SAÍDAS[Mês],D$5,SAÍDAS[Ano],$B$5,SAÍDAS[Subcategoria],$B622))))</f>
        <v/>
      </c>
      <c r="E622" s="61" t="str">
        <f>IF($B622="","",IF($B$618="","",IF($F$4=1,SUMIFS(SAÍDAS[Valor],SAÍDAS[Categoria],$B$618,SAÍDAS[Status],"Concluído",SAÍDAS[Mês],E$5,SAÍDAS[Ano],$B$5,SAÍDAS[Subcategoria],$B622),SUMIFS(SAÍDAS[Valor],SAÍDAS[Categoria],$B$618,SAÍDAS[Mês],E$5,SAÍDAS[Ano],$B$5,SAÍDAS[Subcategoria],$B622))))</f>
        <v/>
      </c>
      <c r="F622" s="61" t="str">
        <f>IF($B622="","",IF($B$618="","",IF($F$4=1,SUMIFS(SAÍDAS[Valor],SAÍDAS[Categoria],$B$618,SAÍDAS[Status],"Concluído",SAÍDAS[Mês],F$5,SAÍDAS[Ano],$B$5,SAÍDAS[Subcategoria],$B622),SUMIFS(SAÍDAS[Valor],SAÍDAS[Categoria],$B$618,SAÍDAS[Mês],F$5,SAÍDAS[Ano],$B$5,SAÍDAS[Subcategoria],$B622))))</f>
        <v/>
      </c>
      <c r="G622" s="61" t="str">
        <f>IF($B622="","",IF($B$618="","",IF($F$4=1,SUMIFS(SAÍDAS[Valor],SAÍDAS[Categoria],$B$618,SAÍDAS[Status],"Concluído",SAÍDAS[Mês],G$5,SAÍDAS[Ano],$B$5,SAÍDAS[Subcategoria],$B622),SUMIFS(SAÍDAS[Valor],SAÍDAS[Categoria],$B$618,SAÍDAS[Mês],G$5,SAÍDAS[Ano],$B$5,SAÍDAS[Subcategoria],$B622))))</f>
        <v/>
      </c>
      <c r="H622" s="61" t="str">
        <f>IF($B622="","",IF($B$618="","",IF($F$4=1,SUMIFS(SAÍDAS[Valor],SAÍDAS[Categoria],$B$618,SAÍDAS[Status],"Concluído",SAÍDAS[Mês],H$5,SAÍDAS[Ano],$B$5,SAÍDAS[Subcategoria],$B622),SUMIFS(SAÍDAS[Valor],SAÍDAS[Categoria],$B$618,SAÍDAS[Mês],H$5,SAÍDAS[Ano],$B$5,SAÍDAS[Subcategoria],$B622))))</f>
        <v/>
      </c>
      <c r="I622" s="61" t="str">
        <f>IF($B622="","",IF($B$618="","",IF($F$4=1,SUMIFS(SAÍDAS[Valor],SAÍDAS[Categoria],$B$618,SAÍDAS[Status],"Concluído",SAÍDAS[Mês],I$5,SAÍDAS[Ano],$B$5,SAÍDAS[Subcategoria],$B622),SUMIFS(SAÍDAS[Valor],SAÍDAS[Categoria],$B$618,SAÍDAS[Mês],I$5,SAÍDAS[Ano],$B$5,SAÍDAS[Subcategoria],$B622))))</f>
        <v/>
      </c>
      <c r="J622" s="61" t="str">
        <f>IF($B622="","",IF($B$618="","",IF($F$4=1,SUMIFS(SAÍDAS[Valor],SAÍDAS[Categoria],$B$618,SAÍDAS[Status],"Concluído",SAÍDAS[Mês],J$5,SAÍDAS[Ano],$B$5,SAÍDAS[Subcategoria],$B622),SUMIFS(SAÍDAS[Valor],SAÍDAS[Categoria],$B$618,SAÍDAS[Mês],J$5,SAÍDAS[Ano],$B$5,SAÍDAS[Subcategoria],$B622))))</f>
        <v/>
      </c>
      <c r="K622" s="61" t="str">
        <f>IF($B622="","",IF($B$618="","",IF($F$4=1,SUMIFS(SAÍDAS[Valor],SAÍDAS[Categoria],$B$618,SAÍDAS[Status],"Concluído",SAÍDAS[Mês],K$5,SAÍDAS[Ano],$B$5,SAÍDAS[Subcategoria],$B622),SUMIFS(SAÍDAS[Valor],SAÍDAS[Categoria],$B$618,SAÍDAS[Mês],K$5,SAÍDAS[Ano],$B$5,SAÍDAS[Subcategoria],$B622))))</f>
        <v/>
      </c>
      <c r="L622" s="61" t="str">
        <f>IF($B622="","",IF($B$618="","",IF($F$4=1,SUMIFS(SAÍDAS[Valor],SAÍDAS[Categoria],$B$618,SAÍDAS[Status],"Concluído",SAÍDAS[Mês],L$5,SAÍDAS[Ano],$B$5,SAÍDAS[Subcategoria],$B622),SUMIFS(SAÍDAS[Valor],SAÍDAS[Categoria],$B$618,SAÍDAS[Mês],L$5,SAÍDAS[Ano],$B$5,SAÍDAS[Subcategoria],$B622))))</f>
        <v/>
      </c>
      <c r="M622" s="61" t="str">
        <f>IF($B622="","",IF($B$618="","",IF($F$4=1,SUMIFS(SAÍDAS[Valor],SAÍDAS[Categoria],$B$618,SAÍDAS[Status],"Concluído",SAÍDAS[Mês],M$5,SAÍDAS[Ano],$B$5,SAÍDAS[Subcategoria],$B622),SUMIFS(SAÍDAS[Valor],SAÍDAS[Categoria],$B$618,SAÍDAS[Mês],M$5,SAÍDAS[Ano],$B$5,SAÍDAS[Subcategoria],$B622))))</f>
        <v/>
      </c>
      <c r="N622" s="61" t="str">
        <f>IF($B622="","",IF($B$618="","",IF($F$4=1,SUMIFS(SAÍDAS[Valor],SAÍDAS[Categoria],$B$618,SAÍDAS[Status],"Concluído",SAÍDAS[Mês],N$5,SAÍDAS[Ano],$B$5,SAÍDAS[Subcategoria],$B622),SUMIFS(SAÍDAS[Valor],SAÍDAS[Categoria],$B$618,SAÍDAS[Mês],N$5,SAÍDAS[Ano],$B$5,SAÍDAS[Subcategoria],$B622))))</f>
        <v/>
      </c>
      <c r="O622" s="57">
        <f t="shared" si="26"/>
        <v>0</v>
      </c>
    </row>
    <row r="623" spans="2:15" x14ac:dyDescent="0.3">
      <c r="B623" s="93" t="str">
        <f>IF('PLANO DE CONTAS'!L121="","",'PLANO DE CONTAS'!L121)</f>
        <v/>
      </c>
      <c r="C623" s="61" t="str">
        <f>IF($B623="","",IF($B$618="","",IF($F$4=1,SUMIFS(SAÍDAS[Valor],SAÍDAS[Categoria],$B$618,SAÍDAS[Status],"Concluído",SAÍDAS[Mês],C$5,SAÍDAS[Ano],$B$5,SAÍDAS[Subcategoria],$B623),SUMIFS(SAÍDAS[Valor],SAÍDAS[Categoria],$B$618,SAÍDAS[Mês],C$5,SAÍDAS[Ano],$B$5,SAÍDAS[Subcategoria],$B623))))</f>
        <v/>
      </c>
      <c r="D623" s="61" t="str">
        <f>IF($B623="","",IF($B$618="","",IF($F$4=1,SUMIFS(SAÍDAS[Valor],SAÍDAS[Categoria],$B$618,SAÍDAS[Status],"Concluído",SAÍDAS[Mês],D$5,SAÍDAS[Ano],$B$5,SAÍDAS[Subcategoria],$B623),SUMIFS(SAÍDAS[Valor],SAÍDAS[Categoria],$B$618,SAÍDAS[Mês],D$5,SAÍDAS[Ano],$B$5,SAÍDAS[Subcategoria],$B623))))</f>
        <v/>
      </c>
      <c r="E623" s="61" t="str">
        <f>IF($B623="","",IF($B$618="","",IF($F$4=1,SUMIFS(SAÍDAS[Valor],SAÍDAS[Categoria],$B$618,SAÍDAS[Status],"Concluído",SAÍDAS[Mês],E$5,SAÍDAS[Ano],$B$5,SAÍDAS[Subcategoria],$B623),SUMIFS(SAÍDAS[Valor],SAÍDAS[Categoria],$B$618,SAÍDAS[Mês],E$5,SAÍDAS[Ano],$B$5,SAÍDAS[Subcategoria],$B623))))</f>
        <v/>
      </c>
      <c r="F623" s="61" t="str">
        <f>IF($B623="","",IF($B$618="","",IF($F$4=1,SUMIFS(SAÍDAS[Valor],SAÍDAS[Categoria],$B$618,SAÍDAS[Status],"Concluído",SAÍDAS[Mês],F$5,SAÍDAS[Ano],$B$5,SAÍDAS[Subcategoria],$B623),SUMIFS(SAÍDAS[Valor],SAÍDAS[Categoria],$B$618,SAÍDAS[Mês],F$5,SAÍDAS[Ano],$B$5,SAÍDAS[Subcategoria],$B623))))</f>
        <v/>
      </c>
      <c r="G623" s="61" t="str">
        <f>IF($B623="","",IF($B$618="","",IF($F$4=1,SUMIFS(SAÍDAS[Valor],SAÍDAS[Categoria],$B$618,SAÍDAS[Status],"Concluído",SAÍDAS[Mês],G$5,SAÍDAS[Ano],$B$5,SAÍDAS[Subcategoria],$B623),SUMIFS(SAÍDAS[Valor],SAÍDAS[Categoria],$B$618,SAÍDAS[Mês],G$5,SAÍDAS[Ano],$B$5,SAÍDAS[Subcategoria],$B623))))</f>
        <v/>
      </c>
      <c r="H623" s="61" t="str">
        <f>IF($B623="","",IF($B$618="","",IF($F$4=1,SUMIFS(SAÍDAS[Valor],SAÍDAS[Categoria],$B$618,SAÍDAS[Status],"Concluído",SAÍDAS[Mês],H$5,SAÍDAS[Ano],$B$5,SAÍDAS[Subcategoria],$B623),SUMIFS(SAÍDAS[Valor],SAÍDAS[Categoria],$B$618,SAÍDAS[Mês],H$5,SAÍDAS[Ano],$B$5,SAÍDAS[Subcategoria],$B623))))</f>
        <v/>
      </c>
      <c r="I623" s="61" t="str">
        <f>IF($B623="","",IF($B$618="","",IF($F$4=1,SUMIFS(SAÍDAS[Valor],SAÍDAS[Categoria],$B$618,SAÍDAS[Status],"Concluído",SAÍDAS[Mês],I$5,SAÍDAS[Ano],$B$5,SAÍDAS[Subcategoria],$B623),SUMIFS(SAÍDAS[Valor],SAÍDAS[Categoria],$B$618,SAÍDAS[Mês],I$5,SAÍDAS[Ano],$B$5,SAÍDAS[Subcategoria],$B623))))</f>
        <v/>
      </c>
      <c r="J623" s="61" t="str">
        <f>IF($B623="","",IF($B$618="","",IF($F$4=1,SUMIFS(SAÍDAS[Valor],SAÍDAS[Categoria],$B$618,SAÍDAS[Status],"Concluído",SAÍDAS[Mês],J$5,SAÍDAS[Ano],$B$5,SAÍDAS[Subcategoria],$B623),SUMIFS(SAÍDAS[Valor],SAÍDAS[Categoria],$B$618,SAÍDAS[Mês],J$5,SAÍDAS[Ano],$B$5,SAÍDAS[Subcategoria],$B623))))</f>
        <v/>
      </c>
      <c r="K623" s="61" t="str">
        <f>IF($B623="","",IF($B$618="","",IF($F$4=1,SUMIFS(SAÍDAS[Valor],SAÍDAS[Categoria],$B$618,SAÍDAS[Status],"Concluído",SAÍDAS[Mês],K$5,SAÍDAS[Ano],$B$5,SAÍDAS[Subcategoria],$B623),SUMIFS(SAÍDAS[Valor],SAÍDAS[Categoria],$B$618,SAÍDAS[Mês],K$5,SAÍDAS[Ano],$B$5,SAÍDAS[Subcategoria],$B623))))</f>
        <v/>
      </c>
      <c r="L623" s="61" t="str">
        <f>IF($B623="","",IF($B$618="","",IF($F$4=1,SUMIFS(SAÍDAS[Valor],SAÍDAS[Categoria],$B$618,SAÍDAS[Status],"Concluído",SAÍDAS[Mês],L$5,SAÍDAS[Ano],$B$5,SAÍDAS[Subcategoria],$B623),SUMIFS(SAÍDAS[Valor],SAÍDAS[Categoria],$B$618,SAÍDAS[Mês],L$5,SAÍDAS[Ano],$B$5,SAÍDAS[Subcategoria],$B623))))</f>
        <v/>
      </c>
      <c r="M623" s="61" t="str">
        <f>IF($B623="","",IF($B$618="","",IF($F$4=1,SUMIFS(SAÍDAS[Valor],SAÍDAS[Categoria],$B$618,SAÍDAS[Status],"Concluído",SAÍDAS[Mês],M$5,SAÍDAS[Ano],$B$5,SAÍDAS[Subcategoria],$B623),SUMIFS(SAÍDAS[Valor],SAÍDAS[Categoria],$B$618,SAÍDAS[Mês],M$5,SAÍDAS[Ano],$B$5,SAÍDAS[Subcategoria],$B623))))</f>
        <v/>
      </c>
      <c r="N623" s="61" t="str">
        <f>IF($B623="","",IF($B$618="","",IF($F$4=1,SUMIFS(SAÍDAS[Valor],SAÍDAS[Categoria],$B$618,SAÍDAS[Status],"Concluído",SAÍDAS[Mês],N$5,SAÍDAS[Ano],$B$5,SAÍDAS[Subcategoria],$B623),SUMIFS(SAÍDAS[Valor],SAÍDAS[Categoria],$B$618,SAÍDAS[Mês],N$5,SAÍDAS[Ano],$B$5,SAÍDAS[Subcategoria],$B623))))</f>
        <v/>
      </c>
      <c r="O623" s="57">
        <f t="shared" si="26"/>
        <v>0</v>
      </c>
    </row>
    <row r="624" spans="2:15" x14ac:dyDescent="0.3">
      <c r="B624" s="93" t="str">
        <f>IF('PLANO DE CONTAS'!L122="","",'PLANO DE CONTAS'!L122)</f>
        <v/>
      </c>
      <c r="C624" s="61" t="str">
        <f>IF($B624="","",IF($B$618="","",IF($F$4=1,SUMIFS(SAÍDAS[Valor],SAÍDAS[Categoria],$B$618,SAÍDAS[Status],"Concluído",SAÍDAS[Mês],C$5,SAÍDAS[Ano],$B$5,SAÍDAS[Subcategoria],$B624),SUMIFS(SAÍDAS[Valor],SAÍDAS[Categoria],$B$618,SAÍDAS[Mês],C$5,SAÍDAS[Ano],$B$5,SAÍDAS[Subcategoria],$B624))))</f>
        <v/>
      </c>
      <c r="D624" s="61" t="str">
        <f>IF($B624="","",IF($B$618="","",IF($F$4=1,SUMIFS(SAÍDAS[Valor],SAÍDAS[Categoria],$B$618,SAÍDAS[Status],"Concluído",SAÍDAS[Mês],D$5,SAÍDAS[Ano],$B$5,SAÍDAS[Subcategoria],$B624),SUMIFS(SAÍDAS[Valor],SAÍDAS[Categoria],$B$618,SAÍDAS[Mês],D$5,SAÍDAS[Ano],$B$5,SAÍDAS[Subcategoria],$B624))))</f>
        <v/>
      </c>
      <c r="E624" s="61" t="str">
        <f>IF($B624="","",IF($B$618="","",IF($F$4=1,SUMIFS(SAÍDAS[Valor],SAÍDAS[Categoria],$B$618,SAÍDAS[Status],"Concluído",SAÍDAS[Mês],E$5,SAÍDAS[Ano],$B$5,SAÍDAS[Subcategoria],$B624),SUMIFS(SAÍDAS[Valor],SAÍDAS[Categoria],$B$618,SAÍDAS[Mês],E$5,SAÍDAS[Ano],$B$5,SAÍDAS[Subcategoria],$B624))))</f>
        <v/>
      </c>
      <c r="F624" s="61" t="str">
        <f>IF($B624="","",IF($B$618="","",IF($F$4=1,SUMIFS(SAÍDAS[Valor],SAÍDAS[Categoria],$B$618,SAÍDAS[Status],"Concluído",SAÍDAS[Mês],F$5,SAÍDAS[Ano],$B$5,SAÍDAS[Subcategoria],$B624),SUMIFS(SAÍDAS[Valor],SAÍDAS[Categoria],$B$618,SAÍDAS[Mês],F$5,SAÍDAS[Ano],$B$5,SAÍDAS[Subcategoria],$B624))))</f>
        <v/>
      </c>
      <c r="G624" s="61" t="str">
        <f>IF($B624="","",IF($B$618="","",IF($F$4=1,SUMIFS(SAÍDAS[Valor],SAÍDAS[Categoria],$B$618,SAÍDAS[Status],"Concluído",SAÍDAS[Mês],G$5,SAÍDAS[Ano],$B$5,SAÍDAS[Subcategoria],$B624),SUMIFS(SAÍDAS[Valor],SAÍDAS[Categoria],$B$618,SAÍDAS[Mês],G$5,SAÍDAS[Ano],$B$5,SAÍDAS[Subcategoria],$B624))))</f>
        <v/>
      </c>
      <c r="H624" s="61" t="str">
        <f>IF($B624="","",IF($B$618="","",IF($F$4=1,SUMIFS(SAÍDAS[Valor],SAÍDAS[Categoria],$B$618,SAÍDAS[Status],"Concluído",SAÍDAS[Mês],H$5,SAÍDAS[Ano],$B$5,SAÍDAS[Subcategoria],$B624),SUMIFS(SAÍDAS[Valor],SAÍDAS[Categoria],$B$618,SAÍDAS[Mês],H$5,SAÍDAS[Ano],$B$5,SAÍDAS[Subcategoria],$B624))))</f>
        <v/>
      </c>
      <c r="I624" s="61" t="str">
        <f>IF($B624="","",IF($B$618="","",IF($F$4=1,SUMIFS(SAÍDAS[Valor],SAÍDAS[Categoria],$B$618,SAÍDAS[Status],"Concluído",SAÍDAS[Mês],I$5,SAÍDAS[Ano],$B$5,SAÍDAS[Subcategoria],$B624),SUMIFS(SAÍDAS[Valor],SAÍDAS[Categoria],$B$618,SAÍDAS[Mês],I$5,SAÍDAS[Ano],$B$5,SAÍDAS[Subcategoria],$B624))))</f>
        <v/>
      </c>
      <c r="J624" s="61" t="str">
        <f>IF($B624="","",IF($B$618="","",IF($F$4=1,SUMIFS(SAÍDAS[Valor],SAÍDAS[Categoria],$B$618,SAÍDAS[Status],"Concluído",SAÍDAS[Mês],J$5,SAÍDAS[Ano],$B$5,SAÍDAS[Subcategoria],$B624),SUMIFS(SAÍDAS[Valor],SAÍDAS[Categoria],$B$618,SAÍDAS[Mês],J$5,SAÍDAS[Ano],$B$5,SAÍDAS[Subcategoria],$B624))))</f>
        <v/>
      </c>
      <c r="K624" s="61" t="str">
        <f>IF($B624="","",IF($B$618="","",IF($F$4=1,SUMIFS(SAÍDAS[Valor],SAÍDAS[Categoria],$B$618,SAÍDAS[Status],"Concluído",SAÍDAS[Mês],K$5,SAÍDAS[Ano],$B$5,SAÍDAS[Subcategoria],$B624),SUMIFS(SAÍDAS[Valor],SAÍDAS[Categoria],$B$618,SAÍDAS[Mês],K$5,SAÍDAS[Ano],$B$5,SAÍDAS[Subcategoria],$B624))))</f>
        <v/>
      </c>
      <c r="L624" s="61" t="str">
        <f>IF($B624="","",IF($B$618="","",IF($F$4=1,SUMIFS(SAÍDAS[Valor],SAÍDAS[Categoria],$B$618,SAÍDAS[Status],"Concluído",SAÍDAS[Mês],L$5,SAÍDAS[Ano],$B$5,SAÍDAS[Subcategoria],$B624),SUMIFS(SAÍDAS[Valor],SAÍDAS[Categoria],$B$618,SAÍDAS[Mês],L$5,SAÍDAS[Ano],$B$5,SAÍDAS[Subcategoria],$B624))))</f>
        <v/>
      </c>
      <c r="M624" s="61" t="str">
        <f>IF($B624="","",IF($B$618="","",IF($F$4=1,SUMIFS(SAÍDAS[Valor],SAÍDAS[Categoria],$B$618,SAÍDAS[Status],"Concluído",SAÍDAS[Mês],M$5,SAÍDAS[Ano],$B$5,SAÍDAS[Subcategoria],$B624),SUMIFS(SAÍDAS[Valor],SAÍDAS[Categoria],$B$618,SAÍDAS[Mês],M$5,SAÍDAS[Ano],$B$5,SAÍDAS[Subcategoria],$B624))))</f>
        <v/>
      </c>
      <c r="N624" s="61" t="str">
        <f>IF($B624="","",IF($B$618="","",IF($F$4=1,SUMIFS(SAÍDAS[Valor],SAÍDAS[Categoria],$B$618,SAÍDAS[Status],"Concluído",SAÍDAS[Mês],N$5,SAÍDAS[Ano],$B$5,SAÍDAS[Subcategoria],$B624),SUMIFS(SAÍDAS[Valor],SAÍDAS[Categoria],$B$618,SAÍDAS[Mês],N$5,SAÍDAS[Ano],$B$5,SAÍDAS[Subcategoria],$B624))))</f>
        <v/>
      </c>
      <c r="O624" s="57">
        <f t="shared" si="26"/>
        <v>0</v>
      </c>
    </row>
    <row r="625" spans="2:15" x14ac:dyDescent="0.3">
      <c r="B625" s="93" t="str">
        <f>IF('PLANO DE CONTAS'!L123="","",'PLANO DE CONTAS'!L123)</f>
        <v/>
      </c>
      <c r="C625" s="61" t="str">
        <f>IF($B625="","",IF($B$618="","",IF($F$4=1,SUMIFS(SAÍDAS[Valor],SAÍDAS[Categoria],$B$618,SAÍDAS[Status],"Concluído",SAÍDAS[Mês],C$5,SAÍDAS[Ano],$B$5,SAÍDAS[Subcategoria],$B625),SUMIFS(SAÍDAS[Valor],SAÍDAS[Categoria],$B$618,SAÍDAS[Mês],C$5,SAÍDAS[Ano],$B$5,SAÍDAS[Subcategoria],$B625))))</f>
        <v/>
      </c>
      <c r="D625" s="61" t="str">
        <f>IF($B625="","",IF($B$618="","",IF($F$4=1,SUMIFS(SAÍDAS[Valor],SAÍDAS[Categoria],$B$618,SAÍDAS[Status],"Concluído",SAÍDAS[Mês],D$5,SAÍDAS[Ano],$B$5,SAÍDAS[Subcategoria],$B625),SUMIFS(SAÍDAS[Valor],SAÍDAS[Categoria],$B$618,SAÍDAS[Mês],D$5,SAÍDAS[Ano],$B$5,SAÍDAS[Subcategoria],$B625))))</f>
        <v/>
      </c>
      <c r="E625" s="61" t="str">
        <f>IF($B625="","",IF($B$618="","",IF($F$4=1,SUMIFS(SAÍDAS[Valor],SAÍDAS[Categoria],$B$618,SAÍDAS[Status],"Concluído",SAÍDAS[Mês],E$5,SAÍDAS[Ano],$B$5,SAÍDAS[Subcategoria],$B625),SUMIFS(SAÍDAS[Valor],SAÍDAS[Categoria],$B$618,SAÍDAS[Mês],E$5,SAÍDAS[Ano],$B$5,SAÍDAS[Subcategoria],$B625))))</f>
        <v/>
      </c>
      <c r="F625" s="61" t="str">
        <f>IF($B625="","",IF($B$618="","",IF($F$4=1,SUMIFS(SAÍDAS[Valor],SAÍDAS[Categoria],$B$618,SAÍDAS[Status],"Concluído",SAÍDAS[Mês],F$5,SAÍDAS[Ano],$B$5,SAÍDAS[Subcategoria],$B625),SUMIFS(SAÍDAS[Valor],SAÍDAS[Categoria],$B$618,SAÍDAS[Mês],F$5,SAÍDAS[Ano],$B$5,SAÍDAS[Subcategoria],$B625))))</f>
        <v/>
      </c>
      <c r="G625" s="61" t="str">
        <f>IF($B625="","",IF($B$618="","",IF($F$4=1,SUMIFS(SAÍDAS[Valor],SAÍDAS[Categoria],$B$618,SAÍDAS[Status],"Concluído",SAÍDAS[Mês],G$5,SAÍDAS[Ano],$B$5,SAÍDAS[Subcategoria],$B625),SUMIFS(SAÍDAS[Valor],SAÍDAS[Categoria],$B$618,SAÍDAS[Mês],G$5,SAÍDAS[Ano],$B$5,SAÍDAS[Subcategoria],$B625))))</f>
        <v/>
      </c>
      <c r="H625" s="61" t="str">
        <f>IF($B625="","",IF($B$618="","",IF($F$4=1,SUMIFS(SAÍDAS[Valor],SAÍDAS[Categoria],$B$618,SAÍDAS[Status],"Concluído",SAÍDAS[Mês],H$5,SAÍDAS[Ano],$B$5,SAÍDAS[Subcategoria],$B625),SUMIFS(SAÍDAS[Valor],SAÍDAS[Categoria],$B$618,SAÍDAS[Mês],H$5,SAÍDAS[Ano],$B$5,SAÍDAS[Subcategoria],$B625))))</f>
        <v/>
      </c>
      <c r="I625" s="61" t="str">
        <f>IF($B625="","",IF($B$618="","",IF($F$4=1,SUMIFS(SAÍDAS[Valor],SAÍDAS[Categoria],$B$618,SAÍDAS[Status],"Concluído",SAÍDAS[Mês],I$5,SAÍDAS[Ano],$B$5,SAÍDAS[Subcategoria],$B625),SUMIFS(SAÍDAS[Valor],SAÍDAS[Categoria],$B$618,SAÍDAS[Mês],I$5,SAÍDAS[Ano],$B$5,SAÍDAS[Subcategoria],$B625))))</f>
        <v/>
      </c>
      <c r="J625" s="61" t="str">
        <f>IF($B625="","",IF($B$618="","",IF($F$4=1,SUMIFS(SAÍDAS[Valor],SAÍDAS[Categoria],$B$618,SAÍDAS[Status],"Concluído",SAÍDAS[Mês],J$5,SAÍDAS[Ano],$B$5,SAÍDAS[Subcategoria],$B625),SUMIFS(SAÍDAS[Valor],SAÍDAS[Categoria],$B$618,SAÍDAS[Mês],J$5,SAÍDAS[Ano],$B$5,SAÍDAS[Subcategoria],$B625))))</f>
        <v/>
      </c>
      <c r="K625" s="61" t="str">
        <f>IF($B625="","",IF($B$618="","",IF($F$4=1,SUMIFS(SAÍDAS[Valor],SAÍDAS[Categoria],$B$618,SAÍDAS[Status],"Concluído",SAÍDAS[Mês],K$5,SAÍDAS[Ano],$B$5,SAÍDAS[Subcategoria],$B625),SUMIFS(SAÍDAS[Valor],SAÍDAS[Categoria],$B$618,SAÍDAS[Mês],K$5,SAÍDAS[Ano],$B$5,SAÍDAS[Subcategoria],$B625))))</f>
        <v/>
      </c>
      <c r="L625" s="61" t="str">
        <f>IF($B625="","",IF($B$618="","",IF($F$4=1,SUMIFS(SAÍDAS[Valor],SAÍDAS[Categoria],$B$618,SAÍDAS[Status],"Concluído",SAÍDAS[Mês],L$5,SAÍDAS[Ano],$B$5,SAÍDAS[Subcategoria],$B625),SUMIFS(SAÍDAS[Valor],SAÍDAS[Categoria],$B$618,SAÍDAS[Mês],L$5,SAÍDAS[Ano],$B$5,SAÍDAS[Subcategoria],$B625))))</f>
        <v/>
      </c>
      <c r="M625" s="61" t="str">
        <f>IF($B625="","",IF($B$618="","",IF($F$4=1,SUMIFS(SAÍDAS[Valor],SAÍDAS[Categoria],$B$618,SAÍDAS[Status],"Concluído",SAÍDAS[Mês],M$5,SAÍDAS[Ano],$B$5,SAÍDAS[Subcategoria],$B625),SUMIFS(SAÍDAS[Valor],SAÍDAS[Categoria],$B$618,SAÍDAS[Mês],M$5,SAÍDAS[Ano],$B$5,SAÍDAS[Subcategoria],$B625))))</f>
        <v/>
      </c>
      <c r="N625" s="61" t="str">
        <f>IF($B625="","",IF($B$618="","",IF($F$4=1,SUMIFS(SAÍDAS[Valor],SAÍDAS[Categoria],$B$618,SAÍDAS[Status],"Concluído",SAÍDAS[Mês],N$5,SAÍDAS[Ano],$B$5,SAÍDAS[Subcategoria],$B625),SUMIFS(SAÍDAS[Valor],SAÍDAS[Categoria],$B$618,SAÍDAS[Mês],N$5,SAÍDAS[Ano],$B$5,SAÍDAS[Subcategoria],$B625))))</f>
        <v/>
      </c>
      <c r="O625" s="57">
        <f t="shared" si="26"/>
        <v>0</v>
      </c>
    </row>
    <row r="626" spans="2:15" x14ac:dyDescent="0.3">
      <c r="B626" s="93" t="str">
        <f>IF('PLANO DE CONTAS'!L124="","",'PLANO DE CONTAS'!L124)</f>
        <v/>
      </c>
      <c r="C626" s="61" t="str">
        <f>IF($B626="","",IF($B$618="","",IF($F$4=1,SUMIFS(SAÍDAS[Valor],SAÍDAS[Categoria],$B$618,SAÍDAS[Status],"Concluído",SAÍDAS[Mês],C$5,SAÍDAS[Ano],$B$5,SAÍDAS[Subcategoria],$B626),SUMIFS(SAÍDAS[Valor],SAÍDAS[Categoria],$B$618,SAÍDAS[Mês],C$5,SAÍDAS[Ano],$B$5,SAÍDAS[Subcategoria],$B626))))</f>
        <v/>
      </c>
      <c r="D626" s="61" t="str">
        <f>IF($B626="","",IF($B$618="","",IF($F$4=1,SUMIFS(SAÍDAS[Valor],SAÍDAS[Categoria],$B$618,SAÍDAS[Status],"Concluído",SAÍDAS[Mês],D$5,SAÍDAS[Ano],$B$5,SAÍDAS[Subcategoria],$B626),SUMIFS(SAÍDAS[Valor],SAÍDAS[Categoria],$B$618,SAÍDAS[Mês],D$5,SAÍDAS[Ano],$B$5,SAÍDAS[Subcategoria],$B626))))</f>
        <v/>
      </c>
      <c r="E626" s="61" t="str">
        <f>IF($B626="","",IF($B$618="","",IF($F$4=1,SUMIFS(SAÍDAS[Valor],SAÍDAS[Categoria],$B$618,SAÍDAS[Status],"Concluído",SAÍDAS[Mês],E$5,SAÍDAS[Ano],$B$5,SAÍDAS[Subcategoria],$B626),SUMIFS(SAÍDAS[Valor],SAÍDAS[Categoria],$B$618,SAÍDAS[Mês],E$5,SAÍDAS[Ano],$B$5,SAÍDAS[Subcategoria],$B626))))</f>
        <v/>
      </c>
      <c r="F626" s="61" t="str">
        <f>IF($B626="","",IF($B$618="","",IF($F$4=1,SUMIFS(SAÍDAS[Valor],SAÍDAS[Categoria],$B$618,SAÍDAS[Status],"Concluído",SAÍDAS[Mês],F$5,SAÍDAS[Ano],$B$5,SAÍDAS[Subcategoria],$B626),SUMIFS(SAÍDAS[Valor],SAÍDAS[Categoria],$B$618,SAÍDAS[Mês],F$5,SAÍDAS[Ano],$B$5,SAÍDAS[Subcategoria],$B626))))</f>
        <v/>
      </c>
      <c r="G626" s="61" t="str">
        <f>IF($B626="","",IF($B$618="","",IF($F$4=1,SUMIFS(SAÍDAS[Valor],SAÍDAS[Categoria],$B$618,SAÍDAS[Status],"Concluído",SAÍDAS[Mês],G$5,SAÍDAS[Ano],$B$5,SAÍDAS[Subcategoria],$B626),SUMIFS(SAÍDAS[Valor],SAÍDAS[Categoria],$B$618,SAÍDAS[Mês],G$5,SAÍDAS[Ano],$B$5,SAÍDAS[Subcategoria],$B626))))</f>
        <v/>
      </c>
      <c r="H626" s="61" t="str">
        <f>IF($B626="","",IF($B$618="","",IF($F$4=1,SUMIFS(SAÍDAS[Valor],SAÍDAS[Categoria],$B$618,SAÍDAS[Status],"Concluído",SAÍDAS[Mês],H$5,SAÍDAS[Ano],$B$5,SAÍDAS[Subcategoria],$B626),SUMIFS(SAÍDAS[Valor],SAÍDAS[Categoria],$B$618,SAÍDAS[Mês],H$5,SAÍDAS[Ano],$B$5,SAÍDAS[Subcategoria],$B626))))</f>
        <v/>
      </c>
      <c r="I626" s="61" t="str">
        <f>IF($B626="","",IF($B$618="","",IF($F$4=1,SUMIFS(SAÍDAS[Valor],SAÍDAS[Categoria],$B$618,SAÍDAS[Status],"Concluído",SAÍDAS[Mês],I$5,SAÍDAS[Ano],$B$5,SAÍDAS[Subcategoria],$B626),SUMIFS(SAÍDAS[Valor],SAÍDAS[Categoria],$B$618,SAÍDAS[Mês],I$5,SAÍDAS[Ano],$B$5,SAÍDAS[Subcategoria],$B626))))</f>
        <v/>
      </c>
      <c r="J626" s="61" t="str">
        <f>IF($B626="","",IF($B$618="","",IF($F$4=1,SUMIFS(SAÍDAS[Valor],SAÍDAS[Categoria],$B$618,SAÍDAS[Status],"Concluído",SAÍDAS[Mês],J$5,SAÍDAS[Ano],$B$5,SAÍDAS[Subcategoria],$B626),SUMIFS(SAÍDAS[Valor],SAÍDAS[Categoria],$B$618,SAÍDAS[Mês],J$5,SAÍDAS[Ano],$B$5,SAÍDAS[Subcategoria],$B626))))</f>
        <v/>
      </c>
      <c r="K626" s="61" t="str">
        <f>IF($B626="","",IF($B$618="","",IF($F$4=1,SUMIFS(SAÍDAS[Valor],SAÍDAS[Categoria],$B$618,SAÍDAS[Status],"Concluído",SAÍDAS[Mês],K$5,SAÍDAS[Ano],$B$5,SAÍDAS[Subcategoria],$B626),SUMIFS(SAÍDAS[Valor],SAÍDAS[Categoria],$B$618,SAÍDAS[Mês],K$5,SAÍDAS[Ano],$B$5,SAÍDAS[Subcategoria],$B626))))</f>
        <v/>
      </c>
      <c r="L626" s="61" t="str">
        <f>IF($B626="","",IF($B$618="","",IF($F$4=1,SUMIFS(SAÍDAS[Valor],SAÍDAS[Categoria],$B$618,SAÍDAS[Status],"Concluído",SAÍDAS[Mês],L$5,SAÍDAS[Ano],$B$5,SAÍDAS[Subcategoria],$B626),SUMIFS(SAÍDAS[Valor],SAÍDAS[Categoria],$B$618,SAÍDAS[Mês],L$5,SAÍDAS[Ano],$B$5,SAÍDAS[Subcategoria],$B626))))</f>
        <v/>
      </c>
      <c r="M626" s="61" t="str">
        <f>IF($B626="","",IF($B$618="","",IF($F$4=1,SUMIFS(SAÍDAS[Valor],SAÍDAS[Categoria],$B$618,SAÍDAS[Status],"Concluído",SAÍDAS[Mês],M$5,SAÍDAS[Ano],$B$5,SAÍDAS[Subcategoria],$B626),SUMIFS(SAÍDAS[Valor],SAÍDAS[Categoria],$B$618,SAÍDAS[Mês],M$5,SAÍDAS[Ano],$B$5,SAÍDAS[Subcategoria],$B626))))</f>
        <v/>
      </c>
      <c r="N626" s="61" t="str">
        <f>IF($B626="","",IF($B$618="","",IF($F$4=1,SUMIFS(SAÍDAS[Valor],SAÍDAS[Categoria],$B$618,SAÍDAS[Status],"Concluído",SAÍDAS[Mês],N$5,SAÍDAS[Ano],$B$5,SAÍDAS[Subcategoria],$B626),SUMIFS(SAÍDAS[Valor],SAÍDAS[Categoria],$B$618,SAÍDAS[Mês],N$5,SAÍDAS[Ano],$B$5,SAÍDAS[Subcategoria],$B626))))</f>
        <v/>
      </c>
      <c r="O626" s="57">
        <f t="shared" si="26"/>
        <v>0</v>
      </c>
    </row>
    <row r="627" spans="2:15" x14ac:dyDescent="0.3">
      <c r="B627" s="93" t="str">
        <f>IF('PLANO DE CONTAS'!L125="","",'PLANO DE CONTAS'!L125)</f>
        <v/>
      </c>
      <c r="C627" s="61" t="str">
        <f>IF($B627="","",IF($B$618="","",IF($F$4=1,SUMIFS(SAÍDAS[Valor],SAÍDAS[Categoria],$B$618,SAÍDAS[Status],"Concluído",SAÍDAS[Mês],C$5,SAÍDAS[Ano],$B$5,SAÍDAS[Subcategoria],$B627),SUMIFS(SAÍDAS[Valor],SAÍDAS[Categoria],$B$618,SAÍDAS[Mês],C$5,SAÍDAS[Ano],$B$5,SAÍDAS[Subcategoria],$B627))))</f>
        <v/>
      </c>
      <c r="D627" s="61" t="str">
        <f>IF($B627="","",IF($B$618="","",IF($F$4=1,SUMIFS(SAÍDAS[Valor],SAÍDAS[Categoria],$B$618,SAÍDAS[Status],"Concluído",SAÍDAS[Mês],D$5,SAÍDAS[Ano],$B$5,SAÍDAS[Subcategoria],$B627),SUMIFS(SAÍDAS[Valor],SAÍDAS[Categoria],$B$618,SAÍDAS[Mês],D$5,SAÍDAS[Ano],$B$5,SAÍDAS[Subcategoria],$B627))))</f>
        <v/>
      </c>
      <c r="E627" s="61" t="str">
        <f>IF($B627="","",IF($B$618="","",IF($F$4=1,SUMIFS(SAÍDAS[Valor],SAÍDAS[Categoria],$B$618,SAÍDAS[Status],"Concluído",SAÍDAS[Mês],E$5,SAÍDAS[Ano],$B$5,SAÍDAS[Subcategoria],$B627),SUMIFS(SAÍDAS[Valor],SAÍDAS[Categoria],$B$618,SAÍDAS[Mês],E$5,SAÍDAS[Ano],$B$5,SAÍDAS[Subcategoria],$B627))))</f>
        <v/>
      </c>
      <c r="F627" s="61" t="str">
        <f>IF($B627="","",IF($B$618="","",IF($F$4=1,SUMIFS(SAÍDAS[Valor],SAÍDAS[Categoria],$B$618,SAÍDAS[Status],"Concluído",SAÍDAS[Mês],F$5,SAÍDAS[Ano],$B$5,SAÍDAS[Subcategoria],$B627),SUMIFS(SAÍDAS[Valor],SAÍDAS[Categoria],$B$618,SAÍDAS[Mês],F$5,SAÍDAS[Ano],$B$5,SAÍDAS[Subcategoria],$B627))))</f>
        <v/>
      </c>
      <c r="G627" s="61" t="str">
        <f>IF($B627="","",IF($B$618="","",IF($F$4=1,SUMIFS(SAÍDAS[Valor],SAÍDAS[Categoria],$B$618,SAÍDAS[Status],"Concluído",SAÍDAS[Mês],G$5,SAÍDAS[Ano],$B$5,SAÍDAS[Subcategoria],$B627),SUMIFS(SAÍDAS[Valor],SAÍDAS[Categoria],$B$618,SAÍDAS[Mês],G$5,SAÍDAS[Ano],$B$5,SAÍDAS[Subcategoria],$B627))))</f>
        <v/>
      </c>
      <c r="H627" s="61" t="str">
        <f>IF($B627="","",IF($B$618="","",IF($F$4=1,SUMIFS(SAÍDAS[Valor],SAÍDAS[Categoria],$B$618,SAÍDAS[Status],"Concluído",SAÍDAS[Mês],H$5,SAÍDAS[Ano],$B$5,SAÍDAS[Subcategoria],$B627),SUMIFS(SAÍDAS[Valor],SAÍDAS[Categoria],$B$618,SAÍDAS[Mês],H$5,SAÍDAS[Ano],$B$5,SAÍDAS[Subcategoria],$B627))))</f>
        <v/>
      </c>
      <c r="I627" s="61" t="str">
        <f>IF($B627="","",IF($B$618="","",IF($F$4=1,SUMIFS(SAÍDAS[Valor],SAÍDAS[Categoria],$B$618,SAÍDAS[Status],"Concluído",SAÍDAS[Mês],I$5,SAÍDAS[Ano],$B$5,SAÍDAS[Subcategoria],$B627),SUMIFS(SAÍDAS[Valor],SAÍDAS[Categoria],$B$618,SAÍDAS[Mês],I$5,SAÍDAS[Ano],$B$5,SAÍDAS[Subcategoria],$B627))))</f>
        <v/>
      </c>
      <c r="J627" s="61" t="str">
        <f>IF($B627="","",IF($B$618="","",IF($F$4=1,SUMIFS(SAÍDAS[Valor],SAÍDAS[Categoria],$B$618,SAÍDAS[Status],"Concluído",SAÍDAS[Mês],J$5,SAÍDAS[Ano],$B$5,SAÍDAS[Subcategoria],$B627),SUMIFS(SAÍDAS[Valor],SAÍDAS[Categoria],$B$618,SAÍDAS[Mês],J$5,SAÍDAS[Ano],$B$5,SAÍDAS[Subcategoria],$B627))))</f>
        <v/>
      </c>
      <c r="K627" s="61" t="str">
        <f>IF($B627="","",IF($B$618="","",IF($F$4=1,SUMIFS(SAÍDAS[Valor],SAÍDAS[Categoria],$B$618,SAÍDAS[Status],"Concluído",SAÍDAS[Mês],K$5,SAÍDAS[Ano],$B$5,SAÍDAS[Subcategoria],$B627),SUMIFS(SAÍDAS[Valor],SAÍDAS[Categoria],$B$618,SAÍDAS[Mês],K$5,SAÍDAS[Ano],$B$5,SAÍDAS[Subcategoria],$B627))))</f>
        <v/>
      </c>
      <c r="L627" s="61" t="str">
        <f>IF($B627="","",IF($B$618="","",IF($F$4=1,SUMIFS(SAÍDAS[Valor],SAÍDAS[Categoria],$B$618,SAÍDAS[Status],"Concluído",SAÍDAS[Mês],L$5,SAÍDAS[Ano],$B$5,SAÍDAS[Subcategoria],$B627),SUMIFS(SAÍDAS[Valor],SAÍDAS[Categoria],$B$618,SAÍDAS[Mês],L$5,SAÍDAS[Ano],$B$5,SAÍDAS[Subcategoria],$B627))))</f>
        <v/>
      </c>
      <c r="M627" s="61" t="str">
        <f>IF($B627="","",IF($B$618="","",IF($F$4=1,SUMIFS(SAÍDAS[Valor],SAÍDAS[Categoria],$B$618,SAÍDAS[Status],"Concluído",SAÍDAS[Mês],M$5,SAÍDAS[Ano],$B$5,SAÍDAS[Subcategoria],$B627),SUMIFS(SAÍDAS[Valor],SAÍDAS[Categoria],$B$618,SAÍDAS[Mês],M$5,SAÍDAS[Ano],$B$5,SAÍDAS[Subcategoria],$B627))))</f>
        <v/>
      </c>
      <c r="N627" s="61" t="str">
        <f>IF($B627="","",IF($B$618="","",IF($F$4=1,SUMIFS(SAÍDAS[Valor],SAÍDAS[Categoria],$B$618,SAÍDAS[Status],"Concluído",SAÍDAS[Mês],N$5,SAÍDAS[Ano],$B$5,SAÍDAS[Subcategoria],$B627),SUMIFS(SAÍDAS[Valor],SAÍDAS[Categoria],$B$618,SAÍDAS[Mês],N$5,SAÍDAS[Ano],$B$5,SAÍDAS[Subcategoria],$B627))))</f>
        <v/>
      </c>
      <c r="O627" s="57">
        <f t="shared" si="26"/>
        <v>0</v>
      </c>
    </row>
    <row r="628" spans="2:15" x14ac:dyDescent="0.3">
      <c r="B628" s="93" t="str">
        <f>IF('PLANO DE CONTAS'!L126="","",'PLANO DE CONTAS'!L126)</f>
        <v/>
      </c>
      <c r="C628" s="61" t="str">
        <f>IF($B628="","",IF($B$618="","",IF($F$4=1,SUMIFS(SAÍDAS[Valor],SAÍDAS[Categoria],$B$618,SAÍDAS[Status],"Concluído",SAÍDAS[Mês],C$5,SAÍDAS[Ano],$B$5,SAÍDAS[Subcategoria],$B628),SUMIFS(SAÍDAS[Valor],SAÍDAS[Categoria],$B$618,SAÍDAS[Mês],C$5,SAÍDAS[Ano],$B$5,SAÍDAS[Subcategoria],$B628))))</f>
        <v/>
      </c>
      <c r="D628" s="61" t="str">
        <f>IF($B628="","",IF($B$618="","",IF($F$4=1,SUMIFS(SAÍDAS[Valor],SAÍDAS[Categoria],$B$618,SAÍDAS[Status],"Concluído",SAÍDAS[Mês],D$5,SAÍDAS[Ano],$B$5,SAÍDAS[Subcategoria],$B628),SUMIFS(SAÍDAS[Valor],SAÍDAS[Categoria],$B$618,SAÍDAS[Mês],D$5,SAÍDAS[Ano],$B$5,SAÍDAS[Subcategoria],$B628))))</f>
        <v/>
      </c>
      <c r="E628" s="61" t="str">
        <f>IF($B628="","",IF($B$618="","",IF($F$4=1,SUMIFS(SAÍDAS[Valor],SAÍDAS[Categoria],$B$618,SAÍDAS[Status],"Concluído",SAÍDAS[Mês],E$5,SAÍDAS[Ano],$B$5,SAÍDAS[Subcategoria],$B628),SUMIFS(SAÍDAS[Valor],SAÍDAS[Categoria],$B$618,SAÍDAS[Mês],E$5,SAÍDAS[Ano],$B$5,SAÍDAS[Subcategoria],$B628))))</f>
        <v/>
      </c>
      <c r="F628" s="61" t="str">
        <f>IF($B628="","",IF($B$618="","",IF($F$4=1,SUMIFS(SAÍDAS[Valor],SAÍDAS[Categoria],$B$618,SAÍDAS[Status],"Concluído",SAÍDAS[Mês],F$5,SAÍDAS[Ano],$B$5,SAÍDAS[Subcategoria],$B628),SUMIFS(SAÍDAS[Valor],SAÍDAS[Categoria],$B$618,SAÍDAS[Mês],F$5,SAÍDAS[Ano],$B$5,SAÍDAS[Subcategoria],$B628))))</f>
        <v/>
      </c>
      <c r="G628" s="61" t="str">
        <f>IF($B628="","",IF($B$618="","",IF($F$4=1,SUMIFS(SAÍDAS[Valor],SAÍDAS[Categoria],$B$618,SAÍDAS[Status],"Concluído",SAÍDAS[Mês],G$5,SAÍDAS[Ano],$B$5,SAÍDAS[Subcategoria],$B628),SUMIFS(SAÍDAS[Valor],SAÍDAS[Categoria],$B$618,SAÍDAS[Mês],G$5,SAÍDAS[Ano],$B$5,SAÍDAS[Subcategoria],$B628))))</f>
        <v/>
      </c>
      <c r="H628" s="61" t="str">
        <f>IF($B628="","",IF($B$618="","",IF($F$4=1,SUMIFS(SAÍDAS[Valor],SAÍDAS[Categoria],$B$618,SAÍDAS[Status],"Concluído",SAÍDAS[Mês],H$5,SAÍDAS[Ano],$B$5,SAÍDAS[Subcategoria],$B628),SUMIFS(SAÍDAS[Valor],SAÍDAS[Categoria],$B$618,SAÍDAS[Mês],H$5,SAÍDAS[Ano],$B$5,SAÍDAS[Subcategoria],$B628))))</f>
        <v/>
      </c>
      <c r="I628" s="61" t="str">
        <f>IF($B628="","",IF($B$618="","",IF($F$4=1,SUMIFS(SAÍDAS[Valor],SAÍDAS[Categoria],$B$618,SAÍDAS[Status],"Concluído",SAÍDAS[Mês],I$5,SAÍDAS[Ano],$B$5,SAÍDAS[Subcategoria],$B628),SUMIFS(SAÍDAS[Valor],SAÍDAS[Categoria],$B$618,SAÍDAS[Mês],I$5,SAÍDAS[Ano],$B$5,SAÍDAS[Subcategoria],$B628))))</f>
        <v/>
      </c>
      <c r="J628" s="61" t="str">
        <f>IF($B628="","",IF($B$618="","",IF($F$4=1,SUMIFS(SAÍDAS[Valor],SAÍDAS[Categoria],$B$618,SAÍDAS[Status],"Concluído",SAÍDAS[Mês],J$5,SAÍDAS[Ano],$B$5,SAÍDAS[Subcategoria],$B628),SUMIFS(SAÍDAS[Valor],SAÍDAS[Categoria],$B$618,SAÍDAS[Mês],J$5,SAÍDAS[Ano],$B$5,SAÍDAS[Subcategoria],$B628))))</f>
        <v/>
      </c>
      <c r="K628" s="61" t="str">
        <f>IF($B628="","",IF($B$618="","",IF($F$4=1,SUMIFS(SAÍDAS[Valor],SAÍDAS[Categoria],$B$618,SAÍDAS[Status],"Concluído",SAÍDAS[Mês],K$5,SAÍDAS[Ano],$B$5,SAÍDAS[Subcategoria],$B628),SUMIFS(SAÍDAS[Valor],SAÍDAS[Categoria],$B$618,SAÍDAS[Mês],K$5,SAÍDAS[Ano],$B$5,SAÍDAS[Subcategoria],$B628))))</f>
        <v/>
      </c>
      <c r="L628" s="61" t="str">
        <f>IF($B628="","",IF($B$618="","",IF($F$4=1,SUMIFS(SAÍDAS[Valor],SAÍDAS[Categoria],$B$618,SAÍDAS[Status],"Concluído",SAÍDAS[Mês],L$5,SAÍDAS[Ano],$B$5,SAÍDAS[Subcategoria],$B628),SUMIFS(SAÍDAS[Valor],SAÍDAS[Categoria],$B$618,SAÍDAS[Mês],L$5,SAÍDAS[Ano],$B$5,SAÍDAS[Subcategoria],$B628))))</f>
        <v/>
      </c>
      <c r="M628" s="61" t="str">
        <f>IF($B628="","",IF($B$618="","",IF($F$4=1,SUMIFS(SAÍDAS[Valor],SAÍDAS[Categoria],$B$618,SAÍDAS[Status],"Concluído",SAÍDAS[Mês],M$5,SAÍDAS[Ano],$B$5,SAÍDAS[Subcategoria],$B628),SUMIFS(SAÍDAS[Valor],SAÍDAS[Categoria],$B$618,SAÍDAS[Mês],M$5,SAÍDAS[Ano],$B$5,SAÍDAS[Subcategoria],$B628))))</f>
        <v/>
      </c>
      <c r="N628" s="61" t="str">
        <f>IF($B628="","",IF($B$618="","",IF($F$4=1,SUMIFS(SAÍDAS[Valor],SAÍDAS[Categoria],$B$618,SAÍDAS[Status],"Concluído",SAÍDAS[Mês],N$5,SAÍDAS[Ano],$B$5,SAÍDAS[Subcategoria],$B628),SUMIFS(SAÍDAS[Valor],SAÍDAS[Categoria],$B$618,SAÍDAS[Mês],N$5,SAÍDAS[Ano],$B$5,SAÍDAS[Subcategoria],$B628))))</f>
        <v/>
      </c>
      <c r="O628" s="57">
        <f t="shared" si="26"/>
        <v>0</v>
      </c>
    </row>
    <row r="629" spans="2:15" x14ac:dyDescent="0.3">
      <c r="B629" s="93" t="str">
        <f>IF('PLANO DE CONTAS'!L127="","",'PLANO DE CONTAS'!L127)</f>
        <v/>
      </c>
      <c r="C629" s="61" t="str">
        <f>IF($B629="","",IF($B$618="","",IF($F$4=1,SUMIFS(SAÍDAS[Valor],SAÍDAS[Categoria],$B$618,SAÍDAS[Status],"Concluído",SAÍDAS[Mês],C$5,SAÍDAS[Ano],$B$5,SAÍDAS[Subcategoria],$B629),SUMIFS(SAÍDAS[Valor],SAÍDAS[Categoria],$B$618,SAÍDAS[Mês],C$5,SAÍDAS[Ano],$B$5,SAÍDAS[Subcategoria],$B629))))</f>
        <v/>
      </c>
      <c r="D629" s="61" t="str">
        <f>IF($B629="","",IF($B$618="","",IF($F$4=1,SUMIFS(SAÍDAS[Valor],SAÍDAS[Categoria],$B$618,SAÍDAS[Status],"Concluído",SAÍDAS[Mês],D$5,SAÍDAS[Ano],$B$5,SAÍDAS[Subcategoria],$B629),SUMIFS(SAÍDAS[Valor],SAÍDAS[Categoria],$B$618,SAÍDAS[Mês],D$5,SAÍDAS[Ano],$B$5,SAÍDAS[Subcategoria],$B629))))</f>
        <v/>
      </c>
      <c r="E629" s="61" t="str">
        <f>IF($B629="","",IF($B$618="","",IF($F$4=1,SUMIFS(SAÍDAS[Valor],SAÍDAS[Categoria],$B$618,SAÍDAS[Status],"Concluído",SAÍDAS[Mês],E$5,SAÍDAS[Ano],$B$5,SAÍDAS[Subcategoria],$B629),SUMIFS(SAÍDAS[Valor],SAÍDAS[Categoria],$B$618,SAÍDAS[Mês],E$5,SAÍDAS[Ano],$B$5,SAÍDAS[Subcategoria],$B629))))</f>
        <v/>
      </c>
      <c r="F629" s="61" t="str">
        <f>IF($B629="","",IF($B$618="","",IF($F$4=1,SUMIFS(SAÍDAS[Valor],SAÍDAS[Categoria],$B$618,SAÍDAS[Status],"Concluído",SAÍDAS[Mês],F$5,SAÍDAS[Ano],$B$5,SAÍDAS[Subcategoria],$B629),SUMIFS(SAÍDAS[Valor],SAÍDAS[Categoria],$B$618,SAÍDAS[Mês],F$5,SAÍDAS[Ano],$B$5,SAÍDAS[Subcategoria],$B629))))</f>
        <v/>
      </c>
      <c r="G629" s="61" t="str">
        <f>IF($B629="","",IF($B$618="","",IF($F$4=1,SUMIFS(SAÍDAS[Valor],SAÍDAS[Categoria],$B$618,SAÍDAS[Status],"Concluído",SAÍDAS[Mês],G$5,SAÍDAS[Ano],$B$5,SAÍDAS[Subcategoria],$B629),SUMIFS(SAÍDAS[Valor],SAÍDAS[Categoria],$B$618,SAÍDAS[Mês],G$5,SAÍDAS[Ano],$B$5,SAÍDAS[Subcategoria],$B629))))</f>
        <v/>
      </c>
      <c r="H629" s="61" t="str">
        <f>IF($B629="","",IF($B$618="","",IF($F$4=1,SUMIFS(SAÍDAS[Valor],SAÍDAS[Categoria],$B$618,SAÍDAS[Status],"Concluído",SAÍDAS[Mês],H$5,SAÍDAS[Ano],$B$5,SAÍDAS[Subcategoria],$B629),SUMIFS(SAÍDAS[Valor],SAÍDAS[Categoria],$B$618,SAÍDAS[Mês],H$5,SAÍDAS[Ano],$B$5,SAÍDAS[Subcategoria],$B629))))</f>
        <v/>
      </c>
      <c r="I629" s="61" t="str">
        <f>IF($B629="","",IF($B$618="","",IF($F$4=1,SUMIFS(SAÍDAS[Valor],SAÍDAS[Categoria],$B$618,SAÍDAS[Status],"Concluído",SAÍDAS[Mês],I$5,SAÍDAS[Ano],$B$5,SAÍDAS[Subcategoria],$B629),SUMIFS(SAÍDAS[Valor],SAÍDAS[Categoria],$B$618,SAÍDAS[Mês],I$5,SAÍDAS[Ano],$B$5,SAÍDAS[Subcategoria],$B629))))</f>
        <v/>
      </c>
      <c r="J629" s="61" t="str">
        <f>IF($B629="","",IF($B$618="","",IF($F$4=1,SUMIFS(SAÍDAS[Valor],SAÍDAS[Categoria],$B$618,SAÍDAS[Status],"Concluído",SAÍDAS[Mês],J$5,SAÍDAS[Ano],$B$5,SAÍDAS[Subcategoria],$B629),SUMIFS(SAÍDAS[Valor],SAÍDAS[Categoria],$B$618,SAÍDAS[Mês],J$5,SAÍDAS[Ano],$B$5,SAÍDAS[Subcategoria],$B629))))</f>
        <v/>
      </c>
      <c r="K629" s="61" t="str">
        <f>IF($B629="","",IF($B$618="","",IF($F$4=1,SUMIFS(SAÍDAS[Valor],SAÍDAS[Categoria],$B$618,SAÍDAS[Status],"Concluído",SAÍDAS[Mês],K$5,SAÍDAS[Ano],$B$5,SAÍDAS[Subcategoria],$B629),SUMIFS(SAÍDAS[Valor],SAÍDAS[Categoria],$B$618,SAÍDAS[Mês],K$5,SAÍDAS[Ano],$B$5,SAÍDAS[Subcategoria],$B629))))</f>
        <v/>
      </c>
      <c r="L629" s="61" t="str">
        <f>IF($B629="","",IF($B$618="","",IF($F$4=1,SUMIFS(SAÍDAS[Valor],SAÍDAS[Categoria],$B$618,SAÍDAS[Status],"Concluído",SAÍDAS[Mês],L$5,SAÍDAS[Ano],$B$5,SAÍDAS[Subcategoria],$B629),SUMIFS(SAÍDAS[Valor],SAÍDAS[Categoria],$B$618,SAÍDAS[Mês],L$5,SAÍDAS[Ano],$B$5,SAÍDAS[Subcategoria],$B629))))</f>
        <v/>
      </c>
      <c r="M629" s="61" t="str">
        <f>IF($B629="","",IF($B$618="","",IF($F$4=1,SUMIFS(SAÍDAS[Valor],SAÍDAS[Categoria],$B$618,SAÍDAS[Status],"Concluído",SAÍDAS[Mês],M$5,SAÍDAS[Ano],$B$5,SAÍDAS[Subcategoria],$B629),SUMIFS(SAÍDAS[Valor],SAÍDAS[Categoria],$B$618,SAÍDAS[Mês],M$5,SAÍDAS[Ano],$B$5,SAÍDAS[Subcategoria],$B629))))</f>
        <v/>
      </c>
      <c r="N629" s="61" t="str">
        <f>IF($B629="","",IF($B$618="","",IF($F$4=1,SUMIFS(SAÍDAS[Valor],SAÍDAS[Categoria],$B$618,SAÍDAS[Status],"Concluído",SAÍDAS[Mês],N$5,SAÍDAS[Ano],$B$5,SAÍDAS[Subcategoria],$B629),SUMIFS(SAÍDAS[Valor],SAÍDAS[Categoria],$B$618,SAÍDAS[Mês],N$5,SAÍDAS[Ano],$B$5,SAÍDAS[Subcategoria],$B629))))</f>
        <v/>
      </c>
      <c r="O629" s="57">
        <f t="shared" si="26"/>
        <v>0</v>
      </c>
    </row>
    <row r="630" spans="2:15" x14ac:dyDescent="0.3">
      <c r="B630" s="93" t="str">
        <f>IF('PLANO DE CONTAS'!L128="","",'PLANO DE CONTAS'!L128)</f>
        <v/>
      </c>
      <c r="C630" s="61" t="str">
        <f>IF($B630="","",IF($B$618="","",IF($F$4=1,SUMIFS(SAÍDAS[Valor],SAÍDAS[Categoria],$B$618,SAÍDAS[Status],"Concluído",SAÍDAS[Mês],C$5,SAÍDAS[Ano],$B$5,SAÍDAS[Subcategoria],$B630),SUMIFS(SAÍDAS[Valor],SAÍDAS[Categoria],$B$618,SAÍDAS[Mês],C$5,SAÍDAS[Ano],$B$5,SAÍDAS[Subcategoria],$B630))))</f>
        <v/>
      </c>
      <c r="D630" s="61" t="str">
        <f>IF($B630="","",IF($B$618="","",IF($F$4=1,SUMIFS(SAÍDAS[Valor],SAÍDAS[Categoria],$B$618,SAÍDAS[Status],"Concluído",SAÍDAS[Mês],D$5,SAÍDAS[Ano],$B$5,SAÍDAS[Subcategoria],$B630),SUMIFS(SAÍDAS[Valor],SAÍDAS[Categoria],$B$618,SAÍDAS[Mês],D$5,SAÍDAS[Ano],$B$5,SAÍDAS[Subcategoria],$B630))))</f>
        <v/>
      </c>
      <c r="E630" s="61" t="str">
        <f>IF($B630="","",IF($B$618="","",IF($F$4=1,SUMIFS(SAÍDAS[Valor],SAÍDAS[Categoria],$B$618,SAÍDAS[Status],"Concluído",SAÍDAS[Mês],E$5,SAÍDAS[Ano],$B$5,SAÍDAS[Subcategoria],$B630),SUMIFS(SAÍDAS[Valor],SAÍDAS[Categoria],$B$618,SAÍDAS[Mês],E$5,SAÍDAS[Ano],$B$5,SAÍDAS[Subcategoria],$B630))))</f>
        <v/>
      </c>
      <c r="F630" s="61" t="str">
        <f>IF($B630="","",IF($B$618="","",IF($F$4=1,SUMIFS(SAÍDAS[Valor],SAÍDAS[Categoria],$B$618,SAÍDAS[Status],"Concluído",SAÍDAS[Mês],F$5,SAÍDAS[Ano],$B$5,SAÍDAS[Subcategoria],$B630),SUMIFS(SAÍDAS[Valor],SAÍDAS[Categoria],$B$618,SAÍDAS[Mês],F$5,SAÍDAS[Ano],$B$5,SAÍDAS[Subcategoria],$B630))))</f>
        <v/>
      </c>
      <c r="G630" s="61" t="str">
        <f>IF($B630="","",IF($B$618="","",IF($F$4=1,SUMIFS(SAÍDAS[Valor],SAÍDAS[Categoria],$B$618,SAÍDAS[Status],"Concluído",SAÍDAS[Mês],G$5,SAÍDAS[Ano],$B$5,SAÍDAS[Subcategoria],$B630),SUMIFS(SAÍDAS[Valor],SAÍDAS[Categoria],$B$618,SAÍDAS[Mês],G$5,SAÍDAS[Ano],$B$5,SAÍDAS[Subcategoria],$B630))))</f>
        <v/>
      </c>
      <c r="H630" s="61" t="str">
        <f>IF($B630="","",IF($B$618="","",IF($F$4=1,SUMIFS(SAÍDAS[Valor],SAÍDAS[Categoria],$B$618,SAÍDAS[Status],"Concluído",SAÍDAS[Mês],H$5,SAÍDAS[Ano],$B$5,SAÍDAS[Subcategoria],$B630),SUMIFS(SAÍDAS[Valor],SAÍDAS[Categoria],$B$618,SAÍDAS[Mês],H$5,SAÍDAS[Ano],$B$5,SAÍDAS[Subcategoria],$B630))))</f>
        <v/>
      </c>
      <c r="I630" s="61" t="str">
        <f>IF($B630="","",IF($B$618="","",IF($F$4=1,SUMIFS(SAÍDAS[Valor],SAÍDAS[Categoria],$B$618,SAÍDAS[Status],"Concluído",SAÍDAS[Mês],I$5,SAÍDAS[Ano],$B$5,SAÍDAS[Subcategoria],$B630),SUMIFS(SAÍDAS[Valor],SAÍDAS[Categoria],$B$618,SAÍDAS[Mês],I$5,SAÍDAS[Ano],$B$5,SAÍDAS[Subcategoria],$B630))))</f>
        <v/>
      </c>
      <c r="J630" s="61" t="str">
        <f>IF($B630="","",IF($B$618="","",IF($F$4=1,SUMIFS(SAÍDAS[Valor],SAÍDAS[Categoria],$B$618,SAÍDAS[Status],"Concluído",SAÍDAS[Mês],J$5,SAÍDAS[Ano],$B$5,SAÍDAS[Subcategoria],$B630),SUMIFS(SAÍDAS[Valor],SAÍDAS[Categoria],$B$618,SAÍDAS[Mês],J$5,SAÍDAS[Ano],$B$5,SAÍDAS[Subcategoria],$B630))))</f>
        <v/>
      </c>
      <c r="K630" s="61" t="str">
        <f>IF($B630="","",IF($B$618="","",IF($F$4=1,SUMIFS(SAÍDAS[Valor],SAÍDAS[Categoria],$B$618,SAÍDAS[Status],"Concluído",SAÍDAS[Mês],K$5,SAÍDAS[Ano],$B$5,SAÍDAS[Subcategoria],$B630),SUMIFS(SAÍDAS[Valor],SAÍDAS[Categoria],$B$618,SAÍDAS[Mês],K$5,SAÍDAS[Ano],$B$5,SAÍDAS[Subcategoria],$B630))))</f>
        <v/>
      </c>
      <c r="L630" s="61" t="str">
        <f>IF($B630="","",IF($B$618="","",IF($F$4=1,SUMIFS(SAÍDAS[Valor],SAÍDAS[Categoria],$B$618,SAÍDAS[Status],"Concluído",SAÍDAS[Mês],L$5,SAÍDAS[Ano],$B$5,SAÍDAS[Subcategoria],$B630),SUMIFS(SAÍDAS[Valor],SAÍDAS[Categoria],$B$618,SAÍDAS[Mês],L$5,SAÍDAS[Ano],$B$5,SAÍDAS[Subcategoria],$B630))))</f>
        <v/>
      </c>
      <c r="M630" s="61" t="str">
        <f>IF($B630="","",IF($B$618="","",IF($F$4=1,SUMIFS(SAÍDAS[Valor],SAÍDAS[Categoria],$B$618,SAÍDAS[Status],"Concluído",SAÍDAS[Mês],M$5,SAÍDAS[Ano],$B$5,SAÍDAS[Subcategoria],$B630),SUMIFS(SAÍDAS[Valor],SAÍDAS[Categoria],$B$618,SAÍDAS[Mês],M$5,SAÍDAS[Ano],$B$5,SAÍDAS[Subcategoria],$B630))))</f>
        <v/>
      </c>
      <c r="N630" s="61" t="str">
        <f>IF($B630="","",IF($B$618="","",IF($F$4=1,SUMIFS(SAÍDAS[Valor],SAÍDAS[Categoria],$B$618,SAÍDAS[Status],"Concluído",SAÍDAS[Mês],N$5,SAÍDAS[Ano],$B$5,SAÍDAS[Subcategoria],$B630),SUMIFS(SAÍDAS[Valor],SAÍDAS[Categoria],$B$618,SAÍDAS[Mês],N$5,SAÍDAS[Ano],$B$5,SAÍDAS[Subcategoria],$B630))))</f>
        <v/>
      </c>
      <c r="O630" s="57">
        <f t="shared" si="26"/>
        <v>0</v>
      </c>
    </row>
    <row r="631" spans="2:15" x14ac:dyDescent="0.3">
      <c r="B631" s="93" t="str">
        <f>IF('PLANO DE CONTAS'!L129="","",'PLANO DE CONTAS'!L129)</f>
        <v/>
      </c>
      <c r="C631" s="61" t="str">
        <f>IF($B631="","",IF($B$618="","",IF($F$4=1,SUMIFS(SAÍDAS[Valor],SAÍDAS[Categoria],$B$618,SAÍDAS[Status],"Concluído",SAÍDAS[Mês],C$5,SAÍDAS[Ano],$B$5,SAÍDAS[Subcategoria],$B631),SUMIFS(SAÍDAS[Valor],SAÍDAS[Categoria],$B$618,SAÍDAS[Mês],C$5,SAÍDAS[Ano],$B$5,SAÍDAS[Subcategoria],$B631))))</f>
        <v/>
      </c>
      <c r="D631" s="61" t="str">
        <f>IF($B631="","",IF($B$618="","",IF($F$4=1,SUMIFS(SAÍDAS[Valor],SAÍDAS[Categoria],$B$618,SAÍDAS[Status],"Concluído",SAÍDAS[Mês],D$5,SAÍDAS[Ano],$B$5,SAÍDAS[Subcategoria],$B631),SUMIFS(SAÍDAS[Valor],SAÍDAS[Categoria],$B$618,SAÍDAS[Mês],D$5,SAÍDAS[Ano],$B$5,SAÍDAS[Subcategoria],$B631))))</f>
        <v/>
      </c>
      <c r="E631" s="61" t="str">
        <f>IF($B631="","",IF($B$618="","",IF($F$4=1,SUMIFS(SAÍDAS[Valor],SAÍDAS[Categoria],$B$618,SAÍDAS[Status],"Concluído",SAÍDAS[Mês],E$5,SAÍDAS[Ano],$B$5,SAÍDAS[Subcategoria],$B631),SUMIFS(SAÍDAS[Valor],SAÍDAS[Categoria],$B$618,SAÍDAS[Mês],E$5,SAÍDAS[Ano],$B$5,SAÍDAS[Subcategoria],$B631))))</f>
        <v/>
      </c>
      <c r="F631" s="61" t="str">
        <f>IF($B631="","",IF($B$618="","",IF($F$4=1,SUMIFS(SAÍDAS[Valor],SAÍDAS[Categoria],$B$618,SAÍDAS[Status],"Concluído",SAÍDAS[Mês],F$5,SAÍDAS[Ano],$B$5,SAÍDAS[Subcategoria],$B631),SUMIFS(SAÍDAS[Valor],SAÍDAS[Categoria],$B$618,SAÍDAS[Mês],F$5,SAÍDAS[Ano],$B$5,SAÍDAS[Subcategoria],$B631))))</f>
        <v/>
      </c>
      <c r="G631" s="61" t="str">
        <f>IF($B631="","",IF($B$618="","",IF($F$4=1,SUMIFS(SAÍDAS[Valor],SAÍDAS[Categoria],$B$618,SAÍDAS[Status],"Concluído",SAÍDAS[Mês],G$5,SAÍDAS[Ano],$B$5,SAÍDAS[Subcategoria],$B631),SUMIFS(SAÍDAS[Valor],SAÍDAS[Categoria],$B$618,SAÍDAS[Mês],G$5,SAÍDAS[Ano],$B$5,SAÍDAS[Subcategoria],$B631))))</f>
        <v/>
      </c>
      <c r="H631" s="61" t="str">
        <f>IF($B631="","",IF($B$618="","",IF($F$4=1,SUMIFS(SAÍDAS[Valor],SAÍDAS[Categoria],$B$618,SAÍDAS[Status],"Concluído",SAÍDAS[Mês],H$5,SAÍDAS[Ano],$B$5,SAÍDAS[Subcategoria],$B631),SUMIFS(SAÍDAS[Valor],SAÍDAS[Categoria],$B$618,SAÍDAS[Mês],H$5,SAÍDAS[Ano],$B$5,SAÍDAS[Subcategoria],$B631))))</f>
        <v/>
      </c>
      <c r="I631" s="61" t="str">
        <f>IF($B631="","",IF($B$618="","",IF($F$4=1,SUMIFS(SAÍDAS[Valor],SAÍDAS[Categoria],$B$618,SAÍDAS[Status],"Concluído",SAÍDAS[Mês],I$5,SAÍDAS[Ano],$B$5,SAÍDAS[Subcategoria],$B631),SUMIFS(SAÍDAS[Valor],SAÍDAS[Categoria],$B$618,SAÍDAS[Mês],I$5,SAÍDAS[Ano],$B$5,SAÍDAS[Subcategoria],$B631))))</f>
        <v/>
      </c>
      <c r="J631" s="61" t="str">
        <f>IF($B631="","",IF($B$618="","",IF($F$4=1,SUMIFS(SAÍDAS[Valor],SAÍDAS[Categoria],$B$618,SAÍDAS[Status],"Concluído",SAÍDAS[Mês],J$5,SAÍDAS[Ano],$B$5,SAÍDAS[Subcategoria],$B631),SUMIFS(SAÍDAS[Valor],SAÍDAS[Categoria],$B$618,SAÍDAS[Mês],J$5,SAÍDAS[Ano],$B$5,SAÍDAS[Subcategoria],$B631))))</f>
        <v/>
      </c>
      <c r="K631" s="61" t="str">
        <f>IF($B631="","",IF($B$618="","",IF($F$4=1,SUMIFS(SAÍDAS[Valor],SAÍDAS[Categoria],$B$618,SAÍDAS[Status],"Concluído",SAÍDAS[Mês],K$5,SAÍDAS[Ano],$B$5,SAÍDAS[Subcategoria],$B631),SUMIFS(SAÍDAS[Valor],SAÍDAS[Categoria],$B$618,SAÍDAS[Mês],K$5,SAÍDAS[Ano],$B$5,SAÍDAS[Subcategoria],$B631))))</f>
        <v/>
      </c>
      <c r="L631" s="61" t="str">
        <f>IF($B631="","",IF($B$618="","",IF($F$4=1,SUMIFS(SAÍDAS[Valor],SAÍDAS[Categoria],$B$618,SAÍDAS[Status],"Concluído",SAÍDAS[Mês],L$5,SAÍDAS[Ano],$B$5,SAÍDAS[Subcategoria],$B631),SUMIFS(SAÍDAS[Valor],SAÍDAS[Categoria],$B$618,SAÍDAS[Mês],L$5,SAÍDAS[Ano],$B$5,SAÍDAS[Subcategoria],$B631))))</f>
        <v/>
      </c>
      <c r="M631" s="61" t="str">
        <f>IF($B631="","",IF($B$618="","",IF($F$4=1,SUMIFS(SAÍDAS[Valor],SAÍDAS[Categoria],$B$618,SAÍDAS[Status],"Concluído",SAÍDAS[Mês],M$5,SAÍDAS[Ano],$B$5,SAÍDAS[Subcategoria],$B631),SUMIFS(SAÍDAS[Valor],SAÍDAS[Categoria],$B$618,SAÍDAS[Mês],M$5,SAÍDAS[Ano],$B$5,SAÍDAS[Subcategoria],$B631))))</f>
        <v/>
      </c>
      <c r="N631" s="61" t="str">
        <f>IF($B631="","",IF($B$618="","",IF($F$4=1,SUMIFS(SAÍDAS[Valor],SAÍDAS[Categoria],$B$618,SAÍDAS[Status],"Concluído",SAÍDAS[Mês],N$5,SAÍDAS[Ano],$B$5,SAÍDAS[Subcategoria],$B631),SUMIFS(SAÍDAS[Valor],SAÍDAS[Categoria],$B$618,SAÍDAS[Mês],N$5,SAÍDAS[Ano],$B$5,SAÍDAS[Subcategoria],$B631))))</f>
        <v/>
      </c>
      <c r="O631" s="57">
        <f t="shared" si="26"/>
        <v>0</v>
      </c>
    </row>
    <row r="632" spans="2:15" x14ac:dyDescent="0.3">
      <c r="B632" s="93" t="str">
        <f>IF('PLANO DE CONTAS'!L130="","",'PLANO DE CONTAS'!L130)</f>
        <v/>
      </c>
      <c r="C632" s="61" t="str">
        <f>IF($B632="","",IF($B$618="","",IF($F$4=1,SUMIFS(SAÍDAS[Valor],SAÍDAS[Categoria],$B$618,SAÍDAS[Status],"Concluído",SAÍDAS[Mês],C$5,SAÍDAS[Ano],$B$5,SAÍDAS[Subcategoria],$B632),SUMIFS(SAÍDAS[Valor],SAÍDAS[Categoria],$B$618,SAÍDAS[Mês],C$5,SAÍDAS[Ano],$B$5,SAÍDAS[Subcategoria],$B632))))</f>
        <v/>
      </c>
      <c r="D632" s="61" t="str">
        <f>IF($B632="","",IF($B$618="","",IF($F$4=1,SUMIFS(SAÍDAS[Valor],SAÍDAS[Categoria],$B$618,SAÍDAS[Status],"Concluído",SAÍDAS[Mês],D$5,SAÍDAS[Ano],$B$5,SAÍDAS[Subcategoria],$B632),SUMIFS(SAÍDAS[Valor],SAÍDAS[Categoria],$B$618,SAÍDAS[Mês],D$5,SAÍDAS[Ano],$B$5,SAÍDAS[Subcategoria],$B632))))</f>
        <v/>
      </c>
      <c r="E632" s="61" t="str">
        <f>IF($B632="","",IF($B$618="","",IF($F$4=1,SUMIFS(SAÍDAS[Valor],SAÍDAS[Categoria],$B$618,SAÍDAS[Status],"Concluído",SAÍDAS[Mês],E$5,SAÍDAS[Ano],$B$5,SAÍDAS[Subcategoria],$B632),SUMIFS(SAÍDAS[Valor],SAÍDAS[Categoria],$B$618,SAÍDAS[Mês],E$5,SAÍDAS[Ano],$B$5,SAÍDAS[Subcategoria],$B632))))</f>
        <v/>
      </c>
      <c r="F632" s="61" t="str">
        <f>IF($B632="","",IF($B$618="","",IF($F$4=1,SUMIFS(SAÍDAS[Valor],SAÍDAS[Categoria],$B$618,SAÍDAS[Status],"Concluído",SAÍDAS[Mês],F$5,SAÍDAS[Ano],$B$5,SAÍDAS[Subcategoria],$B632),SUMIFS(SAÍDAS[Valor],SAÍDAS[Categoria],$B$618,SAÍDAS[Mês],F$5,SAÍDAS[Ano],$B$5,SAÍDAS[Subcategoria],$B632))))</f>
        <v/>
      </c>
      <c r="G632" s="61" t="str">
        <f>IF($B632="","",IF($B$618="","",IF($F$4=1,SUMIFS(SAÍDAS[Valor],SAÍDAS[Categoria],$B$618,SAÍDAS[Status],"Concluído",SAÍDAS[Mês],G$5,SAÍDAS[Ano],$B$5,SAÍDAS[Subcategoria],$B632),SUMIFS(SAÍDAS[Valor],SAÍDAS[Categoria],$B$618,SAÍDAS[Mês],G$5,SAÍDAS[Ano],$B$5,SAÍDAS[Subcategoria],$B632))))</f>
        <v/>
      </c>
      <c r="H632" s="61" t="str">
        <f>IF($B632="","",IF($B$618="","",IF($F$4=1,SUMIFS(SAÍDAS[Valor],SAÍDAS[Categoria],$B$618,SAÍDAS[Status],"Concluído",SAÍDAS[Mês],H$5,SAÍDAS[Ano],$B$5,SAÍDAS[Subcategoria],$B632),SUMIFS(SAÍDAS[Valor],SAÍDAS[Categoria],$B$618,SAÍDAS[Mês],H$5,SAÍDAS[Ano],$B$5,SAÍDAS[Subcategoria],$B632))))</f>
        <v/>
      </c>
      <c r="I632" s="61" t="str">
        <f>IF($B632="","",IF($B$618="","",IF($F$4=1,SUMIFS(SAÍDAS[Valor],SAÍDAS[Categoria],$B$618,SAÍDAS[Status],"Concluído",SAÍDAS[Mês],I$5,SAÍDAS[Ano],$B$5,SAÍDAS[Subcategoria],$B632),SUMIFS(SAÍDAS[Valor],SAÍDAS[Categoria],$B$618,SAÍDAS[Mês],I$5,SAÍDAS[Ano],$B$5,SAÍDAS[Subcategoria],$B632))))</f>
        <v/>
      </c>
      <c r="J632" s="61" t="str">
        <f>IF($B632="","",IF($B$618="","",IF($F$4=1,SUMIFS(SAÍDAS[Valor],SAÍDAS[Categoria],$B$618,SAÍDAS[Status],"Concluído",SAÍDAS[Mês],J$5,SAÍDAS[Ano],$B$5,SAÍDAS[Subcategoria],$B632),SUMIFS(SAÍDAS[Valor],SAÍDAS[Categoria],$B$618,SAÍDAS[Mês],J$5,SAÍDAS[Ano],$B$5,SAÍDAS[Subcategoria],$B632))))</f>
        <v/>
      </c>
      <c r="K632" s="61" t="str">
        <f>IF($B632="","",IF($B$618="","",IF($F$4=1,SUMIFS(SAÍDAS[Valor],SAÍDAS[Categoria],$B$618,SAÍDAS[Status],"Concluído",SAÍDAS[Mês],K$5,SAÍDAS[Ano],$B$5,SAÍDAS[Subcategoria],$B632),SUMIFS(SAÍDAS[Valor],SAÍDAS[Categoria],$B$618,SAÍDAS[Mês],K$5,SAÍDAS[Ano],$B$5,SAÍDAS[Subcategoria],$B632))))</f>
        <v/>
      </c>
      <c r="L632" s="61" t="str">
        <f>IF($B632="","",IF($B$618="","",IF($F$4=1,SUMIFS(SAÍDAS[Valor],SAÍDAS[Categoria],$B$618,SAÍDAS[Status],"Concluído",SAÍDAS[Mês],L$5,SAÍDAS[Ano],$B$5,SAÍDAS[Subcategoria],$B632),SUMIFS(SAÍDAS[Valor],SAÍDAS[Categoria],$B$618,SAÍDAS[Mês],L$5,SAÍDAS[Ano],$B$5,SAÍDAS[Subcategoria],$B632))))</f>
        <v/>
      </c>
      <c r="M632" s="61" t="str">
        <f>IF($B632="","",IF($B$618="","",IF($F$4=1,SUMIFS(SAÍDAS[Valor],SAÍDAS[Categoria],$B$618,SAÍDAS[Status],"Concluído",SAÍDAS[Mês],M$5,SAÍDAS[Ano],$B$5,SAÍDAS[Subcategoria],$B632),SUMIFS(SAÍDAS[Valor],SAÍDAS[Categoria],$B$618,SAÍDAS[Mês],M$5,SAÍDAS[Ano],$B$5,SAÍDAS[Subcategoria],$B632))))</f>
        <v/>
      </c>
      <c r="N632" s="61" t="str">
        <f>IF($B632="","",IF($B$618="","",IF($F$4=1,SUMIFS(SAÍDAS[Valor],SAÍDAS[Categoria],$B$618,SAÍDAS[Status],"Concluído",SAÍDAS[Mês],N$5,SAÍDAS[Ano],$B$5,SAÍDAS[Subcategoria],$B632),SUMIFS(SAÍDAS[Valor],SAÍDAS[Categoria],$B$618,SAÍDAS[Mês],N$5,SAÍDAS[Ano],$B$5,SAÍDAS[Subcategoria],$B632))))</f>
        <v/>
      </c>
      <c r="O632" s="57">
        <f t="shared" si="26"/>
        <v>0</v>
      </c>
    </row>
    <row r="633" spans="2:15" x14ac:dyDescent="0.3">
      <c r="B633" s="93" t="str">
        <f>IF('PLANO DE CONTAS'!L131="","",'PLANO DE CONTAS'!L131)</f>
        <v/>
      </c>
      <c r="C633" s="61" t="str">
        <f>IF($B633="","",IF($B$618="","",IF($F$4=1,SUMIFS(SAÍDAS[Valor],SAÍDAS[Categoria],$B$618,SAÍDAS[Status],"Concluído",SAÍDAS[Mês],C$5,SAÍDAS[Ano],$B$5,SAÍDAS[Subcategoria],$B633),SUMIFS(SAÍDAS[Valor],SAÍDAS[Categoria],$B$618,SAÍDAS[Mês],C$5,SAÍDAS[Ano],$B$5,SAÍDAS[Subcategoria],$B633))))</f>
        <v/>
      </c>
      <c r="D633" s="61" t="str">
        <f>IF($B633="","",IF($B$618="","",IF($F$4=1,SUMIFS(SAÍDAS[Valor],SAÍDAS[Categoria],$B$618,SAÍDAS[Status],"Concluído",SAÍDAS[Mês],D$5,SAÍDAS[Ano],$B$5,SAÍDAS[Subcategoria],$B633),SUMIFS(SAÍDAS[Valor],SAÍDAS[Categoria],$B$618,SAÍDAS[Mês],D$5,SAÍDAS[Ano],$B$5,SAÍDAS[Subcategoria],$B633))))</f>
        <v/>
      </c>
      <c r="E633" s="61" t="str">
        <f>IF($B633="","",IF($B$618="","",IF($F$4=1,SUMIFS(SAÍDAS[Valor],SAÍDAS[Categoria],$B$618,SAÍDAS[Status],"Concluído",SAÍDAS[Mês],E$5,SAÍDAS[Ano],$B$5,SAÍDAS[Subcategoria],$B633),SUMIFS(SAÍDAS[Valor],SAÍDAS[Categoria],$B$618,SAÍDAS[Mês],E$5,SAÍDAS[Ano],$B$5,SAÍDAS[Subcategoria],$B633))))</f>
        <v/>
      </c>
      <c r="F633" s="61" t="str">
        <f>IF($B633="","",IF($B$618="","",IF($F$4=1,SUMIFS(SAÍDAS[Valor],SAÍDAS[Categoria],$B$618,SAÍDAS[Status],"Concluído",SAÍDAS[Mês],F$5,SAÍDAS[Ano],$B$5,SAÍDAS[Subcategoria],$B633),SUMIFS(SAÍDAS[Valor],SAÍDAS[Categoria],$B$618,SAÍDAS[Mês],F$5,SAÍDAS[Ano],$B$5,SAÍDAS[Subcategoria],$B633))))</f>
        <v/>
      </c>
      <c r="G633" s="61" t="str">
        <f>IF($B633="","",IF($B$618="","",IF($F$4=1,SUMIFS(SAÍDAS[Valor],SAÍDAS[Categoria],$B$618,SAÍDAS[Status],"Concluído",SAÍDAS[Mês],G$5,SAÍDAS[Ano],$B$5,SAÍDAS[Subcategoria],$B633),SUMIFS(SAÍDAS[Valor],SAÍDAS[Categoria],$B$618,SAÍDAS[Mês],G$5,SAÍDAS[Ano],$B$5,SAÍDAS[Subcategoria],$B633))))</f>
        <v/>
      </c>
      <c r="H633" s="61" t="str">
        <f>IF($B633="","",IF($B$618="","",IF($F$4=1,SUMIFS(SAÍDAS[Valor],SAÍDAS[Categoria],$B$618,SAÍDAS[Status],"Concluído",SAÍDAS[Mês],H$5,SAÍDAS[Ano],$B$5,SAÍDAS[Subcategoria],$B633),SUMIFS(SAÍDAS[Valor],SAÍDAS[Categoria],$B$618,SAÍDAS[Mês],H$5,SAÍDAS[Ano],$B$5,SAÍDAS[Subcategoria],$B633))))</f>
        <v/>
      </c>
      <c r="I633" s="61" t="str">
        <f>IF($B633="","",IF($B$618="","",IF($F$4=1,SUMIFS(SAÍDAS[Valor],SAÍDAS[Categoria],$B$618,SAÍDAS[Status],"Concluído",SAÍDAS[Mês],I$5,SAÍDAS[Ano],$B$5,SAÍDAS[Subcategoria],$B633),SUMIFS(SAÍDAS[Valor],SAÍDAS[Categoria],$B$618,SAÍDAS[Mês],I$5,SAÍDAS[Ano],$B$5,SAÍDAS[Subcategoria],$B633))))</f>
        <v/>
      </c>
      <c r="J633" s="61" t="str">
        <f>IF($B633="","",IF($B$618="","",IF($F$4=1,SUMIFS(SAÍDAS[Valor],SAÍDAS[Categoria],$B$618,SAÍDAS[Status],"Concluído",SAÍDAS[Mês],J$5,SAÍDAS[Ano],$B$5,SAÍDAS[Subcategoria],$B633),SUMIFS(SAÍDAS[Valor],SAÍDAS[Categoria],$B$618,SAÍDAS[Mês],J$5,SAÍDAS[Ano],$B$5,SAÍDAS[Subcategoria],$B633))))</f>
        <v/>
      </c>
      <c r="K633" s="61" t="str">
        <f>IF($B633="","",IF($B$618="","",IF($F$4=1,SUMIFS(SAÍDAS[Valor],SAÍDAS[Categoria],$B$618,SAÍDAS[Status],"Concluído",SAÍDAS[Mês],K$5,SAÍDAS[Ano],$B$5,SAÍDAS[Subcategoria],$B633),SUMIFS(SAÍDAS[Valor],SAÍDAS[Categoria],$B$618,SAÍDAS[Mês],K$5,SAÍDAS[Ano],$B$5,SAÍDAS[Subcategoria],$B633))))</f>
        <v/>
      </c>
      <c r="L633" s="61" t="str">
        <f>IF($B633="","",IF($B$618="","",IF($F$4=1,SUMIFS(SAÍDAS[Valor],SAÍDAS[Categoria],$B$618,SAÍDAS[Status],"Concluído",SAÍDAS[Mês],L$5,SAÍDAS[Ano],$B$5,SAÍDAS[Subcategoria],$B633),SUMIFS(SAÍDAS[Valor],SAÍDAS[Categoria],$B$618,SAÍDAS[Mês],L$5,SAÍDAS[Ano],$B$5,SAÍDAS[Subcategoria],$B633))))</f>
        <v/>
      </c>
      <c r="M633" s="61" t="str">
        <f>IF($B633="","",IF($B$618="","",IF($F$4=1,SUMIFS(SAÍDAS[Valor],SAÍDAS[Categoria],$B$618,SAÍDAS[Status],"Concluído",SAÍDAS[Mês],M$5,SAÍDAS[Ano],$B$5,SAÍDAS[Subcategoria],$B633),SUMIFS(SAÍDAS[Valor],SAÍDAS[Categoria],$B$618,SAÍDAS[Mês],M$5,SAÍDAS[Ano],$B$5,SAÍDAS[Subcategoria],$B633))))</f>
        <v/>
      </c>
      <c r="N633" s="61" t="str">
        <f>IF($B633="","",IF($B$618="","",IF($F$4=1,SUMIFS(SAÍDAS[Valor],SAÍDAS[Categoria],$B$618,SAÍDAS[Status],"Concluído",SAÍDAS[Mês],N$5,SAÍDAS[Ano],$B$5,SAÍDAS[Subcategoria],$B633),SUMIFS(SAÍDAS[Valor],SAÍDAS[Categoria],$B$618,SAÍDAS[Mês],N$5,SAÍDAS[Ano],$B$5,SAÍDAS[Subcategoria],$B633))))</f>
        <v/>
      </c>
      <c r="O633" s="57">
        <f t="shared" si="26"/>
        <v>0</v>
      </c>
    </row>
    <row r="634" spans="2:15" x14ac:dyDescent="0.3">
      <c r="B634" s="93" t="str">
        <f>IF('PLANO DE CONTAS'!L132="","",'PLANO DE CONTAS'!L132)</f>
        <v/>
      </c>
      <c r="C634" s="61" t="str">
        <f>IF($B634="","",IF($B$618="","",IF($F$4=1,SUMIFS(SAÍDAS[Valor],SAÍDAS[Categoria],$B$618,SAÍDAS[Status],"Concluído",SAÍDAS[Mês],C$5,SAÍDAS[Ano],$B$5,SAÍDAS[Subcategoria],$B634),SUMIFS(SAÍDAS[Valor],SAÍDAS[Categoria],$B$618,SAÍDAS[Mês],C$5,SAÍDAS[Ano],$B$5,SAÍDAS[Subcategoria],$B634))))</f>
        <v/>
      </c>
      <c r="D634" s="61" t="str">
        <f>IF($B634="","",IF($B$618="","",IF($F$4=1,SUMIFS(SAÍDAS[Valor],SAÍDAS[Categoria],$B$618,SAÍDAS[Status],"Concluído",SAÍDAS[Mês],D$5,SAÍDAS[Ano],$B$5,SAÍDAS[Subcategoria],$B634),SUMIFS(SAÍDAS[Valor],SAÍDAS[Categoria],$B$618,SAÍDAS[Mês],D$5,SAÍDAS[Ano],$B$5,SAÍDAS[Subcategoria],$B634))))</f>
        <v/>
      </c>
      <c r="E634" s="61" t="str">
        <f>IF($B634="","",IF($B$618="","",IF($F$4=1,SUMIFS(SAÍDAS[Valor],SAÍDAS[Categoria],$B$618,SAÍDAS[Status],"Concluído",SAÍDAS[Mês],E$5,SAÍDAS[Ano],$B$5,SAÍDAS[Subcategoria],$B634),SUMIFS(SAÍDAS[Valor],SAÍDAS[Categoria],$B$618,SAÍDAS[Mês],E$5,SAÍDAS[Ano],$B$5,SAÍDAS[Subcategoria],$B634))))</f>
        <v/>
      </c>
      <c r="F634" s="61" t="str">
        <f>IF($B634="","",IF($B$618="","",IF($F$4=1,SUMIFS(SAÍDAS[Valor],SAÍDAS[Categoria],$B$618,SAÍDAS[Status],"Concluído",SAÍDAS[Mês],F$5,SAÍDAS[Ano],$B$5,SAÍDAS[Subcategoria],$B634),SUMIFS(SAÍDAS[Valor],SAÍDAS[Categoria],$B$618,SAÍDAS[Mês],F$5,SAÍDAS[Ano],$B$5,SAÍDAS[Subcategoria],$B634))))</f>
        <v/>
      </c>
      <c r="G634" s="61" t="str">
        <f>IF($B634="","",IF($B$618="","",IF($F$4=1,SUMIFS(SAÍDAS[Valor],SAÍDAS[Categoria],$B$618,SAÍDAS[Status],"Concluído",SAÍDAS[Mês],G$5,SAÍDAS[Ano],$B$5,SAÍDAS[Subcategoria],$B634),SUMIFS(SAÍDAS[Valor],SAÍDAS[Categoria],$B$618,SAÍDAS[Mês],G$5,SAÍDAS[Ano],$B$5,SAÍDAS[Subcategoria],$B634))))</f>
        <v/>
      </c>
      <c r="H634" s="61" t="str">
        <f>IF($B634="","",IF($B$618="","",IF($F$4=1,SUMIFS(SAÍDAS[Valor],SAÍDAS[Categoria],$B$618,SAÍDAS[Status],"Concluído",SAÍDAS[Mês],H$5,SAÍDAS[Ano],$B$5,SAÍDAS[Subcategoria],$B634),SUMIFS(SAÍDAS[Valor],SAÍDAS[Categoria],$B$618,SAÍDAS[Mês],H$5,SAÍDAS[Ano],$B$5,SAÍDAS[Subcategoria],$B634))))</f>
        <v/>
      </c>
      <c r="I634" s="61" t="str">
        <f>IF($B634="","",IF($B$618="","",IF($F$4=1,SUMIFS(SAÍDAS[Valor],SAÍDAS[Categoria],$B$618,SAÍDAS[Status],"Concluído",SAÍDAS[Mês],I$5,SAÍDAS[Ano],$B$5,SAÍDAS[Subcategoria],$B634),SUMIFS(SAÍDAS[Valor],SAÍDAS[Categoria],$B$618,SAÍDAS[Mês],I$5,SAÍDAS[Ano],$B$5,SAÍDAS[Subcategoria],$B634))))</f>
        <v/>
      </c>
      <c r="J634" s="61" t="str">
        <f>IF($B634="","",IF($B$618="","",IF($F$4=1,SUMIFS(SAÍDAS[Valor],SAÍDAS[Categoria],$B$618,SAÍDAS[Status],"Concluído",SAÍDAS[Mês],J$5,SAÍDAS[Ano],$B$5,SAÍDAS[Subcategoria],$B634),SUMIFS(SAÍDAS[Valor],SAÍDAS[Categoria],$B$618,SAÍDAS[Mês],J$5,SAÍDAS[Ano],$B$5,SAÍDAS[Subcategoria],$B634))))</f>
        <v/>
      </c>
      <c r="K634" s="61" t="str">
        <f>IF($B634="","",IF($B$618="","",IF($F$4=1,SUMIFS(SAÍDAS[Valor],SAÍDAS[Categoria],$B$618,SAÍDAS[Status],"Concluído",SAÍDAS[Mês],K$5,SAÍDAS[Ano],$B$5,SAÍDAS[Subcategoria],$B634),SUMIFS(SAÍDAS[Valor],SAÍDAS[Categoria],$B$618,SAÍDAS[Mês],K$5,SAÍDAS[Ano],$B$5,SAÍDAS[Subcategoria],$B634))))</f>
        <v/>
      </c>
      <c r="L634" s="61" t="str">
        <f>IF($B634="","",IF($B$618="","",IF($F$4=1,SUMIFS(SAÍDAS[Valor],SAÍDAS[Categoria],$B$618,SAÍDAS[Status],"Concluído",SAÍDAS[Mês],L$5,SAÍDAS[Ano],$B$5,SAÍDAS[Subcategoria],$B634),SUMIFS(SAÍDAS[Valor],SAÍDAS[Categoria],$B$618,SAÍDAS[Mês],L$5,SAÍDAS[Ano],$B$5,SAÍDAS[Subcategoria],$B634))))</f>
        <v/>
      </c>
      <c r="M634" s="61" t="str">
        <f>IF($B634="","",IF($B$618="","",IF($F$4=1,SUMIFS(SAÍDAS[Valor],SAÍDAS[Categoria],$B$618,SAÍDAS[Status],"Concluído",SAÍDAS[Mês],M$5,SAÍDAS[Ano],$B$5,SAÍDAS[Subcategoria],$B634),SUMIFS(SAÍDAS[Valor],SAÍDAS[Categoria],$B$618,SAÍDAS[Mês],M$5,SAÍDAS[Ano],$B$5,SAÍDAS[Subcategoria],$B634))))</f>
        <v/>
      </c>
      <c r="N634" s="61" t="str">
        <f>IF($B634="","",IF($B$618="","",IF($F$4=1,SUMIFS(SAÍDAS[Valor],SAÍDAS[Categoria],$B$618,SAÍDAS[Status],"Concluído",SAÍDAS[Mês],N$5,SAÍDAS[Ano],$B$5,SAÍDAS[Subcategoria],$B634),SUMIFS(SAÍDAS[Valor],SAÍDAS[Categoria],$B$618,SAÍDAS[Mês],N$5,SAÍDAS[Ano],$B$5,SAÍDAS[Subcategoria],$B634))))</f>
        <v/>
      </c>
      <c r="O634" s="57">
        <f t="shared" si="26"/>
        <v>0</v>
      </c>
    </row>
    <row r="635" spans="2:15" x14ac:dyDescent="0.3">
      <c r="B635" s="93" t="str">
        <f>IF('PLANO DE CONTAS'!L133="","",'PLANO DE CONTAS'!L133)</f>
        <v/>
      </c>
      <c r="C635" s="61" t="str">
        <f>IF($B635="","",IF($B$618="","",IF($F$4=1,SUMIFS(SAÍDAS[Valor],SAÍDAS[Categoria],$B$618,SAÍDAS[Status],"Concluído",SAÍDAS[Mês],C$5,SAÍDAS[Ano],$B$5,SAÍDAS[Subcategoria],$B635),SUMIFS(SAÍDAS[Valor],SAÍDAS[Categoria],$B$618,SAÍDAS[Mês],C$5,SAÍDAS[Ano],$B$5,SAÍDAS[Subcategoria],$B635))))</f>
        <v/>
      </c>
      <c r="D635" s="61" t="str">
        <f>IF($B635="","",IF($B$618="","",IF($F$4=1,SUMIFS(SAÍDAS[Valor],SAÍDAS[Categoria],$B$618,SAÍDAS[Status],"Concluído",SAÍDAS[Mês],D$5,SAÍDAS[Ano],$B$5,SAÍDAS[Subcategoria],$B635),SUMIFS(SAÍDAS[Valor],SAÍDAS[Categoria],$B$618,SAÍDAS[Mês],D$5,SAÍDAS[Ano],$B$5,SAÍDAS[Subcategoria],$B635))))</f>
        <v/>
      </c>
      <c r="E635" s="61" t="str">
        <f>IF($B635="","",IF($B$618="","",IF($F$4=1,SUMIFS(SAÍDAS[Valor],SAÍDAS[Categoria],$B$618,SAÍDAS[Status],"Concluído",SAÍDAS[Mês],E$5,SAÍDAS[Ano],$B$5,SAÍDAS[Subcategoria],$B635),SUMIFS(SAÍDAS[Valor],SAÍDAS[Categoria],$B$618,SAÍDAS[Mês],E$5,SAÍDAS[Ano],$B$5,SAÍDAS[Subcategoria],$B635))))</f>
        <v/>
      </c>
      <c r="F635" s="61" t="str">
        <f>IF($B635="","",IF($B$618="","",IF($F$4=1,SUMIFS(SAÍDAS[Valor],SAÍDAS[Categoria],$B$618,SAÍDAS[Status],"Concluído",SAÍDAS[Mês],F$5,SAÍDAS[Ano],$B$5,SAÍDAS[Subcategoria],$B635),SUMIFS(SAÍDAS[Valor],SAÍDAS[Categoria],$B$618,SAÍDAS[Mês],F$5,SAÍDAS[Ano],$B$5,SAÍDAS[Subcategoria],$B635))))</f>
        <v/>
      </c>
      <c r="G635" s="61" t="str">
        <f>IF($B635="","",IF($B$618="","",IF($F$4=1,SUMIFS(SAÍDAS[Valor],SAÍDAS[Categoria],$B$618,SAÍDAS[Status],"Concluído",SAÍDAS[Mês],G$5,SAÍDAS[Ano],$B$5,SAÍDAS[Subcategoria],$B635),SUMIFS(SAÍDAS[Valor],SAÍDAS[Categoria],$B$618,SAÍDAS[Mês],G$5,SAÍDAS[Ano],$B$5,SAÍDAS[Subcategoria],$B635))))</f>
        <v/>
      </c>
      <c r="H635" s="61" t="str">
        <f>IF($B635="","",IF($B$618="","",IF($F$4=1,SUMIFS(SAÍDAS[Valor],SAÍDAS[Categoria],$B$618,SAÍDAS[Status],"Concluído",SAÍDAS[Mês],H$5,SAÍDAS[Ano],$B$5,SAÍDAS[Subcategoria],$B635),SUMIFS(SAÍDAS[Valor],SAÍDAS[Categoria],$B$618,SAÍDAS[Mês],H$5,SAÍDAS[Ano],$B$5,SAÍDAS[Subcategoria],$B635))))</f>
        <v/>
      </c>
      <c r="I635" s="61" t="str">
        <f>IF($B635="","",IF($B$618="","",IF($F$4=1,SUMIFS(SAÍDAS[Valor],SAÍDAS[Categoria],$B$618,SAÍDAS[Status],"Concluído",SAÍDAS[Mês],I$5,SAÍDAS[Ano],$B$5,SAÍDAS[Subcategoria],$B635),SUMIFS(SAÍDAS[Valor],SAÍDAS[Categoria],$B$618,SAÍDAS[Mês],I$5,SAÍDAS[Ano],$B$5,SAÍDAS[Subcategoria],$B635))))</f>
        <v/>
      </c>
      <c r="J635" s="61" t="str">
        <f>IF($B635="","",IF($B$618="","",IF($F$4=1,SUMIFS(SAÍDAS[Valor],SAÍDAS[Categoria],$B$618,SAÍDAS[Status],"Concluído",SAÍDAS[Mês],J$5,SAÍDAS[Ano],$B$5,SAÍDAS[Subcategoria],$B635),SUMIFS(SAÍDAS[Valor],SAÍDAS[Categoria],$B$618,SAÍDAS[Mês],J$5,SAÍDAS[Ano],$B$5,SAÍDAS[Subcategoria],$B635))))</f>
        <v/>
      </c>
      <c r="K635" s="61" t="str">
        <f>IF($B635="","",IF($B$618="","",IF($F$4=1,SUMIFS(SAÍDAS[Valor],SAÍDAS[Categoria],$B$618,SAÍDAS[Status],"Concluído",SAÍDAS[Mês],K$5,SAÍDAS[Ano],$B$5,SAÍDAS[Subcategoria],$B635),SUMIFS(SAÍDAS[Valor],SAÍDAS[Categoria],$B$618,SAÍDAS[Mês],K$5,SAÍDAS[Ano],$B$5,SAÍDAS[Subcategoria],$B635))))</f>
        <v/>
      </c>
      <c r="L635" s="61" t="str">
        <f>IF($B635="","",IF($B$618="","",IF($F$4=1,SUMIFS(SAÍDAS[Valor],SAÍDAS[Categoria],$B$618,SAÍDAS[Status],"Concluído",SAÍDAS[Mês],L$5,SAÍDAS[Ano],$B$5,SAÍDAS[Subcategoria],$B635),SUMIFS(SAÍDAS[Valor],SAÍDAS[Categoria],$B$618,SAÍDAS[Mês],L$5,SAÍDAS[Ano],$B$5,SAÍDAS[Subcategoria],$B635))))</f>
        <v/>
      </c>
      <c r="M635" s="61" t="str">
        <f>IF($B635="","",IF($B$618="","",IF($F$4=1,SUMIFS(SAÍDAS[Valor],SAÍDAS[Categoria],$B$618,SAÍDAS[Status],"Concluído",SAÍDAS[Mês],M$5,SAÍDAS[Ano],$B$5,SAÍDAS[Subcategoria],$B635),SUMIFS(SAÍDAS[Valor],SAÍDAS[Categoria],$B$618,SAÍDAS[Mês],M$5,SAÍDAS[Ano],$B$5,SAÍDAS[Subcategoria],$B635))))</f>
        <v/>
      </c>
      <c r="N635" s="61" t="str">
        <f>IF($B635="","",IF($B$618="","",IF($F$4=1,SUMIFS(SAÍDAS[Valor],SAÍDAS[Categoria],$B$618,SAÍDAS[Status],"Concluído",SAÍDAS[Mês],N$5,SAÍDAS[Ano],$B$5,SAÍDAS[Subcategoria],$B635),SUMIFS(SAÍDAS[Valor],SAÍDAS[Categoria],$B$618,SAÍDAS[Mês],N$5,SAÍDAS[Ano],$B$5,SAÍDAS[Subcategoria],$B635))))</f>
        <v/>
      </c>
      <c r="O635" s="57">
        <f t="shared" si="26"/>
        <v>0</v>
      </c>
    </row>
    <row r="636" spans="2:15" x14ac:dyDescent="0.3">
      <c r="B636" s="93" t="str">
        <f>IF('PLANO DE CONTAS'!L134="","",'PLANO DE CONTAS'!L134)</f>
        <v/>
      </c>
      <c r="C636" s="61" t="str">
        <f>IF($B636="","",IF($B$618="","",IF($F$4=1,SUMIFS(SAÍDAS[Valor],SAÍDAS[Categoria],$B$618,SAÍDAS[Status],"Concluído",SAÍDAS[Mês],C$5,SAÍDAS[Ano],$B$5,SAÍDAS[Subcategoria],$B636),SUMIFS(SAÍDAS[Valor],SAÍDAS[Categoria],$B$618,SAÍDAS[Mês],C$5,SAÍDAS[Ano],$B$5,SAÍDAS[Subcategoria],$B636))))</f>
        <v/>
      </c>
      <c r="D636" s="61" t="str">
        <f>IF($B636="","",IF($B$618="","",IF($F$4=1,SUMIFS(SAÍDAS[Valor],SAÍDAS[Categoria],$B$618,SAÍDAS[Status],"Concluído",SAÍDAS[Mês],D$5,SAÍDAS[Ano],$B$5,SAÍDAS[Subcategoria],$B636),SUMIFS(SAÍDAS[Valor],SAÍDAS[Categoria],$B$618,SAÍDAS[Mês],D$5,SAÍDAS[Ano],$B$5,SAÍDAS[Subcategoria],$B636))))</f>
        <v/>
      </c>
      <c r="E636" s="61" t="str">
        <f>IF($B636="","",IF($B$618="","",IF($F$4=1,SUMIFS(SAÍDAS[Valor],SAÍDAS[Categoria],$B$618,SAÍDAS[Status],"Concluído",SAÍDAS[Mês],E$5,SAÍDAS[Ano],$B$5,SAÍDAS[Subcategoria],$B636),SUMIFS(SAÍDAS[Valor],SAÍDAS[Categoria],$B$618,SAÍDAS[Mês],E$5,SAÍDAS[Ano],$B$5,SAÍDAS[Subcategoria],$B636))))</f>
        <v/>
      </c>
      <c r="F636" s="61" t="str">
        <f>IF($B636="","",IF($B$618="","",IF($F$4=1,SUMIFS(SAÍDAS[Valor],SAÍDAS[Categoria],$B$618,SAÍDAS[Status],"Concluído",SAÍDAS[Mês],F$5,SAÍDAS[Ano],$B$5,SAÍDAS[Subcategoria],$B636),SUMIFS(SAÍDAS[Valor],SAÍDAS[Categoria],$B$618,SAÍDAS[Mês],F$5,SAÍDAS[Ano],$B$5,SAÍDAS[Subcategoria],$B636))))</f>
        <v/>
      </c>
      <c r="G636" s="61" t="str">
        <f>IF($B636="","",IF($B$618="","",IF($F$4=1,SUMIFS(SAÍDAS[Valor],SAÍDAS[Categoria],$B$618,SAÍDAS[Status],"Concluído",SAÍDAS[Mês],G$5,SAÍDAS[Ano],$B$5,SAÍDAS[Subcategoria],$B636),SUMIFS(SAÍDAS[Valor],SAÍDAS[Categoria],$B$618,SAÍDAS[Mês],G$5,SAÍDAS[Ano],$B$5,SAÍDAS[Subcategoria],$B636))))</f>
        <v/>
      </c>
      <c r="H636" s="61" t="str">
        <f>IF($B636="","",IF($B$618="","",IF($F$4=1,SUMIFS(SAÍDAS[Valor],SAÍDAS[Categoria],$B$618,SAÍDAS[Status],"Concluído",SAÍDAS[Mês],H$5,SAÍDAS[Ano],$B$5,SAÍDAS[Subcategoria],$B636),SUMIFS(SAÍDAS[Valor],SAÍDAS[Categoria],$B$618,SAÍDAS[Mês],H$5,SAÍDAS[Ano],$B$5,SAÍDAS[Subcategoria],$B636))))</f>
        <v/>
      </c>
      <c r="I636" s="61" t="str">
        <f>IF($B636="","",IF($B$618="","",IF($F$4=1,SUMIFS(SAÍDAS[Valor],SAÍDAS[Categoria],$B$618,SAÍDAS[Status],"Concluído",SAÍDAS[Mês],I$5,SAÍDAS[Ano],$B$5,SAÍDAS[Subcategoria],$B636),SUMIFS(SAÍDAS[Valor],SAÍDAS[Categoria],$B$618,SAÍDAS[Mês],I$5,SAÍDAS[Ano],$B$5,SAÍDAS[Subcategoria],$B636))))</f>
        <v/>
      </c>
      <c r="J636" s="61" t="str">
        <f>IF($B636="","",IF($B$618="","",IF($F$4=1,SUMIFS(SAÍDAS[Valor],SAÍDAS[Categoria],$B$618,SAÍDAS[Status],"Concluído",SAÍDAS[Mês],J$5,SAÍDAS[Ano],$B$5,SAÍDAS[Subcategoria],$B636),SUMIFS(SAÍDAS[Valor],SAÍDAS[Categoria],$B$618,SAÍDAS[Mês],J$5,SAÍDAS[Ano],$B$5,SAÍDAS[Subcategoria],$B636))))</f>
        <v/>
      </c>
      <c r="K636" s="61" t="str">
        <f>IF($B636="","",IF($B$618="","",IF($F$4=1,SUMIFS(SAÍDAS[Valor],SAÍDAS[Categoria],$B$618,SAÍDAS[Status],"Concluído",SAÍDAS[Mês],K$5,SAÍDAS[Ano],$B$5,SAÍDAS[Subcategoria],$B636),SUMIFS(SAÍDAS[Valor],SAÍDAS[Categoria],$B$618,SAÍDAS[Mês],K$5,SAÍDAS[Ano],$B$5,SAÍDAS[Subcategoria],$B636))))</f>
        <v/>
      </c>
      <c r="L636" s="61" t="str">
        <f>IF($B636="","",IF($B$618="","",IF($F$4=1,SUMIFS(SAÍDAS[Valor],SAÍDAS[Categoria],$B$618,SAÍDAS[Status],"Concluído",SAÍDAS[Mês],L$5,SAÍDAS[Ano],$B$5,SAÍDAS[Subcategoria],$B636),SUMIFS(SAÍDAS[Valor],SAÍDAS[Categoria],$B$618,SAÍDAS[Mês],L$5,SAÍDAS[Ano],$B$5,SAÍDAS[Subcategoria],$B636))))</f>
        <v/>
      </c>
      <c r="M636" s="61" t="str">
        <f>IF($B636="","",IF($B$618="","",IF($F$4=1,SUMIFS(SAÍDAS[Valor],SAÍDAS[Categoria],$B$618,SAÍDAS[Status],"Concluído",SAÍDAS[Mês],M$5,SAÍDAS[Ano],$B$5,SAÍDAS[Subcategoria],$B636),SUMIFS(SAÍDAS[Valor],SAÍDAS[Categoria],$B$618,SAÍDAS[Mês],M$5,SAÍDAS[Ano],$B$5,SAÍDAS[Subcategoria],$B636))))</f>
        <v/>
      </c>
      <c r="N636" s="61" t="str">
        <f>IF($B636="","",IF($B$618="","",IF($F$4=1,SUMIFS(SAÍDAS[Valor],SAÍDAS[Categoria],$B$618,SAÍDAS[Status],"Concluído",SAÍDAS[Mês],N$5,SAÍDAS[Ano],$B$5,SAÍDAS[Subcategoria],$B636),SUMIFS(SAÍDAS[Valor],SAÍDAS[Categoria],$B$618,SAÍDAS[Mês],N$5,SAÍDAS[Ano],$B$5,SAÍDAS[Subcategoria],$B636))))</f>
        <v/>
      </c>
      <c r="O636" s="57">
        <f t="shared" si="26"/>
        <v>0</v>
      </c>
    </row>
    <row r="637" spans="2:15" x14ac:dyDescent="0.3">
      <c r="B637" s="93" t="str">
        <f>IF('PLANO DE CONTAS'!L135="","",'PLANO DE CONTAS'!L135)</f>
        <v/>
      </c>
      <c r="C637" s="61" t="str">
        <f>IF($B637="","",IF($B$618="","",IF($F$4=1,SUMIFS(SAÍDAS[Valor],SAÍDAS[Categoria],$B$618,SAÍDAS[Status],"Concluído",SAÍDAS[Mês],C$5,SAÍDAS[Ano],$B$5,SAÍDAS[Subcategoria],$B637),SUMIFS(SAÍDAS[Valor],SAÍDAS[Categoria],$B$618,SAÍDAS[Mês],C$5,SAÍDAS[Ano],$B$5,SAÍDAS[Subcategoria],$B637))))</f>
        <v/>
      </c>
      <c r="D637" s="61" t="str">
        <f>IF($B637="","",IF($B$618="","",IF($F$4=1,SUMIFS(SAÍDAS[Valor],SAÍDAS[Categoria],$B$618,SAÍDAS[Status],"Concluído",SAÍDAS[Mês],D$5,SAÍDAS[Ano],$B$5,SAÍDAS[Subcategoria],$B637),SUMIFS(SAÍDAS[Valor],SAÍDAS[Categoria],$B$618,SAÍDAS[Mês],D$5,SAÍDAS[Ano],$B$5,SAÍDAS[Subcategoria],$B637))))</f>
        <v/>
      </c>
      <c r="E637" s="61" t="str">
        <f>IF($B637="","",IF($B$618="","",IF($F$4=1,SUMIFS(SAÍDAS[Valor],SAÍDAS[Categoria],$B$618,SAÍDAS[Status],"Concluído",SAÍDAS[Mês],E$5,SAÍDAS[Ano],$B$5,SAÍDAS[Subcategoria],$B637),SUMIFS(SAÍDAS[Valor],SAÍDAS[Categoria],$B$618,SAÍDAS[Mês],E$5,SAÍDAS[Ano],$B$5,SAÍDAS[Subcategoria],$B637))))</f>
        <v/>
      </c>
      <c r="F637" s="61" t="str">
        <f>IF($B637="","",IF($B$618="","",IF($F$4=1,SUMIFS(SAÍDAS[Valor],SAÍDAS[Categoria],$B$618,SAÍDAS[Status],"Concluído",SAÍDAS[Mês],F$5,SAÍDAS[Ano],$B$5,SAÍDAS[Subcategoria],$B637),SUMIFS(SAÍDAS[Valor],SAÍDAS[Categoria],$B$618,SAÍDAS[Mês],F$5,SAÍDAS[Ano],$B$5,SAÍDAS[Subcategoria],$B637))))</f>
        <v/>
      </c>
      <c r="G637" s="61" t="str">
        <f>IF($B637="","",IF($B$618="","",IF($F$4=1,SUMIFS(SAÍDAS[Valor],SAÍDAS[Categoria],$B$618,SAÍDAS[Status],"Concluído",SAÍDAS[Mês],G$5,SAÍDAS[Ano],$B$5,SAÍDAS[Subcategoria],$B637),SUMIFS(SAÍDAS[Valor],SAÍDAS[Categoria],$B$618,SAÍDAS[Mês],G$5,SAÍDAS[Ano],$B$5,SAÍDAS[Subcategoria],$B637))))</f>
        <v/>
      </c>
      <c r="H637" s="61" t="str">
        <f>IF($B637="","",IF($B$618="","",IF($F$4=1,SUMIFS(SAÍDAS[Valor],SAÍDAS[Categoria],$B$618,SAÍDAS[Status],"Concluído",SAÍDAS[Mês],H$5,SAÍDAS[Ano],$B$5,SAÍDAS[Subcategoria],$B637),SUMIFS(SAÍDAS[Valor],SAÍDAS[Categoria],$B$618,SAÍDAS[Mês],H$5,SAÍDAS[Ano],$B$5,SAÍDAS[Subcategoria],$B637))))</f>
        <v/>
      </c>
      <c r="I637" s="61" t="str">
        <f>IF($B637="","",IF($B$618="","",IF($F$4=1,SUMIFS(SAÍDAS[Valor],SAÍDAS[Categoria],$B$618,SAÍDAS[Status],"Concluído",SAÍDAS[Mês],I$5,SAÍDAS[Ano],$B$5,SAÍDAS[Subcategoria],$B637),SUMIFS(SAÍDAS[Valor],SAÍDAS[Categoria],$B$618,SAÍDAS[Mês],I$5,SAÍDAS[Ano],$B$5,SAÍDAS[Subcategoria],$B637))))</f>
        <v/>
      </c>
      <c r="J637" s="61" t="str">
        <f>IF($B637="","",IF($B$618="","",IF($F$4=1,SUMIFS(SAÍDAS[Valor],SAÍDAS[Categoria],$B$618,SAÍDAS[Status],"Concluído",SAÍDAS[Mês],J$5,SAÍDAS[Ano],$B$5,SAÍDAS[Subcategoria],$B637),SUMIFS(SAÍDAS[Valor],SAÍDAS[Categoria],$B$618,SAÍDAS[Mês],J$5,SAÍDAS[Ano],$B$5,SAÍDAS[Subcategoria],$B637))))</f>
        <v/>
      </c>
      <c r="K637" s="61" t="str">
        <f>IF($B637="","",IF($B$618="","",IF($F$4=1,SUMIFS(SAÍDAS[Valor],SAÍDAS[Categoria],$B$618,SAÍDAS[Status],"Concluído",SAÍDAS[Mês],K$5,SAÍDAS[Ano],$B$5,SAÍDAS[Subcategoria],$B637),SUMIFS(SAÍDAS[Valor],SAÍDAS[Categoria],$B$618,SAÍDAS[Mês],K$5,SAÍDAS[Ano],$B$5,SAÍDAS[Subcategoria],$B637))))</f>
        <v/>
      </c>
      <c r="L637" s="61" t="str">
        <f>IF($B637="","",IF($B$618="","",IF($F$4=1,SUMIFS(SAÍDAS[Valor],SAÍDAS[Categoria],$B$618,SAÍDAS[Status],"Concluído",SAÍDAS[Mês],L$5,SAÍDAS[Ano],$B$5,SAÍDAS[Subcategoria],$B637),SUMIFS(SAÍDAS[Valor],SAÍDAS[Categoria],$B$618,SAÍDAS[Mês],L$5,SAÍDAS[Ano],$B$5,SAÍDAS[Subcategoria],$B637))))</f>
        <v/>
      </c>
      <c r="M637" s="61" t="str">
        <f>IF($B637="","",IF($B$618="","",IF($F$4=1,SUMIFS(SAÍDAS[Valor],SAÍDAS[Categoria],$B$618,SAÍDAS[Status],"Concluído",SAÍDAS[Mês],M$5,SAÍDAS[Ano],$B$5,SAÍDAS[Subcategoria],$B637),SUMIFS(SAÍDAS[Valor],SAÍDAS[Categoria],$B$618,SAÍDAS[Mês],M$5,SAÍDAS[Ano],$B$5,SAÍDAS[Subcategoria],$B637))))</f>
        <v/>
      </c>
      <c r="N637" s="61" t="str">
        <f>IF($B637="","",IF($B$618="","",IF($F$4=1,SUMIFS(SAÍDAS[Valor],SAÍDAS[Categoria],$B$618,SAÍDAS[Status],"Concluído",SAÍDAS[Mês],N$5,SAÍDAS[Ano],$B$5,SAÍDAS[Subcategoria],$B637),SUMIFS(SAÍDAS[Valor],SAÍDAS[Categoria],$B$618,SAÍDAS[Mês],N$5,SAÍDAS[Ano],$B$5,SAÍDAS[Subcategoria],$B637))))</f>
        <v/>
      </c>
      <c r="O637" s="57">
        <f t="shared" si="26"/>
        <v>0</v>
      </c>
    </row>
    <row r="638" spans="2:15" x14ac:dyDescent="0.3">
      <c r="B638" s="93" t="str">
        <f>IF('PLANO DE CONTAS'!L136="","",'PLANO DE CONTAS'!L136)</f>
        <v/>
      </c>
      <c r="C638" s="61" t="str">
        <f>IF($B638="","",IF($B$618="","",IF($F$4=1,SUMIFS(SAÍDAS[Valor],SAÍDAS[Categoria],$B$618,SAÍDAS[Status],"Concluído",SAÍDAS[Mês],C$5,SAÍDAS[Ano],$B$5,SAÍDAS[Subcategoria],$B638),SUMIFS(SAÍDAS[Valor],SAÍDAS[Categoria],$B$618,SAÍDAS[Mês],C$5,SAÍDAS[Ano],$B$5,SAÍDAS[Subcategoria],$B638))))</f>
        <v/>
      </c>
      <c r="D638" s="61" t="str">
        <f>IF($B638="","",IF($B$618="","",IF($F$4=1,SUMIFS(SAÍDAS[Valor],SAÍDAS[Categoria],$B$618,SAÍDAS[Status],"Concluído",SAÍDAS[Mês],D$5,SAÍDAS[Ano],$B$5,SAÍDAS[Subcategoria],$B638),SUMIFS(SAÍDAS[Valor],SAÍDAS[Categoria],$B$618,SAÍDAS[Mês],D$5,SAÍDAS[Ano],$B$5,SAÍDAS[Subcategoria],$B638))))</f>
        <v/>
      </c>
      <c r="E638" s="61" t="str">
        <f>IF($B638="","",IF($B$618="","",IF($F$4=1,SUMIFS(SAÍDAS[Valor],SAÍDAS[Categoria],$B$618,SAÍDAS[Status],"Concluído",SAÍDAS[Mês],E$5,SAÍDAS[Ano],$B$5,SAÍDAS[Subcategoria],$B638),SUMIFS(SAÍDAS[Valor],SAÍDAS[Categoria],$B$618,SAÍDAS[Mês],E$5,SAÍDAS[Ano],$B$5,SAÍDAS[Subcategoria],$B638))))</f>
        <v/>
      </c>
      <c r="F638" s="61" t="str">
        <f>IF($B638="","",IF($B$618="","",IF($F$4=1,SUMIFS(SAÍDAS[Valor],SAÍDAS[Categoria],$B$618,SAÍDAS[Status],"Concluído",SAÍDAS[Mês],F$5,SAÍDAS[Ano],$B$5,SAÍDAS[Subcategoria],$B638),SUMIFS(SAÍDAS[Valor],SAÍDAS[Categoria],$B$618,SAÍDAS[Mês],F$5,SAÍDAS[Ano],$B$5,SAÍDAS[Subcategoria],$B638))))</f>
        <v/>
      </c>
      <c r="G638" s="61" t="str">
        <f>IF($B638="","",IF($B$618="","",IF($F$4=1,SUMIFS(SAÍDAS[Valor],SAÍDAS[Categoria],$B$618,SAÍDAS[Status],"Concluído",SAÍDAS[Mês],G$5,SAÍDAS[Ano],$B$5,SAÍDAS[Subcategoria],$B638),SUMIFS(SAÍDAS[Valor],SAÍDAS[Categoria],$B$618,SAÍDAS[Mês],G$5,SAÍDAS[Ano],$B$5,SAÍDAS[Subcategoria],$B638))))</f>
        <v/>
      </c>
      <c r="H638" s="61" t="str">
        <f>IF($B638="","",IF($B$618="","",IF($F$4=1,SUMIFS(SAÍDAS[Valor],SAÍDAS[Categoria],$B$618,SAÍDAS[Status],"Concluído",SAÍDAS[Mês],H$5,SAÍDAS[Ano],$B$5,SAÍDAS[Subcategoria],$B638),SUMIFS(SAÍDAS[Valor],SAÍDAS[Categoria],$B$618,SAÍDAS[Mês],H$5,SAÍDAS[Ano],$B$5,SAÍDAS[Subcategoria],$B638))))</f>
        <v/>
      </c>
      <c r="I638" s="61" t="str">
        <f>IF($B638="","",IF($B$618="","",IF($F$4=1,SUMIFS(SAÍDAS[Valor],SAÍDAS[Categoria],$B$618,SAÍDAS[Status],"Concluído",SAÍDAS[Mês],I$5,SAÍDAS[Ano],$B$5,SAÍDAS[Subcategoria],$B638),SUMIFS(SAÍDAS[Valor],SAÍDAS[Categoria],$B$618,SAÍDAS[Mês],I$5,SAÍDAS[Ano],$B$5,SAÍDAS[Subcategoria],$B638))))</f>
        <v/>
      </c>
      <c r="J638" s="61" t="str">
        <f>IF($B638="","",IF($B$618="","",IF($F$4=1,SUMIFS(SAÍDAS[Valor],SAÍDAS[Categoria],$B$618,SAÍDAS[Status],"Concluído",SAÍDAS[Mês],J$5,SAÍDAS[Ano],$B$5,SAÍDAS[Subcategoria],$B638),SUMIFS(SAÍDAS[Valor],SAÍDAS[Categoria],$B$618,SAÍDAS[Mês],J$5,SAÍDAS[Ano],$B$5,SAÍDAS[Subcategoria],$B638))))</f>
        <v/>
      </c>
      <c r="K638" s="61" t="str">
        <f>IF($B638="","",IF($B$618="","",IF($F$4=1,SUMIFS(SAÍDAS[Valor],SAÍDAS[Categoria],$B$618,SAÍDAS[Status],"Concluído",SAÍDAS[Mês],K$5,SAÍDAS[Ano],$B$5,SAÍDAS[Subcategoria],$B638),SUMIFS(SAÍDAS[Valor],SAÍDAS[Categoria],$B$618,SAÍDAS[Mês],K$5,SAÍDAS[Ano],$B$5,SAÍDAS[Subcategoria],$B638))))</f>
        <v/>
      </c>
      <c r="L638" s="61" t="str">
        <f>IF($B638="","",IF($B$618="","",IF($F$4=1,SUMIFS(SAÍDAS[Valor],SAÍDAS[Categoria],$B$618,SAÍDAS[Status],"Concluído",SAÍDAS[Mês],L$5,SAÍDAS[Ano],$B$5,SAÍDAS[Subcategoria],$B638),SUMIFS(SAÍDAS[Valor],SAÍDAS[Categoria],$B$618,SAÍDAS[Mês],L$5,SAÍDAS[Ano],$B$5,SAÍDAS[Subcategoria],$B638))))</f>
        <v/>
      </c>
      <c r="M638" s="61" t="str">
        <f>IF($B638="","",IF($B$618="","",IF($F$4=1,SUMIFS(SAÍDAS[Valor],SAÍDAS[Categoria],$B$618,SAÍDAS[Status],"Concluído",SAÍDAS[Mês],M$5,SAÍDAS[Ano],$B$5,SAÍDAS[Subcategoria],$B638),SUMIFS(SAÍDAS[Valor],SAÍDAS[Categoria],$B$618,SAÍDAS[Mês],M$5,SAÍDAS[Ano],$B$5,SAÍDAS[Subcategoria],$B638))))</f>
        <v/>
      </c>
      <c r="N638" s="61" t="str">
        <f>IF($B638="","",IF($B$618="","",IF($F$4=1,SUMIFS(SAÍDAS[Valor],SAÍDAS[Categoria],$B$618,SAÍDAS[Status],"Concluído",SAÍDAS[Mês],N$5,SAÍDAS[Ano],$B$5,SAÍDAS[Subcategoria],$B638),SUMIFS(SAÍDAS[Valor],SAÍDAS[Categoria],$B$618,SAÍDAS[Mês],N$5,SAÍDAS[Ano],$B$5,SAÍDAS[Subcategoria],$B638))))</f>
        <v/>
      </c>
      <c r="O638" s="57">
        <f t="shared" si="26"/>
        <v>0</v>
      </c>
    </row>
    <row r="639" spans="2:15" x14ac:dyDescent="0.3">
      <c r="B639" s="92" t="str">
        <f>IF('PLANO DE CONTAS'!D138="","",'PLANO DE CONTAS'!D138)</f>
        <v/>
      </c>
      <c r="C639" s="95" t="str">
        <f>IF($B639="","",IF($F$4=1,SUMIFS(SAÍDAS[Valor],SAÍDAS[Categoria],$B639,SAÍDAS[Status],"Concluído",SAÍDAS[Mês],C$5,SAÍDAS[Ano],$B$5),SUMIFS(SAÍDAS[Valor],SAÍDAS[Categoria],$B639,SAÍDAS[Mês],C$5,SAÍDAS[Ano],$B$5)))</f>
        <v/>
      </c>
      <c r="D639" s="95" t="str">
        <f>IF($B639="","",IF($F$4=1,SUMIFS(SAÍDAS[Valor],SAÍDAS[Categoria],$B639,SAÍDAS[Status],"Concluído",SAÍDAS[Mês],D$5,SAÍDAS[Ano],$B$5),SUMIFS(SAÍDAS[Valor],SAÍDAS[Categoria],$B639,SAÍDAS[Mês],D$5,SAÍDAS[Ano],$B$5)))</f>
        <v/>
      </c>
      <c r="E639" s="95" t="str">
        <f>IF($B639="","",IF($F$4=1,SUMIFS(SAÍDAS[Valor],SAÍDAS[Categoria],$B639,SAÍDAS[Status],"Concluído",SAÍDAS[Mês],E$5,SAÍDAS[Ano],$B$5),SUMIFS(SAÍDAS[Valor],SAÍDAS[Categoria],$B639,SAÍDAS[Mês],E$5,SAÍDAS[Ano],$B$5)))</f>
        <v/>
      </c>
      <c r="F639" s="95" t="str">
        <f>IF($B639="","",IF($F$4=1,SUMIFS(SAÍDAS[Valor],SAÍDAS[Categoria],$B639,SAÍDAS[Status],"Concluído",SAÍDAS[Mês],F$5,SAÍDAS[Ano],$B$5),SUMIFS(SAÍDAS[Valor],SAÍDAS[Categoria],$B639,SAÍDAS[Mês],F$5,SAÍDAS[Ano],$B$5)))</f>
        <v/>
      </c>
      <c r="G639" s="95" t="str">
        <f>IF($B639="","",IF($F$4=1,SUMIFS(SAÍDAS[Valor],SAÍDAS[Categoria],$B639,SAÍDAS[Status],"Concluído",SAÍDAS[Mês],G$5,SAÍDAS[Ano],$B$5),SUMIFS(SAÍDAS[Valor],SAÍDAS[Categoria],$B639,SAÍDAS[Mês],G$5,SAÍDAS[Ano],$B$5)))</f>
        <v/>
      </c>
      <c r="H639" s="95" t="str">
        <f>IF($B639="","",IF($F$4=1,SUMIFS(SAÍDAS[Valor],SAÍDAS[Categoria],$B639,SAÍDAS[Status],"Concluído",SAÍDAS[Mês],H$5,SAÍDAS[Ano],$B$5),SUMIFS(SAÍDAS[Valor],SAÍDAS[Categoria],$B639,SAÍDAS[Mês],H$5,SAÍDAS[Ano],$B$5)))</f>
        <v/>
      </c>
      <c r="I639" s="95" t="str">
        <f>IF($B639="","",IF($F$4=1,SUMIFS(SAÍDAS[Valor],SAÍDAS[Categoria],$B639,SAÍDAS[Status],"Concluído",SAÍDAS[Mês],I$5,SAÍDAS[Ano],$B$5),SUMIFS(SAÍDAS[Valor],SAÍDAS[Categoria],$B639,SAÍDAS[Mês],I$5,SAÍDAS[Ano],$B$5)))</f>
        <v/>
      </c>
      <c r="J639" s="95" t="str">
        <f>IF($B639="","",IF($F$4=1,SUMIFS(SAÍDAS[Valor],SAÍDAS[Categoria],$B639,SAÍDAS[Status],"Concluído",SAÍDAS[Mês],J$5,SAÍDAS[Ano],$B$5),SUMIFS(SAÍDAS[Valor],SAÍDAS[Categoria],$B639,SAÍDAS[Mês],J$5,SAÍDAS[Ano],$B$5)))</f>
        <v/>
      </c>
      <c r="K639" s="95" t="str">
        <f>IF($B639="","",IF($F$4=1,SUMIFS(SAÍDAS[Valor],SAÍDAS[Categoria],$B639,SAÍDAS[Status],"Concluído",SAÍDAS[Mês],K$5,SAÍDAS[Ano],$B$5),SUMIFS(SAÍDAS[Valor],SAÍDAS[Categoria],$B639,SAÍDAS[Mês],K$5,SAÍDAS[Ano],$B$5)))</f>
        <v/>
      </c>
      <c r="L639" s="95" t="str">
        <f>IF($B639="","",IF($F$4=1,SUMIFS(SAÍDAS[Valor],SAÍDAS[Categoria],$B639,SAÍDAS[Status],"Concluído",SAÍDAS[Mês],L$5,SAÍDAS[Ano],$B$5),SUMIFS(SAÍDAS[Valor],SAÍDAS[Categoria],$B639,SAÍDAS[Mês],L$5,SAÍDAS[Ano],$B$5)))</f>
        <v/>
      </c>
      <c r="M639" s="95" t="str">
        <f>IF($B639="","",IF($F$4=1,SUMIFS(SAÍDAS[Valor],SAÍDAS[Categoria],$B639,SAÍDAS[Status],"Concluído",SAÍDAS[Mês],M$5,SAÍDAS[Ano],$B$5),SUMIFS(SAÍDAS[Valor],SAÍDAS[Categoria],$B639,SAÍDAS[Mês],M$5,SAÍDAS[Ano],$B$5)))</f>
        <v/>
      </c>
      <c r="N639" s="95" t="str">
        <f>IF($B639="","",IF($F$4=1,SUMIFS(SAÍDAS[Valor],SAÍDAS[Categoria],$B639,SAÍDAS[Status],"Concluído",SAÍDAS[Mês],N$5,SAÍDAS[Ano],$B$5),SUMIFS(SAÍDAS[Valor],SAÍDAS[Categoria],$B639,SAÍDAS[Mês],N$5,SAÍDAS[Ano],$B$5)))</f>
        <v/>
      </c>
      <c r="O639" s="57">
        <f>SUBTOTAL(9,C639,D639,E639,F639,G639,H639,I639,J639,K639,L639,M639,N639)</f>
        <v>0</v>
      </c>
    </row>
    <row r="640" spans="2:15" x14ac:dyDescent="0.3">
      <c r="B640" s="93" t="str">
        <f>IF('PLANO DE CONTAS'!D139="","",'PLANO DE CONTAS'!D139)</f>
        <v/>
      </c>
      <c r="C640" s="61" t="str">
        <f>IF($B640="","",IF($B$639="","",IF($F$4=1,SUMIFS(SAÍDAS[Valor],SAÍDAS[Categoria],$B$639,SAÍDAS[Status],"Concluído",SAÍDAS[Mês],C$5,SAÍDAS[Ano],$B$5,SAÍDAS[Subcategoria],$B640),SUMIFS(SAÍDAS[Valor],SAÍDAS[Categoria],$B$639,SAÍDAS[Mês],C$5,SAÍDAS[Ano],$B$5,SAÍDAS[Subcategoria],$B640))))</f>
        <v/>
      </c>
      <c r="D640" s="61" t="str">
        <f>IF($B640="","",IF($B$639="","",IF($F$4=1,SUMIFS(SAÍDAS[Valor],SAÍDAS[Categoria],$B$639,SAÍDAS[Status],"Concluído",SAÍDAS[Mês],D$5,SAÍDAS[Ano],$B$5,SAÍDAS[Subcategoria],$B640),SUMIFS(SAÍDAS[Valor],SAÍDAS[Categoria],$B$639,SAÍDAS[Mês],D$5,SAÍDAS[Ano],$B$5,SAÍDAS[Subcategoria],$B640))))</f>
        <v/>
      </c>
      <c r="E640" s="61" t="str">
        <f>IF($B640="","",IF($B$639="","",IF($F$4=1,SUMIFS(SAÍDAS[Valor],SAÍDAS[Categoria],$B$639,SAÍDAS[Status],"Concluído",SAÍDAS[Mês],E$5,SAÍDAS[Ano],$B$5,SAÍDAS[Subcategoria],$B640),SUMIFS(SAÍDAS[Valor],SAÍDAS[Categoria],$B$639,SAÍDAS[Mês],E$5,SAÍDAS[Ano],$B$5,SAÍDAS[Subcategoria],$B640))))</f>
        <v/>
      </c>
      <c r="F640" s="61" t="str">
        <f>IF($B640="","",IF($B$639="","",IF($F$4=1,SUMIFS(SAÍDAS[Valor],SAÍDAS[Categoria],$B$639,SAÍDAS[Status],"Concluído",SAÍDAS[Mês],F$5,SAÍDAS[Ano],$B$5,SAÍDAS[Subcategoria],$B640),SUMIFS(SAÍDAS[Valor],SAÍDAS[Categoria],$B$639,SAÍDAS[Mês],F$5,SAÍDAS[Ano],$B$5,SAÍDAS[Subcategoria],$B640))))</f>
        <v/>
      </c>
      <c r="G640" s="61" t="str">
        <f>IF($B640="","",IF($B$639="","",IF($F$4=1,SUMIFS(SAÍDAS[Valor],SAÍDAS[Categoria],$B$639,SAÍDAS[Status],"Concluído",SAÍDAS[Mês],G$5,SAÍDAS[Ano],$B$5,SAÍDAS[Subcategoria],$B640),SUMIFS(SAÍDAS[Valor],SAÍDAS[Categoria],$B$639,SAÍDAS[Mês],G$5,SAÍDAS[Ano],$B$5,SAÍDAS[Subcategoria],$B640))))</f>
        <v/>
      </c>
      <c r="H640" s="61" t="str">
        <f>IF($B640="","",IF($B$639="","",IF($F$4=1,SUMIFS(SAÍDAS[Valor],SAÍDAS[Categoria],$B$639,SAÍDAS[Status],"Concluído",SAÍDAS[Mês],H$5,SAÍDAS[Ano],$B$5,SAÍDAS[Subcategoria],$B640),SUMIFS(SAÍDAS[Valor],SAÍDAS[Categoria],$B$639,SAÍDAS[Mês],H$5,SAÍDAS[Ano],$B$5,SAÍDAS[Subcategoria],$B640))))</f>
        <v/>
      </c>
      <c r="I640" s="61" t="str">
        <f>IF($B640="","",IF($B$639="","",IF($F$4=1,SUMIFS(SAÍDAS[Valor],SAÍDAS[Categoria],$B$639,SAÍDAS[Status],"Concluído",SAÍDAS[Mês],I$5,SAÍDAS[Ano],$B$5,SAÍDAS[Subcategoria],$B640),SUMIFS(SAÍDAS[Valor],SAÍDAS[Categoria],$B$639,SAÍDAS[Mês],I$5,SAÍDAS[Ano],$B$5,SAÍDAS[Subcategoria],$B640))))</f>
        <v/>
      </c>
      <c r="J640" s="61" t="str">
        <f>IF($B640="","",IF($B$639="","",IF($F$4=1,SUMIFS(SAÍDAS[Valor],SAÍDAS[Categoria],$B$639,SAÍDAS[Status],"Concluído",SAÍDAS[Mês],J$5,SAÍDAS[Ano],$B$5,SAÍDAS[Subcategoria],$B640),SUMIFS(SAÍDAS[Valor],SAÍDAS[Categoria],$B$639,SAÍDAS[Mês],J$5,SAÍDAS[Ano],$B$5,SAÍDAS[Subcategoria],$B640))))</f>
        <v/>
      </c>
      <c r="K640" s="61" t="str">
        <f>IF($B640="","",IF($B$639="","",IF($F$4=1,SUMIFS(SAÍDAS[Valor],SAÍDAS[Categoria],$B$639,SAÍDAS[Status],"Concluído",SAÍDAS[Mês],K$5,SAÍDAS[Ano],$B$5,SAÍDAS[Subcategoria],$B640),SUMIFS(SAÍDAS[Valor],SAÍDAS[Categoria],$B$639,SAÍDAS[Mês],K$5,SAÍDAS[Ano],$B$5,SAÍDAS[Subcategoria],$B640))))</f>
        <v/>
      </c>
      <c r="L640" s="61" t="str">
        <f>IF($B640="","",IF($B$639="","",IF($F$4=1,SUMIFS(SAÍDAS[Valor],SAÍDAS[Categoria],$B$639,SAÍDAS[Status],"Concluído",SAÍDAS[Mês],L$5,SAÍDAS[Ano],$B$5,SAÍDAS[Subcategoria],$B640),SUMIFS(SAÍDAS[Valor],SAÍDAS[Categoria],$B$639,SAÍDAS[Mês],L$5,SAÍDAS[Ano],$B$5,SAÍDAS[Subcategoria],$B640))))</f>
        <v/>
      </c>
      <c r="M640" s="61" t="str">
        <f>IF($B640="","",IF($B$639="","",IF($F$4=1,SUMIFS(SAÍDAS[Valor],SAÍDAS[Categoria],$B$639,SAÍDAS[Status],"Concluído",SAÍDAS[Mês],M$5,SAÍDAS[Ano],$B$5,SAÍDAS[Subcategoria],$B640),SUMIFS(SAÍDAS[Valor],SAÍDAS[Categoria],$B$639,SAÍDAS[Mês],M$5,SAÍDAS[Ano],$B$5,SAÍDAS[Subcategoria],$B640))))</f>
        <v/>
      </c>
      <c r="N640" s="61" t="str">
        <f>IF($B640="","",IF($B$639="","",IF($F$4=1,SUMIFS(SAÍDAS[Valor],SAÍDAS[Categoria],$B$639,SAÍDAS[Status],"Concluído",SAÍDAS[Mês],N$5,SAÍDAS[Ano],$B$5,SAÍDAS[Subcategoria],$B640),SUMIFS(SAÍDAS[Valor],SAÍDAS[Categoria],$B$639,SAÍDAS[Mês],N$5,SAÍDAS[Ano],$B$5,SAÍDAS[Subcategoria],$B640))))</f>
        <v/>
      </c>
      <c r="O640" s="57">
        <f t="shared" ref="O640:O745" si="27">SUBTOTAL(9,C640,D640,E640,F640,G640,H640,I640,J640,K640,L640,M640,N640)</f>
        <v>0</v>
      </c>
    </row>
    <row r="641" spans="2:15" x14ac:dyDescent="0.3">
      <c r="B641" s="93" t="str">
        <f>IF('PLANO DE CONTAS'!D140="","",'PLANO DE CONTAS'!D140)</f>
        <v/>
      </c>
      <c r="C641" s="61" t="str">
        <f>IF($B641="","",IF($B$639="","",IF($F$4=1,SUMIFS(SAÍDAS[Valor],SAÍDAS[Categoria],$B$639,SAÍDAS[Status],"Concluído",SAÍDAS[Mês],C$5,SAÍDAS[Ano],$B$5,SAÍDAS[Subcategoria],$B641),SUMIFS(SAÍDAS[Valor],SAÍDAS[Categoria],$B$639,SAÍDAS[Mês],C$5,SAÍDAS[Ano],$B$5,SAÍDAS[Subcategoria],$B641))))</f>
        <v/>
      </c>
      <c r="D641" s="61" t="str">
        <f>IF($B641="","",IF($B$639="","",IF($F$4=1,SUMIFS(SAÍDAS[Valor],SAÍDAS[Categoria],$B$639,SAÍDAS[Status],"Concluído",SAÍDAS[Mês],D$5,SAÍDAS[Ano],$B$5,SAÍDAS[Subcategoria],$B641),SUMIFS(SAÍDAS[Valor],SAÍDAS[Categoria],$B$639,SAÍDAS[Mês],D$5,SAÍDAS[Ano],$B$5,SAÍDAS[Subcategoria],$B641))))</f>
        <v/>
      </c>
      <c r="E641" s="61" t="str">
        <f>IF($B641="","",IF($B$639="","",IF($F$4=1,SUMIFS(SAÍDAS[Valor],SAÍDAS[Categoria],$B$639,SAÍDAS[Status],"Concluído",SAÍDAS[Mês],E$5,SAÍDAS[Ano],$B$5,SAÍDAS[Subcategoria],$B641),SUMIFS(SAÍDAS[Valor],SAÍDAS[Categoria],$B$639,SAÍDAS[Mês],E$5,SAÍDAS[Ano],$B$5,SAÍDAS[Subcategoria],$B641))))</f>
        <v/>
      </c>
      <c r="F641" s="61" t="str">
        <f>IF($B641="","",IF($B$639="","",IF($F$4=1,SUMIFS(SAÍDAS[Valor],SAÍDAS[Categoria],$B$639,SAÍDAS[Status],"Concluído",SAÍDAS[Mês],F$5,SAÍDAS[Ano],$B$5,SAÍDAS[Subcategoria],$B641),SUMIFS(SAÍDAS[Valor],SAÍDAS[Categoria],$B$639,SAÍDAS[Mês],F$5,SAÍDAS[Ano],$B$5,SAÍDAS[Subcategoria],$B641))))</f>
        <v/>
      </c>
      <c r="G641" s="61" t="str">
        <f>IF($B641="","",IF($B$639="","",IF($F$4=1,SUMIFS(SAÍDAS[Valor],SAÍDAS[Categoria],$B$639,SAÍDAS[Status],"Concluído",SAÍDAS[Mês],G$5,SAÍDAS[Ano],$B$5,SAÍDAS[Subcategoria],$B641),SUMIFS(SAÍDAS[Valor],SAÍDAS[Categoria],$B$639,SAÍDAS[Mês],G$5,SAÍDAS[Ano],$B$5,SAÍDAS[Subcategoria],$B641))))</f>
        <v/>
      </c>
      <c r="H641" s="61" t="str">
        <f>IF($B641="","",IF($B$639="","",IF($F$4=1,SUMIFS(SAÍDAS[Valor],SAÍDAS[Categoria],$B$639,SAÍDAS[Status],"Concluído",SAÍDAS[Mês],H$5,SAÍDAS[Ano],$B$5,SAÍDAS[Subcategoria],$B641),SUMIFS(SAÍDAS[Valor],SAÍDAS[Categoria],$B$639,SAÍDAS[Mês],H$5,SAÍDAS[Ano],$B$5,SAÍDAS[Subcategoria],$B641))))</f>
        <v/>
      </c>
      <c r="I641" s="61" t="str">
        <f>IF($B641="","",IF($B$639="","",IF($F$4=1,SUMIFS(SAÍDAS[Valor],SAÍDAS[Categoria],$B$639,SAÍDAS[Status],"Concluído",SAÍDAS[Mês],I$5,SAÍDAS[Ano],$B$5,SAÍDAS[Subcategoria],$B641),SUMIFS(SAÍDAS[Valor],SAÍDAS[Categoria],$B$639,SAÍDAS[Mês],I$5,SAÍDAS[Ano],$B$5,SAÍDAS[Subcategoria],$B641))))</f>
        <v/>
      </c>
      <c r="J641" s="61" t="str">
        <f>IF($B641="","",IF($B$639="","",IF($F$4=1,SUMIFS(SAÍDAS[Valor],SAÍDAS[Categoria],$B$639,SAÍDAS[Status],"Concluído",SAÍDAS[Mês],J$5,SAÍDAS[Ano],$B$5,SAÍDAS[Subcategoria],$B641),SUMIFS(SAÍDAS[Valor],SAÍDAS[Categoria],$B$639,SAÍDAS[Mês],J$5,SAÍDAS[Ano],$B$5,SAÍDAS[Subcategoria],$B641))))</f>
        <v/>
      </c>
      <c r="K641" s="61" t="str">
        <f>IF($B641="","",IF($B$639="","",IF($F$4=1,SUMIFS(SAÍDAS[Valor],SAÍDAS[Categoria],$B$639,SAÍDAS[Status],"Concluído",SAÍDAS[Mês],K$5,SAÍDAS[Ano],$B$5,SAÍDAS[Subcategoria],$B641),SUMIFS(SAÍDAS[Valor],SAÍDAS[Categoria],$B$639,SAÍDAS[Mês],K$5,SAÍDAS[Ano],$B$5,SAÍDAS[Subcategoria],$B641))))</f>
        <v/>
      </c>
      <c r="L641" s="61" t="str">
        <f>IF($B641="","",IF($B$639="","",IF($F$4=1,SUMIFS(SAÍDAS[Valor],SAÍDAS[Categoria],$B$639,SAÍDAS[Status],"Concluído",SAÍDAS[Mês],L$5,SAÍDAS[Ano],$B$5,SAÍDAS[Subcategoria],$B641),SUMIFS(SAÍDAS[Valor],SAÍDAS[Categoria],$B$639,SAÍDAS[Mês],L$5,SAÍDAS[Ano],$B$5,SAÍDAS[Subcategoria],$B641))))</f>
        <v/>
      </c>
      <c r="M641" s="61" t="str">
        <f>IF($B641="","",IF($B$639="","",IF($F$4=1,SUMIFS(SAÍDAS[Valor],SAÍDAS[Categoria],$B$639,SAÍDAS[Status],"Concluído",SAÍDAS[Mês],M$5,SAÍDAS[Ano],$B$5,SAÍDAS[Subcategoria],$B641),SUMIFS(SAÍDAS[Valor],SAÍDAS[Categoria],$B$639,SAÍDAS[Mês],M$5,SAÍDAS[Ano],$B$5,SAÍDAS[Subcategoria],$B641))))</f>
        <v/>
      </c>
      <c r="N641" s="61" t="str">
        <f>IF($B641="","",IF($B$639="","",IF($F$4=1,SUMIFS(SAÍDAS[Valor],SAÍDAS[Categoria],$B$639,SAÍDAS[Status],"Concluído",SAÍDAS[Mês],N$5,SAÍDAS[Ano],$B$5,SAÍDAS[Subcategoria],$B641),SUMIFS(SAÍDAS[Valor],SAÍDAS[Categoria],$B$639,SAÍDAS[Mês],N$5,SAÍDAS[Ano],$B$5,SAÍDAS[Subcategoria],$B641))))</f>
        <v/>
      </c>
      <c r="O641" s="57">
        <f t="shared" ref="O641:O659" si="28">SUBTOTAL(9,C641,D641,E641,F641,G641,H641,I641,J641,K641,L641,M641,N641)</f>
        <v>0</v>
      </c>
    </row>
    <row r="642" spans="2:15" x14ac:dyDescent="0.3">
      <c r="B642" s="93" t="str">
        <f>IF('PLANO DE CONTAS'!D141="","",'PLANO DE CONTAS'!D141)</f>
        <v/>
      </c>
      <c r="C642" s="61" t="str">
        <f>IF($B642="","",IF($B$639="","",IF($F$4=1,SUMIFS(SAÍDAS[Valor],SAÍDAS[Categoria],$B$639,SAÍDAS[Status],"Concluído",SAÍDAS[Mês],C$5,SAÍDAS[Ano],$B$5,SAÍDAS[Subcategoria],$B642),SUMIFS(SAÍDAS[Valor],SAÍDAS[Categoria],$B$639,SAÍDAS[Mês],C$5,SAÍDAS[Ano],$B$5,SAÍDAS[Subcategoria],$B642))))</f>
        <v/>
      </c>
      <c r="D642" s="61" t="str">
        <f>IF($B642="","",IF($B$639="","",IF($F$4=1,SUMIFS(SAÍDAS[Valor],SAÍDAS[Categoria],$B$639,SAÍDAS[Status],"Concluído",SAÍDAS[Mês],D$5,SAÍDAS[Ano],$B$5,SAÍDAS[Subcategoria],$B642),SUMIFS(SAÍDAS[Valor],SAÍDAS[Categoria],$B$639,SAÍDAS[Mês],D$5,SAÍDAS[Ano],$B$5,SAÍDAS[Subcategoria],$B642))))</f>
        <v/>
      </c>
      <c r="E642" s="61" t="str">
        <f>IF($B642="","",IF($B$639="","",IF($F$4=1,SUMIFS(SAÍDAS[Valor],SAÍDAS[Categoria],$B$639,SAÍDAS[Status],"Concluído",SAÍDAS[Mês],E$5,SAÍDAS[Ano],$B$5,SAÍDAS[Subcategoria],$B642),SUMIFS(SAÍDAS[Valor],SAÍDAS[Categoria],$B$639,SAÍDAS[Mês],E$5,SAÍDAS[Ano],$B$5,SAÍDAS[Subcategoria],$B642))))</f>
        <v/>
      </c>
      <c r="F642" s="61" t="str">
        <f>IF($B642="","",IF($B$639="","",IF($F$4=1,SUMIFS(SAÍDAS[Valor],SAÍDAS[Categoria],$B$639,SAÍDAS[Status],"Concluído",SAÍDAS[Mês],F$5,SAÍDAS[Ano],$B$5,SAÍDAS[Subcategoria],$B642),SUMIFS(SAÍDAS[Valor],SAÍDAS[Categoria],$B$639,SAÍDAS[Mês],F$5,SAÍDAS[Ano],$B$5,SAÍDAS[Subcategoria],$B642))))</f>
        <v/>
      </c>
      <c r="G642" s="61" t="str">
        <f>IF($B642="","",IF($B$639="","",IF($F$4=1,SUMIFS(SAÍDAS[Valor],SAÍDAS[Categoria],$B$639,SAÍDAS[Status],"Concluído",SAÍDAS[Mês],G$5,SAÍDAS[Ano],$B$5,SAÍDAS[Subcategoria],$B642),SUMIFS(SAÍDAS[Valor],SAÍDAS[Categoria],$B$639,SAÍDAS[Mês],G$5,SAÍDAS[Ano],$B$5,SAÍDAS[Subcategoria],$B642))))</f>
        <v/>
      </c>
      <c r="H642" s="61" t="str">
        <f>IF($B642="","",IF($B$639="","",IF($F$4=1,SUMIFS(SAÍDAS[Valor],SAÍDAS[Categoria],$B$639,SAÍDAS[Status],"Concluído",SAÍDAS[Mês],H$5,SAÍDAS[Ano],$B$5,SAÍDAS[Subcategoria],$B642),SUMIFS(SAÍDAS[Valor],SAÍDAS[Categoria],$B$639,SAÍDAS[Mês],H$5,SAÍDAS[Ano],$B$5,SAÍDAS[Subcategoria],$B642))))</f>
        <v/>
      </c>
      <c r="I642" s="61" t="str">
        <f>IF($B642="","",IF($B$639="","",IF($F$4=1,SUMIFS(SAÍDAS[Valor],SAÍDAS[Categoria],$B$639,SAÍDAS[Status],"Concluído",SAÍDAS[Mês],I$5,SAÍDAS[Ano],$B$5,SAÍDAS[Subcategoria],$B642),SUMIFS(SAÍDAS[Valor],SAÍDAS[Categoria],$B$639,SAÍDAS[Mês],I$5,SAÍDAS[Ano],$B$5,SAÍDAS[Subcategoria],$B642))))</f>
        <v/>
      </c>
      <c r="J642" s="61" t="str">
        <f>IF($B642="","",IF($B$639="","",IF($F$4=1,SUMIFS(SAÍDAS[Valor],SAÍDAS[Categoria],$B$639,SAÍDAS[Status],"Concluído",SAÍDAS[Mês],J$5,SAÍDAS[Ano],$B$5,SAÍDAS[Subcategoria],$B642),SUMIFS(SAÍDAS[Valor],SAÍDAS[Categoria],$B$639,SAÍDAS[Mês],J$5,SAÍDAS[Ano],$B$5,SAÍDAS[Subcategoria],$B642))))</f>
        <v/>
      </c>
      <c r="K642" s="61" t="str">
        <f>IF($B642="","",IF($B$639="","",IF($F$4=1,SUMIFS(SAÍDAS[Valor],SAÍDAS[Categoria],$B$639,SAÍDAS[Status],"Concluído",SAÍDAS[Mês],K$5,SAÍDAS[Ano],$B$5,SAÍDAS[Subcategoria],$B642),SUMIFS(SAÍDAS[Valor],SAÍDAS[Categoria],$B$639,SAÍDAS[Mês],K$5,SAÍDAS[Ano],$B$5,SAÍDAS[Subcategoria],$B642))))</f>
        <v/>
      </c>
      <c r="L642" s="61" t="str">
        <f>IF($B642="","",IF($B$639="","",IF($F$4=1,SUMIFS(SAÍDAS[Valor],SAÍDAS[Categoria],$B$639,SAÍDAS[Status],"Concluído",SAÍDAS[Mês],L$5,SAÍDAS[Ano],$B$5,SAÍDAS[Subcategoria],$B642),SUMIFS(SAÍDAS[Valor],SAÍDAS[Categoria],$B$639,SAÍDAS[Mês],L$5,SAÍDAS[Ano],$B$5,SAÍDAS[Subcategoria],$B642))))</f>
        <v/>
      </c>
      <c r="M642" s="61" t="str">
        <f>IF($B642="","",IF($B$639="","",IF($F$4=1,SUMIFS(SAÍDAS[Valor],SAÍDAS[Categoria],$B$639,SAÍDAS[Status],"Concluído",SAÍDAS[Mês],M$5,SAÍDAS[Ano],$B$5,SAÍDAS[Subcategoria],$B642),SUMIFS(SAÍDAS[Valor],SAÍDAS[Categoria],$B$639,SAÍDAS[Mês],M$5,SAÍDAS[Ano],$B$5,SAÍDAS[Subcategoria],$B642))))</f>
        <v/>
      </c>
      <c r="N642" s="61" t="str">
        <f>IF($B642="","",IF($B$639="","",IF($F$4=1,SUMIFS(SAÍDAS[Valor],SAÍDAS[Categoria],$B$639,SAÍDAS[Status],"Concluído",SAÍDAS[Mês],N$5,SAÍDAS[Ano],$B$5,SAÍDAS[Subcategoria],$B642),SUMIFS(SAÍDAS[Valor],SAÍDAS[Categoria],$B$639,SAÍDAS[Mês],N$5,SAÍDAS[Ano],$B$5,SAÍDAS[Subcategoria],$B642))))</f>
        <v/>
      </c>
      <c r="O642" s="57">
        <f t="shared" si="28"/>
        <v>0</v>
      </c>
    </row>
    <row r="643" spans="2:15" x14ac:dyDescent="0.3">
      <c r="B643" s="93" t="str">
        <f>IF('PLANO DE CONTAS'!D142="","",'PLANO DE CONTAS'!D142)</f>
        <v/>
      </c>
      <c r="C643" s="61" t="str">
        <f>IF($B643="","",IF($B$639="","",IF($F$4=1,SUMIFS(SAÍDAS[Valor],SAÍDAS[Categoria],$B$639,SAÍDAS[Status],"Concluído",SAÍDAS[Mês],C$5,SAÍDAS[Ano],$B$5,SAÍDAS[Subcategoria],$B643),SUMIFS(SAÍDAS[Valor],SAÍDAS[Categoria],$B$639,SAÍDAS[Mês],C$5,SAÍDAS[Ano],$B$5,SAÍDAS[Subcategoria],$B643))))</f>
        <v/>
      </c>
      <c r="D643" s="61" t="str">
        <f>IF($B643="","",IF($B$639="","",IF($F$4=1,SUMIFS(SAÍDAS[Valor],SAÍDAS[Categoria],$B$639,SAÍDAS[Status],"Concluído",SAÍDAS[Mês],D$5,SAÍDAS[Ano],$B$5,SAÍDAS[Subcategoria],$B643),SUMIFS(SAÍDAS[Valor],SAÍDAS[Categoria],$B$639,SAÍDAS[Mês],D$5,SAÍDAS[Ano],$B$5,SAÍDAS[Subcategoria],$B643))))</f>
        <v/>
      </c>
      <c r="E643" s="61" t="str">
        <f>IF($B643="","",IF($B$639="","",IF($F$4=1,SUMIFS(SAÍDAS[Valor],SAÍDAS[Categoria],$B$639,SAÍDAS[Status],"Concluído",SAÍDAS[Mês],E$5,SAÍDAS[Ano],$B$5,SAÍDAS[Subcategoria],$B643),SUMIFS(SAÍDAS[Valor],SAÍDAS[Categoria],$B$639,SAÍDAS[Mês],E$5,SAÍDAS[Ano],$B$5,SAÍDAS[Subcategoria],$B643))))</f>
        <v/>
      </c>
      <c r="F643" s="61" t="str">
        <f>IF($B643="","",IF($B$639="","",IF($F$4=1,SUMIFS(SAÍDAS[Valor],SAÍDAS[Categoria],$B$639,SAÍDAS[Status],"Concluído",SAÍDAS[Mês],F$5,SAÍDAS[Ano],$B$5,SAÍDAS[Subcategoria],$B643),SUMIFS(SAÍDAS[Valor],SAÍDAS[Categoria],$B$639,SAÍDAS[Mês],F$5,SAÍDAS[Ano],$B$5,SAÍDAS[Subcategoria],$B643))))</f>
        <v/>
      </c>
      <c r="G643" s="61" t="str">
        <f>IF($B643="","",IF($B$639="","",IF($F$4=1,SUMIFS(SAÍDAS[Valor],SAÍDAS[Categoria],$B$639,SAÍDAS[Status],"Concluído",SAÍDAS[Mês],G$5,SAÍDAS[Ano],$B$5,SAÍDAS[Subcategoria],$B643),SUMIFS(SAÍDAS[Valor],SAÍDAS[Categoria],$B$639,SAÍDAS[Mês],G$5,SAÍDAS[Ano],$B$5,SAÍDAS[Subcategoria],$B643))))</f>
        <v/>
      </c>
      <c r="H643" s="61" t="str">
        <f>IF($B643="","",IF($B$639="","",IF($F$4=1,SUMIFS(SAÍDAS[Valor],SAÍDAS[Categoria],$B$639,SAÍDAS[Status],"Concluído",SAÍDAS[Mês],H$5,SAÍDAS[Ano],$B$5,SAÍDAS[Subcategoria],$B643),SUMIFS(SAÍDAS[Valor],SAÍDAS[Categoria],$B$639,SAÍDAS[Mês],H$5,SAÍDAS[Ano],$B$5,SAÍDAS[Subcategoria],$B643))))</f>
        <v/>
      </c>
      <c r="I643" s="61" t="str">
        <f>IF($B643="","",IF($B$639="","",IF($F$4=1,SUMIFS(SAÍDAS[Valor],SAÍDAS[Categoria],$B$639,SAÍDAS[Status],"Concluído",SAÍDAS[Mês],I$5,SAÍDAS[Ano],$B$5,SAÍDAS[Subcategoria],$B643),SUMIFS(SAÍDAS[Valor],SAÍDAS[Categoria],$B$639,SAÍDAS[Mês],I$5,SAÍDAS[Ano],$B$5,SAÍDAS[Subcategoria],$B643))))</f>
        <v/>
      </c>
      <c r="J643" s="61" t="str">
        <f>IF($B643="","",IF($B$639="","",IF($F$4=1,SUMIFS(SAÍDAS[Valor],SAÍDAS[Categoria],$B$639,SAÍDAS[Status],"Concluído",SAÍDAS[Mês],J$5,SAÍDAS[Ano],$B$5,SAÍDAS[Subcategoria],$B643),SUMIFS(SAÍDAS[Valor],SAÍDAS[Categoria],$B$639,SAÍDAS[Mês],J$5,SAÍDAS[Ano],$B$5,SAÍDAS[Subcategoria],$B643))))</f>
        <v/>
      </c>
      <c r="K643" s="61" t="str">
        <f>IF($B643="","",IF($B$639="","",IF($F$4=1,SUMIFS(SAÍDAS[Valor],SAÍDAS[Categoria],$B$639,SAÍDAS[Status],"Concluído",SAÍDAS[Mês],K$5,SAÍDAS[Ano],$B$5,SAÍDAS[Subcategoria],$B643),SUMIFS(SAÍDAS[Valor],SAÍDAS[Categoria],$B$639,SAÍDAS[Mês],K$5,SAÍDAS[Ano],$B$5,SAÍDAS[Subcategoria],$B643))))</f>
        <v/>
      </c>
      <c r="L643" s="61" t="str">
        <f>IF($B643="","",IF($B$639="","",IF($F$4=1,SUMIFS(SAÍDAS[Valor],SAÍDAS[Categoria],$B$639,SAÍDAS[Status],"Concluído",SAÍDAS[Mês],L$5,SAÍDAS[Ano],$B$5,SAÍDAS[Subcategoria],$B643),SUMIFS(SAÍDAS[Valor],SAÍDAS[Categoria],$B$639,SAÍDAS[Mês],L$5,SAÍDAS[Ano],$B$5,SAÍDAS[Subcategoria],$B643))))</f>
        <v/>
      </c>
      <c r="M643" s="61" t="str">
        <f>IF($B643="","",IF($B$639="","",IF($F$4=1,SUMIFS(SAÍDAS[Valor],SAÍDAS[Categoria],$B$639,SAÍDAS[Status],"Concluído",SAÍDAS[Mês],M$5,SAÍDAS[Ano],$B$5,SAÍDAS[Subcategoria],$B643),SUMIFS(SAÍDAS[Valor],SAÍDAS[Categoria],$B$639,SAÍDAS[Mês],M$5,SAÍDAS[Ano],$B$5,SAÍDAS[Subcategoria],$B643))))</f>
        <v/>
      </c>
      <c r="N643" s="61" t="str">
        <f>IF($B643="","",IF($B$639="","",IF($F$4=1,SUMIFS(SAÍDAS[Valor],SAÍDAS[Categoria],$B$639,SAÍDAS[Status],"Concluído",SAÍDAS[Mês],N$5,SAÍDAS[Ano],$B$5,SAÍDAS[Subcategoria],$B643),SUMIFS(SAÍDAS[Valor],SAÍDAS[Categoria],$B$639,SAÍDAS[Mês],N$5,SAÍDAS[Ano],$B$5,SAÍDAS[Subcategoria],$B643))))</f>
        <v/>
      </c>
      <c r="O643" s="57">
        <f t="shared" si="28"/>
        <v>0</v>
      </c>
    </row>
    <row r="644" spans="2:15" x14ac:dyDescent="0.3">
      <c r="B644" s="93" t="str">
        <f>IF('PLANO DE CONTAS'!D143="","",'PLANO DE CONTAS'!D143)</f>
        <v/>
      </c>
      <c r="C644" s="61" t="str">
        <f>IF($B644="","",IF($B$639="","",IF($F$4=1,SUMIFS(SAÍDAS[Valor],SAÍDAS[Categoria],$B$639,SAÍDAS[Status],"Concluído",SAÍDAS[Mês],C$5,SAÍDAS[Ano],$B$5,SAÍDAS[Subcategoria],$B644),SUMIFS(SAÍDAS[Valor],SAÍDAS[Categoria],$B$639,SAÍDAS[Mês],C$5,SAÍDAS[Ano],$B$5,SAÍDAS[Subcategoria],$B644))))</f>
        <v/>
      </c>
      <c r="D644" s="61" t="str">
        <f>IF($B644="","",IF($B$639="","",IF($F$4=1,SUMIFS(SAÍDAS[Valor],SAÍDAS[Categoria],$B$639,SAÍDAS[Status],"Concluído",SAÍDAS[Mês],D$5,SAÍDAS[Ano],$B$5,SAÍDAS[Subcategoria],$B644),SUMIFS(SAÍDAS[Valor],SAÍDAS[Categoria],$B$639,SAÍDAS[Mês],D$5,SAÍDAS[Ano],$B$5,SAÍDAS[Subcategoria],$B644))))</f>
        <v/>
      </c>
      <c r="E644" s="61" t="str">
        <f>IF($B644="","",IF($B$639="","",IF($F$4=1,SUMIFS(SAÍDAS[Valor],SAÍDAS[Categoria],$B$639,SAÍDAS[Status],"Concluído",SAÍDAS[Mês],E$5,SAÍDAS[Ano],$B$5,SAÍDAS[Subcategoria],$B644),SUMIFS(SAÍDAS[Valor],SAÍDAS[Categoria],$B$639,SAÍDAS[Mês],E$5,SAÍDAS[Ano],$B$5,SAÍDAS[Subcategoria],$B644))))</f>
        <v/>
      </c>
      <c r="F644" s="61" t="str">
        <f>IF($B644="","",IF($B$639="","",IF($F$4=1,SUMIFS(SAÍDAS[Valor],SAÍDAS[Categoria],$B$639,SAÍDAS[Status],"Concluído",SAÍDAS[Mês],F$5,SAÍDAS[Ano],$B$5,SAÍDAS[Subcategoria],$B644),SUMIFS(SAÍDAS[Valor],SAÍDAS[Categoria],$B$639,SAÍDAS[Mês],F$5,SAÍDAS[Ano],$B$5,SAÍDAS[Subcategoria],$B644))))</f>
        <v/>
      </c>
      <c r="G644" s="61" t="str">
        <f>IF($B644="","",IF($B$639="","",IF($F$4=1,SUMIFS(SAÍDAS[Valor],SAÍDAS[Categoria],$B$639,SAÍDAS[Status],"Concluído",SAÍDAS[Mês],G$5,SAÍDAS[Ano],$B$5,SAÍDAS[Subcategoria],$B644),SUMIFS(SAÍDAS[Valor],SAÍDAS[Categoria],$B$639,SAÍDAS[Mês],G$5,SAÍDAS[Ano],$B$5,SAÍDAS[Subcategoria],$B644))))</f>
        <v/>
      </c>
      <c r="H644" s="61" t="str">
        <f>IF($B644="","",IF($B$639="","",IF($F$4=1,SUMIFS(SAÍDAS[Valor],SAÍDAS[Categoria],$B$639,SAÍDAS[Status],"Concluído",SAÍDAS[Mês],H$5,SAÍDAS[Ano],$B$5,SAÍDAS[Subcategoria],$B644),SUMIFS(SAÍDAS[Valor],SAÍDAS[Categoria],$B$639,SAÍDAS[Mês],H$5,SAÍDAS[Ano],$B$5,SAÍDAS[Subcategoria],$B644))))</f>
        <v/>
      </c>
      <c r="I644" s="61" t="str">
        <f>IF($B644="","",IF($B$639="","",IF($F$4=1,SUMIFS(SAÍDAS[Valor],SAÍDAS[Categoria],$B$639,SAÍDAS[Status],"Concluído",SAÍDAS[Mês],I$5,SAÍDAS[Ano],$B$5,SAÍDAS[Subcategoria],$B644),SUMIFS(SAÍDAS[Valor],SAÍDAS[Categoria],$B$639,SAÍDAS[Mês],I$5,SAÍDAS[Ano],$B$5,SAÍDAS[Subcategoria],$B644))))</f>
        <v/>
      </c>
      <c r="J644" s="61" t="str">
        <f>IF($B644="","",IF($B$639="","",IF($F$4=1,SUMIFS(SAÍDAS[Valor],SAÍDAS[Categoria],$B$639,SAÍDAS[Status],"Concluído",SAÍDAS[Mês],J$5,SAÍDAS[Ano],$B$5,SAÍDAS[Subcategoria],$B644),SUMIFS(SAÍDAS[Valor],SAÍDAS[Categoria],$B$639,SAÍDAS[Mês],J$5,SAÍDAS[Ano],$B$5,SAÍDAS[Subcategoria],$B644))))</f>
        <v/>
      </c>
      <c r="K644" s="61" t="str">
        <f>IF($B644="","",IF($B$639="","",IF($F$4=1,SUMIFS(SAÍDAS[Valor],SAÍDAS[Categoria],$B$639,SAÍDAS[Status],"Concluído",SAÍDAS[Mês],K$5,SAÍDAS[Ano],$B$5,SAÍDAS[Subcategoria],$B644),SUMIFS(SAÍDAS[Valor],SAÍDAS[Categoria],$B$639,SAÍDAS[Mês],K$5,SAÍDAS[Ano],$B$5,SAÍDAS[Subcategoria],$B644))))</f>
        <v/>
      </c>
      <c r="L644" s="61" t="str">
        <f>IF($B644="","",IF($B$639="","",IF($F$4=1,SUMIFS(SAÍDAS[Valor],SAÍDAS[Categoria],$B$639,SAÍDAS[Status],"Concluído",SAÍDAS[Mês],L$5,SAÍDAS[Ano],$B$5,SAÍDAS[Subcategoria],$B644),SUMIFS(SAÍDAS[Valor],SAÍDAS[Categoria],$B$639,SAÍDAS[Mês],L$5,SAÍDAS[Ano],$B$5,SAÍDAS[Subcategoria],$B644))))</f>
        <v/>
      </c>
      <c r="M644" s="61" t="str">
        <f>IF($B644="","",IF($B$639="","",IF($F$4=1,SUMIFS(SAÍDAS[Valor],SAÍDAS[Categoria],$B$639,SAÍDAS[Status],"Concluído",SAÍDAS[Mês],M$5,SAÍDAS[Ano],$B$5,SAÍDAS[Subcategoria],$B644),SUMIFS(SAÍDAS[Valor],SAÍDAS[Categoria],$B$639,SAÍDAS[Mês],M$5,SAÍDAS[Ano],$B$5,SAÍDAS[Subcategoria],$B644))))</f>
        <v/>
      </c>
      <c r="N644" s="61" t="str">
        <f>IF($B644="","",IF($B$639="","",IF($F$4=1,SUMIFS(SAÍDAS[Valor],SAÍDAS[Categoria],$B$639,SAÍDAS[Status],"Concluído",SAÍDAS[Mês],N$5,SAÍDAS[Ano],$B$5,SAÍDAS[Subcategoria],$B644),SUMIFS(SAÍDAS[Valor],SAÍDAS[Categoria],$B$639,SAÍDAS[Mês],N$5,SAÍDAS[Ano],$B$5,SAÍDAS[Subcategoria],$B644))))</f>
        <v/>
      </c>
      <c r="O644" s="57">
        <f t="shared" si="28"/>
        <v>0</v>
      </c>
    </row>
    <row r="645" spans="2:15" x14ac:dyDescent="0.3">
      <c r="B645" s="93" t="str">
        <f>IF('PLANO DE CONTAS'!D144="","",'PLANO DE CONTAS'!D144)</f>
        <v/>
      </c>
      <c r="C645" s="61" t="str">
        <f>IF($B645="","",IF($B$639="","",IF($F$4=1,SUMIFS(SAÍDAS[Valor],SAÍDAS[Categoria],$B$639,SAÍDAS[Status],"Concluído",SAÍDAS[Mês],C$5,SAÍDAS[Ano],$B$5,SAÍDAS[Subcategoria],$B645),SUMIFS(SAÍDAS[Valor],SAÍDAS[Categoria],$B$639,SAÍDAS[Mês],C$5,SAÍDAS[Ano],$B$5,SAÍDAS[Subcategoria],$B645))))</f>
        <v/>
      </c>
      <c r="D645" s="61" t="str">
        <f>IF($B645="","",IF($B$639="","",IF($F$4=1,SUMIFS(SAÍDAS[Valor],SAÍDAS[Categoria],$B$639,SAÍDAS[Status],"Concluído",SAÍDAS[Mês],D$5,SAÍDAS[Ano],$B$5,SAÍDAS[Subcategoria],$B645),SUMIFS(SAÍDAS[Valor],SAÍDAS[Categoria],$B$639,SAÍDAS[Mês],D$5,SAÍDAS[Ano],$B$5,SAÍDAS[Subcategoria],$B645))))</f>
        <v/>
      </c>
      <c r="E645" s="61" t="str">
        <f>IF($B645="","",IF($B$639="","",IF($F$4=1,SUMIFS(SAÍDAS[Valor],SAÍDAS[Categoria],$B$639,SAÍDAS[Status],"Concluído",SAÍDAS[Mês],E$5,SAÍDAS[Ano],$B$5,SAÍDAS[Subcategoria],$B645),SUMIFS(SAÍDAS[Valor],SAÍDAS[Categoria],$B$639,SAÍDAS[Mês],E$5,SAÍDAS[Ano],$B$5,SAÍDAS[Subcategoria],$B645))))</f>
        <v/>
      </c>
      <c r="F645" s="61" t="str">
        <f>IF($B645="","",IF($B$639="","",IF($F$4=1,SUMIFS(SAÍDAS[Valor],SAÍDAS[Categoria],$B$639,SAÍDAS[Status],"Concluído",SAÍDAS[Mês],F$5,SAÍDAS[Ano],$B$5,SAÍDAS[Subcategoria],$B645),SUMIFS(SAÍDAS[Valor],SAÍDAS[Categoria],$B$639,SAÍDAS[Mês],F$5,SAÍDAS[Ano],$B$5,SAÍDAS[Subcategoria],$B645))))</f>
        <v/>
      </c>
      <c r="G645" s="61" t="str">
        <f>IF($B645="","",IF($B$639="","",IF($F$4=1,SUMIFS(SAÍDAS[Valor],SAÍDAS[Categoria],$B$639,SAÍDAS[Status],"Concluído",SAÍDAS[Mês],G$5,SAÍDAS[Ano],$B$5,SAÍDAS[Subcategoria],$B645),SUMIFS(SAÍDAS[Valor],SAÍDAS[Categoria],$B$639,SAÍDAS[Mês],G$5,SAÍDAS[Ano],$B$5,SAÍDAS[Subcategoria],$B645))))</f>
        <v/>
      </c>
      <c r="H645" s="61" t="str">
        <f>IF($B645="","",IF($B$639="","",IF($F$4=1,SUMIFS(SAÍDAS[Valor],SAÍDAS[Categoria],$B$639,SAÍDAS[Status],"Concluído",SAÍDAS[Mês],H$5,SAÍDAS[Ano],$B$5,SAÍDAS[Subcategoria],$B645),SUMIFS(SAÍDAS[Valor],SAÍDAS[Categoria],$B$639,SAÍDAS[Mês],H$5,SAÍDAS[Ano],$B$5,SAÍDAS[Subcategoria],$B645))))</f>
        <v/>
      </c>
      <c r="I645" s="61" t="str">
        <f>IF($B645="","",IF($B$639="","",IF($F$4=1,SUMIFS(SAÍDAS[Valor],SAÍDAS[Categoria],$B$639,SAÍDAS[Status],"Concluído",SAÍDAS[Mês],I$5,SAÍDAS[Ano],$B$5,SAÍDAS[Subcategoria],$B645),SUMIFS(SAÍDAS[Valor],SAÍDAS[Categoria],$B$639,SAÍDAS[Mês],I$5,SAÍDAS[Ano],$B$5,SAÍDAS[Subcategoria],$B645))))</f>
        <v/>
      </c>
      <c r="J645" s="61" t="str">
        <f>IF($B645="","",IF($B$639="","",IF($F$4=1,SUMIFS(SAÍDAS[Valor],SAÍDAS[Categoria],$B$639,SAÍDAS[Status],"Concluído",SAÍDAS[Mês],J$5,SAÍDAS[Ano],$B$5,SAÍDAS[Subcategoria],$B645),SUMIFS(SAÍDAS[Valor],SAÍDAS[Categoria],$B$639,SAÍDAS[Mês],J$5,SAÍDAS[Ano],$B$5,SAÍDAS[Subcategoria],$B645))))</f>
        <v/>
      </c>
      <c r="K645" s="61" t="str">
        <f>IF($B645="","",IF($B$639="","",IF($F$4=1,SUMIFS(SAÍDAS[Valor],SAÍDAS[Categoria],$B$639,SAÍDAS[Status],"Concluído",SAÍDAS[Mês],K$5,SAÍDAS[Ano],$B$5,SAÍDAS[Subcategoria],$B645),SUMIFS(SAÍDAS[Valor],SAÍDAS[Categoria],$B$639,SAÍDAS[Mês],K$5,SAÍDAS[Ano],$B$5,SAÍDAS[Subcategoria],$B645))))</f>
        <v/>
      </c>
      <c r="L645" s="61" t="str">
        <f>IF($B645="","",IF($B$639="","",IF($F$4=1,SUMIFS(SAÍDAS[Valor],SAÍDAS[Categoria],$B$639,SAÍDAS[Status],"Concluído",SAÍDAS[Mês],L$5,SAÍDAS[Ano],$B$5,SAÍDAS[Subcategoria],$B645),SUMIFS(SAÍDAS[Valor],SAÍDAS[Categoria],$B$639,SAÍDAS[Mês],L$5,SAÍDAS[Ano],$B$5,SAÍDAS[Subcategoria],$B645))))</f>
        <v/>
      </c>
      <c r="M645" s="61" t="str">
        <f>IF($B645="","",IF($B$639="","",IF($F$4=1,SUMIFS(SAÍDAS[Valor],SAÍDAS[Categoria],$B$639,SAÍDAS[Status],"Concluído",SAÍDAS[Mês],M$5,SAÍDAS[Ano],$B$5,SAÍDAS[Subcategoria],$B645),SUMIFS(SAÍDAS[Valor],SAÍDAS[Categoria],$B$639,SAÍDAS[Mês],M$5,SAÍDAS[Ano],$B$5,SAÍDAS[Subcategoria],$B645))))</f>
        <v/>
      </c>
      <c r="N645" s="61" t="str">
        <f>IF($B645="","",IF($B$639="","",IF($F$4=1,SUMIFS(SAÍDAS[Valor],SAÍDAS[Categoria],$B$639,SAÍDAS[Status],"Concluído",SAÍDAS[Mês],N$5,SAÍDAS[Ano],$B$5,SAÍDAS[Subcategoria],$B645),SUMIFS(SAÍDAS[Valor],SAÍDAS[Categoria],$B$639,SAÍDAS[Mês],N$5,SAÍDAS[Ano],$B$5,SAÍDAS[Subcategoria],$B645))))</f>
        <v/>
      </c>
      <c r="O645" s="57">
        <f t="shared" si="28"/>
        <v>0</v>
      </c>
    </row>
    <row r="646" spans="2:15" x14ac:dyDescent="0.3">
      <c r="B646" s="93" t="str">
        <f>IF('PLANO DE CONTAS'!D145="","",'PLANO DE CONTAS'!D145)</f>
        <v/>
      </c>
      <c r="C646" s="61" t="str">
        <f>IF($B646="","",IF($B$639="","",IF($F$4=1,SUMIFS(SAÍDAS[Valor],SAÍDAS[Categoria],$B$639,SAÍDAS[Status],"Concluído",SAÍDAS[Mês],C$5,SAÍDAS[Ano],$B$5,SAÍDAS[Subcategoria],$B646),SUMIFS(SAÍDAS[Valor],SAÍDAS[Categoria],$B$639,SAÍDAS[Mês],C$5,SAÍDAS[Ano],$B$5,SAÍDAS[Subcategoria],$B646))))</f>
        <v/>
      </c>
      <c r="D646" s="61" t="str">
        <f>IF($B646="","",IF($B$639="","",IF($F$4=1,SUMIFS(SAÍDAS[Valor],SAÍDAS[Categoria],$B$639,SAÍDAS[Status],"Concluído",SAÍDAS[Mês],D$5,SAÍDAS[Ano],$B$5,SAÍDAS[Subcategoria],$B646),SUMIFS(SAÍDAS[Valor],SAÍDAS[Categoria],$B$639,SAÍDAS[Mês],D$5,SAÍDAS[Ano],$B$5,SAÍDAS[Subcategoria],$B646))))</f>
        <v/>
      </c>
      <c r="E646" s="61" t="str">
        <f>IF($B646="","",IF($B$639="","",IF($F$4=1,SUMIFS(SAÍDAS[Valor],SAÍDAS[Categoria],$B$639,SAÍDAS[Status],"Concluído",SAÍDAS[Mês],E$5,SAÍDAS[Ano],$B$5,SAÍDAS[Subcategoria],$B646),SUMIFS(SAÍDAS[Valor],SAÍDAS[Categoria],$B$639,SAÍDAS[Mês],E$5,SAÍDAS[Ano],$B$5,SAÍDAS[Subcategoria],$B646))))</f>
        <v/>
      </c>
      <c r="F646" s="61" t="str">
        <f>IF($B646="","",IF($B$639="","",IF($F$4=1,SUMIFS(SAÍDAS[Valor],SAÍDAS[Categoria],$B$639,SAÍDAS[Status],"Concluído",SAÍDAS[Mês],F$5,SAÍDAS[Ano],$B$5,SAÍDAS[Subcategoria],$B646),SUMIFS(SAÍDAS[Valor],SAÍDAS[Categoria],$B$639,SAÍDAS[Mês],F$5,SAÍDAS[Ano],$B$5,SAÍDAS[Subcategoria],$B646))))</f>
        <v/>
      </c>
      <c r="G646" s="61" t="str">
        <f>IF($B646="","",IF($B$639="","",IF($F$4=1,SUMIFS(SAÍDAS[Valor],SAÍDAS[Categoria],$B$639,SAÍDAS[Status],"Concluído",SAÍDAS[Mês],G$5,SAÍDAS[Ano],$B$5,SAÍDAS[Subcategoria],$B646),SUMIFS(SAÍDAS[Valor],SAÍDAS[Categoria],$B$639,SAÍDAS[Mês],G$5,SAÍDAS[Ano],$B$5,SAÍDAS[Subcategoria],$B646))))</f>
        <v/>
      </c>
      <c r="H646" s="61" t="str">
        <f>IF($B646="","",IF($B$639="","",IF($F$4=1,SUMIFS(SAÍDAS[Valor],SAÍDAS[Categoria],$B$639,SAÍDAS[Status],"Concluído",SAÍDAS[Mês],H$5,SAÍDAS[Ano],$B$5,SAÍDAS[Subcategoria],$B646),SUMIFS(SAÍDAS[Valor],SAÍDAS[Categoria],$B$639,SAÍDAS[Mês],H$5,SAÍDAS[Ano],$B$5,SAÍDAS[Subcategoria],$B646))))</f>
        <v/>
      </c>
      <c r="I646" s="61" t="str">
        <f>IF($B646="","",IF($B$639="","",IF($F$4=1,SUMIFS(SAÍDAS[Valor],SAÍDAS[Categoria],$B$639,SAÍDAS[Status],"Concluído",SAÍDAS[Mês],I$5,SAÍDAS[Ano],$B$5,SAÍDAS[Subcategoria],$B646),SUMIFS(SAÍDAS[Valor],SAÍDAS[Categoria],$B$639,SAÍDAS[Mês],I$5,SAÍDAS[Ano],$B$5,SAÍDAS[Subcategoria],$B646))))</f>
        <v/>
      </c>
      <c r="J646" s="61" t="str">
        <f>IF($B646="","",IF($B$639="","",IF($F$4=1,SUMIFS(SAÍDAS[Valor],SAÍDAS[Categoria],$B$639,SAÍDAS[Status],"Concluído",SAÍDAS[Mês],J$5,SAÍDAS[Ano],$B$5,SAÍDAS[Subcategoria],$B646),SUMIFS(SAÍDAS[Valor],SAÍDAS[Categoria],$B$639,SAÍDAS[Mês],J$5,SAÍDAS[Ano],$B$5,SAÍDAS[Subcategoria],$B646))))</f>
        <v/>
      </c>
      <c r="K646" s="61" t="str">
        <f>IF($B646="","",IF($B$639="","",IF($F$4=1,SUMIFS(SAÍDAS[Valor],SAÍDAS[Categoria],$B$639,SAÍDAS[Status],"Concluído",SAÍDAS[Mês],K$5,SAÍDAS[Ano],$B$5,SAÍDAS[Subcategoria],$B646),SUMIFS(SAÍDAS[Valor],SAÍDAS[Categoria],$B$639,SAÍDAS[Mês],K$5,SAÍDAS[Ano],$B$5,SAÍDAS[Subcategoria],$B646))))</f>
        <v/>
      </c>
      <c r="L646" s="61" t="str">
        <f>IF($B646="","",IF($B$639="","",IF($F$4=1,SUMIFS(SAÍDAS[Valor],SAÍDAS[Categoria],$B$639,SAÍDAS[Status],"Concluído",SAÍDAS[Mês],L$5,SAÍDAS[Ano],$B$5,SAÍDAS[Subcategoria],$B646),SUMIFS(SAÍDAS[Valor],SAÍDAS[Categoria],$B$639,SAÍDAS[Mês],L$5,SAÍDAS[Ano],$B$5,SAÍDAS[Subcategoria],$B646))))</f>
        <v/>
      </c>
      <c r="M646" s="61" t="str">
        <f>IF($B646="","",IF($B$639="","",IF($F$4=1,SUMIFS(SAÍDAS[Valor],SAÍDAS[Categoria],$B$639,SAÍDAS[Status],"Concluído",SAÍDAS[Mês],M$5,SAÍDAS[Ano],$B$5,SAÍDAS[Subcategoria],$B646),SUMIFS(SAÍDAS[Valor],SAÍDAS[Categoria],$B$639,SAÍDAS[Mês],M$5,SAÍDAS[Ano],$B$5,SAÍDAS[Subcategoria],$B646))))</f>
        <v/>
      </c>
      <c r="N646" s="61" t="str">
        <f>IF($B646="","",IF($B$639="","",IF($F$4=1,SUMIFS(SAÍDAS[Valor],SAÍDAS[Categoria],$B$639,SAÍDAS[Status],"Concluído",SAÍDAS[Mês],N$5,SAÍDAS[Ano],$B$5,SAÍDAS[Subcategoria],$B646),SUMIFS(SAÍDAS[Valor],SAÍDAS[Categoria],$B$639,SAÍDAS[Mês],N$5,SAÍDAS[Ano],$B$5,SAÍDAS[Subcategoria],$B646))))</f>
        <v/>
      </c>
      <c r="O646" s="57">
        <f t="shared" si="28"/>
        <v>0</v>
      </c>
    </row>
    <row r="647" spans="2:15" x14ac:dyDescent="0.3">
      <c r="B647" s="93" t="str">
        <f>IF('PLANO DE CONTAS'!D146="","",'PLANO DE CONTAS'!D146)</f>
        <v/>
      </c>
      <c r="C647" s="61" t="str">
        <f>IF($B647="","",IF($B$639="","",IF($F$4=1,SUMIFS(SAÍDAS[Valor],SAÍDAS[Categoria],$B$639,SAÍDAS[Status],"Concluído",SAÍDAS[Mês],C$5,SAÍDAS[Ano],$B$5,SAÍDAS[Subcategoria],$B647),SUMIFS(SAÍDAS[Valor],SAÍDAS[Categoria],$B$639,SAÍDAS[Mês],C$5,SAÍDAS[Ano],$B$5,SAÍDAS[Subcategoria],$B647))))</f>
        <v/>
      </c>
      <c r="D647" s="61" t="str">
        <f>IF($B647="","",IF($B$639="","",IF($F$4=1,SUMIFS(SAÍDAS[Valor],SAÍDAS[Categoria],$B$639,SAÍDAS[Status],"Concluído",SAÍDAS[Mês],D$5,SAÍDAS[Ano],$B$5,SAÍDAS[Subcategoria],$B647),SUMIFS(SAÍDAS[Valor],SAÍDAS[Categoria],$B$639,SAÍDAS[Mês],D$5,SAÍDAS[Ano],$B$5,SAÍDAS[Subcategoria],$B647))))</f>
        <v/>
      </c>
      <c r="E647" s="61" t="str">
        <f>IF($B647="","",IF($B$639="","",IF($F$4=1,SUMIFS(SAÍDAS[Valor],SAÍDAS[Categoria],$B$639,SAÍDAS[Status],"Concluído",SAÍDAS[Mês],E$5,SAÍDAS[Ano],$B$5,SAÍDAS[Subcategoria],$B647),SUMIFS(SAÍDAS[Valor],SAÍDAS[Categoria],$B$639,SAÍDAS[Mês],E$5,SAÍDAS[Ano],$B$5,SAÍDAS[Subcategoria],$B647))))</f>
        <v/>
      </c>
      <c r="F647" s="61" t="str">
        <f>IF($B647="","",IF($B$639="","",IF($F$4=1,SUMIFS(SAÍDAS[Valor],SAÍDAS[Categoria],$B$639,SAÍDAS[Status],"Concluído",SAÍDAS[Mês],F$5,SAÍDAS[Ano],$B$5,SAÍDAS[Subcategoria],$B647),SUMIFS(SAÍDAS[Valor],SAÍDAS[Categoria],$B$639,SAÍDAS[Mês],F$5,SAÍDAS[Ano],$B$5,SAÍDAS[Subcategoria],$B647))))</f>
        <v/>
      </c>
      <c r="G647" s="61" t="str">
        <f>IF($B647="","",IF($B$639="","",IF($F$4=1,SUMIFS(SAÍDAS[Valor],SAÍDAS[Categoria],$B$639,SAÍDAS[Status],"Concluído",SAÍDAS[Mês],G$5,SAÍDAS[Ano],$B$5,SAÍDAS[Subcategoria],$B647),SUMIFS(SAÍDAS[Valor],SAÍDAS[Categoria],$B$639,SAÍDAS[Mês],G$5,SAÍDAS[Ano],$B$5,SAÍDAS[Subcategoria],$B647))))</f>
        <v/>
      </c>
      <c r="H647" s="61" t="str">
        <f>IF($B647="","",IF($B$639="","",IF($F$4=1,SUMIFS(SAÍDAS[Valor],SAÍDAS[Categoria],$B$639,SAÍDAS[Status],"Concluído",SAÍDAS[Mês],H$5,SAÍDAS[Ano],$B$5,SAÍDAS[Subcategoria],$B647),SUMIFS(SAÍDAS[Valor],SAÍDAS[Categoria],$B$639,SAÍDAS[Mês],H$5,SAÍDAS[Ano],$B$5,SAÍDAS[Subcategoria],$B647))))</f>
        <v/>
      </c>
      <c r="I647" s="61" t="str">
        <f>IF($B647="","",IF($B$639="","",IF($F$4=1,SUMIFS(SAÍDAS[Valor],SAÍDAS[Categoria],$B$639,SAÍDAS[Status],"Concluído",SAÍDAS[Mês],I$5,SAÍDAS[Ano],$B$5,SAÍDAS[Subcategoria],$B647),SUMIFS(SAÍDAS[Valor],SAÍDAS[Categoria],$B$639,SAÍDAS[Mês],I$5,SAÍDAS[Ano],$B$5,SAÍDAS[Subcategoria],$B647))))</f>
        <v/>
      </c>
      <c r="J647" s="61" t="str">
        <f>IF($B647="","",IF($B$639="","",IF($F$4=1,SUMIFS(SAÍDAS[Valor],SAÍDAS[Categoria],$B$639,SAÍDAS[Status],"Concluído",SAÍDAS[Mês],J$5,SAÍDAS[Ano],$B$5,SAÍDAS[Subcategoria],$B647),SUMIFS(SAÍDAS[Valor],SAÍDAS[Categoria],$B$639,SAÍDAS[Mês],J$5,SAÍDAS[Ano],$B$5,SAÍDAS[Subcategoria],$B647))))</f>
        <v/>
      </c>
      <c r="K647" s="61" t="str">
        <f>IF($B647="","",IF($B$639="","",IF($F$4=1,SUMIFS(SAÍDAS[Valor],SAÍDAS[Categoria],$B$639,SAÍDAS[Status],"Concluído",SAÍDAS[Mês],K$5,SAÍDAS[Ano],$B$5,SAÍDAS[Subcategoria],$B647),SUMIFS(SAÍDAS[Valor],SAÍDAS[Categoria],$B$639,SAÍDAS[Mês],K$5,SAÍDAS[Ano],$B$5,SAÍDAS[Subcategoria],$B647))))</f>
        <v/>
      </c>
      <c r="L647" s="61" t="str">
        <f>IF($B647="","",IF($B$639="","",IF($F$4=1,SUMIFS(SAÍDAS[Valor],SAÍDAS[Categoria],$B$639,SAÍDAS[Status],"Concluído",SAÍDAS[Mês],L$5,SAÍDAS[Ano],$B$5,SAÍDAS[Subcategoria],$B647),SUMIFS(SAÍDAS[Valor],SAÍDAS[Categoria],$B$639,SAÍDAS[Mês],L$5,SAÍDAS[Ano],$B$5,SAÍDAS[Subcategoria],$B647))))</f>
        <v/>
      </c>
      <c r="M647" s="61" t="str">
        <f>IF($B647="","",IF($B$639="","",IF($F$4=1,SUMIFS(SAÍDAS[Valor],SAÍDAS[Categoria],$B$639,SAÍDAS[Status],"Concluído",SAÍDAS[Mês],M$5,SAÍDAS[Ano],$B$5,SAÍDAS[Subcategoria],$B647),SUMIFS(SAÍDAS[Valor],SAÍDAS[Categoria],$B$639,SAÍDAS[Mês],M$5,SAÍDAS[Ano],$B$5,SAÍDAS[Subcategoria],$B647))))</f>
        <v/>
      </c>
      <c r="N647" s="61" t="str">
        <f>IF($B647="","",IF($B$639="","",IF($F$4=1,SUMIFS(SAÍDAS[Valor],SAÍDAS[Categoria],$B$639,SAÍDAS[Status],"Concluído",SAÍDAS[Mês],N$5,SAÍDAS[Ano],$B$5,SAÍDAS[Subcategoria],$B647),SUMIFS(SAÍDAS[Valor],SAÍDAS[Categoria],$B$639,SAÍDAS[Mês],N$5,SAÍDAS[Ano],$B$5,SAÍDAS[Subcategoria],$B647))))</f>
        <v/>
      </c>
      <c r="O647" s="57">
        <f t="shared" si="28"/>
        <v>0</v>
      </c>
    </row>
    <row r="648" spans="2:15" x14ac:dyDescent="0.3">
      <c r="B648" s="93" t="str">
        <f>IF('PLANO DE CONTAS'!D147="","",'PLANO DE CONTAS'!D147)</f>
        <v/>
      </c>
      <c r="C648" s="61" t="str">
        <f>IF($B648="","",IF($B$639="","",IF($F$4=1,SUMIFS(SAÍDAS[Valor],SAÍDAS[Categoria],$B$639,SAÍDAS[Status],"Concluído",SAÍDAS[Mês],C$5,SAÍDAS[Ano],$B$5,SAÍDAS[Subcategoria],$B648),SUMIFS(SAÍDAS[Valor],SAÍDAS[Categoria],$B$639,SAÍDAS[Mês],C$5,SAÍDAS[Ano],$B$5,SAÍDAS[Subcategoria],$B648))))</f>
        <v/>
      </c>
      <c r="D648" s="61" t="str">
        <f>IF($B648="","",IF($B$639="","",IF($F$4=1,SUMIFS(SAÍDAS[Valor],SAÍDAS[Categoria],$B$639,SAÍDAS[Status],"Concluído",SAÍDAS[Mês],D$5,SAÍDAS[Ano],$B$5,SAÍDAS[Subcategoria],$B648),SUMIFS(SAÍDAS[Valor],SAÍDAS[Categoria],$B$639,SAÍDAS[Mês],D$5,SAÍDAS[Ano],$B$5,SAÍDAS[Subcategoria],$B648))))</f>
        <v/>
      </c>
      <c r="E648" s="61" t="str">
        <f>IF($B648="","",IF($B$639="","",IF($F$4=1,SUMIFS(SAÍDAS[Valor],SAÍDAS[Categoria],$B$639,SAÍDAS[Status],"Concluído",SAÍDAS[Mês],E$5,SAÍDAS[Ano],$B$5,SAÍDAS[Subcategoria],$B648),SUMIFS(SAÍDAS[Valor],SAÍDAS[Categoria],$B$639,SAÍDAS[Mês],E$5,SAÍDAS[Ano],$B$5,SAÍDAS[Subcategoria],$B648))))</f>
        <v/>
      </c>
      <c r="F648" s="61" t="str">
        <f>IF($B648="","",IF($B$639="","",IF($F$4=1,SUMIFS(SAÍDAS[Valor],SAÍDAS[Categoria],$B$639,SAÍDAS[Status],"Concluído",SAÍDAS[Mês],F$5,SAÍDAS[Ano],$B$5,SAÍDAS[Subcategoria],$B648),SUMIFS(SAÍDAS[Valor],SAÍDAS[Categoria],$B$639,SAÍDAS[Mês],F$5,SAÍDAS[Ano],$B$5,SAÍDAS[Subcategoria],$B648))))</f>
        <v/>
      </c>
      <c r="G648" s="61" t="str">
        <f>IF($B648="","",IF($B$639="","",IF($F$4=1,SUMIFS(SAÍDAS[Valor],SAÍDAS[Categoria],$B$639,SAÍDAS[Status],"Concluído",SAÍDAS[Mês],G$5,SAÍDAS[Ano],$B$5,SAÍDAS[Subcategoria],$B648),SUMIFS(SAÍDAS[Valor],SAÍDAS[Categoria],$B$639,SAÍDAS[Mês],G$5,SAÍDAS[Ano],$B$5,SAÍDAS[Subcategoria],$B648))))</f>
        <v/>
      </c>
      <c r="H648" s="61" t="str">
        <f>IF($B648="","",IF($B$639="","",IF($F$4=1,SUMIFS(SAÍDAS[Valor],SAÍDAS[Categoria],$B$639,SAÍDAS[Status],"Concluído",SAÍDAS[Mês],H$5,SAÍDAS[Ano],$B$5,SAÍDAS[Subcategoria],$B648),SUMIFS(SAÍDAS[Valor],SAÍDAS[Categoria],$B$639,SAÍDAS[Mês],H$5,SAÍDAS[Ano],$B$5,SAÍDAS[Subcategoria],$B648))))</f>
        <v/>
      </c>
      <c r="I648" s="61" t="str">
        <f>IF($B648="","",IF($B$639="","",IF($F$4=1,SUMIFS(SAÍDAS[Valor],SAÍDAS[Categoria],$B$639,SAÍDAS[Status],"Concluído",SAÍDAS[Mês],I$5,SAÍDAS[Ano],$B$5,SAÍDAS[Subcategoria],$B648),SUMIFS(SAÍDAS[Valor],SAÍDAS[Categoria],$B$639,SAÍDAS[Mês],I$5,SAÍDAS[Ano],$B$5,SAÍDAS[Subcategoria],$B648))))</f>
        <v/>
      </c>
      <c r="J648" s="61" t="str">
        <f>IF($B648="","",IF($B$639="","",IF($F$4=1,SUMIFS(SAÍDAS[Valor],SAÍDAS[Categoria],$B$639,SAÍDAS[Status],"Concluído",SAÍDAS[Mês],J$5,SAÍDAS[Ano],$B$5,SAÍDAS[Subcategoria],$B648),SUMIFS(SAÍDAS[Valor],SAÍDAS[Categoria],$B$639,SAÍDAS[Mês],J$5,SAÍDAS[Ano],$B$5,SAÍDAS[Subcategoria],$B648))))</f>
        <v/>
      </c>
      <c r="K648" s="61" t="str">
        <f>IF($B648="","",IF($B$639="","",IF($F$4=1,SUMIFS(SAÍDAS[Valor],SAÍDAS[Categoria],$B$639,SAÍDAS[Status],"Concluído",SAÍDAS[Mês],K$5,SAÍDAS[Ano],$B$5,SAÍDAS[Subcategoria],$B648),SUMIFS(SAÍDAS[Valor],SAÍDAS[Categoria],$B$639,SAÍDAS[Mês],K$5,SAÍDAS[Ano],$B$5,SAÍDAS[Subcategoria],$B648))))</f>
        <v/>
      </c>
      <c r="L648" s="61" t="str">
        <f>IF($B648="","",IF($B$639="","",IF($F$4=1,SUMIFS(SAÍDAS[Valor],SAÍDAS[Categoria],$B$639,SAÍDAS[Status],"Concluído",SAÍDAS[Mês],L$5,SAÍDAS[Ano],$B$5,SAÍDAS[Subcategoria],$B648),SUMIFS(SAÍDAS[Valor],SAÍDAS[Categoria],$B$639,SAÍDAS[Mês],L$5,SAÍDAS[Ano],$B$5,SAÍDAS[Subcategoria],$B648))))</f>
        <v/>
      </c>
      <c r="M648" s="61" t="str">
        <f>IF($B648="","",IF($B$639="","",IF($F$4=1,SUMIFS(SAÍDAS[Valor],SAÍDAS[Categoria],$B$639,SAÍDAS[Status],"Concluído",SAÍDAS[Mês],M$5,SAÍDAS[Ano],$B$5,SAÍDAS[Subcategoria],$B648),SUMIFS(SAÍDAS[Valor],SAÍDAS[Categoria],$B$639,SAÍDAS[Mês],M$5,SAÍDAS[Ano],$B$5,SAÍDAS[Subcategoria],$B648))))</f>
        <v/>
      </c>
      <c r="N648" s="61" t="str">
        <f>IF($B648="","",IF($B$639="","",IF($F$4=1,SUMIFS(SAÍDAS[Valor],SAÍDAS[Categoria],$B$639,SAÍDAS[Status],"Concluído",SAÍDAS[Mês],N$5,SAÍDAS[Ano],$B$5,SAÍDAS[Subcategoria],$B648),SUMIFS(SAÍDAS[Valor],SAÍDAS[Categoria],$B$639,SAÍDAS[Mês],N$5,SAÍDAS[Ano],$B$5,SAÍDAS[Subcategoria],$B648))))</f>
        <v/>
      </c>
      <c r="O648" s="57">
        <f t="shared" si="28"/>
        <v>0</v>
      </c>
    </row>
    <row r="649" spans="2:15" x14ac:dyDescent="0.3">
      <c r="B649" s="93" t="str">
        <f>IF('PLANO DE CONTAS'!D148="","",'PLANO DE CONTAS'!D148)</f>
        <v/>
      </c>
      <c r="C649" s="61" t="str">
        <f>IF($B649="","",IF($B$639="","",IF($F$4=1,SUMIFS(SAÍDAS[Valor],SAÍDAS[Categoria],$B$639,SAÍDAS[Status],"Concluído",SAÍDAS[Mês],C$5,SAÍDAS[Ano],$B$5,SAÍDAS[Subcategoria],$B649),SUMIFS(SAÍDAS[Valor],SAÍDAS[Categoria],$B$639,SAÍDAS[Mês],C$5,SAÍDAS[Ano],$B$5,SAÍDAS[Subcategoria],$B649))))</f>
        <v/>
      </c>
      <c r="D649" s="61" t="str">
        <f>IF($B649="","",IF($B$639="","",IF($F$4=1,SUMIFS(SAÍDAS[Valor],SAÍDAS[Categoria],$B$639,SAÍDAS[Status],"Concluído",SAÍDAS[Mês],D$5,SAÍDAS[Ano],$B$5,SAÍDAS[Subcategoria],$B649),SUMIFS(SAÍDAS[Valor],SAÍDAS[Categoria],$B$639,SAÍDAS[Mês],D$5,SAÍDAS[Ano],$B$5,SAÍDAS[Subcategoria],$B649))))</f>
        <v/>
      </c>
      <c r="E649" s="61" t="str">
        <f>IF($B649="","",IF($B$639="","",IF($F$4=1,SUMIFS(SAÍDAS[Valor],SAÍDAS[Categoria],$B$639,SAÍDAS[Status],"Concluído",SAÍDAS[Mês],E$5,SAÍDAS[Ano],$B$5,SAÍDAS[Subcategoria],$B649),SUMIFS(SAÍDAS[Valor],SAÍDAS[Categoria],$B$639,SAÍDAS[Mês],E$5,SAÍDAS[Ano],$B$5,SAÍDAS[Subcategoria],$B649))))</f>
        <v/>
      </c>
      <c r="F649" s="61" t="str">
        <f>IF($B649="","",IF($B$639="","",IF($F$4=1,SUMIFS(SAÍDAS[Valor],SAÍDAS[Categoria],$B$639,SAÍDAS[Status],"Concluído",SAÍDAS[Mês],F$5,SAÍDAS[Ano],$B$5,SAÍDAS[Subcategoria],$B649),SUMIFS(SAÍDAS[Valor],SAÍDAS[Categoria],$B$639,SAÍDAS[Mês],F$5,SAÍDAS[Ano],$B$5,SAÍDAS[Subcategoria],$B649))))</f>
        <v/>
      </c>
      <c r="G649" s="61" t="str">
        <f>IF($B649="","",IF($B$639="","",IF($F$4=1,SUMIFS(SAÍDAS[Valor],SAÍDAS[Categoria],$B$639,SAÍDAS[Status],"Concluído",SAÍDAS[Mês],G$5,SAÍDAS[Ano],$B$5,SAÍDAS[Subcategoria],$B649),SUMIFS(SAÍDAS[Valor],SAÍDAS[Categoria],$B$639,SAÍDAS[Mês],G$5,SAÍDAS[Ano],$B$5,SAÍDAS[Subcategoria],$B649))))</f>
        <v/>
      </c>
      <c r="H649" s="61" t="str">
        <f>IF($B649="","",IF($B$639="","",IF($F$4=1,SUMIFS(SAÍDAS[Valor],SAÍDAS[Categoria],$B$639,SAÍDAS[Status],"Concluído",SAÍDAS[Mês],H$5,SAÍDAS[Ano],$B$5,SAÍDAS[Subcategoria],$B649),SUMIFS(SAÍDAS[Valor],SAÍDAS[Categoria],$B$639,SAÍDAS[Mês],H$5,SAÍDAS[Ano],$B$5,SAÍDAS[Subcategoria],$B649))))</f>
        <v/>
      </c>
      <c r="I649" s="61" t="str">
        <f>IF($B649="","",IF($B$639="","",IF($F$4=1,SUMIFS(SAÍDAS[Valor],SAÍDAS[Categoria],$B$639,SAÍDAS[Status],"Concluído",SAÍDAS[Mês],I$5,SAÍDAS[Ano],$B$5,SAÍDAS[Subcategoria],$B649),SUMIFS(SAÍDAS[Valor],SAÍDAS[Categoria],$B$639,SAÍDAS[Mês],I$5,SAÍDAS[Ano],$B$5,SAÍDAS[Subcategoria],$B649))))</f>
        <v/>
      </c>
      <c r="J649" s="61" t="str">
        <f>IF($B649="","",IF($B$639="","",IF($F$4=1,SUMIFS(SAÍDAS[Valor],SAÍDAS[Categoria],$B$639,SAÍDAS[Status],"Concluído",SAÍDAS[Mês],J$5,SAÍDAS[Ano],$B$5,SAÍDAS[Subcategoria],$B649),SUMIFS(SAÍDAS[Valor],SAÍDAS[Categoria],$B$639,SAÍDAS[Mês],J$5,SAÍDAS[Ano],$B$5,SAÍDAS[Subcategoria],$B649))))</f>
        <v/>
      </c>
      <c r="K649" s="61" t="str">
        <f>IF($B649="","",IF($B$639="","",IF($F$4=1,SUMIFS(SAÍDAS[Valor],SAÍDAS[Categoria],$B$639,SAÍDAS[Status],"Concluído",SAÍDAS[Mês],K$5,SAÍDAS[Ano],$B$5,SAÍDAS[Subcategoria],$B649),SUMIFS(SAÍDAS[Valor],SAÍDAS[Categoria],$B$639,SAÍDAS[Mês],K$5,SAÍDAS[Ano],$B$5,SAÍDAS[Subcategoria],$B649))))</f>
        <v/>
      </c>
      <c r="L649" s="61" t="str">
        <f>IF($B649="","",IF($B$639="","",IF($F$4=1,SUMIFS(SAÍDAS[Valor],SAÍDAS[Categoria],$B$639,SAÍDAS[Status],"Concluído",SAÍDAS[Mês],L$5,SAÍDAS[Ano],$B$5,SAÍDAS[Subcategoria],$B649),SUMIFS(SAÍDAS[Valor],SAÍDAS[Categoria],$B$639,SAÍDAS[Mês],L$5,SAÍDAS[Ano],$B$5,SAÍDAS[Subcategoria],$B649))))</f>
        <v/>
      </c>
      <c r="M649" s="61" t="str">
        <f>IF($B649="","",IF($B$639="","",IF($F$4=1,SUMIFS(SAÍDAS[Valor],SAÍDAS[Categoria],$B$639,SAÍDAS[Status],"Concluído",SAÍDAS[Mês],M$5,SAÍDAS[Ano],$B$5,SAÍDAS[Subcategoria],$B649),SUMIFS(SAÍDAS[Valor],SAÍDAS[Categoria],$B$639,SAÍDAS[Mês],M$5,SAÍDAS[Ano],$B$5,SAÍDAS[Subcategoria],$B649))))</f>
        <v/>
      </c>
      <c r="N649" s="61" t="str">
        <f>IF($B649="","",IF($B$639="","",IF($F$4=1,SUMIFS(SAÍDAS[Valor],SAÍDAS[Categoria],$B$639,SAÍDAS[Status],"Concluído",SAÍDAS[Mês],N$5,SAÍDAS[Ano],$B$5,SAÍDAS[Subcategoria],$B649),SUMIFS(SAÍDAS[Valor],SAÍDAS[Categoria],$B$639,SAÍDAS[Mês],N$5,SAÍDAS[Ano],$B$5,SAÍDAS[Subcategoria],$B649))))</f>
        <v/>
      </c>
      <c r="O649" s="57">
        <f t="shared" si="28"/>
        <v>0</v>
      </c>
    </row>
    <row r="650" spans="2:15" x14ac:dyDescent="0.3">
      <c r="B650" s="93" t="str">
        <f>IF('PLANO DE CONTAS'!D149="","",'PLANO DE CONTAS'!D149)</f>
        <v/>
      </c>
      <c r="C650" s="61" t="str">
        <f>IF($B650="","",IF($B$639="","",IF($F$4=1,SUMIFS(SAÍDAS[Valor],SAÍDAS[Categoria],$B$639,SAÍDAS[Status],"Concluído",SAÍDAS[Mês],C$5,SAÍDAS[Ano],$B$5,SAÍDAS[Subcategoria],$B650),SUMIFS(SAÍDAS[Valor],SAÍDAS[Categoria],$B$639,SAÍDAS[Mês],C$5,SAÍDAS[Ano],$B$5,SAÍDAS[Subcategoria],$B650))))</f>
        <v/>
      </c>
      <c r="D650" s="61" t="str">
        <f>IF($B650="","",IF($B$639="","",IF($F$4=1,SUMIFS(SAÍDAS[Valor],SAÍDAS[Categoria],$B$639,SAÍDAS[Status],"Concluído",SAÍDAS[Mês],D$5,SAÍDAS[Ano],$B$5,SAÍDAS[Subcategoria],$B650),SUMIFS(SAÍDAS[Valor],SAÍDAS[Categoria],$B$639,SAÍDAS[Mês],D$5,SAÍDAS[Ano],$B$5,SAÍDAS[Subcategoria],$B650))))</f>
        <v/>
      </c>
      <c r="E650" s="61" t="str">
        <f>IF($B650="","",IF($B$639="","",IF($F$4=1,SUMIFS(SAÍDAS[Valor],SAÍDAS[Categoria],$B$639,SAÍDAS[Status],"Concluído",SAÍDAS[Mês],E$5,SAÍDAS[Ano],$B$5,SAÍDAS[Subcategoria],$B650),SUMIFS(SAÍDAS[Valor],SAÍDAS[Categoria],$B$639,SAÍDAS[Mês],E$5,SAÍDAS[Ano],$B$5,SAÍDAS[Subcategoria],$B650))))</f>
        <v/>
      </c>
      <c r="F650" s="61" t="str">
        <f>IF($B650="","",IF($B$639="","",IF($F$4=1,SUMIFS(SAÍDAS[Valor],SAÍDAS[Categoria],$B$639,SAÍDAS[Status],"Concluído",SAÍDAS[Mês],F$5,SAÍDAS[Ano],$B$5,SAÍDAS[Subcategoria],$B650),SUMIFS(SAÍDAS[Valor],SAÍDAS[Categoria],$B$639,SAÍDAS[Mês],F$5,SAÍDAS[Ano],$B$5,SAÍDAS[Subcategoria],$B650))))</f>
        <v/>
      </c>
      <c r="G650" s="61" t="str">
        <f>IF($B650="","",IF($B$639="","",IF($F$4=1,SUMIFS(SAÍDAS[Valor],SAÍDAS[Categoria],$B$639,SAÍDAS[Status],"Concluído",SAÍDAS[Mês],G$5,SAÍDAS[Ano],$B$5,SAÍDAS[Subcategoria],$B650),SUMIFS(SAÍDAS[Valor],SAÍDAS[Categoria],$B$639,SAÍDAS[Mês],G$5,SAÍDAS[Ano],$B$5,SAÍDAS[Subcategoria],$B650))))</f>
        <v/>
      </c>
      <c r="H650" s="61" t="str">
        <f>IF($B650="","",IF($B$639="","",IF($F$4=1,SUMIFS(SAÍDAS[Valor],SAÍDAS[Categoria],$B$639,SAÍDAS[Status],"Concluído",SAÍDAS[Mês],H$5,SAÍDAS[Ano],$B$5,SAÍDAS[Subcategoria],$B650),SUMIFS(SAÍDAS[Valor],SAÍDAS[Categoria],$B$639,SAÍDAS[Mês],H$5,SAÍDAS[Ano],$B$5,SAÍDAS[Subcategoria],$B650))))</f>
        <v/>
      </c>
      <c r="I650" s="61" t="str">
        <f>IF($B650="","",IF($B$639="","",IF($F$4=1,SUMIFS(SAÍDAS[Valor],SAÍDAS[Categoria],$B$639,SAÍDAS[Status],"Concluído",SAÍDAS[Mês],I$5,SAÍDAS[Ano],$B$5,SAÍDAS[Subcategoria],$B650),SUMIFS(SAÍDAS[Valor],SAÍDAS[Categoria],$B$639,SAÍDAS[Mês],I$5,SAÍDAS[Ano],$B$5,SAÍDAS[Subcategoria],$B650))))</f>
        <v/>
      </c>
      <c r="J650" s="61" t="str">
        <f>IF($B650="","",IF($B$639="","",IF($F$4=1,SUMIFS(SAÍDAS[Valor],SAÍDAS[Categoria],$B$639,SAÍDAS[Status],"Concluído",SAÍDAS[Mês],J$5,SAÍDAS[Ano],$B$5,SAÍDAS[Subcategoria],$B650),SUMIFS(SAÍDAS[Valor],SAÍDAS[Categoria],$B$639,SAÍDAS[Mês],J$5,SAÍDAS[Ano],$B$5,SAÍDAS[Subcategoria],$B650))))</f>
        <v/>
      </c>
      <c r="K650" s="61" t="str">
        <f>IF($B650="","",IF($B$639="","",IF($F$4=1,SUMIFS(SAÍDAS[Valor],SAÍDAS[Categoria],$B$639,SAÍDAS[Status],"Concluído",SAÍDAS[Mês],K$5,SAÍDAS[Ano],$B$5,SAÍDAS[Subcategoria],$B650),SUMIFS(SAÍDAS[Valor],SAÍDAS[Categoria],$B$639,SAÍDAS[Mês],K$5,SAÍDAS[Ano],$B$5,SAÍDAS[Subcategoria],$B650))))</f>
        <v/>
      </c>
      <c r="L650" s="61" t="str">
        <f>IF($B650="","",IF($B$639="","",IF($F$4=1,SUMIFS(SAÍDAS[Valor],SAÍDAS[Categoria],$B$639,SAÍDAS[Status],"Concluído",SAÍDAS[Mês],L$5,SAÍDAS[Ano],$B$5,SAÍDAS[Subcategoria],$B650),SUMIFS(SAÍDAS[Valor],SAÍDAS[Categoria],$B$639,SAÍDAS[Mês],L$5,SAÍDAS[Ano],$B$5,SAÍDAS[Subcategoria],$B650))))</f>
        <v/>
      </c>
      <c r="M650" s="61" t="str">
        <f>IF($B650="","",IF($B$639="","",IF($F$4=1,SUMIFS(SAÍDAS[Valor],SAÍDAS[Categoria],$B$639,SAÍDAS[Status],"Concluído",SAÍDAS[Mês],M$5,SAÍDAS[Ano],$B$5,SAÍDAS[Subcategoria],$B650),SUMIFS(SAÍDAS[Valor],SAÍDAS[Categoria],$B$639,SAÍDAS[Mês],M$5,SAÍDAS[Ano],$B$5,SAÍDAS[Subcategoria],$B650))))</f>
        <v/>
      </c>
      <c r="N650" s="61" t="str">
        <f>IF($B650="","",IF($B$639="","",IF($F$4=1,SUMIFS(SAÍDAS[Valor],SAÍDAS[Categoria],$B$639,SAÍDAS[Status],"Concluído",SAÍDAS[Mês],N$5,SAÍDAS[Ano],$B$5,SAÍDAS[Subcategoria],$B650),SUMIFS(SAÍDAS[Valor],SAÍDAS[Categoria],$B$639,SAÍDAS[Mês],N$5,SAÍDAS[Ano],$B$5,SAÍDAS[Subcategoria],$B650))))</f>
        <v/>
      </c>
      <c r="O650" s="57">
        <f t="shared" si="28"/>
        <v>0</v>
      </c>
    </row>
    <row r="651" spans="2:15" x14ac:dyDescent="0.3">
      <c r="B651" s="93" t="str">
        <f>IF('PLANO DE CONTAS'!D150="","",'PLANO DE CONTAS'!D150)</f>
        <v/>
      </c>
      <c r="C651" s="61" t="str">
        <f>IF($B651="","",IF($B$639="","",IF($F$4=1,SUMIFS(SAÍDAS[Valor],SAÍDAS[Categoria],$B$639,SAÍDAS[Status],"Concluído",SAÍDAS[Mês],C$5,SAÍDAS[Ano],$B$5,SAÍDAS[Subcategoria],$B651),SUMIFS(SAÍDAS[Valor],SAÍDAS[Categoria],$B$639,SAÍDAS[Mês],C$5,SAÍDAS[Ano],$B$5,SAÍDAS[Subcategoria],$B651))))</f>
        <v/>
      </c>
      <c r="D651" s="61" t="str">
        <f>IF($B651="","",IF($B$639="","",IF($F$4=1,SUMIFS(SAÍDAS[Valor],SAÍDAS[Categoria],$B$639,SAÍDAS[Status],"Concluído",SAÍDAS[Mês],D$5,SAÍDAS[Ano],$B$5,SAÍDAS[Subcategoria],$B651),SUMIFS(SAÍDAS[Valor],SAÍDAS[Categoria],$B$639,SAÍDAS[Mês],D$5,SAÍDAS[Ano],$B$5,SAÍDAS[Subcategoria],$B651))))</f>
        <v/>
      </c>
      <c r="E651" s="61" t="str">
        <f>IF($B651="","",IF($B$639="","",IF($F$4=1,SUMIFS(SAÍDAS[Valor],SAÍDAS[Categoria],$B$639,SAÍDAS[Status],"Concluído",SAÍDAS[Mês],E$5,SAÍDAS[Ano],$B$5,SAÍDAS[Subcategoria],$B651),SUMIFS(SAÍDAS[Valor],SAÍDAS[Categoria],$B$639,SAÍDAS[Mês],E$5,SAÍDAS[Ano],$B$5,SAÍDAS[Subcategoria],$B651))))</f>
        <v/>
      </c>
      <c r="F651" s="61" t="str">
        <f>IF($B651="","",IF($B$639="","",IF($F$4=1,SUMIFS(SAÍDAS[Valor],SAÍDAS[Categoria],$B$639,SAÍDAS[Status],"Concluído",SAÍDAS[Mês],F$5,SAÍDAS[Ano],$B$5,SAÍDAS[Subcategoria],$B651),SUMIFS(SAÍDAS[Valor],SAÍDAS[Categoria],$B$639,SAÍDAS[Mês],F$5,SAÍDAS[Ano],$B$5,SAÍDAS[Subcategoria],$B651))))</f>
        <v/>
      </c>
      <c r="G651" s="61" t="str">
        <f>IF($B651="","",IF($B$639="","",IF($F$4=1,SUMIFS(SAÍDAS[Valor],SAÍDAS[Categoria],$B$639,SAÍDAS[Status],"Concluído",SAÍDAS[Mês],G$5,SAÍDAS[Ano],$B$5,SAÍDAS[Subcategoria],$B651),SUMIFS(SAÍDAS[Valor],SAÍDAS[Categoria],$B$639,SAÍDAS[Mês],G$5,SAÍDAS[Ano],$B$5,SAÍDAS[Subcategoria],$B651))))</f>
        <v/>
      </c>
      <c r="H651" s="61" t="str">
        <f>IF($B651="","",IF($B$639="","",IF($F$4=1,SUMIFS(SAÍDAS[Valor],SAÍDAS[Categoria],$B$639,SAÍDAS[Status],"Concluído",SAÍDAS[Mês],H$5,SAÍDAS[Ano],$B$5,SAÍDAS[Subcategoria],$B651),SUMIFS(SAÍDAS[Valor],SAÍDAS[Categoria],$B$639,SAÍDAS[Mês],H$5,SAÍDAS[Ano],$B$5,SAÍDAS[Subcategoria],$B651))))</f>
        <v/>
      </c>
      <c r="I651" s="61" t="str">
        <f>IF($B651="","",IF($B$639="","",IF($F$4=1,SUMIFS(SAÍDAS[Valor],SAÍDAS[Categoria],$B$639,SAÍDAS[Status],"Concluído",SAÍDAS[Mês],I$5,SAÍDAS[Ano],$B$5,SAÍDAS[Subcategoria],$B651),SUMIFS(SAÍDAS[Valor],SAÍDAS[Categoria],$B$639,SAÍDAS[Mês],I$5,SAÍDAS[Ano],$B$5,SAÍDAS[Subcategoria],$B651))))</f>
        <v/>
      </c>
      <c r="J651" s="61" t="str">
        <f>IF($B651="","",IF($B$639="","",IF($F$4=1,SUMIFS(SAÍDAS[Valor],SAÍDAS[Categoria],$B$639,SAÍDAS[Status],"Concluído",SAÍDAS[Mês],J$5,SAÍDAS[Ano],$B$5,SAÍDAS[Subcategoria],$B651),SUMIFS(SAÍDAS[Valor],SAÍDAS[Categoria],$B$639,SAÍDAS[Mês],J$5,SAÍDAS[Ano],$B$5,SAÍDAS[Subcategoria],$B651))))</f>
        <v/>
      </c>
      <c r="K651" s="61" t="str">
        <f>IF($B651="","",IF($B$639="","",IF($F$4=1,SUMIFS(SAÍDAS[Valor],SAÍDAS[Categoria],$B$639,SAÍDAS[Status],"Concluído",SAÍDAS[Mês],K$5,SAÍDAS[Ano],$B$5,SAÍDAS[Subcategoria],$B651),SUMIFS(SAÍDAS[Valor],SAÍDAS[Categoria],$B$639,SAÍDAS[Mês],K$5,SAÍDAS[Ano],$B$5,SAÍDAS[Subcategoria],$B651))))</f>
        <v/>
      </c>
      <c r="L651" s="61" t="str">
        <f>IF($B651="","",IF($B$639="","",IF($F$4=1,SUMIFS(SAÍDAS[Valor],SAÍDAS[Categoria],$B$639,SAÍDAS[Status],"Concluído",SAÍDAS[Mês],L$5,SAÍDAS[Ano],$B$5,SAÍDAS[Subcategoria],$B651),SUMIFS(SAÍDAS[Valor],SAÍDAS[Categoria],$B$639,SAÍDAS[Mês],L$5,SAÍDAS[Ano],$B$5,SAÍDAS[Subcategoria],$B651))))</f>
        <v/>
      </c>
      <c r="M651" s="61" t="str">
        <f>IF($B651="","",IF($B$639="","",IF($F$4=1,SUMIFS(SAÍDAS[Valor],SAÍDAS[Categoria],$B$639,SAÍDAS[Status],"Concluído",SAÍDAS[Mês],M$5,SAÍDAS[Ano],$B$5,SAÍDAS[Subcategoria],$B651),SUMIFS(SAÍDAS[Valor],SAÍDAS[Categoria],$B$639,SAÍDAS[Mês],M$5,SAÍDAS[Ano],$B$5,SAÍDAS[Subcategoria],$B651))))</f>
        <v/>
      </c>
      <c r="N651" s="61" t="str">
        <f>IF($B651="","",IF($B$639="","",IF($F$4=1,SUMIFS(SAÍDAS[Valor],SAÍDAS[Categoria],$B$639,SAÍDAS[Status],"Concluído",SAÍDAS[Mês],N$5,SAÍDAS[Ano],$B$5,SAÍDAS[Subcategoria],$B651),SUMIFS(SAÍDAS[Valor],SAÍDAS[Categoria],$B$639,SAÍDAS[Mês],N$5,SAÍDAS[Ano],$B$5,SAÍDAS[Subcategoria],$B651))))</f>
        <v/>
      </c>
      <c r="O651" s="57">
        <f t="shared" si="28"/>
        <v>0</v>
      </c>
    </row>
    <row r="652" spans="2:15" x14ac:dyDescent="0.3">
      <c r="B652" s="93" t="str">
        <f>IF('PLANO DE CONTAS'!D151="","",'PLANO DE CONTAS'!D151)</f>
        <v/>
      </c>
      <c r="C652" s="61" t="str">
        <f>IF($B652="","",IF($B$639="","",IF($F$4=1,SUMIFS(SAÍDAS[Valor],SAÍDAS[Categoria],$B$639,SAÍDAS[Status],"Concluído",SAÍDAS[Mês],C$5,SAÍDAS[Ano],$B$5,SAÍDAS[Subcategoria],$B652),SUMIFS(SAÍDAS[Valor],SAÍDAS[Categoria],$B$639,SAÍDAS[Mês],C$5,SAÍDAS[Ano],$B$5,SAÍDAS[Subcategoria],$B652))))</f>
        <v/>
      </c>
      <c r="D652" s="61" t="str">
        <f>IF($B652="","",IF($B$639="","",IF($F$4=1,SUMIFS(SAÍDAS[Valor],SAÍDAS[Categoria],$B$639,SAÍDAS[Status],"Concluído",SAÍDAS[Mês],D$5,SAÍDAS[Ano],$B$5,SAÍDAS[Subcategoria],$B652),SUMIFS(SAÍDAS[Valor],SAÍDAS[Categoria],$B$639,SAÍDAS[Mês],D$5,SAÍDAS[Ano],$B$5,SAÍDAS[Subcategoria],$B652))))</f>
        <v/>
      </c>
      <c r="E652" s="61" t="str">
        <f>IF($B652="","",IF($B$639="","",IF($F$4=1,SUMIFS(SAÍDAS[Valor],SAÍDAS[Categoria],$B$639,SAÍDAS[Status],"Concluído",SAÍDAS[Mês],E$5,SAÍDAS[Ano],$B$5,SAÍDAS[Subcategoria],$B652),SUMIFS(SAÍDAS[Valor],SAÍDAS[Categoria],$B$639,SAÍDAS[Mês],E$5,SAÍDAS[Ano],$B$5,SAÍDAS[Subcategoria],$B652))))</f>
        <v/>
      </c>
      <c r="F652" s="61" t="str">
        <f>IF($B652="","",IF($B$639="","",IF($F$4=1,SUMIFS(SAÍDAS[Valor],SAÍDAS[Categoria],$B$639,SAÍDAS[Status],"Concluído",SAÍDAS[Mês],F$5,SAÍDAS[Ano],$B$5,SAÍDAS[Subcategoria],$B652),SUMIFS(SAÍDAS[Valor],SAÍDAS[Categoria],$B$639,SAÍDAS[Mês],F$5,SAÍDAS[Ano],$B$5,SAÍDAS[Subcategoria],$B652))))</f>
        <v/>
      </c>
      <c r="G652" s="61" t="str">
        <f>IF($B652="","",IF($B$639="","",IF($F$4=1,SUMIFS(SAÍDAS[Valor],SAÍDAS[Categoria],$B$639,SAÍDAS[Status],"Concluído",SAÍDAS[Mês],G$5,SAÍDAS[Ano],$B$5,SAÍDAS[Subcategoria],$B652),SUMIFS(SAÍDAS[Valor],SAÍDAS[Categoria],$B$639,SAÍDAS[Mês],G$5,SAÍDAS[Ano],$B$5,SAÍDAS[Subcategoria],$B652))))</f>
        <v/>
      </c>
      <c r="H652" s="61" t="str">
        <f>IF($B652="","",IF($B$639="","",IF($F$4=1,SUMIFS(SAÍDAS[Valor],SAÍDAS[Categoria],$B$639,SAÍDAS[Status],"Concluído",SAÍDAS[Mês],H$5,SAÍDAS[Ano],$B$5,SAÍDAS[Subcategoria],$B652),SUMIFS(SAÍDAS[Valor],SAÍDAS[Categoria],$B$639,SAÍDAS[Mês],H$5,SAÍDAS[Ano],$B$5,SAÍDAS[Subcategoria],$B652))))</f>
        <v/>
      </c>
      <c r="I652" s="61" t="str">
        <f>IF($B652="","",IF($B$639="","",IF($F$4=1,SUMIFS(SAÍDAS[Valor],SAÍDAS[Categoria],$B$639,SAÍDAS[Status],"Concluído",SAÍDAS[Mês],I$5,SAÍDAS[Ano],$B$5,SAÍDAS[Subcategoria],$B652),SUMIFS(SAÍDAS[Valor],SAÍDAS[Categoria],$B$639,SAÍDAS[Mês],I$5,SAÍDAS[Ano],$B$5,SAÍDAS[Subcategoria],$B652))))</f>
        <v/>
      </c>
      <c r="J652" s="61" t="str">
        <f>IF($B652="","",IF($B$639="","",IF($F$4=1,SUMIFS(SAÍDAS[Valor],SAÍDAS[Categoria],$B$639,SAÍDAS[Status],"Concluído",SAÍDAS[Mês],J$5,SAÍDAS[Ano],$B$5,SAÍDAS[Subcategoria],$B652),SUMIFS(SAÍDAS[Valor],SAÍDAS[Categoria],$B$639,SAÍDAS[Mês],J$5,SAÍDAS[Ano],$B$5,SAÍDAS[Subcategoria],$B652))))</f>
        <v/>
      </c>
      <c r="K652" s="61" t="str">
        <f>IF($B652="","",IF($B$639="","",IF($F$4=1,SUMIFS(SAÍDAS[Valor],SAÍDAS[Categoria],$B$639,SAÍDAS[Status],"Concluído",SAÍDAS[Mês],K$5,SAÍDAS[Ano],$B$5,SAÍDAS[Subcategoria],$B652),SUMIFS(SAÍDAS[Valor],SAÍDAS[Categoria],$B$639,SAÍDAS[Mês],K$5,SAÍDAS[Ano],$B$5,SAÍDAS[Subcategoria],$B652))))</f>
        <v/>
      </c>
      <c r="L652" s="61" t="str">
        <f>IF($B652="","",IF($B$639="","",IF($F$4=1,SUMIFS(SAÍDAS[Valor],SAÍDAS[Categoria],$B$639,SAÍDAS[Status],"Concluído",SAÍDAS[Mês],L$5,SAÍDAS[Ano],$B$5,SAÍDAS[Subcategoria],$B652),SUMIFS(SAÍDAS[Valor],SAÍDAS[Categoria],$B$639,SAÍDAS[Mês],L$5,SAÍDAS[Ano],$B$5,SAÍDAS[Subcategoria],$B652))))</f>
        <v/>
      </c>
      <c r="M652" s="61" t="str">
        <f>IF($B652="","",IF($B$639="","",IF($F$4=1,SUMIFS(SAÍDAS[Valor],SAÍDAS[Categoria],$B$639,SAÍDAS[Status],"Concluído",SAÍDAS[Mês],M$5,SAÍDAS[Ano],$B$5,SAÍDAS[Subcategoria],$B652),SUMIFS(SAÍDAS[Valor],SAÍDAS[Categoria],$B$639,SAÍDAS[Mês],M$5,SAÍDAS[Ano],$B$5,SAÍDAS[Subcategoria],$B652))))</f>
        <v/>
      </c>
      <c r="N652" s="61" t="str">
        <f>IF($B652="","",IF($B$639="","",IF($F$4=1,SUMIFS(SAÍDAS[Valor],SAÍDAS[Categoria],$B$639,SAÍDAS[Status],"Concluído",SAÍDAS[Mês],N$5,SAÍDAS[Ano],$B$5,SAÍDAS[Subcategoria],$B652),SUMIFS(SAÍDAS[Valor],SAÍDAS[Categoria],$B$639,SAÍDAS[Mês],N$5,SAÍDAS[Ano],$B$5,SAÍDAS[Subcategoria],$B652))))</f>
        <v/>
      </c>
      <c r="O652" s="57">
        <f t="shared" si="28"/>
        <v>0</v>
      </c>
    </row>
    <row r="653" spans="2:15" x14ac:dyDescent="0.3">
      <c r="B653" s="93" t="str">
        <f>IF('PLANO DE CONTAS'!D152="","",'PLANO DE CONTAS'!D152)</f>
        <v/>
      </c>
      <c r="C653" s="61" t="str">
        <f>IF($B653="","",IF($B$639="","",IF($F$4=1,SUMIFS(SAÍDAS[Valor],SAÍDAS[Categoria],$B$639,SAÍDAS[Status],"Concluído",SAÍDAS[Mês],C$5,SAÍDAS[Ano],$B$5,SAÍDAS[Subcategoria],$B653),SUMIFS(SAÍDAS[Valor],SAÍDAS[Categoria],$B$639,SAÍDAS[Mês],C$5,SAÍDAS[Ano],$B$5,SAÍDAS[Subcategoria],$B653))))</f>
        <v/>
      </c>
      <c r="D653" s="61" t="str">
        <f>IF($B653="","",IF($B$639="","",IF($F$4=1,SUMIFS(SAÍDAS[Valor],SAÍDAS[Categoria],$B$639,SAÍDAS[Status],"Concluído",SAÍDAS[Mês],D$5,SAÍDAS[Ano],$B$5,SAÍDAS[Subcategoria],$B653),SUMIFS(SAÍDAS[Valor],SAÍDAS[Categoria],$B$639,SAÍDAS[Mês],D$5,SAÍDAS[Ano],$B$5,SAÍDAS[Subcategoria],$B653))))</f>
        <v/>
      </c>
      <c r="E653" s="61" t="str">
        <f>IF($B653="","",IF($B$639="","",IF($F$4=1,SUMIFS(SAÍDAS[Valor],SAÍDAS[Categoria],$B$639,SAÍDAS[Status],"Concluído",SAÍDAS[Mês],E$5,SAÍDAS[Ano],$B$5,SAÍDAS[Subcategoria],$B653),SUMIFS(SAÍDAS[Valor],SAÍDAS[Categoria],$B$639,SAÍDAS[Mês],E$5,SAÍDAS[Ano],$B$5,SAÍDAS[Subcategoria],$B653))))</f>
        <v/>
      </c>
      <c r="F653" s="61" t="str">
        <f>IF($B653="","",IF($B$639="","",IF($F$4=1,SUMIFS(SAÍDAS[Valor],SAÍDAS[Categoria],$B$639,SAÍDAS[Status],"Concluído",SAÍDAS[Mês],F$5,SAÍDAS[Ano],$B$5,SAÍDAS[Subcategoria],$B653),SUMIFS(SAÍDAS[Valor],SAÍDAS[Categoria],$B$639,SAÍDAS[Mês],F$5,SAÍDAS[Ano],$B$5,SAÍDAS[Subcategoria],$B653))))</f>
        <v/>
      </c>
      <c r="G653" s="61" t="str">
        <f>IF($B653="","",IF($B$639="","",IF($F$4=1,SUMIFS(SAÍDAS[Valor],SAÍDAS[Categoria],$B$639,SAÍDAS[Status],"Concluído",SAÍDAS[Mês],G$5,SAÍDAS[Ano],$B$5,SAÍDAS[Subcategoria],$B653),SUMIFS(SAÍDAS[Valor],SAÍDAS[Categoria],$B$639,SAÍDAS[Mês],G$5,SAÍDAS[Ano],$B$5,SAÍDAS[Subcategoria],$B653))))</f>
        <v/>
      </c>
      <c r="H653" s="61" t="str">
        <f>IF($B653="","",IF($B$639="","",IF($F$4=1,SUMIFS(SAÍDAS[Valor],SAÍDAS[Categoria],$B$639,SAÍDAS[Status],"Concluído",SAÍDAS[Mês],H$5,SAÍDAS[Ano],$B$5,SAÍDAS[Subcategoria],$B653),SUMIFS(SAÍDAS[Valor],SAÍDAS[Categoria],$B$639,SAÍDAS[Mês],H$5,SAÍDAS[Ano],$B$5,SAÍDAS[Subcategoria],$B653))))</f>
        <v/>
      </c>
      <c r="I653" s="61" t="str">
        <f>IF($B653="","",IF($B$639="","",IF($F$4=1,SUMIFS(SAÍDAS[Valor],SAÍDAS[Categoria],$B$639,SAÍDAS[Status],"Concluído",SAÍDAS[Mês],I$5,SAÍDAS[Ano],$B$5,SAÍDAS[Subcategoria],$B653),SUMIFS(SAÍDAS[Valor],SAÍDAS[Categoria],$B$639,SAÍDAS[Mês],I$5,SAÍDAS[Ano],$B$5,SAÍDAS[Subcategoria],$B653))))</f>
        <v/>
      </c>
      <c r="J653" s="61" t="str">
        <f>IF($B653="","",IF($B$639="","",IF($F$4=1,SUMIFS(SAÍDAS[Valor],SAÍDAS[Categoria],$B$639,SAÍDAS[Status],"Concluído",SAÍDAS[Mês],J$5,SAÍDAS[Ano],$B$5,SAÍDAS[Subcategoria],$B653),SUMIFS(SAÍDAS[Valor],SAÍDAS[Categoria],$B$639,SAÍDAS[Mês],J$5,SAÍDAS[Ano],$B$5,SAÍDAS[Subcategoria],$B653))))</f>
        <v/>
      </c>
      <c r="K653" s="61" t="str">
        <f>IF($B653="","",IF($B$639="","",IF($F$4=1,SUMIFS(SAÍDAS[Valor],SAÍDAS[Categoria],$B$639,SAÍDAS[Status],"Concluído",SAÍDAS[Mês],K$5,SAÍDAS[Ano],$B$5,SAÍDAS[Subcategoria],$B653),SUMIFS(SAÍDAS[Valor],SAÍDAS[Categoria],$B$639,SAÍDAS[Mês],K$5,SAÍDAS[Ano],$B$5,SAÍDAS[Subcategoria],$B653))))</f>
        <v/>
      </c>
      <c r="L653" s="61" t="str">
        <f>IF($B653="","",IF($B$639="","",IF($F$4=1,SUMIFS(SAÍDAS[Valor],SAÍDAS[Categoria],$B$639,SAÍDAS[Status],"Concluído",SAÍDAS[Mês],L$5,SAÍDAS[Ano],$B$5,SAÍDAS[Subcategoria],$B653),SUMIFS(SAÍDAS[Valor],SAÍDAS[Categoria],$B$639,SAÍDAS[Mês],L$5,SAÍDAS[Ano],$B$5,SAÍDAS[Subcategoria],$B653))))</f>
        <v/>
      </c>
      <c r="M653" s="61" t="str">
        <f>IF($B653="","",IF($B$639="","",IF($F$4=1,SUMIFS(SAÍDAS[Valor],SAÍDAS[Categoria],$B$639,SAÍDAS[Status],"Concluído",SAÍDAS[Mês],M$5,SAÍDAS[Ano],$B$5,SAÍDAS[Subcategoria],$B653),SUMIFS(SAÍDAS[Valor],SAÍDAS[Categoria],$B$639,SAÍDAS[Mês],M$5,SAÍDAS[Ano],$B$5,SAÍDAS[Subcategoria],$B653))))</f>
        <v/>
      </c>
      <c r="N653" s="61" t="str">
        <f>IF($B653="","",IF($B$639="","",IF($F$4=1,SUMIFS(SAÍDAS[Valor],SAÍDAS[Categoria],$B$639,SAÍDAS[Status],"Concluído",SAÍDAS[Mês],N$5,SAÍDAS[Ano],$B$5,SAÍDAS[Subcategoria],$B653),SUMIFS(SAÍDAS[Valor],SAÍDAS[Categoria],$B$639,SAÍDAS[Mês],N$5,SAÍDAS[Ano],$B$5,SAÍDAS[Subcategoria],$B653))))</f>
        <v/>
      </c>
      <c r="O653" s="57">
        <f t="shared" si="28"/>
        <v>0</v>
      </c>
    </row>
    <row r="654" spans="2:15" x14ac:dyDescent="0.3">
      <c r="B654" s="93" t="str">
        <f>IF('PLANO DE CONTAS'!D153="","",'PLANO DE CONTAS'!D153)</f>
        <v/>
      </c>
      <c r="C654" s="61" t="str">
        <f>IF($B654="","",IF($B$639="","",IF($F$4=1,SUMIFS(SAÍDAS[Valor],SAÍDAS[Categoria],$B$639,SAÍDAS[Status],"Concluído",SAÍDAS[Mês],C$5,SAÍDAS[Ano],$B$5,SAÍDAS[Subcategoria],$B654),SUMIFS(SAÍDAS[Valor],SAÍDAS[Categoria],$B$639,SAÍDAS[Mês],C$5,SAÍDAS[Ano],$B$5,SAÍDAS[Subcategoria],$B654))))</f>
        <v/>
      </c>
      <c r="D654" s="61" t="str">
        <f>IF($B654="","",IF($B$639="","",IF($F$4=1,SUMIFS(SAÍDAS[Valor],SAÍDAS[Categoria],$B$639,SAÍDAS[Status],"Concluído",SAÍDAS[Mês],D$5,SAÍDAS[Ano],$B$5,SAÍDAS[Subcategoria],$B654),SUMIFS(SAÍDAS[Valor],SAÍDAS[Categoria],$B$639,SAÍDAS[Mês],D$5,SAÍDAS[Ano],$B$5,SAÍDAS[Subcategoria],$B654))))</f>
        <v/>
      </c>
      <c r="E654" s="61" t="str">
        <f>IF($B654="","",IF($B$639="","",IF($F$4=1,SUMIFS(SAÍDAS[Valor],SAÍDAS[Categoria],$B$639,SAÍDAS[Status],"Concluído",SAÍDAS[Mês],E$5,SAÍDAS[Ano],$B$5,SAÍDAS[Subcategoria],$B654),SUMIFS(SAÍDAS[Valor],SAÍDAS[Categoria],$B$639,SAÍDAS[Mês],E$5,SAÍDAS[Ano],$B$5,SAÍDAS[Subcategoria],$B654))))</f>
        <v/>
      </c>
      <c r="F654" s="61" t="str">
        <f>IF($B654="","",IF($B$639="","",IF($F$4=1,SUMIFS(SAÍDAS[Valor],SAÍDAS[Categoria],$B$639,SAÍDAS[Status],"Concluído",SAÍDAS[Mês],F$5,SAÍDAS[Ano],$B$5,SAÍDAS[Subcategoria],$B654),SUMIFS(SAÍDAS[Valor],SAÍDAS[Categoria],$B$639,SAÍDAS[Mês],F$5,SAÍDAS[Ano],$B$5,SAÍDAS[Subcategoria],$B654))))</f>
        <v/>
      </c>
      <c r="G654" s="61" t="str">
        <f>IF($B654="","",IF($B$639="","",IF($F$4=1,SUMIFS(SAÍDAS[Valor],SAÍDAS[Categoria],$B$639,SAÍDAS[Status],"Concluído",SAÍDAS[Mês],G$5,SAÍDAS[Ano],$B$5,SAÍDAS[Subcategoria],$B654),SUMIFS(SAÍDAS[Valor],SAÍDAS[Categoria],$B$639,SAÍDAS[Mês],G$5,SAÍDAS[Ano],$B$5,SAÍDAS[Subcategoria],$B654))))</f>
        <v/>
      </c>
      <c r="H654" s="61" t="str">
        <f>IF($B654="","",IF($B$639="","",IF($F$4=1,SUMIFS(SAÍDAS[Valor],SAÍDAS[Categoria],$B$639,SAÍDAS[Status],"Concluído",SAÍDAS[Mês],H$5,SAÍDAS[Ano],$B$5,SAÍDAS[Subcategoria],$B654),SUMIFS(SAÍDAS[Valor],SAÍDAS[Categoria],$B$639,SAÍDAS[Mês],H$5,SAÍDAS[Ano],$B$5,SAÍDAS[Subcategoria],$B654))))</f>
        <v/>
      </c>
      <c r="I654" s="61" t="str">
        <f>IF($B654="","",IF($B$639="","",IF($F$4=1,SUMIFS(SAÍDAS[Valor],SAÍDAS[Categoria],$B$639,SAÍDAS[Status],"Concluído",SAÍDAS[Mês],I$5,SAÍDAS[Ano],$B$5,SAÍDAS[Subcategoria],$B654),SUMIFS(SAÍDAS[Valor],SAÍDAS[Categoria],$B$639,SAÍDAS[Mês],I$5,SAÍDAS[Ano],$B$5,SAÍDAS[Subcategoria],$B654))))</f>
        <v/>
      </c>
      <c r="J654" s="61" t="str">
        <f>IF($B654="","",IF($B$639="","",IF($F$4=1,SUMIFS(SAÍDAS[Valor],SAÍDAS[Categoria],$B$639,SAÍDAS[Status],"Concluído",SAÍDAS[Mês],J$5,SAÍDAS[Ano],$B$5,SAÍDAS[Subcategoria],$B654),SUMIFS(SAÍDAS[Valor],SAÍDAS[Categoria],$B$639,SAÍDAS[Mês],J$5,SAÍDAS[Ano],$B$5,SAÍDAS[Subcategoria],$B654))))</f>
        <v/>
      </c>
      <c r="K654" s="61" t="str">
        <f>IF($B654="","",IF($B$639="","",IF($F$4=1,SUMIFS(SAÍDAS[Valor],SAÍDAS[Categoria],$B$639,SAÍDAS[Status],"Concluído",SAÍDAS[Mês],K$5,SAÍDAS[Ano],$B$5,SAÍDAS[Subcategoria],$B654),SUMIFS(SAÍDAS[Valor],SAÍDAS[Categoria],$B$639,SAÍDAS[Mês],K$5,SAÍDAS[Ano],$B$5,SAÍDAS[Subcategoria],$B654))))</f>
        <v/>
      </c>
      <c r="L654" s="61" t="str">
        <f>IF($B654="","",IF($B$639="","",IF($F$4=1,SUMIFS(SAÍDAS[Valor],SAÍDAS[Categoria],$B$639,SAÍDAS[Status],"Concluído",SAÍDAS[Mês],L$5,SAÍDAS[Ano],$B$5,SAÍDAS[Subcategoria],$B654),SUMIFS(SAÍDAS[Valor],SAÍDAS[Categoria],$B$639,SAÍDAS[Mês],L$5,SAÍDAS[Ano],$B$5,SAÍDAS[Subcategoria],$B654))))</f>
        <v/>
      </c>
      <c r="M654" s="61" t="str">
        <f>IF($B654="","",IF($B$639="","",IF($F$4=1,SUMIFS(SAÍDAS[Valor],SAÍDAS[Categoria],$B$639,SAÍDAS[Status],"Concluído",SAÍDAS[Mês],M$5,SAÍDAS[Ano],$B$5,SAÍDAS[Subcategoria],$B654),SUMIFS(SAÍDAS[Valor],SAÍDAS[Categoria],$B$639,SAÍDAS[Mês],M$5,SAÍDAS[Ano],$B$5,SAÍDAS[Subcategoria],$B654))))</f>
        <v/>
      </c>
      <c r="N654" s="61" t="str">
        <f>IF($B654="","",IF($B$639="","",IF($F$4=1,SUMIFS(SAÍDAS[Valor],SAÍDAS[Categoria],$B$639,SAÍDAS[Status],"Concluído",SAÍDAS[Mês],N$5,SAÍDAS[Ano],$B$5,SAÍDAS[Subcategoria],$B654),SUMIFS(SAÍDAS[Valor],SAÍDAS[Categoria],$B$639,SAÍDAS[Mês],N$5,SAÍDAS[Ano],$B$5,SAÍDAS[Subcategoria],$B654))))</f>
        <v/>
      </c>
      <c r="O654" s="57">
        <f t="shared" si="28"/>
        <v>0</v>
      </c>
    </row>
    <row r="655" spans="2:15" x14ac:dyDescent="0.3">
      <c r="B655" s="93" t="str">
        <f>IF('PLANO DE CONTAS'!D154="","",'PLANO DE CONTAS'!D154)</f>
        <v/>
      </c>
      <c r="C655" s="61" t="str">
        <f>IF($B655="","",IF($B$639="","",IF($F$4=1,SUMIFS(SAÍDAS[Valor],SAÍDAS[Categoria],$B$639,SAÍDAS[Status],"Concluído",SAÍDAS[Mês],C$5,SAÍDAS[Ano],$B$5,SAÍDAS[Subcategoria],$B655),SUMIFS(SAÍDAS[Valor],SAÍDAS[Categoria],$B$639,SAÍDAS[Mês],C$5,SAÍDAS[Ano],$B$5,SAÍDAS[Subcategoria],$B655))))</f>
        <v/>
      </c>
      <c r="D655" s="61" t="str">
        <f>IF($B655="","",IF($B$639="","",IF($F$4=1,SUMIFS(SAÍDAS[Valor],SAÍDAS[Categoria],$B$639,SAÍDAS[Status],"Concluído",SAÍDAS[Mês],D$5,SAÍDAS[Ano],$B$5,SAÍDAS[Subcategoria],$B655),SUMIFS(SAÍDAS[Valor],SAÍDAS[Categoria],$B$639,SAÍDAS[Mês],D$5,SAÍDAS[Ano],$B$5,SAÍDAS[Subcategoria],$B655))))</f>
        <v/>
      </c>
      <c r="E655" s="61" t="str">
        <f>IF($B655="","",IF($B$639="","",IF($F$4=1,SUMIFS(SAÍDAS[Valor],SAÍDAS[Categoria],$B$639,SAÍDAS[Status],"Concluído",SAÍDAS[Mês],E$5,SAÍDAS[Ano],$B$5,SAÍDAS[Subcategoria],$B655),SUMIFS(SAÍDAS[Valor],SAÍDAS[Categoria],$B$639,SAÍDAS[Mês],E$5,SAÍDAS[Ano],$B$5,SAÍDAS[Subcategoria],$B655))))</f>
        <v/>
      </c>
      <c r="F655" s="61" t="str">
        <f>IF($B655="","",IF($B$639="","",IF($F$4=1,SUMIFS(SAÍDAS[Valor],SAÍDAS[Categoria],$B$639,SAÍDAS[Status],"Concluído",SAÍDAS[Mês],F$5,SAÍDAS[Ano],$B$5,SAÍDAS[Subcategoria],$B655),SUMIFS(SAÍDAS[Valor],SAÍDAS[Categoria],$B$639,SAÍDAS[Mês],F$5,SAÍDAS[Ano],$B$5,SAÍDAS[Subcategoria],$B655))))</f>
        <v/>
      </c>
      <c r="G655" s="61" t="str">
        <f>IF($B655="","",IF($B$639="","",IF($F$4=1,SUMIFS(SAÍDAS[Valor],SAÍDAS[Categoria],$B$639,SAÍDAS[Status],"Concluído",SAÍDAS[Mês],G$5,SAÍDAS[Ano],$B$5,SAÍDAS[Subcategoria],$B655),SUMIFS(SAÍDAS[Valor],SAÍDAS[Categoria],$B$639,SAÍDAS[Mês],G$5,SAÍDAS[Ano],$B$5,SAÍDAS[Subcategoria],$B655))))</f>
        <v/>
      </c>
      <c r="H655" s="61" t="str">
        <f>IF($B655="","",IF($B$639="","",IF($F$4=1,SUMIFS(SAÍDAS[Valor],SAÍDAS[Categoria],$B$639,SAÍDAS[Status],"Concluído",SAÍDAS[Mês],H$5,SAÍDAS[Ano],$B$5,SAÍDAS[Subcategoria],$B655),SUMIFS(SAÍDAS[Valor],SAÍDAS[Categoria],$B$639,SAÍDAS[Mês],H$5,SAÍDAS[Ano],$B$5,SAÍDAS[Subcategoria],$B655))))</f>
        <v/>
      </c>
      <c r="I655" s="61" t="str">
        <f>IF($B655="","",IF($B$639="","",IF($F$4=1,SUMIFS(SAÍDAS[Valor],SAÍDAS[Categoria],$B$639,SAÍDAS[Status],"Concluído",SAÍDAS[Mês],I$5,SAÍDAS[Ano],$B$5,SAÍDAS[Subcategoria],$B655),SUMIFS(SAÍDAS[Valor],SAÍDAS[Categoria],$B$639,SAÍDAS[Mês],I$5,SAÍDAS[Ano],$B$5,SAÍDAS[Subcategoria],$B655))))</f>
        <v/>
      </c>
      <c r="J655" s="61" t="str">
        <f>IF($B655="","",IF($B$639="","",IF($F$4=1,SUMIFS(SAÍDAS[Valor],SAÍDAS[Categoria],$B$639,SAÍDAS[Status],"Concluído",SAÍDAS[Mês],J$5,SAÍDAS[Ano],$B$5,SAÍDAS[Subcategoria],$B655),SUMIFS(SAÍDAS[Valor],SAÍDAS[Categoria],$B$639,SAÍDAS[Mês],J$5,SAÍDAS[Ano],$B$5,SAÍDAS[Subcategoria],$B655))))</f>
        <v/>
      </c>
      <c r="K655" s="61" t="str">
        <f>IF($B655="","",IF($B$639="","",IF($F$4=1,SUMIFS(SAÍDAS[Valor],SAÍDAS[Categoria],$B$639,SAÍDAS[Status],"Concluído",SAÍDAS[Mês],K$5,SAÍDAS[Ano],$B$5,SAÍDAS[Subcategoria],$B655),SUMIFS(SAÍDAS[Valor],SAÍDAS[Categoria],$B$639,SAÍDAS[Mês],K$5,SAÍDAS[Ano],$B$5,SAÍDAS[Subcategoria],$B655))))</f>
        <v/>
      </c>
      <c r="L655" s="61" t="str">
        <f>IF($B655="","",IF($B$639="","",IF($F$4=1,SUMIFS(SAÍDAS[Valor],SAÍDAS[Categoria],$B$639,SAÍDAS[Status],"Concluído",SAÍDAS[Mês],L$5,SAÍDAS[Ano],$B$5,SAÍDAS[Subcategoria],$B655),SUMIFS(SAÍDAS[Valor],SAÍDAS[Categoria],$B$639,SAÍDAS[Mês],L$5,SAÍDAS[Ano],$B$5,SAÍDAS[Subcategoria],$B655))))</f>
        <v/>
      </c>
      <c r="M655" s="61" t="str">
        <f>IF($B655="","",IF($B$639="","",IF($F$4=1,SUMIFS(SAÍDAS[Valor],SAÍDAS[Categoria],$B$639,SAÍDAS[Status],"Concluído",SAÍDAS[Mês],M$5,SAÍDAS[Ano],$B$5,SAÍDAS[Subcategoria],$B655),SUMIFS(SAÍDAS[Valor],SAÍDAS[Categoria],$B$639,SAÍDAS[Mês],M$5,SAÍDAS[Ano],$B$5,SAÍDAS[Subcategoria],$B655))))</f>
        <v/>
      </c>
      <c r="N655" s="61" t="str">
        <f>IF($B655="","",IF($B$639="","",IF($F$4=1,SUMIFS(SAÍDAS[Valor],SAÍDAS[Categoria],$B$639,SAÍDAS[Status],"Concluído",SAÍDAS[Mês],N$5,SAÍDAS[Ano],$B$5,SAÍDAS[Subcategoria],$B655),SUMIFS(SAÍDAS[Valor],SAÍDAS[Categoria],$B$639,SAÍDAS[Mês],N$5,SAÍDAS[Ano],$B$5,SAÍDAS[Subcategoria],$B655))))</f>
        <v/>
      </c>
      <c r="O655" s="57">
        <f t="shared" si="28"/>
        <v>0</v>
      </c>
    </row>
    <row r="656" spans="2:15" x14ac:dyDescent="0.3">
      <c r="B656" s="93" t="str">
        <f>IF('PLANO DE CONTAS'!D155="","",'PLANO DE CONTAS'!D155)</f>
        <v/>
      </c>
      <c r="C656" s="61" t="str">
        <f>IF($B656="","",IF($B$639="","",IF($F$4=1,SUMIFS(SAÍDAS[Valor],SAÍDAS[Categoria],$B$639,SAÍDAS[Status],"Concluído",SAÍDAS[Mês],C$5,SAÍDAS[Ano],$B$5,SAÍDAS[Subcategoria],$B656),SUMIFS(SAÍDAS[Valor],SAÍDAS[Categoria],$B$639,SAÍDAS[Mês],C$5,SAÍDAS[Ano],$B$5,SAÍDAS[Subcategoria],$B656))))</f>
        <v/>
      </c>
      <c r="D656" s="61" t="str">
        <f>IF($B656="","",IF($B$639="","",IF($F$4=1,SUMIFS(SAÍDAS[Valor],SAÍDAS[Categoria],$B$639,SAÍDAS[Status],"Concluído",SAÍDAS[Mês],D$5,SAÍDAS[Ano],$B$5,SAÍDAS[Subcategoria],$B656),SUMIFS(SAÍDAS[Valor],SAÍDAS[Categoria],$B$639,SAÍDAS[Mês],D$5,SAÍDAS[Ano],$B$5,SAÍDAS[Subcategoria],$B656))))</f>
        <v/>
      </c>
      <c r="E656" s="61" t="str">
        <f>IF($B656="","",IF($B$639="","",IF($F$4=1,SUMIFS(SAÍDAS[Valor],SAÍDAS[Categoria],$B$639,SAÍDAS[Status],"Concluído",SAÍDAS[Mês],E$5,SAÍDAS[Ano],$B$5,SAÍDAS[Subcategoria],$B656),SUMIFS(SAÍDAS[Valor],SAÍDAS[Categoria],$B$639,SAÍDAS[Mês],E$5,SAÍDAS[Ano],$B$5,SAÍDAS[Subcategoria],$B656))))</f>
        <v/>
      </c>
      <c r="F656" s="61" t="str">
        <f>IF($B656="","",IF($B$639="","",IF($F$4=1,SUMIFS(SAÍDAS[Valor],SAÍDAS[Categoria],$B$639,SAÍDAS[Status],"Concluído",SAÍDAS[Mês],F$5,SAÍDAS[Ano],$B$5,SAÍDAS[Subcategoria],$B656),SUMIFS(SAÍDAS[Valor],SAÍDAS[Categoria],$B$639,SAÍDAS[Mês],F$5,SAÍDAS[Ano],$B$5,SAÍDAS[Subcategoria],$B656))))</f>
        <v/>
      </c>
      <c r="G656" s="61" t="str">
        <f>IF($B656="","",IF($B$639="","",IF($F$4=1,SUMIFS(SAÍDAS[Valor],SAÍDAS[Categoria],$B$639,SAÍDAS[Status],"Concluído",SAÍDAS[Mês],G$5,SAÍDAS[Ano],$B$5,SAÍDAS[Subcategoria],$B656),SUMIFS(SAÍDAS[Valor],SAÍDAS[Categoria],$B$639,SAÍDAS[Mês],G$5,SAÍDAS[Ano],$B$5,SAÍDAS[Subcategoria],$B656))))</f>
        <v/>
      </c>
      <c r="H656" s="61" t="str">
        <f>IF($B656="","",IF($B$639="","",IF($F$4=1,SUMIFS(SAÍDAS[Valor],SAÍDAS[Categoria],$B$639,SAÍDAS[Status],"Concluído",SAÍDAS[Mês],H$5,SAÍDAS[Ano],$B$5,SAÍDAS[Subcategoria],$B656),SUMIFS(SAÍDAS[Valor],SAÍDAS[Categoria],$B$639,SAÍDAS[Mês],H$5,SAÍDAS[Ano],$B$5,SAÍDAS[Subcategoria],$B656))))</f>
        <v/>
      </c>
      <c r="I656" s="61" t="str">
        <f>IF($B656="","",IF($B$639="","",IF($F$4=1,SUMIFS(SAÍDAS[Valor],SAÍDAS[Categoria],$B$639,SAÍDAS[Status],"Concluído",SAÍDAS[Mês],I$5,SAÍDAS[Ano],$B$5,SAÍDAS[Subcategoria],$B656),SUMIFS(SAÍDAS[Valor],SAÍDAS[Categoria],$B$639,SAÍDAS[Mês],I$5,SAÍDAS[Ano],$B$5,SAÍDAS[Subcategoria],$B656))))</f>
        <v/>
      </c>
      <c r="J656" s="61" t="str">
        <f>IF($B656="","",IF($B$639="","",IF($F$4=1,SUMIFS(SAÍDAS[Valor],SAÍDAS[Categoria],$B$639,SAÍDAS[Status],"Concluído",SAÍDAS[Mês],J$5,SAÍDAS[Ano],$B$5,SAÍDAS[Subcategoria],$B656),SUMIFS(SAÍDAS[Valor],SAÍDAS[Categoria],$B$639,SAÍDAS[Mês],J$5,SAÍDAS[Ano],$B$5,SAÍDAS[Subcategoria],$B656))))</f>
        <v/>
      </c>
      <c r="K656" s="61" t="str">
        <f>IF($B656="","",IF($B$639="","",IF($F$4=1,SUMIFS(SAÍDAS[Valor],SAÍDAS[Categoria],$B$639,SAÍDAS[Status],"Concluído",SAÍDAS[Mês],K$5,SAÍDAS[Ano],$B$5,SAÍDAS[Subcategoria],$B656),SUMIFS(SAÍDAS[Valor],SAÍDAS[Categoria],$B$639,SAÍDAS[Mês],K$5,SAÍDAS[Ano],$B$5,SAÍDAS[Subcategoria],$B656))))</f>
        <v/>
      </c>
      <c r="L656" s="61" t="str">
        <f>IF($B656="","",IF($B$639="","",IF($F$4=1,SUMIFS(SAÍDAS[Valor],SAÍDAS[Categoria],$B$639,SAÍDAS[Status],"Concluído",SAÍDAS[Mês],L$5,SAÍDAS[Ano],$B$5,SAÍDAS[Subcategoria],$B656),SUMIFS(SAÍDAS[Valor],SAÍDAS[Categoria],$B$639,SAÍDAS[Mês],L$5,SAÍDAS[Ano],$B$5,SAÍDAS[Subcategoria],$B656))))</f>
        <v/>
      </c>
      <c r="M656" s="61" t="str">
        <f>IF($B656="","",IF($B$639="","",IF($F$4=1,SUMIFS(SAÍDAS[Valor],SAÍDAS[Categoria],$B$639,SAÍDAS[Status],"Concluído",SAÍDAS[Mês],M$5,SAÍDAS[Ano],$B$5,SAÍDAS[Subcategoria],$B656),SUMIFS(SAÍDAS[Valor],SAÍDAS[Categoria],$B$639,SAÍDAS[Mês],M$5,SAÍDAS[Ano],$B$5,SAÍDAS[Subcategoria],$B656))))</f>
        <v/>
      </c>
      <c r="N656" s="61" t="str">
        <f>IF($B656="","",IF($B$639="","",IF($F$4=1,SUMIFS(SAÍDAS[Valor],SAÍDAS[Categoria],$B$639,SAÍDAS[Status],"Concluído",SAÍDAS[Mês],N$5,SAÍDAS[Ano],$B$5,SAÍDAS[Subcategoria],$B656),SUMIFS(SAÍDAS[Valor],SAÍDAS[Categoria],$B$639,SAÍDAS[Mês],N$5,SAÍDAS[Ano],$B$5,SAÍDAS[Subcategoria],$B656))))</f>
        <v/>
      </c>
      <c r="O656" s="57">
        <f t="shared" si="28"/>
        <v>0</v>
      </c>
    </row>
    <row r="657" spans="2:15" x14ac:dyDescent="0.3">
      <c r="B657" s="93" t="str">
        <f>IF('PLANO DE CONTAS'!D156="","",'PLANO DE CONTAS'!D156)</f>
        <v/>
      </c>
      <c r="C657" s="61" t="str">
        <f>IF($B657="","",IF($B$639="","",IF($F$4=1,SUMIFS(SAÍDAS[Valor],SAÍDAS[Categoria],$B$639,SAÍDAS[Status],"Concluído",SAÍDAS[Mês],C$5,SAÍDAS[Ano],$B$5,SAÍDAS[Subcategoria],$B657),SUMIFS(SAÍDAS[Valor],SAÍDAS[Categoria],$B$639,SAÍDAS[Mês],C$5,SAÍDAS[Ano],$B$5,SAÍDAS[Subcategoria],$B657))))</f>
        <v/>
      </c>
      <c r="D657" s="61" t="str">
        <f>IF($B657="","",IF($B$639="","",IF($F$4=1,SUMIFS(SAÍDAS[Valor],SAÍDAS[Categoria],$B$639,SAÍDAS[Status],"Concluído",SAÍDAS[Mês],D$5,SAÍDAS[Ano],$B$5,SAÍDAS[Subcategoria],$B657),SUMIFS(SAÍDAS[Valor],SAÍDAS[Categoria],$B$639,SAÍDAS[Mês],D$5,SAÍDAS[Ano],$B$5,SAÍDAS[Subcategoria],$B657))))</f>
        <v/>
      </c>
      <c r="E657" s="61" t="str">
        <f>IF($B657="","",IF($B$639="","",IF($F$4=1,SUMIFS(SAÍDAS[Valor],SAÍDAS[Categoria],$B$639,SAÍDAS[Status],"Concluído",SAÍDAS[Mês],E$5,SAÍDAS[Ano],$B$5,SAÍDAS[Subcategoria],$B657),SUMIFS(SAÍDAS[Valor],SAÍDAS[Categoria],$B$639,SAÍDAS[Mês],E$5,SAÍDAS[Ano],$B$5,SAÍDAS[Subcategoria],$B657))))</f>
        <v/>
      </c>
      <c r="F657" s="61" t="str">
        <f>IF($B657="","",IF($B$639="","",IF($F$4=1,SUMIFS(SAÍDAS[Valor],SAÍDAS[Categoria],$B$639,SAÍDAS[Status],"Concluído",SAÍDAS[Mês],F$5,SAÍDAS[Ano],$B$5,SAÍDAS[Subcategoria],$B657),SUMIFS(SAÍDAS[Valor],SAÍDAS[Categoria],$B$639,SAÍDAS[Mês],F$5,SAÍDAS[Ano],$B$5,SAÍDAS[Subcategoria],$B657))))</f>
        <v/>
      </c>
      <c r="G657" s="61" t="str">
        <f>IF($B657="","",IF($B$639="","",IF($F$4=1,SUMIFS(SAÍDAS[Valor],SAÍDAS[Categoria],$B$639,SAÍDAS[Status],"Concluído",SAÍDAS[Mês],G$5,SAÍDAS[Ano],$B$5,SAÍDAS[Subcategoria],$B657),SUMIFS(SAÍDAS[Valor],SAÍDAS[Categoria],$B$639,SAÍDAS[Mês],G$5,SAÍDAS[Ano],$B$5,SAÍDAS[Subcategoria],$B657))))</f>
        <v/>
      </c>
      <c r="H657" s="61" t="str">
        <f>IF($B657="","",IF($B$639="","",IF($F$4=1,SUMIFS(SAÍDAS[Valor],SAÍDAS[Categoria],$B$639,SAÍDAS[Status],"Concluído",SAÍDAS[Mês],H$5,SAÍDAS[Ano],$B$5,SAÍDAS[Subcategoria],$B657),SUMIFS(SAÍDAS[Valor],SAÍDAS[Categoria],$B$639,SAÍDAS[Mês],H$5,SAÍDAS[Ano],$B$5,SAÍDAS[Subcategoria],$B657))))</f>
        <v/>
      </c>
      <c r="I657" s="61" t="str">
        <f>IF($B657="","",IF($B$639="","",IF($F$4=1,SUMIFS(SAÍDAS[Valor],SAÍDAS[Categoria],$B$639,SAÍDAS[Status],"Concluído",SAÍDAS[Mês],I$5,SAÍDAS[Ano],$B$5,SAÍDAS[Subcategoria],$B657),SUMIFS(SAÍDAS[Valor],SAÍDAS[Categoria],$B$639,SAÍDAS[Mês],I$5,SAÍDAS[Ano],$B$5,SAÍDAS[Subcategoria],$B657))))</f>
        <v/>
      </c>
      <c r="J657" s="61" t="str">
        <f>IF($B657="","",IF($B$639="","",IF($F$4=1,SUMIFS(SAÍDAS[Valor],SAÍDAS[Categoria],$B$639,SAÍDAS[Status],"Concluído",SAÍDAS[Mês],J$5,SAÍDAS[Ano],$B$5,SAÍDAS[Subcategoria],$B657),SUMIFS(SAÍDAS[Valor],SAÍDAS[Categoria],$B$639,SAÍDAS[Mês],J$5,SAÍDAS[Ano],$B$5,SAÍDAS[Subcategoria],$B657))))</f>
        <v/>
      </c>
      <c r="K657" s="61" t="str">
        <f>IF($B657="","",IF($B$639="","",IF($F$4=1,SUMIFS(SAÍDAS[Valor],SAÍDAS[Categoria],$B$639,SAÍDAS[Status],"Concluído",SAÍDAS[Mês],K$5,SAÍDAS[Ano],$B$5,SAÍDAS[Subcategoria],$B657),SUMIFS(SAÍDAS[Valor],SAÍDAS[Categoria],$B$639,SAÍDAS[Mês],K$5,SAÍDAS[Ano],$B$5,SAÍDAS[Subcategoria],$B657))))</f>
        <v/>
      </c>
      <c r="L657" s="61" t="str">
        <f>IF($B657="","",IF($B$639="","",IF($F$4=1,SUMIFS(SAÍDAS[Valor],SAÍDAS[Categoria],$B$639,SAÍDAS[Status],"Concluído",SAÍDAS[Mês],L$5,SAÍDAS[Ano],$B$5,SAÍDAS[Subcategoria],$B657),SUMIFS(SAÍDAS[Valor],SAÍDAS[Categoria],$B$639,SAÍDAS[Mês],L$5,SAÍDAS[Ano],$B$5,SAÍDAS[Subcategoria],$B657))))</f>
        <v/>
      </c>
      <c r="M657" s="61" t="str">
        <f>IF($B657="","",IF($B$639="","",IF($F$4=1,SUMIFS(SAÍDAS[Valor],SAÍDAS[Categoria],$B$639,SAÍDAS[Status],"Concluído",SAÍDAS[Mês],M$5,SAÍDAS[Ano],$B$5,SAÍDAS[Subcategoria],$B657),SUMIFS(SAÍDAS[Valor],SAÍDAS[Categoria],$B$639,SAÍDAS[Mês],M$5,SAÍDAS[Ano],$B$5,SAÍDAS[Subcategoria],$B657))))</f>
        <v/>
      </c>
      <c r="N657" s="61" t="str">
        <f>IF($B657="","",IF($B$639="","",IF($F$4=1,SUMIFS(SAÍDAS[Valor],SAÍDAS[Categoria],$B$639,SAÍDAS[Status],"Concluído",SAÍDAS[Mês],N$5,SAÍDAS[Ano],$B$5,SAÍDAS[Subcategoria],$B657),SUMIFS(SAÍDAS[Valor],SAÍDAS[Categoria],$B$639,SAÍDAS[Mês],N$5,SAÍDAS[Ano],$B$5,SAÍDAS[Subcategoria],$B657))))</f>
        <v/>
      </c>
      <c r="O657" s="57">
        <f t="shared" si="28"/>
        <v>0</v>
      </c>
    </row>
    <row r="658" spans="2:15" x14ac:dyDescent="0.3">
      <c r="B658" s="93" t="str">
        <f>IF('PLANO DE CONTAS'!D157="","",'PLANO DE CONTAS'!D157)</f>
        <v/>
      </c>
      <c r="C658" s="61" t="str">
        <f>IF($B658="","",IF($B$639="","",IF($F$4=1,SUMIFS(SAÍDAS[Valor],SAÍDAS[Categoria],$B$639,SAÍDAS[Status],"Concluído",SAÍDAS[Mês],C$5,SAÍDAS[Ano],$B$5,SAÍDAS[Subcategoria],$B658),SUMIFS(SAÍDAS[Valor],SAÍDAS[Categoria],$B$639,SAÍDAS[Mês],C$5,SAÍDAS[Ano],$B$5,SAÍDAS[Subcategoria],$B658))))</f>
        <v/>
      </c>
      <c r="D658" s="61" t="str">
        <f>IF($B658="","",IF($B$639="","",IF($F$4=1,SUMIFS(SAÍDAS[Valor],SAÍDAS[Categoria],$B$639,SAÍDAS[Status],"Concluído",SAÍDAS[Mês],D$5,SAÍDAS[Ano],$B$5,SAÍDAS[Subcategoria],$B658),SUMIFS(SAÍDAS[Valor],SAÍDAS[Categoria],$B$639,SAÍDAS[Mês],D$5,SAÍDAS[Ano],$B$5,SAÍDAS[Subcategoria],$B658))))</f>
        <v/>
      </c>
      <c r="E658" s="61" t="str">
        <f>IF($B658="","",IF($B$639="","",IF($F$4=1,SUMIFS(SAÍDAS[Valor],SAÍDAS[Categoria],$B$639,SAÍDAS[Status],"Concluído",SAÍDAS[Mês],E$5,SAÍDAS[Ano],$B$5,SAÍDAS[Subcategoria],$B658),SUMIFS(SAÍDAS[Valor],SAÍDAS[Categoria],$B$639,SAÍDAS[Mês],E$5,SAÍDAS[Ano],$B$5,SAÍDAS[Subcategoria],$B658))))</f>
        <v/>
      </c>
      <c r="F658" s="61" t="str">
        <f>IF($B658="","",IF($B$639="","",IF($F$4=1,SUMIFS(SAÍDAS[Valor],SAÍDAS[Categoria],$B$639,SAÍDAS[Status],"Concluído",SAÍDAS[Mês],F$5,SAÍDAS[Ano],$B$5,SAÍDAS[Subcategoria],$B658),SUMIFS(SAÍDAS[Valor],SAÍDAS[Categoria],$B$639,SAÍDAS[Mês],F$5,SAÍDAS[Ano],$B$5,SAÍDAS[Subcategoria],$B658))))</f>
        <v/>
      </c>
      <c r="G658" s="61" t="str">
        <f>IF($B658="","",IF($B$639="","",IF($F$4=1,SUMIFS(SAÍDAS[Valor],SAÍDAS[Categoria],$B$639,SAÍDAS[Status],"Concluído",SAÍDAS[Mês],G$5,SAÍDAS[Ano],$B$5,SAÍDAS[Subcategoria],$B658),SUMIFS(SAÍDAS[Valor],SAÍDAS[Categoria],$B$639,SAÍDAS[Mês],G$5,SAÍDAS[Ano],$B$5,SAÍDAS[Subcategoria],$B658))))</f>
        <v/>
      </c>
      <c r="H658" s="61" t="str">
        <f>IF($B658="","",IF($B$639="","",IF($F$4=1,SUMIFS(SAÍDAS[Valor],SAÍDAS[Categoria],$B$639,SAÍDAS[Status],"Concluído",SAÍDAS[Mês],H$5,SAÍDAS[Ano],$B$5,SAÍDAS[Subcategoria],$B658),SUMIFS(SAÍDAS[Valor],SAÍDAS[Categoria],$B$639,SAÍDAS[Mês],H$5,SAÍDAS[Ano],$B$5,SAÍDAS[Subcategoria],$B658))))</f>
        <v/>
      </c>
      <c r="I658" s="61" t="str">
        <f>IF($B658="","",IF($B$639="","",IF($F$4=1,SUMIFS(SAÍDAS[Valor],SAÍDAS[Categoria],$B$639,SAÍDAS[Status],"Concluído",SAÍDAS[Mês],I$5,SAÍDAS[Ano],$B$5,SAÍDAS[Subcategoria],$B658),SUMIFS(SAÍDAS[Valor],SAÍDAS[Categoria],$B$639,SAÍDAS[Mês],I$5,SAÍDAS[Ano],$B$5,SAÍDAS[Subcategoria],$B658))))</f>
        <v/>
      </c>
      <c r="J658" s="61" t="str">
        <f>IF($B658="","",IF($B$639="","",IF($F$4=1,SUMIFS(SAÍDAS[Valor],SAÍDAS[Categoria],$B$639,SAÍDAS[Status],"Concluído",SAÍDAS[Mês],J$5,SAÍDAS[Ano],$B$5,SAÍDAS[Subcategoria],$B658),SUMIFS(SAÍDAS[Valor],SAÍDAS[Categoria],$B$639,SAÍDAS[Mês],J$5,SAÍDAS[Ano],$B$5,SAÍDAS[Subcategoria],$B658))))</f>
        <v/>
      </c>
      <c r="K658" s="61" t="str">
        <f>IF($B658="","",IF($B$639="","",IF($F$4=1,SUMIFS(SAÍDAS[Valor],SAÍDAS[Categoria],$B$639,SAÍDAS[Status],"Concluído",SAÍDAS[Mês],K$5,SAÍDAS[Ano],$B$5,SAÍDAS[Subcategoria],$B658),SUMIFS(SAÍDAS[Valor],SAÍDAS[Categoria],$B$639,SAÍDAS[Mês],K$5,SAÍDAS[Ano],$B$5,SAÍDAS[Subcategoria],$B658))))</f>
        <v/>
      </c>
      <c r="L658" s="61" t="str">
        <f>IF($B658="","",IF($B$639="","",IF($F$4=1,SUMIFS(SAÍDAS[Valor],SAÍDAS[Categoria],$B$639,SAÍDAS[Status],"Concluído",SAÍDAS[Mês],L$5,SAÍDAS[Ano],$B$5,SAÍDAS[Subcategoria],$B658),SUMIFS(SAÍDAS[Valor],SAÍDAS[Categoria],$B$639,SAÍDAS[Mês],L$5,SAÍDAS[Ano],$B$5,SAÍDAS[Subcategoria],$B658))))</f>
        <v/>
      </c>
      <c r="M658" s="61" t="str">
        <f>IF($B658="","",IF($B$639="","",IF($F$4=1,SUMIFS(SAÍDAS[Valor],SAÍDAS[Categoria],$B$639,SAÍDAS[Status],"Concluído",SAÍDAS[Mês],M$5,SAÍDAS[Ano],$B$5,SAÍDAS[Subcategoria],$B658),SUMIFS(SAÍDAS[Valor],SAÍDAS[Categoria],$B$639,SAÍDAS[Mês],M$5,SAÍDAS[Ano],$B$5,SAÍDAS[Subcategoria],$B658))))</f>
        <v/>
      </c>
      <c r="N658" s="61" t="str">
        <f>IF($B658="","",IF($B$639="","",IF($F$4=1,SUMIFS(SAÍDAS[Valor],SAÍDAS[Categoria],$B$639,SAÍDAS[Status],"Concluído",SAÍDAS[Mês],N$5,SAÍDAS[Ano],$B$5,SAÍDAS[Subcategoria],$B658),SUMIFS(SAÍDAS[Valor],SAÍDAS[Categoria],$B$639,SAÍDAS[Mês],N$5,SAÍDAS[Ano],$B$5,SAÍDAS[Subcategoria],$B658))))</f>
        <v/>
      </c>
      <c r="O658" s="57">
        <f t="shared" si="28"/>
        <v>0</v>
      </c>
    </row>
    <row r="659" spans="2:15" x14ac:dyDescent="0.3">
      <c r="B659" s="93" t="str">
        <f>IF('PLANO DE CONTAS'!D158="","",'PLANO DE CONTAS'!D158)</f>
        <v/>
      </c>
      <c r="C659" s="61" t="str">
        <f>IF($B659="","",IF($B$639="","",IF($F$4=1,SUMIFS(SAÍDAS[Valor],SAÍDAS[Categoria],$B$639,SAÍDAS[Status],"Concluído",SAÍDAS[Mês],C$5,SAÍDAS[Ano],$B$5,SAÍDAS[Subcategoria],$B659),SUMIFS(SAÍDAS[Valor],SAÍDAS[Categoria],$B$639,SAÍDAS[Mês],C$5,SAÍDAS[Ano],$B$5,SAÍDAS[Subcategoria],$B659))))</f>
        <v/>
      </c>
      <c r="D659" s="61" t="str">
        <f>IF($B659="","",IF($B$639="","",IF($F$4=1,SUMIFS(SAÍDAS[Valor],SAÍDAS[Categoria],$B$639,SAÍDAS[Status],"Concluído",SAÍDAS[Mês],D$5,SAÍDAS[Ano],$B$5,SAÍDAS[Subcategoria],$B659),SUMIFS(SAÍDAS[Valor],SAÍDAS[Categoria],$B$639,SAÍDAS[Mês],D$5,SAÍDAS[Ano],$B$5,SAÍDAS[Subcategoria],$B659))))</f>
        <v/>
      </c>
      <c r="E659" s="61" t="str">
        <f>IF($B659="","",IF($B$639="","",IF($F$4=1,SUMIFS(SAÍDAS[Valor],SAÍDAS[Categoria],$B$639,SAÍDAS[Status],"Concluído",SAÍDAS[Mês],E$5,SAÍDAS[Ano],$B$5,SAÍDAS[Subcategoria],$B659),SUMIFS(SAÍDAS[Valor],SAÍDAS[Categoria],$B$639,SAÍDAS[Mês],E$5,SAÍDAS[Ano],$B$5,SAÍDAS[Subcategoria],$B659))))</f>
        <v/>
      </c>
      <c r="F659" s="61" t="str">
        <f>IF($B659="","",IF($B$639="","",IF($F$4=1,SUMIFS(SAÍDAS[Valor],SAÍDAS[Categoria],$B$639,SAÍDAS[Status],"Concluído",SAÍDAS[Mês],F$5,SAÍDAS[Ano],$B$5,SAÍDAS[Subcategoria],$B659),SUMIFS(SAÍDAS[Valor],SAÍDAS[Categoria],$B$639,SAÍDAS[Mês],F$5,SAÍDAS[Ano],$B$5,SAÍDAS[Subcategoria],$B659))))</f>
        <v/>
      </c>
      <c r="G659" s="61" t="str">
        <f>IF($B659="","",IF($B$639="","",IF($F$4=1,SUMIFS(SAÍDAS[Valor],SAÍDAS[Categoria],$B$639,SAÍDAS[Status],"Concluído",SAÍDAS[Mês],G$5,SAÍDAS[Ano],$B$5,SAÍDAS[Subcategoria],$B659),SUMIFS(SAÍDAS[Valor],SAÍDAS[Categoria],$B$639,SAÍDAS[Mês],G$5,SAÍDAS[Ano],$B$5,SAÍDAS[Subcategoria],$B659))))</f>
        <v/>
      </c>
      <c r="H659" s="61" t="str">
        <f>IF($B659="","",IF($B$639="","",IF($F$4=1,SUMIFS(SAÍDAS[Valor],SAÍDAS[Categoria],$B$639,SAÍDAS[Status],"Concluído",SAÍDAS[Mês],H$5,SAÍDAS[Ano],$B$5,SAÍDAS[Subcategoria],$B659),SUMIFS(SAÍDAS[Valor],SAÍDAS[Categoria],$B$639,SAÍDAS[Mês],H$5,SAÍDAS[Ano],$B$5,SAÍDAS[Subcategoria],$B659))))</f>
        <v/>
      </c>
      <c r="I659" s="61" t="str">
        <f>IF($B659="","",IF($B$639="","",IF($F$4=1,SUMIFS(SAÍDAS[Valor],SAÍDAS[Categoria],$B$639,SAÍDAS[Status],"Concluído",SAÍDAS[Mês],I$5,SAÍDAS[Ano],$B$5,SAÍDAS[Subcategoria],$B659),SUMIFS(SAÍDAS[Valor],SAÍDAS[Categoria],$B$639,SAÍDAS[Mês],I$5,SAÍDAS[Ano],$B$5,SAÍDAS[Subcategoria],$B659))))</f>
        <v/>
      </c>
      <c r="J659" s="61" t="str">
        <f>IF($B659="","",IF($B$639="","",IF($F$4=1,SUMIFS(SAÍDAS[Valor],SAÍDAS[Categoria],$B$639,SAÍDAS[Status],"Concluído",SAÍDAS[Mês],J$5,SAÍDAS[Ano],$B$5,SAÍDAS[Subcategoria],$B659),SUMIFS(SAÍDAS[Valor],SAÍDAS[Categoria],$B$639,SAÍDAS[Mês],J$5,SAÍDAS[Ano],$B$5,SAÍDAS[Subcategoria],$B659))))</f>
        <v/>
      </c>
      <c r="K659" s="61" t="str">
        <f>IF($B659="","",IF($B$639="","",IF($F$4=1,SUMIFS(SAÍDAS[Valor],SAÍDAS[Categoria],$B$639,SAÍDAS[Status],"Concluído",SAÍDAS[Mês],K$5,SAÍDAS[Ano],$B$5,SAÍDAS[Subcategoria],$B659),SUMIFS(SAÍDAS[Valor],SAÍDAS[Categoria],$B$639,SAÍDAS[Mês],K$5,SAÍDAS[Ano],$B$5,SAÍDAS[Subcategoria],$B659))))</f>
        <v/>
      </c>
      <c r="L659" s="61" t="str">
        <f>IF($B659="","",IF($B$639="","",IF($F$4=1,SUMIFS(SAÍDAS[Valor],SAÍDAS[Categoria],$B$639,SAÍDAS[Status],"Concluído",SAÍDAS[Mês],L$5,SAÍDAS[Ano],$B$5,SAÍDAS[Subcategoria],$B659),SUMIFS(SAÍDAS[Valor],SAÍDAS[Categoria],$B$639,SAÍDAS[Mês],L$5,SAÍDAS[Ano],$B$5,SAÍDAS[Subcategoria],$B659))))</f>
        <v/>
      </c>
      <c r="M659" s="61" t="str">
        <f>IF($B659="","",IF($B$639="","",IF($F$4=1,SUMIFS(SAÍDAS[Valor],SAÍDAS[Categoria],$B$639,SAÍDAS[Status],"Concluído",SAÍDAS[Mês],M$5,SAÍDAS[Ano],$B$5,SAÍDAS[Subcategoria],$B659),SUMIFS(SAÍDAS[Valor],SAÍDAS[Categoria],$B$639,SAÍDAS[Mês],M$5,SAÍDAS[Ano],$B$5,SAÍDAS[Subcategoria],$B659))))</f>
        <v/>
      </c>
      <c r="N659" s="61" t="str">
        <f>IF($B659="","",IF($B$639="","",IF($F$4=1,SUMIFS(SAÍDAS[Valor],SAÍDAS[Categoria],$B$639,SAÍDAS[Status],"Concluído",SAÍDAS[Mês],N$5,SAÍDAS[Ano],$B$5,SAÍDAS[Subcategoria],$B659),SUMIFS(SAÍDAS[Valor],SAÍDAS[Categoria],$B$639,SAÍDAS[Mês],N$5,SAÍDAS[Ano],$B$5,SAÍDAS[Subcategoria],$B659))))</f>
        <v/>
      </c>
      <c r="O659" s="57">
        <f t="shared" si="28"/>
        <v>0</v>
      </c>
    </row>
    <row r="660" spans="2:15" x14ac:dyDescent="0.3">
      <c r="B660" s="92" t="str">
        <f>IF('PLANO DE CONTAS'!F138="","",'PLANO DE CONTAS'!F138)</f>
        <v/>
      </c>
      <c r="C660" s="95" t="str">
        <f>IF($B660="","",IF($F$4=1,SUMIFS(SAÍDAS[Valor],SAÍDAS[Categoria],$B660,SAÍDAS[Status],"Concluído",SAÍDAS[Mês],C$5,SAÍDAS[Ano],$B$5),SUMIFS(SAÍDAS[Valor],SAÍDAS[Categoria],$B660,SAÍDAS[Mês],C$5,SAÍDAS[Ano],$B$5)))</f>
        <v/>
      </c>
      <c r="D660" s="95" t="str">
        <f>IF($B660="","",IF($F$4=1,SUMIFS(SAÍDAS[Valor],SAÍDAS[Categoria],$B660,SAÍDAS[Status],"Concluído",SAÍDAS[Mês],D$5,SAÍDAS[Ano],$B$5),SUMIFS(SAÍDAS[Valor],SAÍDAS[Categoria],$B660,SAÍDAS[Mês],D$5,SAÍDAS[Ano],$B$5)))</f>
        <v/>
      </c>
      <c r="E660" s="95" t="str">
        <f>IF($B660="","",IF($F$4=1,SUMIFS(SAÍDAS[Valor],SAÍDAS[Categoria],$B660,SAÍDAS[Status],"Concluído",SAÍDAS[Mês],E$5,SAÍDAS[Ano],$B$5),SUMIFS(SAÍDAS[Valor],SAÍDAS[Categoria],$B660,SAÍDAS[Mês],E$5,SAÍDAS[Ano],$B$5)))</f>
        <v/>
      </c>
      <c r="F660" s="95" t="str">
        <f>IF($B660="","",IF($F$4=1,SUMIFS(SAÍDAS[Valor],SAÍDAS[Categoria],$B660,SAÍDAS[Status],"Concluído",SAÍDAS[Mês],F$5,SAÍDAS[Ano],$B$5),SUMIFS(SAÍDAS[Valor],SAÍDAS[Categoria],$B660,SAÍDAS[Mês],F$5,SAÍDAS[Ano],$B$5)))</f>
        <v/>
      </c>
      <c r="G660" s="95" t="str">
        <f>IF($B660="","",IF($F$4=1,SUMIFS(SAÍDAS[Valor],SAÍDAS[Categoria],$B660,SAÍDAS[Status],"Concluído",SAÍDAS[Mês],G$5,SAÍDAS[Ano],$B$5),SUMIFS(SAÍDAS[Valor],SAÍDAS[Categoria],$B660,SAÍDAS[Mês],G$5,SAÍDAS[Ano],$B$5)))</f>
        <v/>
      </c>
      <c r="H660" s="95" t="str">
        <f>IF($B660="","",IF($F$4=1,SUMIFS(SAÍDAS[Valor],SAÍDAS[Categoria],$B660,SAÍDAS[Status],"Concluído",SAÍDAS[Mês],H$5,SAÍDAS[Ano],$B$5),SUMIFS(SAÍDAS[Valor],SAÍDAS[Categoria],$B660,SAÍDAS[Mês],H$5,SAÍDAS[Ano],$B$5)))</f>
        <v/>
      </c>
      <c r="I660" s="95" t="str">
        <f>IF($B660="","",IF($F$4=1,SUMIFS(SAÍDAS[Valor],SAÍDAS[Categoria],$B660,SAÍDAS[Status],"Concluído",SAÍDAS[Mês],I$5,SAÍDAS[Ano],$B$5),SUMIFS(SAÍDAS[Valor],SAÍDAS[Categoria],$B660,SAÍDAS[Mês],I$5,SAÍDAS[Ano],$B$5)))</f>
        <v/>
      </c>
      <c r="J660" s="95" t="str">
        <f>IF($B660="","",IF($F$4=1,SUMIFS(SAÍDAS[Valor],SAÍDAS[Categoria],$B660,SAÍDAS[Status],"Concluído",SAÍDAS[Mês],J$5,SAÍDAS[Ano],$B$5),SUMIFS(SAÍDAS[Valor],SAÍDAS[Categoria],$B660,SAÍDAS[Mês],J$5,SAÍDAS[Ano],$B$5)))</f>
        <v/>
      </c>
      <c r="K660" s="95" t="str">
        <f>IF($B660="","",IF($F$4=1,SUMIFS(SAÍDAS[Valor],SAÍDAS[Categoria],$B660,SAÍDAS[Status],"Concluído",SAÍDAS[Mês],K$5,SAÍDAS[Ano],$B$5),SUMIFS(SAÍDAS[Valor],SAÍDAS[Categoria],$B660,SAÍDAS[Mês],K$5,SAÍDAS[Ano],$B$5)))</f>
        <v/>
      </c>
      <c r="L660" s="95" t="str">
        <f>IF($B660="","",IF($F$4=1,SUMIFS(SAÍDAS[Valor],SAÍDAS[Categoria],$B660,SAÍDAS[Status],"Concluído",SAÍDAS[Mês],L$5,SAÍDAS[Ano],$B$5),SUMIFS(SAÍDAS[Valor],SAÍDAS[Categoria],$B660,SAÍDAS[Mês],L$5,SAÍDAS[Ano],$B$5)))</f>
        <v/>
      </c>
      <c r="M660" s="95" t="str">
        <f>IF($B660="","",IF($F$4=1,SUMIFS(SAÍDAS[Valor],SAÍDAS[Categoria],$B660,SAÍDAS[Status],"Concluído",SAÍDAS[Mês],M$5,SAÍDAS[Ano],$B$5),SUMIFS(SAÍDAS[Valor],SAÍDAS[Categoria],$B660,SAÍDAS[Mês],M$5,SAÍDAS[Ano],$B$5)))</f>
        <v/>
      </c>
      <c r="N660" s="95" t="str">
        <f>IF($B660="","",IF($F$4=1,SUMIFS(SAÍDAS[Valor],SAÍDAS[Categoria],$B660,SAÍDAS[Status],"Concluído",SAÍDAS[Mês],N$5,SAÍDAS[Ano],$B$5),SUMIFS(SAÍDAS[Valor],SAÍDAS[Categoria],$B660,SAÍDAS[Mês],N$5,SAÍDAS[Ano],$B$5)))</f>
        <v/>
      </c>
      <c r="O660" s="57">
        <f t="shared" si="27"/>
        <v>0</v>
      </c>
    </row>
    <row r="661" spans="2:15" x14ac:dyDescent="0.3">
      <c r="B661" s="93" t="str">
        <f>IF('PLANO DE CONTAS'!F139="","",'PLANO DE CONTAS'!F139)</f>
        <v/>
      </c>
      <c r="C661" s="61" t="str">
        <f>IF($B661="","",IF($B$660="","",IF($F$4=1,SUMIFS(SAÍDAS[Valor],SAÍDAS[Categoria],$B$660,SAÍDAS[Status],"Concluído",SAÍDAS[Mês],C$5,SAÍDAS[Ano],$B$5,SAÍDAS[Subcategoria],$B661),SUMIFS(SAÍDAS[Valor],SAÍDAS[Categoria],$B$660,SAÍDAS[Mês],C$5,SAÍDAS[Ano],$B$5,SAÍDAS[Subcategoria],$B661))))</f>
        <v/>
      </c>
      <c r="D661" s="61" t="str">
        <f>IF($B661="","",IF($B$660="","",IF($F$4=1,SUMIFS(SAÍDAS[Valor],SAÍDAS[Categoria],$B$660,SAÍDAS[Status],"Concluído",SAÍDAS[Mês],D$5,SAÍDAS[Ano],$B$5,SAÍDAS[Subcategoria],$B661),SUMIFS(SAÍDAS[Valor],SAÍDAS[Categoria],$B$660,SAÍDAS[Mês],D$5,SAÍDAS[Ano],$B$5,SAÍDAS[Subcategoria],$B661))))</f>
        <v/>
      </c>
      <c r="E661" s="61" t="str">
        <f>IF($B661="","",IF($B$660="","",IF($F$4=1,SUMIFS(SAÍDAS[Valor],SAÍDAS[Categoria],$B$660,SAÍDAS[Status],"Concluído",SAÍDAS[Mês],E$5,SAÍDAS[Ano],$B$5,SAÍDAS[Subcategoria],$B661),SUMIFS(SAÍDAS[Valor],SAÍDAS[Categoria],$B$660,SAÍDAS[Mês],E$5,SAÍDAS[Ano],$B$5,SAÍDAS[Subcategoria],$B661))))</f>
        <v/>
      </c>
      <c r="F661" s="61" t="str">
        <f>IF($B661="","",IF($B$660="","",IF($F$4=1,SUMIFS(SAÍDAS[Valor],SAÍDAS[Categoria],$B$660,SAÍDAS[Status],"Concluído",SAÍDAS[Mês],F$5,SAÍDAS[Ano],$B$5,SAÍDAS[Subcategoria],$B661),SUMIFS(SAÍDAS[Valor],SAÍDAS[Categoria],$B$660,SAÍDAS[Mês],F$5,SAÍDAS[Ano],$B$5,SAÍDAS[Subcategoria],$B661))))</f>
        <v/>
      </c>
      <c r="G661" s="61" t="str">
        <f>IF($B661="","",IF($B$660="","",IF($F$4=1,SUMIFS(SAÍDAS[Valor],SAÍDAS[Categoria],$B$660,SAÍDAS[Status],"Concluído",SAÍDAS[Mês],G$5,SAÍDAS[Ano],$B$5,SAÍDAS[Subcategoria],$B661),SUMIFS(SAÍDAS[Valor],SAÍDAS[Categoria],$B$660,SAÍDAS[Mês],G$5,SAÍDAS[Ano],$B$5,SAÍDAS[Subcategoria],$B661))))</f>
        <v/>
      </c>
      <c r="H661" s="61" t="str">
        <f>IF($B661="","",IF($B$660="","",IF($F$4=1,SUMIFS(SAÍDAS[Valor],SAÍDAS[Categoria],$B$660,SAÍDAS[Status],"Concluído",SAÍDAS[Mês],H$5,SAÍDAS[Ano],$B$5,SAÍDAS[Subcategoria],$B661),SUMIFS(SAÍDAS[Valor],SAÍDAS[Categoria],$B$660,SAÍDAS[Mês],H$5,SAÍDAS[Ano],$B$5,SAÍDAS[Subcategoria],$B661))))</f>
        <v/>
      </c>
      <c r="I661" s="61" t="str">
        <f>IF($B661="","",IF($B$660="","",IF($F$4=1,SUMIFS(SAÍDAS[Valor],SAÍDAS[Categoria],$B$660,SAÍDAS[Status],"Concluído",SAÍDAS[Mês],I$5,SAÍDAS[Ano],$B$5,SAÍDAS[Subcategoria],$B661),SUMIFS(SAÍDAS[Valor],SAÍDAS[Categoria],$B$660,SAÍDAS[Mês],I$5,SAÍDAS[Ano],$B$5,SAÍDAS[Subcategoria],$B661))))</f>
        <v/>
      </c>
      <c r="J661" s="61" t="str">
        <f>IF($B661="","",IF($B$660="","",IF($F$4=1,SUMIFS(SAÍDAS[Valor],SAÍDAS[Categoria],$B$660,SAÍDAS[Status],"Concluído",SAÍDAS[Mês],J$5,SAÍDAS[Ano],$B$5,SAÍDAS[Subcategoria],$B661),SUMIFS(SAÍDAS[Valor],SAÍDAS[Categoria],$B$660,SAÍDAS[Mês],J$5,SAÍDAS[Ano],$B$5,SAÍDAS[Subcategoria],$B661))))</f>
        <v/>
      </c>
      <c r="K661" s="61" t="str">
        <f>IF($B661="","",IF($B$660="","",IF($F$4=1,SUMIFS(SAÍDAS[Valor],SAÍDAS[Categoria],$B$660,SAÍDAS[Status],"Concluído",SAÍDAS[Mês],K$5,SAÍDAS[Ano],$B$5,SAÍDAS[Subcategoria],$B661),SUMIFS(SAÍDAS[Valor],SAÍDAS[Categoria],$B$660,SAÍDAS[Mês],K$5,SAÍDAS[Ano],$B$5,SAÍDAS[Subcategoria],$B661))))</f>
        <v/>
      </c>
      <c r="L661" s="61" t="str">
        <f>IF($B661="","",IF($B$660="","",IF($F$4=1,SUMIFS(SAÍDAS[Valor],SAÍDAS[Categoria],$B$660,SAÍDAS[Status],"Concluído",SAÍDAS[Mês],L$5,SAÍDAS[Ano],$B$5,SAÍDAS[Subcategoria],$B661),SUMIFS(SAÍDAS[Valor],SAÍDAS[Categoria],$B$660,SAÍDAS[Mês],L$5,SAÍDAS[Ano],$B$5,SAÍDAS[Subcategoria],$B661))))</f>
        <v/>
      </c>
      <c r="M661" s="61" t="str">
        <f>IF($B661="","",IF($B$660="","",IF($F$4=1,SUMIFS(SAÍDAS[Valor],SAÍDAS[Categoria],$B$660,SAÍDAS[Status],"Concluído",SAÍDAS[Mês],M$5,SAÍDAS[Ano],$B$5,SAÍDAS[Subcategoria],$B661),SUMIFS(SAÍDAS[Valor],SAÍDAS[Categoria],$B$660,SAÍDAS[Mês],M$5,SAÍDAS[Ano],$B$5,SAÍDAS[Subcategoria],$B661))))</f>
        <v/>
      </c>
      <c r="N661" s="61" t="str">
        <f>IF($B661="","",IF($B$660="","",IF($F$4=1,SUMIFS(SAÍDAS[Valor],SAÍDAS[Categoria],$B$660,SAÍDAS[Status],"Concluído",SAÍDAS[Mês],N$5,SAÍDAS[Ano],$B$5,SAÍDAS[Subcategoria],$B661),SUMIFS(SAÍDAS[Valor],SAÍDAS[Categoria],$B$660,SAÍDAS[Mês],N$5,SAÍDAS[Ano],$B$5,SAÍDAS[Subcategoria],$B661))))</f>
        <v/>
      </c>
      <c r="O661" s="57">
        <f t="shared" si="27"/>
        <v>0</v>
      </c>
    </row>
    <row r="662" spans="2:15" x14ac:dyDescent="0.3">
      <c r="B662" s="93" t="str">
        <f>IF('PLANO DE CONTAS'!F140="","",'PLANO DE CONTAS'!F140)</f>
        <v/>
      </c>
      <c r="C662" s="61" t="str">
        <f>IF($B662="","",IF($B$660="","",IF($F$4=1,SUMIFS(SAÍDAS[Valor],SAÍDAS[Categoria],$B$660,SAÍDAS[Status],"Concluído",SAÍDAS[Mês],C$5,SAÍDAS[Ano],$B$5,SAÍDAS[Subcategoria],$B662),SUMIFS(SAÍDAS[Valor],SAÍDAS[Categoria],$B$660,SAÍDAS[Mês],C$5,SAÍDAS[Ano],$B$5,SAÍDAS[Subcategoria],$B662))))</f>
        <v/>
      </c>
      <c r="D662" s="61" t="str">
        <f>IF($B662="","",IF($B$660="","",IF($F$4=1,SUMIFS(SAÍDAS[Valor],SAÍDAS[Categoria],$B$660,SAÍDAS[Status],"Concluído",SAÍDAS[Mês],D$5,SAÍDAS[Ano],$B$5,SAÍDAS[Subcategoria],$B662),SUMIFS(SAÍDAS[Valor],SAÍDAS[Categoria],$B$660,SAÍDAS[Mês],D$5,SAÍDAS[Ano],$B$5,SAÍDAS[Subcategoria],$B662))))</f>
        <v/>
      </c>
      <c r="E662" s="61" t="str">
        <f>IF($B662="","",IF($B$660="","",IF($F$4=1,SUMIFS(SAÍDAS[Valor],SAÍDAS[Categoria],$B$660,SAÍDAS[Status],"Concluído",SAÍDAS[Mês],E$5,SAÍDAS[Ano],$B$5,SAÍDAS[Subcategoria],$B662),SUMIFS(SAÍDAS[Valor],SAÍDAS[Categoria],$B$660,SAÍDAS[Mês],E$5,SAÍDAS[Ano],$B$5,SAÍDAS[Subcategoria],$B662))))</f>
        <v/>
      </c>
      <c r="F662" s="61" t="str">
        <f>IF($B662="","",IF($B$660="","",IF($F$4=1,SUMIFS(SAÍDAS[Valor],SAÍDAS[Categoria],$B$660,SAÍDAS[Status],"Concluído",SAÍDAS[Mês],F$5,SAÍDAS[Ano],$B$5,SAÍDAS[Subcategoria],$B662),SUMIFS(SAÍDAS[Valor],SAÍDAS[Categoria],$B$660,SAÍDAS[Mês],F$5,SAÍDAS[Ano],$B$5,SAÍDAS[Subcategoria],$B662))))</f>
        <v/>
      </c>
      <c r="G662" s="61" t="str">
        <f>IF($B662="","",IF($B$660="","",IF($F$4=1,SUMIFS(SAÍDAS[Valor],SAÍDAS[Categoria],$B$660,SAÍDAS[Status],"Concluído",SAÍDAS[Mês],G$5,SAÍDAS[Ano],$B$5,SAÍDAS[Subcategoria],$B662),SUMIFS(SAÍDAS[Valor],SAÍDAS[Categoria],$B$660,SAÍDAS[Mês],G$5,SAÍDAS[Ano],$B$5,SAÍDAS[Subcategoria],$B662))))</f>
        <v/>
      </c>
      <c r="H662" s="61" t="str">
        <f>IF($B662="","",IF($B$660="","",IF($F$4=1,SUMIFS(SAÍDAS[Valor],SAÍDAS[Categoria],$B$660,SAÍDAS[Status],"Concluído",SAÍDAS[Mês],H$5,SAÍDAS[Ano],$B$5,SAÍDAS[Subcategoria],$B662),SUMIFS(SAÍDAS[Valor],SAÍDAS[Categoria],$B$660,SAÍDAS[Mês],H$5,SAÍDAS[Ano],$B$5,SAÍDAS[Subcategoria],$B662))))</f>
        <v/>
      </c>
      <c r="I662" s="61" t="str">
        <f>IF($B662="","",IF($B$660="","",IF($F$4=1,SUMIFS(SAÍDAS[Valor],SAÍDAS[Categoria],$B$660,SAÍDAS[Status],"Concluído",SAÍDAS[Mês],I$5,SAÍDAS[Ano],$B$5,SAÍDAS[Subcategoria],$B662),SUMIFS(SAÍDAS[Valor],SAÍDAS[Categoria],$B$660,SAÍDAS[Mês],I$5,SAÍDAS[Ano],$B$5,SAÍDAS[Subcategoria],$B662))))</f>
        <v/>
      </c>
      <c r="J662" s="61" t="str">
        <f>IF($B662="","",IF($B$660="","",IF($F$4=1,SUMIFS(SAÍDAS[Valor],SAÍDAS[Categoria],$B$660,SAÍDAS[Status],"Concluído",SAÍDAS[Mês],J$5,SAÍDAS[Ano],$B$5,SAÍDAS[Subcategoria],$B662),SUMIFS(SAÍDAS[Valor],SAÍDAS[Categoria],$B$660,SAÍDAS[Mês],J$5,SAÍDAS[Ano],$B$5,SAÍDAS[Subcategoria],$B662))))</f>
        <v/>
      </c>
      <c r="K662" s="61" t="str">
        <f>IF($B662="","",IF($B$660="","",IF($F$4=1,SUMIFS(SAÍDAS[Valor],SAÍDAS[Categoria],$B$660,SAÍDAS[Status],"Concluído",SAÍDAS[Mês],K$5,SAÍDAS[Ano],$B$5,SAÍDAS[Subcategoria],$B662),SUMIFS(SAÍDAS[Valor],SAÍDAS[Categoria],$B$660,SAÍDAS[Mês],K$5,SAÍDAS[Ano],$B$5,SAÍDAS[Subcategoria],$B662))))</f>
        <v/>
      </c>
      <c r="L662" s="61" t="str">
        <f>IF($B662="","",IF($B$660="","",IF($F$4=1,SUMIFS(SAÍDAS[Valor],SAÍDAS[Categoria],$B$660,SAÍDAS[Status],"Concluído",SAÍDAS[Mês],L$5,SAÍDAS[Ano],$B$5,SAÍDAS[Subcategoria],$B662),SUMIFS(SAÍDAS[Valor],SAÍDAS[Categoria],$B$660,SAÍDAS[Mês],L$5,SAÍDAS[Ano],$B$5,SAÍDAS[Subcategoria],$B662))))</f>
        <v/>
      </c>
      <c r="M662" s="61" t="str">
        <f>IF($B662="","",IF($B$660="","",IF($F$4=1,SUMIFS(SAÍDAS[Valor],SAÍDAS[Categoria],$B$660,SAÍDAS[Status],"Concluído",SAÍDAS[Mês],M$5,SAÍDAS[Ano],$B$5,SAÍDAS[Subcategoria],$B662),SUMIFS(SAÍDAS[Valor],SAÍDAS[Categoria],$B$660,SAÍDAS[Mês],M$5,SAÍDAS[Ano],$B$5,SAÍDAS[Subcategoria],$B662))))</f>
        <v/>
      </c>
      <c r="N662" s="61" t="str">
        <f>IF($B662="","",IF($B$660="","",IF($F$4=1,SUMIFS(SAÍDAS[Valor],SAÍDAS[Categoria],$B$660,SAÍDAS[Status],"Concluído",SAÍDAS[Mês],N$5,SAÍDAS[Ano],$B$5,SAÍDAS[Subcategoria],$B662),SUMIFS(SAÍDAS[Valor],SAÍDAS[Categoria],$B$660,SAÍDAS[Mês],N$5,SAÍDAS[Ano],$B$5,SAÍDAS[Subcategoria],$B662))))</f>
        <v/>
      </c>
      <c r="O662" s="57">
        <f t="shared" ref="O662:O680" si="29">SUBTOTAL(9,C662,D662,E662,F662,G662,H662,I662,J662,K662,L662,M662,N662)</f>
        <v>0</v>
      </c>
    </row>
    <row r="663" spans="2:15" x14ac:dyDescent="0.3">
      <c r="B663" s="93" t="str">
        <f>IF('PLANO DE CONTAS'!F141="","",'PLANO DE CONTAS'!F141)</f>
        <v/>
      </c>
      <c r="C663" s="61" t="str">
        <f>IF($B663="","",IF($B$660="","",IF($F$4=1,SUMIFS(SAÍDAS[Valor],SAÍDAS[Categoria],$B$660,SAÍDAS[Status],"Concluído",SAÍDAS[Mês],C$5,SAÍDAS[Ano],$B$5,SAÍDAS[Subcategoria],$B663),SUMIFS(SAÍDAS[Valor],SAÍDAS[Categoria],$B$660,SAÍDAS[Mês],C$5,SAÍDAS[Ano],$B$5,SAÍDAS[Subcategoria],$B663))))</f>
        <v/>
      </c>
      <c r="D663" s="61" t="str">
        <f>IF($B663="","",IF($B$660="","",IF($F$4=1,SUMIFS(SAÍDAS[Valor],SAÍDAS[Categoria],$B$660,SAÍDAS[Status],"Concluído",SAÍDAS[Mês],D$5,SAÍDAS[Ano],$B$5,SAÍDAS[Subcategoria],$B663),SUMIFS(SAÍDAS[Valor],SAÍDAS[Categoria],$B$660,SAÍDAS[Mês],D$5,SAÍDAS[Ano],$B$5,SAÍDAS[Subcategoria],$B663))))</f>
        <v/>
      </c>
      <c r="E663" s="61" t="str">
        <f>IF($B663="","",IF($B$660="","",IF($F$4=1,SUMIFS(SAÍDAS[Valor],SAÍDAS[Categoria],$B$660,SAÍDAS[Status],"Concluído",SAÍDAS[Mês],E$5,SAÍDAS[Ano],$B$5,SAÍDAS[Subcategoria],$B663),SUMIFS(SAÍDAS[Valor],SAÍDAS[Categoria],$B$660,SAÍDAS[Mês],E$5,SAÍDAS[Ano],$B$5,SAÍDAS[Subcategoria],$B663))))</f>
        <v/>
      </c>
      <c r="F663" s="61" t="str">
        <f>IF($B663="","",IF($B$660="","",IF($F$4=1,SUMIFS(SAÍDAS[Valor],SAÍDAS[Categoria],$B$660,SAÍDAS[Status],"Concluído",SAÍDAS[Mês],F$5,SAÍDAS[Ano],$B$5,SAÍDAS[Subcategoria],$B663),SUMIFS(SAÍDAS[Valor],SAÍDAS[Categoria],$B$660,SAÍDAS[Mês],F$5,SAÍDAS[Ano],$B$5,SAÍDAS[Subcategoria],$B663))))</f>
        <v/>
      </c>
      <c r="G663" s="61" t="str">
        <f>IF($B663="","",IF($B$660="","",IF($F$4=1,SUMIFS(SAÍDAS[Valor],SAÍDAS[Categoria],$B$660,SAÍDAS[Status],"Concluído",SAÍDAS[Mês],G$5,SAÍDAS[Ano],$B$5,SAÍDAS[Subcategoria],$B663),SUMIFS(SAÍDAS[Valor],SAÍDAS[Categoria],$B$660,SAÍDAS[Mês],G$5,SAÍDAS[Ano],$B$5,SAÍDAS[Subcategoria],$B663))))</f>
        <v/>
      </c>
      <c r="H663" s="61" t="str">
        <f>IF($B663="","",IF($B$660="","",IF($F$4=1,SUMIFS(SAÍDAS[Valor],SAÍDAS[Categoria],$B$660,SAÍDAS[Status],"Concluído",SAÍDAS[Mês],H$5,SAÍDAS[Ano],$B$5,SAÍDAS[Subcategoria],$B663),SUMIFS(SAÍDAS[Valor],SAÍDAS[Categoria],$B$660,SAÍDAS[Mês],H$5,SAÍDAS[Ano],$B$5,SAÍDAS[Subcategoria],$B663))))</f>
        <v/>
      </c>
      <c r="I663" s="61" t="str">
        <f>IF($B663="","",IF($B$660="","",IF($F$4=1,SUMIFS(SAÍDAS[Valor],SAÍDAS[Categoria],$B$660,SAÍDAS[Status],"Concluído",SAÍDAS[Mês],I$5,SAÍDAS[Ano],$B$5,SAÍDAS[Subcategoria],$B663),SUMIFS(SAÍDAS[Valor],SAÍDAS[Categoria],$B$660,SAÍDAS[Mês],I$5,SAÍDAS[Ano],$B$5,SAÍDAS[Subcategoria],$B663))))</f>
        <v/>
      </c>
      <c r="J663" s="61" t="str">
        <f>IF($B663="","",IF($B$660="","",IF($F$4=1,SUMIFS(SAÍDAS[Valor],SAÍDAS[Categoria],$B$660,SAÍDAS[Status],"Concluído",SAÍDAS[Mês],J$5,SAÍDAS[Ano],$B$5,SAÍDAS[Subcategoria],$B663),SUMIFS(SAÍDAS[Valor],SAÍDAS[Categoria],$B$660,SAÍDAS[Mês],J$5,SAÍDAS[Ano],$B$5,SAÍDAS[Subcategoria],$B663))))</f>
        <v/>
      </c>
      <c r="K663" s="61" t="str">
        <f>IF($B663="","",IF($B$660="","",IF($F$4=1,SUMIFS(SAÍDAS[Valor],SAÍDAS[Categoria],$B$660,SAÍDAS[Status],"Concluído",SAÍDAS[Mês],K$5,SAÍDAS[Ano],$B$5,SAÍDAS[Subcategoria],$B663),SUMIFS(SAÍDAS[Valor],SAÍDAS[Categoria],$B$660,SAÍDAS[Mês],K$5,SAÍDAS[Ano],$B$5,SAÍDAS[Subcategoria],$B663))))</f>
        <v/>
      </c>
      <c r="L663" s="61" t="str">
        <f>IF($B663="","",IF($B$660="","",IF($F$4=1,SUMIFS(SAÍDAS[Valor],SAÍDAS[Categoria],$B$660,SAÍDAS[Status],"Concluído",SAÍDAS[Mês],L$5,SAÍDAS[Ano],$B$5,SAÍDAS[Subcategoria],$B663),SUMIFS(SAÍDAS[Valor],SAÍDAS[Categoria],$B$660,SAÍDAS[Mês],L$5,SAÍDAS[Ano],$B$5,SAÍDAS[Subcategoria],$B663))))</f>
        <v/>
      </c>
      <c r="M663" s="61" t="str">
        <f>IF($B663="","",IF($B$660="","",IF($F$4=1,SUMIFS(SAÍDAS[Valor],SAÍDAS[Categoria],$B$660,SAÍDAS[Status],"Concluído",SAÍDAS[Mês],M$5,SAÍDAS[Ano],$B$5,SAÍDAS[Subcategoria],$B663),SUMIFS(SAÍDAS[Valor],SAÍDAS[Categoria],$B$660,SAÍDAS[Mês],M$5,SAÍDAS[Ano],$B$5,SAÍDAS[Subcategoria],$B663))))</f>
        <v/>
      </c>
      <c r="N663" s="61" t="str">
        <f>IF($B663="","",IF($B$660="","",IF($F$4=1,SUMIFS(SAÍDAS[Valor],SAÍDAS[Categoria],$B$660,SAÍDAS[Status],"Concluído",SAÍDAS[Mês],N$5,SAÍDAS[Ano],$B$5,SAÍDAS[Subcategoria],$B663),SUMIFS(SAÍDAS[Valor],SAÍDAS[Categoria],$B$660,SAÍDAS[Mês],N$5,SAÍDAS[Ano],$B$5,SAÍDAS[Subcategoria],$B663))))</f>
        <v/>
      </c>
      <c r="O663" s="57">
        <f t="shared" si="29"/>
        <v>0</v>
      </c>
    </row>
    <row r="664" spans="2:15" x14ac:dyDescent="0.3">
      <c r="B664" s="93" t="str">
        <f>IF('PLANO DE CONTAS'!F142="","",'PLANO DE CONTAS'!F142)</f>
        <v/>
      </c>
      <c r="C664" s="61" t="str">
        <f>IF($B664="","",IF($B$660="","",IF($F$4=1,SUMIFS(SAÍDAS[Valor],SAÍDAS[Categoria],$B$660,SAÍDAS[Status],"Concluído",SAÍDAS[Mês],C$5,SAÍDAS[Ano],$B$5,SAÍDAS[Subcategoria],$B664),SUMIFS(SAÍDAS[Valor],SAÍDAS[Categoria],$B$660,SAÍDAS[Mês],C$5,SAÍDAS[Ano],$B$5,SAÍDAS[Subcategoria],$B664))))</f>
        <v/>
      </c>
      <c r="D664" s="61" t="str">
        <f>IF($B664="","",IF($B$660="","",IF($F$4=1,SUMIFS(SAÍDAS[Valor],SAÍDAS[Categoria],$B$660,SAÍDAS[Status],"Concluído",SAÍDAS[Mês],D$5,SAÍDAS[Ano],$B$5,SAÍDAS[Subcategoria],$B664),SUMIFS(SAÍDAS[Valor],SAÍDAS[Categoria],$B$660,SAÍDAS[Mês],D$5,SAÍDAS[Ano],$B$5,SAÍDAS[Subcategoria],$B664))))</f>
        <v/>
      </c>
      <c r="E664" s="61" t="str">
        <f>IF($B664="","",IF($B$660="","",IF($F$4=1,SUMIFS(SAÍDAS[Valor],SAÍDAS[Categoria],$B$660,SAÍDAS[Status],"Concluído",SAÍDAS[Mês],E$5,SAÍDAS[Ano],$B$5,SAÍDAS[Subcategoria],$B664),SUMIFS(SAÍDAS[Valor],SAÍDAS[Categoria],$B$660,SAÍDAS[Mês],E$5,SAÍDAS[Ano],$B$5,SAÍDAS[Subcategoria],$B664))))</f>
        <v/>
      </c>
      <c r="F664" s="61" t="str">
        <f>IF($B664="","",IF($B$660="","",IF($F$4=1,SUMIFS(SAÍDAS[Valor],SAÍDAS[Categoria],$B$660,SAÍDAS[Status],"Concluído",SAÍDAS[Mês],F$5,SAÍDAS[Ano],$B$5,SAÍDAS[Subcategoria],$B664),SUMIFS(SAÍDAS[Valor],SAÍDAS[Categoria],$B$660,SAÍDAS[Mês],F$5,SAÍDAS[Ano],$B$5,SAÍDAS[Subcategoria],$B664))))</f>
        <v/>
      </c>
      <c r="G664" s="61" t="str">
        <f>IF($B664="","",IF($B$660="","",IF($F$4=1,SUMIFS(SAÍDAS[Valor],SAÍDAS[Categoria],$B$660,SAÍDAS[Status],"Concluído",SAÍDAS[Mês],G$5,SAÍDAS[Ano],$B$5,SAÍDAS[Subcategoria],$B664),SUMIFS(SAÍDAS[Valor],SAÍDAS[Categoria],$B$660,SAÍDAS[Mês],G$5,SAÍDAS[Ano],$B$5,SAÍDAS[Subcategoria],$B664))))</f>
        <v/>
      </c>
      <c r="H664" s="61" t="str">
        <f>IF($B664="","",IF($B$660="","",IF($F$4=1,SUMIFS(SAÍDAS[Valor],SAÍDAS[Categoria],$B$660,SAÍDAS[Status],"Concluído",SAÍDAS[Mês],H$5,SAÍDAS[Ano],$B$5,SAÍDAS[Subcategoria],$B664),SUMIFS(SAÍDAS[Valor],SAÍDAS[Categoria],$B$660,SAÍDAS[Mês],H$5,SAÍDAS[Ano],$B$5,SAÍDAS[Subcategoria],$B664))))</f>
        <v/>
      </c>
      <c r="I664" s="61" t="str">
        <f>IF($B664="","",IF($B$660="","",IF($F$4=1,SUMIFS(SAÍDAS[Valor],SAÍDAS[Categoria],$B$660,SAÍDAS[Status],"Concluído",SAÍDAS[Mês],I$5,SAÍDAS[Ano],$B$5,SAÍDAS[Subcategoria],$B664),SUMIFS(SAÍDAS[Valor],SAÍDAS[Categoria],$B$660,SAÍDAS[Mês],I$5,SAÍDAS[Ano],$B$5,SAÍDAS[Subcategoria],$B664))))</f>
        <v/>
      </c>
      <c r="J664" s="61" t="str">
        <f>IF($B664="","",IF($B$660="","",IF($F$4=1,SUMIFS(SAÍDAS[Valor],SAÍDAS[Categoria],$B$660,SAÍDAS[Status],"Concluído",SAÍDAS[Mês],J$5,SAÍDAS[Ano],$B$5,SAÍDAS[Subcategoria],$B664),SUMIFS(SAÍDAS[Valor],SAÍDAS[Categoria],$B$660,SAÍDAS[Mês],J$5,SAÍDAS[Ano],$B$5,SAÍDAS[Subcategoria],$B664))))</f>
        <v/>
      </c>
      <c r="K664" s="61" t="str">
        <f>IF($B664="","",IF($B$660="","",IF($F$4=1,SUMIFS(SAÍDAS[Valor],SAÍDAS[Categoria],$B$660,SAÍDAS[Status],"Concluído",SAÍDAS[Mês],K$5,SAÍDAS[Ano],$B$5,SAÍDAS[Subcategoria],$B664),SUMIFS(SAÍDAS[Valor],SAÍDAS[Categoria],$B$660,SAÍDAS[Mês],K$5,SAÍDAS[Ano],$B$5,SAÍDAS[Subcategoria],$B664))))</f>
        <v/>
      </c>
      <c r="L664" s="61" t="str">
        <f>IF($B664="","",IF($B$660="","",IF($F$4=1,SUMIFS(SAÍDAS[Valor],SAÍDAS[Categoria],$B$660,SAÍDAS[Status],"Concluído",SAÍDAS[Mês],L$5,SAÍDAS[Ano],$B$5,SAÍDAS[Subcategoria],$B664),SUMIFS(SAÍDAS[Valor],SAÍDAS[Categoria],$B$660,SAÍDAS[Mês],L$5,SAÍDAS[Ano],$B$5,SAÍDAS[Subcategoria],$B664))))</f>
        <v/>
      </c>
      <c r="M664" s="61" t="str">
        <f>IF($B664="","",IF($B$660="","",IF($F$4=1,SUMIFS(SAÍDAS[Valor],SAÍDAS[Categoria],$B$660,SAÍDAS[Status],"Concluído",SAÍDAS[Mês],M$5,SAÍDAS[Ano],$B$5,SAÍDAS[Subcategoria],$B664),SUMIFS(SAÍDAS[Valor],SAÍDAS[Categoria],$B$660,SAÍDAS[Mês],M$5,SAÍDAS[Ano],$B$5,SAÍDAS[Subcategoria],$B664))))</f>
        <v/>
      </c>
      <c r="N664" s="61" t="str">
        <f>IF($B664="","",IF($B$660="","",IF($F$4=1,SUMIFS(SAÍDAS[Valor],SAÍDAS[Categoria],$B$660,SAÍDAS[Status],"Concluído",SAÍDAS[Mês],N$5,SAÍDAS[Ano],$B$5,SAÍDAS[Subcategoria],$B664),SUMIFS(SAÍDAS[Valor],SAÍDAS[Categoria],$B$660,SAÍDAS[Mês],N$5,SAÍDAS[Ano],$B$5,SAÍDAS[Subcategoria],$B664))))</f>
        <v/>
      </c>
      <c r="O664" s="57">
        <f t="shared" si="29"/>
        <v>0</v>
      </c>
    </row>
    <row r="665" spans="2:15" x14ac:dyDescent="0.3">
      <c r="B665" s="93" t="str">
        <f>IF('PLANO DE CONTAS'!F143="","",'PLANO DE CONTAS'!F143)</f>
        <v/>
      </c>
      <c r="C665" s="61" t="str">
        <f>IF($B665="","",IF($B$660="","",IF($F$4=1,SUMIFS(SAÍDAS[Valor],SAÍDAS[Categoria],$B$660,SAÍDAS[Status],"Concluído",SAÍDAS[Mês],C$5,SAÍDAS[Ano],$B$5,SAÍDAS[Subcategoria],$B665),SUMIFS(SAÍDAS[Valor],SAÍDAS[Categoria],$B$660,SAÍDAS[Mês],C$5,SAÍDAS[Ano],$B$5,SAÍDAS[Subcategoria],$B665))))</f>
        <v/>
      </c>
      <c r="D665" s="61" t="str">
        <f>IF($B665="","",IF($B$660="","",IF($F$4=1,SUMIFS(SAÍDAS[Valor],SAÍDAS[Categoria],$B$660,SAÍDAS[Status],"Concluído",SAÍDAS[Mês],D$5,SAÍDAS[Ano],$B$5,SAÍDAS[Subcategoria],$B665),SUMIFS(SAÍDAS[Valor],SAÍDAS[Categoria],$B$660,SAÍDAS[Mês],D$5,SAÍDAS[Ano],$B$5,SAÍDAS[Subcategoria],$B665))))</f>
        <v/>
      </c>
      <c r="E665" s="61" t="str">
        <f>IF($B665="","",IF($B$660="","",IF($F$4=1,SUMIFS(SAÍDAS[Valor],SAÍDAS[Categoria],$B$660,SAÍDAS[Status],"Concluído",SAÍDAS[Mês],E$5,SAÍDAS[Ano],$B$5,SAÍDAS[Subcategoria],$B665),SUMIFS(SAÍDAS[Valor],SAÍDAS[Categoria],$B$660,SAÍDAS[Mês],E$5,SAÍDAS[Ano],$B$5,SAÍDAS[Subcategoria],$B665))))</f>
        <v/>
      </c>
      <c r="F665" s="61" t="str">
        <f>IF($B665="","",IF($B$660="","",IF($F$4=1,SUMIFS(SAÍDAS[Valor],SAÍDAS[Categoria],$B$660,SAÍDAS[Status],"Concluído",SAÍDAS[Mês],F$5,SAÍDAS[Ano],$B$5,SAÍDAS[Subcategoria],$B665),SUMIFS(SAÍDAS[Valor],SAÍDAS[Categoria],$B$660,SAÍDAS[Mês],F$5,SAÍDAS[Ano],$B$5,SAÍDAS[Subcategoria],$B665))))</f>
        <v/>
      </c>
      <c r="G665" s="61" t="str">
        <f>IF($B665="","",IF($B$660="","",IF($F$4=1,SUMIFS(SAÍDAS[Valor],SAÍDAS[Categoria],$B$660,SAÍDAS[Status],"Concluído",SAÍDAS[Mês],G$5,SAÍDAS[Ano],$B$5,SAÍDAS[Subcategoria],$B665),SUMIFS(SAÍDAS[Valor],SAÍDAS[Categoria],$B$660,SAÍDAS[Mês],G$5,SAÍDAS[Ano],$B$5,SAÍDAS[Subcategoria],$B665))))</f>
        <v/>
      </c>
      <c r="H665" s="61" t="str">
        <f>IF($B665="","",IF($B$660="","",IF($F$4=1,SUMIFS(SAÍDAS[Valor],SAÍDAS[Categoria],$B$660,SAÍDAS[Status],"Concluído",SAÍDAS[Mês],H$5,SAÍDAS[Ano],$B$5,SAÍDAS[Subcategoria],$B665),SUMIFS(SAÍDAS[Valor],SAÍDAS[Categoria],$B$660,SAÍDAS[Mês],H$5,SAÍDAS[Ano],$B$5,SAÍDAS[Subcategoria],$B665))))</f>
        <v/>
      </c>
      <c r="I665" s="61" t="str">
        <f>IF($B665="","",IF($B$660="","",IF($F$4=1,SUMIFS(SAÍDAS[Valor],SAÍDAS[Categoria],$B$660,SAÍDAS[Status],"Concluído",SAÍDAS[Mês],I$5,SAÍDAS[Ano],$B$5,SAÍDAS[Subcategoria],$B665),SUMIFS(SAÍDAS[Valor],SAÍDAS[Categoria],$B$660,SAÍDAS[Mês],I$5,SAÍDAS[Ano],$B$5,SAÍDAS[Subcategoria],$B665))))</f>
        <v/>
      </c>
      <c r="J665" s="61" t="str">
        <f>IF($B665="","",IF($B$660="","",IF($F$4=1,SUMIFS(SAÍDAS[Valor],SAÍDAS[Categoria],$B$660,SAÍDAS[Status],"Concluído",SAÍDAS[Mês],J$5,SAÍDAS[Ano],$B$5,SAÍDAS[Subcategoria],$B665),SUMIFS(SAÍDAS[Valor],SAÍDAS[Categoria],$B$660,SAÍDAS[Mês],J$5,SAÍDAS[Ano],$B$5,SAÍDAS[Subcategoria],$B665))))</f>
        <v/>
      </c>
      <c r="K665" s="61" t="str">
        <f>IF($B665="","",IF($B$660="","",IF($F$4=1,SUMIFS(SAÍDAS[Valor],SAÍDAS[Categoria],$B$660,SAÍDAS[Status],"Concluído",SAÍDAS[Mês],K$5,SAÍDAS[Ano],$B$5,SAÍDAS[Subcategoria],$B665),SUMIFS(SAÍDAS[Valor],SAÍDAS[Categoria],$B$660,SAÍDAS[Mês],K$5,SAÍDAS[Ano],$B$5,SAÍDAS[Subcategoria],$B665))))</f>
        <v/>
      </c>
      <c r="L665" s="61" t="str">
        <f>IF($B665="","",IF($B$660="","",IF($F$4=1,SUMIFS(SAÍDAS[Valor],SAÍDAS[Categoria],$B$660,SAÍDAS[Status],"Concluído",SAÍDAS[Mês],L$5,SAÍDAS[Ano],$B$5,SAÍDAS[Subcategoria],$B665),SUMIFS(SAÍDAS[Valor],SAÍDAS[Categoria],$B$660,SAÍDAS[Mês],L$5,SAÍDAS[Ano],$B$5,SAÍDAS[Subcategoria],$B665))))</f>
        <v/>
      </c>
      <c r="M665" s="61" t="str">
        <f>IF($B665="","",IF($B$660="","",IF($F$4=1,SUMIFS(SAÍDAS[Valor],SAÍDAS[Categoria],$B$660,SAÍDAS[Status],"Concluído",SAÍDAS[Mês],M$5,SAÍDAS[Ano],$B$5,SAÍDAS[Subcategoria],$B665),SUMIFS(SAÍDAS[Valor],SAÍDAS[Categoria],$B$660,SAÍDAS[Mês],M$5,SAÍDAS[Ano],$B$5,SAÍDAS[Subcategoria],$B665))))</f>
        <v/>
      </c>
      <c r="N665" s="61" t="str">
        <f>IF($B665="","",IF($B$660="","",IF($F$4=1,SUMIFS(SAÍDAS[Valor],SAÍDAS[Categoria],$B$660,SAÍDAS[Status],"Concluído",SAÍDAS[Mês],N$5,SAÍDAS[Ano],$B$5,SAÍDAS[Subcategoria],$B665),SUMIFS(SAÍDAS[Valor],SAÍDAS[Categoria],$B$660,SAÍDAS[Mês],N$5,SAÍDAS[Ano],$B$5,SAÍDAS[Subcategoria],$B665))))</f>
        <v/>
      </c>
      <c r="O665" s="57">
        <f t="shared" si="29"/>
        <v>0</v>
      </c>
    </row>
    <row r="666" spans="2:15" x14ac:dyDescent="0.3">
      <c r="B666" s="93" t="str">
        <f>IF('PLANO DE CONTAS'!F144="","",'PLANO DE CONTAS'!F144)</f>
        <v/>
      </c>
      <c r="C666" s="61" t="str">
        <f>IF($B666="","",IF($B$660="","",IF($F$4=1,SUMIFS(SAÍDAS[Valor],SAÍDAS[Categoria],$B$660,SAÍDAS[Status],"Concluído",SAÍDAS[Mês],C$5,SAÍDAS[Ano],$B$5,SAÍDAS[Subcategoria],$B666),SUMIFS(SAÍDAS[Valor],SAÍDAS[Categoria],$B$660,SAÍDAS[Mês],C$5,SAÍDAS[Ano],$B$5,SAÍDAS[Subcategoria],$B666))))</f>
        <v/>
      </c>
      <c r="D666" s="61" t="str">
        <f>IF($B666="","",IF($B$660="","",IF($F$4=1,SUMIFS(SAÍDAS[Valor],SAÍDAS[Categoria],$B$660,SAÍDAS[Status],"Concluído",SAÍDAS[Mês],D$5,SAÍDAS[Ano],$B$5,SAÍDAS[Subcategoria],$B666),SUMIFS(SAÍDAS[Valor],SAÍDAS[Categoria],$B$660,SAÍDAS[Mês],D$5,SAÍDAS[Ano],$B$5,SAÍDAS[Subcategoria],$B666))))</f>
        <v/>
      </c>
      <c r="E666" s="61" t="str">
        <f>IF($B666="","",IF($B$660="","",IF($F$4=1,SUMIFS(SAÍDAS[Valor],SAÍDAS[Categoria],$B$660,SAÍDAS[Status],"Concluído",SAÍDAS[Mês],E$5,SAÍDAS[Ano],$B$5,SAÍDAS[Subcategoria],$B666),SUMIFS(SAÍDAS[Valor],SAÍDAS[Categoria],$B$660,SAÍDAS[Mês],E$5,SAÍDAS[Ano],$B$5,SAÍDAS[Subcategoria],$B666))))</f>
        <v/>
      </c>
      <c r="F666" s="61" t="str">
        <f>IF($B666="","",IF($B$660="","",IF($F$4=1,SUMIFS(SAÍDAS[Valor],SAÍDAS[Categoria],$B$660,SAÍDAS[Status],"Concluído",SAÍDAS[Mês],F$5,SAÍDAS[Ano],$B$5,SAÍDAS[Subcategoria],$B666),SUMIFS(SAÍDAS[Valor],SAÍDAS[Categoria],$B$660,SAÍDAS[Mês],F$5,SAÍDAS[Ano],$B$5,SAÍDAS[Subcategoria],$B666))))</f>
        <v/>
      </c>
      <c r="G666" s="61" t="str">
        <f>IF($B666="","",IF($B$660="","",IF($F$4=1,SUMIFS(SAÍDAS[Valor],SAÍDAS[Categoria],$B$660,SAÍDAS[Status],"Concluído",SAÍDAS[Mês],G$5,SAÍDAS[Ano],$B$5,SAÍDAS[Subcategoria],$B666),SUMIFS(SAÍDAS[Valor],SAÍDAS[Categoria],$B$660,SAÍDAS[Mês],G$5,SAÍDAS[Ano],$B$5,SAÍDAS[Subcategoria],$B666))))</f>
        <v/>
      </c>
      <c r="H666" s="61" t="str">
        <f>IF($B666="","",IF($B$660="","",IF($F$4=1,SUMIFS(SAÍDAS[Valor],SAÍDAS[Categoria],$B$660,SAÍDAS[Status],"Concluído",SAÍDAS[Mês],H$5,SAÍDAS[Ano],$B$5,SAÍDAS[Subcategoria],$B666),SUMIFS(SAÍDAS[Valor],SAÍDAS[Categoria],$B$660,SAÍDAS[Mês],H$5,SAÍDAS[Ano],$B$5,SAÍDAS[Subcategoria],$B666))))</f>
        <v/>
      </c>
      <c r="I666" s="61" t="str">
        <f>IF($B666="","",IF($B$660="","",IF($F$4=1,SUMIFS(SAÍDAS[Valor],SAÍDAS[Categoria],$B$660,SAÍDAS[Status],"Concluído",SAÍDAS[Mês],I$5,SAÍDAS[Ano],$B$5,SAÍDAS[Subcategoria],$B666),SUMIFS(SAÍDAS[Valor],SAÍDAS[Categoria],$B$660,SAÍDAS[Mês],I$5,SAÍDAS[Ano],$B$5,SAÍDAS[Subcategoria],$B666))))</f>
        <v/>
      </c>
      <c r="J666" s="61" t="str">
        <f>IF($B666="","",IF($B$660="","",IF($F$4=1,SUMIFS(SAÍDAS[Valor],SAÍDAS[Categoria],$B$660,SAÍDAS[Status],"Concluído",SAÍDAS[Mês],J$5,SAÍDAS[Ano],$B$5,SAÍDAS[Subcategoria],$B666),SUMIFS(SAÍDAS[Valor],SAÍDAS[Categoria],$B$660,SAÍDAS[Mês],J$5,SAÍDAS[Ano],$B$5,SAÍDAS[Subcategoria],$B666))))</f>
        <v/>
      </c>
      <c r="K666" s="61" t="str">
        <f>IF($B666="","",IF($B$660="","",IF($F$4=1,SUMIFS(SAÍDAS[Valor],SAÍDAS[Categoria],$B$660,SAÍDAS[Status],"Concluído",SAÍDAS[Mês],K$5,SAÍDAS[Ano],$B$5,SAÍDAS[Subcategoria],$B666),SUMIFS(SAÍDAS[Valor],SAÍDAS[Categoria],$B$660,SAÍDAS[Mês],K$5,SAÍDAS[Ano],$B$5,SAÍDAS[Subcategoria],$B666))))</f>
        <v/>
      </c>
      <c r="L666" s="61" t="str">
        <f>IF($B666="","",IF($B$660="","",IF($F$4=1,SUMIFS(SAÍDAS[Valor],SAÍDAS[Categoria],$B$660,SAÍDAS[Status],"Concluído",SAÍDAS[Mês],L$5,SAÍDAS[Ano],$B$5,SAÍDAS[Subcategoria],$B666),SUMIFS(SAÍDAS[Valor],SAÍDAS[Categoria],$B$660,SAÍDAS[Mês],L$5,SAÍDAS[Ano],$B$5,SAÍDAS[Subcategoria],$B666))))</f>
        <v/>
      </c>
      <c r="M666" s="61" t="str">
        <f>IF($B666="","",IF($B$660="","",IF($F$4=1,SUMIFS(SAÍDAS[Valor],SAÍDAS[Categoria],$B$660,SAÍDAS[Status],"Concluído",SAÍDAS[Mês],M$5,SAÍDAS[Ano],$B$5,SAÍDAS[Subcategoria],$B666),SUMIFS(SAÍDAS[Valor],SAÍDAS[Categoria],$B$660,SAÍDAS[Mês],M$5,SAÍDAS[Ano],$B$5,SAÍDAS[Subcategoria],$B666))))</f>
        <v/>
      </c>
      <c r="N666" s="61" t="str">
        <f>IF($B666="","",IF($B$660="","",IF($F$4=1,SUMIFS(SAÍDAS[Valor],SAÍDAS[Categoria],$B$660,SAÍDAS[Status],"Concluído",SAÍDAS[Mês],N$5,SAÍDAS[Ano],$B$5,SAÍDAS[Subcategoria],$B666),SUMIFS(SAÍDAS[Valor],SAÍDAS[Categoria],$B$660,SAÍDAS[Mês],N$5,SAÍDAS[Ano],$B$5,SAÍDAS[Subcategoria],$B666))))</f>
        <v/>
      </c>
      <c r="O666" s="57">
        <f t="shared" si="29"/>
        <v>0</v>
      </c>
    </row>
    <row r="667" spans="2:15" x14ac:dyDescent="0.3">
      <c r="B667" s="93" t="str">
        <f>IF('PLANO DE CONTAS'!F145="","",'PLANO DE CONTAS'!F145)</f>
        <v/>
      </c>
      <c r="C667" s="61" t="str">
        <f>IF($B667="","",IF($B$660="","",IF($F$4=1,SUMIFS(SAÍDAS[Valor],SAÍDAS[Categoria],$B$660,SAÍDAS[Status],"Concluído",SAÍDAS[Mês],C$5,SAÍDAS[Ano],$B$5,SAÍDAS[Subcategoria],$B667),SUMIFS(SAÍDAS[Valor],SAÍDAS[Categoria],$B$660,SAÍDAS[Mês],C$5,SAÍDAS[Ano],$B$5,SAÍDAS[Subcategoria],$B667))))</f>
        <v/>
      </c>
      <c r="D667" s="61" t="str">
        <f>IF($B667="","",IF($B$660="","",IF($F$4=1,SUMIFS(SAÍDAS[Valor],SAÍDAS[Categoria],$B$660,SAÍDAS[Status],"Concluído",SAÍDAS[Mês],D$5,SAÍDAS[Ano],$B$5,SAÍDAS[Subcategoria],$B667),SUMIFS(SAÍDAS[Valor],SAÍDAS[Categoria],$B$660,SAÍDAS[Mês],D$5,SAÍDAS[Ano],$B$5,SAÍDAS[Subcategoria],$B667))))</f>
        <v/>
      </c>
      <c r="E667" s="61" t="str">
        <f>IF($B667="","",IF($B$660="","",IF($F$4=1,SUMIFS(SAÍDAS[Valor],SAÍDAS[Categoria],$B$660,SAÍDAS[Status],"Concluído",SAÍDAS[Mês],E$5,SAÍDAS[Ano],$B$5,SAÍDAS[Subcategoria],$B667),SUMIFS(SAÍDAS[Valor],SAÍDAS[Categoria],$B$660,SAÍDAS[Mês],E$5,SAÍDAS[Ano],$B$5,SAÍDAS[Subcategoria],$B667))))</f>
        <v/>
      </c>
      <c r="F667" s="61" t="str">
        <f>IF($B667="","",IF($B$660="","",IF($F$4=1,SUMIFS(SAÍDAS[Valor],SAÍDAS[Categoria],$B$660,SAÍDAS[Status],"Concluído",SAÍDAS[Mês],F$5,SAÍDAS[Ano],$B$5,SAÍDAS[Subcategoria],$B667),SUMIFS(SAÍDAS[Valor],SAÍDAS[Categoria],$B$660,SAÍDAS[Mês],F$5,SAÍDAS[Ano],$B$5,SAÍDAS[Subcategoria],$B667))))</f>
        <v/>
      </c>
      <c r="G667" s="61" t="str">
        <f>IF($B667="","",IF($B$660="","",IF($F$4=1,SUMIFS(SAÍDAS[Valor],SAÍDAS[Categoria],$B$660,SAÍDAS[Status],"Concluído",SAÍDAS[Mês],G$5,SAÍDAS[Ano],$B$5,SAÍDAS[Subcategoria],$B667),SUMIFS(SAÍDAS[Valor],SAÍDAS[Categoria],$B$660,SAÍDAS[Mês],G$5,SAÍDAS[Ano],$B$5,SAÍDAS[Subcategoria],$B667))))</f>
        <v/>
      </c>
      <c r="H667" s="61" t="str">
        <f>IF($B667="","",IF($B$660="","",IF($F$4=1,SUMIFS(SAÍDAS[Valor],SAÍDAS[Categoria],$B$660,SAÍDAS[Status],"Concluído",SAÍDAS[Mês],H$5,SAÍDAS[Ano],$B$5,SAÍDAS[Subcategoria],$B667),SUMIFS(SAÍDAS[Valor],SAÍDAS[Categoria],$B$660,SAÍDAS[Mês],H$5,SAÍDAS[Ano],$B$5,SAÍDAS[Subcategoria],$B667))))</f>
        <v/>
      </c>
      <c r="I667" s="61" t="str">
        <f>IF($B667="","",IF($B$660="","",IF($F$4=1,SUMIFS(SAÍDAS[Valor],SAÍDAS[Categoria],$B$660,SAÍDAS[Status],"Concluído",SAÍDAS[Mês],I$5,SAÍDAS[Ano],$B$5,SAÍDAS[Subcategoria],$B667),SUMIFS(SAÍDAS[Valor],SAÍDAS[Categoria],$B$660,SAÍDAS[Mês],I$5,SAÍDAS[Ano],$B$5,SAÍDAS[Subcategoria],$B667))))</f>
        <v/>
      </c>
      <c r="J667" s="61" t="str">
        <f>IF($B667="","",IF($B$660="","",IF($F$4=1,SUMIFS(SAÍDAS[Valor],SAÍDAS[Categoria],$B$660,SAÍDAS[Status],"Concluído",SAÍDAS[Mês],J$5,SAÍDAS[Ano],$B$5,SAÍDAS[Subcategoria],$B667),SUMIFS(SAÍDAS[Valor],SAÍDAS[Categoria],$B$660,SAÍDAS[Mês],J$5,SAÍDAS[Ano],$B$5,SAÍDAS[Subcategoria],$B667))))</f>
        <v/>
      </c>
      <c r="K667" s="61" t="str">
        <f>IF($B667="","",IF($B$660="","",IF($F$4=1,SUMIFS(SAÍDAS[Valor],SAÍDAS[Categoria],$B$660,SAÍDAS[Status],"Concluído",SAÍDAS[Mês],K$5,SAÍDAS[Ano],$B$5,SAÍDAS[Subcategoria],$B667),SUMIFS(SAÍDAS[Valor],SAÍDAS[Categoria],$B$660,SAÍDAS[Mês],K$5,SAÍDAS[Ano],$B$5,SAÍDAS[Subcategoria],$B667))))</f>
        <v/>
      </c>
      <c r="L667" s="61" t="str">
        <f>IF($B667="","",IF($B$660="","",IF($F$4=1,SUMIFS(SAÍDAS[Valor],SAÍDAS[Categoria],$B$660,SAÍDAS[Status],"Concluído",SAÍDAS[Mês],L$5,SAÍDAS[Ano],$B$5,SAÍDAS[Subcategoria],$B667),SUMIFS(SAÍDAS[Valor],SAÍDAS[Categoria],$B$660,SAÍDAS[Mês],L$5,SAÍDAS[Ano],$B$5,SAÍDAS[Subcategoria],$B667))))</f>
        <v/>
      </c>
      <c r="M667" s="61" t="str">
        <f>IF($B667="","",IF($B$660="","",IF($F$4=1,SUMIFS(SAÍDAS[Valor],SAÍDAS[Categoria],$B$660,SAÍDAS[Status],"Concluído",SAÍDAS[Mês],M$5,SAÍDAS[Ano],$B$5,SAÍDAS[Subcategoria],$B667),SUMIFS(SAÍDAS[Valor],SAÍDAS[Categoria],$B$660,SAÍDAS[Mês],M$5,SAÍDAS[Ano],$B$5,SAÍDAS[Subcategoria],$B667))))</f>
        <v/>
      </c>
      <c r="N667" s="61" t="str">
        <f>IF($B667="","",IF($B$660="","",IF($F$4=1,SUMIFS(SAÍDAS[Valor],SAÍDAS[Categoria],$B$660,SAÍDAS[Status],"Concluído",SAÍDAS[Mês],N$5,SAÍDAS[Ano],$B$5,SAÍDAS[Subcategoria],$B667),SUMIFS(SAÍDAS[Valor],SAÍDAS[Categoria],$B$660,SAÍDAS[Mês],N$5,SAÍDAS[Ano],$B$5,SAÍDAS[Subcategoria],$B667))))</f>
        <v/>
      </c>
      <c r="O667" s="57">
        <f t="shared" si="29"/>
        <v>0</v>
      </c>
    </row>
    <row r="668" spans="2:15" x14ac:dyDescent="0.3">
      <c r="B668" s="93" t="str">
        <f>IF('PLANO DE CONTAS'!F146="","",'PLANO DE CONTAS'!F146)</f>
        <v/>
      </c>
      <c r="C668" s="61" t="str">
        <f>IF($B668="","",IF($B$660="","",IF($F$4=1,SUMIFS(SAÍDAS[Valor],SAÍDAS[Categoria],$B$660,SAÍDAS[Status],"Concluído",SAÍDAS[Mês],C$5,SAÍDAS[Ano],$B$5,SAÍDAS[Subcategoria],$B668),SUMIFS(SAÍDAS[Valor],SAÍDAS[Categoria],$B$660,SAÍDAS[Mês],C$5,SAÍDAS[Ano],$B$5,SAÍDAS[Subcategoria],$B668))))</f>
        <v/>
      </c>
      <c r="D668" s="61" t="str">
        <f>IF($B668="","",IF($B$660="","",IF($F$4=1,SUMIFS(SAÍDAS[Valor],SAÍDAS[Categoria],$B$660,SAÍDAS[Status],"Concluído",SAÍDAS[Mês],D$5,SAÍDAS[Ano],$B$5,SAÍDAS[Subcategoria],$B668),SUMIFS(SAÍDAS[Valor],SAÍDAS[Categoria],$B$660,SAÍDAS[Mês],D$5,SAÍDAS[Ano],$B$5,SAÍDAS[Subcategoria],$B668))))</f>
        <v/>
      </c>
      <c r="E668" s="61" t="str">
        <f>IF($B668="","",IF($B$660="","",IF($F$4=1,SUMIFS(SAÍDAS[Valor],SAÍDAS[Categoria],$B$660,SAÍDAS[Status],"Concluído",SAÍDAS[Mês],E$5,SAÍDAS[Ano],$B$5,SAÍDAS[Subcategoria],$B668),SUMIFS(SAÍDAS[Valor],SAÍDAS[Categoria],$B$660,SAÍDAS[Mês],E$5,SAÍDAS[Ano],$B$5,SAÍDAS[Subcategoria],$B668))))</f>
        <v/>
      </c>
      <c r="F668" s="61" t="str">
        <f>IF($B668="","",IF($B$660="","",IF($F$4=1,SUMIFS(SAÍDAS[Valor],SAÍDAS[Categoria],$B$660,SAÍDAS[Status],"Concluído",SAÍDAS[Mês],F$5,SAÍDAS[Ano],$B$5,SAÍDAS[Subcategoria],$B668),SUMIFS(SAÍDAS[Valor],SAÍDAS[Categoria],$B$660,SAÍDAS[Mês],F$5,SAÍDAS[Ano],$B$5,SAÍDAS[Subcategoria],$B668))))</f>
        <v/>
      </c>
      <c r="G668" s="61" t="str">
        <f>IF($B668="","",IF($B$660="","",IF($F$4=1,SUMIFS(SAÍDAS[Valor],SAÍDAS[Categoria],$B$660,SAÍDAS[Status],"Concluído",SAÍDAS[Mês],G$5,SAÍDAS[Ano],$B$5,SAÍDAS[Subcategoria],$B668),SUMIFS(SAÍDAS[Valor],SAÍDAS[Categoria],$B$660,SAÍDAS[Mês],G$5,SAÍDAS[Ano],$B$5,SAÍDAS[Subcategoria],$B668))))</f>
        <v/>
      </c>
      <c r="H668" s="61" t="str">
        <f>IF($B668="","",IF($B$660="","",IF($F$4=1,SUMIFS(SAÍDAS[Valor],SAÍDAS[Categoria],$B$660,SAÍDAS[Status],"Concluído",SAÍDAS[Mês],H$5,SAÍDAS[Ano],$B$5,SAÍDAS[Subcategoria],$B668),SUMIFS(SAÍDAS[Valor],SAÍDAS[Categoria],$B$660,SAÍDAS[Mês],H$5,SAÍDAS[Ano],$B$5,SAÍDAS[Subcategoria],$B668))))</f>
        <v/>
      </c>
      <c r="I668" s="61" t="str">
        <f>IF($B668="","",IF($B$660="","",IF($F$4=1,SUMIFS(SAÍDAS[Valor],SAÍDAS[Categoria],$B$660,SAÍDAS[Status],"Concluído",SAÍDAS[Mês],I$5,SAÍDAS[Ano],$B$5,SAÍDAS[Subcategoria],$B668),SUMIFS(SAÍDAS[Valor],SAÍDAS[Categoria],$B$660,SAÍDAS[Mês],I$5,SAÍDAS[Ano],$B$5,SAÍDAS[Subcategoria],$B668))))</f>
        <v/>
      </c>
      <c r="J668" s="61" t="str">
        <f>IF($B668="","",IF($B$660="","",IF($F$4=1,SUMIFS(SAÍDAS[Valor],SAÍDAS[Categoria],$B$660,SAÍDAS[Status],"Concluído",SAÍDAS[Mês],J$5,SAÍDAS[Ano],$B$5,SAÍDAS[Subcategoria],$B668),SUMIFS(SAÍDAS[Valor],SAÍDAS[Categoria],$B$660,SAÍDAS[Mês],J$5,SAÍDAS[Ano],$B$5,SAÍDAS[Subcategoria],$B668))))</f>
        <v/>
      </c>
      <c r="K668" s="61" t="str">
        <f>IF($B668="","",IF($B$660="","",IF($F$4=1,SUMIFS(SAÍDAS[Valor],SAÍDAS[Categoria],$B$660,SAÍDAS[Status],"Concluído",SAÍDAS[Mês],K$5,SAÍDAS[Ano],$B$5,SAÍDAS[Subcategoria],$B668),SUMIFS(SAÍDAS[Valor],SAÍDAS[Categoria],$B$660,SAÍDAS[Mês],K$5,SAÍDAS[Ano],$B$5,SAÍDAS[Subcategoria],$B668))))</f>
        <v/>
      </c>
      <c r="L668" s="61" t="str">
        <f>IF($B668="","",IF($B$660="","",IF($F$4=1,SUMIFS(SAÍDAS[Valor],SAÍDAS[Categoria],$B$660,SAÍDAS[Status],"Concluído",SAÍDAS[Mês],L$5,SAÍDAS[Ano],$B$5,SAÍDAS[Subcategoria],$B668),SUMIFS(SAÍDAS[Valor],SAÍDAS[Categoria],$B$660,SAÍDAS[Mês],L$5,SAÍDAS[Ano],$B$5,SAÍDAS[Subcategoria],$B668))))</f>
        <v/>
      </c>
      <c r="M668" s="61" t="str">
        <f>IF($B668="","",IF($B$660="","",IF($F$4=1,SUMIFS(SAÍDAS[Valor],SAÍDAS[Categoria],$B$660,SAÍDAS[Status],"Concluído",SAÍDAS[Mês],M$5,SAÍDAS[Ano],$B$5,SAÍDAS[Subcategoria],$B668),SUMIFS(SAÍDAS[Valor],SAÍDAS[Categoria],$B$660,SAÍDAS[Mês],M$5,SAÍDAS[Ano],$B$5,SAÍDAS[Subcategoria],$B668))))</f>
        <v/>
      </c>
      <c r="N668" s="61" t="str">
        <f>IF($B668="","",IF($B$660="","",IF($F$4=1,SUMIFS(SAÍDAS[Valor],SAÍDAS[Categoria],$B$660,SAÍDAS[Status],"Concluído",SAÍDAS[Mês],N$5,SAÍDAS[Ano],$B$5,SAÍDAS[Subcategoria],$B668),SUMIFS(SAÍDAS[Valor],SAÍDAS[Categoria],$B$660,SAÍDAS[Mês],N$5,SAÍDAS[Ano],$B$5,SAÍDAS[Subcategoria],$B668))))</f>
        <v/>
      </c>
      <c r="O668" s="57">
        <f t="shared" si="29"/>
        <v>0</v>
      </c>
    </row>
    <row r="669" spans="2:15" x14ac:dyDescent="0.3">
      <c r="B669" s="93" t="str">
        <f>IF('PLANO DE CONTAS'!F147="","",'PLANO DE CONTAS'!F147)</f>
        <v/>
      </c>
      <c r="C669" s="61" t="str">
        <f>IF($B669="","",IF($B$660="","",IF($F$4=1,SUMIFS(SAÍDAS[Valor],SAÍDAS[Categoria],$B$660,SAÍDAS[Status],"Concluído",SAÍDAS[Mês],C$5,SAÍDAS[Ano],$B$5,SAÍDAS[Subcategoria],$B669),SUMIFS(SAÍDAS[Valor],SAÍDAS[Categoria],$B$660,SAÍDAS[Mês],C$5,SAÍDAS[Ano],$B$5,SAÍDAS[Subcategoria],$B669))))</f>
        <v/>
      </c>
      <c r="D669" s="61" t="str">
        <f>IF($B669="","",IF($B$660="","",IF($F$4=1,SUMIFS(SAÍDAS[Valor],SAÍDAS[Categoria],$B$660,SAÍDAS[Status],"Concluído",SAÍDAS[Mês],D$5,SAÍDAS[Ano],$B$5,SAÍDAS[Subcategoria],$B669),SUMIFS(SAÍDAS[Valor],SAÍDAS[Categoria],$B$660,SAÍDAS[Mês],D$5,SAÍDAS[Ano],$B$5,SAÍDAS[Subcategoria],$B669))))</f>
        <v/>
      </c>
      <c r="E669" s="61" t="str">
        <f>IF($B669="","",IF($B$660="","",IF($F$4=1,SUMIFS(SAÍDAS[Valor],SAÍDAS[Categoria],$B$660,SAÍDAS[Status],"Concluído",SAÍDAS[Mês],E$5,SAÍDAS[Ano],$B$5,SAÍDAS[Subcategoria],$B669),SUMIFS(SAÍDAS[Valor],SAÍDAS[Categoria],$B$660,SAÍDAS[Mês],E$5,SAÍDAS[Ano],$B$5,SAÍDAS[Subcategoria],$B669))))</f>
        <v/>
      </c>
      <c r="F669" s="61" t="str">
        <f>IF($B669="","",IF($B$660="","",IF($F$4=1,SUMIFS(SAÍDAS[Valor],SAÍDAS[Categoria],$B$660,SAÍDAS[Status],"Concluído",SAÍDAS[Mês],F$5,SAÍDAS[Ano],$B$5,SAÍDAS[Subcategoria],$B669),SUMIFS(SAÍDAS[Valor],SAÍDAS[Categoria],$B$660,SAÍDAS[Mês],F$5,SAÍDAS[Ano],$B$5,SAÍDAS[Subcategoria],$B669))))</f>
        <v/>
      </c>
      <c r="G669" s="61" t="str">
        <f>IF($B669="","",IF($B$660="","",IF($F$4=1,SUMIFS(SAÍDAS[Valor],SAÍDAS[Categoria],$B$660,SAÍDAS[Status],"Concluído",SAÍDAS[Mês],G$5,SAÍDAS[Ano],$B$5,SAÍDAS[Subcategoria],$B669),SUMIFS(SAÍDAS[Valor],SAÍDAS[Categoria],$B$660,SAÍDAS[Mês],G$5,SAÍDAS[Ano],$B$5,SAÍDAS[Subcategoria],$B669))))</f>
        <v/>
      </c>
      <c r="H669" s="61" t="str">
        <f>IF($B669="","",IF($B$660="","",IF($F$4=1,SUMIFS(SAÍDAS[Valor],SAÍDAS[Categoria],$B$660,SAÍDAS[Status],"Concluído",SAÍDAS[Mês],H$5,SAÍDAS[Ano],$B$5,SAÍDAS[Subcategoria],$B669),SUMIFS(SAÍDAS[Valor],SAÍDAS[Categoria],$B$660,SAÍDAS[Mês],H$5,SAÍDAS[Ano],$B$5,SAÍDAS[Subcategoria],$B669))))</f>
        <v/>
      </c>
      <c r="I669" s="61" t="str">
        <f>IF($B669="","",IF($B$660="","",IF($F$4=1,SUMIFS(SAÍDAS[Valor],SAÍDAS[Categoria],$B$660,SAÍDAS[Status],"Concluído",SAÍDAS[Mês],I$5,SAÍDAS[Ano],$B$5,SAÍDAS[Subcategoria],$B669),SUMIFS(SAÍDAS[Valor],SAÍDAS[Categoria],$B$660,SAÍDAS[Mês],I$5,SAÍDAS[Ano],$B$5,SAÍDAS[Subcategoria],$B669))))</f>
        <v/>
      </c>
      <c r="J669" s="61" t="str">
        <f>IF($B669="","",IF($B$660="","",IF($F$4=1,SUMIFS(SAÍDAS[Valor],SAÍDAS[Categoria],$B$660,SAÍDAS[Status],"Concluído",SAÍDAS[Mês],J$5,SAÍDAS[Ano],$B$5,SAÍDAS[Subcategoria],$B669),SUMIFS(SAÍDAS[Valor],SAÍDAS[Categoria],$B$660,SAÍDAS[Mês],J$5,SAÍDAS[Ano],$B$5,SAÍDAS[Subcategoria],$B669))))</f>
        <v/>
      </c>
      <c r="K669" s="61" t="str">
        <f>IF($B669="","",IF($B$660="","",IF($F$4=1,SUMIFS(SAÍDAS[Valor],SAÍDAS[Categoria],$B$660,SAÍDAS[Status],"Concluído",SAÍDAS[Mês],K$5,SAÍDAS[Ano],$B$5,SAÍDAS[Subcategoria],$B669),SUMIFS(SAÍDAS[Valor],SAÍDAS[Categoria],$B$660,SAÍDAS[Mês],K$5,SAÍDAS[Ano],$B$5,SAÍDAS[Subcategoria],$B669))))</f>
        <v/>
      </c>
      <c r="L669" s="61" t="str">
        <f>IF($B669="","",IF($B$660="","",IF($F$4=1,SUMIFS(SAÍDAS[Valor],SAÍDAS[Categoria],$B$660,SAÍDAS[Status],"Concluído",SAÍDAS[Mês],L$5,SAÍDAS[Ano],$B$5,SAÍDAS[Subcategoria],$B669),SUMIFS(SAÍDAS[Valor],SAÍDAS[Categoria],$B$660,SAÍDAS[Mês],L$5,SAÍDAS[Ano],$B$5,SAÍDAS[Subcategoria],$B669))))</f>
        <v/>
      </c>
      <c r="M669" s="61" t="str">
        <f>IF($B669="","",IF($B$660="","",IF($F$4=1,SUMIFS(SAÍDAS[Valor],SAÍDAS[Categoria],$B$660,SAÍDAS[Status],"Concluído",SAÍDAS[Mês],M$5,SAÍDAS[Ano],$B$5,SAÍDAS[Subcategoria],$B669),SUMIFS(SAÍDAS[Valor],SAÍDAS[Categoria],$B$660,SAÍDAS[Mês],M$5,SAÍDAS[Ano],$B$5,SAÍDAS[Subcategoria],$B669))))</f>
        <v/>
      </c>
      <c r="N669" s="61" t="str">
        <f>IF($B669="","",IF($B$660="","",IF($F$4=1,SUMIFS(SAÍDAS[Valor],SAÍDAS[Categoria],$B$660,SAÍDAS[Status],"Concluído",SAÍDAS[Mês],N$5,SAÍDAS[Ano],$B$5,SAÍDAS[Subcategoria],$B669),SUMIFS(SAÍDAS[Valor],SAÍDAS[Categoria],$B$660,SAÍDAS[Mês],N$5,SAÍDAS[Ano],$B$5,SAÍDAS[Subcategoria],$B669))))</f>
        <v/>
      </c>
      <c r="O669" s="57">
        <f t="shared" si="29"/>
        <v>0</v>
      </c>
    </row>
    <row r="670" spans="2:15" x14ac:dyDescent="0.3">
      <c r="B670" s="93" t="str">
        <f>IF('PLANO DE CONTAS'!F148="","",'PLANO DE CONTAS'!F148)</f>
        <v/>
      </c>
      <c r="C670" s="61" t="str">
        <f>IF($B670="","",IF($B$660="","",IF($F$4=1,SUMIFS(SAÍDAS[Valor],SAÍDAS[Categoria],$B$660,SAÍDAS[Status],"Concluído",SAÍDAS[Mês],C$5,SAÍDAS[Ano],$B$5,SAÍDAS[Subcategoria],$B670),SUMIFS(SAÍDAS[Valor],SAÍDAS[Categoria],$B$660,SAÍDAS[Mês],C$5,SAÍDAS[Ano],$B$5,SAÍDAS[Subcategoria],$B670))))</f>
        <v/>
      </c>
      <c r="D670" s="61" t="str">
        <f>IF($B670="","",IF($B$660="","",IF($F$4=1,SUMIFS(SAÍDAS[Valor],SAÍDAS[Categoria],$B$660,SAÍDAS[Status],"Concluído",SAÍDAS[Mês],D$5,SAÍDAS[Ano],$B$5,SAÍDAS[Subcategoria],$B670),SUMIFS(SAÍDAS[Valor],SAÍDAS[Categoria],$B$660,SAÍDAS[Mês],D$5,SAÍDAS[Ano],$B$5,SAÍDAS[Subcategoria],$B670))))</f>
        <v/>
      </c>
      <c r="E670" s="61" t="str">
        <f>IF($B670="","",IF($B$660="","",IF($F$4=1,SUMIFS(SAÍDAS[Valor],SAÍDAS[Categoria],$B$660,SAÍDAS[Status],"Concluído",SAÍDAS[Mês],E$5,SAÍDAS[Ano],$B$5,SAÍDAS[Subcategoria],$B670),SUMIFS(SAÍDAS[Valor],SAÍDAS[Categoria],$B$660,SAÍDAS[Mês],E$5,SAÍDAS[Ano],$B$5,SAÍDAS[Subcategoria],$B670))))</f>
        <v/>
      </c>
      <c r="F670" s="61" t="str">
        <f>IF($B670="","",IF($B$660="","",IF($F$4=1,SUMIFS(SAÍDAS[Valor],SAÍDAS[Categoria],$B$660,SAÍDAS[Status],"Concluído",SAÍDAS[Mês],F$5,SAÍDAS[Ano],$B$5,SAÍDAS[Subcategoria],$B670),SUMIFS(SAÍDAS[Valor],SAÍDAS[Categoria],$B$660,SAÍDAS[Mês],F$5,SAÍDAS[Ano],$B$5,SAÍDAS[Subcategoria],$B670))))</f>
        <v/>
      </c>
      <c r="G670" s="61" t="str">
        <f>IF($B670="","",IF($B$660="","",IF($F$4=1,SUMIFS(SAÍDAS[Valor],SAÍDAS[Categoria],$B$660,SAÍDAS[Status],"Concluído",SAÍDAS[Mês],G$5,SAÍDAS[Ano],$B$5,SAÍDAS[Subcategoria],$B670),SUMIFS(SAÍDAS[Valor],SAÍDAS[Categoria],$B$660,SAÍDAS[Mês],G$5,SAÍDAS[Ano],$B$5,SAÍDAS[Subcategoria],$B670))))</f>
        <v/>
      </c>
      <c r="H670" s="61" t="str">
        <f>IF($B670="","",IF($B$660="","",IF($F$4=1,SUMIFS(SAÍDAS[Valor],SAÍDAS[Categoria],$B$660,SAÍDAS[Status],"Concluído",SAÍDAS[Mês],H$5,SAÍDAS[Ano],$B$5,SAÍDAS[Subcategoria],$B670),SUMIFS(SAÍDAS[Valor],SAÍDAS[Categoria],$B$660,SAÍDAS[Mês],H$5,SAÍDAS[Ano],$B$5,SAÍDAS[Subcategoria],$B670))))</f>
        <v/>
      </c>
      <c r="I670" s="61" t="str">
        <f>IF($B670="","",IF($B$660="","",IF($F$4=1,SUMIFS(SAÍDAS[Valor],SAÍDAS[Categoria],$B$660,SAÍDAS[Status],"Concluído",SAÍDAS[Mês],I$5,SAÍDAS[Ano],$B$5,SAÍDAS[Subcategoria],$B670),SUMIFS(SAÍDAS[Valor],SAÍDAS[Categoria],$B$660,SAÍDAS[Mês],I$5,SAÍDAS[Ano],$B$5,SAÍDAS[Subcategoria],$B670))))</f>
        <v/>
      </c>
      <c r="J670" s="61" t="str">
        <f>IF($B670="","",IF($B$660="","",IF($F$4=1,SUMIFS(SAÍDAS[Valor],SAÍDAS[Categoria],$B$660,SAÍDAS[Status],"Concluído",SAÍDAS[Mês],J$5,SAÍDAS[Ano],$B$5,SAÍDAS[Subcategoria],$B670),SUMIFS(SAÍDAS[Valor],SAÍDAS[Categoria],$B$660,SAÍDAS[Mês],J$5,SAÍDAS[Ano],$B$5,SAÍDAS[Subcategoria],$B670))))</f>
        <v/>
      </c>
      <c r="K670" s="61" t="str">
        <f>IF($B670="","",IF($B$660="","",IF($F$4=1,SUMIFS(SAÍDAS[Valor],SAÍDAS[Categoria],$B$660,SAÍDAS[Status],"Concluído",SAÍDAS[Mês],K$5,SAÍDAS[Ano],$B$5,SAÍDAS[Subcategoria],$B670),SUMIFS(SAÍDAS[Valor],SAÍDAS[Categoria],$B$660,SAÍDAS[Mês],K$5,SAÍDAS[Ano],$B$5,SAÍDAS[Subcategoria],$B670))))</f>
        <v/>
      </c>
      <c r="L670" s="61" t="str">
        <f>IF($B670="","",IF($B$660="","",IF($F$4=1,SUMIFS(SAÍDAS[Valor],SAÍDAS[Categoria],$B$660,SAÍDAS[Status],"Concluído",SAÍDAS[Mês],L$5,SAÍDAS[Ano],$B$5,SAÍDAS[Subcategoria],$B670),SUMIFS(SAÍDAS[Valor],SAÍDAS[Categoria],$B$660,SAÍDAS[Mês],L$5,SAÍDAS[Ano],$B$5,SAÍDAS[Subcategoria],$B670))))</f>
        <v/>
      </c>
      <c r="M670" s="61" t="str">
        <f>IF($B670="","",IF($B$660="","",IF($F$4=1,SUMIFS(SAÍDAS[Valor],SAÍDAS[Categoria],$B$660,SAÍDAS[Status],"Concluído",SAÍDAS[Mês],M$5,SAÍDAS[Ano],$B$5,SAÍDAS[Subcategoria],$B670),SUMIFS(SAÍDAS[Valor],SAÍDAS[Categoria],$B$660,SAÍDAS[Mês],M$5,SAÍDAS[Ano],$B$5,SAÍDAS[Subcategoria],$B670))))</f>
        <v/>
      </c>
      <c r="N670" s="61" t="str">
        <f>IF($B670="","",IF($B$660="","",IF($F$4=1,SUMIFS(SAÍDAS[Valor],SAÍDAS[Categoria],$B$660,SAÍDAS[Status],"Concluído",SAÍDAS[Mês],N$5,SAÍDAS[Ano],$B$5,SAÍDAS[Subcategoria],$B670),SUMIFS(SAÍDAS[Valor],SAÍDAS[Categoria],$B$660,SAÍDAS[Mês],N$5,SAÍDAS[Ano],$B$5,SAÍDAS[Subcategoria],$B670))))</f>
        <v/>
      </c>
      <c r="O670" s="57">
        <f t="shared" si="29"/>
        <v>0</v>
      </c>
    </row>
    <row r="671" spans="2:15" x14ac:dyDescent="0.3">
      <c r="B671" s="93" t="str">
        <f>IF('PLANO DE CONTAS'!F149="","",'PLANO DE CONTAS'!F149)</f>
        <v/>
      </c>
      <c r="C671" s="61" t="str">
        <f>IF($B671="","",IF($B$660="","",IF($F$4=1,SUMIFS(SAÍDAS[Valor],SAÍDAS[Categoria],$B$660,SAÍDAS[Status],"Concluído",SAÍDAS[Mês],C$5,SAÍDAS[Ano],$B$5,SAÍDAS[Subcategoria],$B671),SUMIFS(SAÍDAS[Valor],SAÍDAS[Categoria],$B$660,SAÍDAS[Mês],C$5,SAÍDAS[Ano],$B$5,SAÍDAS[Subcategoria],$B671))))</f>
        <v/>
      </c>
      <c r="D671" s="61" t="str">
        <f>IF($B671="","",IF($B$660="","",IF($F$4=1,SUMIFS(SAÍDAS[Valor],SAÍDAS[Categoria],$B$660,SAÍDAS[Status],"Concluído",SAÍDAS[Mês],D$5,SAÍDAS[Ano],$B$5,SAÍDAS[Subcategoria],$B671),SUMIFS(SAÍDAS[Valor],SAÍDAS[Categoria],$B$660,SAÍDAS[Mês],D$5,SAÍDAS[Ano],$B$5,SAÍDAS[Subcategoria],$B671))))</f>
        <v/>
      </c>
      <c r="E671" s="61" t="str">
        <f>IF($B671="","",IF($B$660="","",IF($F$4=1,SUMIFS(SAÍDAS[Valor],SAÍDAS[Categoria],$B$660,SAÍDAS[Status],"Concluído",SAÍDAS[Mês],E$5,SAÍDAS[Ano],$B$5,SAÍDAS[Subcategoria],$B671),SUMIFS(SAÍDAS[Valor],SAÍDAS[Categoria],$B$660,SAÍDAS[Mês],E$5,SAÍDAS[Ano],$B$5,SAÍDAS[Subcategoria],$B671))))</f>
        <v/>
      </c>
      <c r="F671" s="61" t="str">
        <f>IF($B671="","",IF($B$660="","",IF($F$4=1,SUMIFS(SAÍDAS[Valor],SAÍDAS[Categoria],$B$660,SAÍDAS[Status],"Concluído",SAÍDAS[Mês],F$5,SAÍDAS[Ano],$B$5,SAÍDAS[Subcategoria],$B671),SUMIFS(SAÍDAS[Valor],SAÍDAS[Categoria],$B$660,SAÍDAS[Mês],F$5,SAÍDAS[Ano],$B$5,SAÍDAS[Subcategoria],$B671))))</f>
        <v/>
      </c>
      <c r="G671" s="61" t="str">
        <f>IF($B671="","",IF($B$660="","",IF($F$4=1,SUMIFS(SAÍDAS[Valor],SAÍDAS[Categoria],$B$660,SAÍDAS[Status],"Concluído",SAÍDAS[Mês],G$5,SAÍDAS[Ano],$B$5,SAÍDAS[Subcategoria],$B671),SUMIFS(SAÍDAS[Valor],SAÍDAS[Categoria],$B$660,SAÍDAS[Mês],G$5,SAÍDAS[Ano],$B$5,SAÍDAS[Subcategoria],$B671))))</f>
        <v/>
      </c>
      <c r="H671" s="61" t="str">
        <f>IF($B671="","",IF($B$660="","",IF($F$4=1,SUMIFS(SAÍDAS[Valor],SAÍDAS[Categoria],$B$660,SAÍDAS[Status],"Concluído",SAÍDAS[Mês],H$5,SAÍDAS[Ano],$B$5,SAÍDAS[Subcategoria],$B671),SUMIFS(SAÍDAS[Valor],SAÍDAS[Categoria],$B$660,SAÍDAS[Mês],H$5,SAÍDAS[Ano],$B$5,SAÍDAS[Subcategoria],$B671))))</f>
        <v/>
      </c>
      <c r="I671" s="61" t="str">
        <f>IF($B671="","",IF($B$660="","",IF($F$4=1,SUMIFS(SAÍDAS[Valor],SAÍDAS[Categoria],$B$660,SAÍDAS[Status],"Concluído",SAÍDAS[Mês],I$5,SAÍDAS[Ano],$B$5,SAÍDAS[Subcategoria],$B671),SUMIFS(SAÍDAS[Valor],SAÍDAS[Categoria],$B$660,SAÍDAS[Mês],I$5,SAÍDAS[Ano],$B$5,SAÍDAS[Subcategoria],$B671))))</f>
        <v/>
      </c>
      <c r="J671" s="61" t="str">
        <f>IF($B671="","",IF($B$660="","",IF($F$4=1,SUMIFS(SAÍDAS[Valor],SAÍDAS[Categoria],$B$660,SAÍDAS[Status],"Concluído",SAÍDAS[Mês],J$5,SAÍDAS[Ano],$B$5,SAÍDAS[Subcategoria],$B671),SUMIFS(SAÍDAS[Valor],SAÍDAS[Categoria],$B$660,SAÍDAS[Mês],J$5,SAÍDAS[Ano],$B$5,SAÍDAS[Subcategoria],$B671))))</f>
        <v/>
      </c>
      <c r="K671" s="61" t="str">
        <f>IF($B671="","",IF($B$660="","",IF($F$4=1,SUMIFS(SAÍDAS[Valor],SAÍDAS[Categoria],$B$660,SAÍDAS[Status],"Concluído",SAÍDAS[Mês],K$5,SAÍDAS[Ano],$B$5,SAÍDAS[Subcategoria],$B671),SUMIFS(SAÍDAS[Valor],SAÍDAS[Categoria],$B$660,SAÍDAS[Mês],K$5,SAÍDAS[Ano],$B$5,SAÍDAS[Subcategoria],$B671))))</f>
        <v/>
      </c>
      <c r="L671" s="61" t="str">
        <f>IF($B671="","",IF($B$660="","",IF($F$4=1,SUMIFS(SAÍDAS[Valor],SAÍDAS[Categoria],$B$660,SAÍDAS[Status],"Concluído",SAÍDAS[Mês],L$5,SAÍDAS[Ano],$B$5,SAÍDAS[Subcategoria],$B671),SUMIFS(SAÍDAS[Valor],SAÍDAS[Categoria],$B$660,SAÍDAS[Mês],L$5,SAÍDAS[Ano],$B$5,SAÍDAS[Subcategoria],$B671))))</f>
        <v/>
      </c>
      <c r="M671" s="61" t="str">
        <f>IF($B671="","",IF($B$660="","",IF($F$4=1,SUMIFS(SAÍDAS[Valor],SAÍDAS[Categoria],$B$660,SAÍDAS[Status],"Concluído",SAÍDAS[Mês],M$5,SAÍDAS[Ano],$B$5,SAÍDAS[Subcategoria],$B671),SUMIFS(SAÍDAS[Valor],SAÍDAS[Categoria],$B$660,SAÍDAS[Mês],M$5,SAÍDAS[Ano],$B$5,SAÍDAS[Subcategoria],$B671))))</f>
        <v/>
      </c>
      <c r="N671" s="61" t="str">
        <f>IF($B671="","",IF($B$660="","",IF($F$4=1,SUMIFS(SAÍDAS[Valor],SAÍDAS[Categoria],$B$660,SAÍDAS[Status],"Concluído",SAÍDAS[Mês],N$5,SAÍDAS[Ano],$B$5,SAÍDAS[Subcategoria],$B671),SUMIFS(SAÍDAS[Valor],SAÍDAS[Categoria],$B$660,SAÍDAS[Mês],N$5,SAÍDAS[Ano],$B$5,SAÍDAS[Subcategoria],$B671))))</f>
        <v/>
      </c>
      <c r="O671" s="57">
        <f t="shared" si="29"/>
        <v>0</v>
      </c>
    </row>
    <row r="672" spans="2:15" x14ac:dyDescent="0.3">
      <c r="B672" s="93" t="str">
        <f>IF('PLANO DE CONTAS'!F150="","",'PLANO DE CONTAS'!F150)</f>
        <v/>
      </c>
      <c r="C672" s="61" t="str">
        <f>IF($B672="","",IF($B$660="","",IF($F$4=1,SUMIFS(SAÍDAS[Valor],SAÍDAS[Categoria],$B$660,SAÍDAS[Status],"Concluído",SAÍDAS[Mês],C$5,SAÍDAS[Ano],$B$5,SAÍDAS[Subcategoria],$B672),SUMIFS(SAÍDAS[Valor],SAÍDAS[Categoria],$B$660,SAÍDAS[Mês],C$5,SAÍDAS[Ano],$B$5,SAÍDAS[Subcategoria],$B672))))</f>
        <v/>
      </c>
      <c r="D672" s="61" t="str">
        <f>IF($B672="","",IF($B$660="","",IF($F$4=1,SUMIFS(SAÍDAS[Valor],SAÍDAS[Categoria],$B$660,SAÍDAS[Status],"Concluído",SAÍDAS[Mês],D$5,SAÍDAS[Ano],$B$5,SAÍDAS[Subcategoria],$B672),SUMIFS(SAÍDAS[Valor],SAÍDAS[Categoria],$B$660,SAÍDAS[Mês],D$5,SAÍDAS[Ano],$B$5,SAÍDAS[Subcategoria],$B672))))</f>
        <v/>
      </c>
      <c r="E672" s="61" t="str">
        <f>IF($B672="","",IF($B$660="","",IF($F$4=1,SUMIFS(SAÍDAS[Valor],SAÍDAS[Categoria],$B$660,SAÍDAS[Status],"Concluído",SAÍDAS[Mês],E$5,SAÍDAS[Ano],$B$5,SAÍDAS[Subcategoria],$B672),SUMIFS(SAÍDAS[Valor],SAÍDAS[Categoria],$B$660,SAÍDAS[Mês],E$5,SAÍDAS[Ano],$B$5,SAÍDAS[Subcategoria],$B672))))</f>
        <v/>
      </c>
      <c r="F672" s="61" t="str">
        <f>IF($B672="","",IF($B$660="","",IF($F$4=1,SUMIFS(SAÍDAS[Valor],SAÍDAS[Categoria],$B$660,SAÍDAS[Status],"Concluído",SAÍDAS[Mês],F$5,SAÍDAS[Ano],$B$5,SAÍDAS[Subcategoria],$B672),SUMIFS(SAÍDAS[Valor],SAÍDAS[Categoria],$B$660,SAÍDAS[Mês],F$5,SAÍDAS[Ano],$B$5,SAÍDAS[Subcategoria],$B672))))</f>
        <v/>
      </c>
      <c r="G672" s="61" t="str">
        <f>IF($B672="","",IF($B$660="","",IF($F$4=1,SUMIFS(SAÍDAS[Valor],SAÍDAS[Categoria],$B$660,SAÍDAS[Status],"Concluído",SAÍDAS[Mês],G$5,SAÍDAS[Ano],$B$5,SAÍDAS[Subcategoria],$B672),SUMIFS(SAÍDAS[Valor],SAÍDAS[Categoria],$B$660,SAÍDAS[Mês],G$5,SAÍDAS[Ano],$B$5,SAÍDAS[Subcategoria],$B672))))</f>
        <v/>
      </c>
      <c r="H672" s="61" t="str">
        <f>IF($B672="","",IF($B$660="","",IF($F$4=1,SUMIFS(SAÍDAS[Valor],SAÍDAS[Categoria],$B$660,SAÍDAS[Status],"Concluído",SAÍDAS[Mês],H$5,SAÍDAS[Ano],$B$5,SAÍDAS[Subcategoria],$B672),SUMIFS(SAÍDAS[Valor],SAÍDAS[Categoria],$B$660,SAÍDAS[Mês],H$5,SAÍDAS[Ano],$B$5,SAÍDAS[Subcategoria],$B672))))</f>
        <v/>
      </c>
      <c r="I672" s="61" t="str">
        <f>IF($B672="","",IF($B$660="","",IF($F$4=1,SUMIFS(SAÍDAS[Valor],SAÍDAS[Categoria],$B$660,SAÍDAS[Status],"Concluído",SAÍDAS[Mês],I$5,SAÍDAS[Ano],$B$5,SAÍDAS[Subcategoria],$B672),SUMIFS(SAÍDAS[Valor],SAÍDAS[Categoria],$B$660,SAÍDAS[Mês],I$5,SAÍDAS[Ano],$B$5,SAÍDAS[Subcategoria],$B672))))</f>
        <v/>
      </c>
      <c r="J672" s="61" t="str">
        <f>IF($B672="","",IF($B$660="","",IF($F$4=1,SUMIFS(SAÍDAS[Valor],SAÍDAS[Categoria],$B$660,SAÍDAS[Status],"Concluído",SAÍDAS[Mês],J$5,SAÍDAS[Ano],$B$5,SAÍDAS[Subcategoria],$B672),SUMIFS(SAÍDAS[Valor],SAÍDAS[Categoria],$B$660,SAÍDAS[Mês],J$5,SAÍDAS[Ano],$B$5,SAÍDAS[Subcategoria],$B672))))</f>
        <v/>
      </c>
      <c r="K672" s="61" t="str">
        <f>IF($B672="","",IF($B$660="","",IF($F$4=1,SUMIFS(SAÍDAS[Valor],SAÍDAS[Categoria],$B$660,SAÍDAS[Status],"Concluído",SAÍDAS[Mês],K$5,SAÍDAS[Ano],$B$5,SAÍDAS[Subcategoria],$B672),SUMIFS(SAÍDAS[Valor],SAÍDAS[Categoria],$B$660,SAÍDAS[Mês],K$5,SAÍDAS[Ano],$B$5,SAÍDAS[Subcategoria],$B672))))</f>
        <v/>
      </c>
      <c r="L672" s="61" t="str">
        <f>IF($B672="","",IF($B$660="","",IF($F$4=1,SUMIFS(SAÍDAS[Valor],SAÍDAS[Categoria],$B$660,SAÍDAS[Status],"Concluído",SAÍDAS[Mês],L$5,SAÍDAS[Ano],$B$5,SAÍDAS[Subcategoria],$B672),SUMIFS(SAÍDAS[Valor],SAÍDAS[Categoria],$B$660,SAÍDAS[Mês],L$5,SAÍDAS[Ano],$B$5,SAÍDAS[Subcategoria],$B672))))</f>
        <v/>
      </c>
      <c r="M672" s="61" t="str">
        <f>IF($B672="","",IF($B$660="","",IF($F$4=1,SUMIFS(SAÍDAS[Valor],SAÍDAS[Categoria],$B$660,SAÍDAS[Status],"Concluído",SAÍDAS[Mês],M$5,SAÍDAS[Ano],$B$5,SAÍDAS[Subcategoria],$B672),SUMIFS(SAÍDAS[Valor],SAÍDAS[Categoria],$B$660,SAÍDAS[Mês],M$5,SAÍDAS[Ano],$B$5,SAÍDAS[Subcategoria],$B672))))</f>
        <v/>
      </c>
      <c r="N672" s="61" t="str">
        <f>IF($B672="","",IF($B$660="","",IF($F$4=1,SUMIFS(SAÍDAS[Valor],SAÍDAS[Categoria],$B$660,SAÍDAS[Status],"Concluído",SAÍDAS[Mês],N$5,SAÍDAS[Ano],$B$5,SAÍDAS[Subcategoria],$B672),SUMIFS(SAÍDAS[Valor],SAÍDAS[Categoria],$B$660,SAÍDAS[Mês],N$5,SAÍDAS[Ano],$B$5,SAÍDAS[Subcategoria],$B672))))</f>
        <v/>
      </c>
      <c r="O672" s="57">
        <f t="shared" si="29"/>
        <v>0</v>
      </c>
    </row>
    <row r="673" spans="2:15" x14ac:dyDescent="0.3">
      <c r="B673" s="93" t="str">
        <f>IF('PLANO DE CONTAS'!F151="","",'PLANO DE CONTAS'!F151)</f>
        <v/>
      </c>
      <c r="C673" s="61" t="str">
        <f>IF($B673="","",IF($B$660="","",IF($F$4=1,SUMIFS(SAÍDAS[Valor],SAÍDAS[Categoria],$B$660,SAÍDAS[Status],"Concluído",SAÍDAS[Mês],C$5,SAÍDAS[Ano],$B$5,SAÍDAS[Subcategoria],$B673),SUMIFS(SAÍDAS[Valor],SAÍDAS[Categoria],$B$660,SAÍDAS[Mês],C$5,SAÍDAS[Ano],$B$5,SAÍDAS[Subcategoria],$B673))))</f>
        <v/>
      </c>
      <c r="D673" s="61" t="str">
        <f>IF($B673="","",IF($B$660="","",IF($F$4=1,SUMIFS(SAÍDAS[Valor],SAÍDAS[Categoria],$B$660,SAÍDAS[Status],"Concluído",SAÍDAS[Mês],D$5,SAÍDAS[Ano],$B$5,SAÍDAS[Subcategoria],$B673),SUMIFS(SAÍDAS[Valor],SAÍDAS[Categoria],$B$660,SAÍDAS[Mês],D$5,SAÍDAS[Ano],$B$5,SAÍDAS[Subcategoria],$B673))))</f>
        <v/>
      </c>
      <c r="E673" s="61" t="str">
        <f>IF($B673="","",IF($B$660="","",IF($F$4=1,SUMIFS(SAÍDAS[Valor],SAÍDAS[Categoria],$B$660,SAÍDAS[Status],"Concluído",SAÍDAS[Mês],E$5,SAÍDAS[Ano],$B$5,SAÍDAS[Subcategoria],$B673),SUMIFS(SAÍDAS[Valor],SAÍDAS[Categoria],$B$660,SAÍDAS[Mês],E$5,SAÍDAS[Ano],$B$5,SAÍDAS[Subcategoria],$B673))))</f>
        <v/>
      </c>
      <c r="F673" s="61" t="str">
        <f>IF($B673="","",IF($B$660="","",IF($F$4=1,SUMIFS(SAÍDAS[Valor],SAÍDAS[Categoria],$B$660,SAÍDAS[Status],"Concluído",SAÍDAS[Mês],F$5,SAÍDAS[Ano],$B$5,SAÍDAS[Subcategoria],$B673),SUMIFS(SAÍDAS[Valor],SAÍDAS[Categoria],$B$660,SAÍDAS[Mês],F$5,SAÍDAS[Ano],$B$5,SAÍDAS[Subcategoria],$B673))))</f>
        <v/>
      </c>
      <c r="G673" s="61" t="str">
        <f>IF($B673="","",IF($B$660="","",IF($F$4=1,SUMIFS(SAÍDAS[Valor],SAÍDAS[Categoria],$B$660,SAÍDAS[Status],"Concluído",SAÍDAS[Mês],G$5,SAÍDAS[Ano],$B$5,SAÍDAS[Subcategoria],$B673),SUMIFS(SAÍDAS[Valor],SAÍDAS[Categoria],$B$660,SAÍDAS[Mês],G$5,SAÍDAS[Ano],$B$5,SAÍDAS[Subcategoria],$B673))))</f>
        <v/>
      </c>
      <c r="H673" s="61" t="str">
        <f>IF($B673="","",IF($B$660="","",IF($F$4=1,SUMIFS(SAÍDAS[Valor],SAÍDAS[Categoria],$B$660,SAÍDAS[Status],"Concluído",SAÍDAS[Mês],H$5,SAÍDAS[Ano],$B$5,SAÍDAS[Subcategoria],$B673),SUMIFS(SAÍDAS[Valor],SAÍDAS[Categoria],$B$660,SAÍDAS[Mês],H$5,SAÍDAS[Ano],$B$5,SAÍDAS[Subcategoria],$B673))))</f>
        <v/>
      </c>
      <c r="I673" s="61" t="str">
        <f>IF($B673="","",IF($B$660="","",IF($F$4=1,SUMIFS(SAÍDAS[Valor],SAÍDAS[Categoria],$B$660,SAÍDAS[Status],"Concluído",SAÍDAS[Mês],I$5,SAÍDAS[Ano],$B$5,SAÍDAS[Subcategoria],$B673),SUMIFS(SAÍDAS[Valor],SAÍDAS[Categoria],$B$660,SAÍDAS[Mês],I$5,SAÍDAS[Ano],$B$5,SAÍDAS[Subcategoria],$B673))))</f>
        <v/>
      </c>
      <c r="J673" s="61" t="str">
        <f>IF($B673="","",IF($B$660="","",IF($F$4=1,SUMIFS(SAÍDAS[Valor],SAÍDAS[Categoria],$B$660,SAÍDAS[Status],"Concluído",SAÍDAS[Mês],J$5,SAÍDAS[Ano],$B$5,SAÍDAS[Subcategoria],$B673),SUMIFS(SAÍDAS[Valor],SAÍDAS[Categoria],$B$660,SAÍDAS[Mês],J$5,SAÍDAS[Ano],$B$5,SAÍDAS[Subcategoria],$B673))))</f>
        <v/>
      </c>
      <c r="K673" s="61" t="str">
        <f>IF($B673="","",IF($B$660="","",IF($F$4=1,SUMIFS(SAÍDAS[Valor],SAÍDAS[Categoria],$B$660,SAÍDAS[Status],"Concluído",SAÍDAS[Mês],K$5,SAÍDAS[Ano],$B$5,SAÍDAS[Subcategoria],$B673),SUMIFS(SAÍDAS[Valor],SAÍDAS[Categoria],$B$660,SAÍDAS[Mês],K$5,SAÍDAS[Ano],$B$5,SAÍDAS[Subcategoria],$B673))))</f>
        <v/>
      </c>
      <c r="L673" s="61" t="str">
        <f>IF($B673="","",IF($B$660="","",IF($F$4=1,SUMIFS(SAÍDAS[Valor],SAÍDAS[Categoria],$B$660,SAÍDAS[Status],"Concluído",SAÍDAS[Mês],L$5,SAÍDAS[Ano],$B$5,SAÍDAS[Subcategoria],$B673),SUMIFS(SAÍDAS[Valor],SAÍDAS[Categoria],$B$660,SAÍDAS[Mês],L$5,SAÍDAS[Ano],$B$5,SAÍDAS[Subcategoria],$B673))))</f>
        <v/>
      </c>
      <c r="M673" s="61" t="str">
        <f>IF($B673="","",IF($B$660="","",IF($F$4=1,SUMIFS(SAÍDAS[Valor],SAÍDAS[Categoria],$B$660,SAÍDAS[Status],"Concluído",SAÍDAS[Mês],M$5,SAÍDAS[Ano],$B$5,SAÍDAS[Subcategoria],$B673),SUMIFS(SAÍDAS[Valor],SAÍDAS[Categoria],$B$660,SAÍDAS[Mês],M$5,SAÍDAS[Ano],$B$5,SAÍDAS[Subcategoria],$B673))))</f>
        <v/>
      </c>
      <c r="N673" s="61" t="str">
        <f>IF($B673="","",IF($B$660="","",IF($F$4=1,SUMIFS(SAÍDAS[Valor],SAÍDAS[Categoria],$B$660,SAÍDAS[Status],"Concluído",SAÍDAS[Mês],N$5,SAÍDAS[Ano],$B$5,SAÍDAS[Subcategoria],$B673),SUMIFS(SAÍDAS[Valor],SAÍDAS[Categoria],$B$660,SAÍDAS[Mês],N$5,SAÍDAS[Ano],$B$5,SAÍDAS[Subcategoria],$B673))))</f>
        <v/>
      </c>
      <c r="O673" s="57">
        <f t="shared" si="29"/>
        <v>0</v>
      </c>
    </row>
    <row r="674" spans="2:15" x14ac:dyDescent="0.3">
      <c r="B674" s="93" t="str">
        <f>IF('PLANO DE CONTAS'!F152="","",'PLANO DE CONTAS'!F152)</f>
        <v/>
      </c>
      <c r="C674" s="61" t="str">
        <f>IF($B674="","",IF($B$660="","",IF($F$4=1,SUMIFS(SAÍDAS[Valor],SAÍDAS[Categoria],$B$660,SAÍDAS[Status],"Concluído",SAÍDAS[Mês],C$5,SAÍDAS[Ano],$B$5,SAÍDAS[Subcategoria],$B674),SUMIFS(SAÍDAS[Valor],SAÍDAS[Categoria],$B$660,SAÍDAS[Mês],C$5,SAÍDAS[Ano],$B$5,SAÍDAS[Subcategoria],$B674))))</f>
        <v/>
      </c>
      <c r="D674" s="61" t="str">
        <f>IF($B674="","",IF($B$660="","",IF($F$4=1,SUMIFS(SAÍDAS[Valor],SAÍDAS[Categoria],$B$660,SAÍDAS[Status],"Concluído",SAÍDAS[Mês],D$5,SAÍDAS[Ano],$B$5,SAÍDAS[Subcategoria],$B674),SUMIFS(SAÍDAS[Valor],SAÍDAS[Categoria],$B$660,SAÍDAS[Mês],D$5,SAÍDAS[Ano],$B$5,SAÍDAS[Subcategoria],$B674))))</f>
        <v/>
      </c>
      <c r="E674" s="61" t="str">
        <f>IF($B674="","",IF($B$660="","",IF($F$4=1,SUMIFS(SAÍDAS[Valor],SAÍDAS[Categoria],$B$660,SAÍDAS[Status],"Concluído",SAÍDAS[Mês],E$5,SAÍDAS[Ano],$B$5,SAÍDAS[Subcategoria],$B674),SUMIFS(SAÍDAS[Valor],SAÍDAS[Categoria],$B$660,SAÍDAS[Mês],E$5,SAÍDAS[Ano],$B$5,SAÍDAS[Subcategoria],$B674))))</f>
        <v/>
      </c>
      <c r="F674" s="61" t="str">
        <f>IF($B674="","",IF($B$660="","",IF($F$4=1,SUMIFS(SAÍDAS[Valor],SAÍDAS[Categoria],$B$660,SAÍDAS[Status],"Concluído",SAÍDAS[Mês],F$5,SAÍDAS[Ano],$B$5,SAÍDAS[Subcategoria],$B674),SUMIFS(SAÍDAS[Valor],SAÍDAS[Categoria],$B$660,SAÍDAS[Mês],F$5,SAÍDAS[Ano],$B$5,SAÍDAS[Subcategoria],$B674))))</f>
        <v/>
      </c>
      <c r="G674" s="61" t="str">
        <f>IF($B674="","",IF($B$660="","",IF($F$4=1,SUMIFS(SAÍDAS[Valor],SAÍDAS[Categoria],$B$660,SAÍDAS[Status],"Concluído",SAÍDAS[Mês],G$5,SAÍDAS[Ano],$B$5,SAÍDAS[Subcategoria],$B674),SUMIFS(SAÍDAS[Valor],SAÍDAS[Categoria],$B$660,SAÍDAS[Mês],G$5,SAÍDAS[Ano],$B$5,SAÍDAS[Subcategoria],$B674))))</f>
        <v/>
      </c>
      <c r="H674" s="61" t="str">
        <f>IF($B674="","",IF($B$660="","",IF($F$4=1,SUMIFS(SAÍDAS[Valor],SAÍDAS[Categoria],$B$660,SAÍDAS[Status],"Concluído",SAÍDAS[Mês],H$5,SAÍDAS[Ano],$B$5,SAÍDAS[Subcategoria],$B674),SUMIFS(SAÍDAS[Valor],SAÍDAS[Categoria],$B$660,SAÍDAS[Mês],H$5,SAÍDAS[Ano],$B$5,SAÍDAS[Subcategoria],$B674))))</f>
        <v/>
      </c>
      <c r="I674" s="61" t="str">
        <f>IF($B674="","",IF($B$660="","",IF($F$4=1,SUMIFS(SAÍDAS[Valor],SAÍDAS[Categoria],$B$660,SAÍDAS[Status],"Concluído",SAÍDAS[Mês],I$5,SAÍDAS[Ano],$B$5,SAÍDAS[Subcategoria],$B674),SUMIFS(SAÍDAS[Valor],SAÍDAS[Categoria],$B$660,SAÍDAS[Mês],I$5,SAÍDAS[Ano],$B$5,SAÍDAS[Subcategoria],$B674))))</f>
        <v/>
      </c>
      <c r="J674" s="61" t="str">
        <f>IF($B674="","",IF($B$660="","",IF($F$4=1,SUMIFS(SAÍDAS[Valor],SAÍDAS[Categoria],$B$660,SAÍDAS[Status],"Concluído",SAÍDAS[Mês],J$5,SAÍDAS[Ano],$B$5,SAÍDAS[Subcategoria],$B674),SUMIFS(SAÍDAS[Valor],SAÍDAS[Categoria],$B$660,SAÍDAS[Mês],J$5,SAÍDAS[Ano],$B$5,SAÍDAS[Subcategoria],$B674))))</f>
        <v/>
      </c>
      <c r="K674" s="61" t="str">
        <f>IF($B674="","",IF($B$660="","",IF($F$4=1,SUMIFS(SAÍDAS[Valor],SAÍDAS[Categoria],$B$660,SAÍDAS[Status],"Concluído",SAÍDAS[Mês],K$5,SAÍDAS[Ano],$B$5,SAÍDAS[Subcategoria],$B674),SUMIFS(SAÍDAS[Valor],SAÍDAS[Categoria],$B$660,SAÍDAS[Mês],K$5,SAÍDAS[Ano],$B$5,SAÍDAS[Subcategoria],$B674))))</f>
        <v/>
      </c>
      <c r="L674" s="61" t="str">
        <f>IF($B674="","",IF($B$660="","",IF($F$4=1,SUMIFS(SAÍDAS[Valor],SAÍDAS[Categoria],$B$660,SAÍDAS[Status],"Concluído",SAÍDAS[Mês],L$5,SAÍDAS[Ano],$B$5,SAÍDAS[Subcategoria],$B674),SUMIFS(SAÍDAS[Valor],SAÍDAS[Categoria],$B$660,SAÍDAS[Mês],L$5,SAÍDAS[Ano],$B$5,SAÍDAS[Subcategoria],$B674))))</f>
        <v/>
      </c>
      <c r="M674" s="61" t="str">
        <f>IF($B674="","",IF($B$660="","",IF($F$4=1,SUMIFS(SAÍDAS[Valor],SAÍDAS[Categoria],$B$660,SAÍDAS[Status],"Concluído",SAÍDAS[Mês],M$5,SAÍDAS[Ano],$B$5,SAÍDAS[Subcategoria],$B674),SUMIFS(SAÍDAS[Valor],SAÍDAS[Categoria],$B$660,SAÍDAS[Mês],M$5,SAÍDAS[Ano],$B$5,SAÍDAS[Subcategoria],$B674))))</f>
        <v/>
      </c>
      <c r="N674" s="61" t="str">
        <f>IF($B674="","",IF($B$660="","",IF($F$4=1,SUMIFS(SAÍDAS[Valor],SAÍDAS[Categoria],$B$660,SAÍDAS[Status],"Concluído",SAÍDAS[Mês],N$5,SAÍDAS[Ano],$B$5,SAÍDAS[Subcategoria],$B674),SUMIFS(SAÍDAS[Valor],SAÍDAS[Categoria],$B$660,SAÍDAS[Mês],N$5,SAÍDAS[Ano],$B$5,SAÍDAS[Subcategoria],$B674))))</f>
        <v/>
      </c>
      <c r="O674" s="57">
        <f t="shared" si="29"/>
        <v>0</v>
      </c>
    </row>
    <row r="675" spans="2:15" x14ac:dyDescent="0.3">
      <c r="B675" s="93" t="str">
        <f>IF('PLANO DE CONTAS'!F153="","",'PLANO DE CONTAS'!F153)</f>
        <v/>
      </c>
      <c r="C675" s="61" t="str">
        <f>IF($B675="","",IF($B$660="","",IF($F$4=1,SUMIFS(SAÍDAS[Valor],SAÍDAS[Categoria],$B$660,SAÍDAS[Status],"Concluído",SAÍDAS[Mês],C$5,SAÍDAS[Ano],$B$5,SAÍDAS[Subcategoria],$B675),SUMIFS(SAÍDAS[Valor],SAÍDAS[Categoria],$B$660,SAÍDAS[Mês],C$5,SAÍDAS[Ano],$B$5,SAÍDAS[Subcategoria],$B675))))</f>
        <v/>
      </c>
      <c r="D675" s="61" t="str">
        <f>IF($B675="","",IF($B$660="","",IF($F$4=1,SUMIFS(SAÍDAS[Valor],SAÍDAS[Categoria],$B$660,SAÍDAS[Status],"Concluído",SAÍDAS[Mês],D$5,SAÍDAS[Ano],$B$5,SAÍDAS[Subcategoria],$B675),SUMIFS(SAÍDAS[Valor],SAÍDAS[Categoria],$B$660,SAÍDAS[Mês],D$5,SAÍDAS[Ano],$B$5,SAÍDAS[Subcategoria],$B675))))</f>
        <v/>
      </c>
      <c r="E675" s="61" t="str">
        <f>IF($B675="","",IF($B$660="","",IF($F$4=1,SUMIFS(SAÍDAS[Valor],SAÍDAS[Categoria],$B$660,SAÍDAS[Status],"Concluído",SAÍDAS[Mês],E$5,SAÍDAS[Ano],$B$5,SAÍDAS[Subcategoria],$B675),SUMIFS(SAÍDAS[Valor],SAÍDAS[Categoria],$B$660,SAÍDAS[Mês],E$5,SAÍDAS[Ano],$B$5,SAÍDAS[Subcategoria],$B675))))</f>
        <v/>
      </c>
      <c r="F675" s="61" t="str">
        <f>IF($B675="","",IF($B$660="","",IF($F$4=1,SUMIFS(SAÍDAS[Valor],SAÍDAS[Categoria],$B$660,SAÍDAS[Status],"Concluído",SAÍDAS[Mês],F$5,SAÍDAS[Ano],$B$5,SAÍDAS[Subcategoria],$B675),SUMIFS(SAÍDAS[Valor],SAÍDAS[Categoria],$B$660,SAÍDAS[Mês],F$5,SAÍDAS[Ano],$B$5,SAÍDAS[Subcategoria],$B675))))</f>
        <v/>
      </c>
      <c r="G675" s="61" t="str">
        <f>IF($B675="","",IF($B$660="","",IF($F$4=1,SUMIFS(SAÍDAS[Valor],SAÍDAS[Categoria],$B$660,SAÍDAS[Status],"Concluído",SAÍDAS[Mês],G$5,SAÍDAS[Ano],$B$5,SAÍDAS[Subcategoria],$B675),SUMIFS(SAÍDAS[Valor],SAÍDAS[Categoria],$B$660,SAÍDAS[Mês],G$5,SAÍDAS[Ano],$B$5,SAÍDAS[Subcategoria],$B675))))</f>
        <v/>
      </c>
      <c r="H675" s="61" t="str">
        <f>IF($B675="","",IF($B$660="","",IF($F$4=1,SUMIFS(SAÍDAS[Valor],SAÍDAS[Categoria],$B$660,SAÍDAS[Status],"Concluído",SAÍDAS[Mês],H$5,SAÍDAS[Ano],$B$5,SAÍDAS[Subcategoria],$B675),SUMIFS(SAÍDAS[Valor],SAÍDAS[Categoria],$B$660,SAÍDAS[Mês],H$5,SAÍDAS[Ano],$B$5,SAÍDAS[Subcategoria],$B675))))</f>
        <v/>
      </c>
      <c r="I675" s="61" t="str">
        <f>IF($B675="","",IF($B$660="","",IF($F$4=1,SUMIFS(SAÍDAS[Valor],SAÍDAS[Categoria],$B$660,SAÍDAS[Status],"Concluído",SAÍDAS[Mês],I$5,SAÍDAS[Ano],$B$5,SAÍDAS[Subcategoria],$B675),SUMIFS(SAÍDAS[Valor],SAÍDAS[Categoria],$B$660,SAÍDAS[Mês],I$5,SAÍDAS[Ano],$B$5,SAÍDAS[Subcategoria],$B675))))</f>
        <v/>
      </c>
      <c r="J675" s="61" t="str">
        <f>IF($B675="","",IF($B$660="","",IF($F$4=1,SUMIFS(SAÍDAS[Valor],SAÍDAS[Categoria],$B$660,SAÍDAS[Status],"Concluído",SAÍDAS[Mês],J$5,SAÍDAS[Ano],$B$5,SAÍDAS[Subcategoria],$B675),SUMIFS(SAÍDAS[Valor],SAÍDAS[Categoria],$B$660,SAÍDAS[Mês],J$5,SAÍDAS[Ano],$B$5,SAÍDAS[Subcategoria],$B675))))</f>
        <v/>
      </c>
      <c r="K675" s="61" t="str">
        <f>IF($B675="","",IF($B$660="","",IF($F$4=1,SUMIFS(SAÍDAS[Valor],SAÍDAS[Categoria],$B$660,SAÍDAS[Status],"Concluído",SAÍDAS[Mês],K$5,SAÍDAS[Ano],$B$5,SAÍDAS[Subcategoria],$B675),SUMIFS(SAÍDAS[Valor],SAÍDAS[Categoria],$B$660,SAÍDAS[Mês],K$5,SAÍDAS[Ano],$B$5,SAÍDAS[Subcategoria],$B675))))</f>
        <v/>
      </c>
      <c r="L675" s="61" t="str">
        <f>IF($B675="","",IF($B$660="","",IF($F$4=1,SUMIFS(SAÍDAS[Valor],SAÍDAS[Categoria],$B$660,SAÍDAS[Status],"Concluído",SAÍDAS[Mês],L$5,SAÍDAS[Ano],$B$5,SAÍDAS[Subcategoria],$B675),SUMIFS(SAÍDAS[Valor],SAÍDAS[Categoria],$B$660,SAÍDAS[Mês],L$5,SAÍDAS[Ano],$B$5,SAÍDAS[Subcategoria],$B675))))</f>
        <v/>
      </c>
      <c r="M675" s="61" t="str">
        <f>IF($B675="","",IF($B$660="","",IF($F$4=1,SUMIFS(SAÍDAS[Valor],SAÍDAS[Categoria],$B$660,SAÍDAS[Status],"Concluído",SAÍDAS[Mês],M$5,SAÍDAS[Ano],$B$5,SAÍDAS[Subcategoria],$B675),SUMIFS(SAÍDAS[Valor],SAÍDAS[Categoria],$B$660,SAÍDAS[Mês],M$5,SAÍDAS[Ano],$B$5,SAÍDAS[Subcategoria],$B675))))</f>
        <v/>
      </c>
      <c r="N675" s="61" t="str">
        <f>IF($B675="","",IF($B$660="","",IF($F$4=1,SUMIFS(SAÍDAS[Valor],SAÍDAS[Categoria],$B$660,SAÍDAS[Status],"Concluído",SAÍDAS[Mês],N$5,SAÍDAS[Ano],$B$5,SAÍDAS[Subcategoria],$B675),SUMIFS(SAÍDAS[Valor],SAÍDAS[Categoria],$B$660,SAÍDAS[Mês],N$5,SAÍDAS[Ano],$B$5,SAÍDAS[Subcategoria],$B675))))</f>
        <v/>
      </c>
      <c r="O675" s="57">
        <f t="shared" si="29"/>
        <v>0</v>
      </c>
    </row>
    <row r="676" spans="2:15" x14ac:dyDescent="0.3">
      <c r="B676" s="93" t="str">
        <f>IF('PLANO DE CONTAS'!F154="","",'PLANO DE CONTAS'!F154)</f>
        <v/>
      </c>
      <c r="C676" s="61" t="str">
        <f>IF($B676="","",IF($B$660="","",IF($F$4=1,SUMIFS(SAÍDAS[Valor],SAÍDAS[Categoria],$B$660,SAÍDAS[Status],"Concluído",SAÍDAS[Mês],C$5,SAÍDAS[Ano],$B$5,SAÍDAS[Subcategoria],$B676),SUMIFS(SAÍDAS[Valor],SAÍDAS[Categoria],$B$660,SAÍDAS[Mês],C$5,SAÍDAS[Ano],$B$5,SAÍDAS[Subcategoria],$B676))))</f>
        <v/>
      </c>
      <c r="D676" s="61" t="str">
        <f>IF($B676="","",IF($B$660="","",IF($F$4=1,SUMIFS(SAÍDAS[Valor],SAÍDAS[Categoria],$B$660,SAÍDAS[Status],"Concluído",SAÍDAS[Mês],D$5,SAÍDAS[Ano],$B$5,SAÍDAS[Subcategoria],$B676),SUMIFS(SAÍDAS[Valor],SAÍDAS[Categoria],$B$660,SAÍDAS[Mês],D$5,SAÍDAS[Ano],$B$5,SAÍDAS[Subcategoria],$B676))))</f>
        <v/>
      </c>
      <c r="E676" s="61" t="str">
        <f>IF($B676="","",IF($B$660="","",IF($F$4=1,SUMIFS(SAÍDAS[Valor],SAÍDAS[Categoria],$B$660,SAÍDAS[Status],"Concluído",SAÍDAS[Mês],E$5,SAÍDAS[Ano],$B$5,SAÍDAS[Subcategoria],$B676),SUMIFS(SAÍDAS[Valor],SAÍDAS[Categoria],$B$660,SAÍDAS[Mês],E$5,SAÍDAS[Ano],$B$5,SAÍDAS[Subcategoria],$B676))))</f>
        <v/>
      </c>
      <c r="F676" s="61" t="str">
        <f>IF($B676="","",IF($B$660="","",IF($F$4=1,SUMIFS(SAÍDAS[Valor],SAÍDAS[Categoria],$B$660,SAÍDAS[Status],"Concluído",SAÍDAS[Mês],F$5,SAÍDAS[Ano],$B$5,SAÍDAS[Subcategoria],$B676),SUMIFS(SAÍDAS[Valor],SAÍDAS[Categoria],$B$660,SAÍDAS[Mês],F$5,SAÍDAS[Ano],$B$5,SAÍDAS[Subcategoria],$B676))))</f>
        <v/>
      </c>
      <c r="G676" s="61" t="str">
        <f>IF($B676="","",IF($B$660="","",IF($F$4=1,SUMIFS(SAÍDAS[Valor],SAÍDAS[Categoria],$B$660,SAÍDAS[Status],"Concluído",SAÍDAS[Mês],G$5,SAÍDAS[Ano],$B$5,SAÍDAS[Subcategoria],$B676),SUMIFS(SAÍDAS[Valor],SAÍDAS[Categoria],$B$660,SAÍDAS[Mês],G$5,SAÍDAS[Ano],$B$5,SAÍDAS[Subcategoria],$B676))))</f>
        <v/>
      </c>
      <c r="H676" s="61" t="str">
        <f>IF($B676="","",IF($B$660="","",IF($F$4=1,SUMIFS(SAÍDAS[Valor],SAÍDAS[Categoria],$B$660,SAÍDAS[Status],"Concluído",SAÍDAS[Mês],H$5,SAÍDAS[Ano],$B$5,SAÍDAS[Subcategoria],$B676),SUMIFS(SAÍDAS[Valor],SAÍDAS[Categoria],$B$660,SAÍDAS[Mês],H$5,SAÍDAS[Ano],$B$5,SAÍDAS[Subcategoria],$B676))))</f>
        <v/>
      </c>
      <c r="I676" s="61" t="str">
        <f>IF($B676="","",IF($B$660="","",IF($F$4=1,SUMIFS(SAÍDAS[Valor],SAÍDAS[Categoria],$B$660,SAÍDAS[Status],"Concluído",SAÍDAS[Mês],I$5,SAÍDAS[Ano],$B$5,SAÍDAS[Subcategoria],$B676),SUMIFS(SAÍDAS[Valor],SAÍDAS[Categoria],$B$660,SAÍDAS[Mês],I$5,SAÍDAS[Ano],$B$5,SAÍDAS[Subcategoria],$B676))))</f>
        <v/>
      </c>
      <c r="J676" s="61" t="str">
        <f>IF($B676="","",IF($B$660="","",IF($F$4=1,SUMIFS(SAÍDAS[Valor],SAÍDAS[Categoria],$B$660,SAÍDAS[Status],"Concluído",SAÍDAS[Mês],J$5,SAÍDAS[Ano],$B$5,SAÍDAS[Subcategoria],$B676),SUMIFS(SAÍDAS[Valor],SAÍDAS[Categoria],$B$660,SAÍDAS[Mês],J$5,SAÍDAS[Ano],$B$5,SAÍDAS[Subcategoria],$B676))))</f>
        <v/>
      </c>
      <c r="K676" s="61" t="str">
        <f>IF($B676="","",IF($B$660="","",IF($F$4=1,SUMIFS(SAÍDAS[Valor],SAÍDAS[Categoria],$B$660,SAÍDAS[Status],"Concluído",SAÍDAS[Mês],K$5,SAÍDAS[Ano],$B$5,SAÍDAS[Subcategoria],$B676),SUMIFS(SAÍDAS[Valor],SAÍDAS[Categoria],$B$660,SAÍDAS[Mês],K$5,SAÍDAS[Ano],$B$5,SAÍDAS[Subcategoria],$B676))))</f>
        <v/>
      </c>
      <c r="L676" s="61" t="str">
        <f>IF($B676="","",IF($B$660="","",IF($F$4=1,SUMIFS(SAÍDAS[Valor],SAÍDAS[Categoria],$B$660,SAÍDAS[Status],"Concluído",SAÍDAS[Mês],L$5,SAÍDAS[Ano],$B$5,SAÍDAS[Subcategoria],$B676),SUMIFS(SAÍDAS[Valor],SAÍDAS[Categoria],$B$660,SAÍDAS[Mês],L$5,SAÍDAS[Ano],$B$5,SAÍDAS[Subcategoria],$B676))))</f>
        <v/>
      </c>
      <c r="M676" s="61" t="str">
        <f>IF($B676="","",IF($B$660="","",IF($F$4=1,SUMIFS(SAÍDAS[Valor],SAÍDAS[Categoria],$B$660,SAÍDAS[Status],"Concluído",SAÍDAS[Mês],M$5,SAÍDAS[Ano],$B$5,SAÍDAS[Subcategoria],$B676),SUMIFS(SAÍDAS[Valor],SAÍDAS[Categoria],$B$660,SAÍDAS[Mês],M$5,SAÍDAS[Ano],$B$5,SAÍDAS[Subcategoria],$B676))))</f>
        <v/>
      </c>
      <c r="N676" s="61" t="str">
        <f>IF($B676="","",IF($B$660="","",IF($F$4=1,SUMIFS(SAÍDAS[Valor],SAÍDAS[Categoria],$B$660,SAÍDAS[Status],"Concluído",SAÍDAS[Mês],N$5,SAÍDAS[Ano],$B$5,SAÍDAS[Subcategoria],$B676),SUMIFS(SAÍDAS[Valor],SAÍDAS[Categoria],$B$660,SAÍDAS[Mês],N$5,SAÍDAS[Ano],$B$5,SAÍDAS[Subcategoria],$B676))))</f>
        <v/>
      </c>
      <c r="O676" s="57">
        <f t="shared" si="29"/>
        <v>0</v>
      </c>
    </row>
    <row r="677" spans="2:15" x14ac:dyDescent="0.3">
      <c r="B677" s="93" t="str">
        <f>IF('PLANO DE CONTAS'!F155="","",'PLANO DE CONTAS'!F155)</f>
        <v/>
      </c>
      <c r="C677" s="61" t="str">
        <f>IF($B677="","",IF($B$660="","",IF($F$4=1,SUMIFS(SAÍDAS[Valor],SAÍDAS[Categoria],$B$660,SAÍDAS[Status],"Concluído",SAÍDAS[Mês],C$5,SAÍDAS[Ano],$B$5,SAÍDAS[Subcategoria],$B677),SUMIFS(SAÍDAS[Valor],SAÍDAS[Categoria],$B$660,SAÍDAS[Mês],C$5,SAÍDAS[Ano],$B$5,SAÍDAS[Subcategoria],$B677))))</f>
        <v/>
      </c>
      <c r="D677" s="61" t="str">
        <f>IF($B677="","",IF($B$660="","",IF($F$4=1,SUMIFS(SAÍDAS[Valor],SAÍDAS[Categoria],$B$660,SAÍDAS[Status],"Concluído",SAÍDAS[Mês],D$5,SAÍDAS[Ano],$B$5,SAÍDAS[Subcategoria],$B677),SUMIFS(SAÍDAS[Valor],SAÍDAS[Categoria],$B$660,SAÍDAS[Mês],D$5,SAÍDAS[Ano],$B$5,SAÍDAS[Subcategoria],$B677))))</f>
        <v/>
      </c>
      <c r="E677" s="61" t="str">
        <f>IF($B677="","",IF($B$660="","",IF($F$4=1,SUMIFS(SAÍDAS[Valor],SAÍDAS[Categoria],$B$660,SAÍDAS[Status],"Concluído",SAÍDAS[Mês],E$5,SAÍDAS[Ano],$B$5,SAÍDAS[Subcategoria],$B677),SUMIFS(SAÍDAS[Valor],SAÍDAS[Categoria],$B$660,SAÍDAS[Mês],E$5,SAÍDAS[Ano],$B$5,SAÍDAS[Subcategoria],$B677))))</f>
        <v/>
      </c>
      <c r="F677" s="61" t="str">
        <f>IF($B677="","",IF($B$660="","",IF($F$4=1,SUMIFS(SAÍDAS[Valor],SAÍDAS[Categoria],$B$660,SAÍDAS[Status],"Concluído",SAÍDAS[Mês],F$5,SAÍDAS[Ano],$B$5,SAÍDAS[Subcategoria],$B677),SUMIFS(SAÍDAS[Valor],SAÍDAS[Categoria],$B$660,SAÍDAS[Mês],F$5,SAÍDAS[Ano],$B$5,SAÍDAS[Subcategoria],$B677))))</f>
        <v/>
      </c>
      <c r="G677" s="61" t="str">
        <f>IF($B677="","",IF($B$660="","",IF($F$4=1,SUMIFS(SAÍDAS[Valor],SAÍDAS[Categoria],$B$660,SAÍDAS[Status],"Concluído",SAÍDAS[Mês],G$5,SAÍDAS[Ano],$B$5,SAÍDAS[Subcategoria],$B677),SUMIFS(SAÍDAS[Valor],SAÍDAS[Categoria],$B$660,SAÍDAS[Mês],G$5,SAÍDAS[Ano],$B$5,SAÍDAS[Subcategoria],$B677))))</f>
        <v/>
      </c>
      <c r="H677" s="61" t="str">
        <f>IF($B677="","",IF($B$660="","",IF($F$4=1,SUMIFS(SAÍDAS[Valor],SAÍDAS[Categoria],$B$660,SAÍDAS[Status],"Concluído",SAÍDAS[Mês],H$5,SAÍDAS[Ano],$B$5,SAÍDAS[Subcategoria],$B677),SUMIFS(SAÍDAS[Valor],SAÍDAS[Categoria],$B$660,SAÍDAS[Mês],H$5,SAÍDAS[Ano],$B$5,SAÍDAS[Subcategoria],$B677))))</f>
        <v/>
      </c>
      <c r="I677" s="61" t="str">
        <f>IF($B677="","",IF($B$660="","",IF($F$4=1,SUMIFS(SAÍDAS[Valor],SAÍDAS[Categoria],$B$660,SAÍDAS[Status],"Concluído",SAÍDAS[Mês],I$5,SAÍDAS[Ano],$B$5,SAÍDAS[Subcategoria],$B677),SUMIFS(SAÍDAS[Valor],SAÍDAS[Categoria],$B$660,SAÍDAS[Mês],I$5,SAÍDAS[Ano],$B$5,SAÍDAS[Subcategoria],$B677))))</f>
        <v/>
      </c>
      <c r="J677" s="61" t="str">
        <f>IF($B677="","",IF($B$660="","",IF($F$4=1,SUMIFS(SAÍDAS[Valor],SAÍDAS[Categoria],$B$660,SAÍDAS[Status],"Concluído",SAÍDAS[Mês],J$5,SAÍDAS[Ano],$B$5,SAÍDAS[Subcategoria],$B677),SUMIFS(SAÍDAS[Valor],SAÍDAS[Categoria],$B$660,SAÍDAS[Mês],J$5,SAÍDAS[Ano],$B$5,SAÍDAS[Subcategoria],$B677))))</f>
        <v/>
      </c>
      <c r="K677" s="61" t="str">
        <f>IF($B677="","",IF($B$660="","",IF($F$4=1,SUMIFS(SAÍDAS[Valor],SAÍDAS[Categoria],$B$660,SAÍDAS[Status],"Concluído",SAÍDAS[Mês],K$5,SAÍDAS[Ano],$B$5,SAÍDAS[Subcategoria],$B677),SUMIFS(SAÍDAS[Valor],SAÍDAS[Categoria],$B$660,SAÍDAS[Mês],K$5,SAÍDAS[Ano],$B$5,SAÍDAS[Subcategoria],$B677))))</f>
        <v/>
      </c>
      <c r="L677" s="61" t="str">
        <f>IF($B677="","",IF($B$660="","",IF($F$4=1,SUMIFS(SAÍDAS[Valor],SAÍDAS[Categoria],$B$660,SAÍDAS[Status],"Concluído",SAÍDAS[Mês],L$5,SAÍDAS[Ano],$B$5,SAÍDAS[Subcategoria],$B677),SUMIFS(SAÍDAS[Valor],SAÍDAS[Categoria],$B$660,SAÍDAS[Mês],L$5,SAÍDAS[Ano],$B$5,SAÍDAS[Subcategoria],$B677))))</f>
        <v/>
      </c>
      <c r="M677" s="61" t="str">
        <f>IF($B677="","",IF($B$660="","",IF($F$4=1,SUMIFS(SAÍDAS[Valor],SAÍDAS[Categoria],$B$660,SAÍDAS[Status],"Concluído",SAÍDAS[Mês],M$5,SAÍDAS[Ano],$B$5,SAÍDAS[Subcategoria],$B677),SUMIFS(SAÍDAS[Valor],SAÍDAS[Categoria],$B$660,SAÍDAS[Mês],M$5,SAÍDAS[Ano],$B$5,SAÍDAS[Subcategoria],$B677))))</f>
        <v/>
      </c>
      <c r="N677" s="61" t="str">
        <f>IF($B677="","",IF($B$660="","",IF($F$4=1,SUMIFS(SAÍDAS[Valor],SAÍDAS[Categoria],$B$660,SAÍDAS[Status],"Concluído",SAÍDAS[Mês],N$5,SAÍDAS[Ano],$B$5,SAÍDAS[Subcategoria],$B677),SUMIFS(SAÍDAS[Valor],SAÍDAS[Categoria],$B$660,SAÍDAS[Mês],N$5,SAÍDAS[Ano],$B$5,SAÍDAS[Subcategoria],$B677))))</f>
        <v/>
      </c>
      <c r="O677" s="57">
        <f t="shared" si="29"/>
        <v>0</v>
      </c>
    </row>
    <row r="678" spans="2:15" x14ac:dyDescent="0.3">
      <c r="B678" s="93" t="str">
        <f>IF('PLANO DE CONTAS'!F156="","",'PLANO DE CONTAS'!F156)</f>
        <v/>
      </c>
      <c r="C678" s="61" t="str">
        <f>IF($B678="","",IF($B$660="","",IF($F$4=1,SUMIFS(SAÍDAS[Valor],SAÍDAS[Categoria],$B$660,SAÍDAS[Status],"Concluído",SAÍDAS[Mês],C$5,SAÍDAS[Ano],$B$5,SAÍDAS[Subcategoria],$B678),SUMIFS(SAÍDAS[Valor],SAÍDAS[Categoria],$B$660,SAÍDAS[Mês],C$5,SAÍDAS[Ano],$B$5,SAÍDAS[Subcategoria],$B678))))</f>
        <v/>
      </c>
      <c r="D678" s="61" t="str">
        <f>IF($B678="","",IF($B$660="","",IF($F$4=1,SUMIFS(SAÍDAS[Valor],SAÍDAS[Categoria],$B$660,SAÍDAS[Status],"Concluído",SAÍDAS[Mês],D$5,SAÍDAS[Ano],$B$5,SAÍDAS[Subcategoria],$B678),SUMIFS(SAÍDAS[Valor],SAÍDAS[Categoria],$B$660,SAÍDAS[Mês],D$5,SAÍDAS[Ano],$B$5,SAÍDAS[Subcategoria],$B678))))</f>
        <v/>
      </c>
      <c r="E678" s="61" t="str">
        <f>IF($B678="","",IF($B$660="","",IF($F$4=1,SUMIFS(SAÍDAS[Valor],SAÍDAS[Categoria],$B$660,SAÍDAS[Status],"Concluído",SAÍDAS[Mês],E$5,SAÍDAS[Ano],$B$5,SAÍDAS[Subcategoria],$B678),SUMIFS(SAÍDAS[Valor],SAÍDAS[Categoria],$B$660,SAÍDAS[Mês],E$5,SAÍDAS[Ano],$B$5,SAÍDAS[Subcategoria],$B678))))</f>
        <v/>
      </c>
      <c r="F678" s="61" t="str">
        <f>IF($B678="","",IF($B$660="","",IF($F$4=1,SUMIFS(SAÍDAS[Valor],SAÍDAS[Categoria],$B$660,SAÍDAS[Status],"Concluído",SAÍDAS[Mês],F$5,SAÍDAS[Ano],$B$5,SAÍDAS[Subcategoria],$B678),SUMIFS(SAÍDAS[Valor],SAÍDAS[Categoria],$B$660,SAÍDAS[Mês],F$5,SAÍDAS[Ano],$B$5,SAÍDAS[Subcategoria],$B678))))</f>
        <v/>
      </c>
      <c r="G678" s="61" t="str">
        <f>IF($B678="","",IF($B$660="","",IF($F$4=1,SUMIFS(SAÍDAS[Valor],SAÍDAS[Categoria],$B$660,SAÍDAS[Status],"Concluído",SAÍDAS[Mês],G$5,SAÍDAS[Ano],$B$5,SAÍDAS[Subcategoria],$B678),SUMIFS(SAÍDAS[Valor],SAÍDAS[Categoria],$B$660,SAÍDAS[Mês],G$5,SAÍDAS[Ano],$B$5,SAÍDAS[Subcategoria],$B678))))</f>
        <v/>
      </c>
      <c r="H678" s="61" t="str">
        <f>IF($B678="","",IF($B$660="","",IF($F$4=1,SUMIFS(SAÍDAS[Valor],SAÍDAS[Categoria],$B$660,SAÍDAS[Status],"Concluído",SAÍDAS[Mês],H$5,SAÍDAS[Ano],$B$5,SAÍDAS[Subcategoria],$B678),SUMIFS(SAÍDAS[Valor],SAÍDAS[Categoria],$B$660,SAÍDAS[Mês],H$5,SAÍDAS[Ano],$B$5,SAÍDAS[Subcategoria],$B678))))</f>
        <v/>
      </c>
      <c r="I678" s="61" t="str">
        <f>IF($B678="","",IF($B$660="","",IF($F$4=1,SUMIFS(SAÍDAS[Valor],SAÍDAS[Categoria],$B$660,SAÍDAS[Status],"Concluído",SAÍDAS[Mês],I$5,SAÍDAS[Ano],$B$5,SAÍDAS[Subcategoria],$B678),SUMIFS(SAÍDAS[Valor],SAÍDAS[Categoria],$B$660,SAÍDAS[Mês],I$5,SAÍDAS[Ano],$B$5,SAÍDAS[Subcategoria],$B678))))</f>
        <v/>
      </c>
      <c r="J678" s="61" t="str">
        <f>IF($B678="","",IF($B$660="","",IF($F$4=1,SUMIFS(SAÍDAS[Valor],SAÍDAS[Categoria],$B$660,SAÍDAS[Status],"Concluído",SAÍDAS[Mês],J$5,SAÍDAS[Ano],$B$5,SAÍDAS[Subcategoria],$B678),SUMIFS(SAÍDAS[Valor],SAÍDAS[Categoria],$B$660,SAÍDAS[Mês],J$5,SAÍDAS[Ano],$B$5,SAÍDAS[Subcategoria],$B678))))</f>
        <v/>
      </c>
      <c r="K678" s="61" t="str">
        <f>IF($B678="","",IF($B$660="","",IF($F$4=1,SUMIFS(SAÍDAS[Valor],SAÍDAS[Categoria],$B$660,SAÍDAS[Status],"Concluído",SAÍDAS[Mês],K$5,SAÍDAS[Ano],$B$5,SAÍDAS[Subcategoria],$B678),SUMIFS(SAÍDAS[Valor],SAÍDAS[Categoria],$B$660,SAÍDAS[Mês],K$5,SAÍDAS[Ano],$B$5,SAÍDAS[Subcategoria],$B678))))</f>
        <v/>
      </c>
      <c r="L678" s="61" t="str">
        <f>IF($B678="","",IF($B$660="","",IF($F$4=1,SUMIFS(SAÍDAS[Valor],SAÍDAS[Categoria],$B$660,SAÍDAS[Status],"Concluído",SAÍDAS[Mês],L$5,SAÍDAS[Ano],$B$5,SAÍDAS[Subcategoria],$B678),SUMIFS(SAÍDAS[Valor],SAÍDAS[Categoria],$B$660,SAÍDAS[Mês],L$5,SAÍDAS[Ano],$B$5,SAÍDAS[Subcategoria],$B678))))</f>
        <v/>
      </c>
      <c r="M678" s="61" t="str">
        <f>IF($B678="","",IF($B$660="","",IF($F$4=1,SUMIFS(SAÍDAS[Valor],SAÍDAS[Categoria],$B$660,SAÍDAS[Status],"Concluído",SAÍDAS[Mês],M$5,SAÍDAS[Ano],$B$5,SAÍDAS[Subcategoria],$B678),SUMIFS(SAÍDAS[Valor],SAÍDAS[Categoria],$B$660,SAÍDAS[Mês],M$5,SAÍDAS[Ano],$B$5,SAÍDAS[Subcategoria],$B678))))</f>
        <v/>
      </c>
      <c r="N678" s="61" t="str">
        <f>IF($B678="","",IF($B$660="","",IF($F$4=1,SUMIFS(SAÍDAS[Valor],SAÍDAS[Categoria],$B$660,SAÍDAS[Status],"Concluído",SAÍDAS[Mês],N$5,SAÍDAS[Ano],$B$5,SAÍDAS[Subcategoria],$B678),SUMIFS(SAÍDAS[Valor],SAÍDAS[Categoria],$B$660,SAÍDAS[Mês],N$5,SAÍDAS[Ano],$B$5,SAÍDAS[Subcategoria],$B678))))</f>
        <v/>
      </c>
      <c r="O678" s="57">
        <f t="shared" si="29"/>
        <v>0</v>
      </c>
    </row>
    <row r="679" spans="2:15" x14ac:dyDescent="0.3">
      <c r="B679" s="93" t="str">
        <f>IF('PLANO DE CONTAS'!F157="","",'PLANO DE CONTAS'!F157)</f>
        <v/>
      </c>
      <c r="C679" s="61" t="str">
        <f>IF($B679="","",IF($B$660="","",IF($F$4=1,SUMIFS(SAÍDAS[Valor],SAÍDAS[Categoria],$B$660,SAÍDAS[Status],"Concluído",SAÍDAS[Mês],C$5,SAÍDAS[Ano],$B$5,SAÍDAS[Subcategoria],$B679),SUMIFS(SAÍDAS[Valor],SAÍDAS[Categoria],$B$660,SAÍDAS[Mês],C$5,SAÍDAS[Ano],$B$5,SAÍDAS[Subcategoria],$B679))))</f>
        <v/>
      </c>
      <c r="D679" s="61" t="str">
        <f>IF($B679="","",IF($B$660="","",IF($F$4=1,SUMIFS(SAÍDAS[Valor],SAÍDAS[Categoria],$B$660,SAÍDAS[Status],"Concluído",SAÍDAS[Mês],D$5,SAÍDAS[Ano],$B$5,SAÍDAS[Subcategoria],$B679),SUMIFS(SAÍDAS[Valor],SAÍDAS[Categoria],$B$660,SAÍDAS[Mês],D$5,SAÍDAS[Ano],$B$5,SAÍDAS[Subcategoria],$B679))))</f>
        <v/>
      </c>
      <c r="E679" s="61" t="str">
        <f>IF($B679="","",IF($B$660="","",IF($F$4=1,SUMIFS(SAÍDAS[Valor],SAÍDAS[Categoria],$B$660,SAÍDAS[Status],"Concluído",SAÍDAS[Mês],E$5,SAÍDAS[Ano],$B$5,SAÍDAS[Subcategoria],$B679),SUMIFS(SAÍDAS[Valor],SAÍDAS[Categoria],$B$660,SAÍDAS[Mês],E$5,SAÍDAS[Ano],$B$5,SAÍDAS[Subcategoria],$B679))))</f>
        <v/>
      </c>
      <c r="F679" s="61" t="str">
        <f>IF($B679="","",IF($B$660="","",IF($F$4=1,SUMIFS(SAÍDAS[Valor],SAÍDAS[Categoria],$B$660,SAÍDAS[Status],"Concluído",SAÍDAS[Mês],F$5,SAÍDAS[Ano],$B$5,SAÍDAS[Subcategoria],$B679),SUMIFS(SAÍDAS[Valor],SAÍDAS[Categoria],$B$660,SAÍDAS[Mês],F$5,SAÍDAS[Ano],$B$5,SAÍDAS[Subcategoria],$B679))))</f>
        <v/>
      </c>
      <c r="G679" s="61" t="str">
        <f>IF($B679="","",IF($B$660="","",IF($F$4=1,SUMIFS(SAÍDAS[Valor],SAÍDAS[Categoria],$B$660,SAÍDAS[Status],"Concluído",SAÍDAS[Mês],G$5,SAÍDAS[Ano],$B$5,SAÍDAS[Subcategoria],$B679),SUMIFS(SAÍDAS[Valor],SAÍDAS[Categoria],$B$660,SAÍDAS[Mês],G$5,SAÍDAS[Ano],$B$5,SAÍDAS[Subcategoria],$B679))))</f>
        <v/>
      </c>
      <c r="H679" s="61" t="str">
        <f>IF($B679="","",IF($B$660="","",IF($F$4=1,SUMIFS(SAÍDAS[Valor],SAÍDAS[Categoria],$B$660,SAÍDAS[Status],"Concluído",SAÍDAS[Mês],H$5,SAÍDAS[Ano],$B$5,SAÍDAS[Subcategoria],$B679),SUMIFS(SAÍDAS[Valor],SAÍDAS[Categoria],$B$660,SAÍDAS[Mês],H$5,SAÍDAS[Ano],$B$5,SAÍDAS[Subcategoria],$B679))))</f>
        <v/>
      </c>
      <c r="I679" s="61" t="str">
        <f>IF($B679="","",IF($B$660="","",IF($F$4=1,SUMIFS(SAÍDAS[Valor],SAÍDAS[Categoria],$B$660,SAÍDAS[Status],"Concluído",SAÍDAS[Mês],I$5,SAÍDAS[Ano],$B$5,SAÍDAS[Subcategoria],$B679),SUMIFS(SAÍDAS[Valor],SAÍDAS[Categoria],$B$660,SAÍDAS[Mês],I$5,SAÍDAS[Ano],$B$5,SAÍDAS[Subcategoria],$B679))))</f>
        <v/>
      </c>
      <c r="J679" s="61" t="str">
        <f>IF($B679="","",IF($B$660="","",IF($F$4=1,SUMIFS(SAÍDAS[Valor],SAÍDAS[Categoria],$B$660,SAÍDAS[Status],"Concluído",SAÍDAS[Mês],J$5,SAÍDAS[Ano],$B$5,SAÍDAS[Subcategoria],$B679),SUMIFS(SAÍDAS[Valor],SAÍDAS[Categoria],$B$660,SAÍDAS[Mês],J$5,SAÍDAS[Ano],$B$5,SAÍDAS[Subcategoria],$B679))))</f>
        <v/>
      </c>
      <c r="K679" s="61" t="str">
        <f>IF($B679="","",IF($B$660="","",IF($F$4=1,SUMIFS(SAÍDAS[Valor],SAÍDAS[Categoria],$B$660,SAÍDAS[Status],"Concluído",SAÍDAS[Mês],K$5,SAÍDAS[Ano],$B$5,SAÍDAS[Subcategoria],$B679),SUMIFS(SAÍDAS[Valor],SAÍDAS[Categoria],$B$660,SAÍDAS[Mês],K$5,SAÍDAS[Ano],$B$5,SAÍDAS[Subcategoria],$B679))))</f>
        <v/>
      </c>
      <c r="L679" s="61" t="str">
        <f>IF($B679="","",IF($B$660="","",IF($F$4=1,SUMIFS(SAÍDAS[Valor],SAÍDAS[Categoria],$B$660,SAÍDAS[Status],"Concluído",SAÍDAS[Mês],L$5,SAÍDAS[Ano],$B$5,SAÍDAS[Subcategoria],$B679),SUMIFS(SAÍDAS[Valor],SAÍDAS[Categoria],$B$660,SAÍDAS[Mês],L$5,SAÍDAS[Ano],$B$5,SAÍDAS[Subcategoria],$B679))))</f>
        <v/>
      </c>
      <c r="M679" s="61" t="str">
        <f>IF($B679="","",IF($B$660="","",IF($F$4=1,SUMIFS(SAÍDAS[Valor],SAÍDAS[Categoria],$B$660,SAÍDAS[Status],"Concluído",SAÍDAS[Mês],M$5,SAÍDAS[Ano],$B$5,SAÍDAS[Subcategoria],$B679),SUMIFS(SAÍDAS[Valor],SAÍDAS[Categoria],$B$660,SAÍDAS[Mês],M$5,SAÍDAS[Ano],$B$5,SAÍDAS[Subcategoria],$B679))))</f>
        <v/>
      </c>
      <c r="N679" s="61" t="str">
        <f>IF($B679="","",IF($B$660="","",IF($F$4=1,SUMIFS(SAÍDAS[Valor],SAÍDAS[Categoria],$B$660,SAÍDAS[Status],"Concluído",SAÍDAS[Mês],N$5,SAÍDAS[Ano],$B$5,SAÍDAS[Subcategoria],$B679),SUMIFS(SAÍDAS[Valor],SAÍDAS[Categoria],$B$660,SAÍDAS[Mês],N$5,SAÍDAS[Ano],$B$5,SAÍDAS[Subcategoria],$B679))))</f>
        <v/>
      </c>
      <c r="O679" s="57">
        <f t="shared" si="29"/>
        <v>0</v>
      </c>
    </row>
    <row r="680" spans="2:15" x14ac:dyDescent="0.3">
      <c r="B680" s="93" t="str">
        <f>IF('PLANO DE CONTAS'!F158="","",'PLANO DE CONTAS'!F158)</f>
        <v/>
      </c>
      <c r="C680" s="61" t="str">
        <f>IF($B680="","",IF($B$660="","",IF($F$4=1,SUMIFS(SAÍDAS[Valor],SAÍDAS[Categoria],$B$660,SAÍDAS[Status],"Concluído",SAÍDAS[Mês],C$5,SAÍDAS[Ano],$B$5,SAÍDAS[Subcategoria],$B680),SUMIFS(SAÍDAS[Valor],SAÍDAS[Categoria],$B$660,SAÍDAS[Mês],C$5,SAÍDAS[Ano],$B$5,SAÍDAS[Subcategoria],$B680))))</f>
        <v/>
      </c>
      <c r="D680" s="61" t="str">
        <f>IF($B680="","",IF($B$660="","",IF($F$4=1,SUMIFS(SAÍDAS[Valor],SAÍDAS[Categoria],$B$660,SAÍDAS[Status],"Concluído",SAÍDAS[Mês],D$5,SAÍDAS[Ano],$B$5,SAÍDAS[Subcategoria],$B680),SUMIFS(SAÍDAS[Valor],SAÍDAS[Categoria],$B$660,SAÍDAS[Mês],D$5,SAÍDAS[Ano],$B$5,SAÍDAS[Subcategoria],$B680))))</f>
        <v/>
      </c>
      <c r="E680" s="61" t="str">
        <f>IF($B680="","",IF($B$660="","",IF($F$4=1,SUMIFS(SAÍDAS[Valor],SAÍDAS[Categoria],$B$660,SAÍDAS[Status],"Concluído",SAÍDAS[Mês],E$5,SAÍDAS[Ano],$B$5,SAÍDAS[Subcategoria],$B680),SUMIFS(SAÍDAS[Valor],SAÍDAS[Categoria],$B$660,SAÍDAS[Mês],E$5,SAÍDAS[Ano],$B$5,SAÍDAS[Subcategoria],$B680))))</f>
        <v/>
      </c>
      <c r="F680" s="61" t="str">
        <f>IF($B680="","",IF($B$660="","",IF($F$4=1,SUMIFS(SAÍDAS[Valor],SAÍDAS[Categoria],$B$660,SAÍDAS[Status],"Concluído",SAÍDAS[Mês],F$5,SAÍDAS[Ano],$B$5,SAÍDAS[Subcategoria],$B680),SUMIFS(SAÍDAS[Valor],SAÍDAS[Categoria],$B$660,SAÍDAS[Mês],F$5,SAÍDAS[Ano],$B$5,SAÍDAS[Subcategoria],$B680))))</f>
        <v/>
      </c>
      <c r="G680" s="61" t="str">
        <f>IF($B680="","",IF($B$660="","",IF($F$4=1,SUMIFS(SAÍDAS[Valor],SAÍDAS[Categoria],$B$660,SAÍDAS[Status],"Concluído",SAÍDAS[Mês],G$5,SAÍDAS[Ano],$B$5,SAÍDAS[Subcategoria],$B680),SUMIFS(SAÍDAS[Valor],SAÍDAS[Categoria],$B$660,SAÍDAS[Mês],G$5,SAÍDAS[Ano],$B$5,SAÍDAS[Subcategoria],$B680))))</f>
        <v/>
      </c>
      <c r="H680" s="61" t="str">
        <f>IF($B680="","",IF($B$660="","",IF($F$4=1,SUMIFS(SAÍDAS[Valor],SAÍDAS[Categoria],$B$660,SAÍDAS[Status],"Concluído",SAÍDAS[Mês],H$5,SAÍDAS[Ano],$B$5,SAÍDAS[Subcategoria],$B680),SUMIFS(SAÍDAS[Valor],SAÍDAS[Categoria],$B$660,SAÍDAS[Mês],H$5,SAÍDAS[Ano],$B$5,SAÍDAS[Subcategoria],$B680))))</f>
        <v/>
      </c>
      <c r="I680" s="61" t="str">
        <f>IF($B680="","",IF($B$660="","",IF($F$4=1,SUMIFS(SAÍDAS[Valor],SAÍDAS[Categoria],$B$660,SAÍDAS[Status],"Concluído",SAÍDAS[Mês],I$5,SAÍDAS[Ano],$B$5,SAÍDAS[Subcategoria],$B680),SUMIFS(SAÍDAS[Valor],SAÍDAS[Categoria],$B$660,SAÍDAS[Mês],I$5,SAÍDAS[Ano],$B$5,SAÍDAS[Subcategoria],$B680))))</f>
        <v/>
      </c>
      <c r="J680" s="61" t="str">
        <f>IF($B680="","",IF($B$660="","",IF($F$4=1,SUMIFS(SAÍDAS[Valor],SAÍDAS[Categoria],$B$660,SAÍDAS[Status],"Concluído",SAÍDAS[Mês],J$5,SAÍDAS[Ano],$B$5,SAÍDAS[Subcategoria],$B680),SUMIFS(SAÍDAS[Valor],SAÍDAS[Categoria],$B$660,SAÍDAS[Mês],J$5,SAÍDAS[Ano],$B$5,SAÍDAS[Subcategoria],$B680))))</f>
        <v/>
      </c>
      <c r="K680" s="61" t="str">
        <f>IF($B680="","",IF($B$660="","",IF($F$4=1,SUMIFS(SAÍDAS[Valor],SAÍDAS[Categoria],$B$660,SAÍDAS[Status],"Concluído",SAÍDAS[Mês],K$5,SAÍDAS[Ano],$B$5,SAÍDAS[Subcategoria],$B680),SUMIFS(SAÍDAS[Valor],SAÍDAS[Categoria],$B$660,SAÍDAS[Mês],K$5,SAÍDAS[Ano],$B$5,SAÍDAS[Subcategoria],$B680))))</f>
        <v/>
      </c>
      <c r="L680" s="61" t="str">
        <f>IF($B680="","",IF($B$660="","",IF($F$4=1,SUMIFS(SAÍDAS[Valor],SAÍDAS[Categoria],$B$660,SAÍDAS[Status],"Concluído",SAÍDAS[Mês],L$5,SAÍDAS[Ano],$B$5,SAÍDAS[Subcategoria],$B680),SUMIFS(SAÍDAS[Valor],SAÍDAS[Categoria],$B$660,SAÍDAS[Mês],L$5,SAÍDAS[Ano],$B$5,SAÍDAS[Subcategoria],$B680))))</f>
        <v/>
      </c>
      <c r="M680" s="61" t="str">
        <f>IF($B680="","",IF($B$660="","",IF($F$4=1,SUMIFS(SAÍDAS[Valor],SAÍDAS[Categoria],$B$660,SAÍDAS[Status],"Concluído",SAÍDAS[Mês],M$5,SAÍDAS[Ano],$B$5,SAÍDAS[Subcategoria],$B680),SUMIFS(SAÍDAS[Valor],SAÍDAS[Categoria],$B$660,SAÍDAS[Mês],M$5,SAÍDAS[Ano],$B$5,SAÍDAS[Subcategoria],$B680))))</f>
        <v/>
      </c>
      <c r="N680" s="61" t="str">
        <f>IF($B680="","",IF($B$660="","",IF($F$4=1,SUMIFS(SAÍDAS[Valor],SAÍDAS[Categoria],$B$660,SAÍDAS[Status],"Concluído",SAÍDAS[Mês],N$5,SAÍDAS[Ano],$B$5,SAÍDAS[Subcategoria],$B680),SUMIFS(SAÍDAS[Valor],SAÍDAS[Categoria],$B$660,SAÍDAS[Mês],N$5,SAÍDAS[Ano],$B$5,SAÍDAS[Subcategoria],$B680))))</f>
        <v/>
      </c>
      <c r="O680" s="57">
        <f t="shared" si="29"/>
        <v>0</v>
      </c>
    </row>
    <row r="681" spans="2:15" x14ac:dyDescent="0.3">
      <c r="B681" s="92" t="str">
        <f>IF('PLANO DE CONTAS'!H138="","",'PLANO DE CONTAS'!H138)</f>
        <v/>
      </c>
      <c r="C681" s="95" t="str">
        <f>IF($B681="","",IF($F$4=1,SUMIFS(SAÍDAS[Valor],SAÍDAS[Categoria],$B681,SAÍDAS[Status],"Concluído",SAÍDAS[Mês],C$5,SAÍDAS[Ano],$B$5),SUMIFS(SAÍDAS[Valor],SAÍDAS[Categoria],$B681,SAÍDAS[Mês],C$5,SAÍDAS[Ano],$B$5)))</f>
        <v/>
      </c>
      <c r="D681" s="95" t="str">
        <f>IF($B681="","",IF($F$4=1,SUMIFS(SAÍDAS[Valor],SAÍDAS[Categoria],$B681,SAÍDAS[Status],"Concluído",SAÍDAS[Mês],D$5,SAÍDAS[Ano],$B$5),SUMIFS(SAÍDAS[Valor],SAÍDAS[Categoria],$B681,SAÍDAS[Mês],D$5,SAÍDAS[Ano],$B$5)))</f>
        <v/>
      </c>
      <c r="E681" s="95" t="str">
        <f>IF($B681="","",IF($F$4=1,SUMIFS(SAÍDAS[Valor],SAÍDAS[Categoria],$B681,SAÍDAS[Status],"Concluído",SAÍDAS[Mês],E$5,SAÍDAS[Ano],$B$5),SUMIFS(SAÍDAS[Valor],SAÍDAS[Categoria],$B681,SAÍDAS[Mês],E$5,SAÍDAS[Ano],$B$5)))</f>
        <v/>
      </c>
      <c r="F681" s="95" t="str">
        <f>IF($B681="","",IF($F$4=1,SUMIFS(SAÍDAS[Valor],SAÍDAS[Categoria],$B681,SAÍDAS[Status],"Concluído",SAÍDAS[Mês],F$5,SAÍDAS[Ano],$B$5),SUMIFS(SAÍDAS[Valor],SAÍDAS[Categoria],$B681,SAÍDAS[Mês],F$5,SAÍDAS[Ano],$B$5)))</f>
        <v/>
      </c>
      <c r="G681" s="95" t="str">
        <f>IF($B681="","",IF($F$4=1,SUMIFS(SAÍDAS[Valor],SAÍDAS[Categoria],$B681,SAÍDAS[Status],"Concluído",SAÍDAS[Mês],G$5,SAÍDAS[Ano],$B$5),SUMIFS(SAÍDAS[Valor],SAÍDAS[Categoria],$B681,SAÍDAS[Mês],G$5,SAÍDAS[Ano],$B$5)))</f>
        <v/>
      </c>
      <c r="H681" s="95" t="str">
        <f>IF($B681="","",IF($F$4=1,SUMIFS(SAÍDAS[Valor],SAÍDAS[Categoria],$B681,SAÍDAS[Status],"Concluído",SAÍDAS[Mês],H$5,SAÍDAS[Ano],$B$5),SUMIFS(SAÍDAS[Valor],SAÍDAS[Categoria],$B681,SAÍDAS[Mês],H$5,SAÍDAS[Ano],$B$5)))</f>
        <v/>
      </c>
      <c r="I681" s="95" t="str">
        <f>IF($B681="","",IF($F$4=1,SUMIFS(SAÍDAS[Valor],SAÍDAS[Categoria],$B681,SAÍDAS[Status],"Concluído",SAÍDAS[Mês],I$5,SAÍDAS[Ano],$B$5),SUMIFS(SAÍDAS[Valor],SAÍDAS[Categoria],$B681,SAÍDAS[Mês],I$5,SAÍDAS[Ano],$B$5)))</f>
        <v/>
      </c>
      <c r="J681" s="95" t="str">
        <f>IF($B681="","",IF($F$4=1,SUMIFS(SAÍDAS[Valor],SAÍDAS[Categoria],$B681,SAÍDAS[Status],"Concluído",SAÍDAS[Mês],J$5,SAÍDAS[Ano],$B$5),SUMIFS(SAÍDAS[Valor],SAÍDAS[Categoria],$B681,SAÍDAS[Mês],J$5,SAÍDAS[Ano],$B$5)))</f>
        <v/>
      </c>
      <c r="K681" s="95" t="str">
        <f>IF($B681="","",IF($F$4=1,SUMIFS(SAÍDAS[Valor],SAÍDAS[Categoria],$B681,SAÍDAS[Status],"Concluído",SAÍDAS[Mês],K$5,SAÍDAS[Ano],$B$5),SUMIFS(SAÍDAS[Valor],SAÍDAS[Categoria],$B681,SAÍDAS[Mês],K$5,SAÍDAS[Ano],$B$5)))</f>
        <v/>
      </c>
      <c r="L681" s="95" t="str">
        <f>IF($B681="","",IF($F$4=1,SUMIFS(SAÍDAS[Valor],SAÍDAS[Categoria],$B681,SAÍDAS[Status],"Concluído",SAÍDAS[Mês],L$5,SAÍDAS[Ano],$B$5),SUMIFS(SAÍDAS[Valor],SAÍDAS[Categoria],$B681,SAÍDAS[Mês],L$5,SAÍDAS[Ano],$B$5)))</f>
        <v/>
      </c>
      <c r="M681" s="95" t="str">
        <f>IF($B681="","",IF($F$4=1,SUMIFS(SAÍDAS[Valor],SAÍDAS[Categoria],$B681,SAÍDAS[Status],"Concluído",SAÍDAS[Mês],M$5,SAÍDAS[Ano],$B$5),SUMIFS(SAÍDAS[Valor],SAÍDAS[Categoria],$B681,SAÍDAS[Mês],M$5,SAÍDAS[Ano],$B$5)))</f>
        <v/>
      </c>
      <c r="N681" s="95" t="str">
        <f>IF($B681="","",IF($F$4=1,SUMIFS(SAÍDAS[Valor],SAÍDAS[Categoria],$B681,SAÍDAS[Status],"Concluído",SAÍDAS[Mês],N$5,SAÍDAS[Ano],$B$5),SUMIFS(SAÍDAS[Valor],SAÍDAS[Categoria],$B681,SAÍDAS[Mês],N$5,SAÍDAS[Ano],$B$5)))</f>
        <v/>
      </c>
      <c r="O681" s="57">
        <f t="shared" si="27"/>
        <v>0</v>
      </c>
    </row>
    <row r="682" spans="2:15" x14ac:dyDescent="0.3">
      <c r="B682" s="93" t="str">
        <f>IF('PLANO DE CONTAS'!H139="","",'PLANO DE CONTAS'!H139)</f>
        <v/>
      </c>
      <c r="C682" s="61" t="str">
        <f>IF($B682="","",IF($B$681="","",IF($F$4=1,SUMIFS(SAÍDAS[Valor],SAÍDAS[Categoria],$B$681,SAÍDAS[Status],"Concluído",SAÍDAS[Mês],C$5,SAÍDAS[Ano],$B$5,SAÍDAS[Subcategoria],$B682),SUMIFS(SAÍDAS[Valor],SAÍDAS[Categoria],$B$681,SAÍDAS[Mês],C$5,SAÍDAS[Ano],$B$5,SAÍDAS[Subcategoria],$B682))))</f>
        <v/>
      </c>
      <c r="D682" s="61" t="str">
        <f>IF($B682="","",IF($B$681="","",IF($F$4=1,SUMIFS(SAÍDAS[Valor],SAÍDAS[Categoria],$B$681,SAÍDAS[Status],"Concluído",SAÍDAS[Mês],D$5,SAÍDAS[Ano],$B$5,SAÍDAS[Subcategoria],$B682),SUMIFS(SAÍDAS[Valor],SAÍDAS[Categoria],$B$681,SAÍDAS[Mês],D$5,SAÍDAS[Ano],$B$5,SAÍDAS[Subcategoria],$B682))))</f>
        <v/>
      </c>
      <c r="E682" s="61" t="str">
        <f>IF($B682="","",IF($B$681="","",IF($F$4=1,SUMIFS(SAÍDAS[Valor],SAÍDAS[Categoria],$B$681,SAÍDAS[Status],"Concluído",SAÍDAS[Mês],E$5,SAÍDAS[Ano],$B$5,SAÍDAS[Subcategoria],$B682),SUMIFS(SAÍDAS[Valor],SAÍDAS[Categoria],$B$681,SAÍDAS[Mês],E$5,SAÍDAS[Ano],$B$5,SAÍDAS[Subcategoria],$B682))))</f>
        <v/>
      </c>
      <c r="F682" s="61" t="str">
        <f>IF($B682="","",IF($B$681="","",IF($F$4=1,SUMIFS(SAÍDAS[Valor],SAÍDAS[Categoria],$B$681,SAÍDAS[Status],"Concluído",SAÍDAS[Mês],F$5,SAÍDAS[Ano],$B$5,SAÍDAS[Subcategoria],$B682),SUMIFS(SAÍDAS[Valor],SAÍDAS[Categoria],$B$681,SAÍDAS[Mês],F$5,SAÍDAS[Ano],$B$5,SAÍDAS[Subcategoria],$B682))))</f>
        <v/>
      </c>
      <c r="G682" s="61" t="str">
        <f>IF($B682="","",IF($B$681="","",IF($F$4=1,SUMIFS(SAÍDAS[Valor],SAÍDAS[Categoria],$B$681,SAÍDAS[Status],"Concluído",SAÍDAS[Mês],G$5,SAÍDAS[Ano],$B$5,SAÍDAS[Subcategoria],$B682),SUMIFS(SAÍDAS[Valor],SAÍDAS[Categoria],$B$681,SAÍDAS[Mês],G$5,SAÍDAS[Ano],$B$5,SAÍDAS[Subcategoria],$B682))))</f>
        <v/>
      </c>
      <c r="H682" s="61" t="str">
        <f>IF($B682="","",IF($B$681="","",IF($F$4=1,SUMIFS(SAÍDAS[Valor],SAÍDAS[Categoria],$B$681,SAÍDAS[Status],"Concluído",SAÍDAS[Mês],H$5,SAÍDAS[Ano],$B$5,SAÍDAS[Subcategoria],$B682),SUMIFS(SAÍDAS[Valor],SAÍDAS[Categoria],$B$681,SAÍDAS[Mês],H$5,SAÍDAS[Ano],$B$5,SAÍDAS[Subcategoria],$B682))))</f>
        <v/>
      </c>
      <c r="I682" s="61" t="str">
        <f>IF($B682="","",IF($B$681="","",IF($F$4=1,SUMIFS(SAÍDAS[Valor],SAÍDAS[Categoria],$B$681,SAÍDAS[Status],"Concluído",SAÍDAS[Mês],I$5,SAÍDAS[Ano],$B$5,SAÍDAS[Subcategoria],$B682),SUMIFS(SAÍDAS[Valor],SAÍDAS[Categoria],$B$681,SAÍDAS[Mês],I$5,SAÍDAS[Ano],$B$5,SAÍDAS[Subcategoria],$B682))))</f>
        <v/>
      </c>
      <c r="J682" s="61" t="str">
        <f>IF($B682="","",IF($B$681="","",IF($F$4=1,SUMIFS(SAÍDAS[Valor],SAÍDAS[Categoria],$B$681,SAÍDAS[Status],"Concluído",SAÍDAS[Mês],J$5,SAÍDAS[Ano],$B$5,SAÍDAS[Subcategoria],$B682),SUMIFS(SAÍDAS[Valor],SAÍDAS[Categoria],$B$681,SAÍDAS[Mês],J$5,SAÍDAS[Ano],$B$5,SAÍDAS[Subcategoria],$B682))))</f>
        <v/>
      </c>
      <c r="K682" s="61" t="str">
        <f>IF($B682="","",IF($B$681="","",IF($F$4=1,SUMIFS(SAÍDAS[Valor],SAÍDAS[Categoria],$B$681,SAÍDAS[Status],"Concluído",SAÍDAS[Mês],K$5,SAÍDAS[Ano],$B$5,SAÍDAS[Subcategoria],$B682),SUMIFS(SAÍDAS[Valor],SAÍDAS[Categoria],$B$681,SAÍDAS[Mês],K$5,SAÍDAS[Ano],$B$5,SAÍDAS[Subcategoria],$B682))))</f>
        <v/>
      </c>
      <c r="L682" s="61" t="str">
        <f>IF($B682="","",IF($B$681="","",IF($F$4=1,SUMIFS(SAÍDAS[Valor],SAÍDAS[Categoria],$B$681,SAÍDAS[Status],"Concluído",SAÍDAS[Mês],L$5,SAÍDAS[Ano],$B$5,SAÍDAS[Subcategoria],$B682),SUMIFS(SAÍDAS[Valor],SAÍDAS[Categoria],$B$681,SAÍDAS[Mês],L$5,SAÍDAS[Ano],$B$5,SAÍDAS[Subcategoria],$B682))))</f>
        <v/>
      </c>
      <c r="M682" s="61" t="str">
        <f>IF($B682="","",IF($B$681="","",IF($F$4=1,SUMIFS(SAÍDAS[Valor],SAÍDAS[Categoria],$B$681,SAÍDAS[Status],"Concluído",SAÍDAS[Mês],M$5,SAÍDAS[Ano],$B$5,SAÍDAS[Subcategoria],$B682),SUMIFS(SAÍDAS[Valor],SAÍDAS[Categoria],$B$681,SAÍDAS[Mês],M$5,SAÍDAS[Ano],$B$5,SAÍDAS[Subcategoria],$B682))))</f>
        <v/>
      </c>
      <c r="N682" s="61" t="str">
        <f>IF($B682="","",IF($B$681="","",IF($F$4=1,SUMIFS(SAÍDAS[Valor],SAÍDAS[Categoria],$B$681,SAÍDAS[Status],"Concluído",SAÍDAS[Mês],N$5,SAÍDAS[Ano],$B$5,SAÍDAS[Subcategoria],$B682),SUMIFS(SAÍDAS[Valor],SAÍDAS[Categoria],$B$681,SAÍDAS[Mês],N$5,SAÍDAS[Ano],$B$5,SAÍDAS[Subcategoria],$B682))))</f>
        <v/>
      </c>
      <c r="O682" s="57">
        <f t="shared" si="27"/>
        <v>0</v>
      </c>
    </row>
    <row r="683" spans="2:15" x14ac:dyDescent="0.3">
      <c r="B683" s="93" t="str">
        <f>IF('PLANO DE CONTAS'!H140="","",'PLANO DE CONTAS'!H140)</f>
        <v/>
      </c>
      <c r="C683" s="61" t="str">
        <f>IF($B683="","",IF($B$681="","",IF($F$4=1,SUMIFS(SAÍDAS[Valor],SAÍDAS[Categoria],$B$681,SAÍDAS[Status],"Concluído",SAÍDAS[Mês],C$5,SAÍDAS[Ano],$B$5,SAÍDAS[Subcategoria],$B683),SUMIFS(SAÍDAS[Valor],SAÍDAS[Categoria],$B$681,SAÍDAS[Mês],C$5,SAÍDAS[Ano],$B$5,SAÍDAS[Subcategoria],$B683))))</f>
        <v/>
      </c>
      <c r="D683" s="61" t="str">
        <f>IF($B683="","",IF($B$681="","",IF($F$4=1,SUMIFS(SAÍDAS[Valor],SAÍDAS[Categoria],$B$681,SAÍDAS[Status],"Concluído",SAÍDAS[Mês],D$5,SAÍDAS[Ano],$B$5,SAÍDAS[Subcategoria],$B683),SUMIFS(SAÍDAS[Valor],SAÍDAS[Categoria],$B$681,SAÍDAS[Mês],D$5,SAÍDAS[Ano],$B$5,SAÍDAS[Subcategoria],$B683))))</f>
        <v/>
      </c>
      <c r="E683" s="61" t="str">
        <f>IF($B683="","",IF($B$681="","",IF($F$4=1,SUMIFS(SAÍDAS[Valor],SAÍDAS[Categoria],$B$681,SAÍDAS[Status],"Concluído",SAÍDAS[Mês],E$5,SAÍDAS[Ano],$B$5,SAÍDAS[Subcategoria],$B683),SUMIFS(SAÍDAS[Valor],SAÍDAS[Categoria],$B$681,SAÍDAS[Mês],E$5,SAÍDAS[Ano],$B$5,SAÍDAS[Subcategoria],$B683))))</f>
        <v/>
      </c>
      <c r="F683" s="61" t="str">
        <f>IF($B683="","",IF($B$681="","",IF($F$4=1,SUMIFS(SAÍDAS[Valor],SAÍDAS[Categoria],$B$681,SAÍDAS[Status],"Concluído",SAÍDAS[Mês],F$5,SAÍDAS[Ano],$B$5,SAÍDAS[Subcategoria],$B683),SUMIFS(SAÍDAS[Valor],SAÍDAS[Categoria],$B$681,SAÍDAS[Mês],F$5,SAÍDAS[Ano],$B$5,SAÍDAS[Subcategoria],$B683))))</f>
        <v/>
      </c>
      <c r="G683" s="61" t="str">
        <f>IF($B683="","",IF($B$681="","",IF($F$4=1,SUMIFS(SAÍDAS[Valor],SAÍDAS[Categoria],$B$681,SAÍDAS[Status],"Concluído",SAÍDAS[Mês],G$5,SAÍDAS[Ano],$B$5,SAÍDAS[Subcategoria],$B683),SUMIFS(SAÍDAS[Valor],SAÍDAS[Categoria],$B$681,SAÍDAS[Mês],G$5,SAÍDAS[Ano],$B$5,SAÍDAS[Subcategoria],$B683))))</f>
        <v/>
      </c>
      <c r="H683" s="61" t="str">
        <f>IF($B683="","",IF($B$681="","",IF($F$4=1,SUMIFS(SAÍDAS[Valor],SAÍDAS[Categoria],$B$681,SAÍDAS[Status],"Concluído",SAÍDAS[Mês],H$5,SAÍDAS[Ano],$B$5,SAÍDAS[Subcategoria],$B683),SUMIFS(SAÍDAS[Valor],SAÍDAS[Categoria],$B$681,SAÍDAS[Mês],H$5,SAÍDAS[Ano],$B$5,SAÍDAS[Subcategoria],$B683))))</f>
        <v/>
      </c>
      <c r="I683" s="61" t="str">
        <f>IF($B683="","",IF($B$681="","",IF($F$4=1,SUMIFS(SAÍDAS[Valor],SAÍDAS[Categoria],$B$681,SAÍDAS[Status],"Concluído",SAÍDAS[Mês],I$5,SAÍDAS[Ano],$B$5,SAÍDAS[Subcategoria],$B683),SUMIFS(SAÍDAS[Valor],SAÍDAS[Categoria],$B$681,SAÍDAS[Mês],I$5,SAÍDAS[Ano],$B$5,SAÍDAS[Subcategoria],$B683))))</f>
        <v/>
      </c>
      <c r="J683" s="61" t="str">
        <f>IF($B683="","",IF($B$681="","",IF($F$4=1,SUMIFS(SAÍDAS[Valor],SAÍDAS[Categoria],$B$681,SAÍDAS[Status],"Concluído",SAÍDAS[Mês],J$5,SAÍDAS[Ano],$B$5,SAÍDAS[Subcategoria],$B683),SUMIFS(SAÍDAS[Valor],SAÍDAS[Categoria],$B$681,SAÍDAS[Mês],J$5,SAÍDAS[Ano],$B$5,SAÍDAS[Subcategoria],$B683))))</f>
        <v/>
      </c>
      <c r="K683" s="61" t="str">
        <f>IF($B683="","",IF($B$681="","",IF($F$4=1,SUMIFS(SAÍDAS[Valor],SAÍDAS[Categoria],$B$681,SAÍDAS[Status],"Concluído",SAÍDAS[Mês],K$5,SAÍDAS[Ano],$B$5,SAÍDAS[Subcategoria],$B683),SUMIFS(SAÍDAS[Valor],SAÍDAS[Categoria],$B$681,SAÍDAS[Mês],K$5,SAÍDAS[Ano],$B$5,SAÍDAS[Subcategoria],$B683))))</f>
        <v/>
      </c>
      <c r="L683" s="61" t="str">
        <f>IF($B683="","",IF($B$681="","",IF($F$4=1,SUMIFS(SAÍDAS[Valor],SAÍDAS[Categoria],$B$681,SAÍDAS[Status],"Concluído",SAÍDAS[Mês],L$5,SAÍDAS[Ano],$B$5,SAÍDAS[Subcategoria],$B683),SUMIFS(SAÍDAS[Valor],SAÍDAS[Categoria],$B$681,SAÍDAS[Mês],L$5,SAÍDAS[Ano],$B$5,SAÍDAS[Subcategoria],$B683))))</f>
        <v/>
      </c>
      <c r="M683" s="61" t="str">
        <f>IF($B683="","",IF($B$681="","",IF($F$4=1,SUMIFS(SAÍDAS[Valor],SAÍDAS[Categoria],$B$681,SAÍDAS[Status],"Concluído",SAÍDAS[Mês],M$5,SAÍDAS[Ano],$B$5,SAÍDAS[Subcategoria],$B683),SUMIFS(SAÍDAS[Valor],SAÍDAS[Categoria],$B$681,SAÍDAS[Mês],M$5,SAÍDAS[Ano],$B$5,SAÍDAS[Subcategoria],$B683))))</f>
        <v/>
      </c>
      <c r="N683" s="61" t="str">
        <f>IF($B683="","",IF($B$681="","",IF($F$4=1,SUMIFS(SAÍDAS[Valor],SAÍDAS[Categoria],$B$681,SAÍDAS[Status],"Concluído",SAÍDAS[Mês],N$5,SAÍDAS[Ano],$B$5,SAÍDAS[Subcategoria],$B683),SUMIFS(SAÍDAS[Valor],SAÍDAS[Categoria],$B$681,SAÍDAS[Mês],N$5,SAÍDAS[Ano],$B$5,SAÍDAS[Subcategoria],$B683))))</f>
        <v/>
      </c>
      <c r="O683" s="57">
        <f t="shared" ref="O683:O701" si="30">SUBTOTAL(9,C683,D683,E683,F683,G683,H683,I683,J683,K683,L683,M683,N683)</f>
        <v>0</v>
      </c>
    </row>
    <row r="684" spans="2:15" x14ac:dyDescent="0.3">
      <c r="B684" s="93" t="str">
        <f>IF('PLANO DE CONTAS'!H141="","",'PLANO DE CONTAS'!H141)</f>
        <v/>
      </c>
      <c r="C684" s="61" t="str">
        <f>IF($B684="","",IF($B$681="","",IF($F$4=1,SUMIFS(SAÍDAS[Valor],SAÍDAS[Categoria],$B$681,SAÍDAS[Status],"Concluído",SAÍDAS[Mês],C$5,SAÍDAS[Ano],$B$5,SAÍDAS[Subcategoria],$B684),SUMIFS(SAÍDAS[Valor],SAÍDAS[Categoria],$B$681,SAÍDAS[Mês],C$5,SAÍDAS[Ano],$B$5,SAÍDAS[Subcategoria],$B684))))</f>
        <v/>
      </c>
      <c r="D684" s="61" t="str">
        <f>IF($B684="","",IF($B$681="","",IF($F$4=1,SUMIFS(SAÍDAS[Valor],SAÍDAS[Categoria],$B$681,SAÍDAS[Status],"Concluído",SAÍDAS[Mês],D$5,SAÍDAS[Ano],$B$5,SAÍDAS[Subcategoria],$B684),SUMIFS(SAÍDAS[Valor],SAÍDAS[Categoria],$B$681,SAÍDAS[Mês],D$5,SAÍDAS[Ano],$B$5,SAÍDAS[Subcategoria],$B684))))</f>
        <v/>
      </c>
      <c r="E684" s="61" t="str">
        <f>IF($B684="","",IF($B$681="","",IF($F$4=1,SUMIFS(SAÍDAS[Valor],SAÍDAS[Categoria],$B$681,SAÍDAS[Status],"Concluído",SAÍDAS[Mês],E$5,SAÍDAS[Ano],$B$5,SAÍDAS[Subcategoria],$B684),SUMIFS(SAÍDAS[Valor],SAÍDAS[Categoria],$B$681,SAÍDAS[Mês],E$5,SAÍDAS[Ano],$B$5,SAÍDAS[Subcategoria],$B684))))</f>
        <v/>
      </c>
      <c r="F684" s="61" t="str">
        <f>IF($B684="","",IF($B$681="","",IF($F$4=1,SUMIFS(SAÍDAS[Valor],SAÍDAS[Categoria],$B$681,SAÍDAS[Status],"Concluído",SAÍDAS[Mês],F$5,SAÍDAS[Ano],$B$5,SAÍDAS[Subcategoria],$B684),SUMIFS(SAÍDAS[Valor],SAÍDAS[Categoria],$B$681,SAÍDAS[Mês],F$5,SAÍDAS[Ano],$B$5,SAÍDAS[Subcategoria],$B684))))</f>
        <v/>
      </c>
      <c r="G684" s="61" t="str">
        <f>IF($B684="","",IF($B$681="","",IF($F$4=1,SUMIFS(SAÍDAS[Valor],SAÍDAS[Categoria],$B$681,SAÍDAS[Status],"Concluído",SAÍDAS[Mês],G$5,SAÍDAS[Ano],$B$5,SAÍDAS[Subcategoria],$B684),SUMIFS(SAÍDAS[Valor],SAÍDAS[Categoria],$B$681,SAÍDAS[Mês],G$5,SAÍDAS[Ano],$B$5,SAÍDAS[Subcategoria],$B684))))</f>
        <v/>
      </c>
      <c r="H684" s="61" t="str">
        <f>IF($B684="","",IF($B$681="","",IF($F$4=1,SUMIFS(SAÍDAS[Valor],SAÍDAS[Categoria],$B$681,SAÍDAS[Status],"Concluído",SAÍDAS[Mês],H$5,SAÍDAS[Ano],$B$5,SAÍDAS[Subcategoria],$B684),SUMIFS(SAÍDAS[Valor],SAÍDAS[Categoria],$B$681,SAÍDAS[Mês],H$5,SAÍDAS[Ano],$B$5,SAÍDAS[Subcategoria],$B684))))</f>
        <v/>
      </c>
      <c r="I684" s="61" t="str">
        <f>IF($B684="","",IF($B$681="","",IF($F$4=1,SUMIFS(SAÍDAS[Valor],SAÍDAS[Categoria],$B$681,SAÍDAS[Status],"Concluído",SAÍDAS[Mês],I$5,SAÍDAS[Ano],$B$5,SAÍDAS[Subcategoria],$B684),SUMIFS(SAÍDAS[Valor],SAÍDAS[Categoria],$B$681,SAÍDAS[Mês],I$5,SAÍDAS[Ano],$B$5,SAÍDAS[Subcategoria],$B684))))</f>
        <v/>
      </c>
      <c r="J684" s="61" t="str">
        <f>IF($B684="","",IF($B$681="","",IF($F$4=1,SUMIFS(SAÍDAS[Valor],SAÍDAS[Categoria],$B$681,SAÍDAS[Status],"Concluído",SAÍDAS[Mês],J$5,SAÍDAS[Ano],$B$5,SAÍDAS[Subcategoria],$B684),SUMIFS(SAÍDAS[Valor],SAÍDAS[Categoria],$B$681,SAÍDAS[Mês],J$5,SAÍDAS[Ano],$B$5,SAÍDAS[Subcategoria],$B684))))</f>
        <v/>
      </c>
      <c r="K684" s="61" t="str">
        <f>IF($B684="","",IF($B$681="","",IF($F$4=1,SUMIFS(SAÍDAS[Valor],SAÍDAS[Categoria],$B$681,SAÍDAS[Status],"Concluído",SAÍDAS[Mês],K$5,SAÍDAS[Ano],$B$5,SAÍDAS[Subcategoria],$B684),SUMIFS(SAÍDAS[Valor],SAÍDAS[Categoria],$B$681,SAÍDAS[Mês],K$5,SAÍDAS[Ano],$B$5,SAÍDAS[Subcategoria],$B684))))</f>
        <v/>
      </c>
      <c r="L684" s="61" t="str">
        <f>IF($B684="","",IF($B$681="","",IF($F$4=1,SUMIFS(SAÍDAS[Valor],SAÍDAS[Categoria],$B$681,SAÍDAS[Status],"Concluído",SAÍDAS[Mês],L$5,SAÍDAS[Ano],$B$5,SAÍDAS[Subcategoria],$B684),SUMIFS(SAÍDAS[Valor],SAÍDAS[Categoria],$B$681,SAÍDAS[Mês],L$5,SAÍDAS[Ano],$B$5,SAÍDAS[Subcategoria],$B684))))</f>
        <v/>
      </c>
      <c r="M684" s="61" t="str">
        <f>IF($B684="","",IF($B$681="","",IF($F$4=1,SUMIFS(SAÍDAS[Valor],SAÍDAS[Categoria],$B$681,SAÍDAS[Status],"Concluído",SAÍDAS[Mês],M$5,SAÍDAS[Ano],$B$5,SAÍDAS[Subcategoria],$B684),SUMIFS(SAÍDAS[Valor],SAÍDAS[Categoria],$B$681,SAÍDAS[Mês],M$5,SAÍDAS[Ano],$B$5,SAÍDAS[Subcategoria],$B684))))</f>
        <v/>
      </c>
      <c r="N684" s="61" t="str">
        <f>IF($B684="","",IF($B$681="","",IF($F$4=1,SUMIFS(SAÍDAS[Valor],SAÍDAS[Categoria],$B$681,SAÍDAS[Status],"Concluído",SAÍDAS[Mês],N$5,SAÍDAS[Ano],$B$5,SAÍDAS[Subcategoria],$B684),SUMIFS(SAÍDAS[Valor],SAÍDAS[Categoria],$B$681,SAÍDAS[Mês],N$5,SAÍDAS[Ano],$B$5,SAÍDAS[Subcategoria],$B684))))</f>
        <v/>
      </c>
      <c r="O684" s="57">
        <f t="shared" si="30"/>
        <v>0</v>
      </c>
    </row>
    <row r="685" spans="2:15" x14ac:dyDescent="0.3">
      <c r="B685" s="93" t="str">
        <f>IF('PLANO DE CONTAS'!H142="","",'PLANO DE CONTAS'!H142)</f>
        <v/>
      </c>
      <c r="C685" s="61" t="str">
        <f>IF($B685="","",IF($B$681="","",IF($F$4=1,SUMIFS(SAÍDAS[Valor],SAÍDAS[Categoria],$B$681,SAÍDAS[Status],"Concluído",SAÍDAS[Mês],C$5,SAÍDAS[Ano],$B$5,SAÍDAS[Subcategoria],$B685),SUMIFS(SAÍDAS[Valor],SAÍDAS[Categoria],$B$681,SAÍDAS[Mês],C$5,SAÍDAS[Ano],$B$5,SAÍDAS[Subcategoria],$B685))))</f>
        <v/>
      </c>
      <c r="D685" s="61" t="str">
        <f>IF($B685="","",IF($B$681="","",IF($F$4=1,SUMIFS(SAÍDAS[Valor],SAÍDAS[Categoria],$B$681,SAÍDAS[Status],"Concluído",SAÍDAS[Mês],D$5,SAÍDAS[Ano],$B$5,SAÍDAS[Subcategoria],$B685),SUMIFS(SAÍDAS[Valor],SAÍDAS[Categoria],$B$681,SAÍDAS[Mês],D$5,SAÍDAS[Ano],$B$5,SAÍDAS[Subcategoria],$B685))))</f>
        <v/>
      </c>
      <c r="E685" s="61" t="str">
        <f>IF($B685="","",IF($B$681="","",IF($F$4=1,SUMIFS(SAÍDAS[Valor],SAÍDAS[Categoria],$B$681,SAÍDAS[Status],"Concluído",SAÍDAS[Mês],E$5,SAÍDAS[Ano],$B$5,SAÍDAS[Subcategoria],$B685),SUMIFS(SAÍDAS[Valor],SAÍDAS[Categoria],$B$681,SAÍDAS[Mês],E$5,SAÍDAS[Ano],$B$5,SAÍDAS[Subcategoria],$B685))))</f>
        <v/>
      </c>
      <c r="F685" s="61" t="str">
        <f>IF($B685="","",IF($B$681="","",IF($F$4=1,SUMIFS(SAÍDAS[Valor],SAÍDAS[Categoria],$B$681,SAÍDAS[Status],"Concluído",SAÍDAS[Mês],F$5,SAÍDAS[Ano],$B$5,SAÍDAS[Subcategoria],$B685),SUMIFS(SAÍDAS[Valor],SAÍDAS[Categoria],$B$681,SAÍDAS[Mês],F$5,SAÍDAS[Ano],$B$5,SAÍDAS[Subcategoria],$B685))))</f>
        <v/>
      </c>
      <c r="G685" s="61" t="str">
        <f>IF($B685="","",IF($B$681="","",IF($F$4=1,SUMIFS(SAÍDAS[Valor],SAÍDAS[Categoria],$B$681,SAÍDAS[Status],"Concluído",SAÍDAS[Mês],G$5,SAÍDAS[Ano],$B$5,SAÍDAS[Subcategoria],$B685),SUMIFS(SAÍDAS[Valor],SAÍDAS[Categoria],$B$681,SAÍDAS[Mês],G$5,SAÍDAS[Ano],$B$5,SAÍDAS[Subcategoria],$B685))))</f>
        <v/>
      </c>
      <c r="H685" s="61" t="str">
        <f>IF($B685="","",IF($B$681="","",IF($F$4=1,SUMIFS(SAÍDAS[Valor],SAÍDAS[Categoria],$B$681,SAÍDAS[Status],"Concluído",SAÍDAS[Mês],H$5,SAÍDAS[Ano],$B$5,SAÍDAS[Subcategoria],$B685),SUMIFS(SAÍDAS[Valor],SAÍDAS[Categoria],$B$681,SAÍDAS[Mês],H$5,SAÍDAS[Ano],$B$5,SAÍDAS[Subcategoria],$B685))))</f>
        <v/>
      </c>
      <c r="I685" s="61" t="str">
        <f>IF($B685="","",IF($B$681="","",IF($F$4=1,SUMIFS(SAÍDAS[Valor],SAÍDAS[Categoria],$B$681,SAÍDAS[Status],"Concluído",SAÍDAS[Mês],I$5,SAÍDAS[Ano],$B$5,SAÍDAS[Subcategoria],$B685),SUMIFS(SAÍDAS[Valor],SAÍDAS[Categoria],$B$681,SAÍDAS[Mês],I$5,SAÍDAS[Ano],$B$5,SAÍDAS[Subcategoria],$B685))))</f>
        <v/>
      </c>
      <c r="J685" s="61" t="str">
        <f>IF($B685="","",IF($B$681="","",IF($F$4=1,SUMIFS(SAÍDAS[Valor],SAÍDAS[Categoria],$B$681,SAÍDAS[Status],"Concluído",SAÍDAS[Mês],J$5,SAÍDAS[Ano],$B$5,SAÍDAS[Subcategoria],$B685),SUMIFS(SAÍDAS[Valor],SAÍDAS[Categoria],$B$681,SAÍDAS[Mês],J$5,SAÍDAS[Ano],$B$5,SAÍDAS[Subcategoria],$B685))))</f>
        <v/>
      </c>
      <c r="K685" s="61" t="str">
        <f>IF($B685="","",IF($B$681="","",IF($F$4=1,SUMIFS(SAÍDAS[Valor],SAÍDAS[Categoria],$B$681,SAÍDAS[Status],"Concluído",SAÍDAS[Mês],K$5,SAÍDAS[Ano],$B$5,SAÍDAS[Subcategoria],$B685),SUMIFS(SAÍDAS[Valor],SAÍDAS[Categoria],$B$681,SAÍDAS[Mês],K$5,SAÍDAS[Ano],$B$5,SAÍDAS[Subcategoria],$B685))))</f>
        <v/>
      </c>
      <c r="L685" s="61" t="str">
        <f>IF($B685="","",IF($B$681="","",IF($F$4=1,SUMIFS(SAÍDAS[Valor],SAÍDAS[Categoria],$B$681,SAÍDAS[Status],"Concluído",SAÍDAS[Mês],L$5,SAÍDAS[Ano],$B$5,SAÍDAS[Subcategoria],$B685),SUMIFS(SAÍDAS[Valor],SAÍDAS[Categoria],$B$681,SAÍDAS[Mês],L$5,SAÍDAS[Ano],$B$5,SAÍDAS[Subcategoria],$B685))))</f>
        <v/>
      </c>
      <c r="M685" s="61" t="str">
        <f>IF($B685="","",IF($B$681="","",IF($F$4=1,SUMIFS(SAÍDAS[Valor],SAÍDAS[Categoria],$B$681,SAÍDAS[Status],"Concluído",SAÍDAS[Mês],M$5,SAÍDAS[Ano],$B$5,SAÍDAS[Subcategoria],$B685),SUMIFS(SAÍDAS[Valor],SAÍDAS[Categoria],$B$681,SAÍDAS[Mês],M$5,SAÍDAS[Ano],$B$5,SAÍDAS[Subcategoria],$B685))))</f>
        <v/>
      </c>
      <c r="N685" s="61" t="str">
        <f>IF($B685="","",IF($B$681="","",IF($F$4=1,SUMIFS(SAÍDAS[Valor],SAÍDAS[Categoria],$B$681,SAÍDAS[Status],"Concluído",SAÍDAS[Mês],N$5,SAÍDAS[Ano],$B$5,SAÍDAS[Subcategoria],$B685),SUMIFS(SAÍDAS[Valor],SAÍDAS[Categoria],$B$681,SAÍDAS[Mês],N$5,SAÍDAS[Ano],$B$5,SAÍDAS[Subcategoria],$B685))))</f>
        <v/>
      </c>
      <c r="O685" s="57">
        <f t="shared" si="30"/>
        <v>0</v>
      </c>
    </row>
    <row r="686" spans="2:15" x14ac:dyDescent="0.3">
      <c r="B686" s="93" t="str">
        <f>IF('PLANO DE CONTAS'!H143="","",'PLANO DE CONTAS'!H143)</f>
        <v/>
      </c>
      <c r="C686" s="61" t="str">
        <f>IF($B686="","",IF($B$681="","",IF($F$4=1,SUMIFS(SAÍDAS[Valor],SAÍDAS[Categoria],$B$681,SAÍDAS[Status],"Concluído",SAÍDAS[Mês],C$5,SAÍDAS[Ano],$B$5,SAÍDAS[Subcategoria],$B686),SUMIFS(SAÍDAS[Valor],SAÍDAS[Categoria],$B$681,SAÍDAS[Mês],C$5,SAÍDAS[Ano],$B$5,SAÍDAS[Subcategoria],$B686))))</f>
        <v/>
      </c>
      <c r="D686" s="61" t="str">
        <f>IF($B686="","",IF($B$681="","",IF($F$4=1,SUMIFS(SAÍDAS[Valor],SAÍDAS[Categoria],$B$681,SAÍDAS[Status],"Concluído",SAÍDAS[Mês],D$5,SAÍDAS[Ano],$B$5,SAÍDAS[Subcategoria],$B686),SUMIFS(SAÍDAS[Valor],SAÍDAS[Categoria],$B$681,SAÍDAS[Mês],D$5,SAÍDAS[Ano],$B$5,SAÍDAS[Subcategoria],$B686))))</f>
        <v/>
      </c>
      <c r="E686" s="61" t="str">
        <f>IF($B686="","",IF($B$681="","",IF($F$4=1,SUMIFS(SAÍDAS[Valor],SAÍDAS[Categoria],$B$681,SAÍDAS[Status],"Concluído",SAÍDAS[Mês],E$5,SAÍDAS[Ano],$B$5,SAÍDAS[Subcategoria],$B686),SUMIFS(SAÍDAS[Valor],SAÍDAS[Categoria],$B$681,SAÍDAS[Mês],E$5,SAÍDAS[Ano],$B$5,SAÍDAS[Subcategoria],$B686))))</f>
        <v/>
      </c>
      <c r="F686" s="61" t="str">
        <f>IF($B686="","",IF($B$681="","",IF($F$4=1,SUMIFS(SAÍDAS[Valor],SAÍDAS[Categoria],$B$681,SAÍDAS[Status],"Concluído",SAÍDAS[Mês],F$5,SAÍDAS[Ano],$B$5,SAÍDAS[Subcategoria],$B686),SUMIFS(SAÍDAS[Valor],SAÍDAS[Categoria],$B$681,SAÍDAS[Mês],F$5,SAÍDAS[Ano],$B$5,SAÍDAS[Subcategoria],$B686))))</f>
        <v/>
      </c>
      <c r="G686" s="61" t="str">
        <f>IF($B686="","",IF($B$681="","",IF($F$4=1,SUMIFS(SAÍDAS[Valor],SAÍDAS[Categoria],$B$681,SAÍDAS[Status],"Concluído",SAÍDAS[Mês],G$5,SAÍDAS[Ano],$B$5,SAÍDAS[Subcategoria],$B686),SUMIFS(SAÍDAS[Valor],SAÍDAS[Categoria],$B$681,SAÍDAS[Mês],G$5,SAÍDAS[Ano],$B$5,SAÍDAS[Subcategoria],$B686))))</f>
        <v/>
      </c>
      <c r="H686" s="61" t="str">
        <f>IF($B686="","",IF($B$681="","",IF($F$4=1,SUMIFS(SAÍDAS[Valor],SAÍDAS[Categoria],$B$681,SAÍDAS[Status],"Concluído",SAÍDAS[Mês],H$5,SAÍDAS[Ano],$B$5,SAÍDAS[Subcategoria],$B686),SUMIFS(SAÍDAS[Valor],SAÍDAS[Categoria],$B$681,SAÍDAS[Mês],H$5,SAÍDAS[Ano],$B$5,SAÍDAS[Subcategoria],$B686))))</f>
        <v/>
      </c>
      <c r="I686" s="61" t="str">
        <f>IF($B686="","",IF($B$681="","",IF($F$4=1,SUMIFS(SAÍDAS[Valor],SAÍDAS[Categoria],$B$681,SAÍDAS[Status],"Concluído",SAÍDAS[Mês],I$5,SAÍDAS[Ano],$B$5,SAÍDAS[Subcategoria],$B686),SUMIFS(SAÍDAS[Valor],SAÍDAS[Categoria],$B$681,SAÍDAS[Mês],I$5,SAÍDAS[Ano],$B$5,SAÍDAS[Subcategoria],$B686))))</f>
        <v/>
      </c>
      <c r="J686" s="61" t="str">
        <f>IF($B686="","",IF($B$681="","",IF($F$4=1,SUMIFS(SAÍDAS[Valor],SAÍDAS[Categoria],$B$681,SAÍDAS[Status],"Concluído",SAÍDAS[Mês],J$5,SAÍDAS[Ano],$B$5,SAÍDAS[Subcategoria],$B686),SUMIFS(SAÍDAS[Valor],SAÍDAS[Categoria],$B$681,SAÍDAS[Mês],J$5,SAÍDAS[Ano],$B$5,SAÍDAS[Subcategoria],$B686))))</f>
        <v/>
      </c>
      <c r="K686" s="61" t="str">
        <f>IF($B686="","",IF($B$681="","",IF($F$4=1,SUMIFS(SAÍDAS[Valor],SAÍDAS[Categoria],$B$681,SAÍDAS[Status],"Concluído",SAÍDAS[Mês],K$5,SAÍDAS[Ano],$B$5,SAÍDAS[Subcategoria],$B686),SUMIFS(SAÍDAS[Valor],SAÍDAS[Categoria],$B$681,SAÍDAS[Mês],K$5,SAÍDAS[Ano],$B$5,SAÍDAS[Subcategoria],$B686))))</f>
        <v/>
      </c>
      <c r="L686" s="61" t="str">
        <f>IF($B686="","",IF($B$681="","",IF($F$4=1,SUMIFS(SAÍDAS[Valor],SAÍDAS[Categoria],$B$681,SAÍDAS[Status],"Concluído",SAÍDAS[Mês],L$5,SAÍDAS[Ano],$B$5,SAÍDAS[Subcategoria],$B686),SUMIFS(SAÍDAS[Valor],SAÍDAS[Categoria],$B$681,SAÍDAS[Mês],L$5,SAÍDAS[Ano],$B$5,SAÍDAS[Subcategoria],$B686))))</f>
        <v/>
      </c>
      <c r="M686" s="61" t="str">
        <f>IF($B686="","",IF($B$681="","",IF($F$4=1,SUMIFS(SAÍDAS[Valor],SAÍDAS[Categoria],$B$681,SAÍDAS[Status],"Concluído",SAÍDAS[Mês],M$5,SAÍDAS[Ano],$B$5,SAÍDAS[Subcategoria],$B686),SUMIFS(SAÍDAS[Valor],SAÍDAS[Categoria],$B$681,SAÍDAS[Mês],M$5,SAÍDAS[Ano],$B$5,SAÍDAS[Subcategoria],$B686))))</f>
        <v/>
      </c>
      <c r="N686" s="61" t="str">
        <f>IF($B686="","",IF($B$681="","",IF($F$4=1,SUMIFS(SAÍDAS[Valor],SAÍDAS[Categoria],$B$681,SAÍDAS[Status],"Concluído",SAÍDAS[Mês],N$5,SAÍDAS[Ano],$B$5,SAÍDAS[Subcategoria],$B686),SUMIFS(SAÍDAS[Valor],SAÍDAS[Categoria],$B$681,SAÍDAS[Mês],N$5,SAÍDAS[Ano],$B$5,SAÍDAS[Subcategoria],$B686))))</f>
        <v/>
      </c>
      <c r="O686" s="57">
        <f t="shared" si="30"/>
        <v>0</v>
      </c>
    </row>
    <row r="687" spans="2:15" x14ac:dyDescent="0.3">
      <c r="B687" s="93" t="str">
        <f>IF('PLANO DE CONTAS'!H144="","",'PLANO DE CONTAS'!H144)</f>
        <v/>
      </c>
      <c r="C687" s="61" t="str">
        <f>IF($B687="","",IF($B$681="","",IF($F$4=1,SUMIFS(SAÍDAS[Valor],SAÍDAS[Categoria],$B$681,SAÍDAS[Status],"Concluído",SAÍDAS[Mês],C$5,SAÍDAS[Ano],$B$5,SAÍDAS[Subcategoria],$B687),SUMIFS(SAÍDAS[Valor],SAÍDAS[Categoria],$B$681,SAÍDAS[Mês],C$5,SAÍDAS[Ano],$B$5,SAÍDAS[Subcategoria],$B687))))</f>
        <v/>
      </c>
      <c r="D687" s="61" t="str">
        <f>IF($B687="","",IF($B$681="","",IF($F$4=1,SUMIFS(SAÍDAS[Valor],SAÍDAS[Categoria],$B$681,SAÍDAS[Status],"Concluído",SAÍDAS[Mês],D$5,SAÍDAS[Ano],$B$5,SAÍDAS[Subcategoria],$B687),SUMIFS(SAÍDAS[Valor],SAÍDAS[Categoria],$B$681,SAÍDAS[Mês],D$5,SAÍDAS[Ano],$B$5,SAÍDAS[Subcategoria],$B687))))</f>
        <v/>
      </c>
      <c r="E687" s="61" t="str">
        <f>IF($B687="","",IF($B$681="","",IF($F$4=1,SUMIFS(SAÍDAS[Valor],SAÍDAS[Categoria],$B$681,SAÍDAS[Status],"Concluído",SAÍDAS[Mês],E$5,SAÍDAS[Ano],$B$5,SAÍDAS[Subcategoria],$B687),SUMIFS(SAÍDAS[Valor],SAÍDAS[Categoria],$B$681,SAÍDAS[Mês],E$5,SAÍDAS[Ano],$B$5,SAÍDAS[Subcategoria],$B687))))</f>
        <v/>
      </c>
      <c r="F687" s="61" t="str">
        <f>IF($B687="","",IF($B$681="","",IF($F$4=1,SUMIFS(SAÍDAS[Valor],SAÍDAS[Categoria],$B$681,SAÍDAS[Status],"Concluído",SAÍDAS[Mês],F$5,SAÍDAS[Ano],$B$5,SAÍDAS[Subcategoria],$B687),SUMIFS(SAÍDAS[Valor],SAÍDAS[Categoria],$B$681,SAÍDAS[Mês],F$5,SAÍDAS[Ano],$B$5,SAÍDAS[Subcategoria],$B687))))</f>
        <v/>
      </c>
      <c r="G687" s="61" t="str">
        <f>IF($B687="","",IF($B$681="","",IF($F$4=1,SUMIFS(SAÍDAS[Valor],SAÍDAS[Categoria],$B$681,SAÍDAS[Status],"Concluído",SAÍDAS[Mês],G$5,SAÍDAS[Ano],$B$5,SAÍDAS[Subcategoria],$B687),SUMIFS(SAÍDAS[Valor],SAÍDAS[Categoria],$B$681,SAÍDAS[Mês],G$5,SAÍDAS[Ano],$B$5,SAÍDAS[Subcategoria],$B687))))</f>
        <v/>
      </c>
      <c r="H687" s="61" t="str">
        <f>IF($B687="","",IF($B$681="","",IF($F$4=1,SUMIFS(SAÍDAS[Valor],SAÍDAS[Categoria],$B$681,SAÍDAS[Status],"Concluído",SAÍDAS[Mês],H$5,SAÍDAS[Ano],$B$5,SAÍDAS[Subcategoria],$B687),SUMIFS(SAÍDAS[Valor],SAÍDAS[Categoria],$B$681,SAÍDAS[Mês],H$5,SAÍDAS[Ano],$B$5,SAÍDAS[Subcategoria],$B687))))</f>
        <v/>
      </c>
      <c r="I687" s="61" t="str">
        <f>IF($B687="","",IF($B$681="","",IF($F$4=1,SUMIFS(SAÍDAS[Valor],SAÍDAS[Categoria],$B$681,SAÍDAS[Status],"Concluído",SAÍDAS[Mês],I$5,SAÍDAS[Ano],$B$5,SAÍDAS[Subcategoria],$B687),SUMIFS(SAÍDAS[Valor],SAÍDAS[Categoria],$B$681,SAÍDAS[Mês],I$5,SAÍDAS[Ano],$B$5,SAÍDAS[Subcategoria],$B687))))</f>
        <v/>
      </c>
      <c r="J687" s="61" t="str">
        <f>IF($B687="","",IF($B$681="","",IF($F$4=1,SUMIFS(SAÍDAS[Valor],SAÍDAS[Categoria],$B$681,SAÍDAS[Status],"Concluído",SAÍDAS[Mês],J$5,SAÍDAS[Ano],$B$5,SAÍDAS[Subcategoria],$B687),SUMIFS(SAÍDAS[Valor],SAÍDAS[Categoria],$B$681,SAÍDAS[Mês],J$5,SAÍDAS[Ano],$B$5,SAÍDAS[Subcategoria],$B687))))</f>
        <v/>
      </c>
      <c r="K687" s="61" t="str">
        <f>IF($B687="","",IF($B$681="","",IF($F$4=1,SUMIFS(SAÍDAS[Valor],SAÍDAS[Categoria],$B$681,SAÍDAS[Status],"Concluído",SAÍDAS[Mês],K$5,SAÍDAS[Ano],$B$5,SAÍDAS[Subcategoria],$B687),SUMIFS(SAÍDAS[Valor],SAÍDAS[Categoria],$B$681,SAÍDAS[Mês],K$5,SAÍDAS[Ano],$B$5,SAÍDAS[Subcategoria],$B687))))</f>
        <v/>
      </c>
      <c r="L687" s="61" t="str">
        <f>IF($B687="","",IF($B$681="","",IF($F$4=1,SUMIFS(SAÍDAS[Valor],SAÍDAS[Categoria],$B$681,SAÍDAS[Status],"Concluído",SAÍDAS[Mês],L$5,SAÍDAS[Ano],$B$5,SAÍDAS[Subcategoria],$B687),SUMIFS(SAÍDAS[Valor],SAÍDAS[Categoria],$B$681,SAÍDAS[Mês],L$5,SAÍDAS[Ano],$B$5,SAÍDAS[Subcategoria],$B687))))</f>
        <v/>
      </c>
      <c r="M687" s="61" t="str">
        <f>IF($B687="","",IF($B$681="","",IF($F$4=1,SUMIFS(SAÍDAS[Valor],SAÍDAS[Categoria],$B$681,SAÍDAS[Status],"Concluído",SAÍDAS[Mês],M$5,SAÍDAS[Ano],$B$5,SAÍDAS[Subcategoria],$B687),SUMIFS(SAÍDAS[Valor],SAÍDAS[Categoria],$B$681,SAÍDAS[Mês],M$5,SAÍDAS[Ano],$B$5,SAÍDAS[Subcategoria],$B687))))</f>
        <v/>
      </c>
      <c r="N687" s="61" t="str">
        <f>IF($B687="","",IF($B$681="","",IF($F$4=1,SUMIFS(SAÍDAS[Valor],SAÍDAS[Categoria],$B$681,SAÍDAS[Status],"Concluído",SAÍDAS[Mês],N$5,SAÍDAS[Ano],$B$5,SAÍDAS[Subcategoria],$B687),SUMIFS(SAÍDAS[Valor],SAÍDAS[Categoria],$B$681,SAÍDAS[Mês],N$5,SAÍDAS[Ano],$B$5,SAÍDAS[Subcategoria],$B687))))</f>
        <v/>
      </c>
      <c r="O687" s="57">
        <f t="shared" si="30"/>
        <v>0</v>
      </c>
    </row>
    <row r="688" spans="2:15" x14ac:dyDescent="0.3">
      <c r="B688" s="93" t="str">
        <f>IF('PLANO DE CONTAS'!H145="","",'PLANO DE CONTAS'!H145)</f>
        <v/>
      </c>
      <c r="C688" s="61" t="str">
        <f>IF($B688="","",IF($B$681="","",IF($F$4=1,SUMIFS(SAÍDAS[Valor],SAÍDAS[Categoria],$B$681,SAÍDAS[Status],"Concluído",SAÍDAS[Mês],C$5,SAÍDAS[Ano],$B$5,SAÍDAS[Subcategoria],$B688),SUMIFS(SAÍDAS[Valor],SAÍDAS[Categoria],$B$681,SAÍDAS[Mês],C$5,SAÍDAS[Ano],$B$5,SAÍDAS[Subcategoria],$B688))))</f>
        <v/>
      </c>
      <c r="D688" s="61" t="str">
        <f>IF($B688="","",IF($B$681="","",IF($F$4=1,SUMIFS(SAÍDAS[Valor],SAÍDAS[Categoria],$B$681,SAÍDAS[Status],"Concluído",SAÍDAS[Mês],D$5,SAÍDAS[Ano],$B$5,SAÍDAS[Subcategoria],$B688),SUMIFS(SAÍDAS[Valor],SAÍDAS[Categoria],$B$681,SAÍDAS[Mês],D$5,SAÍDAS[Ano],$B$5,SAÍDAS[Subcategoria],$B688))))</f>
        <v/>
      </c>
      <c r="E688" s="61" t="str">
        <f>IF($B688="","",IF($B$681="","",IF($F$4=1,SUMIFS(SAÍDAS[Valor],SAÍDAS[Categoria],$B$681,SAÍDAS[Status],"Concluído",SAÍDAS[Mês],E$5,SAÍDAS[Ano],$B$5,SAÍDAS[Subcategoria],$B688),SUMIFS(SAÍDAS[Valor],SAÍDAS[Categoria],$B$681,SAÍDAS[Mês],E$5,SAÍDAS[Ano],$B$5,SAÍDAS[Subcategoria],$B688))))</f>
        <v/>
      </c>
      <c r="F688" s="61" t="str">
        <f>IF($B688="","",IF($B$681="","",IF($F$4=1,SUMIFS(SAÍDAS[Valor],SAÍDAS[Categoria],$B$681,SAÍDAS[Status],"Concluído",SAÍDAS[Mês],F$5,SAÍDAS[Ano],$B$5,SAÍDAS[Subcategoria],$B688),SUMIFS(SAÍDAS[Valor],SAÍDAS[Categoria],$B$681,SAÍDAS[Mês],F$5,SAÍDAS[Ano],$B$5,SAÍDAS[Subcategoria],$B688))))</f>
        <v/>
      </c>
      <c r="G688" s="61" t="str">
        <f>IF($B688="","",IF($B$681="","",IF($F$4=1,SUMIFS(SAÍDAS[Valor],SAÍDAS[Categoria],$B$681,SAÍDAS[Status],"Concluído",SAÍDAS[Mês],G$5,SAÍDAS[Ano],$B$5,SAÍDAS[Subcategoria],$B688),SUMIFS(SAÍDAS[Valor],SAÍDAS[Categoria],$B$681,SAÍDAS[Mês],G$5,SAÍDAS[Ano],$B$5,SAÍDAS[Subcategoria],$B688))))</f>
        <v/>
      </c>
      <c r="H688" s="61" t="str">
        <f>IF($B688="","",IF($B$681="","",IF($F$4=1,SUMIFS(SAÍDAS[Valor],SAÍDAS[Categoria],$B$681,SAÍDAS[Status],"Concluído",SAÍDAS[Mês],H$5,SAÍDAS[Ano],$B$5,SAÍDAS[Subcategoria],$B688),SUMIFS(SAÍDAS[Valor],SAÍDAS[Categoria],$B$681,SAÍDAS[Mês],H$5,SAÍDAS[Ano],$B$5,SAÍDAS[Subcategoria],$B688))))</f>
        <v/>
      </c>
      <c r="I688" s="61" t="str">
        <f>IF($B688="","",IF($B$681="","",IF($F$4=1,SUMIFS(SAÍDAS[Valor],SAÍDAS[Categoria],$B$681,SAÍDAS[Status],"Concluído",SAÍDAS[Mês],I$5,SAÍDAS[Ano],$B$5,SAÍDAS[Subcategoria],$B688),SUMIFS(SAÍDAS[Valor],SAÍDAS[Categoria],$B$681,SAÍDAS[Mês],I$5,SAÍDAS[Ano],$B$5,SAÍDAS[Subcategoria],$B688))))</f>
        <v/>
      </c>
      <c r="J688" s="61" t="str">
        <f>IF($B688="","",IF($B$681="","",IF($F$4=1,SUMIFS(SAÍDAS[Valor],SAÍDAS[Categoria],$B$681,SAÍDAS[Status],"Concluído",SAÍDAS[Mês],J$5,SAÍDAS[Ano],$B$5,SAÍDAS[Subcategoria],$B688),SUMIFS(SAÍDAS[Valor],SAÍDAS[Categoria],$B$681,SAÍDAS[Mês],J$5,SAÍDAS[Ano],$B$5,SAÍDAS[Subcategoria],$B688))))</f>
        <v/>
      </c>
      <c r="K688" s="61" t="str">
        <f>IF($B688="","",IF($B$681="","",IF($F$4=1,SUMIFS(SAÍDAS[Valor],SAÍDAS[Categoria],$B$681,SAÍDAS[Status],"Concluído",SAÍDAS[Mês],K$5,SAÍDAS[Ano],$B$5,SAÍDAS[Subcategoria],$B688),SUMIFS(SAÍDAS[Valor],SAÍDAS[Categoria],$B$681,SAÍDAS[Mês],K$5,SAÍDAS[Ano],$B$5,SAÍDAS[Subcategoria],$B688))))</f>
        <v/>
      </c>
      <c r="L688" s="61" t="str">
        <f>IF($B688="","",IF($B$681="","",IF($F$4=1,SUMIFS(SAÍDAS[Valor],SAÍDAS[Categoria],$B$681,SAÍDAS[Status],"Concluído",SAÍDAS[Mês],L$5,SAÍDAS[Ano],$B$5,SAÍDAS[Subcategoria],$B688),SUMIFS(SAÍDAS[Valor],SAÍDAS[Categoria],$B$681,SAÍDAS[Mês],L$5,SAÍDAS[Ano],$B$5,SAÍDAS[Subcategoria],$B688))))</f>
        <v/>
      </c>
      <c r="M688" s="61" t="str">
        <f>IF($B688="","",IF($B$681="","",IF($F$4=1,SUMIFS(SAÍDAS[Valor],SAÍDAS[Categoria],$B$681,SAÍDAS[Status],"Concluído",SAÍDAS[Mês],M$5,SAÍDAS[Ano],$B$5,SAÍDAS[Subcategoria],$B688),SUMIFS(SAÍDAS[Valor],SAÍDAS[Categoria],$B$681,SAÍDAS[Mês],M$5,SAÍDAS[Ano],$B$5,SAÍDAS[Subcategoria],$B688))))</f>
        <v/>
      </c>
      <c r="N688" s="61" t="str">
        <f>IF($B688="","",IF($B$681="","",IF($F$4=1,SUMIFS(SAÍDAS[Valor],SAÍDAS[Categoria],$B$681,SAÍDAS[Status],"Concluído",SAÍDAS[Mês],N$5,SAÍDAS[Ano],$B$5,SAÍDAS[Subcategoria],$B688),SUMIFS(SAÍDAS[Valor],SAÍDAS[Categoria],$B$681,SAÍDAS[Mês],N$5,SAÍDAS[Ano],$B$5,SAÍDAS[Subcategoria],$B688))))</f>
        <v/>
      </c>
      <c r="O688" s="57">
        <f t="shared" si="30"/>
        <v>0</v>
      </c>
    </row>
    <row r="689" spans="2:15" x14ac:dyDescent="0.3">
      <c r="B689" s="93" t="str">
        <f>IF('PLANO DE CONTAS'!H146="","",'PLANO DE CONTAS'!H146)</f>
        <v/>
      </c>
      <c r="C689" s="61" t="str">
        <f>IF($B689="","",IF($B$681="","",IF($F$4=1,SUMIFS(SAÍDAS[Valor],SAÍDAS[Categoria],$B$681,SAÍDAS[Status],"Concluído",SAÍDAS[Mês],C$5,SAÍDAS[Ano],$B$5,SAÍDAS[Subcategoria],$B689),SUMIFS(SAÍDAS[Valor],SAÍDAS[Categoria],$B$681,SAÍDAS[Mês],C$5,SAÍDAS[Ano],$B$5,SAÍDAS[Subcategoria],$B689))))</f>
        <v/>
      </c>
      <c r="D689" s="61" t="str">
        <f>IF($B689="","",IF($B$681="","",IF($F$4=1,SUMIFS(SAÍDAS[Valor],SAÍDAS[Categoria],$B$681,SAÍDAS[Status],"Concluído",SAÍDAS[Mês],D$5,SAÍDAS[Ano],$B$5,SAÍDAS[Subcategoria],$B689),SUMIFS(SAÍDAS[Valor],SAÍDAS[Categoria],$B$681,SAÍDAS[Mês],D$5,SAÍDAS[Ano],$B$5,SAÍDAS[Subcategoria],$B689))))</f>
        <v/>
      </c>
      <c r="E689" s="61" t="str">
        <f>IF($B689="","",IF($B$681="","",IF($F$4=1,SUMIFS(SAÍDAS[Valor],SAÍDAS[Categoria],$B$681,SAÍDAS[Status],"Concluído",SAÍDAS[Mês],E$5,SAÍDAS[Ano],$B$5,SAÍDAS[Subcategoria],$B689),SUMIFS(SAÍDAS[Valor],SAÍDAS[Categoria],$B$681,SAÍDAS[Mês],E$5,SAÍDAS[Ano],$B$5,SAÍDAS[Subcategoria],$B689))))</f>
        <v/>
      </c>
      <c r="F689" s="61" t="str">
        <f>IF($B689="","",IF($B$681="","",IF($F$4=1,SUMIFS(SAÍDAS[Valor],SAÍDAS[Categoria],$B$681,SAÍDAS[Status],"Concluído",SAÍDAS[Mês],F$5,SAÍDAS[Ano],$B$5,SAÍDAS[Subcategoria],$B689),SUMIFS(SAÍDAS[Valor],SAÍDAS[Categoria],$B$681,SAÍDAS[Mês],F$5,SAÍDAS[Ano],$B$5,SAÍDAS[Subcategoria],$B689))))</f>
        <v/>
      </c>
      <c r="G689" s="61" t="str">
        <f>IF($B689="","",IF($B$681="","",IF($F$4=1,SUMIFS(SAÍDAS[Valor],SAÍDAS[Categoria],$B$681,SAÍDAS[Status],"Concluído",SAÍDAS[Mês],G$5,SAÍDAS[Ano],$B$5,SAÍDAS[Subcategoria],$B689),SUMIFS(SAÍDAS[Valor],SAÍDAS[Categoria],$B$681,SAÍDAS[Mês],G$5,SAÍDAS[Ano],$B$5,SAÍDAS[Subcategoria],$B689))))</f>
        <v/>
      </c>
      <c r="H689" s="61" t="str">
        <f>IF($B689="","",IF($B$681="","",IF($F$4=1,SUMIFS(SAÍDAS[Valor],SAÍDAS[Categoria],$B$681,SAÍDAS[Status],"Concluído",SAÍDAS[Mês],H$5,SAÍDAS[Ano],$B$5,SAÍDAS[Subcategoria],$B689),SUMIFS(SAÍDAS[Valor],SAÍDAS[Categoria],$B$681,SAÍDAS[Mês],H$5,SAÍDAS[Ano],$B$5,SAÍDAS[Subcategoria],$B689))))</f>
        <v/>
      </c>
      <c r="I689" s="61" t="str">
        <f>IF($B689="","",IF($B$681="","",IF($F$4=1,SUMIFS(SAÍDAS[Valor],SAÍDAS[Categoria],$B$681,SAÍDAS[Status],"Concluído",SAÍDAS[Mês],I$5,SAÍDAS[Ano],$B$5,SAÍDAS[Subcategoria],$B689),SUMIFS(SAÍDAS[Valor],SAÍDAS[Categoria],$B$681,SAÍDAS[Mês],I$5,SAÍDAS[Ano],$B$5,SAÍDAS[Subcategoria],$B689))))</f>
        <v/>
      </c>
      <c r="J689" s="61" t="str">
        <f>IF($B689="","",IF($B$681="","",IF($F$4=1,SUMIFS(SAÍDAS[Valor],SAÍDAS[Categoria],$B$681,SAÍDAS[Status],"Concluído",SAÍDAS[Mês],J$5,SAÍDAS[Ano],$B$5,SAÍDAS[Subcategoria],$B689),SUMIFS(SAÍDAS[Valor],SAÍDAS[Categoria],$B$681,SAÍDAS[Mês],J$5,SAÍDAS[Ano],$B$5,SAÍDAS[Subcategoria],$B689))))</f>
        <v/>
      </c>
      <c r="K689" s="61" t="str">
        <f>IF($B689="","",IF($B$681="","",IF($F$4=1,SUMIFS(SAÍDAS[Valor],SAÍDAS[Categoria],$B$681,SAÍDAS[Status],"Concluído",SAÍDAS[Mês],K$5,SAÍDAS[Ano],$B$5,SAÍDAS[Subcategoria],$B689),SUMIFS(SAÍDAS[Valor],SAÍDAS[Categoria],$B$681,SAÍDAS[Mês],K$5,SAÍDAS[Ano],$B$5,SAÍDAS[Subcategoria],$B689))))</f>
        <v/>
      </c>
      <c r="L689" s="61" t="str">
        <f>IF($B689="","",IF($B$681="","",IF($F$4=1,SUMIFS(SAÍDAS[Valor],SAÍDAS[Categoria],$B$681,SAÍDAS[Status],"Concluído",SAÍDAS[Mês],L$5,SAÍDAS[Ano],$B$5,SAÍDAS[Subcategoria],$B689),SUMIFS(SAÍDAS[Valor],SAÍDAS[Categoria],$B$681,SAÍDAS[Mês],L$5,SAÍDAS[Ano],$B$5,SAÍDAS[Subcategoria],$B689))))</f>
        <v/>
      </c>
      <c r="M689" s="61" t="str">
        <f>IF($B689="","",IF($B$681="","",IF($F$4=1,SUMIFS(SAÍDAS[Valor],SAÍDAS[Categoria],$B$681,SAÍDAS[Status],"Concluído",SAÍDAS[Mês],M$5,SAÍDAS[Ano],$B$5,SAÍDAS[Subcategoria],$B689),SUMIFS(SAÍDAS[Valor],SAÍDAS[Categoria],$B$681,SAÍDAS[Mês],M$5,SAÍDAS[Ano],$B$5,SAÍDAS[Subcategoria],$B689))))</f>
        <v/>
      </c>
      <c r="N689" s="61" t="str">
        <f>IF($B689="","",IF($B$681="","",IF($F$4=1,SUMIFS(SAÍDAS[Valor],SAÍDAS[Categoria],$B$681,SAÍDAS[Status],"Concluído",SAÍDAS[Mês],N$5,SAÍDAS[Ano],$B$5,SAÍDAS[Subcategoria],$B689),SUMIFS(SAÍDAS[Valor],SAÍDAS[Categoria],$B$681,SAÍDAS[Mês],N$5,SAÍDAS[Ano],$B$5,SAÍDAS[Subcategoria],$B689))))</f>
        <v/>
      </c>
      <c r="O689" s="57">
        <f t="shared" si="30"/>
        <v>0</v>
      </c>
    </row>
    <row r="690" spans="2:15" x14ac:dyDescent="0.3">
      <c r="B690" s="93" t="str">
        <f>IF('PLANO DE CONTAS'!H147="","",'PLANO DE CONTAS'!H147)</f>
        <v/>
      </c>
      <c r="C690" s="61" t="str">
        <f>IF($B690="","",IF($B$681="","",IF($F$4=1,SUMIFS(SAÍDAS[Valor],SAÍDAS[Categoria],$B$681,SAÍDAS[Status],"Concluído",SAÍDAS[Mês],C$5,SAÍDAS[Ano],$B$5,SAÍDAS[Subcategoria],$B690),SUMIFS(SAÍDAS[Valor],SAÍDAS[Categoria],$B$681,SAÍDAS[Mês],C$5,SAÍDAS[Ano],$B$5,SAÍDAS[Subcategoria],$B690))))</f>
        <v/>
      </c>
      <c r="D690" s="61" t="str">
        <f>IF($B690="","",IF($B$681="","",IF($F$4=1,SUMIFS(SAÍDAS[Valor],SAÍDAS[Categoria],$B$681,SAÍDAS[Status],"Concluído",SAÍDAS[Mês],D$5,SAÍDAS[Ano],$B$5,SAÍDAS[Subcategoria],$B690),SUMIFS(SAÍDAS[Valor],SAÍDAS[Categoria],$B$681,SAÍDAS[Mês],D$5,SAÍDAS[Ano],$B$5,SAÍDAS[Subcategoria],$B690))))</f>
        <v/>
      </c>
      <c r="E690" s="61" t="str">
        <f>IF($B690="","",IF($B$681="","",IF($F$4=1,SUMIFS(SAÍDAS[Valor],SAÍDAS[Categoria],$B$681,SAÍDAS[Status],"Concluído",SAÍDAS[Mês],E$5,SAÍDAS[Ano],$B$5,SAÍDAS[Subcategoria],$B690),SUMIFS(SAÍDAS[Valor],SAÍDAS[Categoria],$B$681,SAÍDAS[Mês],E$5,SAÍDAS[Ano],$B$5,SAÍDAS[Subcategoria],$B690))))</f>
        <v/>
      </c>
      <c r="F690" s="61" t="str">
        <f>IF($B690="","",IF($B$681="","",IF($F$4=1,SUMIFS(SAÍDAS[Valor],SAÍDAS[Categoria],$B$681,SAÍDAS[Status],"Concluído",SAÍDAS[Mês],F$5,SAÍDAS[Ano],$B$5,SAÍDAS[Subcategoria],$B690),SUMIFS(SAÍDAS[Valor],SAÍDAS[Categoria],$B$681,SAÍDAS[Mês],F$5,SAÍDAS[Ano],$B$5,SAÍDAS[Subcategoria],$B690))))</f>
        <v/>
      </c>
      <c r="G690" s="61" t="str">
        <f>IF($B690="","",IF($B$681="","",IF($F$4=1,SUMIFS(SAÍDAS[Valor],SAÍDAS[Categoria],$B$681,SAÍDAS[Status],"Concluído",SAÍDAS[Mês],G$5,SAÍDAS[Ano],$B$5,SAÍDAS[Subcategoria],$B690),SUMIFS(SAÍDAS[Valor],SAÍDAS[Categoria],$B$681,SAÍDAS[Mês],G$5,SAÍDAS[Ano],$B$5,SAÍDAS[Subcategoria],$B690))))</f>
        <v/>
      </c>
      <c r="H690" s="61" t="str">
        <f>IF($B690="","",IF($B$681="","",IF($F$4=1,SUMIFS(SAÍDAS[Valor],SAÍDAS[Categoria],$B$681,SAÍDAS[Status],"Concluído",SAÍDAS[Mês],H$5,SAÍDAS[Ano],$B$5,SAÍDAS[Subcategoria],$B690),SUMIFS(SAÍDAS[Valor],SAÍDAS[Categoria],$B$681,SAÍDAS[Mês],H$5,SAÍDAS[Ano],$B$5,SAÍDAS[Subcategoria],$B690))))</f>
        <v/>
      </c>
      <c r="I690" s="61" t="str">
        <f>IF($B690="","",IF($B$681="","",IF($F$4=1,SUMIFS(SAÍDAS[Valor],SAÍDAS[Categoria],$B$681,SAÍDAS[Status],"Concluído",SAÍDAS[Mês],I$5,SAÍDAS[Ano],$B$5,SAÍDAS[Subcategoria],$B690),SUMIFS(SAÍDAS[Valor],SAÍDAS[Categoria],$B$681,SAÍDAS[Mês],I$5,SAÍDAS[Ano],$B$5,SAÍDAS[Subcategoria],$B690))))</f>
        <v/>
      </c>
      <c r="J690" s="61" t="str">
        <f>IF($B690="","",IF($B$681="","",IF($F$4=1,SUMIFS(SAÍDAS[Valor],SAÍDAS[Categoria],$B$681,SAÍDAS[Status],"Concluído",SAÍDAS[Mês],J$5,SAÍDAS[Ano],$B$5,SAÍDAS[Subcategoria],$B690),SUMIFS(SAÍDAS[Valor],SAÍDAS[Categoria],$B$681,SAÍDAS[Mês],J$5,SAÍDAS[Ano],$B$5,SAÍDAS[Subcategoria],$B690))))</f>
        <v/>
      </c>
      <c r="K690" s="61" t="str">
        <f>IF($B690="","",IF($B$681="","",IF($F$4=1,SUMIFS(SAÍDAS[Valor],SAÍDAS[Categoria],$B$681,SAÍDAS[Status],"Concluído",SAÍDAS[Mês],K$5,SAÍDAS[Ano],$B$5,SAÍDAS[Subcategoria],$B690),SUMIFS(SAÍDAS[Valor],SAÍDAS[Categoria],$B$681,SAÍDAS[Mês],K$5,SAÍDAS[Ano],$B$5,SAÍDAS[Subcategoria],$B690))))</f>
        <v/>
      </c>
      <c r="L690" s="61" t="str">
        <f>IF($B690="","",IF($B$681="","",IF($F$4=1,SUMIFS(SAÍDAS[Valor],SAÍDAS[Categoria],$B$681,SAÍDAS[Status],"Concluído",SAÍDAS[Mês],L$5,SAÍDAS[Ano],$B$5,SAÍDAS[Subcategoria],$B690),SUMIFS(SAÍDAS[Valor],SAÍDAS[Categoria],$B$681,SAÍDAS[Mês],L$5,SAÍDAS[Ano],$B$5,SAÍDAS[Subcategoria],$B690))))</f>
        <v/>
      </c>
      <c r="M690" s="61" t="str">
        <f>IF($B690="","",IF($B$681="","",IF($F$4=1,SUMIFS(SAÍDAS[Valor],SAÍDAS[Categoria],$B$681,SAÍDAS[Status],"Concluído",SAÍDAS[Mês],M$5,SAÍDAS[Ano],$B$5,SAÍDAS[Subcategoria],$B690),SUMIFS(SAÍDAS[Valor],SAÍDAS[Categoria],$B$681,SAÍDAS[Mês],M$5,SAÍDAS[Ano],$B$5,SAÍDAS[Subcategoria],$B690))))</f>
        <v/>
      </c>
      <c r="N690" s="61" t="str">
        <f>IF($B690="","",IF($B$681="","",IF($F$4=1,SUMIFS(SAÍDAS[Valor],SAÍDAS[Categoria],$B$681,SAÍDAS[Status],"Concluído",SAÍDAS[Mês],N$5,SAÍDAS[Ano],$B$5,SAÍDAS[Subcategoria],$B690),SUMIFS(SAÍDAS[Valor],SAÍDAS[Categoria],$B$681,SAÍDAS[Mês],N$5,SAÍDAS[Ano],$B$5,SAÍDAS[Subcategoria],$B690))))</f>
        <v/>
      </c>
      <c r="O690" s="57">
        <f t="shared" si="30"/>
        <v>0</v>
      </c>
    </row>
    <row r="691" spans="2:15" x14ac:dyDescent="0.3">
      <c r="B691" s="93" t="str">
        <f>IF('PLANO DE CONTAS'!H148="","",'PLANO DE CONTAS'!H148)</f>
        <v/>
      </c>
      <c r="C691" s="61" t="str">
        <f>IF($B691="","",IF($B$681="","",IF($F$4=1,SUMIFS(SAÍDAS[Valor],SAÍDAS[Categoria],$B$681,SAÍDAS[Status],"Concluído",SAÍDAS[Mês],C$5,SAÍDAS[Ano],$B$5,SAÍDAS[Subcategoria],$B691),SUMIFS(SAÍDAS[Valor],SAÍDAS[Categoria],$B$681,SAÍDAS[Mês],C$5,SAÍDAS[Ano],$B$5,SAÍDAS[Subcategoria],$B691))))</f>
        <v/>
      </c>
      <c r="D691" s="61" t="str">
        <f>IF($B691="","",IF($B$681="","",IF($F$4=1,SUMIFS(SAÍDAS[Valor],SAÍDAS[Categoria],$B$681,SAÍDAS[Status],"Concluído",SAÍDAS[Mês],D$5,SAÍDAS[Ano],$B$5,SAÍDAS[Subcategoria],$B691),SUMIFS(SAÍDAS[Valor],SAÍDAS[Categoria],$B$681,SAÍDAS[Mês],D$5,SAÍDAS[Ano],$B$5,SAÍDAS[Subcategoria],$B691))))</f>
        <v/>
      </c>
      <c r="E691" s="61" t="str">
        <f>IF($B691="","",IF($B$681="","",IF($F$4=1,SUMIFS(SAÍDAS[Valor],SAÍDAS[Categoria],$B$681,SAÍDAS[Status],"Concluído",SAÍDAS[Mês],E$5,SAÍDAS[Ano],$B$5,SAÍDAS[Subcategoria],$B691),SUMIFS(SAÍDAS[Valor],SAÍDAS[Categoria],$B$681,SAÍDAS[Mês],E$5,SAÍDAS[Ano],$B$5,SAÍDAS[Subcategoria],$B691))))</f>
        <v/>
      </c>
      <c r="F691" s="61" t="str">
        <f>IF($B691="","",IF($B$681="","",IF($F$4=1,SUMIFS(SAÍDAS[Valor],SAÍDAS[Categoria],$B$681,SAÍDAS[Status],"Concluído",SAÍDAS[Mês],F$5,SAÍDAS[Ano],$B$5,SAÍDAS[Subcategoria],$B691),SUMIFS(SAÍDAS[Valor],SAÍDAS[Categoria],$B$681,SAÍDAS[Mês],F$5,SAÍDAS[Ano],$B$5,SAÍDAS[Subcategoria],$B691))))</f>
        <v/>
      </c>
      <c r="G691" s="61" t="str">
        <f>IF($B691="","",IF($B$681="","",IF($F$4=1,SUMIFS(SAÍDAS[Valor],SAÍDAS[Categoria],$B$681,SAÍDAS[Status],"Concluído",SAÍDAS[Mês],G$5,SAÍDAS[Ano],$B$5,SAÍDAS[Subcategoria],$B691),SUMIFS(SAÍDAS[Valor],SAÍDAS[Categoria],$B$681,SAÍDAS[Mês],G$5,SAÍDAS[Ano],$B$5,SAÍDAS[Subcategoria],$B691))))</f>
        <v/>
      </c>
      <c r="H691" s="61" t="str">
        <f>IF($B691="","",IF($B$681="","",IF($F$4=1,SUMIFS(SAÍDAS[Valor],SAÍDAS[Categoria],$B$681,SAÍDAS[Status],"Concluído",SAÍDAS[Mês],H$5,SAÍDAS[Ano],$B$5,SAÍDAS[Subcategoria],$B691),SUMIFS(SAÍDAS[Valor],SAÍDAS[Categoria],$B$681,SAÍDAS[Mês],H$5,SAÍDAS[Ano],$B$5,SAÍDAS[Subcategoria],$B691))))</f>
        <v/>
      </c>
      <c r="I691" s="61" t="str">
        <f>IF($B691="","",IF($B$681="","",IF($F$4=1,SUMIFS(SAÍDAS[Valor],SAÍDAS[Categoria],$B$681,SAÍDAS[Status],"Concluído",SAÍDAS[Mês],I$5,SAÍDAS[Ano],$B$5,SAÍDAS[Subcategoria],$B691),SUMIFS(SAÍDAS[Valor],SAÍDAS[Categoria],$B$681,SAÍDAS[Mês],I$5,SAÍDAS[Ano],$B$5,SAÍDAS[Subcategoria],$B691))))</f>
        <v/>
      </c>
      <c r="J691" s="61" t="str">
        <f>IF($B691="","",IF($B$681="","",IF($F$4=1,SUMIFS(SAÍDAS[Valor],SAÍDAS[Categoria],$B$681,SAÍDAS[Status],"Concluído",SAÍDAS[Mês],J$5,SAÍDAS[Ano],$B$5,SAÍDAS[Subcategoria],$B691),SUMIFS(SAÍDAS[Valor],SAÍDAS[Categoria],$B$681,SAÍDAS[Mês],J$5,SAÍDAS[Ano],$B$5,SAÍDAS[Subcategoria],$B691))))</f>
        <v/>
      </c>
      <c r="K691" s="61" t="str">
        <f>IF($B691="","",IF($B$681="","",IF($F$4=1,SUMIFS(SAÍDAS[Valor],SAÍDAS[Categoria],$B$681,SAÍDAS[Status],"Concluído",SAÍDAS[Mês],K$5,SAÍDAS[Ano],$B$5,SAÍDAS[Subcategoria],$B691),SUMIFS(SAÍDAS[Valor],SAÍDAS[Categoria],$B$681,SAÍDAS[Mês],K$5,SAÍDAS[Ano],$B$5,SAÍDAS[Subcategoria],$B691))))</f>
        <v/>
      </c>
      <c r="L691" s="61" t="str">
        <f>IF($B691="","",IF($B$681="","",IF($F$4=1,SUMIFS(SAÍDAS[Valor],SAÍDAS[Categoria],$B$681,SAÍDAS[Status],"Concluído",SAÍDAS[Mês],L$5,SAÍDAS[Ano],$B$5,SAÍDAS[Subcategoria],$B691),SUMIFS(SAÍDAS[Valor],SAÍDAS[Categoria],$B$681,SAÍDAS[Mês],L$5,SAÍDAS[Ano],$B$5,SAÍDAS[Subcategoria],$B691))))</f>
        <v/>
      </c>
      <c r="M691" s="61" t="str">
        <f>IF($B691="","",IF($B$681="","",IF($F$4=1,SUMIFS(SAÍDAS[Valor],SAÍDAS[Categoria],$B$681,SAÍDAS[Status],"Concluído",SAÍDAS[Mês],M$5,SAÍDAS[Ano],$B$5,SAÍDAS[Subcategoria],$B691),SUMIFS(SAÍDAS[Valor],SAÍDAS[Categoria],$B$681,SAÍDAS[Mês],M$5,SAÍDAS[Ano],$B$5,SAÍDAS[Subcategoria],$B691))))</f>
        <v/>
      </c>
      <c r="N691" s="61" t="str">
        <f>IF($B691="","",IF($B$681="","",IF($F$4=1,SUMIFS(SAÍDAS[Valor],SAÍDAS[Categoria],$B$681,SAÍDAS[Status],"Concluído",SAÍDAS[Mês],N$5,SAÍDAS[Ano],$B$5,SAÍDAS[Subcategoria],$B691),SUMIFS(SAÍDAS[Valor],SAÍDAS[Categoria],$B$681,SAÍDAS[Mês],N$5,SAÍDAS[Ano],$B$5,SAÍDAS[Subcategoria],$B691))))</f>
        <v/>
      </c>
      <c r="O691" s="57">
        <f t="shared" si="30"/>
        <v>0</v>
      </c>
    </row>
    <row r="692" spans="2:15" x14ac:dyDescent="0.3">
      <c r="B692" s="93" t="str">
        <f>IF('PLANO DE CONTAS'!H149="","",'PLANO DE CONTAS'!H149)</f>
        <v/>
      </c>
      <c r="C692" s="61" t="str">
        <f>IF($B692="","",IF($B$681="","",IF($F$4=1,SUMIFS(SAÍDAS[Valor],SAÍDAS[Categoria],$B$681,SAÍDAS[Status],"Concluído",SAÍDAS[Mês],C$5,SAÍDAS[Ano],$B$5,SAÍDAS[Subcategoria],$B692),SUMIFS(SAÍDAS[Valor],SAÍDAS[Categoria],$B$681,SAÍDAS[Mês],C$5,SAÍDAS[Ano],$B$5,SAÍDAS[Subcategoria],$B692))))</f>
        <v/>
      </c>
      <c r="D692" s="61" t="str">
        <f>IF($B692="","",IF($B$681="","",IF($F$4=1,SUMIFS(SAÍDAS[Valor],SAÍDAS[Categoria],$B$681,SAÍDAS[Status],"Concluído",SAÍDAS[Mês],D$5,SAÍDAS[Ano],$B$5,SAÍDAS[Subcategoria],$B692),SUMIFS(SAÍDAS[Valor],SAÍDAS[Categoria],$B$681,SAÍDAS[Mês],D$5,SAÍDAS[Ano],$B$5,SAÍDAS[Subcategoria],$B692))))</f>
        <v/>
      </c>
      <c r="E692" s="61" t="str">
        <f>IF($B692="","",IF($B$681="","",IF($F$4=1,SUMIFS(SAÍDAS[Valor],SAÍDAS[Categoria],$B$681,SAÍDAS[Status],"Concluído",SAÍDAS[Mês],E$5,SAÍDAS[Ano],$B$5,SAÍDAS[Subcategoria],$B692),SUMIFS(SAÍDAS[Valor],SAÍDAS[Categoria],$B$681,SAÍDAS[Mês],E$5,SAÍDAS[Ano],$B$5,SAÍDAS[Subcategoria],$B692))))</f>
        <v/>
      </c>
      <c r="F692" s="61" t="str">
        <f>IF($B692="","",IF($B$681="","",IF($F$4=1,SUMIFS(SAÍDAS[Valor],SAÍDAS[Categoria],$B$681,SAÍDAS[Status],"Concluído",SAÍDAS[Mês],F$5,SAÍDAS[Ano],$B$5,SAÍDAS[Subcategoria],$B692),SUMIFS(SAÍDAS[Valor],SAÍDAS[Categoria],$B$681,SAÍDAS[Mês],F$5,SAÍDAS[Ano],$B$5,SAÍDAS[Subcategoria],$B692))))</f>
        <v/>
      </c>
      <c r="G692" s="61" t="str">
        <f>IF($B692="","",IF($B$681="","",IF($F$4=1,SUMIFS(SAÍDAS[Valor],SAÍDAS[Categoria],$B$681,SAÍDAS[Status],"Concluído",SAÍDAS[Mês],G$5,SAÍDAS[Ano],$B$5,SAÍDAS[Subcategoria],$B692),SUMIFS(SAÍDAS[Valor],SAÍDAS[Categoria],$B$681,SAÍDAS[Mês],G$5,SAÍDAS[Ano],$B$5,SAÍDAS[Subcategoria],$B692))))</f>
        <v/>
      </c>
      <c r="H692" s="61" t="str">
        <f>IF($B692="","",IF($B$681="","",IF($F$4=1,SUMIFS(SAÍDAS[Valor],SAÍDAS[Categoria],$B$681,SAÍDAS[Status],"Concluído",SAÍDAS[Mês],H$5,SAÍDAS[Ano],$B$5,SAÍDAS[Subcategoria],$B692),SUMIFS(SAÍDAS[Valor],SAÍDAS[Categoria],$B$681,SAÍDAS[Mês],H$5,SAÍDAS[Ano],$B$5,SAÍDAS[Subcategoria],$B692))))</f>
        <v/>
      </c>
      <c r="I692" s="61" t="str">
        <f>IF($B692="","",IF($B$681="","",IF($F$4=1,SUMIFS(SAÍDAS[Valor],SAÍDAS[Categoria],$B$681,SAÍDAS[Status],"Concluído",SAÍDAS[Mês],I$5,SAÍDAS[Ano],$B$5,SAÍDAS[Subcategoria],$B692),SUMIFS(SAÍDAS[Valor],SAÍDAS[Categoria],$B$681,SAÍDAS[Mês],I$5,SAÍDAS[Ano],$B$5,SAÍDAS[Subcategoria],$B692))))</f>
        <v/>
      </c>
      <c r="J692" s="61" t="str">
        <f>IF($B692="","",IF($B$681="","",IF($F$4=1,SUMIFS(SAÍDAS[Valor],SAÍDAS[Categoria],$B$681,SAÍDAS[Status],"Concluído",SAÍDAS[Mês],J$5,SAÍDAS[Ano],$B$5,SAÍDAS[Subcategoria],$B692),SUMIFS(SAÍDAS[Valor],SAÍDAS[Categoria],$B$681,SAÍDAS[Mês],J$5,SAÍDAS[Ano],$B$5,SAÍDAS[Subcategoria],$B692))))</f>
        <v/>
      </c>
      <c r="K692" s="61" t="str">
        <f>IF($B692="","",IF($B$681="","",IF($F$4=1,SUMIFS(SAÍDAS[Valor],SAÍDAS[Categoria],$B$681,SAÍDAS[Status],"Concluído",SAÍDAS[Mês],K$5,SAÍDAS[Ano],$B$5,SAÍDAS[Subcategoria],$B692),SUMIFS(SAÍDAS[Valor],SAÍDAS[Categoria],$B$681,SAÍDAS[Mês],K$5,SAÍDAS[Ano],$B$5,SAÍDAS[Subcategoria],$B692))))</f>
        <v/>
      </c>
      <c r="L692" s="61" t="str">
        <f>IF($B692="","",IF($B$681="","",IF($F$4=1,SUMIFS(SAÍDAS[Valor],SAÍDAS[Categoria],$B$681,SAÍDAS[Status],"Concluído",SAÍDAS[Mês],L$5,SAÍDAS[Ano],$B$5,SAÍDAS[Subcategoria],$B692),SUMIFS(SAÍDAS[Valor],SAÍDAS[Categoria],$B$681,SAÍDAS[Mês],L$5,SAÍDAS[Ano],$B$5,SAÍDAS[Subcategoria],$B692))))</f>
        <v/>
      </c>
      <c r="M692" s="61" t="str">
        <f>IF($B692="","",IF($B$681="","",IF($F$4=1,SUMIFS(SAÍDAS[Valor],SAÍDAS[Categoria],$B$681,SAÍDAS[Status],"Concluído",SAÍDAS[Mês],M$5,SAÍDAS[Ano],$B$5,SAÍDAS[Subcategoria],$B692),SUMIFS(SAÍDAS[Valor],SAÍDAS[Categoria],$B$681,SAÍDAS[Mês],M$5,SAÍDAS[Ano],$B$5,SAÍDAS[Subcategoria],$B692))))</f>
        <v/>
      </c>
      <c r="N692" s="61" t="str">
        <f>IF($B692="","",IF($B$681="","",IF($F$4=1,SUMIFS(SAÍDAS[Valor],SAÍDAS[Categoria],$B$681,SAÍDAS[Status],"Concluído",SAÍDAS[Mês],N$5,SAÍDAS[Ano],$B$5,SAÍDAS[Subcategoria],$B692),SUMIFS(SAÍDAS[Valor],SAÍDAS[Categoria],$B$681,SAÍDAS[Mês],N$5,SAÍDAS[Ano],$B$5,SAÍDAS[Subcategoria],$B692))))</f>
        <v/>
      </c>
      <c r="O692" s="57">
        <f t="shared" si="30"/>
        <v>0</v>
      </c>
    </row>
    <row r="693" spans="2:15" x14ac:dyDescent="0.3">
      <c r="B693" s="93" t="str">
        <f>IF('PLANO DE CONTAS'!H150="","",'PLANO DE CONTAS'!H150)</f>
        <v/>
      </c>
      <c r="C693" s="61" t="str">
        <f>IF($B693="","",IF($B$681="","",IF($F$4=1,SUMIFS(SAÍDAS[Valor],SAÍDAS[Categoria],$B$681,SAÍDAS[Status],"Concluído",SAÍDAS[Mês],C$5,SAÍDAS[Ano],$B$5,SAÍDAS[Subcategoria],$B693),SUMIFS(SAÍDAS[Valor],SAÍDAS[Categoria],$B$681,SAÍDAS[Mês],C$5,SAÍDAS[Ano],$B$5,SAÍDAS[Subcategoria],$B693))))</f>
        <v/>
      </c>
      <c r="D693" s="61" t="str">
        <f>IF($B693="","",IF($B$681="","",IF($F$4=1,SUMIFS(SAÍDAS[Valor],SAÍDAS[Categoria],$B$681,SAÍDAS[Status],"Concluído",SAÍDAS[Mês],D$5,SAÍDAS[Ano],$B$5,SAÍDAS[Subcategoria],$B693),SUMIFS(SAÍDAS[Valor],SAÍDAS[Categoria],$B$681,SAÍDAS[Mês],D$5,SAÍDAS[Ano],$B$5,SAÍDAS[Subcategoria],$B693))))</f>
        <v/>
      </c>
      <c r="E693" s="61" t="str">
        <f>IF($B693="","",IF($B$681="","",IF($F$4=1,SUMIFS(SAÍDAS[Valor],SAÍDAS[Categoria],$B$681,SAÍDAS[Status],"Concluído",SAÍDAS[Mês],E$5,SAÍDAS[Ano],$B$5,SAÍDAS[Subcategoria],$B693),SUMIFS(SAÍDAS[Valor],SAÍDAS[Categoria],$B$681,SAÍDAS[Mês],E$5,SAÍDAS[Ano],$B$5,SAÍDAS[Subcategoria],$B693))))</f>
        <v/>
      </c>
      <c r="F693" s="61" t="str">
        <f>IF($B693="","",IF($B$681="","",IF($F$4=1,SUMIFS(SAÍDAS[Valor],SAÍDAS[Categoria],$B$681,SAÍDAS[Status],"Concluído",SAÍDAS[Mês],F$5,SAÍDAS[Ano],$B$5,SAÍDAS[Subcategoria],$B693),SUMIFS(SAÍDAS[Valor],SAÍDAS[Categoria],$B$681,SAÍDAS[Mês],F$5,SAÍDAS[Ano],$B$5,SAÍDAS[Subcategoria],$B693))))</f>
        <v/>
      </c>
      <c r="G693" s="61" t="str">
        <f>IF($B693="","",IF($B$681="","",IF($F$4=1,SUMIFS(SAÍDAS[Valor],SAÍDAS[Categoria],$B$681,SAÍDAS[Status],"Concluído",SAÍDAS[Mês],G$5,SAÍDAS[Ano],$B$5,SAÍDAS[Subcategoria],$B693),SUMIFS(SAÍDAS[Valor],SAÍDAS[Categoria],$B$681,SAÍDAS[Mês],G$5,SAÍDAS[Ano],$B$5,SAÍDAS[Subcategoria],$B693))))</f>
        <v/>
      </c>
      <c r="H693" s="61" t="str">
        <f>IF($B693="","",IF($B$681="","",IF($F$4=1,SUMIFS(SAÍDAS[Valor],SAÍDAS[Categoria],$B$681,SAÍDAS[Status],"Concluído",SAÍDAS[Mês],H$5,SAÍDAS[Ano],$B$5,SAÍDAS[Subcategoria],$B693),SUMIFS(SAÍDAS[Valor],SAÍDAS[Categoria],$B$681,SAÍDAS[Mês],H$5,SAÍDAS[Ano],$B$5,SAÍDAS[Subcategoria],$B693))))</f>
        <v/>
      </c>
      <c r="I693" s="61" t="str">
        <f>IF($B693="","",IF($B$681="","",IF($F$4=1,SUMIFS(SAÍDAS[Valor],SAÍDAS[Categoria],$B$681,SAÍDAS[Status],"Concluído",SAÍDAS[Mês],I$5,SAÍDAS[Ano],$B$5,SAÍDAS[Subcategoria],$B693),SUMIFS(SAÍDAS[Valor],SAÍDAS[Categoria],$B$681,SAÍDAS[Mês],I$5,SAÍDAS[Ano],$B$5,SAÍDAS[Subcategoria],$B693))))</f>
        <v/>
      </c>
      <c r="J693" s="61" t="str">
        <f>IF($B693="","",IF($B$681="","",IF($F$4=1,SUMIFS(SAÍDAS[Valor],SAÍDAS[Categoria],$B$681,SAÍDAS[Status],"Concluído",SAÍDAS[Mês],J$5,SAÍDAS[Ano],$B$5,SAÍDAS[Subcategoria],$B693),SUMIFS(SAÍDAS[Valor],SAÍDAS[Categoria],$B$681,SAÍDAS[Mês],J$5,SAÍDAS[Ano],$B$5,SAÍDAS[Subcategoria],$B693))))</f>
        <v/>
      </c>
      <c r="K693" s="61" t="str">
        <f>IF($B693="","",IF($B$681="","",IF($F$4=1,SUMIFS(SAÍDAS[Valor],SAÍDAS[Categoria],$B$681,SAÍDAS[Status],"Concluído",SAÍDAS[Mês],K$5,SAÍDAS[Ano],$B$5,SAÍDAS[Subcategoria],$B693),SUMIFS(SAÍDAS[Valor],SAÍDAS[Categoria],$B$681,SAÍDAS[Mês],K$5,SAÍDAS[Ano],$B$5,SAÍDAS[Subcategoria],$B693))))</f>
        <v/>
      </c>
      <c r="L693" s="61" t="str">
        <f>IF($B693="","",IF($B$681="","",IF($F$4=1,SUMIFS(SAÍDAS[Valor],SAÍDAS[Categoria],$B$681,SAÍDAS[Status],"Concluído",SAÍDAS[Mês],L$5,SAÍDAS[Ano],$B$5,SAÍDAS[Subcategoria],$B693),SUMIFS(SAÍDAS[Valor],SAÍDAS[Categoria],$B$681,SAÍDAS[Mês],L$5,SAÍDAS[Ano],$B$5,SAÍDAS[Subcategoria],$B693))))</f>
        <v/>
      </c>
      <c r="M693" s="61" t="str">
        <f>IF($B693="","",IF($B$681="","",IF($F$4=1,SUMIFS(SAÍDAS[Valor],SAÍDAS[Categoria],$B$681,SAÍDAS[Status],"Concluído",SAÍDAS[Mês],M$5,SAÍDAS[Ano],$B$5,SAÍDAS[Subcategoria],$B693),SUMIFS(SAÍDAS[Valor],SAÍDAS[Categoria],$B$681,SAÍDAS[Mês],M$5,SAÍDAS[Ano],$B$5,SAÍDAS[Subcategoria],$B693))))</f>
        <v/>
      </c>
      <c r="N693" s="61" t="str">
        <f>IF($B693="","",IF($B$681="","",IF($F$4=1,SUMIFS(SAÍDAS[Valor],SAÍDAS[Categoria],$B$681,SAÍDAS[Status],"Concluído",SAÍDAS[Mês],N$5,SAÍDAS[Ano],$B$5,SAÍDAS[Subcategoria],$B693),SUMIFS(SAÍDAS[Valor],SAÍDAS[Categoria],$B$681,SAÍDAS[Mês],N$5,SAÍDAS[Ano],$B$5,SAÍDAS[Subcategoria],$B693))))</f>
        <v/>
      </c>
      <c r="O693" s="57">
        <f t="shared" si="30"/>
        <v>0</v>
      </c>
    </row>
    <row r="694" spans="2:15" x14ac:dyDescent="0.3">
      <c r="B694" s="93" t="str">
        <f>IF('PLANO DE CONTAS'!H151="","",'PLANO DE CONTAS'!H151)</f>
        <v/>
      </c>
      <c r="C694" s="61" t="str">
        <f>IF($B694="","",IF($B$681="","",IF($F$4=1,SUMIFS(SAÍDAS[Valor],SAÍDAS[Categoria],$B$681,SAÍDAS[Status],"Concluído",SAÍDAS[Mês],C$5,SAÍDAS[Ano],$B$5,SAÍDAS[Subcategoria],$B694),SUMIFS(SAÍDAS[Valor],SAÍDAS[Categoria],$B$681,SAÍDAS[Mês],C$5,SAÍDAS[Ano],$B$5,SAÍDAS[Subcategoria],$B694))))</f>
        <v/>
      </c>
      <c r="D694" s="61" t="str">
        <f>IF($B694="","",IF($B$681="","",IF($F$4=1,SUMIFS(SAÍDAS[Valor],SAÍDAS[Categoria],$B$681,SAÍDAS[Status],"Concluído",SAÍDAS[Mês],D$5,SAÍDAS[Ano],$B$5,SAÍDAS[Subcategoria],$B694),SUMIFS(SAÍDAS[Valor],SAÍDAS[Categoria],$B$681,SAÍDAS[Mês],D$5,SAÍDAS[Ano],$B$5,SAÍDAS[Subcategoria],$B694))))</f>
        <v/>
      </c>
      <c r="E694" s="61" t="str">
        <f>IF($B694="","",IF($B$681="","",IF($F$4=1,SUMIFS(SAÍDAS[Valor],SAÍDAS[Categoria],$B$681,SAÍDAS[Status],"Concluído",SAÍDAS[Mês],E$5,SAÍDAS[Ano],$B$5,SAÍDAS[Subcategoria],$B694),SUMIFS(SAÍDAS[Valor],SAÍDAS[Categoria],$B$681,SAÍDAS[Mês],E$5,SAÍDAS[Ano],$B$5,SAÍDAS[Subcategoria],$B694))))</f>
        <v/>
      </c>
      <c r="F694" s="61" t="str">
        <f>IF($B694="","",IF($B$681="","",IF($F$4=1,SUMIFS(SAÍDAS[Valor],SAÍDAS[Categoria],$B$681,SAÍDAS[Status],"Concluído",SAÍDAS[Mês],F$5,SAÍDAS[Ano],$B$5,SAÍDAS[Subcategoria],$B694),SUMIFS(SAÍDAS[Valor],SAÍDAS[Categoria],$B$681,SAÍDAS[Mês],F$5,SAÍDAS[Ano],$B$5,SAÍDAS[Subcategoria],$B694))))</f>
        <v/>
      </c>
      <c r="G694" s="61" t="str">
        <f>IF($B694="","",IF($B$681="","",IF($F$4=1,SUMIFS(SAÍDAS[Valor],SAÍDAS[Categoria],$B$681,SAÍDAS[Status],"Concluído",SAÍDAS[Mês],G$5,SAÍDAS[Ano],$B$5,SAÍDAS[Subcategoria],$B694),SUMIFS(SAÍDAS[Valor],SAÍDAS[Categoria],$B$681,SAÍDAS[Mês],G$5,SAÍDAS[Ano],$B$5,SAÍDAS[Subcategoria],$B694))))</f>
        <v/>
      </c>
      <c r="H694" s="61" t="str">
        <f>IF($B694="","",IF($B$681="","",IF($F$4=1,SUMIFS(SAÍDAS[Valor],SAÍDAS[Categoria],$B$681,SAÍDAS[Status],"Concluído",SAÍDAS[Mês],H$5,SAÍDAS[Ano],$B$5,SAÍDAS[Subcategoria],$B694),SUMIFS(SAÍDAS[Valor],SAÍDAS[Categoria],$B$681,SAÍDAS[Mês],H$5,SAÍDAS[Ano],$B$5,SAÍDAS[Subcategoria],$B694))))</f>
        <v/>
      </c>
      <c r="I694" s="61" t="str">
        <f>IF($B694="","",IF($B$681="","",IF($F$4=1,SUMIFS(SAÍDAS[Valor],SAÍDAS[Categoria],$B$681,SAÍDAS[Status],"Concluído",SAÍDAS[Mês],I$5,SAÍDAS[Ano],$B$5,SAÍDAS[Subcategoria],$B694),SUMIFS(SAÍDAS[Valor],SAÍDAS[Categoria],$B$681,SAÍDAS[Mês],I$5,SAÍDAS[Ano],$B$5,SAÍDAS[Subcategoria],$B694))))</f>
        <v/>
      </c>
      <c r="J694" s="61" t="str">
        <f>IF($B694="","",IF($B$681="","",IF($F$4=1,SUMIFS(SAÍDAS[Valor],SAÍDAS[Categoria],$B$681,SAÍDAS[Status],"Concluído",SAÍDAS[Mês],J$5,SAÍDAS[Ano],$B$5,SAÍDAS[Subcategoria],$B694),SUMIFS(SAÍDAS[Valor],SAÍDAS[Categoria],$B$681,SAÍDAS[Mês],J$5,SAÍDAS[Ano],$B$5,SAÍDAS[Subcategoria],$B694))))</f>
        <v/>
      </c>
      <c r="K694" s="61" t="str">
        <f>IF($B694="","",IF($B$681="","",IF($F$4=1,SUMIFS(SAÍDAS[Valor],SAÍDAS[Categoria],$B$681,SAÍDAS[Status],"Concluído",SAÍDAS[Mês],K$5,SAÍDAS[Ano],$B$5,SAÍDAS[Subcategoria],$B694),SUMIFS(SAÍDAS[Valor],SAÍDAS[Categoria],$B$681,SAÍDAS[Mês],K$5,SAÍDAS[Ano],$B$5,SAÍDAS[Subcategoria],$B694))))</f>
        <v/>
      </c>
      <c r="L694" s="61" t="str">
        <f>IF($B694="","",IF($B$681="","",IF($F$4=1,SUMIFS(SAÍDAS[Valor],SAÍDAS[Categoria],$B$681,SAÍDAS[Status],"Concluído",SAÍDAS[Mês],L$5,SAÍDAS[Ano],$B$5,SAÍDAS[Subcategoria],$B694),SUMIFS(SAÍDAS[Valor],SAÍDAS[Categoria],$B$681,SAÍDAS[Mês],L$5,SAÍDAS[Ano],$B$5,SAÍDAS[Subcategoria],$B694))))</f>
        <v/>
      </c>
      <c r="M694" s="61" t="str">
        <f>IF($B694="","",IF($B$681="","",IF($F$4=1,SUMIFS(SAÍDAS[Valor],SAÍDAS[Categoria],$B$681,SAÍDAS[Status],"Concluído",SAÍDAS[Mês],M$5,SAÍDAS[Ano],$B$5,SAÍDAS[Subcategoria],$B694),SUMIFS(SAÍDAS[Valor],SAÍDAS[Categoria],$B$681,SAÍDAS[Mês],M$5,SAÍDAS[Ano],$B$5,SAÍDAS[Subcategoria],$B694))))</f>
        <v/>
      </c>
      <c r="N694" s="61" t="str">
        <f>IF($B694="","",IF($B$681="","",IF($F$4=1,SUMIFS(SAÍDAS[Valor],SAÍDAS[Categoria],$B$681,SAÍDAS[Status],"Concluído",SAÍDAS[Mês],N$5,SAÍDAS[Ano],$B$5,SAÍDAS[Subcategoria],$B694),SUMIFS(SAÍDAS[Valor],SAÍDAS[Categoria],$B$681,SAÍDAS[Mês],N$5,SAÍDAS[Ano],$B$5,SAÍDAS[Subcategoria],$B694))))</f>
        <v/>
      </c>
      <c r="O694" s="57">
        <f t="shared" si="30"/>
        <v>0</v>
      </c>
    </row>
    <row r="695" spans="2:15" x14ac:dyDescent="0.3">
      <c r="B695" s="93" t="str">
        <f>IF('PLANO DE CONTAS'!H152="","",'PLANO DE CONTAS'!H152)</f>
        <v/>
      </c>
      <c r="C695" s="61" t="str">
        <f>IF($B695="","",IF($B$681="","",IF($F$4=1,SUMIFS(SAÍDAS[Valor],SAÍDAS[Categoria],$B$681,SAÍDAS[Status],"Concluído",SAÍDAS[Mês],C$5,SAÍDAS[Ano],$B$5,SAÍDAS[Subcategoria],$B695),SUMIFS(SAÍDAS[Valor],SAÍDAS[Categoria],$B$681,SAÍDAS[Mês],C$5,SAÍDAS[Ano],$B$5,SAÍDAS[Subcategoria],$B695))))</f>
        <v/>
      </c>
      <c r="D695" s="61" t="str">
        <f>IF($B695="","",IF($B$681="","",IF($F$4=1,SUMIFS(SAÍDAS[Valor],SAÍDAS[Categoria],$B$681,SAÍDAS[Status],"Concluído",SAÍDAS[Mês],D$5,SAÍDAS[Ano],$B$5,SAÍDAS[Subcategoria],$B695),SUMIFS(SAÍDAS[Valor],SAÍDAS[Categoria],$B$681,SAÍDAS[Mês],D$5,SAÍDAS[Ano],$B$5,SAÍDAS[Subcategoria],$B695))))</f>
        <v/>
      </c>
      <c r="E695" s="61" t="str">
        <f>IF($B695="","",IF($B$681="","",IF($F$4=1,SUMIFS(SAÍDAS[Valor],SAÍDAS[Categoria],$B$681,SAÍDAS[Status],"Concluído",SAÍDAS[Mês],E$5,SAÍDAS[Ano],$B$5,SAÍDAS[Subcategoria],$B695),SUMIFS(SAÍDAS[Valor],SAÍDAS[Categoria],$B$681,SAÍDAS[Mês],E$5,SAÍDAS[Ano],$B$5,SAÍDAS[Subcategoria],$B695))))</f>
        <v/>
      </c>
      <c r="F695" s="61" t="str">
        <f>IF($B695="","",IF($B$681="","",IF($F$4=1,SUMIFS(SAÍDAS[Valor],SAÍDAS[Categoria],$B$681,SAÍDAS[Status],"Concluído",SAÍDAS[Mês],F$5,SAÍDAS[Ano],$B$5,SAÍDAS[Subcategoria],$B695),SUMIFS(SAÍDAS[Valor],SAÍDAS[Categoria],$B$681,SAÍDAS[Mês],F$5,SAÍDAS[Ano],$B$5,SAÍDAS[Subcategoria],$B695))))</f>
        <v/>
      </c>
      <c r="G695" s="61" t="str">
        <f>IF($B695="","",IF($B$681="","",IF($F$4=1,SUMIFS(SAÍDAS[Valor],SAÍDAS[Categoria],$B$681,SAÍDAS[Status],"Concluído",SAÍDAS[Mês],G$5,SAÍDAS[Ano],$B$5,SAÍDAS[Subcategoria],$B695),SUMIFS(SAÍDAS[Valor],SAÍDAS[Categoria],$B$681,SAÍDAS[Mês],G$5,SAÍDAS[Ano],$B$5,SAÍDAS[Subcategoria],$B695))))</f>
        <v/>
      </c>
      <c r="H695" s="61" t="str">
        <f>IF($B695="","",IF($B$681="","",IF($F$4=1,SUMIFS(SAÍDAS[Valor],SAÍDAS[Categoria],$B$681,SAÍDAS[Status],"Concluído",SAÍDAS[Mês],H$5,SAÍDAS[Ano],$B$5,SAÍDAS[Subcategoria],$B695),SUMIFS(SAÍDAS[Valor],SAÍDAS[Categoria],$B$681,SAÍDAS[Mês],H$5,SAÍDAS[Ano],$B$5,SAÍDAS[Subcategoria],$B695))))</f>
        <v/>
      </c>
      <c r="I695" s="61" t="str">
        <f>IF($B695="","",IF($B$681="","",IF($F$4=1,SUMIFS(SAÍDAS[Valor],SAÍDAS[Categoria],$B$681,SAÍDAS[Status],"Concluído",SAÍDAS[Mês],I$5,SAÍDAS[Ano],$B$5,SAÍDAS[Subcategoria],$B695),SUMIFS(SAÍDAS[Valor],SAÍDAS[Categoria],$B$681,SAÍDAS[Mês],I$5,SAÍDAS[Ano],$B$5,SAÍDAS[Subcategoria],$B695))))</f>
        <v/>
      </c>
      <c r="J695" s="61" t="str">
        <f>IF($B695="","",IF($B$681="","",IF($F$4=1,SUMIFS(SAÍDAS[Valor],SAÍDAS[Categoria],$B$681,SAÍDAS[Status],"Concluído",SAÍDAS[Mês],J$5,SAÍDAS[Ano],$B$5,SAÍDAS[Subcategoria],$B695),SUMIFS(SAÍDAS[Valor],SAÍDAS[Categoria],$B$681,SAÍDAS[Mês],J$5,SAÍDAS[Ano],$B$5,SAÍDAS[Subcategoria],$B695))))</f>
        <v/>
      </c>
      <c r="K695" s="61" t="str">
        <f>IF($B695="","",IF($B$681="","",IF($F$4=1,SUMIFS(SAÍDAS[Valor],SAÍDAS[Categoria],$B$681,SAÍDAS[Status],"Concluído",SAÍDAS[Mês],K$5,SAÍDAS[Ano],$B$5,SAÍDAS[Subcategoria],$B695),SUMIFS(SAÍDAS[Valor],SAÍDAS[Categoria],$B$681,SAÍDAS[Mês],K$5,SAÍDAS[Ano],$B$5,SAÍDAS[Subcategoria],$B695))))</f>
        <v/>
      </c>
      <c r="L695" s="61" t="str">
        <f>IF($B695="","",IF($B$681="","",IF($F$4=1,SUMIFS(SAÍDAS[Valor],SAÍDAS[Categoria],$B$681,SAÍDAS[Status],"Concluído",SAÍDAS[Mês],L$5,SAÍDAS[Ano],$B$5,SAÍDAS[Subcategoria],$B695),SUMIFS(SAÍDAS[Valor],SAÍDAS[Categoria],$B$681,SAÍDAS[Mês],L$5,SAÍDAS[Ano],$B$5,SAÍDAS[Subcategoria],$B695))))</f>
        <v/>
      </c>
      <c r="M695" s="61" t="str">
        <f>IF($B695="","",IF($B$681="","",IF($F$4=1,SUMIFS(SAÍDAS[Valor],SAÍDAS[Categoria],$B$681,SAÍDAS[Status],"Concluído",SAÍDAS[Mês],M$5,SAÍDAS[Ano],$B$5,SAÍDAS[Subcategoria],$B695),SUMIFS(SAÍDAS[Valor],SAÍDAS[Categoria],$B$681,SAÍDAS[Mês],M$5,SAÍDAS[Ano],$B$5,SAÍDAS[Subcategoria],$B695))))</f>
        <v/>
      </c>
      <c r="N695" s="61" t="str">
        <f>IF($B695="","",IF($B$681="","",IF($F$4=1,SUMIFS(SAÍDAS[Valor],SAÍDAS[Categoria],$B$681,SAÍDAS[Status],"Concluído",SAÍDAS[Mês],N$5,SAÍDAS[Ano],$B$5,SAÍDAS[Subcategoria],$B695),SUMIFS(SAÍDAS[Valor],SAÍDAS[Categoria],$B$681,SAÍDAS[Mês],N$5,SAÍDAS[Ano],$B$5,SAÍDAS[Subcategoria],$B695))))</f>
        <v/>
      </c>
      <c r="O695" s="57">
        <f t="shared" si="30"/>
        <v>0</v>
      </c>
    </row>
    <row r="696" spans="2:15" x14ac:dyDescent="0.3">
      <c r="B696" s="93" t="str">
        <f>IF('PLANO DE CONTAS'!H153="","",'PLANO DE CONTAS'!H153)</f>
        <v/>
      </c>
      <c r="C696" s="61" t="str">
        <f>IF($B696="","",IF($B$681="","",IF($F$4=1,SUMIFS(SAÍDAS[Valor],SAÍDAS[Categoria],$B$681,SAÍDAS[Status],"Concluído",SAÍDAS[Mês],C$5,SAÍDAS[Ano],$B$5,SAÍDAS[Subcategoria],$B696),SUMIFS(SAÍDAS[Valor],SAÍDAS[Categoria],$B$681,SAÍDAS[Mês],C$5,SAÍDAS[Ano],$B$5,SAÍDAS[Subcategoria],$B696))))</f>
        <v/>
      </c>
      <c r="D696" s="61" t="str">
        <f>IF($B696="","",IF($B$681="","",IF($F$4=1,SUMIFS(SAÍDAS[Valor],SAÍDAS[Categoria],$B$681,SAÍDAS[Status],"Concluído",SAÍDAS[Mês],D$5,SAÍDAS[Ano],$B$5,SAÍDAS[Subcategoria],$B696),SUMIFS(SAÍDAS[Valor],SAÍDAS[Categoria],$B$681,SAÍDAS[Mês],D$5,SAÍDAS[Ano],$B$5,SAÍDAS[Subcategoria],$B696))))</f>
        <v/>
      </c>
      <c r="E696" s="61" t="str">
        <f>IF($B696="","",IF($B$681="","",IF($F$4=1,SUMIFS(SAÍDAS[Valor],SAÍDAS[Categoria],$B$681,SAÍDAS[Status],"Concluído",SAÍDAS[Mês],E$5,SAÍDAS[Ano],$B$5,SAÍDAS[Subcategoria],$B696),SUMIFS(SAÍDAS[Valor],SAÍDAS[Categoria],$B$681,SAÍDAS[Mês],E$5,SAÍDAS[Ano],$B$5,SAÍDAS[Subcategoria],$B696))))</f>
        <v/>
      </c>
      <c r="F696" s="61" t="str">
        <f>IF($B696="","",IF($B$681="","",IF($F$4=1,SUMIFS(SAÍDAS[Valor],SAÍDAS[Categoria],$B$681,SAÍDAS[Status],"Concluído",SAÍDAS[Mês],F$5,SAÍDAS[Ano],$B$5,SAÍDAS[Subcategoria],$B696),SUMIFS(SAÍDAS[Valor],SAÍDAS[Categoria],$B$681,SAÍDAS[Mês],F$5,SAÍDAS[Ano],$B$5,SAÍDAS[Subcategoria],$B696))))</f>
        <v/>
      </c>
      <c r="G696" s="61" t="str">
        <f>IF($B696="","",IF($B$681="","",IF($F$4=1,SUMIFS(SAÍDAS[Valor],SAÍDAS[Categoria],$B$681,SAÍDAS[Status],"Concluído",SAÍDAS[Mês],G$5,SAÍDAS[Ano],$B$5,SAÍDAS[Subcategoria],$B696),SUMIFS(SAÍDAS[Valor],SAÍDAS[Categoria],$B$681,SAÍDAS[Mês],G$5,SAÍDAS[Ano],$B$5,SAÍDAS[Subcategoria],$B696))))</f>
        <v/>
      </c>
      <c r="H696" s="61" t="str">
        <f>IF($B696="","",IF($B$681="","",IF($F$4=1,SUMIFS(SAÍDAS[Valor],SAÍDAS[Categoria],$B$681,SAÍDAS[Status],"Concluído",SAÍDAS[Mês],H$5,SAÍDAS[Ano],$B$5,SAÍDAS[Subcategoria],$B696),SUMIFS(SAÍDAS[Valor],SAÍDAS[Categoria],$B$681,SAÍDAS[Mês],H$5,SAÍDAS[Ano],$B$5,SAÍDAS[Subcategoria],$B696))))</f>
        <v/>
      </c>
      <c r="I696" s="61" t="str">
        <f>IF($B696="","",IF($B$681="","",IF($F$4=1,SUMIFS(SAÍDAS[Valor],SAÍDAS[Categoria],$B$681,SAÍDAS[Status],"Concluído",SAÍDAS[Mês],I$5,SAÍDAS[Ano],$B$5,SAÍDAS[Subcategoria],$B696),SUMIFS(SAÍDAS[Valor],SAÍDAS[Categoria],$B$681,SAÍDAS[Mês],I$5,SAÍDAS[Ano],$B$5,SAÍDAS[Subcategoria],$B696))))</f>
        <v/>
      </c>
      <c r="J696" s="61" t="str">
        <f>IF($B696="","",IF($B$681="","",IF($F$4=1,SUMIFS(SAÍDAS[Valor],SAÍDAS[Categoria],$B$681,SAÍDAS[Status],"Concluído",SAÍDAS[Mês],J$5,SAÍDAS[Ano],$B$5,SAÍDAS[Subcategoria],$B696),SUMIFS(SAÍDAS[Valor],SAÍDAS[Categoria],$B$681,SAÍDAS[Mês],J$5,SAÍDAS[Ano],$B$5,SAÍDAS[Subcategoria],$B696))))</f>
        <v/>
      </c>
      <c r="K696" s="61" t="str">
        <f>IF($B696="","",IF($B$681="","",IF($F$4=1,SUMIFS(SAÍDAS[Valor],SAÍDAS[Categoria],$B$681,SAÍDAS[Status],"Concluído",SAÍDAS[Mês],K$5,SAÍDAS[Ano],$B$5,SAÍDAS[Subcategoria],$B696),SUMIFS(SAÍDAS[Valor],SAÍDAS[Categoria],$B$681,SAÍDAS[Mês],K$5,SAÍDAS[Ano],$B$5,SAÍDAS[Subcategoria],$B696))))</f>
        <v/>
      </c>
      <c r="L696" s="61" t="str">
        <f>IF($B696="","",IF($B$681="","",IF($F$4=1,SUMIFS(SAÍDAS[Valor],SAÍDAS[Categoria],$B$681,SAÍDAS[Status],"Concluído",SAÍDAS[Mês],L$5,SAÍDAS[Ano],$B$5,SAÍDAS[Subcategoria],$B696),SUMIFS(SAÍDAS[Valor],SAÍDAS[Categoria],$B$681,SAÍDAS[Mês],L$5,SAÍDAS[Ano],$B$5,SAÍDAS[Subcategoria],$B696))))</f>
        <v/>
      </c>
      <c r="M696" s="61" t="str">
        <f>IF($B696="","",IF($B$681="","",IF($F$4=1,SUMIFS(SAÍDAS[Valor],SAÍDAS[Categoria],$B$681,SAÍDAS[Status],"Concluído",SAÍDAS[Mês],M$5,SAÍDAS[Ano],$B$5,SAÍDAS[Subcategoria],$B696),SUMIFS(SAÍDAS[Valor],SAÍDAS[Categoria],$B$681,SAÍDAS[Mês],M$5,SAÍDAS[Ano],$B$5,SAÍDAS[Subcategoria],$B696))))</f>
        <v/>
      </c>
      <c r="N696" s="61" t="str">
        <f>IF($B696="","",IF($B$681="","",IF($F$4=1,SUMIFS(SAÍDAS[Valor],SAÍDAS[Categoria],$B$681,SAÍDAS[Status],"Concluído",SAÍDAS[Mês],N$5,SAÍDAS[Ano],$B$5,SAÍDAS[Subcategoria],$B696),SUMIFS(SAÍDAS[Valor],SAÍDAS[Categoria],$B$681,SAÍDAS[Mês],N$5,SAÍDAS[Ano],$B$5,SAÍDAS[Subcategoria],$B696))))</f>
        <v/>
      </c>
      <c r="O696" s="57">
        <f t="shared" si="30"/>
        <v>0</v>
      </c>
    </row>
    <row r="697" spans="2:15" x14ac:dyDescent="0.3">
      <c r="B697" s="93" t="str">
        <f>IF('PLANO DE CONTAS'!H154="","",'PLANO DE CONTAS'!H154)</f>
        <v/>
      </c>
      <c r="C697" s="61" t="str">
        <f>IF($B697="","",IF($B$681="","",IF($F$4=1,SUMIFS(SAÍDAS[Valor],SAÍDAS[Categoria],$B$681,SAÍDAS[Status],"Concluído",SAÍDAS[Mês],C$5,SAÍDAS[Ano],$B$5,SAÍDAS[Subcategoria],$B697),SUMIFS(SAÍDAS[Valor],SAÍDAS[Categoria],$B$681,SAÍDAS[Mês],C$5,SAÍDAS[Ano],$B$5,SAÍDAS[Subcategoria],$B697))))</f>
        <v/>
      </c>
      <c r="D697" s="61" t="str">
        <f>IF($B697="","",IF($B$681="","",IF($F$4=1,SUMIFS(SAÍDAS[Valor],SAÍDAS[Categoria],$B$681,SAÍDAS[Status],"Concluído",SAÍDAS[Mês],D$5,SAÍDAS[Ano],$B$5,SAÍDAS[Subcategoria],$B697),SUMIFS(SAÍDAS[Valor],SAÍDAS[Categoria],$B$681,SAÍDAS[Mês],D$5,SAÍDAS[Ano],$B$5,SAÍDAS[Subcategoria],$B697))))</f>
        <v/>
      </c>
      <c r="E697" s="61" t="str">
        <f>IF($B697="","",IF($B$681="","",IF($F$4=1,SUMIFS(SAÍDAS[Valor],SAÍDAS[Categoria],$B$681,SAÍDAS[Status],"Concluído",SAÍDAS[Mês],E$5,SAÍDAS[Ano],$B$5,SAÍDAS[Subcategoria],$B697),SUMIFS(SAÍDAS[Valor],SAÍDAS[Categoria],$B$681,SAÍDAS[Mês],E$5,SAÍDAS[Ano],$B$5,SAÍDAS[Subcategoria],$B697))))</f>
        <v/>
      </c>
      <c r="F697" s="61" t="str">
        <f>IF($B697="","",IF($B$681="","",IF($F$4=1,SUMIFS(SAÍDAS[Valor],SAÍDAS[Categoria],$B$681,SAÍDAS[Status],"Concluído",SAÍDAS[Mês],F$5,SAÍDAS[Ano],$B$5,SAÍDAS[Subcategoria],$B697),SUMIFS(SAÍDAS[Valor],SAÍDAS[Categoria],$B$681,SAÍDAS[Mês],F$5,SAÍDAS[Ano],$B$5,SAÍDAS[Subcategoria],$B697))))</f>
        <v/>
      </c>
      <c r="G697" s="61" t="str">
        <f>IF($B697="","",IF($B$681="","",IF($F$4=1,SUMIFS(SAÍDAS[Valor],SAÍDAS[Categoria],$B$681,SAÍDAS[Status],"Concluído",SAÍDAS[Mês],G$5,SAÍDAS[Ano],$B$5,SAÍDAS[Subcategoria],$B697),SUMIFS(SAÍDAS[Valor],SAÍDAS[Categoria],$B$681,SAÍDAS[Mês],G$5,SAÍDAS[Ano],$B$5,SAÍDAS[Subcategoria],$B697))))</f>
        <v/>
      </c>
      <c r="H697" s="61" t="str">
        <f>IF($B697="","",IF($B$681="","",IF($F$4=1,SUMIFS(SAÍDAS[Valor],SAÍDAS[Categoria],$B$681,SAÍDAS[Status],"Concluído",SAÍDAS[Mês],H$5,SAÍDAS[Ano],$B$5,SAÍDAS[Subcategoria],$B697),SUMIFS(SAÍDAS[Valor],SAÍDAS[Categoria],$B$681,SAÍDAS[Mês],H$5,SAÍDAS[Ano],$B$5,SAÍDAS[Subcategoria],$B697))))</f>
        <v/>
      </c>
      <c r="I697" s="61" t="str">
        <f>IF($B697="","",IF($B$681="","",IF($F$4=1,SUMIFS(SAÍDAS[Valor],SAÍDAS[Categoria],$B$681,SAÍDAS[Status],"Concluído",SAÍDAS[Mês],I$5,SAÍDAS[Ano],$B$5,SAÍDAS[Subcategoria],$B697),SUMIFS(SAÍDAS[Valor],SAÍDAS[Categoria],$B$681,SAÍDAS[Mês],I$5,SAÍDAS[Ano],$B$5,SAÍDAS[Subcategoria],$B697))))</f>
        <v/>
      </c>
      <c r="J697" s="61" t="str">
        <f>IF($B697="","",IF($B$681="","",IF($F$4=1,SUMIFS(SAÍDAS[Valor],SAÍDAS[Categoria],$B$681,SAÍDAS[Status],"Concluído",SAÍDAS[Mês],J$5,SAÍDAS[Ano],$B$5,SAÍDAS[Subcategoria],$B697),SUMIFS(SAÍDAS[Valor],SAÍDAS[Categoria],$B$681,SAÍDAS[Mês],J$5,SAÍDAS[Ano],$B$5,SAÍDAS[Subcategoria],$B697))))</f>
        <v/>
      </c>
      <c r="K697" s="61" t="str">
        <f>IF($B697="","",IF($B$681="","",IF($F$4=1,SUMIFS(SAÍDAS[Valor],SAÍDAS[Categoria],$B$681,SAÍDAS[Status],"Concluído",SAÍDAS[Mês],K$5,SAÍDAS[Ano],$B$5,SAÍDAS[Subcategoria],$B697),SUMIFS(SAÍDAS[Valor],SAÍDAS[Categoria],$B$681,SAÍDAS[Mês],K$5,SAÍDAS[Ano],$B$5,SAÍDAS[Subcategoria],$B697))))</f>
        <v/>
      </c>
      <c r="L697" s="61" t="str">
        <f>IF($B697="","",IF($B$681="","",IF($F$4=1,SUMIFS(SAÍDAS[Valor],SAÍDAS[Categoria],$B$681,SAÍDAS[Status],"Concluído",SAÍDAS[Mês],L$5,SAÍDAS[Ano],$B$5,SAÍDAS[Subcategoria],$B697),SUMIFS(SAÍDAS[Valor],SAÍDAS[Categoria],$B$681,SAÍDAS[Mês],L$5,SAÍDAS[Ano],$B$5,SAÍDAS[Subcategoria],$B697))))</f>
        <v/>
      </c>
      <c r="M697" s="61" t="str">
        <f>IF($B697="","",IF($B$681="","",IF($F$4=1,SUMIFS(SAÍDAS[Valor],SAÍDAS[Categoria],$B$681,SAÍDAS[Status],"Concluído",SAÍDAS[Mês],M$5,SAÍDAS[Ano],$B$5,SAÍDAS[Subcategoria],$B697),SUMIFS(SAÍDAS[Valor],SAÍDAS[Categoria],$B$681,SAÍDAS[Mês],M$5,SAÍDAS[Ano],$B$5,SAÍDAS[Subcategoria],$B697))))</f>
        <v/>
      </c>
      <c r="N697" s="61" t="str">
        <f>IF($B697="","",IF($B$681="","",IF($F$4=1,SUMIFS(SAÍDAS[Valor],SAÍDAS[Categoria],$B$681,SAÍDAS[Status],"Concluído",SAÍDAS[Mês],N$5,SAÍDAS[Ano],$B$5,SAÍDAS[Subcategoria],$B697),SUMIFS(SAÍDAS[Valor],SAÍDAS[Categoria],$B$681,SAÍDAS[Mês],N$5,SAÍDAS[Ano],$B$5,SAÍDAS[Subcategoria],$B697))))</f>
        <v/>
      </c>
      <c r="O697" s="57">
        <f t="shared" si="30"/>
        <v>0</v>
      </c>
    </row>
    <row r="698" spans="2:15" x14ac:dyDescent="0.3">
      <c r="B698" s="93" t="str">
        <f>IF('PLANO DE CONTAS'!H155="","",'PLANO DE CONTAS'!H155)</f>
        <v/>
      </c>
      <c r="C698" s="61" t="str">
        <f>IF($B698="","",IF($B$681="","",IF($F$4=1,SUMIFS(SAÍDAS[Valor],SAÍDAS[Categoria],$B$681,SAÍDAS[Status],"Concluído",SAÍDAS[Mês],C$5,SAÍDAS[Ano],$B$5,SAÍDAS[Subcategoria],$B698),SUMIFS(SAÍDAS[Valor],SAÍDAS[Categoria],$B$681,SAÍDAS[Mês],C$5,SAÍDAS[Ano],$B$5,SAÍDAS[Subcategoria],$B698))))</f>
        <v/>
      </c>
      <c r="D698" s="61" t="str">
        <f>IF($B698="","",IF($B$681="","",IF($F$4=1,SUMIFS(SAÍDAS[Valor],SAÍDAS[Categoria],$B$681,SAÍDAS[Status],"Concluído",SAÍDAS[Mês],D$5,SAÍDAS[Ano],$B$5,SAÍDAS[Subcategoria],$B698),SUMIFS(SAÍDAS[Valor],SAÍDAS[Categoria],$B$681,SAÍDAS[Mês],D$5,SAÍDAS[Ano],$B$5,SAÍDAS[Subcategoria],$B698))))</f>
        <v/>
      </c>
      <c r="E698" s="61" t="str">
        <f>IF($B698="","",IF($B$681="","",IF($F$4=1,SUMIFS(SAÍDAS[Valor],SAÍDAS[Categoria],$B$681,SAÍDAS[Status],"Concluído",SAÍDAS[Mês],E$5,SAÍDAS[Ano],$B$5,SAÍDAS[Subcategoria],$B698),SUMIFS(SAÍDAS[Valor],SAÍDAS[Categoria],$B$681,SAÍDAS[Mês],E$5,SAÍDAS[Ano],$B$5,SAÍDAS[Subcategoria],$B698))))</f>
        <v/>
      </c>
      <c r="F698" s="61" t="str">
        <f>IF($B698="","",IF($B$681="","",IF($F$4=1,SUMIFS(SAÍDAS[Valor],SAÍDAS[Categoria],$B$681,SAÍDAS[Status],"Concluído",SAÍDAS[Mês],F$5,SAÍDAS[Ano],$B$5,SAÍDAS[Subcategoria],$B698),SUMIFS(SAÍDAS[Valor],SAÍDAS[Categoria],$B$681,SAÍDAS[Mês],F$5,SAÍDAS[Ano],$B$5,SAÍDAS[Subcategoria],$B698))))</f>
        <v/>
      </c>
      <c r="G698" s="61" t="str">
        <f>IF($B698="","",IF($B$681="","",IF($F$4=1,SUMIFS(SAÍDAS[Valor],SAÍDAS[Categoria],$B$681,SAÍDAS[Status],"Concluído",SAÍDAS[Mês],G$5,SAÍDAS[Ano],$B$5,SAÍDAS[Subcategoria],$B698),SUMIFS(SAÍDAS[Valor],SAÍDAS[Categoria],$B$681,SAÍDAS[Mês],G$5,SAÍDAS[Ano],$B$5,SAÍDAS[Subcategoria],$B698))))</f>
        <v/>
      </c>
      <c r="H698" s="61" t="str">
        <f>IF($B698="","",IF($B$681="","",IF($F$4=1,SUMIFS(SAÍDAS[Valor],SAÍDAS[Categoria],$B$681,SAÍDAS[Status],"Concluído",SAÍDAS[Mês],H$5,SAÍDAS[Ano],$B$5,SAÍDAS[Subcategoria],$B698),SUMIFS(SAÍDAS[Valor],SAÍDAS[Categoria],$B$681,SAÍDAS[Mês],H$5,SAÍDAS[Ano],$B$5,SAÍDAS[Subcategoria],$B698))))</f>
        <v/>
      </c>
      <c r="I698" s="61" t="str">
        <f>IF($B698="","",IF($B$681="","",IF($F$4=1,SUMIFS(SAÍDAS[Valor],SAÍDAS[Categoria],$B$681,SAÍDAS[Status],"Concluído",SAÍDAS[Mês],I$5,SAÍDAS[Ano],$B$5,SAÍDAS[Subcategoria],$B698),SUMIFS(SAÍDAS[Valor],SAÍDAS[Categoria],$B$681,SAÍDAS[Mês],I$5,SAÍDAS[Ano],$B$5,SAÍDAS[Subcategoria],$B698))))</f>
        <v/>
      </c>
      <c r="J698" s="61" t="str">
        <f>IF($B698="","",IF($B$681="","",IF($F$4=1,SUMIFS(SAÍDAS[Valor],SAÍDAS[Categoria],$B$681,SAÍDAS[Status],"Concluído",SAÍDAS[Mês],J$5,SAÍDAS[Ano],$B$5,SAÍDAS[Subcategoria],$B698),SUMIFS(SAÍDAS[Valor],SAÍDAS[Categoria],$B$681,SAÍDAS[Mês],J$5,SAÍDAS[Ano],$B$5,SAÍDAS[Subcategoria],$B698))))</f>
        <v/>
      </c>
      <c r="K698" s="61" t="str">
        <f>IF($B698="","",IF($B$681="","",IF($F$4=1,SUMIFS(SAÍDAS[Valor],SAÍDAS[Categoria],$B$681,SAÍDAS[Status],"Concluído",SAÍDAS[Mês],K$5,SAÍDAS[Ano],$B$5,SAÍDAS[Subcategoria],$B698),SUMIFS(SAÍDAS[Valor],SAÍDAS[Categoria],$B$681,SAÍDAS[Mês],K$5,SAÍDAS[Ano],$B$5,SAÍDAS[Subcategoria],$B698))))</f>
        <v/>
      </c>
      <c r="L698" s="61" t="str">
        <f>IF($B698="","",IF($B$681="","",IF($F$4=1,SUMIFS(SAÍDAS[Valor],SAÍDAS[Categoria],$B$681,SAÍDAS[Status],"Concluído",SAÍDAS[Mês],L$5,SAÍDAS[Ano],$B$5,SAÍDAS[Subcategoria],$B698),SUMIFS(SAÍDAS[Valor],SAÍDAS[Categoria],$B$681,SAÍDAS[Mês],L$5,SAÍDAS[Ano],$B$5,SAÍDAS[Subcategoria],$B698))))</f>
        <v/>
      </c>
      <c r="M698" s="61" t="str">
        <f>IF($B698="","",IF($B$681="","",IF($F$4=1,SUMIFS(SAÍDAS[Valor],SAÍDAS[Categoria],$B$681,SAÍDAS[Status],"Concluído",SAÍDAS[Mês],M$5,SAÍDAS[Ano],$B$5,SAÍDAS[Subcategoria],$B698),SUMIFS(SAÍDAS[Valor],SAÍDAS[Categoria],$B$681,SAÍDAS[Mês],M$5,SAÍDAS[Ano],$B$5,SAÍDAS[Subcategoria],$B698))))</f>
        <v/>
      </c>
      <c r="N698" s="61" t="str">
        <f>IF($B698="","",IF($B$681="","",IF($F$4=1,SUMIFS(SAÍDAS[Valor],SAÍDAS[Categoria],$B$681,SAÍDAS[Status],"Concluído",SAÍDAS[Mês],N$5,SAÍDAS[Ano],$B$5,SAÍDAS[Subcategoria],$B698),SUMIFS(SAÍDAS[Valor],SAÍDAS[Categoria],$B$681,SAÍDAS[Mês],N$5,SAÍDAS[Ano],$B$5,SAÍDAS[Subcategoria],$B698))))</f>
        <v/>
      </c>
      <c r="O698" s="57">
        <f t="shared" si="30"/>
        <v>0</v>
      </c>
    </row>
    <row r="699" spans="2:15" x14ac:dyDescent="0.3">
      <c r="B699" s="93" t="str">
        <f>IF('PLANO DE CONTAS'!H156="","",'PLANO DE CONTAS'!H156)</f>
        <v/>
      </c>
      <c r="C699" s="61" t="str">
        <f>IF($B699="","",IF($B$681="","",IF($F$4=1,SUMIFS(SAÍDAS[Valor],SAÍDAS[Categoria],$B$681,SAÍDAS[Status],"Concluído",SAÍDAS[Mês],C$5,SAÍDAS[Ano],$B$5,SAÍDAS[Subcategoria],$B699),SUMIFS(SAÍDAS[Valor],SAÍDAS[Categoria],$B$681,SAÍDAS[Mês],C$5,SAÍDAS[Ano],$B$5,SAÍDAS[Subcategoria],$B699))))</f>
        <v/>
      </c>
      <c r="D699" s="61" t="str">
        <f>IF($B699="","",IF($B$681="","",IF($F$4=1,SUMIFS(SAÍDAS[Valor],SAÍDAS[Categoria],$B$681,SAÍDAS[Status],"Concluído",SAÍDAS[Mês],D$5,SAÍDAS[Ano],$B$5,SAÍDAS[Subcategoria],$B699),SUMIFS(SAÍDAS[Valor],SAÍDAS[Categoria],$B$681,SAÍDAS[Mês],D$5,SAÍDAS[Ano],$B$5,SAÍDAS[Subcategoria],$B699))))</f>
        <v/>
      </c>
      <c r="E699" s="61" t="str">
        <f>IF($B699="","",IF($B$681="","",IF($F$4=1,SUMIFS(SAÍDAS[Valor],SAÍDAS[Categoria],$B$681,SAÍDAS[Status],"Concluído",SAÍDAS[Mês],E$5,SAÍDAS[Ano],$B$5,SAÍDAS[Subcategoria],$B699),SUMIFS(SAÍDAS[Valor],SAÍDAS[Categoria],$B$681,SAÍDAS[Mês],E$5,SAÍDAS[Ano],$B$5,SAÍDAS[Subcategoria],$B699))))</f>
        <v/>
      </c>
      <c r="F699" s="61" t="str">
        <f>IF($B699="","",IF($B$681="","",IF($F$4=1,SUMIFS(SAÍDAS[Valor],SAÍDAS[Categoria],$B$681,SAÍDAS[Status],"Concluído",SAÍDAS[Mês],F$5,SAÍDAS[Ano],$B$5,SAÍDAS[Subcategoria],$B699),SUMIFS(SAÍDAS[Valor],SAÍDAS[Categoria],$B$681,SAÍDAS[Mês],F$5,SAÍDAS[Ano],$B$5,SAÍDAS[Subcategoria],$B699))))</f>
        <v/>
      </c>
      <c r="G699" s="61" t="str">
        <f>IF($B699="","",IF($B$681="","",IF($F$4=1,SUMIFS(SAÍDAS[Valor],SAÍDAS[Categoria],$B$681,SAÍDAS[Status],"Concluído",SAÍDAS[Mês],G$5,SAÍDAS[Ano],$B$5,SAÍDAS[Subcategoria],$B699),SUMIFS(SAÍDAS[Valor],SAÍDAS[Categoria],$B$681,SAÍDAS[Mês],G$5,SAÍDAS[Ano],$B$5,SAÍDAS[Subcategoria],$B699))))</f>
        <v/>
      </c>
      <c r="H699" s="61" t="str">
        <f>IF($B699="","",IF($B$681="","",IF($F$4=1,SUMIFS(SAÍDAS[Valor],SAÍDAS[Categoria],$B$681,SAÍDAS[Status],"Concluído",SAÍDAS[Mês],H$5,SAÍDAS[Ano],$B$5,SAÍDAS[Subcategoria],$B699),SUMIFS(SAÍDAS[Valor],SAÍDAS[Categoria],$B$681,SAÍDAS[Mês],H$5,SAÍDAS[Ano],$B$5,SAÍDAS[Subcategoria],$B699))))</f>
        <v/>
      </c>
      <c r="I699" s="61" t="str">
        <f>IF($B699="","",IF($B$681="","",IF($F$4=1,SUMIFS(SAÍDAS[Valor],SAÍDAS[Categoria],$B$681,SAÍDAS[Status],"Concluído",SAÍDAS[Mês],I$5,SAÍDAS[Ano],$B$5,SAÍDAS[Subcategoria],$B699),SUMIFS(SAÍDAS[Valor],SAÍDAS[Categoria],$B$681,SAÍDAS[Mês],I$5,SAÍDAS[Ano],$B$5,SAÍDAS[Subcategoria],$B699))))</f>
        <v/>
      </c>
      <c r="J699" s="61" t="str">
        <f>IF($B699="","",IF($B$681="","",IF($F$4=1,SUMIFS(SAÍDAS[Valor],SAÍDAS[Categoria],$B$681,SAÍDAS[Status],"Concluído",SAÍDAS[Mês],J$5,SAÍDAS[Ano],$B$5,SAÍDAS[Subcategoria],$B699),SUMIFS(SAÍDAS[Valor],SAÍDAS[Categoria],$B$681,SAÍDAS[Mês],J$5,SAÍDAS[Ano],$B$5,SAÍDAS[Subcategoria],$B699))))</f>
        <v/>
      </c>
      <c r="K699" s="61" t="str">
        <f>IF($B699="","",IF($B$681="","",IF($F$4=1,SUMIFS(SAÍDAS[Valor],SAÍDAS[Categoria],$B$681,SAÍDAS[Status],"Concluído",SAÍDAS[Mês],K$5,SAÍDAS[Ano],$B$5,SAÍDAS[Subcategoria],$B699),SUMIFS(SAÍDAS[Valor],SAÍDAS[Categoria],$B$681,SAÍDAS[Mês],K$5,SAÍDAS[Ano],$B$5,SAÍDAS[Subcategoria],$B699))))</f>
        <v/>
      </c>
      <c r="L699" s="61" t="str">
        <f>IF($B699="","",IF($B$681="","",IF($F$4=1,SUMIFS(SAÍDAS[Valor],SAÍDAS[Categoria],$B$681,SAÍDAS[Status],"Concluído",SAÍDAS[Mês],L$5,SAÍDAS[Ano],$B$5,SAÍDAS[Subcategoria],$B699),SUMIFS(SAÍDAS[Valor],SAÍDAS[Categoria],$B$681,SAÍDAS[Mês],L$5,SAÍDAS[Ano],$B$5,SAÍDAS[Subcategoria],$B699))))</f>
        <v/>
      </c>
      <c r="M699" s="61" t="str">
        <f>IF($B699="","",IF($B$681="","",IF($F$4=1,SUMIFS(SAÍDAS[Valor],SAÍDAS[Categoria],$B$681,SAÍDAS[Status],"Concluído",SAÍDAS[Mês],M$5,SAÍDAS[Ano],$B$5,SAÍDAS[Subcategoria],$B699),SUMIFS(SAÍDAS[Valor],SAÍDAS[Categoria],$B$681,SAÍDAS[Mês],M$5,SAÍDAS[Ano],$B$5,SAÍDAS[Subcategoria],$B699))))</f>
        <v/>
      </c>
      <c r="N699" s="61" t="str">
        <f>IF($B699="","",IF($B$681="","",IF($F$4=1,SUMIFS(SAÍDAS[Valor],SAÍDAS[Categoria],$B$681,SAÍDAS[Status],"Concluído",SAÍDAS[Mês],N$5,SAÍDAS[Ano],$B$5,SAÍDAS[Subcategoria],$B699),SUMIFS(SAÍDAS[Valor],SAÍDAS[Categoria],$B$681,SAÍDAS[Mês],N$5,SAÍDAS[Ano],$B$5,SAÍDAS[Subcategoria],$B699))))</f>
        <v/>
      </c>
      <c r="O699" s="57">
        <f t="shared" si="30"/>
        <v>0</v>
      </c>
    </row>
    <row r="700" spans="2:15" x14ac:dyDescent="0.3">
      <c r="B700" s="93" t="str">
        <f>IF('PLANO DE CONTAS'!H157="","",'PLANO DE CONTAS'!H157)</f>
        <v/>
      </c>
      <c r="C700" s="61" t="str">
        <f>IF($B700="","",IF($B$681="","",IF($F$4=1,SUMIFS(SAÍDAS[Valor],SAÍDAS[Categoria],$B$681,SAÍDAS[Status],"Concluído",SAÍDAS[Mês],C$5,SAÍDAS[Ano],$B$5,SAÍDAS[Subcategoria],$B700),SUMIFS(SAÍDAS[Valor],SAÍDAS[Categoria],$B$681,SAÍDAS[Mês],C$5,SAÍDAS[Ano],$B$5,SAÍDAS[Subcategoria],$B700))))</f>
        <v/>
      </c>
      <c r="D700" s="61" t="str">
        <f>IF($B700="","",IF($B$681="","",IF($F$4=1,SUMIFS(SAÍDAS[Valor],SAÍDAS[Categoria],$B$681,SAÍDAS[Status],"Concluído",SAÍDAS[Mês],D$5,SAÍDAS[Ano],$B$5,SAÍDAS[Subcategoria],$B700),SUMIFS(SAÍDAS[Valor],SAÍDAS[Categoria],$B$681,SAÍDAS[Mês],D$5,SAÍDAS[Ano],$B$5,SAÍDAS[Subcategoria],$B700))))</f>
        <v/>
      </c>
      <c r="E700" s="61" t="str">
        <f>IF($B700="","",IF($B$681="","",IF($F$4=1,SUMIFS(SAÍDAS[Valor],SAÍDAS[Categoria],$B$681,SAÍDAS[Status],"Concluído",SAÍDAS[Mês],E$5,SAÍDAS[Ano],$B$5,SAÍDAS[Subcategoria],$B700),SUMIFS(SAÍDAS[Valor],SAÍDAS[Categoria],$B$681,SAÍDAS[Mês],E$5,SAÍDAS[Ano],$B$5,SAÍDAS[Subcategoria],$B700))))</f>
        <v/>
      </c>
      <c r="F700" s="61" t="str">
        <f>IF($B700="","",IF($B$681="","",IF($F$4=1,SUMIFS(SAÍDAS[Valor],SAÍDAS[Categoria],$B$681,SAÍDAS[Status],"Concluído",SAÍDAS[Mês],F$5,SAÍDAS[Ano],$B$5,SAÍDAS[Subcategoria],$B700),SUMIFS(SAÍDAS[Valor],SAÍDAS[Categoria],$B$681,SAÍDAS[Mês],F$5,SAÍDAS[Ano],$B$5,SAÍDAS[Subcategoria],$B700))))</f>
        <v/>
      </c>
      <c r="G700" s="61" t="str">
        <f>IF($B700="","",IF($B$681="","",IF($F$4=1,SUMIFS(SAÍDAS[Valor],SAÍDAS[Categoria],$B$681,SAÍDAS[Status],"Concluído",SAÍDAS[Mês],G$5,SAÍDAS[Ano],$B$5,SAÍDAS[Subcategoria],$B700),SUMIFS(SAÍDAS[Valor],SAÍDAS[Categoria],$B$681,SAÍDAS[Mês],G$5,SAÍDAS[Ano],$B$5,SAÍDAS[Subcategoria],$B700))))</f>
        <v/>
      </c>
      <c r="H700" s="61" t="str">
        <f>IF($B700="","",IF($B$681="","",IF($F$4=1,SUMIFS(SAÍDAS[Valor],SAÍDAS[Categoria],$B$681,SAÍDAS[Status],"Concluído",SAÍDAS[Mês],H$5,SAÍDAS[Ano],$B$5,SAÍDAS[Subcategoria],$B700),SUMIFS(SAÍDAS[Valor],SAÍDAS[Categoria],$B$681,SAÍDAS[Mês],H$5,SAÍDAS[Ano],$B$5,SAÍDAS[Subcategoria],$B700))))</f>
        <v/>
      </c>
      <c r="I700" s="61" t="str">
        <f>IF($B700="","",IF($B$681="","",IF($F$4=1,SUMIFS(SAÍDAS[Valor],SAÍDAS[Categoria],$B$681,SAÍDAS[Status],"Concluído",SAÍDAS[Mês],I$5,SAÍDAS[Ano],$B$5,SAÍDAS[Subcategoria],$B700),SUMIFS(SAÍDAS[Valor],SAÍDAS[Categoria],$B$681,SAÍDAS[Mês],I$5,SAÍDAS[Ano],$B$5,SAÍDAS[Subcategoria],$B700))))</f>
        <v/>
      </c>
      <c r="J700" s="61" t="str">
        <f>IF($B700="","",IF($B$681="","",IF($F$4=1,SUMIFS(SAÍDAS[Valor],SAÍDAS[Categoria],$B$681,SAÍDAS[Status],"Concluído",SAÍDAS[Mês],J$5,SAÍDAS[Ano],$B$5,SAÍDAS[Subcategoria],$B700),SUMIFS(SAÍDAS[Valor],SAÍDAS[Categoria],$B$681,SAÍDAS[Mês],J$5,SAÍDAS[Ano],$B$5,SAÍDAS[Subcategoria],$B700))))</f>
        <v/>
      </c>
      <c r="K700" s="61" t="str">
        <f>IF($B700="","",IF($B$681="","",IF($F$4=1,SUMIFS(SAÍDAS[Valor],SAÍDAS[Categoria],$B$681,SAÍDAS[Status],"Concluído",SAÍDAS[Mês],K$5,SAÍDAS[Ano],$B$5,SAÍDAS[Subcategoria],$B700),SUMIFS(SAÍDAS[Valor],SAÍDAS[Categoria],$B$681,SAÍDAS[Mês],K$5,SAÍDAS[Ano],$B$5,SAÍDAS[Subcategoria],$B700))))</f>
        <v/>
      </c>
      <c r="L700" s="61" t="str">
        <f>IF($B700="","",IF($B$681="","",IF($F$4=1,SUMIFS(SAÍDAS[Valor],SAÍDAS[Categoria],$B$681,SAÍDAS[Status],"Concluído",SAÍDAS[Mês],L$5,SAÍDAS[Ano],$B$5,SAÍDAS[Subcategoria],$B700),SUMIFS(SAÍDAS[Valor],SAÍDAS[Categoria],$B$681,SAÍDAS[Mês],L$5,SAÍDAS[Ano],$B$5,SAÍDAS[Subcategoria],$B700))))</f>
        <v/>
      </c>
      <c r="M700" s="61" t="str">
        <f>IF($B700="","",IF($B$681="","",IF($F$4=1,SUMIFS(SAÍDAS[Valor],SAÍDAS[Categoria],$B$681,SAÍDAS[Status],"Concluído",SAÍDAS[Mês],M$5,SAÍDAS[Ano],$B$5,SAÍDAS[Subcategoria],$B700),SUMIFS(SAÍDAS[Valor],SAÍDAS[Categoria],$B$681,SAÍDAS[Mês],M$5,SAÍDAS[Ano],$B$5,SAÍDAS[Subcategoria],$B700))))</f>
        <v/>
      </c>
      <c r="N700" s="61" t="str">
        <f>IF($B700="","",IF($B$681="","",IF($F$4=1,SUMIFS(SAÍDAS[Valor],SAÍDAS[Categoria],$B$681,SAÍDAS[Status],"Concluído",SAÍDAS[Mês],N$5,SAÍDAS[Ano],$B$5,SAÍDAS[Subcategoria],$B700),SUMIFS(SAÍDAS[Valor],SAÍDAS[Categoria],$B$681,SAÍDAS[Mês],N$5,SAÍDAS[Ano],$B$5,SAÍDAS[Subcategoria],$B700))))</f>
        <v/>
      </c>
      <c r="O700" s="57">
        <f t="shared" si="30"/>
        <v>0</v>
      </c>
    </row>
    <row r="701" spans="2:15" x14ac:dyDescent="0.3">
      <c r="B701" s="93" t="str">
        <f>IF('PLANO DE CONTAS'!H158="","",'PLANO DE CONTAS'!H158)</f>
        <v/>
      </c>
      <c r="C701" s="61" t="str">
        <f>IF($B701="","",IF($B$681="","",IF($F$4=1,SUMIFS(SAÍDAS[Valor],SAÍDAS[Categoria],$B$681,SAÍDAS[Status],"Concluído",SAÍDAS[Mês],C$5,SAÍDAS[Ano],$B$5,SAÍDAS[Subcategoria],$B701),SUMIFS(SAÍDAS[Valor],SAÍDAS[Categoria],$B$681,SAÍDAS[Mês],C$5,SAÍDAS[Ano],$B$5,SAÍDAS[Subcategoria],$B701))))</f>
        <v/>
      </c>
      <c r="D701" s="61" t="str">
        <f>IF($B701="","",IF($B$681="","",IF($F$4=1,SUMIFS(SAÍDAS[Valor],SAÍDAS[Categoria],$B$681,SAÍDAS[Status],"Concluído",SAÍDAS[Mês],D$5,SAÍDAS[Ano],$B$5,SAÍDAS[Subcategoria],$B701),SUMIFS(SAÍDAS[Valor],SAÍDAS[Categoria],$B$681,SAÍDAS[Mês],D$5,SAÍDAS[Ano],$B$5,SAÍDAS[Subcategoria],$B701))))</f>
        <v/>
      </c>
      <c r="E701" s="61" t="str">
        <f>IF($B701="","",IF($B$681="","",IF($F$4=1,SUMIFS(SAÍDAS[Valor],SAÍDAS[Categoria],$B$681,SAÍDAS[Status],"Concluído",SAÍDAS[Mês],E$5,SAÍDAS[Ano],$B$5,SAÍDAS[Subcategoria],$B701),SUMIFS(SAÍDAS[Valor],SAÍDAS[Categoria],$B$681,SAÍDAS[Mês],E$5,SAÍDAS[Ano],$B$5,SAÍDAS[Subcategoria],$B701))))</f>
        <v/>
      </c>
      <c r="F701" s="61" t="str">
        <f>IF($B701="","",IF($B$681="","",IF($F$4=1,SUMIFS(SAÍDAS[Valor],SAÍDAS[Categoria],$B$681,SAÍDAS[Status],"Concluído",SAÍDAS[Mês],F$5,SAÍDAS[Ano],$B$5,SAÍDAS[Subcategoria],$B701),SUMIFS(SAÍDAS[Valor],SAÍDAS[Categoria],$B$681,SAÍDAS[Mês],F$5,SAÍDAS[Ano],$B$5,SAÍDAS[Subcategoria],$B701))))</f>
        <v/>
      </c>
      <c r="G701" s="61" t="str">
        <f>IF($B701="","",IF($B$681="","",IF($F$4=1,SUMIFS(SAÍDAS[Valor],SAÍDAS[Categoria],$B$681,SAÍDAS[Status],"Concluído",SAÍDAS[Mês],G$5,SAÍDAS[Ano],$B$5,SAÍDAS[Subcategoria],$B701),SUMIFS(SAÍDAS[Valor],SAÍDAS[Categoria],$B$681,SAÍDAS[Mês],G$5,SAÍDAS[Ano],$B$5,SAÍDAS[Subcategoria],$B701))))</f>
        <v/>
      </c>
      <c r="H701" s="61" t="str">
        <f>IF($B701="","",IF($B$681="","",IF($F$4=1,SUMIFS(SAÍDAS[Valor],SAÍDAS[Categoria],$B$681,SAÍDAS[Status],"Concluído",SAÍDAS[Mês],H$5,SAÍDAS[Ano],$B$5,SAÍDAS[Subcategoria],$B701),SUMIFS(SAÍDAS[Valor],SAÍDAS[Categoria],$B$681,SAÍDAS[Mês],H$5,SAÍDAS[Ano],$B$5,SAÍDAS[Subcategoria],$B701))))</f>
        <v/>
      </c>
      <c r="I701" s="61" t="str">
        <f>IF($B701="","",IF($B$681="","",IF($F$4=1,SUMIFS(SAÍDAS[Valor],SAÍDAS[Categoria],$B$681,SAÍDAS[Status],"Concluído",SAÍDAS[Mês],I$5,SAÍDAS[Ano],$B$5,SAÍDAS[Subcategoria],$B701),SUMIFS(SAÍDAS[Valor],SAÍDAS[Categoria],$B$681,SAÍDAS[Mês],I$5,SAÍDAS[Ano],$B$5,SAÍDAS[Subcategoria],$B701))))</f>
        <v/>
      </c>
      <c r="J701" s="61" t="str">
        <f>IF($B701="","",IF($B$681="","",IF($F$4=1,SUMIFS(SAÍDAS[Valor],SAÍDAS[Categoria],$B$681,SAÍDAS[Status],"Concluído",SAÍDAS[Mês],J$5,SAÍDAS[Ano],$B$5,SAÍDAS[Subcategoria],$B701),SUMIFS(SAÍDAS[Valor],SAÍDAS[Categoria],$B$681,SAÍDAS[Mês],J$5,SAÍDAS[Ano],$B$5,SAÍDAS[Subcategoria],$B701))))</f>
        <v/>
      </c>
      <c r="K701" s="61" t="str">
        <f>IF($B701="","",IF($B$681="","",IF($F$4=1,SUMIFS(SAÍDAS[Valor],SAÍDAS[Categoria],$B$681,SAÍDAS[Status],"Concluído",SAÍDAS[Mês],K$5,SAÍDAS[Ano],$B$5,SAÍDAS[Subcategoria],$B701),SUMIFS(SAÍDAS[Valor],SAÍDAS[Categoria],$B$681,SAÍDAS[Mês],K$5,SAÍDAS[Ano],$B$5,SAÍDAS[Subcategoria],$B701))))</f>
        <v/>
      </c>
      <c r="L701" s="61" t="str">
        <f>IF($B701="","",IF($B$681="","",IF($F$4=1,SUMIFS(SAÍDAS[Valor],SAÍDAS[Categoria],$B$681,SAÍDAS[Status],"Concluído",SAÍDAS[Mês],L$5,SAÍDAS[Ano],$B$5,SAÍDAS[Subcategoria],$B701),SUMIFS(SAÍDAS[Valor],SAÍDAS[Categoria],$B$681,SAÍDAS[Mês],L$5,SAÍDAS[Ano],$B$5,SAÍDAS[Subcategoria],$B701))))</f>
        <v/>
      </c>
      <c r="M701" s="61" t="str">
        <f>IF($B701="","",IF($B$681="","",IF($F$4=1,SUMIFS(SAÍDAS[Valor],SAÍDAS[Categoria],$B$681,SAÍDAS[Status],"Concluído",SAÍDAS[Mês],M$5,SAÍDAS[Ano],$B$5,SAÍDAS[Subcategoria],$B701),SUMIFS(SAÍDAS[Valor],SAÍDAS[Categoria],$B$681,SAÍDAS[Mês],M$5,SAÍDAS[Ano],$B$5,SAÍDAS[Subcategoria],$B701))))</f>
        <v/>
      </c>
      <c r="N701" s="61" t="str">
        <f>IF($B701="","",IF($B$681="","",IF($F$4=1,SUMIFS(SAÍDAS[Valor],SAÍDAS[Categoria],$B$681,SAÍDAS[Status],"Concluído",SAÍDAS[Mês],N$5,SAÍDAS[Ano],$B$5,SAÍDAS[Subcategoria],$B701),SUMIFS(SAÍDAS[Valor],SAÍDAS[Categoria],$B$681,SAÍDAS[Mês],N$5,SAÍDAS[Ano],$B$5,SAÍDAS[Subcategoria],$B701))))</f>
        <v/>
      </c>
      <c r="O701" s="57">
        <f t="shared" si="30"/>
        <v>0</v>
      </c>
    </row>
    <row r="702" spans="2:15" x14ac:dyDescent="0.3">
      <c r="B702" s="92" t="str">
        <f>IF('PLANO DE CONTAS'!J138="","",'PLANO DE CONTAS'!J138)</f>
        <v/>
      </c>
      <c r="C702" s="95" t="str">
        <f>IF($B702="","",IF($F$4=1,SUMIFS(SAÍDAS[Valor],SAÍDAS[Categoria],$B702,SAÍDAS[Status],"Concluído",SAÍDAS[Mês],C$5,SAÍDAS[Ano],$B$5),SUMIFS(SAÍDAS[Valor],SAÍDAS[Categoria],$B702,SAÍDAS[Mês],C$5,SAÍDAS[Ano],$B$5)))</f>
        <v/>
      </c>
      <c r="D702" s="95" t="str">
        <f>IF($B702="","",IF($F$4=1,SUMIFS(SAÍDAS[Valor],SAÍDAS[Categoria],$B702,SAÍDAS[Status],"Concluído",SAÍDAS[Mês],D$5,SAÍDAS[Ano],$B$5),SUMIFS(SAÍDAS[Valor],SAÍDAS[Categoria],$B702,SAÍDAS[Mês],D$5,SAÍDAS[Ano],$B$5)))</f>
        <v/>
      </c>
      <c r="E702" s="95" t="str">
        <f>IF($B702="","",IF($F$4=1,SUMIFS(SAÍDAS[Valor],SAÍDAS[Categoria],$B702,SAÍDAS[Status],"Concluído",SAÍDAS[Mês],E$5,SAÍDAS[Ano],$B$5),SUMIFS(SAÍDAS[Valor],SAÍDAS[Categoria],$B702,SAÍDAS[Mês],E$5,SAÍDAS[Ano],$B$5)))</f>
        <v/>
      </c>
      <c r="F702" s="95" t="str">
        <f>IF($B702="","",IF($F$4=1,SUMIFS(SAÍDAS[Valor],SAÍDAS[Categoria],$B702,SAÍDAS[Status],"Concluído",SAÍDAS[Mês],F$5,SAÍDAS[Ano],$B$5),SUMIFS(SAÍDAS[Valor],SAÍDAS[Categoria],$B702,SAÍDAS[Mês],F$5,SAÍDAS[Ano],$B$5)))</f>
        <v/>
      </c>
      <c r="G702" s="95" t="str">
        <f>IF($B702="","",IF($F$4=1,SUMIFS(SAÍDAS[Valor],SAÍDAS[Categoria],$B702,SAÍDAS[Status],"Concluído",SAÍDAS[Mês],G$5,SAÍDAS[Ano],$B$5),SUMIFS(SAÍDAS[Valor],SAÍDAS[Categoria],$B702,SAÍDAS[Mês],G$5,SAÍDAS[Ano],$B$5)))</f>
        <v/>
      </c>
      <c r="H702" s="95" t="str">
        <f>IF($B702="","",IF($F$4=1,SUMIFS(SAÍDAS[Valor],SAÍDAS[Categoria],$B702,SAÍDAS[Status],"Concluído",SAÍDAS[Mês],H$5,SAÍDAS[Ano],$B$5),SUMIFS(SAÍDAS[Valor],SAÍDAS[Categoria],$B702,SAÍDAS[Mês],H$5,SAÍDAS[Ano],$B$5)))</f>
        <v/>
      </c>
      <c r="I702" s="95" t="str">
        <f>IF($B702="","",IF($F$4=1,SUMIFS(SAÍDAS[Valor],SAÍDAS[Categoria],$B702,SAÍDAS[Status],"Concluído",SAÍDAS[Mês],I$5,SAÍDAS[Ano],$B$5),SUMIFS(SAÍDAS[Valor],SAÍDAS[Categoria],$B702,SAÍDAS[Mês],I$5,SAÍDAS[Ano],$B$5)))</f>
        <v/>
      </c>
      <c r="J702" s="95" t="str">
        <f>IF($B702="","",IF($F$4=1,SUMIFS(SAÍDAS[Valor],SAÍDAS[Categoria],$B702,SAÍDAS[Status],"Concluído",SAÍDAS[Mês],J$5,SAÍDAS[Ano],$B$5),SUMIFS(SAÍDAS[Valor],SAÍDAS[Categoria],$B702,SAÍDAS[Mês],J$5,SAÍDAS[Ano],$B$5)))</f>
        <v/>
      </c>
      <c r="K702" s="95" t="str">
        <f>IF($B702="","",IF($F$4=1,SUMIFS(SAÍDAS[Valor],SAÍDAS[Categoria],$B702,SAÍDAS[Status],"Concluído",SAÍDAS[Mês],K$5,SAÍDAS[Ano],$B$5),SUMIFS(SAÍDAS[Valor],SAÍDAS[Categoria],$B702,SAÍDAS[Mês],K$5,SAÍDAS[Ano],$B$5)))</f>
        <v/>
      </c>
      <c r="L702" s="95" t="str">
        <f>IF($B702="","",IF($F$4=1,SUMIFS(SAÍDAS[Valor],SAÍDAS[Categoria],$B702,SAÍDAS[Status],"Concluído",SAÍDAS[Mês],L$5,SAÍDAS[Ano],$B$5),SUMIFS(SAÍDAS[Valor],SAÍDAS[Categoria],$B702,SAÍDAS[Mês],L$5,SAÍDAS[Ano],$B$5)))</f>
        <v/>
      </c>
      <c r="M702" s="95" t="str">
        <f>IF($B702="","",IF($F$4=1,SUMIFS(SAÍDAS[Valor],SAÍDAS[Categoria],$B702,SAÍDAS[Status],"Concluído",SAÍDAS[Mês],M$5,SAÍDAS[Ano],$B$5),SUMIFS(SAÍDAS[Valor],SAÍDAS[Categoria],$B702,SAÍDAS[Mês],M$5,SAÍDAS[Ano],$B$5)))</f>
        <v/>
      </c>
      <c r="N702" s="95" t="str">
        <f>IF($B702="","",IF($F$4=1,SUMIFS(SAÍDAS[Valor],SAÍDAS[Categoria],$B702,SAÍDAS[Status],"Concluído",SAÍDAS[Mês],N$5,SAÍDAS[Ano],$B$5),SUMIFS(SAÍDAS[Valor],SAÍDAS[Categoria],$B702,SAÍDAS[Mês],N$5,SAÍDAS[Ano],$B$5)))</f>
        <v/>
      </c>
      <c r="O702" s="57">
        <f t="shared" si="27"/>
        <v>0</v>
      </c>
    </row>
    <row r="703" spans="2:15" x14ac:dyDescent="0.3">
      <c r="B703" s="93" t="str">
        <f>IF('PLANO DE CONTAS'!J139="","",'PLANO DE CONTAS'!J139)</f>
        <v/>
      </c>
      <c r="C703" s="61" t="str">
        <f>IF($B703="","",IF($B$702="","",IF($F$4=1,SUMIFS(SAÍDAS[Valor],SAÍDAS[Categoria],$B$702,SAÍDAS[Status],"Concluído",SAÍDAS[Mês],C$5,SAÍDAS[Ano],$B$5,SAÍDAS[Subcategoria],$B703),SUMIFS(SAÍDAS[Valor],SAÍDAS[Categoria],$B$702,SAÍDAS[Mês],C$5,SAÍDAS[Ano],$B$5,SAÍDAS[Subcategoria],$B703))))</f>
        <v/>
      </c>
      <c r="D703" s="61" t="str">
        <f>IF($B703="","",IF($B$702="","",IF($F$4=1,SUMIFS(SAÍDAS[Valor],SAÍDAS[Categoria],$B$702,SAÍDAS[Status],"Concluído",SAÍDAS[Mês],D$5,SAÍDAS[Ano],$B$5,SAÍDAS[Subcategoria],$B703),SUMIFS(SAÍDAS[Valor],SAÍDAS[Categoria],$B$702,SAÍDAS[Mês],D$5,SAÍDAS[Ano],$B$5,SAÍDAS[Subcategoria],$B703))))</f>
        <v/>
      </c>
      <c r="E703" s="61" t="str">
        <f>IF($B703="","",IF($B$702="","",IF($F$4=1,SUMIFS(SAÍDAS[Valor],SAÍDAS[Categoria],$B$702,SAÍDAS[Status],"Concluído",SAÍDAS[Mês],E$5,SAÍDAS[Ano],$B$5,SAÍDAS[Subcategoria],$B703),SUMIFS(SAÍDAS[Valor],SAÍDAS[Categoria],$B$702,SAÍDAS[Mês],E$5,SAÍDAS[Ano],$B$5,SAÍDAS[Subcategoria],$B703))))</f>
        <v/>
      </c>
      <c r="F703" s="61" t="str">
        <f>IF($B703="","",IF($B$702="","",IF($F$4=1,SUMIFS(SAÍDAS[Valor],SAÍDAS[Categoria],$B$702,SAÍDAS[Status],"Concluído",SAÍDAS[Mês],F$5,SAÍDAS[Ano],$B$5,SAÍDAS[Subcategoria],$B703),SUMIFS(SAÍDAS[Valor],SAÍDAS[Categoria],$B$702,SAÍDAS[Mês],F$5,SAÍDAS[Ano],$B$5,SAÍDAS[Subcategoria],$B703))))</f>
        <v/>
      </c>
      <c r="G703" s="61" t="str">
        <f>IF($B703="","",IF($B$702="","",IF($F$4=1,SUMIFS(SAÍDAS[Valor],SAÍDAS[Categoria],$B$702,SAÍDAS[Status],"Concluído",SAÍDAS[Mês],G$5,SAÍDAS[Ano],$B$5,SAÍDAS[Subcategoria],$B703),SUMIFS(SAÍDAS[Valor],SAÍDAS[Categoria],$B$702,SAÍDAS[Mês],G$5,SAÍDAS[Ano],$B$5,SAÍDAS[Subcategoria],$B703))))</f>
        <v/>
      </c>
      <c r="H703" s="61" t="str">
        <f>IF($B703="","",IF($B$702="","",IF($F$4=1,SUMIFS(SAÍDAS[Valor],SAÍDAS[Categoria],$B$702,SAÍDAS[Status],"Concluído",SAÍDAS[Mês],H$5,SAÍDAS[Ano],$B$5,SAÍDAS[Subcategoria],$B703),SUMIFS(SAÍDAS[Valor],SAÍDAS[Categoria],$B$702,SAÍDAS[Mês],H$5,SAÍDAS[Ano],$B$5,SAÍDAS[Subcategoria],$B703))))</f>
        <v/>
      </c>
      <c r="I703" s="61" t="str">
        <f>IF($B703="","",IF($B$702="","",IF($F$4=1,SUMIFS(SAÍDAS[Valor],SAÍDAS[Categoria],$B$702,SAÍDAS[Status],"Concluído",SAÍDAS[Mês],I$5,SAÍDAS[Ano],$B$5,SAÍDAS[Subcategoria],$B703),SUMIFS(SAÍDAS[Valor],SAÍDAS[Categoria],$B$702,SAÍDAS[Mês],I$5,SAÍDAS[Ano],$B$5,SAÍDAS[Subcategoria],$B703))))</f>
        <v/>
      </c>
      <c r="J703" s="61" t="str">
        <f>IF($B703="","",IF($B$702="","",IF($F$4=1,SUMIFS(SAÍDAS[Valor],SAÍDAS[Categoria],$B$702,SAÍDAS[Status],"Concluído",SAÍDAS[Mês],J$5,SAÍDAS[Ano],$B$5,SAÍDAS[Subcategoria],$B703),SUMIFS(SAÍDAS[Valor],SAÍDAS[Categoria],$B$702,SAÍDAS[Mês],J$5,SAÍDAS[Ano],$B$5,SAÍDAS[Subcategoria],$B703))))</f>
        <v/>
      </c>
      <c r="K703" s="61" t="str">
        <f>IF($B703="","",IF($B$702="","",IF($F$4=1,SUMIFS(SAÍDAS[Valor],SAÍDAS[Categoria],$B$702,SAÍDAS[Status],"Concluído",SAÍDAS[Mês],K$5,SAÍDAS[Ano],$B$5,SAÍDAS[Subcategoria],$B703),SUMIFS(SAÍDAS[Valor],SAÍDAS[Categoria],$B$702,SAÍDAS[Mês],K$5,SAÍDAS[Ano],$B$5,SAÍDAS[Subcategoria],$B703))))</f>
        <v/>
      </c>
      <c r="L703" s="61" t="str">
        <f>IF($B703="","",IF($B$702="","",IF($F$4=1,SUMIFS(SAÍDAS[Valor],SAÍDAS[Categoria],$B$702,SAÍDAS[Status],"Concluído",SAÍDAS[Mês],L$5,SAÍDAS[Ano],$B$5,SAÍDAS[Subcategoria],$B703),SUMIFS(SAÍDAS[Valor],SAÍDAS[Categoria],$B$702,SAÍDAS[Mês],L$5,SAÍDAS[Ano],$B$5,SAÍDAS[Subcategoria],$B703))))</f>
        <v/>
      </c>
      <c r="M703" s="61" t="str">
        <f>IF($B703="","",IF($B$702="","",IF($F$4=1,SUMIFS(SAÍDAS[Valor],SAÍDAS[Categoria],$B$702,SAÍDAS[Status],"Concluído",SAÍDAS[Mês],M$5,SAÍDAS[Ano],$B$5,SAÍDAS[Subcategoria],$B703),SUMIFS(SAÍDAS[Valor],SAÍDAS[Categoria],$B$702,SAÍDAS[Mês],M$5,SAÍDAS[Ano],$B$5,SAÍDAS[Subcategoria],$B703))))</f>
        <v/>
      </c>
      <c r="N703" s="61" t="str">
        <f>IF($B703="","",IF($B$702="","",IF($F$4=1,SUMIFS(SAÍDAS[Valor],SAÍDAS[Categoria],$B$702,SAÍDAS[Status],"Concluído",SAÍDAS[Mês],N$5,SAÍDAS[Ano],$B$5,SAÍDAS[Subcategoria],$B703),SUMIFS(SAÍDAS[Valor],SAÍDAS[Categoria],$B$702,SAÍDAS[Mês],N$5,SAÍDAS[Ano],$B$5,SAÍDAS[Subcategoria],$B703))))</f>
        <v/>
      </c>
      <c r="O703" s="57">
        <f t="shared" si="27"/>
        <v>0</v>
      </c>
    </row>
    <row r="704" spans="2:15" x14ac:dyDescent="0.3">
      <c r="B704" s="93" t="str">
        <f>IF('PLANO DE CONTAS'!J140="","",'PLANO DE CONTAS'!J140)</f>
        <v/>
      </c>
      <c r="C704" s="61" t="str">
        <f>IF($B704="","",IF($B$702="","",IF($F$4=1,SUMIFS(SAÍDAS[Valor],SAÍDAS[Categoria],$B$702,SAÍDAS[Status],"Concluído",SAÍDAS[Mês],C$5,SAÍDAS[Ano],$B$5,SAÍDAS[Subcategoria],$B704),SUMIFS(SAÍDAS[Valor],SAÍDAS[Categoria],$B$702,SAÍDAS[Mês],C$5,SAÍDAS[Ano],$B$5,SAÍDAS[Subcategoria],$B704))))</f>
        <v/>
      </c>
      <c r="D704" s="61" t="str">
        <f>IF($B704="","",IF($B$702="","",IF($F$4=1,SUMIFS(SAÍDAS[Valor],SAÍDAS[Categoria],$B$702,SAÍDAS[Status],"Concluído",SAÍDAS[Mês],D$5,SAÍDAS[Ano],$B$5,SAÍDAS[Subcategoria],$B704),SUMIFS(SAÍDAS[Valor],SAÍDAS[Categoria],$B$702,SAÍDAS[Mês],D$5,SAÍDAS[Ano],$B$5,SAÍDAS[Subcategoria],$B704))))</f>
        <v/>
      </c>
      <c r="E704" s="61" t="str">
        <f>IF($B704="","",IF($B$702="","",IF($F$4=1,SUMIFS(SAÍDAS[Valor],SAÍDAS[Categoria],$B$702,SAÍDAS[Status],"Concluído",SAÍDAS[Mês],E$5,SAÍDAS[Ano],$B$5,SAÍDAS[Subcategoria],$B704),SUMIFS(SAÍDAS[Valor],SAÍDAS[Categoria],$B$702,SAÍDAS[Mês],E$5,SAÍDAS[Ano],$B$5,SAÍDAS[Subcategoria],$B704))))</f>
        <v/>
      </c>
      <c r="F704" s="61" t="str">
        <f>IF($B704="","",IF($B$702="","",IF($F$4=1,SUMIFS(SAÍDAS[Valor],SAÍDAS[Categoria],$B$702,SAÍDAS[Status],"Concluído",SAÍDAS[Mês],F$5,SAÍDAS[Ano],$B$5,SAÍDAS[Subcategoria],$B704),SUMIFS(SAÍDAS[Valor],SAÍDAS[Categoria],$B$702,SAÍDAS[Mês],F$5,SAÍDAS[Ano],$B$5,SAÍDAS[Subcategoria],$B704))))</f>
        <v/>
      </c>
      <c r="G704" s="61" t="str">
        <f>IF($B704="","",IF($B$702="","",IF($F$4=1,SUMIFS(SAÍDAS[Valor],SAÍDAS[Categoria],$B$702,SAÍDAS[Status],"Concluído",SAÍDAS[Mês],G$5,SAÍDAS[Ano],$B$5,SAÍDAS[Subcategoria],$B704),SUMIFS(SAÍDAS[Valor],SAÍDAS[Categoria],$B$702,SAÍDAS[Mês],G$5,SAÍDAS[Ano],$B$5,SAÍDAS[Subcategoria],$B704))))</f>
        <v/>
      </c>
      <c r="H704" s="61" t="str">
        <f>IF($B704="","",IF($B$702="","",IF($F$4=1,SUMIFS(SAÍDAS[Valor],SAÍDAS[Categoria],$B$702,SAÍDAS[Status],"Concluído",SAÍDAS[Mês],H$5,SAÍDAS[Ano],$B$5,SAÍDAS[Subcategoria],$B704),SUMIFS(SAÍDAS[Valor],SAÍDAS[Categoria],$B$702,SAÍDAS[Mês],H$5,SAÍDAS[Ano],$B$5,SAÍDAS[Subcategoria],$B704))))</f>
        <v/>
      </c>
      <c r="I704" s="61" t="str">
        <f>IF($B704="","",IF($B$702="","",IF($F$4=1,SUMIFS(SAÍDAS[Valor],SAÍDAS[Categoria],$B$702,SAÍDAS[Status],"Concluído",SAÍDAS[Mês],I$5,SAÍDAS[Ano],$B$5,SAÍDAS[Subcategoria],$B704),SUMIFS(SAÍDAS[Valor],SAÍDAS[Categoria],$B$702,SAÍDAS[Mês],I$5,SAÍDAS[Ano],$B$5,SAÍDAS[Subcategoria],$B704))))</f>
        <v/>
      </c>
      <c r="J704" s="61" t="str">
        <f>IF($B704="","",IF($B$702="","",IF($F$4=1,SUMIFS(SAÍDAS[Valor],SAÍDAS[Categoria],$B$702,SAÍDAS[Status],"Concluído",SAÍDAS[Mês],J$5,SAÍDAS[Ano],$B$5,SAÍDAS[Subcategoria],$B704),SUMIFS(SAÍDAS[Valor],SAÍDAS[Categoria],$B$702,SAÍDAS[Mês],J$5,SAÍDAS[Ano],$B$5,SAÍDAS[Subcategoria],$B704))))</f>
        <v/>
      </c>
      <c r="K704" s="61" t="str">
        <f>IF($B704="","",IF($B$702="","",IF($F$4=1,SUMIFS(SAÍDAS[Valor],SAÍDAS[Categoria],$B$702,SAÍDAS[Status],"Concluído",SAÍDAS[Mês],K$5,SAÍDAS[Ano],$B$5,SAÍDAS[Subcategoria],$B704),SUMIFS(SAÍDAS[Valor],SAÍDAS[Categoria],$B$702,SAÍDAS[Mês],K$5,SAÍDAS[Ano],$B$5,SAÍDAS[Subcategoria],$B704))))</f>
        <v/>
      </c>
      <c r="L704" s="61" t="str">
        <f>IF($B704="","",IF($B$702="","",IF($F$4=1,SUMIFS(SAÍDAS[Valor],SAÍDAS[Categoria],$B$702,SAÍDAS[Status],"Concluído",SAÍDAS[Mês],L$5,SAÍDAS[Ano],$B$5,SAÍDAS[Subcategoria],$B704),SUMIFS(SAÍDAS[Valor],SAÍDAS[Categoria],$B$702,SAÍDAS[Mês],L$5,SAÍDAS[Ano],$B$5,SAÍDAS[Subcategoria],$B704))))</f>
        <v/>
      </c>
      <c r="M704" s="61" t="str">
        <f>IF($B704="","",IF($B$702="","",IF($F$4=1,SUMIFS(SAÍDAS[Valor],SAÍDAS[Categoria],$B$702,SAÍDAS[Status],"Concluído",SAÍDAS[Mês],M$5,SAÍDAS[Ano],$B$5,SAÍDAS[Subcategoria],$B704),SUMIFS(SAÍDAS[Valor],SAÍDAS[Categoria],$B$702,SAÍDAS[Mês],M$5,SAÍDAS[Ano],$B$5,SAÍDAS[Subcategoria],$B704))))</f>
        <v/>
      </c>
      <c r="N704" s="61" t="str">
        <f>IF($B704="","",IF($B$702="","",IF($F$4=1,SUMIFS(SAÍDAS[Valor],SAÍDAS[Categoria],$B$702,SAÍDAS[Status],"Concluído",SAÍDAS[Mês],N$5,SAÍDAS[Ano],$B$5,SAÍDAS[Subcategoria],$B704),SUMIFS(SAÍDAS[Valor],SAÍDAS[Categoria],$B$702,SAÍDAS[Mês],N$5,SAÍDAS[Ano],$B$5,SAÍDAS[Subcategoria],$B704))))</f>
        <v/>
      </c>
      <c r="O704" s="57">
        <f t="shared" ref="O704:O722" si="31">SUBTOTAL(9,C704,D704,E704,F704,G704,H704,I704,J704,K704,L704,M704,N704)</f>
        <v>0</v>
      </c>
    </row>
    <row r="705" spans="2:15" x14ac:dyDescent="0.3">
      <c r="B705" s="93" t="str">
        <f>IF('PLANO DE CONTAS'!J141="","",'PLANO DE CONTAS'!J141)</f>
        <v/>
      </c>
      <c r="C705" s="61" t="str">
        <f>IF($B705="","",IF($B$702="","",IF($F$4=1,SUMIFS(SAÍDAS[Valor],SAÍDAS[Categoria],$B$702,SAÍDAS[Status],"Concluído",SAÍDAS[Mês],C$5,SAÍDAS[Ano],$B$5,SAÍDAS[Subcategoria],$B705),SUMIFS(SAÍDAS[Valor],SAÍDAS[Categoria],$B$702,SAÍDAS[Mês],C$5,SAÍDAS[Ano],$B$5,SAÍDAS[Subcategoria],$B705))))</f>
        <v/>
      </c>
      <c r="D705" s="61" t="str">
        <f>IF($B705="","",IF($B$702="","",IF($F$4=1,SUMIFS(SAÍDAS[Valor],SAÍDAS[Categoria],$B$702,SAÍDAS[Status],"Concluído",SAÍDAS[Mês],D$5,SAÍDAS[Ano],$B$5,SAÍDAS[Subcategoria],$B705),SUMIFS(SAÍDAS[Valor],SAÍDAS[Categoria],$B$702,SAÍDAS[Mês],D$5,SAÍDAS[Ano],$B$5,SAÍDAS[Subcategoria],$B705))))</f>
        <v/>
      </c>
      <c r="E705" s="61" t="str">
        <f>IF($B705="","",IF($B$702="","",IF($F$4=1,SUMIFS(SAÍDAS[Valor],SAÍDAS[Categoria],$B$702,SAÍDAS[Status],"Concluído",SAÍDAS[Mês],E$5,SAÍDAS[Ano],$B$5,SAÍDAS[Subcategoria],$B705),SUMIFS(SAÍDAS[Valor],SAÍDAS[Categoria],$B$702,SAÍDAS[Mês],E$5,SAÍDAS[Ano],$B$5,SAÍDAS[Subcategoria],$B705))))</f>
        <v/>
      </c>
      <c r="F705" s="61" t="str">
        <f>IF($B705="","",IF($B$702="","",IF($F$4=1,SUMIFS(SAÍDAS[Valor],SAÍDAS[Categoria],$B$702,SAÍDAS[Status],"Concluído",SAÍDAS[Mês],F$5,SAÍDAS[Ano],$B$5,SAÍDAS[Subcategoria],$B705),SUMIFS(SAÍDAS[Valor],SAÍDAS[Categoria],$B$702,SAÍDAS[Mês],F$5,SAÍDAS[Ano],$B$5,SAÍDAS[Subcategoria],$B705))))</f>
        <v/>
      </c>
      <c r="G705" s="61" t="str">
        <f>IF($B705="","",IF($B$702="","",IF($F$4=1,SUMIFS(SAÍDAS[Valor],SAÍDAS[Categoria],$B$702,SAÍDAS[Status],"Concluído",SAÍDAS[Mês],G$5,SAÍDAS[Ano],$B$5,SAÍDAS[Subcategoria],$B705),SUMIFS(SAÍDAS[Valor],SAÍDAS[Categoria],$B$702,SAÍDAS[Mês],G$5,SAÍDAS[Ano],$B$5,SAÍDAS[Subcategoria],$B705))))</f>
        <v/>
      </c>
      <c r="H705" s="61" t="str">
        <f>IF($B705="","",IF($B$702="","",IF($F$4=1,SUMIFS(SAÍDAS[Valor],SAÍDAS[Categoria],$B$702,SAÍDAS[Status],"Concluído",SAÍDAS[Mês],H$5,SAÍDAS[Ano],$B$5,SAÍDAS[Subcategoria],$B705),SUMIFS(SAÍDAS[Valor],SAÍDAS[Categoria],$B$702,SAÍDAS[Mês],H$5,SAÍDAS[Ano],$B$5,SAÍDAS[Subcategoria],$B705))))</f>
        <v/>
      </c>
      <c r="I705" s="61" t="str">
        <f>IF($B705="","",IF($B$702="","",IF($F$4=1,SUMIFS(SAÍDAS[Valor],SAÍDAS[Categoria],$B$702,SAÍDAS[Status],"Concluído",SAÍDAS[Mês],I$5,SAÍDAS[Ano],$B$5,SAÍDAS[Subcategoria],$B705),SUMIFS(SAÍDAS[Valor],SAÍDAS[Categoria],$B$702,SAÍDAS[Mês],I$5,SAÍDAS[Ano],$B$5,SAÍDAS[Subcategoria],$B705))))</f>
        <v/>
      </c>
      <c r="J705" s="61" t="str">
        <f>IF($B705="","",IF($B$702="","",IF($F$4=1,SUMIFS(SAÍDAS[Valor],SAÍDAS[Categoria],$B$702,SAÍDAS[Status],"Concluído",SAÍDAS[Mês],J$5,SAÍDAS[Ano],$B$5,SAÍDAS[Subcategoria],$B705),SUMIFS(SAÍDAS[Valor],SAÍDAS[Categoria],$B$702,SAÍDAS[Mês],J$5,SAÍDAS[Ano],$B$5,SAÍDAS[Subcategoria],$B705))))</f>
        <v/>
      </c>
      <c r="K705" s="61" t="str">
        <f>IF($B705="","",IF($B$702="","",IF($F$4=1,SUMIFS(SAÍDAS[Valor],SAÍDAS[Categoria],$B$702,SAÍDAS[Status],"Concluído",SAÍDAS[Mês],K$5,SAÍDAS[Ano],$B$5,SAÍDAS[Subcategoria],$B705),SUMIFS(SAÍDAS[Valor],SAÍDAS[Categoria],$B$702,SAÍDAS[Mês],K$5,SAÍDAS[Ano],$B$5,SAÍDAS[Subcategoria],$B705))))</f>
        <v/>
      </c>
      <c r="L705" s="61" t="str">
        <f>IF($B705="","",IF($B$702="","",IF($F$4=1,SUMIFS(SAÍDAS[Valor],SAÍDAS[Categoria],$B$702,SAÍDAS[Status],"Concluído",SAÍDAS[Mês],L$5,SAÍDAS[Ano],$B$5,SAÍDAS[Subcategoria],$B705),SUMIFS(SAÍDAS[Valor],SAÍDAS[Categoria],$B$702,SAÍDAS[Mês],L$5,SAÍDAS[Ano],$B$5,SAÍDAS[Subcategoria],$B705))))</f>
        <v/>
      </c>
      <c r="M705" s="61" t="str">
        <f>IF($B705="","",IF($B$702="","",IF($F$4=1,SUMIFS(SAÍDAS[Valor],SAÍDAS[Categoria],$B$702,SAÍDAS[Status],"Concluído",SAÍDAS[Mês],M$5,SAÍDAS[Ano],$B$5,SAÍDAS[Subcategoria],$B705),SUMIFS(SAÍDAS[Valor],SAÍDAS[Categoria],$B$702,SAÍDAS[Mês],M$5,SAÍDAS[Ano],$B$5,SAÍDAS[Subcategoria],$B705))))</f>
        <v/>
      </c>
      <c r="N705" s="61" t="str">
        <f>IF($B705="","",IF($B$702="","",IF($F$4=1,SUMIFS(SAÍDAS[Valor],SAÍDAS[Categoria],$B$702,SAÍDAS[Status],"Concluído",SAÍDAS[Mês],N$5,SAÍDAS[Ano],$B$5,SAÍDAS[Subcategoria],$B705),SUMIFS(SAÍDAS[Valor],SAÍDAS[Categoria],$B$702,SAÍDAS[Mês],N$5,SAÍDAS[Ano],$B$5,SAÍDAS[Subcategoria],$B705))))</f>
        <v/>
      </c>
      <c r="O705" s="57">
        <f t="shared" si="31"/>
        <v>0</v>
      </c>
    </row>
    <row r="706" spans="2:15" x14ac:dyDescent="0.3">
      <c r="B706" s="93" t="str">
        <f>IF('PLANO DE CONTAS'!J142="","",'PLANO DE CONTAS'!J142)</f>
        <v/>
      </c>
      <c r="C706" s="61" t="str">
        <f>IF($B706="","",IF($B$702="","",IF($F$4=1,SUMIFS(SAÍDAS[Valor],SAÍDAS[Categoria],$B$702,SAÍDAS[Status],"Concluído",SAÍDAS[Mês],C$5,SAÍDAS[Ano],$B$5,SAÍDAS[Subcategoria],$B706),SUMIFS(SAÍDAS[Valor],SAÍDAS[Categoria],$B$702,SAÍDAS[Mês],C$5,SAÍDAS[Ano],$B$5,SAÍDAS[Subcategoria],$B706))))</f>
        <v/>
      </c>
      <c r="D706" s="61" t="str">
        <f>IF($B706="","",IF($B$702="","",IF($F$4=1,SUMIFS(SAÍDAS[Valor],SAÍDAS[Categoria],$B$702,SAÍDAS[Status],"Concluído",SAÍDAS[Mês],D$5,SAÍDAS[Ano],$B$5,SAÍDAS[Subcategoria],$B706),SUMIFS(SAÍDAS[Valor],SAÍDAS[Categoria],$B$702,SAÍDAS[Mês],D$5,SAÍDAS[Ano],$B$5,SAÍDAS[Subcategoria],$B706))))</f>
        <v/>
      </c>
      <c r="E706" s="61" t="str">
        <f>IF($B706="","",IF($B$702="","",IF($F$4=1,SUMIFS(SAÍDAS[Valor],SAÍDAS[Categoria],$B$702,SAÍDAS[Status],"Concluído",SAÍDAS[Mês],E$5,SAÍDAS[Ano],$B$5,SAÍDAS[Subcategoria],$B706),SUMIFS(SAÍDAS[Valor],SAÍDAS[Categoria],$B$702,SAÍDAS[Mês],E$5,SAÍDAS[Ano],$B$5,SAÍDAS[Subcategoria],$B706))))</f>
        <v/>
      </c>
      <c r="F706" s="61" t="str">
        <f>IF($B706="","",IF($B$702="","",IF($F$4=1,SUMIFS(SAÍDAS[Valor],SAÍDAS[Categoria],$B$702,SAÍDAS[Status],"Concluído",SAÍDAS[Mês],F$5,SAÍDAS[Ano],$B$5,SAÍDAS[Subcategoria],$B706),SUMIFS(SAÍDAS[Valor],SAÍDAS[Categoria],$B$702,SAÍDAS[Mês],F$5,SAÍDAS[Ano],$B$5,SAÍDAS[Subcategoria],$B706))))</f>
        <v/>
      </c>
      <c r="G706" s="61" t="str">
        <f>IF($B706="","",IF($B$702="","",IF($F$4=1,SUMIFS(SAÍDAS[Valor],SAÍDAS[Categoria],$B$702,SAÍDAS[Status],"Concluído",SAÍDAS[Mês],G$5,SAÍDAS[Ano],$B$5,SAÍDAS[Subcategoria],$B706),SUMIFS(SAÍDAS[Valor],SAÍDAS[Categoria],$B$702,SAÍDAS[Mês],G$5,SAÍDAS[Ano],$B$5,SAÍDAS[Subcategoria],$B706))))</f>
        <v/>
      </c>
      <c r="H706" s="61" t="str">
        <f>IF($B706="","",IF($B$702="","",IF($F$4=1,SUMIFS(SAÍDAS[Valor],SAÍDAS[Categoria],$B$702,SAÍDAS[Status],"Concluído",SAÍDAS[Mês],H$5,SAÍDAS[Ano],$B$5,SAÍDAS[Subcategoria],$B706),SUMIFS(SAÍDAS[Valor],SAÍDAS[Categoria],$B$702,SAÍDAS[Mês],H$5,SAÍDAS[Ano],$B$5,SAÍDAS[Subcategoria],$B706))))</f>
        <v/>
      </c>
      <c r="I706" s="61" t="str">
        <f>IF($B706="","",IF($B$702="","",IF($F$4=1,SUMIFS(SAÍDAS[Valor],SAÍDAS[Categoria],$B$702,SAÍDAS[Status],"Concluído",SAÍDAS[Mês],I$5,SAÍDAS[Ano],$B$5,SAÍDAS[Subcategoria],$B706),SUMIFS(SAÍDAS[Valor],SAÍDAS[Categoria],$B$702,SAÍDAS[Mês],I$5,SAÍDAS[Ano],$B$5,SAÍDAS[Subcategoria],$B706))))</f>
        <v/>
      </c>
      <c r="J706" s="61" t="str">
        <f>IF($B706="","",IF($B$702="","",IF($F$4=1,SUMIFS(SAÍDAS[Valor],SAÍDAS[Categoria],$B$702,SAÍDAS[Status],"Concluído",SAÍDAS[Mês],J$5,SAÍDAS[Ano],$B$5,SAÍDAS[Subcategoria],$B706),SUMIFS(SAÍDAS[Valor],SAÍDAS[Categoria],$B$702,SAÍDAS[Mês],J$5,SAÍDAS[Ano],$B$5,SAÍDAS[Subcategoria],$B706))))</f>
        <v/>
      </c>
      <c r="K706" s="61" t="str">
        <f>IF($B706="","",IF($B$702="","",IF($F$4=1,SUMIFS(SAÍDAS[Valor],SAÍDAS[Categoria],$B$702,SAÍDAS[Status],"Concluído",SAÍDAS[Mês],K$5,SAÍDAS[Ano],$B$5,SAÍDAS[Subcategoria],$B706),SUMIFS(SAÍDAS[Valor],SAÍDAS[Categoria],$B$702,SAÍDAS[Mês],K$5,SAÍDAS[Ano],$B$5,SAÍDAS[Subcategoria],$B706))))</f>
        <v/>
      </c>
      <c r="L706" s="61" t="str">
        <f>IF($B706="","",IF($B$702="","",IF($F$4=1,SUMIFS(SAÍDAS[Valor],SAÍDAS[Categoria],$B$702,SAÍDAS[Status],"Concluído",SAÍDAS[Mês],L$5,SAÍDAS[Ano],$B$5,SAÍDAS[Subcategoria],$B706),SUMIFS(SAÍDAS[Valor],SAÍDAS[Categoria],$B$702,SAÍDAS[Mês],L$5,SAÍDAS[Ano],$B$5,SAÍDAS[Subcategoria],$B706))))</f>
        <v/>
      </c>
      <c r="M706" s="61" t="str">
        <f>IF($B706="","",IF($B$702="","",IF($F$4=1,SUMIFS(SAÍDAS[Valor],SAÍDAS[Categoria],$B$702,SAÍDAS[Status],"Concluído",SAÍDAS[Mês],M$5,SAÍDAS[Ano],$B$5,SAÍDAS[Subcategoria],$B706),SUMIFS(SAÍDAS[Valor],SAÍDAS[Categoria],$B$702,SAÍDAS[Mês],M$5,SAÍDAS[Ano],$B$5,SAÍDAS[Subcategoria],$B706))))</f>
        <v/>
      </c>
      <c r="N706" s="61" t="str">
        <f>IF($B706="","",IF($B$702="","",IF($F$4=1,SUMIFS(SAÍDAS[Valor],SAÍDAS[Categoria],$B$702,SAÍDAS[Status],"Concluído",SAÍDAS[Mês],N$5,SAÍDAS[Ano],$B$5,SAÍDAS[Subcategoria],$B706),SUMIFS(SAÍDAS[Valor],SAÍDAS[Categoria],$B$702,SAÍDAS[Mês],N$5,SAÍDAS[Ano],$B$5,SAÍDAS[Subcategoria],$B706))))</f>
        <v/>
      </c>
      <c r="O706" s="57">
        <f t="shared" si="31"/>
        <v>0</v>
      </c>
    </row>
    <row r="707" spans="2:15" x14ac:dyDescent="0.3">
      <c r="B707" s="93" t="str">
        <f>IF('PLANO DE CONTAS'!J143="","",'PLANO DE CONTAS'!J143)</f>
        <v/>
      </c>
      <c r="C707" s="61" t="str">
        <f>IF($B707="","",IF($B$702="","",IF($F$4=1,SUMIFS(SAÍDAS[Valor],SAÍDAS[Categoria],$B$702,SAÍDAS[Status],"Concluído",SAÍDAS[Mês],C$5,SAÍDAS[Ano],$B$5,SAÍDAS[Subcategoria],$B707),SUMIFS(SAÍDAS[Valor],SAÍDAS[Categoria],$B$702,SAÍDAS[Mês],C$5,SAÍDAS[Ano],$B$5,SAÍDAS[Subcategoria],$B707))))</f>
        <v/>
      </c>
      <c r="D707" s="61" t="str">
        <f>IF($B707="","",IF($B$702="","",IF($F$4=1,SUMIFS(SAÍDAS[Valor],SAÍDAS[Categoria],$B$702,SAÍDAS[Status],"Concluído",SAÍDAS[Mês],D$5,SAÍDAS[Ano],$B$5,SAÍDAS[Subcategoria],$B707),SUMIFS(SAÍDAS[Valor],SAÍDAS[Categoria],$B$702,SAÍDAS[Mês],D$5,SAÍDAS[Ano],$B$5,SAÍDAS[Subcategoria],$B707))))</f>
        <v/>
      </c>
      <c r="E707" s="61" t="str">
        <f>IF($B707="","",IF($B$702="","",IF($F$4=1,SUMIFS(SAÍDAS[Valor],SAÍDAS[Categoria],$B$702,SAÍDAS[Status],"Concluído",SAÍDAS[Mês],E$5,SAÍDAS[Ano],$B$5,SAÍDAS[Subcategoria],$B707),SUMIFS(SAÍDAS[Valor],SAÍDAS[Categoria],$B$702,SAÍDAS[Mês],E$5,SAÍDAS[Ano],$B$5,SAÍDAS[Subcategoria],$B707))))</f>
        <v/>
      </c>
      <c r="F707" s="61" t="str">
        <f>IF($B707="","",IF($B$702="","",IF($F$4=1,SUMIFS(SAÍDAS[Valor],SAÍDAS[Categoria],$B$702,SAÍDAS[Status],"Concluído",SAÍDAS[Mês],F$5,SAÍDAS[Ano],$B$5,SAÍDAS[Subcategoria],$B707),SUMIFS(SAÍDAS[Valor],SAÍDAS[Categoria],$B$702,SAÍDAS[Mês],F$5,SAÍDAS[Ano],$B$5,SAÍDAS[Subcategoria],$B707))))</f>
        <v/>
      </c>
      <c r="G707" s="61" t="str">
        <f>IF($B707="","",IF($B$702="","",IF($F$4=1,SUMIFS(SAÍDAS[Valor],SAÍDAS[Categoria],$B$702,SAÍDAS[Status],"Concluído",SAÍDAS[Mês],G$5,SAÍDAS[Ano],$B$5,SAÍDAS[Subcategoria],$B707),SUMIFS(SAÍDAS[Valor],SAÍDAS[Categoria],$B$702,SAÍDAS[Mês],G$5,SAÍDAS[Ano],$B$5,SAÍDAS[Subcategoria],$B707))))</f>
        <v/>
      </c>
      <c r="H707" s="61" t="str">
        <f>IF($B707="","",IF($B$702="","",IF($F$4=1,SUMIFS(SAÍDAS[Valor],SAÍDAS[Categoria],$B$702,SAÍDAS[Status],"Concluído",SAÍDAS[Mês],H$5,SAÍDAS[Ano],$B$5,SAÍDAS[Subcategoria],$B707),SUMIFS(SAÍDAS[Valor],SAÍDAS[Categoria],$B$702,SAÍDAS[Mês],H$5,SAÍDAS[Ano],$B$5,SAÍDAS[Subcategoria],$B707))))</f>
        <v/>
      </c>
      <c r="I707" s="61" t="str">
        <f>IF($B707="","",IF($B$702="","",IF($F$4=1,SUMIFS(SAÍDAS[Valor],SAÍDAS[Categoria],$B$702,SAÍDAS[Status],"Concluído",SAÍDAS[Mês],I$5,SAÍDAS[Ano],$B$5,SAÍDAS[Subcategoria],$B707),SUMIFS(SAÍDAS[Valor],SAÍDAS[Categoria],$B$702,SAÍDAS[Mês],I$5,SAÍDAS[Ano],$B$5,SAÍDAS[Subcategoria],$B707))))</f>
        <v/>
      </c>
      <c r="J707" s="61" t="str">
        <f>IF($B707="","",IF($B$702="","",IF($F$4=1,SUMIFS(SAÍDAS[Valor],SAÍDAS[Categoria],$B$702,SAÍDAS[Status],"Concluído",SAÍDAS[Mês],J$5,SAÍDAS[Ano],$B$5,SAÍDAS[Subcategoria],$B707),SUMIFS(SAÍDAS[Valor],SAÍDAS[Categoria],$B$702,SAÍDAS[Mês],J$5,SAÍDAS[Ano],$B$5,SAÍDAS[Subcategoria],$B707))))</f>
        <v/>
      </c>
      <c r="K707" s="61" t="str">
        <f>IF($B707="","",IF($B$702="","",IF($F$4=1,SUMIFS(SAÍDAS[Valor],SAÍDAS[Categoria],$B$702,SAÍDAS[Status],"Concluído",SAÍDAS[Mês],K$5,SAÍDAS[Ano],$B$5,SAÍDAS[Subcategoria],$B707),SUMIFS(SAÍDAS[Valor],SAÍDAS[Categoria],$B$702,SAÍDAS[Mês],K$5,SAÍDAS[Ano],$B$5,SAÍDAS[Subcategoria],$B707))))</f>
        <v/>
      </c>
      <c r="L707" s="61" t="str">
        <f>IF($B707="","",IF($B$702="","",IF($F$4=1,SUMIFS(SAÍDAS[Valor],SAÍDAS[Categoria],$B$702,SAÍDAS[Status],"Concluído",SAÍDAS[Mês],L$5,SAÍDAS[Ano],$B$5,SAÍDAS[Subcategoria],$B707),SUMIFS(SAÍDAS[Valor],SAÍDAS[Categoria],$B$702,SAÍDAS[Mês],L$5,SAÍDAS[Ano],$B$5,SAÍDAS[Subcategoria],$B707))))</f>
        <v/>
      </c>
      <c r="M707" s="61" t="str">
        <f>IF($B707="","",IF($B$702="","",IF($F$4=1,SUMIFS(SAÍDAS[Valor],SAÍDAS[Categoria],$B$702,SAÍDAS[Status],"Concluído",SAÍDAS[Mês],M$5,SAÍDAS[Ano],$B$5,SAÍDAS[Subcategoria],$B707),SUMIFS(SAÍDAS[Valor],SAÍDAS[Categoria],$B$702,SAÍDAS[Mês],M$5,SAÍDAS[Ano],$B$5,SAÍDAS[Subcategoria],$B707))))</f>
        <v/>
      </c>
      <c r="N707" s="61" t="str">
        <f>IF($B707="","",IF($B$702="","",IF($F$4=1,SUMIFS(SAÍDAS[Valor],SAÍDAS[Categoria],$B$702,SAÍDAS[Status],"Concluído",SAÍDAS[Mês],N$5,SAÍDAS[Ano],$B$5,SAÍDAS[Subcategoria],$B707),SUMIFS(SAÍDAS[Valor],SAÍDAS[Categoria],$B$702,SAÍDAS[Mês],N$5,SAÍDAS[Ano],$B$5,SAÍDAS[Subcategoria],$B707))))</f>
        <v/>
      </c>
      <c r="O707" s="57">
        <f t="shared" si="31"/>
        <v>0</v>
      </c>
    </row>
    <row r="708" spans="2:15" x14ac:dyDescent="0.3">
      <c r="B708" s="93" t="str">
        <f>IF('PLANO DE CONTAS'!J144="","",'PLANO DE CONTAS'!J144)</f>
        <v/>
      </c>
      <c r="C708" s="61" t="str">
        <f>IF($B708="","",IF($B$702="","",IF($F$4=1,SUMIFS(SAÍDAS[Valor],SAÍDAS[Categoria],$B$702,SAÍDAS[Status],"Concluído",SAÍDAS[Mês],C$5,SAÍDAS[Ano],$B$5,SAÍDAS[Subcategoria],$B708),SUMIFS(SAÍDAS[Valor],SAÍDAS[Categoria],$B$702,SAÍDAS[Mês],C$5,SAÍDAS[Ano],$B$5,SAÍDAS[Subcategoria],$B708))))</f>
        <v/>
      </c>
      <c r="D708" s="61" t="str">
        <f>IF($B708="","",IF($B$702="","",IF($F$4=1,SUMIFS(SAÍDAS[Valor],SAÍDAS[Categoria],$B$702,SAÍDAS[Status],"Concluído",SAÍDAS[Mês],D$5,SAÍDAS[Ano],$B$5,SAÍDAS[Subcategoria],$B708),SUMIFS(SAÍDAS[Valor],SAÍDAS[Categoria],$B$702,SAÍDAS[Mês],D$5,SAÍDAS[Ano],$B$5,SAÍDAS[Subcategoria],$B708))))</f>
        <v/>
      </c>
      <c r="E708" s="61" t="str">
        <f>IF($B708="","",IF($B$702="","",IF($F$4=1,SUMIFS(SAÍDAS[Valor],SAÍDAS[Categoria],$B$702,SAÍDAS[Status],"Concluído",SAÍDAS[Mês],E$5,SAÍDAS[Ano],$B$5,SAÍDAS[Subcategoria],$B708),SUMIFS(SAÍDAS[Valor],SAÍDAS[Categoria],$B$702,SAÍDAS[Mês],E$5,SAÍDAS[Ano],$B$5,SAÍDAS[Subcategoria],$B708))))</f>
        <v/>
      </c>
      <c r="F708" s="61" t="str">
        <f>IF($B708="","",IF($B$702="","",IF($F$4=1,SUMIFS(SAÍDAS[Valor],SAÍDAS[Categoria],$B$702,SAÍDAS[Status],"Concluído",SAÍDAS[Mês],F$5,SAÍDAS[Ano],$B$5,SAÍDAS[Subcategoria],$B708),SUMIFS(SAÍDAS[Valor],SAÍDAS[Categoria],$B$702,SAÍDAS[Mês],F$5,SAÍDAS[Ano],$B$5,SAÍDAS[Subcategoria],$B708))))</f>
        <v/>
      </c>
      <c r="G708" s="61" t="str">
        <f>IF($B708="","",IF($B$702="","",IF($F$4=1,SUMIFS(SAÍDAS[Valor],SAÍDAS[Categoria],$B$702,SAÍDAS[Status],"Concluído",SAÍDAS[Mês],G$5,SAÍDAS[Ano],$B$5,SAÍDAS[Subcategoria],$B708),SUMIFS(SAÍDAS[Valor],SAÍDAS[Categoria],$B$702,SAÍDAS[Mês],G$5,SAÍDAS[Ano],$B$5,SAÍDAS[Subcategoria],$B708))))</f>
        <v/>
      </c>
      <c r="H708" s="61" t="str">
        <f>IF($B708="","",IF($B$702="","",IF($F$4=1,SUMIFS(SAÍDAS[Valor],SAÍDAS[Categoria],$B$702,SAÍDAS[Status],"Concluído",SAÍDAS[Mês],H$5,SAÍDAS[Ano],$B$5,SAÍDAS[Subcategoria],$B708),SUMIFS(SAÍDAS[Valor],SAÍDAS[Categoria],$B$702,SAÍDAS[Mês],H$5,SAÍDAS[Ano],$B$5,SAÍDAS[Subcategoria],$B708))))</f>
        <v/>
      </c>
      <c r="I708" s="61" t="str">
        <f>IF($B708="","",IF($B$702="","",IF($F$4=1,SUMIFS(SAÍDAS[Valor],SAÍDAS[Categoria],$B$702,SAÍDAS[Status],"Concluído",SAÍDAS[Mês],I$5,SAÍDAS[Ano],$B$5,SAÍDAS[Subcategoria],$B708),SUMIFS(SAÍDAS[Valor],SAÍDAS[Categoria],$B$702,SAÍDAS[Mês],I$5,SAÍDAS[Ano],$B$5,SAÍDAS[Subcategoria],$B708))))</f>
        <v/>
      </c>
      <c r="J708" s="61" t="str">
        <f>IF($B708="","",IF($B$702="","",IF($F$4=1,SUMIFS(SAÍDAS[Valor],SAÍDAS[Categoria],$B$702,SAÍDAS[Status],"Concluído",SAÍDAS[Mês],J$5,SAÍDAS[Ano],$B$5,SAÍDAS[Subcategoria],$B708),SUMIFS(SAÍDAS[Valor],SAÍDAS[Categoria],$B$702,SAÍDAS[Mês],J$5,SAÍDAS[Ano],$B$5,SAÍDAS[Subcategoria],$B708))))</f>
        <v/>
      </c>
      <c r="K708" s="61" t="str">
        <f>IF($B708="","",IF($B$702="","",IF($F$4=1,SUMIFS(SAÍDAS[Valor],SAÍDAS[Categoria],$B$702,SAÍDAS[Status],"Concluído",SAÍDAS[Mês],K$5,SAÍDAS[Ano],$B$5,SAÍDAS[Subcategoria],$B708),SUMIFS(SAÍDAS[Valor],SAÍDAS[Categoria],$B$702,SAÍDAS[Mês],K$5,SAÍDAS[Ano],$B$5,SAÍDAS[Subcategoria],$B708))))</f>
        <v/>
      </c>
      <c r="L708" s="61" t="str">
        <f>IF($B708="","",IF($B$702="","",IF($F$4=1,SUMIFS(SAÍDAS[Valor],SAÍDAS[Categoria],$B$702,SAÍDAS[Status],"Concluído",SAÍDAS[Mês],L$5,SAÍDAS[Ano],$B$5,SAÍDAS[Subcategoria],$B708),SUMIFS(SAÍDAS[Valor],SAÍDAS[Categoria],$B$702,SAÍDAS[Mês],L$5,SAÍDAS[Ano],$B$5,SAÍDAS[Subcategoria],$B708))))</f>
        <v/>
      </c>
      <c r="M708" s="61" t="str">
        <f>IF($B708="","",IF($B$702="","",IF($F$4=1,SUMIFS(SAÍDAS[Valor],SAÍDAS[Categoria],$B$702,SAÍDAS[Status],"Concluído",SAÍDAS[Mês],M$5,SAÍDAS[Ano],$B$5,SAÍDAS[Subcategoria],$B708),SUMIFS(SAÍDAS[Valor],SAÍDAS[Categoria],$B$702,SAÍDAS[Mês],M$5,SAÍDAS[Ano],$B$5,SAÍDAS[Subcategoria],$B708))))</f>
        <v/>
      </c>
      <c r="N708" s="61" t="str">
        <f>IF($B708="","",IF($B$702="","",IF($F$4=1,SUMIFS(SAÍDAS[Valor],SAÍDAS[Categoria],$B$702,SAÍDAS[Status],"Concluído",SAÍDAS[Mês],N$5,SAÍDAS[Ano],$B$5,SAÍDAS[Subcategoria],$B708),SUMIFS(SAÍDAS[Valor],SAÍDAS[Categoria],$B$702,SAÍDAS[Mês],N$5,SAÍDAS[Ano],$B$5,SAÍDAS[Subcategoria],$B708))))</f>
        <v/>
      </c>
      <c r="O708" s="57">
        <f t="shared" si="31"/>
        <v>0</v>
      </c>
    </row>
    <row r="709" spans="2:15" x14ac:dyDescent="0.3">
      <c r="B709" s="93" t="str">
        <f>IF('PLANO DE CONTAS'!J145="","",'PLANO DE CONTAS'!J145)</f>
        <v/>
      </c>
      <c r="C709" s="61" t="str">
        <f>IF($B709="","",IF($B$702="","",IF($F$4=1,SUMIFS(SAÍDAS[Valor],SAÍDAS[Categoria],$B$702,SAÍDAS[Status],"Concluído",SAÍDAS[Mês],C$5,SAÍDAS[Ano],$B$5,SAÍDAS[Subcategoria],$B709),SUMIFS(SAÍDAS[Valor],SAÍDAS[Categoria],$B$702,SAÍDAS[Mês],C$5,SAÍDAS[Ano],$B$5,SAÍDAS[Subcategoria],$B709))))</f>
        <v/>
      </c>
      <c r="D709" s="61" t="str">
        <f>IF($B709="","",IF($B$702="","",IF($F$4=1,SUMIFS(SAÍDAS[Valor],SAÍDAS[Categoria],$B$702,SAÍDAS[Status],"Concluído",SAÍDAS[Mês],D$5,SAÍDAS[Ano],$B$5,SAÍDAS[Subcategoria],$B709),SUMIFS(SAÍDAS[Valor],SAÍDAS[Categoria],$B$702,SAÍDAS[Mês],D$5,SAÍDAS[Ano],$B$5,SAÍDAS[Subcategoria],$B709))))</f>
        <v/>
      </c>
      <c r="E709" s="61" t="str">
        <f>IF($B709="","",IF($B$702="","",IF($F$4=1,SUMIFS(SAÍDAS[Valor],SAÍDAS[Categoria],$B$702,SAÍDAS[Status],"Concluído",SAÍDAS[Mês],E$5,SAÍDAS[Ano],$B$5,SAÍDAS[Subcategoria],$B709),SUMIFS(SAÍDAS[Valor],SAÍDAS[Categoria],$B$702,SAÍDAS[Mês],E$5,SAÍDAS[Ano],$B$5,SAÍDAS[Subcategoria],$B709))))</f>
        <v/>
      </c>
      <c r="F709" s="61" t="str">
        <f>IF($B709="","",IF($B$702="","",IF($F$4=1,SUMIFS(SAÍDAS[Valor],SAÍDAS[Categoria],$B$702,SAÍDAS[Status],"Concluído",SAÍDAS[Mês],F$5,SAÍDAS[Ano],$B$5,SAÍDAS[Subcategoria],$B709),SUMIFS(SAÍDAS[Valor],SAÍDAS[Categoria],$B$702,SAÍDAS[Mês],F$5,SAÍDAS[Ano],$B$5,SAÍDAS[Subcategoria],$B709))))</f>
        <v/>
      </c>
      <c r="G709" s="61" t="str">
        <f>IF($B709="","",IF($B$702="","",IF($F$4=1,SUMIFS(SAÍDAS[Valor],SAÍDAS[Categoria],$B$702,SAÍDAS[Status],"Concluído",SAÍDAS[Mês],G$5,SAÍDAS[Ano],$B$5,SAÍDAS[Subcategoria],$B709),SUMIFS(SAÍDAS[Valor],SAÍDAS[Categoria],$B$702,SAÍDAS[Mês],G$5,SAÍDAS[Ano],$B$5,SAÍDAS[Subcategoria],$B709))))</f>
        <v/>
      </c>
      <c r="H709" s="61" t="str">
        <f>IF($B709="","",IF($B$702="","",IF($F$4=1,SUMIFS(SAÍDAS[Valor],SAÍDAS[Categoria],$B$702,SAÍDAS[Status],"Concluído",SAÍDAS[Mês],H$5,SAÍDAS[Ano],$B$5,SAÍDAS[Subcategoria],$B709),SUMIFS(SAÍDAS[Valor],SAÍDAS[Categoria],$B$702,SAÍDAS[Mês],H$5,SAÍDAS[Ano],$B$5,SAÍDAS[Subcategoria],$B709))))</f>
        <v/>
      </c>
      <c r="I709" s="61" t="str">
        <f>IF($B709="","",IF($B$702="","",IF($F$4=1,SUMIFS(SAÍDAS[Valor],SAÍDAS[Categoria],$B$702,SAÍDAS[Status],"Concluído",SAÍDAS[Mês],I$5,SAÍDAS[Ano],$B$5,SAÍDAS[Subcategoria],$B709),SUMIFS(SAÍDAS[Valor],SAÍDAS[Categoria],$B$702,SAÍDAS[Mês],I$5,SAÍDAS[Ano],$B$5,SAÍDAS[Subcategoria],$B709))))</f>
        <v/>
      </c>
      <c r="J709" s="61" t="str">
        <f>IF($B709="","",IF($B$702="","",IF($F$4=1,SUMIFS(SAÍDAS[Valor],SAÍDAS[Categoria],$B$702,SAÍDAS[Status],"Concluído",SAÍDAS[Mês],J$5,SAÍDAS[Ano],$B$5,SAÍDAS[Subcategoria],$B709),SUMIFS(SAÍDAS[Valor],SAÍDAS[Categoria],$B$702,SAÍDAS[Mês],J$5,SAÍDAS[Ano],$B$5,SAÍDAS[Subcategoria],$B709))))</f>
        <v/>
      </c>
      <c r="K709" s="61" t="str">
        <f>IF($B709="","",IF($B$702="","",IF($F$4=1,SUMIFS(SAÍDAS[Valor],SAÍDAS[Categoria],$B$702,SAÍDAS[Status],"Concluído",SAÍDAS[Mês],K$5,SAÍDAS[Ano],$B$5,SAÍDAS[Subcategoria],$B709),SUMIFS(SAÍDAS[Valor],SAÍDAS[Categoria],$B$702,SAÍDAS[Mês],K$5,SAÍDAS[Ano],$B$5,SAÍDAS[Subcategoria],$B709))))</f>
        <v/>
      </c>
      <c r="L709" s="61" t="str">
        <f>IF($B709="","",IF($B$702="","",IF($F$4=1,SUMIFS(SAÍDAS[Valor],SAÍDAS[Categoria],$B$702,SAÍDAS[Status],"Concluído",SAÍDAS[Mês],L$5,SAÍDAS[Ano],$B$5,SAÍDAS[Subcategoria],$B709),SUMIFS(SAÍDAS[Valor],SAÍDAS[Categoria],$B$702,SAÍDAS[Mês],L$5,SAÍDAS[Ano],$B$5,SAÍDAS[Subcategoria],$B709))))</f>
        <v/>
      </c>
      <c r="M709" s="61" t="str">
        <f>IF($B709="","",IF($B$702="","",IF($F$4=1,SUMIFS(SAÍDAS[Valor],SAÍDAS[Categoria],$B$702,SAÍDAS[Status],"Concluído",SAÍDAS[Mês],M$5,SAÍDAS[Ano],$B$5,SAÍDAS[Subcategoria],$B709),SUMIFS(SAÍDAS[Valor],SAÍDAS[Categoria],$B$702,SAÍDAS[Mês],M$5,SAÍDAS[Ano],$B$5,SAÍDAS[Subcategoria],$B709))))</f>
        <v/>
      </c>
      <c r="N709" s="61" t="str">
        <f>IF($B709="","",IF($B$702="","",IF($F$4=1,SUMIFS(SAÍDAS[Valor],SAÍDAS[Categoria],$B$702,SAÍDAS[Status],"Concluído",SAÍDAS[Mês],N$5,SAÍDAS[Ano],$B$5,SAÍDAS[Subcategoria],$B709),SUMIFS(SAÍDAS[Valor],SAÍDAS[Categoria],$B$702,SAÍDAS[Mês],N$5,SAÍDAS[Ano],$B$5,SAÍDAS[Subcategoria],$B709))))</f>
        <v/>
      </c>
      <c r="O709" s="57">
        <f t="shared" si="31"/>
        <v>0</v>
      </c>
    </row>
    <row r="710" spans="2:15" x14ac:dyDescent="0.3">
      <c r="B710" s="93" t="str">
        <f>IF('PLANO DE CONTAS'!J146="","",'PLANO DE CONTAS'!J146)</f>
        <v/>
      </c>
      <c r="C710" s="61" t="str">
        <f>IF($B710="","",IF($B$702="","",IF($F$4=1,SUMIFS(SAÍDAS[Valor],SAÍDAS[Categoria],$B$702,SAÍDAS[Status],"Concluído",SAÍDAS[Mês],C$5,SAÍDAS[Ano],$B$5,SAÍDAS[Subcategoria],$B710),SUMIFS(SAÍDAS[Valor],SAÍDAS[Categoria],$B$702,SAÍDAS[Mês],C$5,SAÍDAS[Ano],$B$5,SAÍDAS[Subcategoria],$B710))))</f>
        <v/>
      </c>
      <c r="D710" s="61" t="str">
        <f>IF($B710="","",IF($B$702="","",IF($F$4=1,SUMIFS(SAÍDAS[Valor],SAÍDAS[Categoria],$B$702,SAÍDAS[Status],"Concluído",SAÍDAS[Mês],D$5,SAÍDAS[Ano],$B$5,SAÍDAS[Subcategoria],$B710),SUMIFS(SAÍDAS[Valor],SAÍDAS[Categoria],$B$702,SAÍDAS[Mês],D$5,SAÍDAS[Ano],$B$5,SAÍDAS[Subcategoria],$B710))))</f>
        <v/>
      </c>
      <c r="E710" s="61" t="str">
        <f>IF($B710="","",IF($B$702="","",IF($F$4=1,SUMIFS(SAÍDAS[Valor],SAÍDAS[Categoria],$B$702,SAÍDAS[Status],"Concluído",SAÍDAS[Mês],E$5,SAÍDAS[Ano],$B$5,SAÍDAS[Subcategoria],$B710),SUMIFS(SAÍDAS[Valor],SAÍDAS[Categoria],$B$702,SAÍDAS[Mês],E$5,SAÍDAS[Ano],$B$5,SAÍDAS[Subcategoria],$B710))))</f>
        <v/>
      </c>
      <c r="F710" s="61" t="str">
        <f>IF($B710="","",IF($B$702="","",IF($F$4=1,SUMIFS(SAÍDAS[Valor],SAÍDAS[Categoria],$B$702,SAÍDAS[Status],"Concluído",SAÍDAS[Mês],F$5,SAÍDAS[Ano],$B$5,SAÍDAS[Subcategoria],$B710),SUMIFS(SAÍDAS[Valor],SAÍDAS[Categoria],$B$702,SAÍDAS[Mês],F$5,SAÍDAS[Ano],$B$5,SAÍDAS[Subcategoria],$B710))))</f>
        <v/>
      </c>
      <c r="G710" s="61" t="str">
        <f>IF($B710="","",IF($B$702="","",IF($F$4=1,SUMIFS(SAÍDAS[Valor],SAÍDAS[Categoria],$B$702,SAÍDAS[Status],"Concluído",SAÍDAS[Mês],G$5,SAÍDAS[Ano],$B$5,SAÍDAS[Subcategoria],$B710),SUMIFS(SAÍDAS[Valor],SAÍDAS[Categoria],$B$702,SAÍDAS[Mês],G$5,SAÍDAS[Ano],$B$5,SAÍDAS[Subcategoria],$B710))))</f>
        <v/>
      </c>
      <c r="H710" s="61" t="str">
        <f>IF($B710="","",IF($B$702="","",IF($F$4=1,SUMIFS(SAÍDAS[Valor],SAÍDAS[Categoria],$B$702,SAÍDAS[Status],"Concluído",SAÍDAS[Mês],H$5,SAÍDAS[Ano],$B$5,SAÍDAS[Subcategoria],$B710),SUMIFS(SAÍDAS[Valor],SAÍDAS[Categoria],$B$702,SAÍDAS[Mês],H$5,SAÍDAS[Ano],$B$5,SAÍDAS[Subcategoria],$B710))))</f>
        <v/>
      </c>
      <c r="I710" s="61" t="str">
        <f>IF($B710="","",IF($B$702="","",IF($F$4=1,SUMIFS(SAÍDAS[Valor],SAÍDAS[Categoria],$B$702,SAÍDAS[Status],"Concluído",SAÍDAS[Mês],I$5,SAÍDAS[Ano],$B$5,SAÍDAS[Subcategoria],$B710),SUMIFS(SAÍDAS[Valor],SAÍDAS[Categoria],$B$702,SAÍDAS[Mês],I$5,SAÍDAS[Ano],$B$5,SAÍDAS[Subcategoria],$B710))))</f>
        <v/>
      </c>
      <c r="J710" s="61" t="str">
        <f>IF($B710="","",IF($B$702="","",IF($F$4=1,SUMIFS(SAÍDAS[Valor],SAÍDAS[Categoria],$B$702,SAÍDAS[Status],"Concluído",SAÍDAS[Mês],J$5,SAÍDAS[Ano],$B$5,SAÍDAS[Subcategoria],$B710),SUMIFS(SAÍDAS[Valor],SAÍDAS[Categoria],$B$702,SAÍDAS[Mês],J$5,SAÍDAS[Ano],$B$5,SAÍDAS[Subcategoria],$B710))))</f>
        <v/>
      </c>
      <c r="K710" s="61" t="str">
        <f>IF($B710="","",IF($B$702="","",IF($F$4=1,SUMIFS(SAÍDAS[Valor],SAÍDAS[Categoria],$B$702,SAÍDAS[Status],"Concluído",SAÍDAS[Mês],K$5,SAÍDAS[Ano],$B$5,SAÍDAS[Subcategoria],$B710),SUMIFS(SAÍDAS[Valor],SAÍDAS[Categoria],$B$702,SAÍDAS[Mês],K$5,SAÍDAS[Ano],$B$5,SAÍDAS[Subcategoria],$B710))))</f>
        <v/>
      </c>
      <c r="L710" s="61" t="str">
        <f>IF($B710="","",IF($B$702="","",IF($F$4=1,SUMIFS(SAÍDAS[Valor],SAÍDAS[Categoria],$B$702,SAÍDAS[Status],"Concluído",SAÍDAS[Mês],L$5,SAÍDAS[Ano],$B$5,SAÍDAS[Subcategoria],$B710),SUMIFS(SAÍDAS[Valor],SAÍDAS[Categoria],$B$702,SAÍDAS[Mês],L$5,SAÍDAS[Ano],$B$5,SAÍDAS[Subcategoria],$B710))))</f>
        <v/>
      </c>
      <c r="M710" s="61" t="str">
        <f>IF($B710="","",IF($B$702="","",IF($F$4=1,SUMIFS(SAÍDAS[Valor],SAÍDAS[Categoria],$B$702,SAÍDAS[Status],"Concluído",SAÍDAS[Mês],M$5,SAÍDAS[Ano],$B$5,SAÍDAS[Subcategoria],$B710),SUMIFS(SAÍDAS[Valor],SAÍDAS[Categoria],$B$702,SAÍDAS[Mês],M$5,SAÍDAS[Ano],$B$5,SAÍDAS[Subcategoria],$B710))))</f>
        <v/>
      </c>
      <c r="N710" s="61" t="str">
        <f>IF($B710="","",IF($B$702="","",IF($F$4=1,SUMIFS(SAÍDAS[Valor],SAÍDAS[Categoria],$B$702,SAÍDAS[Status],"Concluído",SAÍDAS[Mês],N$5,SAÍDAS[Ano],$B$5,SAÍDAS[Subcategoria],$B710),SUMIFS(SAÍDAS[Valor],SAÍDAS[Categoria],$B$702,SAÍDAS[Mês],N$5,SAÍDAS[Ano],$B$5,SAÍDAS[Subcategoria],$B710))))</f>
        <v/>
      </c>
      <c r="O710" s="57">
        <f t="shared" si="31"/>
        <v>0</v>
      </c>
    </row>
    <row r="711" spans="2:15" x14ac:dyDescent="0.3">
      <c r="B711" s="93" t="str">
        <f>IF('PLANO DE CONTAS'!J147="","",'PLANO DE CONTAS'!J147)</f>
        <v/>
      </c>
      <c r="C711" s="61" t="str">
        <f>IF($B711="","",IF($B$702="","",IF($F$4=1,SUMIFS(SAÍDAS[Valor],SAÍDAS[Categoria],$B$702,SAÍDAS[Status],"Concluído",SAÍDAS[Mês],C$5,SAÍDAS[Ano],$B$5,SAÍDAS[Subcategoria],$B711),SUMIFS(SAÍDAS[Valor],SAÍDAS[Categoria],$B$702,SAÍDAS[Mês],C$5,SAÍDAS[Ano],$B$5,SAÍDAS[Subcategoria],$B711))))</f>
        <v/>
      </c>
      <c r="D711" s="61" t="str">
        <f>IF($B711="","",IF($B$702="","",IF($F$4=1,SUMIFS(SAÍDAS[Valor],SAÍDAS[Categoria],$B$702,SAÍDAS[Status],"Concluído",SAÍDAS[Mês],D$5,SAÍDAS[Ano],$B$5,SAÍDAS[Subcategoria],$B711),SUMIFS(SAÍDAS[Valor],SAÍDAS[Categoria],$B$702,SAÍDAS[Mês],D$5,SAÍDAS[Ano],$B$5,SAÍDAS[Subcategoria],$B711))))</f>
        <v/>
      </c>
      <c r="E711" s="61" t="str">
        <f>IF($B711="","",IF($B$702="","",IF($F$4=1,SUMIFS(SAÍDAS[Valor],SAÍDAS[Categoria],$B$702,SAÍDAS[Status],"Concluído",SAÍDAS[Mês],E$5,SAÍDAS[Ano],$B$5,SAÍDAS[Subcategoria],$B711),SUMIFS(SAÍDAS[Valor],SAÍDAS[Categoria],$B$702,SAÍDAS[Mês],E$5,SAÍDAS[Ano],$B$5,SAÍDAS[Subcategoria],$B711))))</f>
        <v/>
      </c>
      <c r="F711" s="61" t="str">
        <f>IF($B711="","",IF($B$702="","",IF($F$4=1,SUMIFS(SAÍDAS[Valor],SAÍDAS[Categoria],$B$702,SAÍDAS[Status],"Concluído",SAÍDAS[Mês],F$5,SAÍDAS[Ano],$B$5,SAÍDAS[Subcategoria],$B711),SUMIFS(SAÍDAS[Valor],SAÍDAS[Categoria],$B$702,SAÍDAS[Mês],F$5,SAÍDAS[Ano],$B$5,SAÍDAS[Subcategoria],$B711))))</f>
        <v/>
      </c>
      <c r="G711" s="61" t="str">
        <f>IF($B711="","",IF($B$702="","",IF($F$4=1,SUMIFS(SAÍDAS[Valor],SAÍDAS[Categoria],$B$702,SAÍDAS[Status],"Concluído",SAÍDAS[Mês],G$5,SAÍDAS[Ano],$B$5,SAÍDAS[Subcategoria],$B711),SUMIFS(SAÍDAS[Valor],SAÍDAS[Categoria],$B$702,SAÍDAS[Mês],G$5,SAÍDAS[Ano],$B$5,SAÍDAS[Subcategoria],$B711))))</f>
        <v/>
      </c>
      <c r="H711" s="61" t="str">
        <f>IF($B711="","",IF($B$702="","",IF($F$4=1,SUMIFS(SAÍDAS[Valor],SAÍDAS[Categoria],$B$702,SAÍDAS[Status],"Concluído",SAÍDAS[Mês],H$5,SAÍDAS[Ano],$B$5,SAÍDAS[Subcategoria],$B711),SUMIFS(SAÍDAS[Valor],SAÍDAS[Categoria],$B$702,SAÍDAS[Mês],H$5,SAÍDAS[Ano],$B$5,SAÍDAS[Subcategoria],$B711))))</f>
        <v/>
      </c>
      <c r="I711" s="61" t="str">
        <f>IF($B711="","",IF($B$702="","",IF($F$4=1,SUMIFS(SAÍDAS[Valor],SAÍDAS[Categoria],$B$702,SAÍDAS[Status],"Concluído",SAÍDAS[Mês],I$5,SAÍDAS[Ano],$B$5,SAÍDAS[Subcategoria],$B711),SUMIFS(SAÍDAS[Valor],SAÍDAS[Categoria],$B$702,SAÍDAS[Mês],I$5,SAÍDAS[Ano],$B$5,SAÍDAS[Subcategoria],$B711))))</f>
        <v/>
      </c>
      <c r="J711" s="61" t="str">
        <f>IF($B711="","",IF($B$702="","",IF($F$4=1,SUMIFS(SAÍDAS[Valor],SAÍDAS[Categoria],$B$702,SAÍDAS[Status],"Concluído",SAÍDAS[Mês],J$5,SAÍDAS[Ano],$B$5,SAÍDAS[Subcategoria],$B711),SUMIFS(SAÍDAS[Valor],SAÍDAS[Categoria],$B$702,SAÍDAS[Mês],J$5,SAÍDAS[Ano],$B$5,SAÍDAS[Subcategoria],$B711))))</f>
        <v/>
      </c>
      <c r="K711" s="61" t="str">
        <f>IF($B711="","",IF($B$702="","",IF($F$4=1,SUMIFS(SAÍDAS[Valor],SAÍDAS[Categoria],$B$702,SAÍDAS[Status],"Concluído",SAÍDAS[Mês],K$5,SAÍDAS[Ano],$B$5,SAÍDAS[Subcategoria],$B711),SUMIFS(SAÍDAS[Valor],SAÍDAS[Categoria],$B$702,SAÍDAS[Mês],K$5,SAÍDAS[Ano],$B$5,SAÍDAS[Subcategoria],$B711))))</f>
        <v/>
      </c>
      <c r="L711" s="61" t="str">
        <f>IF($B711="","",IF($B$702="","",IF($F$4=1,SUMIFS(SAÍDAS[Valor],SAÍDAS[Categoria],$B$702,SAÍDAS[Status],"Concluído",SAÍDAS[Mês],L$5,SAÍDAS[Ano],$B$5,SAÍDAS[Subcategoria],$B711),SUMIFS(SAÍDAS[Valor],SAÍDAS[Categoria],$B$702,SAÍDAS[Mês],L$5,SAÍDAS[Ano],$B$5,SAÍDAS[Subcategoria],$B711))))</f>
        <v/>
      </c>
      <c r="M711" s="61" t="str">
        <f>IF($B711="","",IF($B$702="","",IF($F$4=1,SUMIFS(SAÍDAS[Valor],SAÍDAS[Categoria],$B$702,SAÍDAS[Status],"Concluído",SAÍDAS[Mês],M$5,SAÍDAS[Ano],$B$5,SAÍDAS[Subcategoria],$B711),SUMIFS(SAÍDAS[Valor],SAÍDAS[Categoria],$B$702,SAÍDAS[Mês],M$5,SAÍDAS[Ano],$B$5,SAÍDAS[Subcategoria],$B711))))</f>
        <v/>
      </c>
      <c r="N711" s="61" t="str">
        <f>IF($B711="","",IF($B$702="","",IF($F$4=1,SUMIFS(SAÍDAS[Valor],SAÍDAS[Categoria],$B$702,SAÍDAS[Status],"Concluído",SAÍDAS[Mês],N$5,SAÍDAS[Ano],$B$5,SAÍDAS[Subcategoria],$B711),SUMIFS(SAÍDAS[Valor],SAÍDAS[Categoria],$B$702,SAÍDAS[Mês],N$5,SAÍDAS[Ano],$B$5,SAÍDAS[Subcategoria],$B711))))</f>
        <v/>
      </c>
      <c r="O711" s="57">
        <f t="shared" si="31"/>
        <v>0</v>
      </c>
    </row>
    <row r="712" spans="2:15" x14ac:dyDescent="0.3">
      <c r="B712" s="93" t="str">
        <f>IF('PLANO DE CONTAS'!J148="","",'PLANO DE CONTAS'!J148)</f>
        <v/>
      </c>
      <c r="C712" s="61" t="str">
        <f>IF($B712="","",IF($B$702="","",IF($F$4=1,SUMIFS(SAÍDAS[Valor],SAÍDAS[Categoria],$B$702,SAÍDAS[Status],"Concluído",SAÍDAS[Mês],C$5,SAÍDAS[Ano],$B$5,SAÍDAS[Subcategoria],$B712),SUMIFS(SAÍDAS[Valor],SAÍDAS[Categoria],$B$702,SAÍDAS[Mês],C$5,SAÍDAS[Ano],$B$5,SAÍDAS[Subcategoria],$B712))))</f>
        <v/>
      </c>
      <c r="D712" s="61" t="str">
        <f>IF($B712="","",IF($B$702="","",IF($F$4=1,SUMIFS(SAÍDAS[Valor],SAÍDAS[Categoria],$B$702,SAÍDAS[Status],"Concluído",SAÍDAS[Mês],D$5,SAÍDAS[Ano],$B$5,SAÍDAS[Subcategoria],$B712),SUMIFS(SAÍDAS[Valor],SAÍDAS[Categoria],$B$702,SAÍDAS[Mês],D$5,SAÍDAS[Ano],$B$5,SAÍDAS[Subcategoria],$B712))))</f>
        <v/>
      </c>
      <c r="E712" s="61" t="str">
        <f>IF($B712="","",IF($B$702="","",IF($F$4=1,SUMIFS(SAÍDAS[Valor],SAÍDAS[Categoria],$B$702,SAÍDAS[Status],"Concluído",SAÍDAS[Mês],E$5,SAÍDAS[Ano],$B$5,SAÍDAS[Subcategoria],$B712),SUMIFS(SAÍDAS[Valor],SAÍDAS[Categoria],$B$702,SAÍDAS[Mês],E$5,SAÍDAS[Ano],$B$5,SAÍDAS[Subcategoria],$B712))))</f>
        <v/>
      </c>
      <c r="F712" s="61" t="str">
        <f>IF($B712="","",IF($B$702="","",IF($F$4=1,SUMIFS(SAÍDAS[Valor],SAÍDAS[Categoria],$B$702,SAÍDAS[Status],"Concluído",SAÍDAS[Mês],F$5,SAÍDAS[Ano],$B$5,SAÍDAS[Subcategoria],$B712),SUMIFS(SAÍDAS[Valor],SAÍDAS[Categoria],$B$702,SAÍDAS[Mês],F$5,SAÍDAS[Ano],$B$5,SAÍDAS[Subcategoria],$B712))))</f>
        <v/>
      </c>
      <c r="G712" s="61" t="str">
        <f>IF($B712="","",IF($B$702="","",IF($F$4=1,SUMIFS(SAÍDAS[Valor],SAÍDAS[Categoria],$B$702,SAÍDAS[Status],"Concluído",SAÍDAS[Mês],G$5,SAÍDAS[Ano],$B$5,SAÍDAS[Subcategoria],$B712),SUMIFS(SAÍDAS[Valor],SAÍDAS[Categoria],$B$702,SAÍDAS[Mês],G$5,SAÍDAS[Ano],$B$5,SAÍDAS[Subcategoria],$B712))))</f>
        <v/>
      </c>
      <c r="H712" s="61" t="str">
        <f>IF($B712="","",IF($B$702="","",IF($F$4=1,SUMIFS(SAÍDAS[Valor],SAÍDAS[Categoria],$B$702,SAÍDAS[Status],"Concluído",SAÍDAS[Mês],H$5,SAÍDAS[Ano],$B$5,SAÍDAS[Subcategoria],$B712),SUMIFS(SAÍDAS[Valor],SAÍDAS[Categoria],$B$702,SAÍDAS[Mês],H$5,SAÍDAS[Ano],$B$5,SAÍDAS[Subcategoria],$B712))))</f>
        <v/>
      </c>
      <c r="I712" s="61" t="str">
        <f>IF($B712="","",IF($B$702="","",IF($F$4=1,SUMIFS(SAÍDAS[Valor],SAÍDAS[Categoria],$B$702,SAÍDAS[Status],"Concluído",SAÍDAS[Mês],I$5,SAÍDAS[Ano],$B$5,SAÍDAS[Subcategoria],$B712),SUMIFS(SAÍDAS[Valor],SAÍDAS[Categoria],$B$702,SAÍDAS[Mês],I$5,SAÍDAS[Ano],$B$5,SAÍDAS[Subcategoria],$B712))))</f>
        <v/>
      </c>
      <c r="J712" s="61" t="str">
        <f>IF($B712="","",IF($B$702="","",IF($F$4=1,SUMIFS(SAÍDAS[Valor],SAÍDAS[Categoria],$B$702,SAÍDAS[Status],"Concluído",SAÍDAS[Mês],J$5,SAÍDAS[Ano],$B$5,SAÍDAS[Subcategoria],$B712),SUMIFS(SAÍDAS[Valor],SAÍDAS[Categoria],$B$702,SAÍDAS[Mês],J$5,SAÍDAS[Ano],$B$5,SAÍDAS[Subcategoria],$B712))))</f>
        <v/>
      </c>
      <c r="K712" s="61" t="str">
        <f>IF($B712="","",IF($B$702="","",IF($F$4=1,SUMIFS(SAÍDAS[Valor],SAÍDAS[Categoria],$B$702,SAÍDAS[Status],"Concluído",SAÍDAS[Mês],K$5,SAÍDAS[Ano],$B$5,SAÍDAS[Subcategoria],$B712),SUMIFS(SAÍDAS[Valor],SAÍDAS[Categoria],$B$702,SAÍDAS[Mês],K$5,SAÍDAS[Ano],$B$5,SAÍDAS[Subcategoria],$B712))))</f>
        <v/>
      </c>
      <c r="L712" s="61" t="str">
        <f>IF($B712="","",IF($B$702="","",IF($F$4=1,SUMIFS(SAÍDAS[Valor],SAÍDAS[Categoria],$B$702,SAÍDAS[Status],"Concluído",SAÍDAS[Mês],L$5,SAÍDAS[Ano],$B$5,SAÍDAS[Subcategoria],$B712),SUMIFS(SAÍDAS[Valor],SAÍDAS[Categoria],$B$702,SAÍDAS[Mês],L$5,SAÍDAS[Ano],$B$5,SAÍDAS[Subcategoria],$B712))))</f>
        <v/>
      </c>
      <c r="M712" s="61" t="str">
        <f>IF($B712="","",IF($B$702="","",IF($F$4=1,SUMIFS(SAÍDAS[Valor],SAÍDAS[Categoria],$B$702,SAÍDAS[Status],"Concluído",SAÍDAS[Mês],M$5,SAÍDAS[Ano],$B$5,SAÍDAS[Subcategoria],$B712),SUMIFS(SAÍDAS[Valor],SAÍDAS[Categoria],$B$702,SAÍDAS[Mês],M$5,SAÍDAS[Ano],$B$5,SAÍDAS[Subcategoria],$B712))))</f>
        <v/>
      </c>
      <c r="N712" s="61" t="str">
        <f>IF($B712="","",IF($B$702="","",IF($F$4=1,SUMIFS(SAÍDAS[Valor],SAÍDAS[Categoria],$B$702,SAÍDAS[Status],"Concluído",SAÍDAS[Mês],N$5,SAÍDAS[Ano],$B$5,SAÍDAS[Subcategoria],$B712),SUMIFS(SAÍDAS[Valor],SAÍDAS[Categoria],$B$702,SAÍDAS[Mês],N$5,SAÍDAS[Ano],$B$5,SAÍDAS[Subcategoria],$B712))))</f>
        <v/>
      </c>
      <c r="O712" s="57">
        <f t="shared" si="31"/>
        <v>0</v>
      </c>
    </row>
    <row r="713" spans="2:15" x14ac:dyDescent="0.3">
      <c r="B713" s="93" t="str">
        <f>IF('PLANO DE CONTAS'!J149="","",'PLANO DE CONTAS'!J149)</f>
        <v/>
      </c>
      <c r="C713" s="61" t="str">
        <f>IF($B713="","",IF($B$702="","",IF($F$4=1,SUMIFS(SAÍDAS[Valor],SAÍDAS[Categoria],$B$702,SAÍDAS[Status],"Concluído",SAÍDAS[Mês],C$5,SAÍDAS[Ano],$B$5,SAÍDAS[Subcategoria],$B713),SUMIFS(SAÍDAS[Valor],SAÍDAS[Categoria],$B$702,SAÍDAS[Mês],C$5,SAÍDAS[Ano],$B$5,SAÍDAS[Subcategoria],$B713))))</f>
        <v/>
      </c>
      <c r="D713" s="61" t="str">
        <f>IF($B713="","",IF($B$702="","",IF($F$4=1,SUMIFS(SAÍDAS[Valor],SAÍDAS[Categoria],$B$702,SAÍDAS[Status],"Concluído",SAÍDAS[Mês],D$5,SAÍDAS[Ano],$B$5,SAÍDAS[Subcategoria],$B713),SUMIFS(SAÍDAS[Valor],SAÍDAS[Categoria],$B$702,SAÍDAS[Mês],D$5,SAÍDAS[Ano],$B$5,SAÍDAS[Subcategoria],$B713))))</f>
        <v/>
      </c>
      <c r="E713" s="61" t="str">
        <f>IF($B713="","",IF($B$702="","",IF($F$4=1,SUMIFS(SAÍDAS[Valor],SAÍDAS[Categoria],$B$702,SAÍDAS[Status],"Concluído",SAÍDAS[Mês],E$5,SAÍDAS[Ano],$B$5,SAÍDAS[Subcategoria],$B713),SUMIFS(SAÍDAS[Valor],SAÍDAS[Categoria],$B$702,SAÍDAS[Mês],E$5,SAÍDAS[Ano],$B$5,SAÍDAS[Subcategoria],$B713))))</f>
        <v/>
      </c>
      <c r="F713" s="61" t="str">
        <f>IF($B713="","",IF($B$702="","",IF($F$4=1,SUMIFS(SAÍDAS[Valor],SAÍDAS[Categoria],$B$702,SAÍDAS[Status],"Concluído",SAÍDAS[Mês],F$5,SAÍDAS[Ano],$B$5,SAÍDAS[Subcategoria],$B713),SUMIFS(SAÍDAS[Valor],SAÍDAS[Categoria],$B$702,SAÍDAS[Mês],F$5,SAÍDAS[Ano],$B$5,SAÍDAS[Subcategoria],$B713))))</f>
        <v/>
      </c>
      <c r="G713" s="61" t="str">
        <f>IF($B713="","",IF($B$702="","",IF($F$4=1,SUMIFS(SAÍDAS[Valor],SAÍDAS[Categoria],$B$702,SAÍDAS[Status],"Concluído",SAÍDAS[Mês],G$5,SAÍDAS[Ano],$B$5,SAÍDAS[Subcategoria],$B713),SUMIFS(SAÍDAS[Valor],SAÍDAS[Categoria],$B$702,SAÍDAS[Mês],G$5,SAÍDAS[Ano],$B$5,SAÍDAS[Subcategoria],$B713))))</f>
        <v/>
      </c>
      <c r="H713" s="61" t="str">
        <f>IF($B713="","",IF($B$702="","",IF($F$4=1,SUMIFS(SAÍDAS[Valor],SAÍDAS[Categoria],$B$702,SAÍDAS[Status],"Concluído",SAÍDAS[Mês],H$5,SAÍDAS[Ano],$B$5,SAÍDAS[Subcategoria],$B713),SUMIFS(SAÍDAS[Valor],SAÍDAS[Categoria],$B$702,SAÍDAS[Mês],H$5,SAÍDAS[Ano],$B$5,SAÍDAS[Subcategoria],$B713))))</f>
        <v/>
      </c>
      <c r="I713" s="61" t="str">
        <f>IF($B713="","",IF($B$702="","",IF($F$4=1,SUMIFS(SAÍDAS[Valor],SAÍDAS[Categoria],$B$702,SAÍDAS[Status],"Concluído",SAÍDAS[Mês],I$5,SAÍDAS[Ano],$B$5,SAÍDAS[Subcategoria],$B713),SUMIFS(SAÍDAS[Valor],SAÍDAS[Categoria],$B$702,SAÍDAS[Mês],I$5,SAÍDAS[Ano],$B$5,SAÍDAS[Subcategoria],$B713))))</f>
        <v/>
      </c>
      <c r="J713" s="61" t="str">
        <f>IF($B713="","",IF($B$702="","",IF($F$4=1,SUMIFS(SAÍDAS[Valor],SAÍDAS[Categoria],$B$702,SAÍDAS[Status],"Concluído",SAÍDAS[Mês],J$5,SAÍDAS[Ano],$B$5,SAÍDAS[Subcategoria],$B713),SUMIFS(SAÍDAS[Valor],SAÍDAS[Categoria],$B$702,SAÍDAS[Mês],J$5,SAÍDAS[Ano],$B$5,SAÍDAS[Subcategoria],$B713))))</f>
        <v/>
      </c>
      <c r="K713" s="61" t="str">
        <f>IF($B713="","",IF($B$702="","",IF($F$4=1,SUMIFS(SAÍDAS[Valor],SAÍDAS[Categoria],$B$702,SAÍDAS[Status],"Concluído",SAÍDAS[Mês],K$5,SAÍDAS[Ano],$B$5,SAÍDAS[Subcategoria],$B713),SUMIFS(SAÍDAS[Valor],SAÍDAS[Categoria],$B$702,SAÍDAS[Mês],K$5,SAÍDAS[Ano],$B$5,SAÍDAS[Subcategoria],$B713))))</f>
        <v/>
      </c>
      <c r="L713" s="61" t="str">
        <f>IF($B713="","",IF($B$702="","",IF($F$4=1,SUMIFS(SAÍDAS[Valor],SAÍDAS[Categoria],$B$702,SAÍDAS[Status],"Concluído",SAÍDAS[Mês],L$5,SAÍDAS[Ano],$B$5,SAÍDAS[Subcategoria],$B713),SUMIFS(SAÍDAS[Valor],SAÍDAS[Categoria],$B$702,SAÍDAS[Mês],L$5,SAÍDAS[Ano],$B$5,SAÍDAS[Subcategoria],$B713))))</f>
        <v/>
      </c>
      <c r="M713" s="61" t="str">
        <f>IF($B713="","",IF($B$702="","",IF($F$4=1,SUMIFS(SAÍDAS[Valor],SAÍDAS[Categoria],$B$702,SAÍDAS[Status],"Concluído",SAÍDAS[Mês],M$5,SAÍDAS[Ano],$B$5,SAÍDAS[Subcategoria],$B713),SUMIFS(SAÍDAS[Valor],SAÍDAS[Categoria],$B$702,SAÍDAS[Mês],M$5,SAÍDAS[Ano],$B$5,SAÍDAS[Subcategoria],$B713))))</f>
        <v/>
      </c>
      <c r="N713" s="61" t="str">
        <f>IF($B713="","",IF($B$702="","",IF($F$4=1,SUMIFS(SAÍDAS[Valor],SAÍDAS[Categoria],$B$702,SAÍDAS[Status],"Concluído",SAÍDAS[Mês],N$5,SAÍDAS[Ano],$B$5,SAÍDAS[Subcategoria],$B713),SUMIFS(SAÍDAS[Valor],SAÍDAS[Categoria],$B$702,SAÍDAS[Mês],N$5,SAÍDAS[Ano],$B$5,SAÍDAS[Subcategoria],$B713))))</f>
        <v/>
      </c>
      <c r="O713" s="57">
        <f t="shared" si="31"/>
        <v>0</v>
      </c>
    </row>
    <row r="714" spans="2:15" x14ac:dyDescent="0.3">
      <c r="B714" s="93" t="str">
        <f>IF('PLANO DE CONTAS'!J150="","",'PLANO DE CONTAS'!J150)</f>
        <v/>
      </c>
      <c r="C714" s="61" t="str">
        <f>IF($B714="","",IF($B$702="","",IF($F$4=1,SUMIFS(SAÍDAS[Valor],SAÍDAS[Categoria],$B$702,SAÍDAS[Status],"Concluído",SAÍDAS[Mês],C$5,SAÍDAS[Ano],$B$5,SAÍDAS[Subcategoria],$B714),SUMIFS(SAÍDAS[Valor],SAÍDAS[Categoria],$B$702,SAÍDAS[Mês],C$5,SAÍDAS[Ano],$B$5,SAÍDAS[Subcategoria],$B714))))</f>
        <v/>
      </c>
      <c r="D714" s="61" t="str">
        <f>IF($B714="","",IF($B$702="","",IF($F$4=1,SUMIFS(SAÍDAS[Valor],SAÍDAS[Categoria],$B$702,SAÍDAS[Status],"Concluído",SAÍDAS[Mês],D$5,SAÍDAS[Ano],$B$5,SAÍDAS[Subcategoria],$B714),SUMIFS(SAÍDAS[Valor],SAÍDAS[Categoria],$B$702,SAÍDAS[Mês],D$5,SAÍDAS[Ano],$B$5,SAÍDAS[Subcategoria],$B714))))</f>
        <v/>
      </c>
      <c r="E714" s="61" t="str">
        <f>IF($B714="","",IF($B$702="","",IF($F$4=1,SUMIFS(SAÍDAS[Valor],SAÍDAS[Categoria],$B$702,SAÍDAS[Status],"Concluído",SAÍDAS[Mês],E$5,SAÍDAS[Ano],$B$5,SAÍDAS[Subcategoria],$B714),SUMIFS(SAÍDAS[Valor],SAÍDAS[Categoria],$B$702,SAÍDAS[Mês],E$5,SAÍDAS[Ano],$B$5,SAÍDAS[Subcategoria],$B714))))</f>
        <v/>
      </c>
      <c r="F714" s="61" t="str">
        <f>IF($B714="","",IF($B$702="","",IF($F$4=1,SUMIFS(SAÍDAS[Valor],SAÍDAS[Categoria],$B$702,SAÍDAS[Status],"Concluído",SAÍDAS[Mês],F$5,SAÍDAS[Ano],$B$5,SAÍDAS[Subcategoria],$B714),SUMIFS(SAÍDAS[Valor],SAÍDAS[Categoria],$B$702,SAÍDAS[Mês],F$5,SAÍDAS[Ano],$B$5,SAÍDAS[Subcategoria],$B714))))</f>
        <v/>
      </c>
      <c r="G714" s="61" t="str">
        <f>IF($B714="","",IF($B$702="","",IF($F$4=1,SUMIFS(SAÍDAS[Valor],SAÍDAS[Categoria],$B$702,SAÍDAS[Status],"Concluído",SAÍDAS[Mês],G$5,SAÍDAS[Ano],$B$5,SAÍDAS[Subcategoria],$B714),SUMIFS(SAÍDAS[Valor],SAÍDAS[Categoria],$B$702,SAÍDAS[Mês],G$5,SAÍDAS[Ano],$B$5,SAÍDAS[Subcategoria],$B714))))</f>
        <v/>
      </c>
      <c r="H714" s="61" t="str">
        <f>IF($B714="","",IF($B$702="","",IF($F$4=1,SUMIFS(SAÍDAS[Valor],SAÍDAS[Categoria],$B$702,SAÍDAS[Status],"Concluído",SAÍDAS[Mês],H$5,SAÍDAS[Ano],$B$5,SAÍDAS[Subcategoria],$B714),SUMIFS(SAÍDAS[Valor],SAÍDAS[Categoria],$B$702,SAÍDAS[Mês],H$5,SAÍDAS[Ano],$B$5,SAÍDAS[Subcategoria],$B714))))</f>
        <v/>
      </c>
      <c r="I714" s="61" t="str">
        <f>IF($B714="","",IF($B$702="","",IF($F$4=1,SUMIFS(SAÍDAS[Valor],SAÍDAS[Categoria],$B$702,SAÍDAS[Status],"Concluído",SAÍDAS[Mês],I$5,SAÍDAS[Ano],$B$5,SAÍDAS[Subcategoria],$B714),SUMIFS(SAÍDAS[Valor],SAÍDAS[Categoria],$B$702,SAÍDAS[Mês],I$5,SAÍDAS[Ano],$B$5,SAÍDAS[Subcategoria],$B714))))</f>
        <v/>
      </c>
      <c r="J714" s="61" t="str">
        <f>IF($B714="","",IF($B$702="","",IF($F$4=1,SUMIFS(SAÍDAS[Valor],SAÍDAS[Categoria],$B$702,SAÍDAS[Status],"Concluído",SAÍDAS[Mês],J$5,SAÍDAS[Ano],$B$5,SAÍDAS[Subcategoria],$B714),SUMIFS(SAÍDAS[Valor],SAÍDAS[Categoria],$B$702,SAÍDAS[Mês],J$5,SAÍDAS[Ano],$B$5,SAÍDAS[Subcategoria],$B714))))</f>
        <v/>
      </c>
      <c r="K714" s="61" t="str">
        <f>IF($B714="","",IF($B$702="","",IF($F$4=1,SUMIFS(SAÍDAS[Valor],SAÍDAS[Categoria],$B$702,SAÍDAS[Status],"Concluído",SAÍDAS[Mês],K$5,SAÍDAS[Ano],$B$5,SAÍDAS[Subcategoria],$B714),SUMIFS(SAÍDAS[Valor],SAÍDAS[Categoria],$B$702,SAÍDAS[Mês],K$5,SAÍDAS[Ano],$B$5,SAÍDAS[Subcategoria],$B714))))</f>
        <v/>
      </c>
      <c r="L714" s="61" t="str">
        <f>IF($B714="","",IF($B$702="","",IF($F$4=1,SUMIFS(SAÍDAS[Valor],SAÍDAS[Categoria],$B$702,SAÍDAS[Status],"Concluído",SAÍDAS[Mês],L$5,SAÍDAS[Ano],$B$5,SAÍDAS[Subcategoria],$B714),SUMIFS(SAÍDAS[Valor],SAÍDAS[Categoria],$B$702,SAÍDAS[Mês],L$5,SAÍDAS[Ano],$B$5,SAÍDAS[Subcategoria],$B714))))</f>
        <v/>
      </c>
      <c r="M714" s="61" t="str">
        <f>IF($B714="","",IF($B$702="","",IF($F$4=1,SUMIFS(SAÍDAS[Valor],SAÍDAS[Categoria],$B$702,SAÍDAS[Status],"Concluído",SAÍDAS[Mês],M$5,SAÍDAS[Ano],$B$5,SAÍDAS[Subcategoria],$B714),SUMIFS(SAÍDAS[Valor],SAÍDAS[Categoria],$B$702,SAÍDAS[Mês],M$5,SAÍDAS[Ano],$B$5,SAÍDAS[Subcategoria],$B714))))</f>
        <v/>
      </c>
      <c r="N714" s="61" t="str">
        <f>IF($B714="","",IF($B$702="","",IF($F$4=1,SUMIFS(SAÍDAS[Valor],SAÍDAS[Categoria],$B$702,SAÍDAS[Status],"Concluído",SAÍDAS[Mês],N$5,SAÍDAS[Ano],$B$5,SAÍDAS[Subcategoria],$B714),SUMIFS(SAÍDAS[Valor],SAÍDAS[Categoria],$B$702,SAÍDAS[Mês],N$5,SAÍDAS[Ano],$B$5,SAÍDAS[Subcategoria],$B714))))</f>
        <v/>
      </c>
      <c r="O714" s="57">
        <f t="shared" si="31"/>
        <v>0</v>
      </c>
    </row>
    <row r="715" spans="2:15" x14ac:dyDescent="0.3">
      <c r="B715" s="93" t="str">
        <f>IF('PLANO DE CONTAS'!J151="","",'PLANO DE CONTAS'!J151)</f>
        <v/>
      </c>
      <c r="C715" s="61" t="str">
        <f>IF($B715="","",IF($B$702="","",IF($F$4=1,SUMIFS(SAÍDAS[Valor],SAÍDAS[Categoria],$B$702,SAÍDAS[Status],"Concluído",SAÍDAS[Mês],C$5,SAÍDAS[Ano],$B$5,SAÍDAS[Subcategoria],$B715),SUMIFS(SAÍDAS[Valor],SAÍDAS[Categoria],$B$702,SAÍDAS[Mês],C$5,SAÍDAS[Ano],$B$5,SAÍDAS[Subcategoria],$B715))))</f>
        <v/>
      </c>
      <c r="D715" s="61" t="str">
        <f>IF($B715="","",IF($B$702="","",IF($F$4=1,SUMIFS(SAÍDAS[Valor],SAÍDAS[Categoria],$B$702,SAÍDAS[Status],"Concluído",SAÍDAS[Mês],D$5,SAÍDAS[Ano],$B$5,SAÍDAS[Subcategoria],$B715),SUMIFS(SAÍDAS[Valor],SAÍDAS[Categoria],$B$702,SAÍDAS[Mês],D$5,SAÍDAS[Ano],$B$5,SAÍDAS[Subcategoria],$B715))))</f>
        <v/>
      </c>
      <c r="E715" s="61" t="str">
        <f>IF($B715="","",IF($B$702="","",IF($F$4=1,SUMIFS(SAÍDAS[Valor],SAÍDAS[Categoria],$B$702,SAÍDAS[Status],"Concluído",SAÍDAS[Mês],E$5,SAÍDAS[Ano],$B$5,SAÍDAS[Subcategoria],$B715),SUMIFS(SAÍDAS[Valor],SAÍDAS[Categoria],$B$702,SAÍDAS[Mês],E$5,SAÍDAS[Ano],$B$5,SAÍDAS[Subcategoria],$B715))))</f>
        <v/>
      </c>
      <c r="F715" s="61" t="str">
        <f>IF($B715="","",IF($B$702="","",IF($F$4=1,SUMIFS(SAÍDAS[Valor],SAÍDAS[Categoria],$B$702,SAÍDAS[Status],"Concluído",SAÍDAS[Mês],F$5,SAÍDAS[Ano],$B$5,SAÍDAS[Subcategoria],$B715),SUMIFS(SAÍDAS[Valor],SAÍDAS[Categoria],$B$702,SAÍDAS[Mês],F$5,SAÍDAS[Ano],$B$5,SAÍDAS[Subcategoria],$B715))))</f>
        <v/>
      </c>
      <c r="G715" s="61" t="str">
        <f>IF($B715="","",IF($B$702="","",IF($F$4=1,SUMIFS(SAÍDAS[Valor],SAÍDAS[Categoria],$B$702,SAÍDAS[Status],"Concluído",SAÍDAS[Mês],G$5,SAÍDAS[Ano],$B$5,SAÍDAS[Subcategoria],$B715),SUMIFS(SAÍDAS[Valor],SAÍDAS[Categoria],$B$702,SAÍDAS[Mês],G$5,SAÍDAS[Ano],$B$5,SAÍDAS[Subcategoria],$B715))))</f>
        <v/>
      </c>
      <c r="H715" s="61" t="str">
        <f>IF($B715="","",IF($B$702="","",IF($F$4=1,SUMIFS(SAÍDAS[Valor],SAÍDAS[Categoria],$B$702,SAÍDAS[Status],"Concluído",SAÍDAS[Mês],H$5,SAÍDAS[Ano],$B$5,SAÍDAS[Subcategoria],$B715),SUMIFS(SAÍDAS[Valor],SAÍDAS[Categoria],$B$702,SAÍDAS[Mês],H$5,SAÍDAS[Ano],$B$5,SAÍDAS[Subcategoria],$B715))))</f>
        <v/>
      </c>
      <c r="I715" s="61" t="str">
        <f>IF($B715="","",IF($B$702="","",IF($F$4=1,SUMIFS(SAÍDAS[Valor],SAÍDAS[Categoria],$B$702,SAÍDAS[Status],"Concluído",SAÍDAS[Mês],I$5,SAÍDAS[Ano],$B$5,SAÍDAS[Subcategoria],$B715),SUMIFS(SAÍDAS[Valor],SAÍDAS[Categoria],$B$702,SAÍDAS[Mês],I$5,SAÍDAS[Ano],$B$5,SAÍDAS[Subcategoria],$B715))))</f>
        <v/>
      </c>
      <c r="J715" s="61" t="str">
        <f>IF($B715="","",IF($B$702="","",IF($F$4=1,SUMIFS(SAÍDAS[Valor],SAÍDAS[Categoria],$B$702,SAÍDAS[Status],"Concluído",SAÍDAS[Mês],J$5,SAÍDAS[Ano],$B$5,SAÍDAS[Subcategoria],$B715),SUMIFS(SAÍDAS[Valor],SAÍDAS[Categoria],$B$702,SAÍDAS[Mês],J$5,SAÍDAS[Ano],$B$5,SAÍDAS[Subcategoria],$B715))))</f>
        <v/>
      </c>
      <c r="K715" s="61" t="str">
        <f>IF($B715="","",IF($B$702="","",IF($F$4=1,SUMIFS(SAÍDAS[Valor],SAÍDAS[Categoria],$B$702,SAÍDAS[Status],"Concluído",SAÍDAS[Mês],K$5,SAÍDAS[Ano],$B$5,SAÍDAS[Subcategoria],$B715),SUMIFS(SAÍDAS[Valor],SAÍDAS[Categoria],$B$702,SAÍDAS[Mês],K$5,SAÍDAS[Ano],$B$5,SAÍDAS[Subcategoria],$B715))))</f>
        <v/>
      </c>
      <c r="L715" s="61" t="str">
        <f>IF($B715="","",IF($B$702="","",IF($F$4=1,SUMIFS(SAÍDAS[Valor],SAÍDAS[Categoria],$B$702,SAÍDAS[Status],"Concluído",SAÍDAS[Mês],L$5,SAÍDAS[Ano],$B$5,SAÍDAS[Subcategoria],$B715),SUMIFS(SAÍDAS[Valor],SAÍDAS[Categoria],$B$702,SAÍDAS[Mês],L$5,SAÍDAS[Ano],$B$5,SAÍDAS[Subcategoria],$B715))))</f>
        <v/>
      </c>
      <c r="M715" s="61" t="str">
        <f>IF($B715="","",IF($B$702="","",IF($F$4=1,SUMIFS(SAÍDAS[Valor],SAÍDAS[Categoria],$B$702,SAÍDAS[Status],"Concluído",SAÍDAS[Mês],M$5,SAÍDAS[Ano],$B$5,SAÍDAS[Subcategoria],$B715),SUMIFS(SAÍDAS[Valor],SAÍDAS[Categoria],$B$702,SAÍDAS[Mês],M$5,SAÍDAS[Ano],$B$5,SAÍDAS[Subcategoria],$B715))))</f>
        <v/>
      </c>
      <c r="N715" s="61" t="str">
        <f>IF($B715="","",IF($B$702="","",IF($F$4=1,SUMIFS(SAÍDAS[Valor],SAÍDAS[Categoria],$B$702,SAÍDAS[Status],"Concluído",SAÍDAS[Mês],N$5,SAÍDAS[Ano],$B$5,SAÍDAS[Subcategoria],$B715),SUMIFS(SAÍDAS[Valor],SAÍDAS[Categoria],$B$702,SAÍDAS[Mês],N$5,SAÍDAS[Ano],$B$5,SAÍDAS[Subcategoria],$B715))))</f>
        <v/>
      </c>
      <c r="O715" s="57">
        <f t="shared" si="31"/>
        <v>0</v>
      </c>
    </row>
    <row r="716" spans="2:15" x14ac:dyDescent="0.3">
      <c r="B716" s="93" t="str">
        <f>IF('PLANO DE CONTAS'!J152="","",'PLANO DE CONTAS'!J152)</f>
        <v/>
      </c>
      <c r="C716" s="61" t="str">
        <f>IF($B716="","",IF($B$702="","",IF($F$4=1,SUMIFS(SAÍDAS[Valor],SAÍDAS[Categoria],$B$702,SAÍDAS[Status],"Concluído",SAÍDAS[Mês],C$5,SAÍDAS[Ano],$B$5,SAÍDAS[Subcategoria],$B716),SUMIFS(SAÍDAS[Valor],SAÍDAS[Categoria],$B$702,SAÍDAS[Mês],C$5,SAÍDAS[Ano],$B$5,SAÍDAS[Subcategoria],$B716))))</f>
        <v/>
      </c>
      <c r="D716" s="61" t="str">
        <f>IF($B716="","",IF($B$702="","",IF($F$4=1,SUMIFS(SAÍDAS[Valor],SAÍDAS[Categoria],$B$702,SAÍDAS[Status],"Concluído",SAÍDAS[Mês],D$5,SAÍDAS[Ano],$B$5,SAÍDAS[Subcategoria],$B716),SUMIFS(SAÍDAS[Valor],SAÍDAS[Categoria],$B$702,SAÍDAS[Mês],D$5,SAÍDAS[Ano],$B$5,SAÍDAS[Subcategoria],$B716))))</f>
        <v/>
      </c>
      <c r="E716" s="61" t="str">
        <f>IF($B716="","",IF($B$702="","",IF($F$4=1,SUMIFS(SAÍDAS[Valor],SAÍDAS[Categoria],$B$702,SAÍDAS[Status],"Concluído",SAÍDAS[Mês],E$5,SAÍDAS[Ano],$B$5,SAÍDAS[Subcategoria],$B716),SUMIFS(SAÍDAS[Valor],SAÍDAS[Categoria],$B$702,SAÍDAS[Mês],E$5,SAÍDAS[Ano],$B$5,SAÍDAS[Subcategoria],$B716))))</f>
        <v/>
      </c>
      <c r="F716" s="61" t="str">
        <f>IF($B716="","",IF($B$702="","",IF($F$4=1,SUMIFS(SAÍDAS[Valor],SAÍDAS[Categoria],$B$702,SAÍDAS[Status],"Concluído",SAÍDAS[Mês],F$5,SAÍDAS[Ano],$B$5,SAÍDAS[Subcategoria],$B716),SUMIFS(SAÍDAS[Valor],SAÍDAS[Categoria],$B$702,SAÍDAS[Mês],F$5,SAÍDAS[Ano],$B$5,SAÍDAS[Subcategoria],$B716))))</f>
        <v/>
      </c>
      <c r="G716" s="61" t="str">
        <f>IF($B716="","",IF($B$702="","",IF($F$4=1,SUMIFS(SAÍDAS[Valor],SAÍDAS[Categoria],$B$702,SAÍDAS[Status],"Concluído",SAÍDAS[Mês],G$5,SAÍDAS[Ano],$B$5,SAÍDAS[Subcategoria],$B716),SUMIFS(SAÍDAS[Valor],SAÍDAS[Categoria],$B$702,SAÍDAS[Mês],G$5,SAÍDAS[Ano],$B$5,SAÍDAS[Subcategoria],$B716))))</f>
        <v/>
      </c>
      <c r="H716" s="61" t="str">
        <f>IF($B716="","",IF($B$702="","",IF($F$4=1,SUMIFS(SAÍDAS[Valor],SAÍDAS[Categoria],$B$702,SAÍDAS[Status],"Concluído",SAÍDAS[Mês],H$5,SAÍDAS[Ano],$B$5,SAÍDAS[Subcategoria],$B716),SUMIFS(SAÍDAS[Valor],SAÍDAS[Categoria],$B$702,SAÍDAS[Mês],H$5,SAÍDAS[Ano],$B$5,SAÍDAS[Subcategoria],$B716))))</f>
        <v/>
      </c>
      <c r="I716" s="61" t="str">
        <f>IF($B716="","",IF($B$702="","",IF($F$4=1,SUMIFS(SAÍDAS[Valor],SAÍDAS[Categoria],$B$702,SAÍDAS[Status],"Concluído",SAÍDAS[Mês],I$5,SAÍDAS[Ano],$B$5,SAÍDAS[Subcategoria],$B716),SUMIFS(SAÍDAS[Valor],SAÍDAS[Categoria],$B$702,SAÍDAS[Mês],I$5,SAÍDAS[Ano],$B$5,SAÍDAS[Subcategoria],$B716))))</f>
        <v/>
      </c>
      <c r="J716" s="61" t="str">
        <f>IF($B716="","",IF($B$702="","",IF($F$4=1,SUMIFS(SAÍDAS[Valor],SAÍDAS[Categoria],$B$702,SAÍDAS[Status],"Concluído",SAÍDAS[Mês],J$5,SAÍDAS[Ano],$B$5,SAÍDAS[Subcategoria],$B716),SUMIFS(SAÍDAS[Valor],SAÍDAS[Categoria],$B$702,SAÍDAS[Mês],J$5,SAÍDAS[Ano],$B$5,SAÍDAS[Subcategoria],$B716))))</f>
        <v/>
      </c>
      <c r="K716" s="61" t="str">
        <f>IF($B716="","",IF($B$702="","",IF($F$4=1,SUMIFS(SAÍDAS[Valor],SAÍDAS[Categoria],$B$702,SAÍDAS[Status],"Concluído",SAÍDAS[Mês],K$5,SAÍDAS[Ano],$B$5,SAÍDAS[Subcategoria],$B716),SUMIFS(SAÍDAS[Valor],SAÍDAS[Categoria],$B$702,SAÍDAS[Mês],K$5,SAÍDAS[Ano],$B$5,SAÍDAS[Subcategoria],$B716))))</f>
        <v/>
      </c>
      <c r="L716" s="61" t="str">
        <f>IF($B716="","",IF($B$702="","",IF($F$4=1,SUMIFS(SAÍDAS[Valor],SAÍDAS[Categoria],$B$702,SAÍDAS[Status],"Concluído",SAÍDAS[Mês],L$5,SAÍDAS[Ano],$B$5,SAÍDAS[Subcategoria],$B716),SUMIFS(SAÍDAS[Valor],SAÍDAS[Categoria],$B$702,SAÍDAS[Mês],L$5,SAÍDAS[Ano],$B$5,SAÍDAS[Subcategoria],$B716))))</f>
        <v/>
      </c>
      <c r="M716" s="61" t="str">
        <f>IF($B716="","",IF($B$702="","",IF($F$4=1,SUMIFS(SAÍDAS[Valor],SAÍDAS[Categoria],$B$702,SAÍDAS[Status],"Concluído",SAÍDAS[Mês],M$5,SAÍDAS[Ano],$B$5,SAÍDAS[Subcategoria],$B716),SUMIFS(SAÍDAS[Valor],SAÍDAS[Categoria],$B$702,SAÍDAS[Mês],M$5,SAÍDAS[Ano],$B$5,SAÍDAS[Subcategoria],$B716))))</f>
        <v/>
      </c>
      <c r="N716" s="61" t="str">
        <f>IF($B716="","",IF($B$702="","",IF($F$4=1,SUMIFS(SAÍDAS[Valor],SAÍDAS[Categoria],$B$702,SAÍDAS[Status],"Concluído",SAÍDAS[Mês],N$5,SAÍDAS[Ano],$B$5,SAÍDAS[Subcategoria],$B716),SUMIFS(SAÍDAS[Valor],SAÍDAS[Categoria],$B$702,SAÍDAS[Mês],N$5,SAÍDAS[Ano],$B$5,SAÍDAS[Subcategoria],$B716))))</f>
        <v/>
      </c>
      <c r="O716" s="57">
        <f t="shared" si="31"/>
        <v>0</v>
      </c>
    </row>
    <row r="717" spans="2:15" x14ac:dyDescent="0.3">
      <c r="B717" s="93" t="str">
        <f>IF('PLANO DE CONTAS'!J153="","",'PLANO DE CONTAS'!J153)</f>
        <v/>
      </c>
      <c r="C717" s="61" t="str">
        <f>IF($B717="","",IF($B$702="","",IF($F$4=1,SUMIFS(SAÍDAS[Valor],SAÍDAS[Categoria],$B$702,SAÍDAS[Status],"Concluído",SAÍDAS[Mês],C$5,SAÍDAS[Ano],$B$5,SAÍDAS[Subcategoria],$B717),SUMIFS(SAÍDAS[Valor],SAÍDAS[Categoria],$B$702,SAÍDAS[Mês],C$5,SAÍDAS[Ano],$B$5,SAÍDAS[Subcategoria],$B717))))</f>
        <v/>
      </c>
      <c r="D717" s="61" t="str">
        <f>IF($B717="","",IF($B$702="","",IF($F$4=1,SUMIFS(SAÍDAS[Valor],SAÍDAS[Categoria],$B$702,SAÍDAS[Status],"Concluído",SAÍDAS[Mês],D$5,SAÍDAS[Ano],$B$5,SAÍDAS[Subcategoria],$B717),SUMIFS(SAÍDAS[Valor],SAÍDAS[Categoria],$B$702,SAÍDAS[Mês],D$5,SAÍDAS[Ano],$B$5,SAÍDAS[Subcategoria],$B717))))</f>
        <v/>
      </c>
      <c r="E717" s="61" t="str">
        <f>IF($B717="","",IF($B$702="","",IF($F$4=1,SUMIFS(SAÍDAS[Valor],SAÍDAS[Categoria],$B$702,SAÍDAS[Status],"Concluído",SAÍDAS[Mês],E$5,SAÍDAS[Ano],$B$5,SAÍDAS[Subcategoria],$B717),SUMIFS(SAÍDAS[Valor],SAÍDAS[Categoria],$B$702,SAÍDAS[Mês],E$5,SAÍDAS[Ano],$B$5,SAÍDAS[Subcategoria],$B717))))</f>
        <v/>
      </c>
      <c r="F717" s="61" t="str">
        <f>IF($B717="","",IF($B$702="","",IF($F$4=1,SUMIFS(SAÍDAS[Valor],SAÍDAS[Categoria],$B$702,SAÍDAS[Status],"Concluído",SAÍDAS[Mês],F$5,SAÍDAS[Ano],$B$5,SAÍDAS[Subcategoria],$B717),SUMIFS(SAÍDAS[Valor],SAÍDAS[Categoria],$B$702,SAÍDAS[Mês],F$5,SAÍDAS[Ano],$B$5,SAÍDAS[Subcategoria],$B717))))</f>
        <v/>
      </c>
      <c r="G717" s="61" t="str">
        <f>IF($B717="","",IF($B$702="","",IF($F$4=1,SUMIFS(SAÍDAS[Valor],SAÍDAS[Categoria],$B$702,SAÍDAS[Status],"Concluído",SAÍDAS[Mês],G$5,SAÍDAS[Ano],$B$5,SAÍDAS[Subcategoria],$B717),SUMIFS(SAÍDAS[Valor],SAÍDAS[Categoria],$B$702,SAÍDAS[Mês],G$5,SAÍDAS[Ano],$B$5,SAÍDAS[Subcategoria],$B717))))</f>
        <v/>
      </c>
      <c r="H717" s="61" t="str">
        <f>IF($B717="","",IF($B$702="","",IF($F$4=1,SUMIFS(SAÍDAS[Valor],SAÍDAS[Categoria],$B$702,SAÍDAS[Status],"Concluído",SAÍDAS[Mês],H$5,SAÍDAS[Ano],$B$5,SAÍDAS[Subcategoria],$B717),SUMIFS(SAÍDAS[Valor],SAÍDAS[Categoria],$B$702,SAÍDAS[Mês],H$5,SAÍDAS[Ano],$B$5,SAÍDAS[Subcategoria],$B717))))</f>
        <v/>
      </c>
      <c r="I717" s="61" t="str">
        <f>IF($B717="","",IF($B$702="","",IF($F$4=1,SUMIFS(SAÍDAS[Valor],SAÍDAS[Categoria],$B$702,SAÍDAS[Status],"Concluído",SAÍDAS[Mês],I$5,SAÍDAS[Ano],$B$5,SAÍDAS[Subcategoria],$B717),SUMIFS(SAÍDAS[Valor],SAÍDAS[Categoria],$B$702,SAÍDAS[Mês],I$5,SAÍDAS[Ano],$B$5,SAÍDAS[Subcategoria],$B717))))</f>
        <v/>
      </c>
      <c r="J717" s="61" t="str">
        <f>IF($B717="","",IF($B$702="","",IF($F$4=1,SUMIFS(SAÍDAS[Valor],SAÍDAS[Categoria],$B$702,SAÍDAS[Status],"Concluído",SAÍDAS[Mês],J$5,SAÍDAS[Ano],$B$5,SAÍDAS[Subcategoria],$B717),SUMIFS(SAÍDAS[Valor],SAÍDAS[Categoria],$B$702,SAÍDAS[Mês],J$5,SAÍDAS[Ano],$B$5,SAÍDAS[Subcategoria],$B717))))</f>
        <v/>
      </c>
      <c r="K717" s="61" t="str">
        <f>IF($B717="","",IF($B$702="","",IF($F$4=1,SUMIFS(SAÍDAS[Valor],SAÍDAS[Categoria],$B$702,SAÍDAS[Status],"Concluído",SAÍDAS[Mês],K$5,SAÍDAS[Ano],$B$5,SAÍDAS[Subcategoria],$B717),SUMIFS(SAÍDAS[Valor],SAÍDAS[Categoria],$B$702,SAÍDAS[Mês],K$5,SAÍDAS[Ano],$B$5,SAÍDAS[Subcategoria],$B717))))</f>
        <v/>
      </c>
      <c r="L717" s="61" t="str">
        <f>IF($B717="","",IF($B$702="","",IF($F$4=1,SUMIFS(SAÍDAS[Valor],SAÍDAS[Categoria],$B$702,SAÍDAS[Status],"Concluído",SAÍDAS[Mês],L$5,SAÍDAS[Ano],$B$5,SAÍDAS[Subcategoria],$B717),SUMIFS(SAÍDAS[Valor],SAÍDAS[Categoria],$B$702,SAÍDAS[Mês],L$5,SAÍDAS[Ano],$B$5,SAÍDAS[Subcategoria],$B717))))</f>
        <v/>
      </c>
      <c r="M717" s="61" t="str">
        <f>IF($B717="","",IF($B$702="","",IF($F$4=1,SUMIFS(SAÍDAS[Valor],SAÍDAS[Categoria],$B$702,SAÍDAS[Status],"Concluído",SAÍDAS[Mês],M$5,SAÍDAS[Ano],$B$5,SAÍDAS[Subcategoria],$B717),SUMIFS(SAÍDAS[Valor],SAÍDAS[Categoria],$B$702,SAÍDAS[Mês],M$5,SAÍDAS[Ano],$B$5,SAÍDAS[Subcategoria],$B717))))</f>
        <v/>
      </c>
      <c r="N717" s="61" t="str">
        <f>IF($B717="","",IF($B$702="","",IF($F$4=1,SUMIFS(SAÍDAS[Valor],SAÍDAS[Categoria],$B$702,SAÍDAS[Status],"Concluído",SAÍDAS[Mês],N$5,SAÍDAS[Ano],$B$5,SAÍDAS[Subcategoria],$B717),SUMIFS(SAÍDAS[Valor],SAÍDAS[Categoria],$B$702,SAÍDAS[Mês],N$5,SAÍDAS[Ano],$B$5,SAÍDAS[Subcategoria],$B717))))</f>
        <v/>
      </c>
      <c r="O717" s="57">
        <f t="shared" si="31"/>
        <v>0</v>
      </c>
    </row>
    <row r="718" spans="2:15" x14ac:dyDescent="0.3">
      <c r="B718" s="93" t="str">
        <f>IF('PLANO DE CONTAS'!J154="","",'PLANO DE CONTAS'!J154)</f>
        <v/>
      </c>
      <c r="C718" s="61" t="str">
        <f>IF($B718="","",IF($B$702="","",IF($F$4=1,SUMIFS(SAÍDAS[Valor],SAÍDAS[Categoria],$B$702,SAÍDAS[Status],"Concluído",SAÍDAS[Mês],C$5,SAÍDAS[Ano],$B$5,SAÍDAS[Subcategoria],$B718),SUMIFS(SAÍDAS[Valor],SAÍDAS[Categoria],$B$702,SAÍDAS[Mês],C$5,SAÍDAS[Ano],$B$5,SAÍDAS[Subcategoria],$B718))))</f>
        <v/>
      </c>
      <c r="D718" s="61" t="str">
        <f>IF($B718="","",IF($B$702="","",IF($F$4=1,SUMIFS(SAÍDAS[Valor],SAÍDAS[Categoria],$B$702,SAÍDAS[Status],"Concluído",SAÍDAS[Mês],D$5,SAÍDAS[Ano],$B$5,SAÍDAS[Subcategoria],$B718),SUMIFS(SAÍDAS[Valor],SAÍDAS[Categoria],$B$702,SAÍDAS[Mês],D$5,SAÍDAS[Ano],$B$5,SAÍDAS[Subcategoria],$B718))))</f>
        <v/>
      </c>
      <c r="E718" s="61" t="str">
        <f>IF($B718="","",IF($B$702="","",IF($F$4=1,SUMIFS(SAÍDAS[Valor],SAÍDAS[Categoria],$B$702,SAÍDAS[Status],"Concluído",SAÍDAS[Mês],E$5,SAÍDAS[Ano],$B$5,SAÍDAS[Subcategoria],$B718),SUMIFS(SAÍDAS[Valor],SAÍDAS[Categoria],$B$702,SAÍDAS[Mês],E$5,SAÍDAS[Ano],$B$5,SAÍDAS[Subcategoria],$B718))))</f>
        <v/>
      </c>
      <c r="F718" s="61" t="str">
        <f>IF($B718="","",IF($B$702="","",IF($F$4=1,SUMIFS(SAÍDAS[Valor],SAÍDAS[Categoria],$B$702,SAÍDAS[Status],"Concluído",SAÍDAS[Mês],F$5,SAÍDAS[Ano],$B$5,SAÍDAS[Subcategoria],$B718),SUMIFS(SAÍDAS[Valor],SAÍDAS[Categoria],$B$702,SAÍDAS[Mês],F$5,SAÍDAS[Ano],$B$5,SAÍDAS[Subcategoria],$B718))))</f>
        <v/>
      </c>
      <c r="G718" s="61" t="str">
        <f>IF($B718="","",IF($B$702="","",IF($F$4=1,SUMIFS(SAÍDAS[Valor],SAÍDAS[Categoria],$B$702,SAÍDAS[Status],"Concluído",SAÍDAS[Mês],G$5,SAÍDAS[Ano],$B$5,SAÍDAS[Subcategoria],$B718),SUMIFS(SAÍDAS[Valor],SAÍDAS[Categoria],$B$702,SAÍDAS[Mês],G$5,SAÍDAS[Ano],$B$5,SAÍDAS[Subcategoria],$B718))))</f>
        <v/>
      </c>
      <c r="H718" s="61" t="str">
        <f>IF($B718="","",IF($B$702="","",IF($F$4=1,SUMIFS(SAÍDAS[Valor],SAÍDAS[Categoria],$B$702,SAÍDAS[Status],"Concluído",SAÍDAS[Mês],H$5,SAÍDAS[Ano],$B$5,SAÍDAS[Subcategoria],$B718),SUMIFS(SAÍDAS[Valor],SAÍDAS[Categoria],$B$702,SAÍDAS[Mês],H$5,SAÍDAS[Ano],$B$5,SAÍDAS[Subcategoria],$B718))))</f>
        <v/>
      </c>
      <c r="I718" s="61" t="str">
        <f>IF($B718="","",IF($B$702="","",IF($F$4=1,SUMIFS(SAÍDAS[Valor],SAÍDAS[Categoria],$B$702,SAÍDAS[Status],"Concluído",SAÍDAS[Mês],I$5,SAÍDAS[Ano],$B$5,SAÍDAS[Subcategoria],$B718),SUMIFS(SAÍDAS[Valor],SAÍDAS[Categoria],$B$702,SAÍDAS[Mês],I$5,SAÍDAS[Ano],$B$5,SAÍDAS[Subcategoria],$B718))))</f>
        <v/>
      </c>
      <c r="J718" s="61" t="str">
        <f>IF($B718="","",IF($B$702="","",IF($F$4=1,SUMIFS(SAÍDAS[Valor],SAÍDAS[Categoria],$B$702,SAÍDAS[Status],"Concluído",SAÍDAS[Mês],J$5,SAÍDAS[Ano],$B$5,SAÍDAS[Subcategoria],$B718),SUMIFS(SAÍDAS[Valor],SAÍDAS[Categoria],$B$702,SAÍDAS[Mês],J$5,SAÍDAS[Ano],$B$5,SAÍDAS[Subcategoria],$B718))))</f>
        <v/>
      </c>
      <c r="K718" s="61" t="str">
        <f>IF($B718="","",IF($B$702="","",IF($F$4=1,SUMIFS(SAÍDAS[Valor],SAÍDAS[Categoria],$B$702,SAÍDAS[Status],"Concluído",SAÍDAS[Mês],K$5,SAÍDAS[Ano],$B$5,SAÍDAS[Subcategoria],$B718),SUMIFS(SAÍDAS[Valor],SAÍDAS[Categoria],$B$702,SAÍDAS[Mês],K$5,SAÍDAS[Ano],$B$5,SAÍDAS[Subcategoria],$B718))))</f>
        <v/>
      </c>
      <c r="L718" s="61" t="str">
        <f>IF($B718="","",IF($B$702="","",IF($F$4=1,SUMIFS(SAÍDAS[Valor],SAÍDAS[Categoria],$B$702,SAÍDAS[Status],"Concluído",SAÍDAS[Mês],L$5,SAÍDAS[Ano],$B$5,SAÍDAS[Subcategoria],$B718),SUMIFS(SAÍDAS[Valor],SAÍDAS[Categoria],$B$702,SAÍDAS[Mês],L$5,SAÍDAS[Ano],$B$5,SAÍDAS[Subcategoria],$B718))))</f>
        <v/>
      </c>
      <c r="M718" s="61" t="str">
        <f>IF($B718="","",IF($B$702="","",IF($F$4=1,SUMIFS(SAÍDAS[Valor],SAÍDAS[Categoria],$B$702,SAÍDAS[Status],"Concluído",SAÍDAS[Mês],M$5,SAÍDAS[Ano],$B$5,SAÍDAS[Subcategoria],$B718),SUMIFS(SAÍDAS[Valor],SAÍDAS[Categoria],$B$702,SAÍDAS[Mês],M$5,SAÍDAS[Ano],$B$5,SAÍDAS[Subcategoria],$B718))))</f>
        <v/>
      </c>
      <c r="N718" s="61" t="str">
        <f>IF($B718="","",IF($B$702="","",IF($F$4=1,SUMIFS(SAÍDAS[Valor],SAÍDAS[Categoria],$B$702,SAÍDAS[Status],"Concluído",SAÍDAS[Mês],N$5,SAÍDAS[Ano],$B$5,SAÍDAS[Subcategoria],$B718),SUMIFS(SAÍDAS[Valor],SAÍDAS[Categoria],$B$702,SAÍDAS[Mês],N$5,SAÍDAS[Ano],$B$5,SAÍDAS[Subcategoria],$B718))))</f>
        <v/>
      </c>
      <c r="O718" s="57">
        <f t="shared" si="31"/>
        <v>0</v>
      </c>
    </row>
    <row r="719" spans="2:15" x14ac:dyDescent="0.3">
      <c r="B719" s="93" t="str">
        <f>IF('PLANO DE CONTAS'!J155="","",'PLANO DE CONTAS'!J155)</f>
        <v/>
      </c>
      <c r="C719" s="61" t="str">
        <f>IF($B719="","",IF($B$702="","",IF($F$4=1,SUMIFS(SAÍDAS[Valor],SAÍDAS[Categoria],$B$702,SAÍDAS[Status],"Concluído",SAÍDAS[Mês],C$5,SAÍDAS[Ano],$B$5,SAÍDAS[Subcategoria],$B719),SUMIFS(SAÍDAS[Valor],SAÍDAS[Categoria],$B$702,SAÍDAS[Mês],C$5,SAÍDAS[Ano],$B$5,SAÍDAS[Subcategoria],$B719))))</f>
        <v/>
      </c>
      <c r="D719" s="61" t="str">
        <f>IF($B719="","",IF($B$702="","",IF($F$4=1,SUMIFS(SAÍDAS[Valor],SAÍDAS[Categoria],$B$702,SAÍDAS[Status],"Concluído",SAÍDAS[Mês],D$5,SAÍDAS[Ano],$B$5,SAÍDAS[Subcategoria],$B719),SUMIFS(SAÍDAS[Valor],SAÍDAS[Categoria],$B$702,SAÍDAS[Mês],D$5,SAÍDAS[Ano],$B$5,SAÍDAS[Subcategoria],$B719))))</f>
        <v/>
      </c>
      <c r="E719" s="61" t="str">
        <f>IF($B719="","",IF($B$702="","",IF($F$4=1,SUMIFS(SAÍDAS[Valor],SAÍDAS[Categoria],$B$702,SAÍDAS[Status],"Concluído",SAÍDAS[Mês],E$5,SAÍDAS[Ano],$B$5,SAÍDAS[Subcategoria],$B719),SUMIFS(SAÍDAS[Valor],SAÍDAS[Categoria],$B$702,SAÍDAS[Mês],E$5,SAÍDAS[Ano],$B$5,SAÍDAS[Subcategoria],$B719))))</f>
        <v/>
      </c>
      <c r="F719" s="61" t="str">
        <f>IF($B719="","",IF($B$702="","",IF($F$4=1,SUMIFS(SAÍDAS[Valor],SAÍDAS[Categoria],$B$702,SAÍDAS[Status],"Concluído",SAÍDAS[Mês],F$5,SAÍDAS[Ano],$B$5,SAÍDAS[Subcategoria],$B719),SUMIFS(SAÍDAS[Valor],SAÍDAS[Categoria],$B$702,SAÍDAS[Mês],F$5,SAÍDAS[Ano],$B$5,SAÍDAS[Subcategoria],$B719))))</f>
        <v/>
      </c>
      <c r="G719" s="61" t="str">
        <f>IF($B719="","",IF($B$702="","",IF($F$4=1,SUMIFS(SAÍDAS[Valor],SAÍDAS[Categoria],$B$702,SAÍDAS[Status],"Concluído",SAÍDAS[Mês],G$5,SAÍDAS[Ano],$B$5,SAÍDAS[Subcategoria],$B719),SUMIFS(SAÍDAS[Valor],SAÍDAS[Categoria],$B$702,SAÍDAS[Mês],G$5,SAÍDAS[Ano],$B$5,SAÍDAS[Subcategoria],$B719))))</f>
        <v/>
      </c>
      <c r="H719" s="61" t="str">
        <f>IF($B719="","",IF($B$702="","",IF($F$4=1,SUMIFS(SAÍDAS[Valor],SAÍDAS[Categoria],$B$702,SAÍDAS[Status],"Concluído",SAÍDAS[Mês],H$5,SAÍDAS[Ano],$B$5,SAÍDAS[Subcategoria],$B719),SUMIFS(SAÍDAS[Valor],SAÍDAS[Categoria],$B$702,SAÍDAS[Mês],H$5,SAÍDAS[Ano],$B$5,SAÍDAS[Subcategoria],$B719))))</f>
        <v/>
      </c>
      <c r="I719" s="61" t="str">
        <f>IF($B719="","",IF($B$702="","",IF($F$4=1,SUMIFS(SAÍDAS[Valor],SAÍDAS[Categoria],$B$702,SAÍDAS[Status],"Concluído",SAÍDAS[Mês],I$5,SAÍDAS[Ano],$B$5,SAÍDAS[Subcategoria],$B719),SUMIFS(SAÍDAS[Valor],SAÍDAS[Categoria],$B$702,SAÍDAS[Mês],I$5,SAÍDAS[Ano],$B$5,SAÍDAS[Subcategoria],$B719))))</f>
        <v/>
      </c>
      <c r="J719" s="61" t="str">
        <f>IF($B719="","",IF($B$702="","",IF($F$4=1,SUMIFS(SAÍDAS[Valor],SAÍDAS[Categoria],$B$702,SAÍDAS[Status],"Concluído",SAÍDAS[Mês],J$5,SAÍDAS[Ano],$B$5,SAÍDAS[Subcategoria],$B719),SUMIFS(SAÍDAS[Valor],SAÍDAS[Categoria],$B$702,SAÍDAS[Mês],J$5,SAÍDAS[Ano],$B$5,SAÍDAS[Subcategoria],$B719))))</f>
        <v/>
      </c>
      <c r="K719" s="61" t="str">
        <f>IF($B719="","",IF($B$702="","",IF($F$4=1,SUMIFS(SAÍDAS[Valor],SAÍDAS[Categoria],$B$702,SAÍDAS[Status],"Concluído",SAÍDAS[Mês],K$5,SAÍDAS[Ano],$B$5,SAÍDAS[Subcategoria],$B719),SUMIFS(SAÍDAS[Valor],SAÍDAS[Categoria],$B$702,SAÍDAS[Mês],K$5,SAÍDAS[Ano],$B$5,SAÍDAS[Subcategoria],$B719))))</f>
        <v/>
      </c>
      <c r="L719" s="61" t="str">
        <f>IF($B719="","",IF($B$702="","",IF($F$4=1,SUMIFS(SAÍDAS[Valor],SAÍDAS[Categoria],$B$702,SAÍDAS[Status],"Concluído",SAÍDAS[Mês],L$5,SAÍDAS[Ano],$B$5,SAÍDAS[Subcategoria],$B719),SUMIFS(SAÍDAS[Valor],SAÍDAS[Categoria],$B$702,SAÍDAS[Mês],L$5,SAÍDAS[Ano],$B$5,SAÍDAS[Subcategoria],$B719))))</f>
        <v/>
      </c>
      <c r="M719" s="61" t="str">
        <f>IF($B719="","",IF($B$702="","",IF($F$4=1,SUMIFS(SAÍDAS[Valor],SAÍDAS[Categoria],$B$702,SAÍDAS[Status],"Concluído",SAÍDAS[Mês],M$5,SAÍDAS[Ano],$B$5,SAÍDAS[Subcategoria],$B719),SUMIFS(SAÍDAS[Valor],SAÍDAS[Categoria],$B$702,SAÍDAS[Mês],M$5,SAÍDAS[Ano],$B$5,SAÍDAS[Subcategoria],$B719))))</f>
        <v/>
      </c>
      <c r="N719" s="61" t="str">
        <f>IF($B719="","",IF($B$702="","",IF($F$4=1,SUMIFS(SAÍDAS[Valor],SAÍDAS[Categoria],$B$702,SAÍDAS[Status],"Concluído",SAÍDAS[Mês],N$5,SAÍDAS[Ano],$B$5,SAÍDAS[Subcategoria],$B719),SUMIFS(SAÍDAS[Valor],SAÍDAS[Categoria],$B$702,SAÍDAS[Mês],N$5,SAÍDAS[Ano],$B$5,SAÍDAS[Subcategoria],$B719))))</f>
        <v/>
      </c>
      <c r="O719" s="57">
        <f t="shared" si="31"/>
        <v>0</v>
      </c>
    </row>
    <row r="720" spans="2:15" x14ac:dyDescent="0.3">
      <c r="B720" s="93" t="str">
        <f>IF('PLANO DE CONTAS'!J156="","",'PLANO DE CONTAS'!J156)</f>
        <v/>
      </c>
      <c r="C720" s="61" t="str">
        <f>IF($B720="","",IF($B$702="","",IF($F$4=1,SUMIFS(SAÍDAS[Valor],SAÍDAS[Categoria],$B$702,SAÍDAS[Status],"Concluído",SAÍDAS[Mês],C$5,SAÍDAS[Ano],$B$5,SAÍDAS[Subcategoria],$B720),SUMIFS(SAÍDAS[Valor],SAÍDAS[Categoria],$B$702,SAÍDAS[Mês],C$5,SAÍDAS[Ano],$B$5,SAÍDAS[Subcategoria],$B720))))</f>
        <v/>
      </c>
      <c r="D720" s="61" t="str">
        <f>IF($B720="","",IF($B$702="","",IF($F$4=1,SUMIFS(SAÍDAS[Valor],SAÍDAS[Categoria],$B$702,SAÍDAS[Status],"Concluído",SAÍDAS[Mês],D$5,SAÍDAS[Ano],$B$5,SAÍDAS[Subcategoria],$B720),SUMIFS(SAÍDAS[Valor],SAÍDAS[Categoria],$B$702,SAÍDAS[Mês],D$5,SAÍDAS[Ano],$B$5,SAÍDAS[Subcategoria],$B720))))</f>
        <v/>
      </c>
      <c r="E720" s="61" t="str">
        <f>IF($B720="","",IF($B$702="","",IF($F$4=1,SUMIFS(SAÍDAS[Valor],SAÍDAS[Categoria],$B$702,SAÍDAS[Status],"Concluído",SAÍDAS[Mês],E$5,SAÍDAS[Ano],$B$5,SAÍDAS[Subcategoria],$B720),SUMIFS(SAÍDAS[Valor],SAÍDAS[Categoria],$B$702,SAÍDAS[Mês],E$5,SAÍDAS[Ano],$B$5,SAÍDAS[Subcategoria],$B720))))</f>
        <v/>
      </c>
      <c r="F720" s="61" t="str">
        <f>IF($B720="","",IF($B$702="","",IF($F$4=1,SUMIFS(SAÍDAS[Valor],SAÍDAS[Categoria],$B$702,SAÍDAS[Status],"Concluído",SAÍDAS[Mês],F$5,SAÍDAS[Ano],$B$5,SAÍDAS[Subcategoria],$B720),SUMIFS(SAÍDAS[Valor],SAÍDAS[Categoria],$B$702,SAÍDAS[Mês],F$5,SAÍDAS[Ano],$B$5,SAÍDAS[Subcategoria],$B720))))</f>
        <v/>
      </c>
      <c r="G720" s="61" t="str">
        <f>IF($B720="","",IF($B$702="","",IF($F$4=1,SUMIFS(SAÍDAS[Valor],SAÍDAS[Categoria],$B$702,SAÍDAS[Status],"Concluído",SAÍDAS[Mês],G$5,SAÍDAS[Ano],$B$5,SAÍDAS[Subcategoria],$B720),SUMIFS(SAÍDAS[Valor],SAÍDAS[Categoria],$B$702,SAÍDAS[Mês],G$5,SAÍDAS[Ano],$B$5,SAÍDAS[Subcategoria],$B720))))</f>
        <v/>
      </c>
      <c r="H720" s="61" t="str">
        <f>IF($B720="","",IF($B$702="","",IF($F$4=1,SUMIFS(SAÍDAS[Valor],SAÍDAS[Categoria],$B$702,SAÍDAS[Status],"Concluído",SAÍDAS[Mês],H$5,SAÍDAS[Ano],$B$5,SAÍDAS[Subcategoria],$B720),SUMIFS(SAÍDAS[Valor],SAÍDAS[Categoria],$B$702,SAÍDAS[Mês],H$5,SAÍDAS[Ano],$B$5,SAÍDAS[Subcategoria],$B720))))</f>
        <v/>
      </c>
      <c r="I720" s="61" t="str">
        <f>IF($B720="","",IF($B$702="","",IF($F$4=1,SUMIFS(SAÍDAS[Valor],SAÍDAS[Categoria],$B$702,SAÍDAS[Status],"Concluído",SAÍDAS[Mês],I$5,SAÍDAS[Ano],$B$5,SAÍDAS[Subcategoria],$B720),SUMIFS(SAÍDAS[Valor],SAÍDAS[Categoria],$B$702,SAÍDAS[Mês],I$5,SAÍDAS[Ano],$B$5,SAÍDAS[Subcategoria],$B720))))</f>
        <v/>
      </c>
      <c r="J720" s="61" t="str">
        <f>IF($B720="","",IF($B$702="","",IF($F$4=1,SUMIFS(SAÍDAS[Valor],SAÍDAS[Categoria],$B$702,SAÍDAS[Status],"Concluído",SAÍDAS[Mês],J$5,SAÍDAS[Ano],$B$5,SAÍDAS[Subcategoria],$B720),SUMIFS(SAÍDAS[Valor],SAÍDAS[Categoria],$B$702,SAÍDAS[Mês],J$5,SAÍDAS[Ano],$B$5,SAÍDAS[Subcategoria],$B720))))</f>
        <v/>
      </c>
      <c r="K720" s="61" t="str">
        <f>IF($B720="","",IF($B$702="","",IF($F$4=1,SUMIFS(SAÍDAS[Valor],SAÍDAS[Categoria],$B$702,SAÍDAS[Status],"Concluído",SAÍDAS[Mês],K$5,SAÍDAS[Ano],$B$5,SAÍDAS[Subcategoria],$B720),SUMIFS(SAÍDAS[Valor],SAÍDAS[Categoria],$B$702,SAÍDAS[Mês],K$5,SAÍDAS[Ano],$B$5,SAÍDAS[Subcategoria],$B720))))</f>
        <v/>
      </c>
      <c r="L720" s="61" t="str">
        <f>IF($B720="","",IF($B$702="","",IF($F$4=1,SUMIFS(SAÍDAS[Valor],SAÍDAS[Categoria],$B$702,SAÍDAS[Status],"Concluído",SAÍDAS[Mês],L$5,SAÍDAS[Ano],$B$5,SAÍDAS[Subcategoria],$B720),SUMIFS(SAÍDAS[Valor],SAÍDAS[Categoria],$B$702,SAÍDAS[Mês],L$5,SAÍDAS[Ano],$B$5,SAÍDAS[Subcategoria],$B720))))</f>
        <v/>
      </c>
      <c r="M720" s="61" t="str">
        <f>IF($B720="","",IF($B$702="","",IF($F$4=1,SUMIFS(SAÍDAS[Valor],SAÍDAS[Categoria],$B$702,SAÍDAS[Status],"Concluído",SAÍDAS[Mês],M$5,SAÍDAS[Ano],$B$5,SAÍDAS[Subcategoria],$B720),SUMIFS(SAÍDAS[Valor],SAÍDAS[Categoria],$B$702,SAÍDAS[Mês],M$5,SAÍDAS[Ano],$B$5,SAÍDAS[Subcategoria],$B720))))</f>
        <v/>
      </c>
      <c r="N720" s="61" t="str">
        <f>IF($B720="","",IF($B$702="","",IF($F$4=1,SUMIFS(SAÍDAS[Valor],SAÍDAS[Categoria],$B$702,SAÍDAS[Status],"Concluído",SAÍDAS[Mês],N$5,SAÍDAS[Ano],$B$5,SAÍDAS[Subcategoria],$B720),SUMIFS(SAÍDAS[Valor],SAÍDAS[Categoria],$B$702,SAÍDAS[Mês],N$5,SAÍDAS[Ano],$B$5,SAÍDAS[Subcategoria],$B720))))</f>
        <v/>
      </c>
      <c r="O720" s="57">
        <f t="shared" si="31"/>
        <v>0</v>
      </c>
    </row>
    <row r="721" spans="2:15" x14ac:dyDescent="0.3">
      <c r="B721" s="93" t="str">
        <f>IF('PLANO DE CONTAS'!J157="","",'PLANO DE CONTAS'!J157)</f>
        <v/>
      </c>
      <c r="C721" s="61" t="str">
        <f>IF($B721="","",IF($B$702="","",IF($F$4=1,SUMIFS(SAÍDAS[Valor],SAÍDAS[Categoria],$B$702,SAÍDAS[Status],"Concluído",SAÍDAS[Mês],C$5,SAÍDAS[Ano],$B$5,SAÍDAS[Subcategoria],$B721),SUMIFS(SAÍDAS[Valor],SAÍDAS[Categoria],$B$702,SAÍDAS[Mês],C$5,SAÍDAS[Ano],$B$5,SAÍDAS[Subcategoria],$B721))))</f>
        <v/>
      </c>
      <c r="D721" s="61" t="str">
        <f>IF($B721="","",IF($B$702="","",IF($F$4=1,SUMIFS(SAÍDAS[Valor],SAÍDAS[Categoria],$B$702,SAÍDAS[Status],"Concluído",SAÍDAS[Mês],D$5,SAÍDAS[Ano],$B$5,SAÍDAS[Subcategoria],$B721),SUMIFS(SAÍDAS[Valor],SAÍDAS[Categoria],$B$702,SAÍDAS[Mês],D$5,SAÍDAS[Ano],$B$5,SAÍDAS[Subcategoria],$B721))))</f>
        <v/>
      </c>
      <c r="E721" s="61" t="str">
        <f>IF($B721="","",IF($B$702="","",IF($F$4=1,SUMIFS(SAÍDAS[Valor],SAÍDAS[Categoria],$B$702,SAÍDAS[Status],"Concluído",SAÍDAS[Mês],E$5,SAÍDAS[Ano],$B$5,SAÍDAS[Subcategoria],$B721),SUMIFS(SAÍDAS[Valor],SAÍDAS[Categoria],$B$702,SAÍDAS[Mês],E$5,SAÍDAS[Ano],$B$5,SAÍDAS[Subcategoria],$B721))))</f>
        <v/>
      </c>
      <c r="F721" s="61" t="str">
        <f>IF($B721="","",IF($B$702="","",IF($F$4=1,SUMIFS(SAÍDAS[Valor],SAÍDAS[Categoria],$B$702,SAÍDAS[Status],"Concluído",SAÍDAS[Mês],F$5,SAÍDAS[Ano],$B$5,SAÍDAS[Subcategoria],$B721),SUMIFS(SAÍDAS[Valor],SAÍDAS[Categoria],$B$702,SAÍDAS[Mês],F$5,SAÍDAS[Ano],$B$5,SAÍDAS[Subcategoria],$B721))))</f>
        <v/>
      </c>
      <c r="G721" s="61" t="str">
        <f>IF($B721="","",IF($B$702="","",IF($F$4=1,SUMIFS(SAÍDAS[Valor],SAÍDAS[Categoria],$B$702,SAÍDAS[Status],"Concluído",SAÍDAS[Mês],G$5,SAÍDAS[Ano],$B$5,SAÍDAS[Subcategoria],$B721),SUMIFS(SAÍDAS[Valor],SAÍDAS[Categoria],$B$702,SAÍDAS[Mês],G$5,SAÍDAS[Ano],$B$5,SAÍDAS[Subcategoria],$B721))))</f>
        <v/>
      </c>
      <c r="H721" s="61" t="str">
        <f>IF($B721="","",IF($B$702="","",IF($F$4=1,SUMIFS(SAÍDAS[Valor],SAÍDAS[Categoria],$B$702,SAÍDAS[Status],"Concluído",SAÍDAS[Mês],H$5,SAÍDAS[Ano],$B$5,SAÍDAS[Subcategoria],$B721),SUMIFS(SAÍDAS[Valor],SAÍDAS[Categoria],$B$702,SAÍDAS[Mês],H$5,SAÍDAS[Ano],$B$5,SAÍDAS[Subcategoria],$B721))))</f>
        <v/>
      </c>
      <c r="I721" s="61" t="str">
        <f>IF($B721="","",IF($B$702="","",IF($F$4=1,SUMIFS(SAÍDAS[Valor],SAÍDAS[Categoria],$B$702,SAÍDAS[Status],"Concluído",SAÍDAS[Mês],I$5,SAÍDAS[Ano],$B$5,SAÍDAS[Subcategoria],$B721),SUMIFS(SAÍDAS[Valor],SAÍDAS[Categoria],$B$702,SAÍDAS[Mês],I$5,SAÍDAS[Ano],$B$5,SAÍDAS[Subcategoria],$B721))))</f>
        <v/>
      </c>
      <c r="J721" s="61" t="str">
        <f>IF($B721="","",IF($B$702="","",IF($F$4=1,SUMIFS(SAÍDAS[Valor],SAÍDAS[Categoria],$B$702,SAÍDAS[Status],"Concluído",SAÍDAS[Mês],J$5,SAÍDAS[Ano],$B$5,SAÍDAS[Subcategoria],$B721),SUMIFS(SAÍDAS[Valor],SAÍDAS[Categoria],$B$702,SAÍDAS[Mês],J$5,SAÍDAS[Ano],$B$5,SAÍDAS[Subcategoria],$B721))))</f>
        <v/>
      </c>
      <c r="K721" s="61" t="str">
        <f>IF($B721="","",IF($B$702="","",IF($F$4=1,SUMIFS(SAÍDAS[Valor],SAÍDAS[Categoria],$B$702,SAÍDAS[Status],"Concluído",SAÍDAS[Mês],K$5,SAÍDAS[Ano],$B$5,SAÍDAS[Subcategoria],$B721),SUMIFS(SAÍDAS[Valor],SAÍDAS[Categoria],$B$702,SAÍDAS[Mês],K$5,SAÍDAS[Ano],$B$5,SAÍDAS[Subcategoria],$B721))))</f>
        <v/>
      </c>
      <c r="L721" s="61" t="str">
        <f>IF($B721="","",IF($B$702="","",IF($F$4=1,SUMIFS(SAÍDAS[Valor],SAÍDAS[Categoria],$B$702,SAÍDAS[Status],"Concluído",SAÍDAS[Mês],L$5,SAÍDAS[Ano],$B$5,SAÍDAS[Subcategoria],$B721),SUMIFS(SAÍDAS[Valor],SAÍDAS[Categoria],$B$702,SAÍDAS[Mês],L$5,SAÍDAS[Ano],$B$5,SAÍDAS[Subcategoria],$B721))))</f>
        <v/>
      </c>
      <c r="M721" s="61" t="str">
        <f>IF($B721="","",IF($B$702="","",IF($F$4=1,SUMIFS(SAÍDAS[Valor],SAÍDAS[Categoria],$B$702,SAÍDAS[Status],"Concluído",SAÍDAS[Mês],M$5,SAÍDAS[Ano],$B$5,SAÍDAS[Subcategoria],$B721),SUMIFS(SAÍDAS[Valor],SAÍDAS[Categoria],$B$702,SAÍDAS[Mês],M$5,SAÍDAS[Ano],$B$5,SAÍDAS[Subcategoria],$B721))))</f>
        <v/>
      </c>
      <c r="N721" s="61" t="str">
        <f>IF($B721="","",IF($B$702="","",IF($F$4=1,SUMIFS(SAÍDAS[Valor],SAÍDAS[Categoria],$B$702,SAÍDAS[Status],"Concluído",SAÍDAS[Mês],N$5,SAÍDAS[Ano],$B$5,SAÍDAS[Subcategoria],$B721),SUMIFS(SAÍDAS[Valor],SAÍDAS[Categoria],$B$702,SAÍDAS[Mês],N$5,SAÍDAS[Ano],$B$5,SAÍDAS[Subcategoria],$B721))))</f>
        <v/>
      </c>
      <c r="O721" s="57">
        <f t="shared" si="31"/>
        <v>0</v>
      </c>
    </row>
    <row r="722" spans="2:15" x14ac:dyDescent="0.3">
      <c r="B722" s="93" t="str">
        <f>IF('PLANO DE CONTAS'!J158="","",'PLANO DE CONTAS'!J158)</f>
        <v/>
      </c>
      <c r="C722" s="61" t="str">
        <f>IF($B722="","",IF($B$702="","",IF($F$4=1,SUMIFS(SAÍDAS[Valor],SAÍDAS[Categoria],$B$702,SAÍDAS[Status],"Concluído",SAÍDAS[Mês],C$5,SAÍDAS[Ano],$B$5,SAÍDAS[Subcategoria],$B722),SUMIFS(SAÍDAS[Valor],SAÍDAS[Categoria],$B$702,SAÍDAS[Mês],C$5,SAÍDAS[Ano],$B$5,SAÍDAS[Subcategoria],$B722))))</f>
        <v/>
      </c>
      <c r="D722" s="61" t="str">
        <f>IF($B722="","",IF($B$702="","",IF($F$4=1,SUMIFS(SAÍDAS[Valor],SAÍDAS[Categoria],$B$702,SAÍDAS[Status],"Concluído",SAÍDAS[Mês],D$5,SAÍDAS[Ano],$B$5,SAÍDAS[Subcategoria],$B722),SUMIFS(SAÍDAS[Valor],SAÍDAS[Categoria],$B$702,SAÍDAS[Mês],D$5,SAÍDAS[Ano],$B$5,SAÍDAS[Subcategoria],$B722))))</f>
        <v/>
      </c>
      <c r="E722" s="61" t="str">
        <f>IF($B722="","",IF($B$702="","",IF($F$4=1,SUMIFS(SAÍDAS[Valor],SAÍDAS[Categoria],$B$702,SAÍDAS[Status],"Concluído",SAÍDAS[Mês],E$5,SAÍDAS[Ano],$B$5,SAÍDAS[Subcategoria],$B722),SUMIFS(SAÍDAS[Valor],SAÍDAS[Categoria],$B$702,SAÍDAS[Mês],E$5,SAÍDAS[Ano],$B$5,SAÍDAS[Subcategoria],$B722))))</f>
        <v/>
      </c>
      <c r="F722" s="61" t="str">
        <f>IF($B722="","",IF($B$702="","",IF($F$4=1,SUMIFS(SAÍDAS[Valor],SAÍDAS[Categoria],$B$702,SAÍDAS[Status],"Concluído",SAÍDAS[Mês],F$5,SAÍDAS[Ano],$B$5,SAÍDAS[Subcategoria],$B722),SUMIFS(SAÍDAS[Valor],SAÍDAS[Categoria],$B$702,SAÍDAS[Mês],F$5,SAÍDAS[Ano],$B$5,SAÍDAS[Subcategoria],$B722))))</f>
        <v/>
      </c>
      <c r="G722" s="61" t="str">
        <f>IF($B722="","",IF($B$702="","",IF($F$4=1,SUMIFS(SAÍDAS[Valor],SAÍDAS[Categoria],$B$702,SAÍDAS[Status],"Concluído",SAÍDAS[Mês],G$5,SAÍDAS[Ano],$B$5,SAÍDAS[Subcategoria],$B722),SUMIFS(SAÍDAS[Valor],SAÍDAS[Categoria],$B$702,SAÍDAS[Mês],G$5,SAÍDAS[Ano],$B$5,SAÍDAS[Subcategoria],$B722))))</f>
        <v/>
      </c>
      <c r="H722" s="61" t="str">
        <f>IF($B722="","",IF($B$702="","",IF($F$4=1,SUMIFS(SAÍDAS[Valor],SAÍDAS[Categoria],$B$702,SAÍDAS[Status],"Concluído",SAÍDAS[Mês],H$5,SAÍDAS[Ano],$B$5,SAÍDAS[Subcategoria],$B722),SUMIFS(SAÍDAS[Valor],SAÍDAS[Categoria],$B$702,SAÍDAS[Mês],H$5,SAÍDAS[Ano],$B$5,SAÍDAS[Subcategoria],$B722))))</f>
        <v/>
      </c>
      <c r="I722" s="61" t="str">
        <f>IF($B722="","",IF($B$702="","",IF($F$4=1,SUMIFS(SAÍDAS[Valor],SAÍDAS[Categoria],$B$702,SAÍDAS[Status],"Concluído",SAÍDAS[Mês],I$5,SAÍDAS[Ano],$B$5,SAÍDAS[Subcategoria],$B722),SUMIFS(SAÍDAS[Valor],SAÍDAS[Categoria],$B$702,SAÍDAS[Mês],I$5,SAÍDAS[Ano],$B$5,SAÍDAS[Subcategoria],$B722))))</f>
        <v/>
      </c>
      <c r="J722" s="61" t="str">
        <f>IF($B722="","",IF($B$702="","",IF($F$4=1,SUMIFS(SAÍDAS[Valor],SAÍDAS[Categoria],$B$702,SAÍDAS[Status],"Concluído",SAÍDAS[Mês],J$5,SAÍDAS[Ano],$B$5,SAÍDAS[Subcategoria],$B722),SUMIFS(SAÍDAS[Valor],SAÍDAS[Categoria],$B$702,SAÍDAS[Mês],J$5,SAÍDAS[Ano],$B$5,SAÍDAS[Subcategoria],$B722))))</f>
        <v/>
      </c>
      <c r="K722" s="61" t="str">
        <f>IF($B722="","",IF($B$702="","",IF($F$4=1,SUMIFS(SAÍDAS[Valor],SAÍDAS[Categoria],$B$702,SAÍDAS[Status],"Concluído",SAÍDAS[Mês],K$5,SAÍDAS[Ano],$B$5,SAÍDAS[Subcategoria],$B722),SUMIFS(SAÍDAS[Valor],SAÍDAS[Categoria],$B$702,SAÍDAS[Mês],K$5,SAÍDAS[Ano],$B$5,SAÍDAS[Subcategoria],$B722))))</f>
        <v/>
      </c>
      <c r="L722" s="61" t="str">
        <f>IF($B722="","",IF($B$702="","",IF($F$4=1,SUMIFS(SAÍDAS[Valor],SAÍDAS[Categoria],$B$702,SAÍDAS[Status],"Concluído",SAÍDAS[Mês],L$5,SAÍDAS[Ano],$B$5,SAÍDAS[Subcategoria],$B722),SUMIFS(SAÍDAS[Valor],SAÍDAS[Categoria],$B$702,SAÍDAS[Mês],L$5,SAÍDAS[Ano],$B$5,SAÍDAS[Subcategoria],$B722))))</f>
        <v/>
      </c>
      <c r="M722" s="61" t="str">
        <f>IF($B722="","",IF($B$702="","",IF($F$4=1,SUMIFS(SAÍDAS[Valor],SAÍDAS[Categoria],$B$702,SAÍDAS[Status],"Concluído",SAÍDAS[Mês],M$5,SAÍDAS[Ano],$B$5,SAÍDAS[Subcategoria],$B722),SUMIFS(SAÍDAS[Valor],SAÍDAS[Categoria],$B$702,SAÍDAS[Mês],M$5,SAÍDAS[Ano],$B$5,SAÍDAS[Subcategoria],$B722))))</f>
        <v/>
      </c>
      <c r="N722" s="61" t="str">
        <f>IF($B722="","",IF($B$702="","",IF($F$4=1,SUMIFS(SAÍDAS[Valor],SAÍDAS[Categoria],$B$702,SAÍDAS[Status],"Concluído",SAÍDAS[Mês],N$5,SAÍDAS[Ano],$B$5,SAÍDAS[Subcategoria],$B722),SUMIFS(SAÍDAS[Valor],SAÍDAS[Categoria],$B$702,SAÍDAS[Mês],N$5,SAÍDAS[Ano],$B$5,SAÍDAS[Subcategoria],$B722))))</f>
        <v/>
      </c>
      <c r="O722" s="57">
        <f t="shared" si="31"/>
        <v>0</v>
      </c>
    </row>
    <row r="723" spans="2:15" x14ac:dyDescent="0.3">
      <c r="B723" s="92" t="str">
        <f>IF('PLANO DE CONTAS'!L138="","",'PLANO DE CONTAS'!L138)</f>
        <v/>
      </c>
      <c r="C723" s="95" t="str">
        <f>IF($B723="","",IF($F$4=1,SUMIFS(SAÍDAS[Valor],SAÍDAS[Categoria],$B723,SAÍDAS[Status],"Concluído",SAÍDAS[Mês],C$5,SAÍDAS[Ano],$B$5),SUMIFS(SAÍDAS[Valor],SAÍDAS[Categoria],$B723,SAÍDAS[Mês],C$5,SAÍDAS[Ano],$B$5)))</f>
        <v/>
      </c>
      <c r="D723" s="95" t="str">
        <f>IF($B723="","",IF($F$4=1,SUMIFS(SAÍDAS[Valor],SAÍDAS[Categoria],$B723,SAÍDAS[Status],"Concluído",SAÍDAS[Mês],D$5,SAÍDAS[Ano],$B$5),SUMIFS(SAÍDAS[Valor],SAÍDAS[Categoria],$B723,SAÍDAS[Mês],D$5,SAÍDAS[Ano],$B$5)))</f>
        <v/>
      </c>
      <c r="E723" s="95" t="str">
        <f>IF($B723="","",IF($F$4=1,SUMIFS(SAÍDAS[Valor],SAÍDAS[Categoria],$B723,SAÍDAS[Status],"Concluído",SAÍDAS[Mês],E$5,SAÍDAS[Ano],$B$5),SUMIFS(SAÍDAS[Valor],SAÍDAS[Categoria],$B723,SAÍDAS[Mês],E$5,SAÍDAS[Ano],$B$5)))</f>
        <v/>
      </c>
      <c r="F723" s="95" t="str">
        <f>IF($B723="","",IF($F$4=1,SUMIFS(SAÍDAS[Valor],SAÍDAS[Categoria],$B723,SAÍDAS[Status],"Concluído",SAÍDAS[Mês],F$5,SAÍDAS[Ano],$B$5),SUMIFS(SAÍDAS[Valor],SAÍDAS[Categoria],$B723,SAÍDAS[Mês],F$5,SAÍDAS[Ano],$B$5)))</f>
        <v/>
      </c>
      <c r="G723" s="95" t="str">
        <f>IF($B723="","",IF($F$4=1,SUMIFS(SAÍDAS[Valor],SAÍDAS[Categoria],$B723,SAÍDAS[Status],"Concluído",SAÍDAS[Mês],G$5,SAÍDAS[Ano],$B$5),SUMIFS(SAÍDAS[Valor],SAÍDAS[Categoria],$B723,SAÍDAS[Mês],G$5,SAÍDAS[Ano],$B$5)))</f>
        <v/>
      </c>
      <c r="H723" s="95" t="str">
        <f>IF($B723="","",IF($F$4=1,SUMIFS(SAÍDAS[Valor],SAÍDAS[Categoria],$B723,SAÍDAS[Status],"Concluído",SAÍDAS[Mês],H$5,SAÍDAS[Ano],$B$5),SUMIFS(SAÍDAS[Valor],SAÍDAS[Categoria],$B723,SAÍDAS[Mês],H$5,SAÍDAS[Ano],$B$5)))</f>
        <v/>
      </c>
      <c r="I723" s="95" t="str">
        <f>IF($B723="","",IF($F$4=1,SUMIFS(SAÍDAS[Valor],SAÍDAS[Categoria],$B723,SAÍDAS[Status],"Concluído",SAÍDAS[Mês],I$5,SAÍDAS[Ano],$B$5),SUMIFS(SAÍDAS[Valor],SAÍDAS[Categoria],$B723,SAÍDAS[Mês],I$5,SAÍDAS[Ano],$B$5)))</f>
        <v/>
      </c>
      <c r="J723" s="95" t="str">
        <f>IF($B723="","",IF($F$4=1,SUMIFS(SAÍDAS[Valor],SAÍDAS[Categoria],$B723,SAÍDAS[Status],"Concluído",SAÍDAS[Mês],J$5,SAÍDAS[Ano],$B$5),SUMIFS(SAÍDAS[Valor],SAÍDAS[Categoria],$B723,SAÍDAS[Mês],J$5,SAÍDAS[Ano],$B$5)))</f>
        <v/>
      </c>
      <c r="K723" s="95" t="str">
        <f>IF($B723="","",IF($F$4=1,SUMIFS(SAÍDAS[Valor],SAÍDAS[Categoria],$B723,SAÍDAS[Status],"Concluído",SAÍDAS[Mês],K$5,SAÍDAS[Ano],$B$5),SUMIFS(SAÍDAS[Valor],SAÍDAS[Categoria],$B723,SAÍDAS[Mês],K$5,SAÍDAS[Ano],$B$5)))</f>
        <v/>
      </c>
      <c r="L723" s="95" t="str">
        <f>IF($B723="","",IF($F$4=1,SUMIFS(SAÍDAS[Valor],SAÍDAS[Categoria],$B723,SAÍDAS[Status],"Concluído",SAÍDAS[Mês],L$5,SAÍDAS[Ano],$B$5),SUMIFS(SAÍDAS[Valor],SAÍDAS[Categoria],$B723,SAÍDAS[Mês],L$5,SAÍDAS[Ano],$B$5)))</f>
        <v/>
      </c>
      <c r="M723" s="95" t="str">
        <f>IF($B723="","",IF($F$4=1,SUMIFS(SAÍDAS[Valor],SAÍDAS[Categoria],$B723,SAÍDAS[Status],"Concluído",SAÍDAS[Mês],M$5,SAÍDAS[Ano],$B$5),SUMIFS(SAÍDAS[Valor],SAÍDAS[Categoria],$B723,SAÍDAS[Mês],M$5,SAÍDAS[Ano],$B$5)))</f>
        <v/>
      </c>
      <c r="N723" s="95" t="str">
        <f>IF($B723="","",IF($F$4=1,SUMIFS(SAÍDAS[Valor],SAÍDAS[Categoria],$B723,SAÍDAS[Status],"Concluído",SAÍDAS[Mês],N$5,SAÍDAS[Ano],$B$5),SUMIFS(SAÍDAS[Valor],SAÍDAS[Categoria],$B723,SAÍDAS[Mês],N$5,SAÍDAS[Ano],$B$5)))</f>
        <v/>
      </c>
      <c r="O723" s="57">
        <f t="shared" si="27"/>
        <v>0</v>
      </c>
    </row>
    <row r="724" spans="2:15" x14ac:dyDescent="0.3">
      <c r="B724" s="93" t="str">
        <f>IF('PLANO DE CONTAS'!L139="","",'PLANO DE CONTAS'!L139)</f>
        <v/>
      </c>
      <c r="C724" s="61" t="str">
        <f>IF($B724="","",IF($B$723="","",IF($F$4=1,SUMIFS(SAÍDAS[Valor],SAÍDAS[Categoria],$B$723,SAÍDAS[Status],"Concluído",SAÍDAS[Mês],C$5,SAÍDAS[Ano],$B$5,SAÍDAS[Subcategoria],$B724),SUMIFS(SAÍDAS[Valor],SAÍDAS[Categoria],$B$723,SAÍDAS[Mês],C$5,SAÍDAS[Ano],$B$5,SAÍDAS[Subcategoria],$B724))))</f>
        <v/>
      </c>
      <c r="D724" s="61" t="str">
        <f>IF($B724="","",IF($B$723="","",IF($F$4=1,SUMIFS(SAÍDAS[Valor],SAÍDAS[Categoria],$B$723,SAÍDAS[Status],"Concluído",SAÍDAS[Mês],D$5,SAÍDAS[Ano],$B$5,SAÍDAS[Subcategoria],$B724),SUMIFS(SAÍDAS[Valor],SAÍDAS[Categoria],$B$723,SAÍDAS[Mês],D$5,SAÍDAS[Ano],$B$5,SAÍDAS[Subcategoria],$B724))))</f>
        <v/>
      </c>
      <c r="E724" s="61" t="str">
        <f>IF($B724="","",IF($B$723="","",IF($F$4=1,SUMIFS(SAÍDAS[Valor],SAÍDAS[Categoria],$B$723,SAÍDAS[Status],"Concluído",SAÍDAS[Mês],E$5,SAÍDAS[Ano],$B$5,SAÍDAS[Subcategoria],$B724),SUMIFS(SAÍDAS[Valor],SAÍDAS[Categoria],$B$723,SAÍDAS[Mês],E$5,SAÍDAS[Ano],$B$5,SAÍDAS[Subcategoria],$B724))))</f>
        <v/>
      </c>
      <c r="F724" s="61" t="str">
        <f>IF($B724="","",IF($B$723="","",IF($F$4=1,SUMIFS(SAÍDAS[Valor],SAÍDAS[Categoria],$B$723,SAÍDAS[Status],"Concluído",SAÍDAS[Mês],F$5,SAÍDAS[Ano],$B$5,SAÍDAS[Subcategoria],$B724),SUMIFS(SAÍDAS[Valor],SAÍDAS[Categoria],$B$723,SAÍDAS[Mês],F$5,SAÍDAS[Ano],$B$5,SAÍDAS[Subcategoria],$B724))))</f>
        <v/>
      </c>
      <c r="G724" s="61" t="str">
        <f>IF($B724="","",IF($B$723="","",IF($F$4=1,SUMIFS(SAÍDAS[Valor],SAÍDAS[Categoria],$B$723,SAÍDAS[Status],"Concluído",SAÍDAS[Mês],G$5,SAÍDAS[Ano],$B$5,SAÍDAS[Subcategoria],$B724),SUMIFS(SAÍDAS[Valor],SAÍDAS[Categoria],$B$723,SAÍDAS[Mês],G$5,SAÍDAS[Ano],$B$5,SAÍDAS[Subcategoria],$B724))))</f>
        <v/>
      </c>
      <c r="H724" s="61" t="str">
        <f>IF($B724="","",IF($B$723="","",IF($F$4=1,SUMIFS(SAÍDAS[Valor],SAÍDAS[Categoria],$B$723,SAÍDAS[Status],"Concluído",SAÍDAS[Mês],H$5,SAÍDAS[Ano],$B$5,SAÍDAS[Subcategoria],$B724),SUMIFS(SAÍDAS[Valor],SAÍDAS[Categoria],$B$723,SAÍDAS[Mês],H$5,SAÍDAS[Ano],$B$5,SAÍDAS[Subcategoria],$B724))))</f>
        <v/>
      </c>
      <c r="I724" s="61" t="str">
        <f>IF($B724="","",IF($B$723="","",IF($F$4=1,SUMIFS(SAÍDAS[Valor],SAÍDAS[Categoria],$B$723,SAÍDAS[Status],"Concluído",SAÍDAS[Mês],I$5,SAÍDAS[Ano],$B$5,SAÍDAS[Subcategoria],$B724),SUMIFS(SAÍDAS[Valor],SAÍDAS[Categoria],$B$723,SAÍDAS[Mês],I$5,SAÍDAS[Ano],$B$5,SAÍDAS[Subcategoria],$B724))))</f>
        <v/>
      </c>
      <c r="J724" s="61" t="str">
        <f>IF($B724="","",IF($B$723="","",IF($F$4=1,SUMIFS(SAÍDAS[Valor],SAÍDAS[Categoria],$B$723,SAÍDAS[Status],"Concluído",SAÍDAS[Mês],J$5,SAÍDAS[Ano],$B$5,SAÍDAS[Subcategoria],$B724),SUMIFS(SAÍDAS[Valor],SAÍDAS[Categoria],$B$723,SAÍDAS[Mês],J$5,SAÍDAS[Ano],$B$5,SAÍDAS[Subcategoria],$B724))))</f>
        <v/>
      </c>
      <c r="K724" s="61" t="str">
        <f>IF($B724="","",IF($B$723="","",IF($F$4=1,SUMIFS(SAÍDAS[Valor],SAÍDAS[Categoria],$B$723,SAÍDAS[Status],"Concluído",SAÍDAS[Mês],K$5,SAÍDAS[Ano],$B$5,SAÍDAS[Subcategoria],$B724),SUMIFS(SAÍDAS[Valor],SAÍDAS[Categoria],$B$723,SAÍDAS[Mês],K$5,SAÍDAS[Ano],$B$5,SAÍDAS[Subcategoria],$B724))))</f>
        <v/>
      </c>
      <c r="L724" s="61" t="str">
        <f>IF($B724="","",IF($B$723="","",IF($F$4=1,SUMIFS(SAÍDAS[Valor],SAÍDAS[Categoria],$B$723,SAÍDAS[Status],"Concluído",SAÍDAS[Mês],L$5,SAÍDAS[Ano],$B$5,SAÍDAS[Subcategoria],$B724),SUMIFS(SAÍDAS[Valor],SAÍDAS[Categoria],$B$723,SAÍDAS[Mês],L$5,SAÍDAS[Ano],$B$5,SAÍDAS[Subcategoria],$B724))))</f>
        <v/>
      </c>
      <c r="M724" s="61" t="str">
        <f>IF($B724="","",IF($B$723="","",IF($F$4=1,SUMIFS(SAÍDAS[Valor],SAÍDAS[Categoria],$B$723,SAÍDAS[Status],"Concluído",SAÍDAS[Mês],M$5,SAÍDAS[Ano],$B$5,SAÍDAS[Subcategoria],$B724),SUMIFS(SAÍDAS[Valor],SAÍDAS[Categoria],$B$723,SAÍDAS[Mês],M$5,SAÍDAS[Ano],$B$5,SAÍDAS[Subcategoria],$B724))))</f>
        <v/>
      </c>
      <c r="N724" s="61" t="str">
        <f>IF($B724="","",IF($B$723="","",IF($F$4=1,SUMIFS(SAÍDAS[Valor],SAÍDAS[Categoria],$B$723,SAÍDAS[Status],"Concluído",SAÍDAS[Mês],N$5,SAÍDAS[Ano],$B$5,SAÍDAS[Subcategoria],$B724),SUMIFS(SAÍDAS[Valor],SAÍDAS[Categoria],$B$723,SAÍDAS[Mês],N$5,SAÍDAS[Ano],$B$5,SAÍDAS[Subcategoria],$B724))))</f>
        <v/>
      </c>
      <c r="O724" s="57">
        <f t="shared" si="27"/>
        <v>0</v>
      </c>
    </row>
    <row r="725" spans="2:15" x14ac:dyDescent="0.3">
      <c r="B725" s="93" t="str">
        <f>IF('PLANO DE CONTAS'!L140="","",'PLANO DE CONTAS'!L140)</f>
        <v/>
      </c>
      <c r="C725" s="61" t="str">
        <f>IF($B725="","",IF($B$723="","",IF($F$4=1,SUMIFS(SAÍDAS[Valor],SAÍDAS[Categoria],$B$723,SAÍDAS[Status],"Concluído",SAÍDAS[Mês],C$5,SAÍDAS[Ano],$B$5,SAÍDAS[Subcategoria],$B725),SUMIFS(SAÍDAS[Valor],SAÍDAS[Categoria],$B$723,SAÍDAS[Mês],C$5,SAÍDAS[Ano],$B$5,SAÍDAS[Subcategoria],$B725))))</f>
        <v/>
      </c>
      <c r="D725" s="61" t="str">
        <f>IF($B725="","",IF($B$723="","",IF($F$4=1,SUMIFS(SAÍDAS[Valor],SAÍDAS[Categoria],$B$723,SAÍDAS[Status],"Concluído",SAÍDAS[Mês],D$5,SAÍDAS[Ano],$B$5,SAÍDAS[Subcategoria],$B725),SUMIFS(SAÍDAS[Valor],SAÍDAS[Categoria],$B$723,SAÍDAS[Mês],D$5,SAÍDAS[Ano],$B$5,SAÍDAS[Subcategoria],$B725))))</f>
        <v/>
      </c>
      <c r="E725" s="61" t="str">
        <f>IF($B725="","",IF($B$723="","",IF($F$4=1,SUMIFS(SAÍDAS[Valor],SAÍDAS[Categoria],$B$723,SAÍDAS[Status],"Concluído",SAÍDAS[Mês],E$5,SAÍDAS[Ano],$B$5,SAÍDAS[Subcategoria],$B725),SUMIFS(SAÍDAS[Valor],SAÍDAS[Categoria],$B$723,SAÍDAS[Mês],E$5,SAÍDAS[Ano],$B$5,SAÍDAS[Subcategoria],$B725))))</f>
        <v/>
      </c>
      <c r="F725" s="61" t="str">
        <f>IF($B725="","",IF($B$723="","",IF($F$4=1,SUMIFS(SAÍDAS[Valor],SAÍDAS[Categoria],$B$723,SAÍDAS[Status],"Concluído",SAÍDAS[Mês],F$5,SAÍDAS[Ano],$B$5,SAÍDAS[Subcategoria],$B725),SUMIFS(SAÍDAS[Valor],SAÍDAS[Categoria],$B$723,SAÍDAS[Mês],F$5,SAÍDAS[Ano],$B$5,SAÍDAS[Subcategoria],$B725))))</f>
        <v/>
      </c>
      <c r="G725" s="61" t="str">
        <f>IF($B725="","",IF($B$723="","",IF($F$4=1,SUMIFS(SAÍDAS[Valor],SAÍDAS[Categoria],$B$723,SAÍDAS[Status],"Concluído",SAÍDAS[Mês],G$5,SAÍDAS[Ano],$B$5,SAÍDAS[Subcategoria],$B725),SUMIFS(SAÍDAS[Valor],SAÍDAS[Categoria],$B$723,SAÍDAS[Mês],G$5,SAÍDAS[Ano],$B$5,SAÍDAS[Subcategoria],$B725))))</f>
        <v/>
      </c>
      <c r="H725" s="61" t="str">
        <f>IF($B725="","",IF($B$723="","",IF($F$4=1,SUMIFS(SAÍDAS[Valor],SAÍDAS[Categoria],$B$723,SAÍDAS[Status],"Concluído",SAÍDAS[Mês],H$5,SAÍDAS[Ano],$B$5,SAÍDAS[Subcategoria],$B725),SUMIFS(SAÍDAS[Valor],SAÍDAS[Categoria],$B$723,SAÍDAS[Mês],H$5,SAÍDAS[Ano],$B$5,SAÍDAS[Subcategoria],$B725))))</f>
        <v/>
      </c>
      <c r="I725" s="61" t="str">
        <f>IF($B725="","",IF($B$723="","",IF($F$4=1,SUMIFS(SAÍDAS[Valor],SAÍDAS[Categoria],$B$723,SAÍDAS[Status],"Concluído",SAÍDAS[Mês],I$5,SAÍDAS[Ano],$B$5,SAÍDAS[Subcategoria],$B725),SUMIFS(SAÍDAS[Valor],SAÍDAS[Categoria],$B$723,SAÍDAS[Mês],I$5,SAÍDAS[Ano],$B$5,SAÍDAS[Subcategoria],$B725))))</f>
        <v/>
      </c>
      <c r="J725" s="61" t="str">
        <f>IF($B725="","",IF($B$723="","",IF($F$4=1,SUMIFS(SAÍDAS[Valor],SAÍDAS[Categoria],$B$723,SAÍDAS[Status],"Concluído",SAÍDAS[Mês],J$5,SAÍDAS[Ano],$B$5,SAÍDAS[Subcategoria],$B725),SUMIFS(SAÍDAS[Valor],SAÍDAS[Categoria],$B$723,SAÍDAS[Mês],J$5,SAÍDAS[Ano],$B$5,SAÍDAS[Subcategoria],$B725))))</f>
        <v/>
      </c>
      <c r="K725" s="61" t="str">
        <f>IF($B725="","",IF($B$723="","",IF($F$4=1,SUMIFS(SAÍDAS[Valor],SAÍDAS[Categoria],$B$723,SAÍDAS[Status],"Concluído",SAÍDAS[Mês],K$5,SAÍDAS[Ano],$B$5,SAÍDAS[Subcategoria],$B725),SUMIFS(SAÍDAS[Valor],SAÍDAS[Categoria],$B$723,SAÍDAS[Mês],K$5,SAÍDAS[Ano],$B$5,SAÍDAS[Subcategoria],$B725))))</f>
        <v/>
      </c>
      <c r="L725" s="61" t="str">
        <f>IF($B725="","",IF($B$723="","",IF($F$4=1,SUMIFS(SAÍDAS[Valor],SAÍDAS[Categoria],$B$723,SAÍDAS[Status],"Concluído",SAÍDAS[Mês],L$5,SAÍDAS[Ano],$B$5,SAÍDAS[Subcategoria],$B725),SUMIFS(SAÍDAS[Valor],SAÍDAS[Categoria],$B$723,SAÍDAS[Mês],L$5,SAÍDAS[Ano],$B$5,SAÍDAS[Subcategoria],$B725))))</f>
        <v/>
      </c>
      <c r="M725" s="61" t="str">
        <f>IF($B725="","",IF($B$723="","",IF($F$4=1,SUMIFS(SAÍDAS[Valor],SAÍDAS[Categoria],$B$723,SAÍDAS[Status],"Concluído",SAÍDAS[Mês],M$5,SAÍDAS[Ano],$B$5,SAÍDAS[Subcategoria],$B725),SUMIFS(SAÍDAS[Valor],SAÍDAS[Categoria],$B$723,SAÍDAS[Mês],M$5,SAÍDAS[Ano],$B$5,SAÍDAS[Subcategoria],$B725))))</f>
        <v/>
      </c>
      <c r="N725" s="61" t="str">
        <f>IF($B725="","",IF($B$723="","",IF($F$4=1,SUMIFS(SAÍDAS[Valor],SAÍDAS[Categoria],$B$723,SAÍDAS[Status],"Concluído",SAÍDAS[Mês],N$5,SAÍDAS[Ano],$B$5,SAÍDAS[Subcategoria],$B725),SUMIFS(SAÍDAS[Valor],SAÍDAS[Categoria],$B$723,SAÍDAS[Mês],N$5,SAÍDAS[Ano],$B$5,SAÍDAS[Subcategoria],$B725))))</f>
        <v/>
      </c>
      <c r="O725" s="57">
        <f t="shared" ref="O725:O743" si="32">SUBTOTAL(9,C725,D725,E725,F725,G725,H725,I725,J725,K725,L725,M725,N725)</f>
        <v>0</v>
      </c>
    </row>
    <row r="726" spans="2:15" x14ac:dyDescent="0.3">
      <c r="B726" s="93" t="str">
        <f>IF('PLANO DE CONTAS'!L141="","",'PLANO DE CONTAS'!L141)</f>
        <v/>
      </c>
      <c r="C726" s="61" t="str">
        <f>IF($B726="","",IF($B$723="","",IF($F$4=1,SUMIFS(SAÍDAS[Valor],SAÍDAS[Categoria],$B$723,SAÍDAS[Status],"Concluído",SAÍDAS[Mês],C$5,SAÍDAS[Ano],$B$5,SAÍDAS[Subcategoria],$B726),SUMIFS(SAÍDAS[Valor],SAÍDAS[Categoria],$B$723,SAÍDAS[Mês],C$5,SAÍDAS[Ano],$B$5,SAÍDAS[Subcategoria],$B726))))</f>
        <v/>
      </c>
      <c r="D726" s="61" t="str">
        <f>IF($B726="","",IF($B$723="","",IF($F$4=1,SUMIFS(SAÍDAS[Valor],SAÍDAS[Categoria],$B$723,SAÍDAS[Status],"Concluído",SAÍDAS[Mês],D$5,SAÍDAS[Ano],$B$5,SAÍDAS[Subcategoria],$B726),SUMIFS(SAÍDAS[Valor],SAÍDAS[Categoria],$B$723,SAÍDAS[Mês],D$5,SAÍDAS[Ano],$B$5,SAÍDAS[Subcategoria],$B726))))</f>
        <v/>
      </c>
      <c r="E726" s="61" t="str">
        <f>IF($B726="","",IF($B$723="","",IF($F$4=1,SUMIFS(SAÍDAS[Valor],SAÍDAS[Categoria],$B$723,SAÍDAS[Status],"Concluído",SAÍDAS[Mês],E$5,SAÍDAS[Ano],$B$5,SAÍDAS[Subcategoria],$B726),SUMIFS(SAÍDAS[Valor],SAÍDAS[Categoria],$B$723,SAÍDAS[Mês],E$5,SAÍDAS[Ano],$B$5,SAÍDAS[Subcategoria],$B726))))</f>
        <v/>
      </c>
      <c r="F726" s="61" t="str">
        <f>IF($B726="","",IF($B$723="","",IF($F$4=1,SUMIFS(SAÍDAS[Valor],SAÍDAS[Categoria],$B$723,SAÍDAS[Status],"Concluído",SAÍDAS[Mês],F$5,SAÍDAS[Ano],$B$5,SAÍDAS[Subcategoria],$B726),SUMIFS(SAÍDAS[Valor],SAÍDAS[Categoria],$B$723,SAÍDAS[Mês],F$5,SAÍDAS[Ano],$B$5,SAÍDAS[Subcategoria],$B726))))</f>
        <v/>
      </c>
      <c r="G726" s="61" t="str">
        <f>IF($B726="","",IF($B$723="","",IF($F$4=1,SUMIFS(SAÍDAS[Valor],SAÍDAS[Categoria],$B$723,SAÍDAS[Status],"Concluído",SAÍDAS[Mês],G$5,SAÍDAS[Ano],$B$5,SAÍDAS[Subcategoria],$B726),SUMIFS(SAÍDAS[Valor],SAÍDAS[Categoria],$B$723,SAÍDAS[Mês],G$5,SAÍDAS[Ano],$B$5,SAÍDAS[Subcategoria],$B726))))</f>
        <v/>
      </c>
      <c r="H726" s="61" t="str">
        <f>IF($B726="","",IF($B$723="","",IF($F$4=1,SUMIFS(SAÍDAS[Valor],SAÍDAS[Categoria],$B$723,SAÍDAS[Status],"Concluído",SAÍDAS[Mês],H$5,SAÍDAS[Ano],$B$5,SAÍDAS[Subcategoria],$B726),SUMIFS(SAÍDAS[Valor],SAÍDAS[Categoria],$B$723,SAÍDAS[Mês],H$5,SAÍDAS[Ano],$B$5,SAÍDAS[Subcategoria],$B726))))</f>
        <v/>
      </c>
      <c r="I726" s="61" t="str">
        <f>IF($B726="","",IF($B$723="","",IF($F$4=1,SUMIFS(SAÍDAS[Valor],SAÍDAS[Categoria],$B$723,SAÍDAS[Status],"Concluído",SAÍDAS[Mês],I$5,SAÍDAS[Ano],$B$5,SAÍDAS[Subcategoria],$B726),SUMIFS(SAÍDAS[Valor],SAÍDAS[Categoria],$B$723,SAÍDAS[Mês],I$5,SAÍDAS[Ano],$B$5,SAÍDAS[Subcategoria],$B726))))</f>
        <v/>
      </c>
      <c r="J726" s="61" t="str">
        <f>IF($B726="","",IF($B$723="","",IF($F$4=1,SUMIFS(SAÍDAS[Valor],SAÍDAS[Categoria],$B$723,SAÍDAS[Status],"Concluído",SAÍDAS[Mês],J$5,SAÍDAS[Ano],$B$5,SAÍDAS[Subcategoria],$B726),SUMIFS(SAÍDAS[Valor],SAÍDAS[Categoria],$B$723,SAÍDAS[Mês],J$5,SAÍDAS[Ano],$B$5,SAÍDAS[Subcategoria],$B726))))</f>
        <v/>
      </c>
      <c r="K726" s="61" t="str">
        <f>IF($B726="","",IF($B$723="","",IF($F$4=1,SUMIFS(SAÍDAS[Valor],SAÍDAS[Categoria],$B$723,SAÍDAS[Status],"Concluído",SAÍDAS[Mês],K$5,SAÍDAS[Ano],$B$5,SAÍDAS[Subcategoria],$B726),SUMIFS(SAÍDAS[Valor],SAÍDAS[Categoria],$B$723,SAÍDAS[Mês],K$5,SAÍDAS[Ano],$B$5,SAÍDAS[Subcategoria],$B726))))</f>
        <v/>
      </c>
      <c r="L726" s="61" t="str">
        <f>IF($B726="","",IF($B$723="","",IF($F$4=1,SUMIFS(SAÍDAS[Valor],SAÍDAS[Categoria],$B$723,SAÍDAS[Status],"Concluído",SAÍDAS[Mês],L$5,SAÍDAS[Ano],$B$5,SAÍDAS[Subcategoria],$B726),SUMIFS(SAÍDAS[Valor],SAÍDAS[Categoria],$B$723,SAÍDAS[Mês],L$5,SAÍDAS[Ano],$B$5,SAÍDAS[Subcategoria],$B726))))</f>
        <v/>
      </c>
      <c r="M726" s="61" t="str">
        <f>IF($B726="","",IF($B$723="","",IF($F$4=1,SUMIFS(SAÍDAS[Valor],SAÍDAS[Categoria],$B$723,SAÍDAS[Status],"Concluído",SAÍDAS[Mês],M$5,SAÍDAS[Ano],$B$5,SAÍDAS[Subcategoria],$B726),SUMIFS(SAÍDAS[Valor],SAÍDAS[Categoria],$B$723,SAÍDAS[Mês],M$5,SAÍDAS[Ano],$B$5,SAÍDAS[Subcategoria],$B726))))</f>
        <v/>
      </c>
      <c r="N726" s="61" t="str">
        <f>IF($B726="","",IF($B$723="","",IF($F$4=1,SUMIFS(SAÍDAS[Valor],SAÍDAS[Categoria],$B$723,SAÍDAS[Status],"Concluído",SAÍDAS[Mês],N$5,SAÍDAS[Ano],$B$5,SAÍDAS[Subcategoria],$B726),SUMIFS(SAÍDAS[Valor],SAÍDAS[Categoria],$B$723,SAÍDAS[Mês],N$5,SAÍDAS[Ano],$B$5,SAÍDAS[Subcategoria],$B726))))</f>
        <v/>
      </c>
      <c r="O726" s="57">
        <f t="shared" si="32"/>
        <v>0</v>
      </c>
    </row>
    <row r="727" spans="2:15" x14ac:dyDescent="0.3">
      <c r="B727" s="93" t="str">
        <f>IF('PLANO DE CONTAS'!L142="","",'PLANO DE CONTAS'!L142)</f>
        <v/>
      </c>
      <c r="C727" s="61" t="str">
        <f>IF($B727="","",IF($B$723="","",IF($F$4=1,SUMIFS(SAÍDAS[Valor],SAÍDAS[Categoria],$B$723,SAÍDAS[Status],"Concluído",SAÍDAS[Mês],C$5,SAÍDAS[Ano],$B$5,SAÍDAS[Subcategoria],$B727),SUMIFS(SAÍDAS[Valor],SAÍDAS[Categoria],$B$723,SAÍDAS[Mês],C$5,SAÍDAS[Ano],$B$5,SAÍDAS[Subcategoria],$B727))))</f>
        <v/>
      </c>
      <c r="D727" s="61" t="str">
        <f>IF($B727="","",IF($B$723="","",IF($F$4=1,SUMIFS(SAÍDAS[Valor],SAÍDAS[Categoria],$B$723,SAÍDAS[Status],"Concluído",SAÍDAS[Mês],D$5,SAÍDAS[Ano],$B$5,SAÍDAS[Subcategoria],$B727),SUMIFS(SAÍDAS[Valor],SAÍDAS[Categoria],$B$723,SAÍDAS[Mês],D$5,SAÍDAS[Ano],$B$5,SAÍDAS[Subcategoria],$B727))))</f>
        <v/>
      </c>
      <c r="E727" s="61" t="str">
        <f>IF($B727="","",IF($B$723="","",IF($F$4=1,SUMIFS(SAÍDAS[Valor],SAÍDAS[Categoria],$B$723,SAÍDAS[Status],"Concluído",SAÍDAS[Mês],E$5,SAÍDAS[Ano],$B$5,SAÍDAS[Subcategoria],$B727),SUMIFS(SAÍDAS[Valor],SAÍDAS[Categoria],$B$723,SAÍDAS[Mês],E$5,SAÍDAS[Ano],$B$5,SAÍDAS[Subcategoria],$B727))))</f>
        <v/>
      </c>
      <c r="F727" s="61" t="str">
        <f>IF($B727="","",IF($B$723="","",IF($F$4=1,SUMIFS(SAÍDAS[Valor],SAÍDAS[Categoria],$B$723,SAÍDAS[Status],"Concluído",SAÍDAS[Mês],F$5,SAÍDAS[Ano],$B$5,SAÍDAS[Subcategoria],$B727),SUMIFS(SAÍDAS[Valor],SAÍDAS[Categoria],$B$723,SAÍDAS[Mês],F$5,SAÍDAS[Ano],$B$5,SAÍDAS[Subcategoria],$B727))))</f>
        <v/>
      </c>
      <c r="G727" s="61" t="str">
        <f>IF($B727="","",IF($B$723="","",IF($F$4=1,SUMIFS(SAÍDAS[Valor],SAÍDAS[Categoria],$B$723,SAÍDAS[Status],"Concluído",SAÍDAS[Mês],G$5,SAÍDAS[Ano],$B$5,SAÍDAS[Subcategoria],$B727),SUMIFS(SAÍDAS[Valor],SAÍDAS[Categoria],$B$723,SAÍDAS[Mês],G$5,SAÍDAS[Ano],$B$5,SAÍDAS[Subcategoria],$B727))))</f>
        <v/>
      </c>
      <c r="H727" s="61" t="str">
        <f>IF($B727="","",IF($B$723="","",IF($F$4=1,SUMIFS(SAÍDAS[Valor],SAÍDAS[Categoria],$B$723,SAÍDAS[Status],"Concluído",SAÍDAS[Mês],H$5,SAÍDAS[Ano],$B$5,SAÍDAS[Subcategoria],$B727),SUMIFS(SAÍDAS[Valor],SAÍDAS[Categoria],$B$723,SAÍDAS[Mês],H$5,SAÍDAS[Ano],$B$5,SAÍDAS[Subcategoria],$B727))))</f>
        <v/>
      </c>
      <c r="I727" s="61" t="str">
        <f>IF($B727="","",IF($B$723="","",IF($F$4=1,SUMIFS(SAÍDAS[Valor],SAÍDAS[Categoria],$B$723,SAÍDAS[Status],"Concluído",SAÍDAS[Mês],I$5,SAÍDAS[Ano],$B$5,SAÍDAS[Subcategoria],$B727),SUMIFS(SAÍDAS[Valor],SAÍDAS[Categoria],$B$723,SAÍDAS[Mês],I$5,SAÍDAS[Ano],$B$5,SAÍDAS[Subcategoria],$B727))))</f>
        <v/>
      </c>
      <c r="J727" s="61" t="str">
        <f>IF($B727="","",IF($B$723="","",IF($F$4=1,SUMIFS(SAÍDAS[Valor],SAÍDAS[Categoria],$B$723,SAÍDAS[Status],"Concluído",SAÍDAS[Mês],J$5,SAÍDAS[Ano],$B$5,SAÍDAS[Subcategoria],$B727),SUMIFS(SAÍDAS[Valor],SAÍDAS[Categoria],$B$723,SAÍDAS[Mês],J$5,SAÍDAS[Ano],$B$5,SAÍDAS[Subcategoria],$B727))))</f>
        <v/>
      </c>
      <c r="K727" s="61" t="str">
        <f>IF($B727="","",IF($B$723="","",IF($F$4=1,SUMIFS(SAÍDAS[Valor],SAÍDAS[Categoria],$B$723,SAÍDAS[Status],"Concluído",SAÍDAS[Mês],K$5,SAÍDAS[Ano],$B$5,SAÍDAS[Subcategoria],$B727),SUMIFS(SAÍDAS[Valor],SAÍDAS[Categoria],$B$723,SAÍDAS[Mês],K$5,SAÍDAS[Ano],$B$5,SAÍDAS[Subcategoria],$B727))))</f>
        <v/>
      </c>
      <c r="L727" s="61" t="str">
        <f>IF($B727="","",IF($B$723="","",IF($F$4=1,SUMIFS(SAÍDAS[Valor],SAÍDAS[Categoria],$B$723,SAÍDAS[Status],"Concluído",SAÍDAS[Mês],L$5,SAÍDAS[Ano],$B$5,SAÍDAS[Subcategoria],$B727),SUMIFS(SAÍDAS[Valor],SAÍDAS[Categoria],$B$723,SAÍDAS[Mês],L$5,SAÍDAS[Ano],$B$5,SAÍDAS[Subcategoria],$B727))))</f>
        <v/>
      </c>
      <c r="M727" s="61" t="str">
        <f>IF($B727="","",IF($B$723="","",IF($F$4=1,SUMIFS(SAÍDAS[Valor],SAÍDAS[Categoria],$B$723,SAÍDAS[Status],"Concluído",SAÍDAS[Mês],M$5,SAÍDAS[Ano],$B$5,SAÍDAS[Subcategoria],$B727),SUMIFS(SAÍDAS[Valor],SAÍDAS[Categoria],$B$723,SAÍDAS[Mês],M$5,SAÍDAS[Ano],$B$5,SAÍDAS[Subcategoria],$B727))))</f>
        <v/>
      </c>
      <c r="N727" s="61" t="str">
        <f>IF($B727="","",IF($B$723="","",IF($F$4=1,SUMIFS(SAÍDAS[Valor],SAÍDAS[Categoria],$B$723,SAÍDAS[Status],"Concluído",SAÍDAS[Mês],N$5,SAÍDAS[Ano],$B$5,SAÍDAS[Subcategoria],$B727),SUMIFS(SAÍDAS[Valor],SAÍDAS[Categoria],$B$723,SAÍDAS[Mês],N$5,SAÍDAS[Ano],$B$5,SAÍDAS[Subcategoria],$B727))))</f>
        <v/>
      </c>
      <c r="O727" s="57">
        <f t="shared" si="32"/>
        <v>0</v>
      </c>
    </row>
    <row r="728" spans="2:15" x14ac:dyDescent="0.3">
      <c r="B728" s="93" t="str">
        <f>IF('PLANO DE CONTAS'!L143="","",'PLANO DE CONTAS'!L143)</f>
        <v/>
      </c>
      <c r="C728" s="61" t="str">
        <f>IF($B728="","",IF($B$723="","",IF($F$4=1,SUMIFS(SAÍDAS[Valor],SAÍDAS[Categoria],$B$723,SAÍDAS[Status],"Concluído",SAÍDAS[Mês],C$5,SAÍDAS[Ano],$B$5,SAÍDAS[Subcategoria],$B728),SUMIFS(SAÍDAS[Valor],SAÍDAS[Categoria],$B$723,SAÍDAS[Mês],C$5,SAÍDAS[Ano],$B$5,SAÍDAS[Subcategoria],$B728))))</f>
        <v/>
      </c>
      <c r="D728" s="61" t="str">
        <f>IF($B728="","",IF($B$723="","",IF($F$4=1,SUMIFS(SAÍDAS[Valor],SAÍDAS[Categoria],$B$723,SAÍDAS[Status],"Concluído",SAÍDAS[Mês],D$5,SAÍDAS[Ano],$B$5,SAÍDAS[Subcategoria],$B728),SUMIFS(SAÍDAS[Valor],SAÍDAS[Categoria],$B$723,SAÍDAS[Mês],D$5,SAÍDAS[Ano],$B$5,SAÍDAS[Subcategoria],$B728))))</f>
        <v/>
      </c>
      <c r="E728" s="61" t="str">
        <f>IF($B728="","",IF($B$723="","",IF($F$4=1,SUMIFS(SAÍDAS[Valor],SAÍDAS[Categoria],$B$723,SAÍDAS[Status],"Concluído",SAÍDAS[Mês],E$5,SAÍDAS[Ano],$B$5,SAÍDAS[Subcategoria],$B728),SUMIFS(SAÍDAS[Valor],SAÍDAS[Categoria],$B$723,SAÍDAS[Mês],E$5,SAÍDAS[Ano],$B$5,SAÍDAS[Subcategoria],$B728))))</f>
        <v/>
      </c>
      <c r="F728" s="61" t="str">
        <f>IF($B728="","",IF($B$723="","",IF($F$4=1,SUMIFS(SAÍDAS[Valor],SAÍDAS[Categoria],$B$723,SAÍDAS[Status],"Concluído",SAÍDAS[Mês],F$5,SAÍDAS[Ano],$B$5,SAÍDAS[Subcategoria],$B728),SUMIFS(SAÍDAS[Valor],SAÍDAS[Categoria],$B$723,SAÍDAS[Mês],F$5,SAÍDAS[Ano],$B$5,SAÍDAS[Subcategoria],$B728))))</f>
        <v/>
      </c>
      <c r="G728" s="61" t="str">
        <f>IF($B728="","",IF($B$723="","",IF($F$4=1,SUMIFS(SAÍDAS[Valor],SAÍDAS[Categoria],$B$723,SAÍDAS[Status],"Concluído",SAÍDAS[Mês],G$5,SAÍDAS[Ano],$B$5,SAÍDAS[Subcategoria],$B728),SUMIFS(SAÍDAS[Valor],SAÍDAS[Categoria],$B$723,SAÍDAS[Mês],G$5,SAÍDAS[Ano],$B$5,SAÍDAS[Subcategoria],$B728))))</f>
        <v/>
      </c>
      <c r="H728" s="61" t="str">
        <f>IF($B728="","",IF($B$723="","",IF($F$4=1,SUMIFS(SAÍDAS[Valor],SAÍDAS[Categoria],$B$723,SAÍDAS[Status],"Concluído",SAÍDAS[Mês],H$5,SAÍDAS[Ano],$B$5,SAÍDAS[Subcategoria],$B728),SUMIFS(SAÍDAS[Valor],SAÍDAS[Categoria],$B$723,SAÍDAS[Mês],H$5,SAÍDAS[Ano],$B$5,SAÍDAS[Subcategoria],$B728))))</f>
        <v/>
      </c>
      <c r="I728" s="61" t="str">
        <f>IF($B728="","",IF($B$723="","",IF($F$4=1,SUMIFS(SAÍDAS[Valor],SAÍDAS[Categoria],$B$723,SAÍDAS[Status],"Concluído",SAÍDAS[Mês],I$5,SAÍDAS[Ano],$B$5,SAÍDAS[Subcategoria],$B728),SUMIFS(SAÍDAS[Valor],SAÍDAS[Categoria],$B$723,SAÍDAS[Mês],I$5,SAÍDAS[Ano],$B$5,SAÍDAS[Subcategoria],$B728))))</f>
        <v/>
      </c>
      <c r="J728" s="61" t="str">
        <f>IF($B728="","",IF($B$723="","",IF($F$4=1,SUMIFS(SAÍDAS[Valor],SAÍDAS[Categoria],$B$723,SAÍDAS[Status],"Concluído",SAÍDAS[Mês],J$5,SAÍDAS[Ano],$B$5,SAÍDAS[Subcategoria],$B728),SUMIFS(SAÍDAS[Valor],SAÍDAS[Categoria],$B$723,SAÍDAS[Mês],J$5,SAÍDAS[Ano],$B$5,SAÍDAS[Subcategoria],$B728))))</f>
        <v/>
      </c>
      <c r="K728" s="61" t="str">
        <f>IF($B728="","",IF($B$723="","",IF($F$4=1,SUMIFS(SAÍDAS[Valor],SAÍDAS[Categoria],$B$723,SAÍDAS[Status],"Concluído",SAÍDAS[Mês],K$5,SAÍDAS[Ano],$B$5,SAÍDAS[Subcategoria],$B728),SUMIFS(SAÍDAS[Valor],SAÍDAS[Categoria],$B$723,SAÍDAS[Mês],K$5,SAÍDAS[Ano],$B$5,SAÍDAS[Subcategoria],$B728))))</f>
        <v/>
      </c>
      <c r="L728" s="61" t="str">
        <f>IF($B728="","",IF($B$723="","",IF($F$4=1,SUMIFS(SAÍDAS[Valor],SAÍDAS[Categoria],$B$723,SAÍDAS[Status],"Concluído",SAÍDAS[Mês],L$5,SAÍDAS[Ano],$B$5,SAÍDAS[Subcategoria],$B728),SUMIFS(SAÍDAS[Valor],SAÍDAS[Categoria],$B$723,SAÍDAS[Mês],L$5,SAÍDAS[Ano],$B$5,SAÍDAS[Subcategoria],$B728))))</f>
        <v/>
      </c>
      <c r="M728" s="61" t="str">
        <f>IF($B728="","",IF($B$723="","",IF($F$4=1,SUMIFS(SAÍDAS[Valor],SAÍDAS[Categoria],$B$723,SAÍDAS[Status],"Concluído",SAÍDAS[Mês],M$5,SAÍDAS[Ano],$B$5,SAÍDAS[Subcategoria],$B728),SUMIFS(SAÍDAS[Valor],SAÍDAS[Categoria],$B$723,SAÍDAS[Mês],M$5,SAÍDAS[Ano],$B$5,SAÍDAS[Subcategoria],$B728))))</f>
        <v/>
      </c>
      <c r="N728" s="61" t="str">
        <f>IF($B728="","",IF($B$723="","",IF($F$4=1,SUMIFS(SAÍDAS[Valor],SAÍDAS[Categoria],$B$723,SAÍDAS[Status],"Concluído",SAÍDAS[Mês],N$5,SAÍDAS[Ano],$B$5,SAÍDAS[Subcategoria],$B728),SUMIFS(SAÍDAS[Valor],SAÍDAS[Categoria],$B$723,SAÍDAS[Mês],N$5,SAÍDAS[Ano],$B$5,SAÍDAS[Subcategoria],$B728))))</f>
        <v/>
      </c>
      <c r="O728" s="57">
        <f t="shared" si="32"/>
        <v>0</v>
      </c>
    </row>
    <row r="729" spans="2:15" x14ac:dyDescent="0.3">
      <c r="B729" s="93" t="str">
        <f>IF('PLANO DE CONTAS'!L144="","",'PLANO DE CONTAS'!L144)</f>
        <v/>
      </c>
      <c r="C729" s="61" t="str">
        <f>IF($B729="","",IF($B$723="","",IF($F$4=1,SUMIFS(SAÍDAS[Valor],SAÍDAS[Categoria],$B$723,SAÍDAS[Status],"Concluído",SAÍDAS[Mês],C$5,SAÍDAS[Ano],$B$5,SAÍDAS[Subcategoria],$B729),SUMIFS(SAÍDAS[Valor],SAÍDAS[Categoria],$B$723,SAÍDAS[Mês],C$5,SAÍDAS[Ano],$B$5,SAÍDAS[Subcategoria],$B729))))</f>
        <v/>
      </c>
      <c r="D729" s="61" t="str">
        <f>IF($B729="","",IF($B$723="","",IF($F$4=1,SUMIFS(SAÍDAS[Valor],SAÍDAS[Categoria],$B$723,SAÍDAS[Status],"Concluído",SAÍDAS[Mês],D$5,SAÍDAS[Ano],$B$5,SAÍDAS[Subcategoria],$B729),SUMIFS(SAÍDAS[Valor],SAÍDAS[Categoria],$B$723,SAÍDAS[Mês],D$5,SAÍDAS[Ano],$B$5,SAÍDAS[Subcategoria],$B729))))</f>
        <v/>
      </c>
      <c r="E729" s="61" t="str">
        <f>IF($B729="","",IF($B$723="","",IF($F$4=1,SUMIFS(SAÍDAS[Valor],SAÍDAS[Categoria],$B$723,SAÍDAS[Status],"Concluído",SAÍDAS[Mês],E$5,SAÍDAS[Ano],$B$5,SAÍDAS[Subcategoria],$B729),SUMIFS(SAÍDAS[Valor],SAÍDAS[Categoria],$B$723,SAÍDAS[Mês],E$5,SAÍDAS[Ano],$B$5,SAÍDAS[Subcategoria],$B729))))</f>
        <v/>
      </c>
      <c r="F729" s="61" t="str">
        <f>IF($B729="","",IF($B$723="","",IF($F$4=1,SUMIFS(SAÍDAS[Valor],SAÍDAS[Categoria],$B$723,SAÍDAS[Status],"Concluído",SAÍDAS[Mês],F$5,SAÍDAS[Ano],$B$5,SAÍDAS[Subcategoria],$B729),SUMIFS(SAÍDAS[Valor],SAÍDAS[Categoria],$B$723,SAÍDAS[Mês],F$5,SAÍDAS[Ano],$B$5,SAÍDAS[Subcategoria],$B729))))</f>
        <v/>
      </c>
      <c r="G729" s="61" t="str">
        <f>IF($B729="","",IF($B$723="","",IF($F$4=1,SUMIFS(SAÍDAS[Valor],SAÍDAS[Categoria],$B$723,SAÍDAS[Status],"Concluído",SAÍDAS[Mês],G$5,SAÍDAS[Ano],$B$5,SAÍDAS[Subcategoria],$B729),SUMIFS(SAÍDAS[Valor],SAÍDAS[Categoria],$B$723,SAÍDAS[Mês],G$5,SAÍDAS[Ano],$B$5,SAÍDAS[Subcategoria],$B729))))</f>
        <v/>
      </c>
      <c r="H729" s="61" t="str">
        <f>IF($B729="","",IF($B$723="","",IF($F$4=1,SUMIFS(SAÍDAS[Valor],SAÍDAS[Categoria],$B$723,SAÍDAS[Status],"Concluído",SAÍDAS[Mês],H$5,SAÍDAS[Ano],$B$5,SAÍDAS[Subcategoria],$B729),SUMIFS(SAÍDAS[Valor],SAÍDAS[Categoria],$B$723,SAÍDAS[Mês],H$5,SAÍDAS[Ano],$B$5,SAÍDAS[Subcategoria],$B729))))</f>
        <v/>
      </c>
      <c r="I729" s="61" t="str">
        <f>IF($B729="","",IF($B$723="","",IF($F$4=1,SUMIFS(SAÍDAS[Valor],SAÍDAS[Categoria],$B$723,SAÍDAS[Status],"Concluído",SAÍDAS[Mês],I$5,SAÍDAS[Ano],$B$5,SAÍDAS[Subcategoria],$B729),SUMIFS(SAÍDAS[Valor],SAÍDAS[Categoria],$B$723,SAÍDAS[Mês],I$5,SAÍDAS[Ano],$B$5,SAÍDAS[Subcategoria],$B729))))</f>
        <v/>
      </c>
      <c r="J729" s="61" t="str">
        <f>IF($B729="","",IF($B$723="","",IF($F$4=1,SUMIFS(SAÍDAS[Valor],SAÍDAS[Categoria],$B$723,SAÍDAS[Status],"Concluído",SAÍDAS[Mês],J$5,SAÍDAS[Ano],$B$5,SAÍDAS[Subcategoria],$B729),SUMIFS(SAÍDAS[Valor],SAÍDAS[Categoria],$B$723,SAÍDAS[Mês],J$5,SAÍDAS[Ano],$B$5,SAÍDAS[Subcategoria],$B729))))</f>
        <v/>
      </c>
      <c r="K729" s="61" t="str">
        <f>IF($B729="","",IF($B$723="","",IF($F$4=1,SUMIFS(SAÍDAS[Valor],SAÍDAS[Categoria],$B$723,SAÍDAS[Status],"Concluído",SAÍDAS[Mês],K$5,SAÍDAS[Ano],$B$5,SAÍDAS[Subcategoria],$B729),SUMIFS(SAÍDAS[Valor],SAÍDAS[Categoria],$B$723,SAÍDAS[Mês],K$5,SAÍDAS[Ano],$B$5,SAÍDAS[Subcategoria],$B729))))</f>
        <v/>
      </c>
      <c r="L729" s="61" t="str">
        <f>IF($B729="","",IF($B$723="","",IF($F$4=1,SUMIFS(SAÍDAS[Valor],SAÍDAS[Categoria],$B$723,SAÍDAS[Status],"Concluído",SAÍDAS[Mês],L$5,SAÍDAS[Ano],$B$5,SAÍDAS[Subcategoria],$B729),SUMIFS(SAÍDAS[Valor],SAÍDAS[Categoria],$B$723,SAÍDAS[Mês],L$5,SAÍDAS[Ano],$B$5,SAÍDAS[Subcategoria],$B729))))</f>
        <v/>
      </c>
      <c r="M729" s="61" t="str">
        <f>IF($B729="","",IF($B$723="","",IF($F$4=1,SUMIFS(SAÍDAS[Valor],SAÍDAS[Categoria],$B$723,SAÍDAS[Status],"Concluído",SAÍDAS[Mês],M$5,SAÍDAS[Ano],$B$5,SAÍDAS[Subcategoria],$B729),SUMIFS(SAÍDAS[Valor],SAÍDAS[Categoria],$B$723,SAÍDAS[Mês],M$5,SAÍDAS[Ano],$B$5,SAÍDAS[Subcategoria],$B729))))</f>
        <v/>
      </c>
      <c r="N729" s="61" t="str">
        <f>IF($B729="","",IF($B$723="","",IF($F$4=1,SUMIFS(SAÍDAS[Valor],SAÍDAS[Categoria],$B$723,SAÍDAS[Status],"Concluído",SAÍDAS[Mês],N$5,SAÍDAS[Ano],$B$5,SAÍDAS[Subcategoria],$B729),SUMIFS(SAÍDAS[Valor],SAÍDAS[Categoria],$B$723,SAÍDAS[Mês],N$5,SAÍDAS[Ano],$B$5,SAÍDAS[Subcategoria],$B729))))</f>
        <v/>
      </c>
      <c r="O729" s="57">
        <f t="shared" si="32"/>
        <v>0</v>
      </c>
    </row>
    <row r="730" spans="2:15" x14ac:dyDescent="0.3">
      <c r="B730" s="93" t="str">
        <f>IF('PLANO DE CONTAS'!L145="","",'PLANO DE CONTAS'!L145)</f>
        <v/>
      </c>
      <c r="C730" s="61" t="str">
        <f>IF($B730="","",IF($B$723="","",IF($F$4=1,SUMIFS(SAÍDAS[Valor],SAÍDAS[Categoria],$B$723,SAÍDAS[Status],"Concluído",SAÍDAS[Mês],C$5,SAÍDAS[Ano],$B$5,SAÍDAS[Subcategoria],$B730),SUMIFS(SAÍDAS[Valor],SAÍDAS[Categoria],$B$723,SAÍDAS[Mês],C$5,SAÍDAS[Ano],$B$5,SAÍDAS[Subcategoria],$B730))))</f>
        <v/>
      </c>
      <c r="D730" s="61" t="str">
        <f>IF($B730="","",IF($B$723="","",IF($F$4=1,SUMIFS(SAÍDAS[Valor],SAÍDAS[Categoria],$B$723,SAÍDAS[Status],"Concluído",SAÍDAS[Mês],D$5,SAÍDAS[Ano],$B$5,SAÍDAS[Subcategoria],$B730),SUMIFS(SAÍDAS[Valor],SAÍDAS[Categoria],$B$723,SAÍDAS[Mês],D$5,SAÍDAS[Ano],$B$5,SAÍDAS[Subcategoria],$B730))))</f>
        <v/>
      </c>
      <c r="E730" s="61" t="str">
        <f>IF($B730="","",IF($B$723="","",IF($F$4=1,SUMIFS(SAÍDAS[Valor],SAÍDAS[Categoria],$B$723,SAÍDAS[Status],"Concluído",SAÍDAS[Mês],E$5,SAÍDAS[Ano],$B$5,SAÍDAS[Subcategoria],$B730),SUMIFS(SAÍDAS[Valor],SAÍDAS[Categoria],$B$723,SAÍDAS[Mês],E$5,SAÍDAS[Ano],$B$5,SAÍDAS[Subcategoria],$B730))))</f>
        <v/>
      </c>
      <c r="F730" s="61" t="str">
        <f>IF($B730="","",IF($B$723="","",IF($F$4=1,SUMIFS(SAÍDAS[Valor],SAÍDAS[Categoria],$B$723,SAÍDAS[Status],"Concluído",SAÍDAS[Mês],F$5,SAÍDAS[Ano],$B$5,SAÍDAS[Subcategoria],$B730),SUMIFS(SAÍDAS[Valor],SAÍDAS[Categoria],$B$723,SAÍDAS[Mês],F$5,SAÍDAS[Ano],$B$5,SAÍDAS[Subcategoria],$B730))))</f>
        <v/>
      </c>
      <c r="G730" s="61" t="str">
        <f>IF($B730="","",IF($B$723="","",IF($F$4=1,SUMIFS(SAÍDAS[Valor],SAÍDAS[Categoria],$B$723,SAÍDAS[Status],"Concluído",SAÍDAS[Mês],G$5,SAÍDAS[Ano],$B$5,SAÍDAS[Subcategoria],$B730),SUMIFS(SAÍDAS[Valor],SAÍDAS[Categoria],$B$723,SAÍDAS[Mês],G$5,SAÍDAS[Ano],$B$5,SAÍDAS[Subcategoria],$B730))))</f>
        <v/>
      </c>
      <c r="H730" s="61" t="str">
        <f>IF($B730="","",IF($B$723="","",IF($F$4=1,SUMIFS(SAÍDAS[Valor],SAÍDAS[Categoria],$B$723,SAÍDAS[Status],"Concluído",SAÍDAS[Mês],H$5,SAÍDAS[Ano],$B$5,SAÍDAS[Subcategoria],$B730),SUMIFS(SAÍDAS[Valor],SAÍDAS[Categoria],$B$723,SAÍDAS[Mês],H$5,SAÍDAS[Ano],$B$5,SAÍDAS[Subcategoria],$B730))))</f>
        <v/>
      </c>
      <c r="I730" s="61" t="str">
        <f>IF($B730="","",IF($B$723="","",IF($F$4=1,SUMIFS(SAÍDAS[Valor],SAÍDAS[Categoria],$B$723,SAÍDAS[Status],"Concluído",SAÍDAS[Mês],I$5,SAÍDAS[Ano],$B$5,SAÍDAS[Subcategoria],$B730),SUMIFS(SAÍDAS[Valor],SAÍDAS[Categoria],$B$723,SAÍDAS[Mês],I$5,SAÍDAS[Ano],$B$5,SAÍDAS[Subcategoria],$B730))))</f>
        <v/>
      </c>
      <c r="J730" s="61" t="str">
        <f>IF($B730="","",IF($B$723="","",IF($F$4=1,SUMIFS(SAÍDAS[Valor],SAÍDAS[Categoria],$B$723,SAÍDAS[Status],"Concluído",SAÍDAS[Mês],J$5,SAÍDAS[Ano],$B$5,SAÍDAS[Subcategoria],$B730),SUMIFS(SAÍDAS[Valor],SAÍDAS[Categoria],$B$723,SAÍDAS[Mês],J$5,SAÍDAS[Ano],$B$5,SAÍDAS[Subcategoria],$B730))))</f>
        <v/>
      </c>
      <c r="K730" s="61" t="str">
        <f>IF($B730="","",IF($B$723="","",IF($F$4=1,SUMIFS(SAÍDAS[Valor],SAÍDAS[Categoria],$B$723,SAÍDAS[Status],"Concluído",SAÍDAS[Mês],K$5,SAÍDAS[Ano],$B$5,SAÍDAS[Subcategoria],$B730),SUMIFS(SAÍDAS[Valor],SAÍDAS[Categoria],$B$723,SAÍDAS[Mês],K$5,SAÍDAS[Ano],$B$5,SAÍDAS[Subcategoria],$B730))))</f>
        <v/>
      </c>
      <c r="L730" s="61" t="str">
        <f>IF($B730="","",IF($B$723="","",IF($F$4=1,SUMIFS(SAÍDAS[Valor],SAÍDAS[Categoria],$B$723,SAÍDAS[Status],"Concluído",SAÍDAS[Mês],L$5,SAÍDAS[Ano],$B$5,SAÍDAS[Subcategoria],$B730),SUMIFS(SAÍDAS[Valor],SAÍDAS[Categoria],$B$723,SAÍDAS[Mês],L$5,SAÍDAS[Ano],$B$5,SAÍDAS[Subcategoria],$B730))))</f>
        <v/>
      </c>
      <c r="M730" s="61" t="str">
        <f>IF($B730="","",IF($B$723="","",IF($F$4=1,SUMIFS(SAÍDAS[Valor],SAÍDAS[Categoria],$B$723,SAÍDAS[Status],"Concluído",SAÍDAS[Mês],M$5,SAÍDAS[Ano],$B$5,SAÍDAS[Subcategoria],$B730),SUMIFS(SAÍDAS[Valor],SAÍDAS[Categoria],$B$723,SAÍDAS[Mês],M$5,SAÍDAS[Ano],$B$5,SAÍDAS[Subcategoria],$B730))))</f>
        <v/>
      </c>
      <c r="N730" s="61" t="str">
        <f>IF($B730="","",IF($B$723="","",IF($F$4=1,SUMIFS(SAÍDAS[Valor],SAÍDAS[Categoria],$B$723,SAÍDAS[Status],"Concluído",SAÍDAS[Mês],N$5,SAÍDAS[Ano],$B$5,SAÍDAS[Subcategoria],$B730),SUMIFS(SAÍDAS[Valor],SAÍDAS[Categoria],$B$723,SAÍDAS[Mês],N$5,SAÍDAS[Ano],$B$5,SAÍDAS[Subcategoria],$B730))))</f>
        <v/>
      </c>
      <c r="O730" s="57">
        <f t="shared" si="32"/>
        <v>0</v>
      </c>
    </row>
    <row r="731" spans="2:15" x14ac:dyDescent="0.3">
      <c r="B731" s="93" t="str">
        <f>IF('PLANO DE CONTAS'!L146="","",'PLANO DE CONTAS'!L146)</f>
        <v/>
      </c>
      <c r="C731" s="61" t="str">
        <f>IF($B731="","",IF($B$723="","",IF($F$4=1,SUMIFS(SAÍDAS[Valor],SAÍDAS[Categoria],$B$723,SAÍDAS[Status],"Concluído",SAÍDAS[Mês],C$5,SAÍDAS[Ano],$B$5,SAÍDAS[Subcategoria],$B731),SUMIFS(SAÍDAS[Valor],SAÍDAS[Categoria],$B$723,SAÍDAS[Mês],C$5,SAÍDAS[Ano],$B$5,SAÍDAS[Subcategoria],$B731))))</f>
        <v/>
      </c>
      <c r="D731" s="61" t="str">
        <f>IF($B731="","",IF($B$723="","",IF($F$4=1,SUMIFS(SAÍDAS[Valor],SAÍDAS[Categoria],$B$723,SAÍDAS[Status],"Concluído",SAÍDAS[Mês],D$5,SAÍDAS[Ano],$B$5,SAÍDAS[Subcategoria],$B731),SUMIFS(SAÍDAS[Valor],SAÍDAS[Categoria],$B$723,SAÍDAS[Mês],D$5,SAÍDAS[Ano],$B$5,SAÍDAS[Subcategoria],$B731))))</f>
        <v/>
      </c>
      <c r="E731" s="61" t="str">
        <f>IF($B731="","",IF($B$723="","",IF($F$4=1,SUMIFS(SAÍDAS[Valor],SAÍDAS[Categoria],$B$723,SAÍDAS[Status],"Concluído",SAÍDAS[Mês],E$5,SAÍDAS[Ano],$B$5,SAÍDAS[Subcategoria],$B731),SUMIFS(SAÍDAS[Valor],SAÍDAS[Categoria],$B$723,SAÍDAS[Mês],E$5,SAÍDAS[Ano],$B$5,SAÍDAS[Subcategoria],$B731))))</f>
        <v/>
      </c>
      <c r="F731" s="61" t="str">
        <f>IF($B731="","",IF($B$723="","",IF($F$4=1,SUMIFS(SAÍDAS[Valor],SAÍDAS[Categoria],$B$723,SAÍDAS[Status],"Concluído",SAÍDAS[Mês],F$5,SAÍDAS[Ano],$B$5,SAÍDAS[Subcategoria],$B731),SUMIFS(SAÍDAS[Valor],SAÍDAS[Categoria],$B$723,SAÍDAS[Mês],F$5,SAÍDAS[Ano],$B$5,SAÍDAS[Subcategoria],$B731))))</f>
        <v/>
      </c>
      <c r="G731" s="61" t="str">
        <f>IF($B731="","",IF($B$723="","",IF($F$4=1,SUMIFS(SAÍDAS[Valor],SAÍDAS[Categoria],$B$723,SAÍDAS[Status],"Concluído",SAÍDAS[Mês],G$5,SAÍDAS[Ano],$B$5,SAÍDAS[Subcategoria],$B731),SUMIFS(SAÍDAS[Valor],SAÍDAS[Categoria],$B$723,SAÍDAS[Mês],G$5,SAÍDAS[Ano],$B$5,SAÍDAS[Subcategoria],$B731))))</f>
        <v/>
      </c>
      <c r="H731" s="61" t="str">
        <f>IF($B731="","",IF($B$723="","",IF($F$4=1,SUMIFS(SAÍDAS[Valor],SAÍDAS[Categoria],$B$723,SAÍDAS[Status],"Concluído",SAÍDAS[Mês],H$5,SAÍDAS[Ano],$B$5,SAÍDAS[Subcategoria],$B731),SUMIFS(SAÍDAS[Valor],SAÍDAS[Categoria],$B$723,SAÍDAS[Mês],H$5,SAÍDAS[Ano],$B$5,SAÍDAS[Subcategoria],$B731))))</f>
        <v/>
      </c>
      <c r="I731" s="61" t="str">
        <f>IF($B731="","",IF($B$723="","",IF($F$4=1,SUMIFS(SAÍDAS[Valor],SAÍDAS[Categoria],$B$723,SAÍDAS[Status],"Concluído",SAÍDAS[Mês],I$5,SAÍDAS[Ano],$B$5,SAÍDAS[Subcategoria],$B731),SUMIFS(SAÍDAS[Valor],SAÍDAS[Categoria],$B$723,SAÍDAS[Mês],I$5,SAÍDAS[Ano],$B$5,SAÍDAS[Subcategoria],$B731))))</f>
        <v/>
      </c>
      <c r="J731" s="61" t="str">
        <f>IF($B731="","",IF($B$723="","",IF($F$4=1,SUMIFS(SAÍDAS[Valor],SAÍDAS[Categoria],$B$723,SAÍDAS[Status],"Concluído",SAÍDAS[Mês],J$5,SAÍDAS[Ano],$B$5,SAÍDAS[Subcategoria],$B731),SUMIFS(SAÍDAS[Valor],SAÍDAS[Categoria],$B$723,SAÍDAS[Mês],J$5,SAÍDAS[Ano],$B$5,SAÍDAS[Subcategoria],$B731))))</f>
        <v/>
      </c>
      <c r="K731" s="61" t="str">
        <f>IF($B731="","",IF($B$723="","",IF($F$4=1,SUMIFS(SAÍDAS[Valor],SAÍDAS[Categoria],$B$723,SAÍDAS[Status],"Concluído",SAÍDAS[Mês],K$5,SAÍDAS[Ano],$B$5,SAÍDAS[Subcategoria],$B731),SUMIFS(SAÍDAS[Valor],SAÍDAS[Categoria],$B$723,SAÍDAS[Mês],K$5,SAÍDAS[Ano],$B$5,SAÍDAS[Subcategoria],$B731))))</f>
        <v/>
      </c>
      <c r="L731" s="61" t="str">
        <f>IF($B731="","",IF($B$723="","",IF($F$4=1,SUMIFS(SAÍDAS[Valor],SAÍDAS[Categoria],$B$723,SAÍDAS[Status],"Concluído",SAÍDAS[Mês],L$5,SAÍDAS[Ano],$B$5,SAÍDAS[Subcategoria],$B731),SUMIFS(SAÍDAS[Valor],SAÍDAS[Categoria],$B$723,SAÍDAS[Mês],L$5,SAÍDAS[Ano],$B$5,SAÍDAS[Subcategoria],$B731))))</f>
        <v/>
      </c>
      <c r="M731" s="61" t="str">
        <f>IF($B731="","",IF($B$723="","",IF($F$4=1,SUMIFS(SAÍDAS[Valor],SAÍDAS[Categoria],$B$723,SAÍDAS[Status],"Concluído",SAÍDAS[Mês],M$5,SAÍDAS[Ano],$B$5,SAÍDAS[Subcategoria],$B731),SUMIFS(SAÍDAS[Valor],SAÍDAS[Categoria],$B$723,SAÍDAS[Mês],M$5,SAÍDAS[Ano],$B$5,SAÍDAS[Subcategoria],$B731))))</f>
        <v/>
      </c>
      <c r="N731" s="61" t="str">
        <f>IF($B731="","",IF($B$723="","",IF($F$4=1,SUMIFS(SAÍDAS[Valor],SAÍDAS[Categoria],$B$723,SAÍDAS[Status],"Concluído",SAÍDAS[Mês],N$5,SAÍDAS[Ano],$B$5,SAÍDAS[Subcategoria],$B731),SUMIFS(SAÍDAS[Valor],SAÍDAS[Categoria],$B$723,SAÍDAS[Mês],N$5,SAÍDAS[Ano],$B$5,SAÍDAS[Subcategoria],$B731))))</f>
        <v/>
      </c>
      <c r="O731" s="57">
        <f t="shared" si="32"/>
        <v>0</v>
      </c>
    </row>
    <row r="732" spans="2:15" x14ac:dyDescent="0.3">
      <c r="B732" s="93" t="str">
        <f>IF('PLANO DE CONTAS'!L147="","",'PLANO DE CONTAS'!L147)</f>
        <v/>
      </c>
      <c r="C732" s="61" t="str">
        <f>IF($B732="","",IF($B$723="","",IF($F$4=1,SUMIFS(SAÍDAS[Valor],SAÍDAS[Categoria],$B$723,SAÍDAS[Status],"Concluído",SAÍDAS[Mês],C$5,SAÍDAS[Ano],$B$5,SAÍDAS[Subcategoria],$B732),SUMIFS(SAÍDAS[Valor],SAÍDAS[Categoria],$B$723,SAÍDAS[Mês],C$5,SAÍDAS[Ano],$B$5,SAÍDAS[Subcategoria],$B732))))</f>
        <v/>
      </c>
      <c r="D732" s="61" t="str">
        <f>IF($B732="","",IF($B$723="","",IF($F$4=1,SUMIFS(SAÍDAS[Valor],SAÍDAS[Categoria],$B$723,SAÍDAS[Status],"Concluído",SAÍDAS[Mês],D$5,SAÍDAS[Ano],$B$5,SAÍDAS[Subcategoria],$B732),SUMIFS(SAÍDAS[Valor],SAÍDAS[Categoria],$B$723,SAÍDAS[Mês],D$5,SAÍDAS[Ano],$B$5,SAÍDAS[Subcategoria],$B732))))</f>
        <v/>
      </c>
      <c r="E732" s="61" t="str">
        <f>IF($B732="","",IF($B$723="","",IF($F$4=1,SUMIFS(SAÍDAS[Valor],SAÍDAS[Categoria],$B$723,SAÍDAS[Status],"Concluído",SAÍDAS[Mês],E$5,SAÍDAS[Ano],$B$5,SAÍDAS[Subcategoria],$B732),SUMIFS(SAÍDAS[Valor],SAÍDAS[Categoria],$B$723,SAÍDAS[Mês],E$5,SAÍDAS[Ano],$B$5,SAÍDAS[Subcategoria],$B732))))</f>
        <v/>
      </c>
      <c r="F732" s="61" t="str">
        <f>IF($B732="","",IF($B$723="","",IF($F$4=1,SUMIFS(SAÍDAS[Valor],SAÍDAS[Categoria],$B$723,SAÍDAS[Status],"Concluído",SAÍDAS[Mês],F$5,SAÍDAS[Ano],$B$5,SAÍDAS[Subcategoria],$B732),SUMIFS(SAÍDAS[Valor],SAÍDAS[Categoria],$B$723,SAÍDAS[Mês],F$5,SAÍDAS[Ano],$B$5,SAÍDAS[Subcategoria],$B732))))</f>
        <v/>
      </c>
      <c r="G732" s="61" t="str">
        <f>IF($B732="","",IF($B$723="","",IF($F$4=1,SUMIFS(SAÍDAS[Valor],SAÍDAS[Categoria],$B$723,SAÍDAS[Status],"Concluído",SAÍDAS[Mês],G$5,SAÍDAS[Ano],$B$5,SAÍDAS[Subcategoria],$B732),SUMIFS(SAÍDAS[Valor],SAÍDAS[Categoria],$B$723,SAÍDAS[Mês],G$5,SAÍDAS[Ano],$B$5,SAÍDAS[Subcategoria],$B732))))</f>
        <v/>
      </c>
      <c r="H732" s="61" t="str">
        <f>IF($B732="","",IF($B$723="","",IF($F$4=1,SUMIFS(SAÍDAS[Valor],SAÍDAS[Categoria],$B$723,SAÍDAS[Status],"Concluído",SAÍDAS[Mês],H$5,SAÍDAS[Ano],$B$5,SAÍDAS[Subcategoria],$B732),SUMIFS(SAÍDAS[Valor],SAÍDAS[Categoria],$B$723,SAÍDAS[Mês],H$5,SAÍDAS[Ano],$B$5,SAÍDAS[Subcategoria],$B732))))</f>
        <v/>
      </c>
      <c r="I732" s="61" t="str">
        <f>IF($B732="","",IF($B$723="","",IF($F$4=1,SUMIFS(SAÍDAS[Valor],SAÍDAS[Categoria],$B$723,SAÍDAS[Status],"Concluído",SAÍDAS[Mês],I$5,SAÍDAS[Ano],$B$5,SAÍDAS[Subcategoria],$B732),SUMIFS(SAÍDAS[Valor],SAÍDAS[Categoria],$B$723,SAÍDAS[Mês],I$5,SAÍDAS[Ano],$B$5,SAÍDAS[Subcategoria],$B732))))</f>
        <v/>
      </c>
      <c r="J732" s="61" t="str">
        <f>IF($B732="","",IF($B$723="","",IF($F$4=1,SUMIFS(SAÍDAS[Valor],SAÍDAS[Categoria],$B$723,SAÍDAS[Status],"Concluído",SAÍDAS[Mês],J$5,SAÍDAS[Ano],$B$5,SAÍDAS[Subcategoria],$B732),SUMIFS(SAÍDAS[Valor],SAÍDAS[Categoria],$B$723,SAÍDAS[Mês],J$5,SAÍDAS[Ano],$B$5,SAÍDAS[Subcategoria],$B732))))</f>
        <v/>
      </c>
      <c r="K732" s="61" t="str">
        <f>IF($B732="","",IF($B$723="","",IF($F$4=1,SUMIFS(SAÍDAS[Valor],SAÍDAS[Categoria],$B$723,SAÍDAS[Status],"Concluído",SAÍDAS[Mês],K$5,SAÍDAS[Ano],$B$5,SAÍDAS[Subcategoria],$B732),SUMIFS(SAÍDAS[Valor],SAÍDAS[Categoria],$B$723,SAÍDAS[Mês],K$5,SAÍDAS[Ano],$B$5,SAÍDAS[Subcategoria],$B732))))</f>
        <v/>
      </c>
      <c r="L732" s="61" t="str">
        <f>IF($B732="","",IF($B$723="","",IF($F$4=1,SUMIFS(SAÍDAS[Valor],SAÍDAS[Categoria],$B$723,SAÍDAS[Status],"Concluído",SAÍDAS[Mês],L$5,SAÍDAS[Ano],$B$5,SAÍDAS[Subcategoria],$B732),SUMIFS(SAÍDAS[Valor],SAÍDAS[Categoria],$B$723,SAÍDAS[Mês],L$5,SAÍDAS[Ano],$B$5,SAÍDAS[Subcategoria],$B732))))</f>
        <v/>
      </c>
      <c r="M732" s="61" t="str">
        <f>IF($B732="","",IF($B$723="","",IF($F$4=1,SUMIFS(SAÍDAS[Valor],SAÍDAS[Categoria],$B$723,SAÍDAS[Status],"Concluído",SAÍDAS[Mês],M$5,SAÍDAS[Ano],$B$5,SAÍDAS[Subcategoria],$B732),SUMIFS(SAÍDAS[Valor],SAÍDAS[Categoria],$B$723,SAÍDAS[Mês],M$5,SAÍDAS[Ano],$B$5,SAÍDAS[Subcategoria],$B732))))</f>
        <v/>
      </c>
      <c r="N732" s="61" t="str">
        <f>IF($B732="","",IF($B$723="","",IF($F$4=1,SUMIFS(SAÍDAS[Valor],SAÍDAS[Categoria],$B$723,SAÍDAS[Status],"Concluído",SAÍDAS[Mês],N$5,SAÍDAS[Ano],$B$5,SAÍDAS[Subcategoria],$B732),SUMIFS(SAÍDAS[Valor],SAÍDAS[Categoria],$B$723,SAÍDAS[Mês],N$5,SAÍDAS[Ano],$B$5,SAÍDAS[Subcategoria],$B732))))</f>
        <v/>
      </c>
      <c r="O732" s="57">
        <f t="shared" si="32"/>
        <v>0</v>
      </c>
    </row>
    <row r="733" spans="2:15" x14ac:dyDescent="0.3">
      <c r="B733" s="93" t="str">
        <f>IF('PLANO DE CONTAS'!L148="","",'PLANO DE CONTAS'!L148)</f>
        <v/>
      </c>
      <c r="C733" s="61" t="str">
        <f>IF($B733="","",IF($B$723="","",IF($F$4=1,SUMIFS(SAÍDAS[Valor],SAÍDAS[Categoria],$B$723,SAÍDAS[Status],"Concluído",SAÍDAS[Mês],C$5,SAÍDAS[Ano],$B$5,SAÍDAS[Subcategoria],$B733),SUMIFS(SAÍDAS[Valor],SAÍDAS[Categoria],$B$723,SAÍDAS[Mês],C$5,SAÍDAS[Ano],$B$5,SAÍDAS[Subcategoria],$B733))))</f>
        <v/>
      </c>
      <c r="D733" s="61" t="str">
        <f>IF($B733="","",IF($B$723="","",IF($F$4=1,SUMIFS(SAÍDAS[Valor],SAÍDAS[Categoria],$B$723,SAÍDAS[Status],"Concluído",SAÍDAS[Mês],D$5,SAÍDAS[Ano],$B$5,SAÍDAS[Subcategoria],$B733),SUMIFS(SAÍDAS[Valor],SAÍDAS[Categoria],$B$723,SAÍDAS[Mês],D$5,SAÍDAS[Ano],$B$5,SAÍDAS[Subcategoria],$B733))))</f>
        <v/>
      </c>
      <c r="E733" s="61" t="str">
        <f>IF($B733="","",IF($B$723="","",IF($F$4=1,SUMIFS(SAÍDAS[Valor],SAÍDAS[Categoria],$B$723,SAÍDAS[Status],"Concluído",SAÍDAS[Mês],E$5,SAÍDAS[Ano],$B$5,SAÍDAS[Subcategoria],$B733),SUMIFS(SAÍDAS[Valor],SAÍDAS[Categoria],$B$723,SAÍDAS[Mês],E$5,SAÍDAS[Ano],$B$5,SAÍDAS[Subcategoria],$B733))))</f>
        <v/>
      </c>
      <c r="F733" s="61" t="str">
        <f>IF($B733="","",IF($B$723="","",IF($F$4=1,SUMIFS(SAÍDAS[Valor],SAÍDAS[Categoria],$B$723,SAÍDAS[Status],"Concluído",SAÍDAS[Mês],F$5,SAÍDAS[Ano],$B$5,SAÍDAS[Subcategoria],$B733),SUMIFS(SAÍDAS[Valor],SAÍDAS[Categoria],$B$723,SAÍDAS[Mês],F$5,SAÍDAS[Ano],$B$5,SAÍDAS[Subcategoria],$B733))))</f>
        <v/>
      </c>
      <c r="G733" s="61" t="str">
        <f>IF($B733="","",IF($B$723="","",IF($F$4=1,SUMIFS(SAÍDAS[Valor],SAÍDAS[Categoria],$B$723,SAÍDAS[Status],"Concluído",SAÍDAS[Mês],G$5,SAÍDAS[Ano],$B$5,SAÍDAS[Subcategoria],$B733),SUMIFS(SAÍDAS[Valor],SAÍDAS[Categoria],$B$723,SAÍDAS[Mês],G$5,SAÍDAS[Ano],$B$5,SAÍDAS[Subcategoria],$B733))))</f>
        <v/>
      </c>
      <c r="H733" s="61" t="str">
        <f>IF($B733="","",IF($B$723="","",IF($F$4=1,SUMIFS(SAÍDAS[Valor],SAÍDAS[Categoria],$B$723,SAÍDAS[Status],"Concluído",SAÍDAS[Mês],H$5,SAÍDAS[Ano],$B$5,SAÍDAS[Subcategoria],$B733),SUMIFS(SAÍDAS[Valor],SAÍDAS[Categoria],$B$723,SAÍDAS[Mês],H$5,SAÍDAS[Ano],$B$5,SAÍDAS[Subcategoria],$B733))))</f>
        <v/>
      </c>
      <c r="I733" s="61" t="str">
        <f>IF($B733="","",IF($B$723="","",IF($F$4=1,SUMIFS(SAÍDAS[Valor],SAÍDAS[Categoria],$B$723,SAÍDAS[Status],"Concluído",SAÍDAS[Mês],I$5,SAÍDAS[Ano],$B$5,SAÍDAS[Subcategoria],$B733),SUMIFS(SAÍDAS[Valor],SAÍDAS[Categoria],$B$723,SAÍDAS[Mês],I$5,SAÍDAS[Ano],$B$5,SAÍDAS[Subcategoria],$B733))))</f>
        <v/>
      </c>
      <c r="J733" s="61" t="str">
        <f>IF($B733="","",IF($B$723="","",IF($F$4=1,SUMIFS(SAÍDAS[Valor],SAÍDAS[Categoria],$B$723,SAÍDAS[Status],"Concluído",SAÍDAS[Mês],J$5,SAÍDAS[Ano],$B$5,SAÍDAS[Subcategoria],$B733),SUMIFS(SAÍDAS[Valor],SAÍDAS[Categoria],$B$723,SAÍDAS[Mês],J$5,SAÍDAS[Ano],$B$5,SAÍDAS[Subcategoria],$B733))))</f>
        <v/>
      </c>
      <c r="K733" s="61" t="str">
        <f>IF($B733="","",IF($B$723="","",IF($F$4=1,SUMIFS(SAÍDAS[Valor],SAÍDAS[Categoria],$B$723,SAÍDAS[Status],"Concluído",SAÍDAS[Mês],K$5,SAÍDAS[Ano],$B$5,SAÍDAS[Subcategoria],$B733),SUMIFS(SAÍDAS[Valor],SAÍDAS[Categoria],$B$723,SAÍDAS[Mês],K$5,SAÍDAS[Ano],$B$5,SAÍDAS[Subcategoria],$B733))))</f>
        <v/>
      </c>
      <c r="L733" s="61" t="str">
        <f>IF($B733="","",IF($B$723="","",IF($F$4=1,SUMIFS(SAÍDAS[Valor],SAÍDAS[Categoria],$B$723,SAÍDAS[Status],"Concluído",SAÍDAS[Mês],L$5,SAÍDAS[Ano],$B$5,SAÍDAS[Subcategoria],$B733),SUMIFS(SAÍDAS[Valor],SAÍDAS[Categoria],$B$723,SAÍDAS[Mês],L$5,SAÍDAS[Ano],$B$5,SAÍDAS[Subcategoria],$B733))))</f>
        <v/>
      </c>
      <c r="M733" s="61" t="str">
        <f>IF($B733="","",IF($B$723="","",IF($F$4=1,SUMIFS(SAÍDAS[Valor],SAÍDAS[Categoria],$B$723,SAÍDAS[Status],"Concluído",SAÍDAS[Mês],M$5,SAÍDAS[Ano],$B$5,SAÍDAS[Subcategoria],$B733),SUMIFS(SAÍDAS[Valor],SAÍDAS[Categoria],$B$723,SAÍDAS[Mês],M$5,SAÍDAS[Ano],$B$5,SAÍDAS[Subcategoria],$B733))))</f>
        <v/>
      </c>
      <c r="N733" s="61" t="str">
        <f>IF($B733="","",IF($B$723="","",IF($F$4=1,SUMIFS(SAÍDAS[Valor],SAÍDAS[Categoria],$B$723,SAÍDAS[Status],"Concluído",SAÍDAS[Mês],N$5,SAÍDAS[Ano],$B$5,SAÍDAS[Subcategoria],$B733),SUMIFS(SAÍDAS[Valor],SAÍDAS[Categoria],$B$723,SAÍDAS[Mês],N$5,SAÍDAS[Ano],$B$5,SAÍDAS[Subcategoria],$B733))))</f>
        <v/>
      </c>
      <c r="O733" s="57">
        <f t="shared" si="32"/>
        <v>0</v>
      </c>
    </row>
    <row r="734" spans="2:15" x14ac:dyDescent="0.3">
      <c r="B734" s="93" t="str">
        <f>IF('PLANO DE CONTAS'!L149="","",'PLANO DE CONTAS'!L149)</f>
        <v/>
      </c>
      <c r="C734" s="61" t="str">
        <f>IF($B734="","",IF($B$723="","",IF($F$4=1,SUMIFS(SAÍDAS[Valor],SAÍDAS[Categoria],$B$723,SAÍDAS[Status],"Concluído",SAÍDAS[Mês],C$5,SAÍDAS[Ano],$B$5,SAÍDAS[Subcategoria],$B734),SUMIFS(SAÍDAS[Valor],SAÍDAS[Categoria],$B$723,SAÍDAS[Mês],C$5,SAÍDAS[Ano],$B$5,SAÍDAS[Subcategoria],$B734))))</f>
        <v/>
      </c>
      <c r="D734" s="61" t="str">
        <f>IF($B734="","",IF($B$723="","",IF($F$4=1,SUMIFS(SAÍDAS[Valor],SAÍDAS[Categoria],$B$723,SAÍDAS[Status],"Concluído",SAÍDAS[Mês],D$5,SAÍDAS[Ano],$B$5,SAÍDAS[Subcategoria],$B734),SUMIFS(SAÍDAS[Valor],SAÍDAS[Categoria],$B$723,SAÍDAS[Mês],D$5,SAÍDAS[Ano],$B$5,SAÍDAS[Subcategoria],$B734))))</f>
        <v/>
      </c>
      <c r="E734" s="61" t="str">
        <f>IF($B734="","",IF($B$723="","",IF($F$4=1,SUMIFS(SAÍDAS[Valor],SAÍDAS[Categoria],$B$723,SAÍDAS[Status],"Concluído",SAÍDAS[Mês],E$5,SAÍDAS[Ano],$B$5,SAÍDAS[Subcategoria],$B734),SUMIFS(SAÍDAS[Valor],SAÍDAS[Categoria],$B$723,SAÍDAS[Mês],E$5,SAÍDAS[Ano],$B$5,SAÍDAS[Subcategoria],$B734))))</f>
        <v/>
      </c>
      <c r="F734" s="61" t="str">
        <f>IF($B734="","",IF($B$723="","",IF($F$4=1,SUMIFS(SAÍDAS[Valor],SAÍDAS[Categoria],$B$723,SAÍDAS[Status],"Concluído",SAÍDAS[Mês],F$5,SAÍDAS[Ano],$B$5,SAÍDAS[Subcategoria],$B734),SUMIFS(SAÍDAS[Valor],SAÍDAS[Categoria],$B$723,SAÍDAS[Mês],F$5,SAÍDAS[Ano],$B$5,SAÍDAS[Subcategoria],$B734))))</f>
        <v/>
      </c>
      <c r="G734" s="61" t="str">
        <f>IF($B734="","",IF($B$723="","",IF($F$4=1,SUMIFS(SAÍDAS[Valor],SAÍDAS[Categoria],$B$723,SAÍDAS[Status],"Concluído",SAÍDAS[Mês],G$5,SAÍDAS[Ano],$B$5,SAÍDAS[Subcategoria],$B734),SUMIFS(SAÍDAS[Valor],SAÍDAS[Categoria],$B$723,SAÍDAS[Mês],G$5,SAÍDAS[Ano],$B$5,SAÍDAS[Subcategoria],$B734))))</f>
        <v/>
      </c>
      <c r="H734" s="61" t="str">
        <f>IF($B734="","",IF($B$723="","",IF($F$4=1,SUMIFS(SAÍDAS[Valor],SAÍDAS[Categoria],$B$723,SAÍDAS[Status],"Concluído",SAÍDAS[Mês],H$5,SAÍDAS[Ano],$B$5,SAÍDAS[Subcategoria],$B734),SUMIFS(SAÍDAS[Valor],SAÍDAS[Categoria],$B$723,SAÍDAS[Mês],H$5,SAÍDAS[Ano],$B$5,SAÍDAS[Subcategoria],$B734))))</f>
        <v/>
      </c>
      <c r="I734" s="61" t="str">
        <f>IF($B734="","",IF($B$723="","",IF($F$4=1,SUMIFS(SAÍDAS[Valor],SAÍDAS[Categoria],$B$723,SAÍDAS[Status],"Concluído",SAÍDAS[Mês],I$5,SAÍDAS[Ano],$B$5,SAÍDAS[Subcategoria],$B734),SUMIFS(SAÍDAS[Valor],SAÍDAS[Categoria],$B$723,SAÍDAS[Mês],I$5,SAÍDAS[Ano],$B$5,SAÍDAS[Subcategoria],$B734))))</f>
        <v/>
      </c>
      <c r="J734" s="61" t="str">
        <f>IF($B734="","",IF($B$723="","",IF($F$4=1,SUMIFS(SAÍDAS[Valor],SAÍDAS[Categoria],$B$723,SAÍDAS[Status],"Concluído",SAÍDAS[Mês],J$5,SAÍDAS[Ano],$B$5,SAÍDAS[Subcategoria],$B734),SUMIFS(SAÍDAS[Valor],SAÍDAS[Categoria],$B$723,SAÍDAS[Mês],J$5,SAÍDAS[Ano],$B$5,SAÍDAS[Subcategoria],$B734))))</f>
        <v/>
      </c>
      <c r="K734" s="61" t="str">
        <f>IF($B734="","",IF($B$723="","",IF($F$4=1,SUMIFS(SAÍDAS[Valor],SAÍDAS[Categoria],$B$723,SAÍDAS[Status],"Concluído",SAÍDAS[Mês],K$5,SAÍDAS[Ano],$B$5,SAÍDAS[Subcategoria],$B734),SUMIFS(SAÍDAS[Valor],SAÍDAS[Categoria],$B$723,SAÍDAS[Mês],K$5,SAÍDAS[Ano],$B$5,SAÍDAS[Subcategoria],$B734))))</f>
        <v/>
      </c>
      <c r="L734" s="61" t="str">
        <f>IF($B734="","",IF($B$723="","",IF($F$4=1,SUMIFS(SAÍDAS[Valor],SAÍDAS[Categoria],$B$723,SAÍDAS[Status],"Concluído",SAÍDAS[Mês],L$5,SAÍDAS[Ano],$B$5,SAÍDAS[Subcategoria],$B734),SUMIFS(SAÍDAS[Valor],SAÍDAS[Categoria],$B$723,SAÍDAS[Mês],L$5,SAÍDAS[Ano],$B$5,SAÍDAS[Subcategoria],$B734))))</f>
        <v/>
      </c>
      <c r="M734" s="61" t="str">
        <f>IF($B734="","",IF($B$723="","",IF($F$4=1,SUMIFS(SAÍDAS[Valor],SAÍDAS[Categoria],$B$723,SAÍDAS[Status],"Concluído",SAÍDAS[Mês],M$5,SAÍDAS[Ano],$B$5,SAÍDAS[Subcategoria],$B734),SUMIFS(SAÍDAS[Valor],SAÍDAS[Categoria],$B$723,SAÍDAS[Mês],M$5,SAÍDAS[Ano],$B$5,SAÍDAS[Subcategoria],$B734))))</f>
        <v/>
      </c>
      <c r="N734" s="61" t="str">
        <f>IF($B734="","",IF($B$723="","",IF($F$4=1,SUMIFS(SAÍDAS[Valor],SAÍDAS[Categoria],$B$723,SAÍDAS[Status],"Concluído",SAÍDAS[Mês],N$5,SAÍDAS[Ano],$B$5,SAÍDAS[Subcategoria],$B734),SUMIFS(SAÍDAS[Valor],SAÍDAS[Categoria],$B$723,SAÍDAS[Mês],N$5,SAÍDAS[Ano],$B$5,SAÍDAS[Subcategoria],$B734))))</f>
        <v/>
      </c>
      <c r="O734" s="57">
        <f t="shared" si="32"/>
        <v>0</v>
      </c>
    </row>
    <row r="735" spans="2:15" x14ac:dyDescent="0.3">
      <c r="B735" s="93" t="str">
        <f>IF('PLANO DE CONTAS'!L150="","",'PLANO DE CONTAS'!L150)</f>
        <v/>
      </c>
      <c r="C735" s="61" t="str">
        <f>IF($B735="","",IF($B$723="","",IF($F$4=1,SUMIFS(SAÍDAS[Valor],SAÍDAS[Categoria],$B$723,SAÍDAS[Status],"Concluído",SAÍDAS[Mês],C$5,SAÍDAS[Ano],$B$5,SAÍDAS[Subcategoria],$B735),SUMIFS(SAÍDAS[Valor],SAÍDAS[Categoria],$B$723,SAÍDAS[Mês],C$5,SAÍDAS[Ano],$B$5,SAÍDAS[Subcategoria],$B735))))</f>
        <v/>
      </c>
      <c r="D735" s="61" t="str">
        <f>IF($B735="","",IF($B$723="","",IF($F$4=1,SUMIFS(SAÍDAS[Valor],SAÍDAS[Categoria],$B$723,SAÍDAS[Status],"Concluído",SAÍDAS[Mês],D$5,SAÍDAS[Ano],$B$5,SAÍDAS[Subcategoria],$B735),SUMIFS(SAÍDAS[Valor],SAÍDAS[Categoria],$B$723,SAÍDAS[Mês],D$5,SAÍDAS[Ano],$B$5,SAÍDAS[Subcategoria],$B735))))</f>
        <v/>
      </c>
      <c r="E735" s="61" t="str">
        <f>IF($B735="","",IF($B$723="","",IF($F$4=1,SUMIFS(SAÍDAS[Valor],SAÍDAS[Categoria],$B$723,SAÍDAS[Status],"Concluído",SAÍDAS[Mês],E$5,SAÍDAS[Ano],$B$5,SAÍDAS[Subcategoria],$B735),SUMIFS(SAÍDAS[Valor],SAÍDAS[Categoria],$B$723,SAÍDAS[Mês],E$5,SAÍDAS[Ano],$B$5,SAÍDAS[Subcategoria],$B735))))</f>
        <v/>
      </c>
      <c r="F735" s="61" t="str">
        <f>IF($B735="","",IF($B$723="","",IF($F$4=1,SUMIFS(SAÍDAS[Valor],SAÍDAS[Categoria],$B$723,SAÍDAS[Status],"Concluído",SAÍDAS[Mês],F$5,SAÍDAS[Ano],$B$5,SAÍDAS[Subcategoria],$B735),SUMIFS(SAÍDAS[Valor],SAÍDAS[Categoria],$B$723,SAÍDAS[Mês],F$5,SAÍDAS[Ano],$B$5,SAÍDAS[Subcategoria],$B735))))</f>
        <v/>
      </c>
      <c r="G735" s="61" t="str">
        <f>IF($B735="","",IF($B$723="","",IF($F$4=1,SUMIFS(SAÍDAS[Valor],SAÍDAS[Categoria],$B$723,SAÍDAS[Status],"Concluído",SAÍDAS[Mês],G$5,SAÍDAS[Ano],$B$5,SAÍDAS[Subcategoria],$B735),SUMIFS(SAÍDAS[Valor],SAÍDAS[Categoria],$B$723,SAÍDAS[Mês],G$5,SAÍDAS[Ano],$B$5,SAÍDAS[Subcategoria],$B735))))</f>
        <v/>
      </c>
      <c r="H735" s="61" t="str">
        <f>IF($B735="","",IF($B$723="","",IF($F$4=1,SUMIFS(SAÍDAS[Valor],SAÍDAS[Categoria],$B$723,SAÍDAS[Status],"Concluído",SAÍDAS[Mês],H$5,SAÍDAS[Ano],$B$5,SAÍDAS[Subcategoria],$B735),SUMIFS(SAÍDAS[Valor],SAÍDAS[Categoria],$B$723,SAÍDAS[Mês],H$5,SAÍDAS[Ano],$B$5,SAÍDAS[Subcategoria],$B735))))</f>
        <v/>
      </c>
      <c r="I735" s="61" t="str">
        <f>IF($B735="","",IF($B$723="","",IF($F$4=1,SUMIFS(SAÍDAS[Valor],SAÍDAS[Categoria],$B$723,SAÍDAS[Status],"Concluído",SAÍDAS[Mês],I$5,SAÍDAS[Ano],$B$5,SAÍDAS[Subcategoria],$B735),SUMIFS(SAÍDAS[Valor],SAÍDAS[Categoria],$B$723,SAÍDAS[Mês],I$5,SAÍDAS[Ano],$B$5,SAÍDAS[Subcategoria],$B735))))</f>
        <v/>
      </c>
      <c r="J735" s="61" t="str">
        <f>IF($B735="","",IF($B$723="","",IF($F$4=1,SUMIFS(SAÍDAS[Valor],SAÍDAS[Categoria],$B$723,SAÍDAS[Status],"Concluído",SAÍDAS[Mês],J$5,SAÍDAS[Ano],$B$5,SAÍDAS[Subcategoria],$B735),SUMIFS(SAÍDAS[Valor],SAÍDAS[Categoria],$B$723,SAÍDAS[Mês],J$5,SAÍDAS[Ano],$B$5,SAÍDAS[Subcategoria],$B735))))</f>
        <v/>
      </c>
      <c r="K735" s="61" t="str">
        <f>IF($B735="","",IF($B$723="","",IF($F$4=1,SUMIFS(SAÍDAS[Valor],SAÍDAS[Categoria],$B$723,SAÍDAS[Status],"Concluído",SAÍDAS[Mês],K$5,SAÍDAS[Ano],$B$5,SAÍDAS[Subcategoria],$B735),SUMIFS(SAÍDAS[Valor],SAÍDAS[Categoria],$B$723,SAÍDAS[Mês],K$5,SAÍDAS[Ano],$B$5,SAÍDAS[Subcategoria],$B735))))</f>
        <v/>
      </c>
      <c r="L735" s="61" t="str">
        <f>IF($B735="","",IF($B$723="","",IF($F$4=1,SUMIFS(SAÍDAS[Valor],SAÍDAS[Categoria],$B$723,SAÍDAS[Status],"Concluído",SAÍDAS[Mês],L$5,SAÍDAS[Ano],$B$5,SAÍDAS[Subcategoria],$B735),SUMIFS(SAÍDAS[Valor],SAÍDAS[Categoria],$B$723,SAÍDAS[Mês],L$5,SAÍDAS[Ano],$B$5,SAÍDAS[Subcategoria],$B735))))</f>
        <v/>
      </c>
      <c r="M735" s="61" t="str">
        <f>IF($B735="","",IF($B$723="","",IF($F$4=1,SUMIFS(SAÍDAS[Valor],SAÍDAS[Categoria],$B$723,SAÍDAS[Status],"Concluído",SAÍDAS[Mês],M$5,SAÍDAS[Ano],$B$5,SAÍDAS[Subcategoria],$B735),SUMIFS(SAÍDAS[Valor],SAÍDAS[Categoria],$B$723,SAÍDAS[Mês],M$5,SAÍDAS[Ano],$B$5,SAÍDAS[Subcategoria],$B735))))</f>
        <v/>
      </c>
      <c r="N735" s="61" t="str">
        <f>IF($B735="","",IF($B$723="","",IF($F$4=1,SUMIFS(SAÍDAS[Valor],SAÍDAS[Categoria],$B$723,SAÍDAS[Status],"Concluído",SAÍDAS[Mês],N$5,SAÍDAS[Ano],$B$5,SAÍDAS[Subcategoria],$B735),SUMIFS(SAÍDAS[Valor],SAÍDAS[Categoria],$B$723,SAÍDAS[Mês],N$5,SAÍDAS[Ano],$B$5,SAÍDAS[Subcategoria],$B735))))</f>
        <v/>
      </c>
      <c r="O735" s="57">
        <f t="shared" si="32"/>
        <v>0</v>
      </c>
    </row>
    <row r="736" spans="2:15" x14ac:dyDescent="0.3">
      <c r="B736" s="93" t="str">
        <f>IF('PLANO DE CONTAS'!L151="","",'PLANO DE CONTAS'!L151)</f>
        <v/>
      </c>
      <c r="C736" s="61" t="str">
        <f>IF($B736="","",IF($B$723="","",IF($F$4=1,SUMIFS(SAÍDAS[Valor],SAÍDAS[Categoria],$B$723,SAÍDAS[Status],"Concluído",SAÍDAS[Mês],C$5,SAÍDAS[Ano],$B$5,SAÍDAS[Subcategoria],$B736),SUMIFS(SAÍDAS[Valor],SAÍDAS[Categoria],$B$723,SAÍDAS[Mês],C$5,SAÍDAS[Ano],$B$5,SAÍDAS[Subcategoria],$B736))))</f>
        <v/>
      </c>
      <c r="D736" s="61" t="str">
        <f>IF($B736="","",IF($B$723="","",IF($F$4=1,SUMIFS(SAÍDAS[Valor],SAÍDAS[Categoria],$B$723,SAÍDAS[Status],"Concluído",SAÍDAS[Mês],D$5,SAÍDAS[Ano],$B$5,SAÍDAS[Subcategoria],$B736),SUMIFS(SAÍDAS[Valor],SAÍDAS[Categoria],$B$723,SAÍDAS[Mês],D$5,SAÍDAS[Ano],$B$5,SAÍDAS[Subcategoria],$B736))))</f>
        <v/>
      </c>
      <c r="E736" s="61" t="str">
        <f>IF($B736="","",IF($B$723="","",IF($F$4=1,SUMIFS(SAÍDAS[Valor],SAÍDAS[Categoria],$B$723,SAÍDAS[Status],"Concluído",SAÍDAS[Mês],E$5,SAÍDAS[Ano],$B$5,SAÍDAS[Subcategoria],$B736),SUMIFS(SAÍDAS[Valor],SAÍDAS[Categoria],$B$723,SAÍDAS[Mês],E$5,SAÍDAS[Ano],$B$5,SAÍDAS[Subcategoria],$B736))))</f>
        <v/>
      </c>
      <c r="F736" s="61" t="str">
        <f>IF($B736="","",IF($B$723="","",IF($F$4=1,SUMIFS(SAÍDAS[Valor],SAÍDAS[Categoria],$B$723,SAÍDAS[Status],"Concluído",SAÍDAS[Mês],F$5,SAÍDAS[Ano],$B$5,SAÍDAS[Subcategoria],$B736),SUMIFS(SAÍDAS[Valor],SAÍDAS[Categoria],$B$723,SAÍDAS[Mês],F$5,SAÍDAS[Ano],$B$5,SAÍDAS[Subcategoria],$B736))))</f>
        <v/>
      </c>
      <c r="G736" s="61" t="str">
        <f>IF($B736="","",IF($B$723="","",IF($F$4=1,SUMIFS(SAÍDAS[Valor],SAÍDAS[Categoria],$B$723,SAÍDAS[Status],"Concluído",SAÍDAS[Mês],G$5,SAÍDAS[Ano],$B$5,SAÍDAS[Subcategoria],$B736),SUMIFS(SAÍDAS[Valor],SAÍDAS[Categoria],$B$723,SAÍDAS[Mês],G$5,SAÍDAS[Ano],$B$5,SAÍDAS[Subcategoria],$B736))))</f>
        <v/>
      </c>
      <c r="H736" s="61" t="str">
        <f>IF($B736="","",IF($B$723="","",IF($F$4=1,SUMIFS(SAÍDAS[Valor],SAÍDAS[Categoria],$B$723,SAÍDAS[Status],"Concluído",SAÍDAS[Mês],H$5,SAÍDAS[Ano],$B$5,SAÍDAS[Subcategoria],$B736),SUMIFS(SAÍDAS[Valor],SAÍDAS[Categoria],$B$723,SAÍDAS[Mês],H$5,SAÍDAS[Ano],$B$5,SAÍDAS[Subcategoria],$B736))))</f>
        <v/>
      </c>
      <c r="I736" s="61" t="str">
        <f>IF($B736="","",IF($B$723="","",IF($F$4=1,SUMIFS(SAÍDAS[Valor],SAÍDAS[Categoria],$B$723,SAÍDAS[Status],"Concluído",SAÍDAS[Mês],I$5,SAÍDAS[Ano],$B$5,SAÍDAS[Subcategoria],$B736),SUMIFS(SAÍDAS[Valor],SAÍDAS[Categoria],$B$723,SAÍDAS[Mês],I$5,SAÍDAS[Ano],$B$5,SAÍDAS[Subcategoria],$B736))))</f>
        <v/>
      </c>
      <c r="J736" s="61" t="str">
        <f>IF($B736="","",IF($B$723="","",IF($F$4=1,SUMIFS(SAÍDAS[Valor],SAÍDAS[Categoria],$B$723,SAÍDAS[Status],"Concluído",SAÍDAS[Mês],J$5,SAÍDAS[Ano],$B$5,SAÍDAS[Subcategoria],$B736),SUMIFS(SAÍDAS[Valor],SAÍDAS[Categoria],$B$723,SAÍDAS[Mês],J$5,SAÍDAS[Ano],$B$5,SAÍDAS[Subcategoria],$B736))))</f>
        <v/>
      </c>
      <c r="K736" s="61" t="str">
        <f>IF($B736="","",IF($B$723="","",IF($F$4=1,SUMIFS(SAÍDAS[Valor],SAÍDAS[Categoria],$B$723,SAÍDAS[Status],"Concluído",SAÍDAS[Mês],K$5,SAÍDAS[Ano],$B$5,SAÍDAS[Subcategoria],$B736),SUMIFS(SAÍDAS[Valor],SAÍDAS[Categoria],$B$723,SAÍDAS[Mês],K$5,SAÍDAS[Ano],$B$5,SAÍDAS[Subcategoria],$B736))))</f>
        <v/>
      </c>
      <c r="L736" s="61" t="str">
        <f>IF($B736="","",IF($B$723="","",IF($F$4=1,SUMIFS(SAÍDAS[Valor],SAÍDAS[Categoria],$B$723,SAÍDAS[Status],"Concluído",SAÍDAS[Mês],L$5,SAÍDAS[Ano],$B$5,SAÍDAS[Subcategoria],$B736),SUMIFS(SAÍDAS[Valor],SAÍDAS[Categoria],$B$723,SAÍDAS[Mês],L$5,SAÍDAS[Ano],$B$5,SAÍDAS[Subcategoria],$B736))))</f>
        <v/>
      </c>
      <c r="M736" s="61" t="str">
        <f>IF($B736="","",IF($B$723="","",IF($F$4=1,SUMIFS(SAÍDAS[Valor],SAÍDAS[Categoria],$B$723,SAÍDAS[Status],"Concluído",SAÍDAS[Mês],M$5,SAÍDAS[Ano],$B$5,SAÍDAS[Subcategoria],$B736),SUMIFS(SAÍDAS[Valor],SAÍDAS[Categoria],$B$723,SAÍDAS[Mês],M$5,SAÍDAS[Ano],$B$5,SAÍDAS[Subcategoria],$B736))))</f>
        <v/>
      </c>
      <c r="N736" s="61" t="str">
        <f>IF($B736="","",IF($B$723="","",IF($F$4=1,SUMIFS(SAÍDAS[Valor],SAÍDAS[Categoria],$B$723,SAÍDAS[Status],"Concluído",SAÍDAS[Mês],N$5,SAÍDAS[Ano],$B$5,SAÍDAS[Subcategoria],$B736),SUMIFS(SAÍDAS[Valor],SAÍDAS[Categoria],$B$723,SAÍDAS[Mês],N$5,SAÍDAS[Ano],$B$5,SAÍDAS[Subcategoria],$B736))))</f>
        <v/>
      </c>
      <c r="O736" s="57">
        <f t="shared" si="32"/>
        <v>0</v>
      </c>
    </row>
    <row r="737" spans="2:15" x14ac:dyDescent="0.3">
      <c r="B737" s="93" t="str">
        <f>IF('PLANO DE CONTAS'!L152="","",'PLANO DE CONTAS'!L152)</f>
        <v/>
      </c>
      <c r="C737" s="61" t="str">
        <f>IF($B737="","",IF($B$723="","",IF($F$4=1,SUMIFS(SAÍDAS[Valor],SAÍDAS[Categoria],$B$723,SAÍDAS[Status],"Concluído",SAÍDAS[Mês],C$5,SAÍDAS[Ano],$B$5,SAÍDAS[Subcategoria],$B737),SUMIFS(SAÍDAS[Valor],SAÍDAS[Categoria],$B$723,SAÍDAS[Mês],C$5,SAÍDAS[Ano],$B$5,SAÍDAS[Subcategoria],$B737))))</f>
        <v/>
      </c>
      <c r="D737" s="61" t="str">
        <f>IF($B737="","",IF($B$723="","",IF($F$4=1,SUMIFS(SAÍDAS[Valor],SAÍDAS[Categoria],$B$723,SAÍDAS[Status],"Concluído",SAÍDAS[Mês],D$5,SAÍDAS[Ano],$B$5,SAÍDAS[Subcategoria],$B737),SUMIFS(SAÍDAS[Valor],SAÍDAS[Categoria],$B$723,SAÍDAS[Mês],D$5,SAÍDAS[Ano],$B$5,SAÍDAS[Subcategoria],$B737))))</f>
        <v/>
      </c>
      <c r="E737" s="61" t="str">
        <f>IF($B737="","",IF($B$723="","",IF($F$4=1,SUMIFS(SAÍDAS[Valor],SAÍDAS[Categoria],$B$723,SAÍDAS[Status],"Concluído",SAÍDAS[Mês],E$5,SAÍDAS[Ano],$B$5,SAÍDAS[Subcategoria],$B737),SUMIFS(SAÍDAS[Valor],SAÍDAS[Categoria],$B$723,SAÍDAS[Mês],E$5,SAÍDAS[Ano],$B$5,SAÍDAS[Subcategoria],$B737))))</f>
        <v/>
      </c>
      <c r="F737" s="61" t="str">
        <f>IF($B737="","",IF($B$723="","",IF($F$4=1,SUMIFS(SAÍDAS[Valor],SAÍDAS[Categoria],$B$723,SAÍDAS[Status],"Concluído",SAÍDAS[Mês],F$5,SAÍDAS[Ano],$B$5,SAÍDAS[Subcategoria],$B737),SUMIFS(SAÍDAS[Valor],SAÍDAS[Categoria],$B$723,SAÍDAS[Mês],F$5,SAÍDAS[Ano],$B$5,SAÍDAS[Subcategoria],$B737))))</f>
        <v/>
      </c>
      <c r="G737" s="61" t="str">
        <f>IF($B737="","",IF($B$723="","",IF($F$4=1,SUMIFS(SAÍDAS[Valor],SAÍDAS[Categoria],$B$723,SAÍDAS[Status],"Concluído",SAÍDAS[Mês],G$5,SAÍDAS[Ano],$B$5,SAÍDAS[Subcategoria],$B737),SUMIFS(SAÍDAS[Valor],SAÍDAS[Categoria],$B$723,SAÍDAS[Mês],G$5,SAÍDAS[Ano],$B$5,SAÍDAS[Subcategoria],$B737))))</f>
        <v/>
      </c>
      <c r="H737" s="61" t="str">
        <f>IF($B737="","",IF($B$723="","",IF($F$4=1,SUMIFS(SAÍDAS[Valor],SAÍDAS[Categoria],$B$723,SAÍDAS[Status],"Concluído",SAÍDAS[Mês],H$5,SAÍDAS[Ano],$B$5,SAÍDAS[Subcategoria],$B737),SUMIFS(SAÍDAS[Valor],SAÍDAS[Categoria],$B$723,SAÍDAS[Mês],H$5,SAÍDAS[Ano],$B$5,SAÍDAS[Subcategoria],$B737))))</f>
        <v/>
      </c>
      <c r="I737" s="61" t="str">
        <f>IF($B737="","",IF($B$723="","",IF($F$4=1,SUMIFS(SAÍDAS[Valor],SAÍDAS[Categoria],$B$723,SAÍDAS[Status],"Concluído",SAÍDAS[Mês],I$5,SAÍDAS[Ano],$B$5,SAÍDAS[Subcategoria],$B737),SUMIFS(SAÍDAS[Valor],SAÍDAS[Categoria],$B$723,SAÍDAS[Mês],I$5,SAÍDAS[Ano],$B$5,SAÍDAS[Subcategoria],$B737))))</f>
        <v/>
      </c>
      <c r="J737" s="61" t="str">
        <f>IF($B737="","",IF($B$723="","",IF($F$4=1,SUMIFS(SAÍDAS[Valor],SAÍDAS[Categoria],$B$723,SAÍDAS[Status],"Concluído",SAÍDAS[Mês],J$5,SAÍDAS[Ano],$B$5,SAÍDAS[Subcategoria],$B737),SUMIFS(SAÍDAS[Valor],SAÍDAS[Categoria],$B$723,SAÍDAS[Mês],J$5,SAÍDAS[Ano],$B$5,SAÍDAS[Subcategoria],$B737))))</f>
        <v/>
      </c>
      <c r="K737" s="61" t="str">
        <f>IF($B737="","",IF($B$723="","",IF($F$4=1,SUMIFS(SAÍDAS[Valor],SAÍDAS[Categoria],$B$723,SAÍDAS[Status],"Concluído",SAÍDAS[Mês],K$5,SAÍDAS[Ano],$B$5,SAÍDAS[Subcategoria],$B737),SUMIFS(SAÍDAS[Valor],SAÍDAS[Categoria],$B$723,SAÍDAS[Mês],K$5,SAÍDAS[Ano],$B$5,SAÍDAS[Subcategoria],$B737))))</f>
        <v/>
      </c>
      <c r="L737" s="61" t="str">
        <f>IF($B737="","",IF($B$723="","",IF($F$4=1,SUMIFS(SAÍDAS[Valor],SAÍDAS[Categoria],$B$723,SAÍDAS[Status],"Concluído",SAÍDAS[Mês],L$5,SAÍDAS[Ano],$B$5,SAÍDAS[Subcategoria],$B737),SUMIFS(SAÍDAS[Valor],SAÍDAS[Categoria],$B$723,SAÍDAS[Mês],L$5,SAÍDAS[Ano],$B$5,SAÍDAS[Subcategoria],$B737))))</f>
        <v/>
      </c>
      <c r="M737" s="61" t="str">
        <f>IF($B737="","",IF($B$723="","",IF($F$4=1,SUMIFS(SAÍDAS[Valor],SAÍDAS[Categoria],$B$723,SAÍDAS[Status],"Concluído",SAÍDAS[Mês],M$5,SAÍDAS[Ano],$B$5,SAÍDAS[Subcategoria],$B737),SUMIFS(SAÍDAS[Valor],SAÍDAS[Categoria],$B$723,SAÍDAS[Mês],M$5,SAÍDAS[Ano],$B$5,SAÍDAS[Subcategoria],$B737))))</f>
        <v/>
      </c>
      <c r="N737" s="61" t="str">
        <f>IF($B737="","",IF($B$723="","",IF($F$4=1,SUMIFS(SAÍDAS[Valor],SAÍDAS[Categoria],$B$723,SAÍDAS[Status],"Concluído",SAÍDAS[Mês],N$5,SAÍDAS[Ano],$B$5,SAÍDAS[Subcategoria],$B737),SUMIFS(SAÍDAS[Valor],SAÍDAS[Categoria],$B$723,SAÍDAS[Mês],N$5,SAÍDAS[Ano],$B$5,SAÍDAS[Subcategoria],$B737))))</f>
        <v/>
      </c>
      <c r="O737" s="57">
        <f t="shared" si="32"/>
        <v>0</v>
      </c>
    </row>
    <row r="738" spans="2:15" x14ac:dyDescent="0.3">
      <c r="B738" s="93" t="str">
        <f>IF('PLANO DE CONTAS'!L153="","",'PLANO DE CONTAS'!L153)</f>
        <v/>
      </c>
      <c r="C738" s="61" t="str">
        <f>IF($B738="","",IF($B$723="","",IF($F$4=1,SUMIFS(SAÍDAS[Valor],SAÍDAS[Categoria],$B$723,SAÍDAS[Status],"Concluído",SAÍDAS[Mês],C$5,SAÍDAS[Ano],$B$5,SAÍDAS[Subcategoria],$B738),SUMIFS(SAÍDAS[Valor],SAÍDAS[Categoria],$B$723,SAÍDAS[Mês],C$5,SAÍDAS[Ano],$B$5,SAÍDAS[Subcategoria],$B738))))</f>
        <v/>
      </c>
      <c r="D738" s="61" t="str">
        <f>IF($B738="","",IF($B$723="","",IF($F$4=1,SUMIFS(SAÍDAS[Valor],SAÍDAS[Categoria],$B$723,SAÍDAS[Status],"Concluído",SAÍDAS[Mês],D$5,SAÍDAS[Ano],$B$5,SAÍDAS[Subcategoria],$B738),SUMIFS(SAÍDAS[Valor],SAÍDAS[Categoria],$B$723,SAÍDAS[Mês],D$5,SAÍDAS[Ano],$B$5,SAÍDAS[Subcategoria],$B738))))</f>
        <v/>
      </c>
      <c r="E738" s="61" t="str">
        <f>IF($B738="","",IF($B$723="","",IF($F$4=1,SUMIFS(SAÍDAS[Valor],SAÍDAS[Categoria],$B$723,SAÍDAS[Status],"Concluído",SAÍDAS[Mês],E$5,SAÍDAS[Ano],$B$5,SAÍDAS[Subcategoria],$B738),SUMIFS(SAÍDAS[Valor],SAÍDAS[Categoria],$B$723,SAÍDAS[Mês],E$5,SAÍDAS[Ano],$B$5,SAÍDAS[Subcategoria],$B738))))</f>
        <v/>
      </c>
      <c r="F738" s="61" t="str">
        <f>IF($B738="","",IF($B$723="","",IF($F$4=1,SUMIFS(SAÍDAS[Valor],SAÍDAS[Categoria],$B$723,SAÍDAS[Status],"Concluído",SAÍDAS[Mês],F$5,SAÍDAS[Ano],$B$5,SAÍDAS[Subcategoria],$B738),SUMIFS(SAÍDAS[Valor],SAÍDAS[Categoria],$B$723,SAÍDAS[Mês],F$5,SAÍDAS[Ano],$B$5,SAÍDAS[Subcategoria],$B738))))</f>
        <v/>
      </c>
      <c r="G738" s="61" t="str">
        <f>IF($B738="","",IF($B$723="","",IF($F$4=1,SUMIFS(SAÍDAS[Valor],SAÍDAS[Categoria],$B$723,SAÍDAS[Status],"Concluído",SAÍDAS[Mês],G$5,SAÍDAS[Ano],$B$5,SAÍDAS[Subcategoria],$B738),SUMIFS(SAÍDAS[Valor],SAÍDAS[Categoria],$B$723,SAÍDAS[Mês],G$5,SAÍDAS[Ano],$B$5,SAÍDAS[Subcategoria],$B738))))</f>
        <v/>
      </c>
      <c r="H738" s="61" t="str">
        <f>IF($B738="","",IF($B$723="","",IF($F$4=1,SUMIFS(SAÍDAS[Valor],SAÍDAS[Categoria],$B$723,SAÍDAS[Status],"Concluído",SAÍDAS[Mês],H$5,SAÍDAS[Ano],$B$5,SAÍDAS[Subcategoria],$B738),SUMIFS(SAÍDAS[Valor],SAÍDAS[Categoria],$B$723,SAÍDAS[Mês],H$5,SAÍDAS[Ano],$B$5,SAÍDAS[Subcategoria],$B738))))</f>
        <v/>
      </c>
      <c r="I738" s="61" t="str">
        <f>IF($B738="","",IF($B$723="","",IF($F$4=1,SUMIFS(SAÍDAS[Valor],SAÍDAS[Categoria],$B$723,SAÍDAS[Status],"Concluído",SAÍDAS[Mês],I$5,SAÍDAS[Ano],$B$5,SAÍDAS[Subcategoria],$B738),SUMIFS(SAÍDAS[Valor],SAÍDAS[Categoria],$B$723,SAÍDAS[Mês],I$5,SAÍDAS[Ano],$B$5,SAÍDAS[Subcategoria],$B738))))</f>
        <v/>
      </c>
      <c r="J738" s="61" t="str">
        <f>IF($B738="","",IF($B$723="","",IF($F$4=1,SUMIFS(SAÍDAS[Valor],SAÍDAS[Categoria],$B$723,SAÍDAS[Status],"Concluído",SAÍDAS[Mês],J$5,SAÍDAS[Ano],$B$5,SAÍDAS[Subcategoria],$B738),SUMIFS(SAÍDAS[Valor],SAÍDAS[Categoria],$B$723,SAÍDAS[Mês],J$5,SAÍDAS[Ano],$B$5,SAÍDAS[Subcategoria],$B738))))</f>
        <v/>
      </c>
      <c r="K738" s="61" t="str">
        <f>IF($B738="","",IF($B$723="","",IF($F$4=1,SUMIFS(SAÍDAS[Valor],SAÍDAS[Categoria],$B$723,SAÍDAS[Status],"Concluído",SAÍDAS[Mês],K$5,SAÍDAS[Ano],$B$5,SAÍDAS[Subcategoria],$B738),SUMIFS(SAÍDAS[Valor],SAÍDAS[Categoria],$B$723,SAÍDAS[Mês],K$5,SAÍDAS[Ano],$B$5,SAÍDAS[Subcategoria],$B738))))</f>
        <v/>
      </c>
      <c r="L738" s="61" t="str">
        <f>IF($B738="","",IF($B$723="","",IF($F$4=1,SUMIFS(SAÍDAS[Valor],SAÍDAS[Categoria],$B$723,SAÍDAS[Status],"Concluído",SAÍDAS[Mês],L$5,SAÍDAS[Ano],$B$5,SAÍDAS[Subcategoria],$B738),SUMIFS(SAÍDAS[Valor],SAÍDAS[Categoria],$B$723,SAÍDAS[Mês],L$5,SAÍDAS[Ano],$B$5,SAÍDAS[Subcategoria],$B738))))</f>
        <v/>
      </c>
      <c r="M738" s="61" t="str">
        <f>IF($B738="","",IF($B$723="","",IF($F$4=1,SUMIFS(SAÍDAS[Valor],SAÍDAS[Categoria],$B$723,SAÍDAS[Status],"Concluído",SAÍDAS[Mês],M$5,SAÍDAS[Ano],$B$5,SAÍDAS[Subcategoria],$B738),SUMIFS(SAÍDAS[Valor],SAÍDAS[Categoria],$B$723,SAÍDAS[Mês],M$5,SAÍDAS[Ano],$B$5,SAÍDAS[Subcategoria],$B738))))</f>
        <v/>
      </c>
      <c r="N738" s="61" t="str">
        <f>IF($B738="","",IF($B$723="","",IF($F$4=1,SUMIFS(SAÍDAS[Valor],SAÍDAS[Categoria],$B$723,SAÍDAS[Status],"Concluído",SAÍDAS[Mês],N$5,SAÍDAS[Ano],$B$5,SAÍDAS[Subcategoria],$B738),SUMIFS(SAÍDAS[Valor],SAÍDAS[Categoria],$B$723,SAÍDAS[Mês],N$5,SAÍDAS[Ano],$B$5,SAÍDAS[Subcategoria],$B738))))</f>
        <v/>
      </c>
      <c r="O738" s="57">
        <f t="shared" si="32"/>
        <v>0</v>
      </c>
    </row>
    <row r="739" spans="2:15" x14ac:dyDescent="0.3">
      <c r="B739" s="93" t="str">
        <f>IF('PLANO DE CONTAS'!L154="","",'PLANO DE CONTAS'!L154)</f>
        <v/>
      </c>
      <c r="C739" s="61" t="str">
        <f>IF($B739="","",IF($B$723="","",IF($F$4=1,SUMIFS(SAÍDAS[Valor],SAÍDAS[Categoria],$B$723,SAÍDAS[Status],"Concluído",SAÍDAS[Mês],C$5,SAÍDAS[Ano],$B$5,SAÍDAS[Subcategoria],$B739),SUMIFS(SAÍDAS[Valor],SAÍDAS[Categoria],$B$723,SAÍDAS[Mês],C$5,SAÍDAS[Ano],$B$5,SAÍDAS[Subcategoria],$B739))))</f>
        <v/>
      </c>
      <c r="D739" s="61" t="str">
        <f>IF($B739="","",IF($B$723="","",IF($F$4=1,SUMIFS(SAÍDAS[Valor],SAÍDAS[Categoria],$B$723,SAÍDAS[Status],"Concluído",SAÍDAS[Mês],D$5,SAÍDAS[Ano],$B$5,SAÍDAS[Subcategoria],$B739),SUMIFS(SAÍDAS[Valor],SAÍDAS[Categoria],$B$723,SAÍDAS[Mês],D$5,SAÍDAS[Ano],$B$5,SAÍDAS[Subcategoria],$B739))))</f>
        <v/>
      </c>
      <c r="E739" s="61" t="str">
        <f>IF($B739="","",IF($B$723="","",IF($F$4=1,SUMIFS(SAÍDAS[Valor],SAÍDAS[Categoria],$B$723,SAÍDAS[Status],"Concluído",SAÍDAS[Mês],E$5,SAÍDAS[Ano],$B$5,SAÍDAS[Subcategoria],$B739),SUMIFS(SAÍDAS[Valor],SAÍDAS[Categoria],$B$723,SAÍDAS[Mês],E$5,SAÍDAS[Ano],$B$5,SAÍDAS[Subcategoria],$B739))))</f>
        <v/>
      </c>
      <c r="F739" s="61" t="str">
        <f>IF($B739="","",IF($B$723="","",IF($F$4=1,SUMIFS(SAÍDAS[Valor],SAÍDAS[Categoria],$B$723,SAÍDAS[Status],"Concluído",SAÍDAS[Mês],F$5,SAÍDAS[Ano],$B$5,SAÍDAS[Subcategoria],$B739),SUMIFS(SAÍDAS[Valor],SAÍDAS[Categoria],$B$723,SAÍDAS[Mês],F$5,SAÍDAS[Ano],$B$5,SAÍDAS[Subcategoria],$B739))))</f>
        <v/>
      </c>
      <c r="G739" s="61" t="str">
        <f>IF($B739="","",IF($B$723="","",IF($F$4=1,SUMIFS(SAÍDAS[Valor],SAÍDAS[Categoria],$B$723,SAÍDAS[Status],"Concluído",SAÍDAS[Mês],G$5,SAÍDAS[Ano],$B$5,SAÍDAS[Subcategoria],$B739),SUMIFS(SAÍDAS[Valor],SAÍDAS[Categoria],$B$723,SAÍDAS[Mês],G$5,SAÍDAS[Ano],$B$5,SAÍDAS[Subcategoria],$B739))))</f>
        <v/>
      </c>
      <c r="H739" s="61" t="str">
        <f>IF($B739="","",IF($B$723="","",IF($F$4=1,SUMIFS(SAÍDAS[Valor],SAÍDAS[Categoria],$B$723,SAÍDAS[Status],"Concluído",SAÍDAS[Mês],H$5,SAÍDAS[Ano],$B$5,SAÍDAS[Subcategoria],$B739),SUMIFS(SAÍDAS[Valor],SAÍDAS[Categoria],$B$723,SAÍDAS[Mês],H$5,SAÍDAS[Ano],$B$5,SAÍDAS[Subcategoria],$B739))))</f>
        <v/>
      </c>
      <c r="I739" s="61" t="str">
        <f>IF($B739="","",IF($B$723="","",IF($F$4=1,SUMIFS(SAÍDAS[Valor],SAÍDAS[Categoria],$B$723,SAÍDAS[Status],"Concluído",SAÍDAS[Mês],I$5,SAÍDAS[Ano],$B$5,SAÍDAS[Subcategoria],$B739),SUMIFS(SAÍDAS[Valor],SAÍDAS[Categoria],$B$723,SAÍDAS[Mês],I$5,SAÍDAS[Ano],$B$5,SAÍDAS[Subcategoria],$B739))))</f>
        <v/>
      </c>
      <c r="J739" s="61" t="str">
        <f>IF($B739="","",IF($B$723="","",IF($F$4=1,SUMIFS(SAÍDAS[Valor],SAÍDAS[Categoria],$B$723,SAÍDAS[Status],"Concluído",SAÍDAS[Mês],J$5,SAÍDAS[Ano],$B$5,SAÍDAS[Subcategoria],$B739),SUMIFS(SAÍDAS[Valor],SAÍDAS[Categoria],$B$723,SAÍDAS[Mês],J$5,SAÍDAS[Ano],$B$5,SAÍDAS[Subcategoria],$B739))))</f>
        <v/>
      </c>
      <c r="K739" s="61" t="str">
        <f>IF($B739="","",IF($B$723="","",IF($F$4=1,SUMIFS(SAÍDAS[Valor],SAÍDAS[Categoria],$B$723,SAÍDAS[Status],"Concluído",SAÍDAS[Mês],K$5,SAÍDAS[Ano],$B$5,SAÍDAS[Subcategoria],$B739),SUMIFS(SAÍDAS[Valor],SAÍDAS[Categoria],$B$723,SAÍDAS[Mês],K$5,SAÍDAS[Ano],$B$5,SAÍDAS[Subcategoria],$B739))))</f>
        <v/>
      </c>
      <c r="L739" s="61" t="str">
        <f>IF($B739="","",IF($B$723="","",IF($F$4=1,SUMIFS(SAÍDAS[Valor],SAÍDAS[Categoria],$B$723,SAÍDAS[Status],"Concluído",SAÍDAS[Mês],L$5,SAÍDAS[Ano],$B$5,SAÍDAS[Subcategoria],$B739),SUMIFS(SAÍDAS[Valor],SAÍDAS[Categoria],$B$723,SAÍDAS[Mês],L$5,SAÍDAS[Ano],$B$5,SAÍDAS[Subcategoria],$B739))))</f>
        <v/>
      </c>
      <c r="M739" s="61" t="str">
        <f>IF($B739="","",IF($B$723="","",IF($F$4=1,SUMIFS(SAÍDAS[Valor],SAÍDAS[Categoria],$B$723,SAÍDAS[Status],"Concluído",SAÍDAS[Mês],M$5,SAÍDAS[Ano],$B$5,SAÍDAS[Subcategoria],$B739),SUMIFS(SAÍDAS[Valor],SAÍDAS[Categoria],$B$723,SAÍDAS[Mês],M$5,SAÍDAS[Ano],$B$5,SAÍDAS[Subcategoria],$B739))))</f>
        <v/>
      </c>
      <c r="N739" s="61" t="str">
        <f>IF($B739="","",IF($B$723="","",IF($F$4=1,SUMIFS(SAÍDAS[Valor],SAÍDAS[Categoria],$B$723,SAÍDAS[Status],"Concluído",SAÍDAS[Mês],N$5,SAÍDAS[Ano],$B$5,SAÍDAS[Subcategoria],$B739),SUMIFS(SAÍDAS[Valor],SAÍDAS[Categoria],$B$723,SAÍDAS[Mês],N$5,SAÍDAS[Ano],$B$5,SAÍDAS[Subcategoria],$B739))))</f>
        <v/>
      </c>
      <c r="O739" s="57">
        <f t="shared" si="32"/>
        <v>0</v>
      </c>
    </row>
    <row r="740" spans="2:15" x14ac:dyDescent="0.3">
      <c r="B740" s="93" t="str">
        <f>IF('PLANO DE CONTAS'!L155="","",'PLANO DE CONTAS'!L155)</f>
        <v/>
      </c>
      <c r="C740" s="61" t="str">
        <f>IF($B740="","",IF($B$723="","",IF($F$4=1,SUMIFS(SAÍDAS[Valor],SAÍDAS[Categoria],$B$723,SAÍDAS[Status],"Concluído",SAÍDAS[Mês],C$5,SAÍDAS[Ano],$B$5,SAÍDAS[Subcategoria],$B740),SUMIFS(SAÍDAS[Valor],SAÍDAS[Categoria],$B$723,SAÍDAS[Mês],C$5,SAÍDAS[Ano],$B$5,SAÍDAS[Subcategoria],$B740))))</f>
        <v/>
      </c>
      <c r="D740" s="61" t="str">
        <f>IF($B740="","",IF($B$723="","",IF($F$4=1,SUMIFS(SAÍDAS[Valor],SAÍDAS[Categoria],$B$723,SAÍDAS[Status],"Concluído",SAÍDAS[Mês],D$5,SAÍDAS[Ano],$B$5,SAÍDAS[Subcategoria],$B740),SUMIFS(SAÍDAS[Valor],SAÍDAS[Categoria],$B$723,SAÍDAS[Mês],D$5,SAÍDAS[Ano],$B$5,SAÍDAS[Subcategoria],$B740))))</f>
        <v/>
      </c>
      <c r="E740" s="61" t="str">
        <f>IF($B740="","",IF($B$723="","",IF($F$4=1,SUMIFS(SAÍDAS[Valor],SAÍDAS[Categoria],$B$723,SAÍDAS[Status],"Concluído",SAÍDAS[Mês],E$5,SAÍDAS[Ano],$B$5,SAÍDAS[Subcategoria],$B740),SUMIFS(SAÍDAS[Valor],SAÍDAS[Categoria],$B$723,SAÍDAS[Mês],E$5,SAÍDAS[Ano],$B$5,SAÍDAS[Subcategoria],$B740))))</f>
        <v/>
      </c>
      <c r="F740" s="61" t="str">
        <f>IF($B740="","",IF($B$723="","",IF($F$4=1,SUMIFS(SAÍDAS[Valor],SAÍDAS[Categoria],$B$723,SAÍDAS[Status],"Concluído",SAÍDAS[Mês],F$5,SAÍDAS[Ano],$B$5,SAÍDAS[Subcategoria],$B740),SUMIFS(SAÍDAS[Valor],SAÍDAS[Categoria],$B$723,SAÍDAS[Mês],F$5,SAÍDAS[Ano],$B$5,SAÍDAS[Subcategoria],$B740))))</f>
        <v/>
      </c>
      <c r="G740" s="61" t="str">
        <f>IF($B740="","",IF($B$723="","",IF($F$4=1,SUMIFS(SAÍDAS[Valor],SAÍDAS[Categoria],$B$723,SAÍDAS[Status],"Concluído",SAÍDAS[Mês],G$5,SAÍDAS[Ano],$B$5,SAÍDAS[Subcategoria],$B740),SUMIFS(SAÍDAS[Valor],SAÍDAS[Categoria],$B$723,SAÍDAS[Mês],G$5,SAÍDAS[Ano],$B$5,SAÍDAS[Subcategoria],$B740))))</f>
        <v/>
      </c>
      <c r="H740" s="61" t="str">
        <f>IF($B740="","",IF($B$723="","",IF($F$4=1,SUMIFS(SAÍDAS[Valor],SAÍDAS[Categoria],$B$723,SAÍDAS[Status],"Concluído",SAÍDAS[Mês],H$5,SAÍDAS[Ano],$B$5,SAÍDAS[Subcategoria],$B740),SUMIFS(SAÍDAS[Valor],SAÍDAS[Categoria],$B$723,SAÍDAS[Mês],H$5,SAÍDAS[Ano],$B$5,SAÍDAS[Subcategoria],$B740))))</f>
        <v/>
      </c>
      <c r="I740" s="61" t="str">
        <f>IF($B740="","",IF($B$723="","",IF($F$4=1,SUMIFS(SAÍDAS[Valor],SAÍDAS[Categoria],$B$723,SAÍDAS[Status],"Concluído",SAÍDAS[Mês],I$5,SAÍDAS[Ano],$B$5,SAÍDAS[Subcategoria],$B740),SUMIFS(SAÍDAS[Valor],SAÍDAS[Categoria],$B$723,SAÍDAS[Mês],I$5,SAÍDAS[Ano],$B$5,SAÍDAS[Subcategoria],$B740))))</f>
        <v/>
      </c>
      <c r="J740" s="61" t="str">
        <f>IF($B740="","",IF($B$723="","",IF($F$4=1,SUMIFS(SAÍDAS[Valor],SAÍDAS[Categoria],$B$723,SAÍDAS[Status],"Concluído",SAÍDAS[Mês],J$5,SAÍDAS[Ano],$B$5,SAÍDAS[Subcategoria],$B740),SUMIFS(SAÍDAS[Valor],SAÍDAS[Categoria],$B$723,SAÍDAS[Mês],J$5,SAÍDAS[Ano],$B$5,SAÍDAS[Subcategoria],$B740))))</f>
        <v/>
      </c>
      <c r="K740" s="61" t="str">
        <f>IF($B740="","",IF($B$723="","",IF($F$4=1,SUMIFS(SAÍDAS[Valor],SAÍDAS[Categoria],$B$723,SAÍDAS[Status],"Concluído",SAÍDAS[Mês],K$5,SAÍDAS[Ano],$B$5,SAÍDAS[Subcategoria],$B740),SUMIFS(SAÍDAS[Valor],SAÍDAS[Categoria],$B$723,SAÍDAS[Mês],K$5,SAÍDAS[Ano],$B$5,SAÍDAS[Subcategoria],$B740))))</f>
        <v/>
      </c>
      <c r="L740" s="61" t="str">
        <f>IF($B740="","",IF($B$723="","",IF($F$4=1,SUMIFS(SAÍDAS[Valor],SAÍDAS[Categoria],$B$723,SAÍDAS[Status],"Concluído",SAÍDAS[Mês],L$5,SAÍDAS[Ano],$B$5,SAÍDAS[Subcategoria],$B740),SUMIFS(SAÍDAS[Valor],SAÍDAS[Categoria],$B$723,SAÍDAS[Mês],L$5,SAÍDAS[Ano],$B$5,SAÍDAS[Subcategoria],$B740))))</f>
        <v/>
      </c>
      <c r="M740" s="61" t="str">
        <f>IF($B740="","",IF($B$723="","",IF($F$4=1,SUMIFS(SAÍDAS[Valor],SAÍDAS[Categoria],$B$723,SAÍDAS[Status],"Concluído",SAÍDAS[Mês],M$5,SAÍDAS[Ano],$B$5,SAÍDAS[Subcategoria],$B740),SUMIFS(SAÍDAS[Valor],SAÍDAS[Categoria],$B$723,SAÍDAS[Mês],M$5,SAÍDAS[Ano],$B$5,SAÍDAS[Subcategoria],$B740))))</f>
        <v/>
      </c>
      <c r="N740" s="61" t="str">
        <f>IF($B740="","",IF($B$723="","",IF($F$4=1,SUMIFS(SAÍDAS[Valor],SAÍDAS[Categoria],$B$723,SAÍDAS[Status],"Concluído",SAÍDAS[Mês],N$5,SAÍDAS[Ano],$B$5,SAÍDAS[Subcategoria],$B740),SUMIFS(SAÍDAS[Valor],SAÍDAS[Categoria],$B$723,SAÍDAS[Mês],N$5,SAÍDAS[Ano],$B$5,SAÍDAS[Subcategoria],$B740))))</f>
        <v/>
      </c>
      <c r="O740" s="57">
        <f t="shared" si="32"/>
        <v>0</v>
      </c>
    </row>
    <row r="741" spans="2:15" x14ac:dyDescent="0.3">
      <c r="B741" s="93" t="str">
        <f>IF('PLANO DE CONTAS'!L156="","",'PLANO DE CONTAS'!L156)</f>
        <v/>
      </c>
      <c r="C741" s="61" t="str">
        <f>IF($B741="","",IF($B$723="","",IF($F$4=1,SUMIFS(SAÍDAS[Valor],SAÍDAS[Categoria],$B$723,SAÍDAS[Status],"Concluído",SAÍDAS[Mês],C$5,SAÍDAS[Ano],$B$5,SAÍDAS[Subcategoria],$B741),SUMIFS(SAÍDAS[Valor],SAÍDAS[Categoria],$B$723,SAÍDAS[Mês],C$5,SAÍDAS[Ano],$B$5,SAÍDAS[Subcategoria],$B741))))</f>
        <v/>
      </c>
      <c r="D741" s="61" t="str">
        <f>IF($B741="","",IF($B$723="","",IF($F$4=1,SUMIFS(SAÍDAS[Valor],SAÍDAS[Categoria],$B$723,SAÍDAS[Status],"Concluído",SAÍDAS[Mês],D$5,SAÍDAS[Ano],$B$5,SAÍDAS[Subcategoria],$B741),SUMIFS(SAÍDAS[Valor],SAÍDAS[Categoria],$B$723,SAÍDAS[Mês],D$5,SAÍDAS[Ano],$B$5,SAÍDAS[Subcategoria],$B741))))</f>
        <v/>
      </c>
      <c r="E741" s="61" t="str">
        <f>IF($B741="","",IF($B$723="","",IF($F$4=1,SUMIFS(SAÍDAS[Valor],SAÍDAS[Categoria],$B$723,SAÍDAS[Status],"Concluído",SAÍDAS[Mês],E$5,SAÍDAS[Ano],$B$5,SAÍDAS[Subcategoria],$B741),SUMIFS(SAÍDAS[Valor],SAÍDAS[Categoria],$B$723,SAÍDAS[Mês],E$5,SAÍDAS[Ano],$B$5,SAÍDAS[Subcategoria],$B741))))</f>
        <v/>
      </c>
      <c r="F741" s="61" t="str">
        <f>IF($B741="","",IF($B$723="","",IF($F$4=1,SUMIFS(SAÍDAS[Valor],SAÍDAS[Categoria],$B$723,SAÍDAS[Status],"Concluído",SAÍDAS[Mês],F$5,SAÍDAS[Ano],$B$5,SAÍDAS[Subcategoria],$B741),SUMIFS(SAÍDAS[Valor],SAÍDAS[Categoria],$B$723,SAÍDAS[Mês],F$5,SAÍDAS[Ano],$B$5,SAÍDAS[Subcategoria],$B741))))</f>
        <v/>
      </c>
      <c r="G741" s="61" t="str">
        <f>IF($B741="","",IF($B$723="","",IF($F$4=1,SUMIFS(SAÍDAS[Valor],SAÍDAS[Categoria],$B$723,SAÍDAS[Status],"Concluído",SAÍDAS[Mês],G$5,SAÍDAS[Ano],$B$5,SAÍDAS[Subcategoria],$B741),SUMIFS(SAÍDAS[Valor],SAÍDAS[Categoria],$B$723,SAÍDAS[Mês],G$5,SAÍDAS[Ano],$B$5,SAÍDAS[Subcategoria],$B741))))</f>
        <v/>
      </c>
      <c r="H741" s="61" t="str">
        <f>IF($B741="","",IF($B$723="","",IF($F$4=1,SUMIFS(SAÍDAS[Valor],SAÍDAS[Categoria],$B$723,SAÍDAS[Status],"Concluído",SAÍDAS[Mês],H$5,SAÍDAS[Ano],$B$5,SAÍDAS[Subcategoria],$B741),SUMIFS(SAÍDAS[Valor],SAÍDAS[Categoria],$B$723,SAÍDAS[Mês],H$5,SAÍDAS[Ano],$B$5,SAÍDAS[Subcategoria],$B741))))</f>
        <v/>
      </c>
      <c r="I741" s="61" t="str">
        <f>IF($B741="","",IF($B$723="","",IF($F$4=1,SUMIFS(SAÍDAS[Valor],SAÍDAS[Categoria],$B$723,SAÍDAS[Status],"Concluído",SAÍDAS[Mês],I$5,SAÍDAS[Ano],$B$5,SAÍDAS[Subcategoria],$B741),SUMIFS(SAÍDAS[Valor],SAÍDAS[Categoria],$B$723,SAÍDAS[Mês],I$5,SAÍDAS[Ano],$B$5,SAÍDAS[Subcategoria],$B741))))</f>
        <v/>
      </c>
      <c r="J741" s="61" t="str">
        <f>IF($B741="","",IF($B$723="","",IF($F$4=1,SUMIFS(SAÍDAS[Valor],SAÍDAS[Categoria],$B$723,SAÍDAS[Status],"Concluído",SAÍDAS[Mês],J$5,SAÍDAS[Ano],$B$5,SAÍDAS[Subcategoria],$B741),SUMIFS(SAÍDAS[Valor],SAÍDAS[Categoria],$B$723,SAÍDAS[Mês],J$5,SAÍDAS[Ano],$B$5,SAÍDAS[Subcategoria],$B741))))</f>
        <v/>
      </c>
      <c r="K741" s="61" t="str">
        <f>IF($B741="","",IF($B$723="","",IF($F$4=1,SUMIFS(SAÍDAS[Valor],SAÍDAS[Categoria],$B$723,SAÍDAS[Status],"Concluído",SAÍDAS[Mês],K$5,SAÍDAS[Ano],$B$5,SAÍDAS[Subcategoria],$B741),SUMIFS(SAÍDAS[Valor],SAÍDAS[Categoria],$B$723,SAÍDAS[Mês],K$5,SAÍDAS[Ano],$B$5,SAÍDAS[Subcategoria],$B741))))</f>
        <v/>
      </c>
      <c r="L741" s="61" t="str">
        <f>IF($B741="","",IF($B$723="","",IF($F$4=1,SUMIFS(SAÍDAS[Valor],SAÍDAS[Categoria],$B$723,SAÍDAS[Status],"Concluído",SAÍDAS[Mês],L$5,SAÍDAS[Ano],$B$5,SAÍDAS[Subcategoria],$B741),SUMIFS(SAÍDAS[Valor],SAÍDAS[Categoria],$B$723,SAÍDAS[Mês],L$5,SAÍDAS[Ano],$B$5,SAÍDAS[Subcategoria],$B741))))</f>
        <v/>
      </c>
      <c r="M741" s="61" t="str">
        <f>IF($B741="","",IF($B$723="","",IF($F$4=1,SUMIFS(SAÍDAS[Valor],SAÍDAS[Categoria],$B$723,SAÍDAS[Status],"Concluído",SAÍDAS[Mês],M$5,SAÍDAS[Ano],$B$5,SAÍDAS[Subcategoria],$B741),SUMIFS(SAÍDAS[Valor],SAÍDAS[Categoria],$B$723,SAÍDAS[Mês],M$5,SAÍDAS[Ano],$B$5,SAÍDAS[Subcategoria],$B741))))</f>
        <v/>
      </c>
      <c r="N741" s="61" t="str">
        <f>IF($B741="","",IF($B$723="","",IF($F$4=1,SUMIFS(SAÍDAS[Valor],SAÍDAS[Categoria],$B$723,SAÍDAS[Status],"Concluído",SAÍDAS[Mês],N$5,SAÍDAS[Ano],$B$5,SAÍDAS[Subcategoria],$B741),SUMIFS(SAÍDAS[Valor],SAÍDAS[Categoria],$B$723,SAÍDAS[Mês],N$5,SAÍDAS[Ano],$B$5,SAÍDAS[Subcategoria],$B741))))</f>
        <v/>
      </c>
      <c r="O741" s="57">
        <f t="shared" si="32"/>
        <v>0</v>
      </c>
    </row>
    <row r="742" spans="2:15" x14ac:dyDescent="0.3">
      <c r="B742" s="93" t="str">
        <f>IF('PLANO DE CONTAS'!L157="","",'PLANO DE CONTAS'!L157)</f>
        <v/>
      </c>
      <c r="C742" s="61" t="str">
        <f>IF($B742="","",IF($B$723="","",IF($F$4=1,SUMIFS(SAÍDAS[Valor],SAÍDAS[Categoria],$B$723,SAÍDAS[Status],"Concluído",SAÍDAS[Mês],C$5,SAÍDAS[Ano],$B$5,SAÍDAS[Subcategoria],$B742),SUMIFS(SAÍDAS[Valor],SAÍDAS[Categoria],$B$723,SAÍDAS[Mês],C$5,SAÍDAS[Ano],$B$5,SAÍDAS[Subcategoria],$B742))))</f>
        <v/>
      </c>
      <c r="D742" s="61" t="str">
        <f>IF($B742="","",IF($B$723="","",IF($F$4=1,SUMIFS(SAÍDAS[Valor],SAÍDAS[Categoria],$B$723,SAÍDAS[Status],"Concluído",SAÍDAS[Mês],D$5,SAÍDAS[Ano],$B$5,SAÍDAS[Subcategoria],$B742),SUMIFS(SAÍDAS[Valor],SAÍDAS[Categoria],$B$723,SAÍDAS[Mês],D$5,SAÍDAS[Ano],$B$5,SAÍDAS[Subcategoria],$B742))))</f>
        <v/>
      </c>
      <c r="E742" s="61" t="str">
        <f>IF($B742="","",IF($B$723="","",IF($F$4=1,SUMIFS(SAÍDAS[Valor],SAÍDAS[Categoria],$B$723,SAÍDAS[Status],"Concluído",SAÍDAS[Mês],E$5,SAÍDAS[Ano],$B$5,SAÍDAS[Subcategoria],$B742),SUMIFS(SAÍDAS[Valor],SAÍDAS[Categoria],$B$723,SAÍDAS[Mês],E$5,SAÍDAS[Ano],$B$5,SAÍDAS[Subcategoria],$B742))))</f>
        <v/>
      </c>
      <c r="F742" s="61" t="str">
        <f>IF($B742="","",IF($B$723="","",IF($F$4=1,SUMIFS(SAÍDAS[Valor],SAÍDAS[Categoria],$B$723,SAÍDAS[Status],"Concluído",SAÍDAS[Mês],F$5,SAÍDAS[Ano],$B$5,SAÍDAS[Subcategoria],$B742),SUMIFS(SAÍDAS[Valor],SAÍDAS[Categoria],$B$723,SAÍDAS[Mês],F$5,SAÍDAS[Ano],$B$5,SAÍDAS[Subcategoria],$B742))))</f>
        <v/>
      </c>
      <c r="G742" s="61" t="str">
        <f>IF($B742="","",IF($B$723="","",IF($F$4=1,SUMIFS(SAÍDAS[Valor],SAÍDAS[Categoria],$B$723,SAÍDAS[Status],"Concluído",SAÍDAS[Mês],G$5,SAÍDAS[Ano],$B$5,SAÍDAS[Subcategoria],$B742),SUMIFS(SAÍDAS[Valor],SAÍDAS[Categoria],$B$723,SAÍDAS[Mês],G$5,SAÍDAS[Ano],$B$5,SAÍDAS[Subcategoria],$B742))))</f>
        <v/>
      </c>
      <c r="H742" s="61" t="str">
        <f>IF($B742="","",IF($B$723="","",IF($F$4=1,SUMIFS(SAÍDAS[Valor],SAÍDAS[Categoria],$B$723,SAÍDAS[Status],"Concluído",SAÍDAS[Mês],H$5,SAÍDAS[Ano],$B$5,SAÍDAS[Subcategoria],$B742),SUMIFS(SAÍDAS[Valor],SAÍDAS[Categoria],$B$723,SAÍDAS[Mês],H$5,SAÍDAS[Ano],$B$5,SAÍDAS[Subcategoria],$B742))))</f>
        <v/>
      </c>
      <c r="I742" s="61" t="str">
        <f>IF($B742="","",IF($B$723="","",IF($F$4=1,SUMIFS(SAÍDAS[Valor],SAÍDAS[Categoria],$B$723,SAÍDAS[Status],"Concluído",SAÍDAS[Mês],I$5,SAÍDAS[Ano],$B$5,SAÍDAS[Subcategoria],$B742),SUMIFS(SAÍDAS[Valor],SAÍDAS[Categoria],$B$723,SAÍDAS[Mês],I$5,SAÍDAS[Ano],$B$5,SAÍDAS[Subcategoria],$B742))))</f>
        <v/>
      </c>
      <c r="J742" s="61" t="str">
        <f>IF($B742="","",IF($B$723="","",IF($F$4=1,SUMIFS(SAÍDAS[Valor],SAÍDAS[Categoria],$B$723,SAÍDAS[Status],"Concluído",SAÍDAS[Mês],J$5,SAÍDAS[Ano],$B$5,SAÍDAS[Subcategoria],$B742),SUMIFS(SAÍDAS[Valor],SAÍDAS[Categoria],$B$723,SAÍDAS[Mês],J$5,SAÍDAS[Ano],$B$5,SAÍDAS[Subcategoria],$B742))))</f>
        <v/>
      </c>
      <c r="K742" s="61" t="str">
        <f>IF($B742="","",IF($B$723="","",IF($F$4=1,SUMIFS(SAÍDAS[Valor],SAÍDAS[Categoria],$B$723,SAÍDAS[Status],"Concluído",SAÍDAS[Mês],K$5,SAÍDAS[Ano],$B$5,SAÍDAS[Subcategoria],$B742),SUMIFS(SAÍDAS[Valor],SAÍDAS[Categoria],$B$723,SAÍDAS[Mês],K$5,SAÍDAS[Ano],$B$5,SAÍDAS[Subcategoria],$B742))))</f>
        <v/>
      </c>
      <c r="L742" s="61" t="str">
        <f>IF($B742="","",IF($B$723="","",IF($F$4=1,SUMIFS(SAÍDAS[Valor],SAÍDAS[Categoria],$B$723,SAÍDAS[Status],"Concluído",SAÍDAS[Mês],L$5,SAÍDAS[Ano],$B$5,SAÍDAS[Subcategoria],$B742),SUMIFS(SAÍDAS[Valor],SAÍDAS[Categoria],$B$723,SAÍDAS[Mês],L$5,SAÍDAS[Ano],$B$5,SAÍDAS[Subcategoria],$B742))))</f>
        <v/>
      </c>
      <c r="M742" s="61" t="str">
        <f>IF($B742="","",IF($B$723="","",IF($F$4=1,SUMIFS(SAÍDAS[Valor],SAÍDAS[Categoria],$B$723,SAÍDAS[Status],"Concluído",SAÍDAS[Mês],M$5,SAÍDAS[Ano],$B$5,SAÍDAS[Subcategoria],$B742),SUMIFS(SAÍDAS[Valor],SAÍDAS[Categoria],$B$723,SAÍDAS[Mês],M$5,SAÍDAS[Ano],$B$5,SAÍDAS[Subcategoria],$B742))))</f>
        <v/>
      </c>
      <c r="N742" s="61" t="str">
        <f>IF($B742="","",IF($B$723="","",IF($F$4=1,SUMIFS(SAÍDAS[Valor],SAÍDAS[Categoria],$B$723,SAÍDAS[Status],"Concluído",SAÍDAS[Mês],N$5,SAÍDAS[Ano],$B$5,SAÍDAS[Subcategoria],$B742),SUMIFS(SAÍDAS[Valor],SAÍDAS[Categoria],$B$723,SAÍDAS[Mês],N$5,SAÍDAS[Ano],$B$5,SAÍDAS[Subcategoria],$B742))))</f>
        <v/>
      </c>
      <c r="O742" s="57">
        <f t="shared" si="32"/>
        <v>0</v>
      </c>
    </row>
    <row r="743" spans="2:15" x14ac:dyDescent="0.3">
      <c r="B743" s="93" t="str">
        <f>IF('PLANO DE CONTAS'!L158="","",'PLANO DE CONTAS'!L158)</f>
        <v/>
      </c>
      <c r="C743" s="61" t="str">
        <f>IF($B743="","",IF($B$723="","",IF($F$4=1,SUMIFS(SAÍDAS[Valor],SAÍDAS[Categoria],$B$723,SAÍDAS[Status],"Concluído",SAÍDAS[Mês],C$5,SAÍDAS[Ano],$B$5,SAÍDAS[Subcategoria],$B743),SUMIFS(SAÍDAS[Valor],SAÍDAS[Categoria],$B$723,SAÍDAS[Mês],C$5,SAÍDAS[Ano],$B$5,SAÍDAS[Subcategoria],$B743))))</f>
        <v/>
      </c>
      <c r="D743" s="61" t="str">
        <f>IF($B743="","",IF($B$723="","",IF($F$4=1,SUMIFS(SAÍDAS[Valor],SAÍDAS[Categoria],$B$723,SAÍDAS[Status],"Concluído",SAÍDAS[Mês],D$5,SAÍDAS[Ano],$B$5,SAÍDAS[Subcategoria],$B743),SUMIFS(SAÍDAS[Valor],SAÍDAS[Categoria],$B$723,SAÍDAS[Mês],D$5,SAÍDAS[Ano],$B$5,SAÍDAS[Subcategoria],$B743))))</f>
        <v/>
      </c>
      <c r="E743" s="61" t="str">
        <f>IF($B743="","",IF($B$723="","",IF($F$4=1,SUMIFS(SAÍDAS[Valor],SAÍDAS[Categoria],$B$723,SAÍDAS[Status],"Concluído",SAÍDAS[Mês],E$5,SAÍDAS[Ano],$B$5,SAÍDAS[Subcategoria],$B743),SUMIFS(SAÍDAS[Valor],SAÍDAS[Categoria],$B$723,SAÍDAS[Mês],E$5,SAÍDAS[Ano],$B$5,SAÍDAS[Subcategoria],$B743))))</f>
        <v/>
      </c>
      <c r="F743" s="61" t="str">
        <f>IF($B743="","",IF($B$723="","",IF($F$4=1,SUMIFS(SAÍDAS[Valor],SAÍDAS[Categoria],$B$723,SAÍDAS[Status],"Concluído",SAÍDAS[Mês],F$5,SAÍDAS[Ano],$B$5,SAÍDAS[Subcategoria],$B743),SUMIFS(SAÍDAS[Valor],SAÍDAS[Categoria],$B$723,SAÍDAS[Mês],F$5,SAÍDAS[Ano],$B$5,SAÍDAS[Subcategoria],$B743))))</f>
        <v/>
      </c>
      <c r="G743" s="61" t="str">
        <f>IF($B743="","",IF($B$723="","",IF($F$4=1,SUMIFS(SAÍDAS[Valor],SAÍDAS[Categoria],$B$723,SAÍDAS[Status],"Concluído",SAÍDAS[Mês],G$5,SAÍDAS[Ano],$B$5,SAÍDAS[Subcategoria],$B743),SUMIFS(SAÍDAS[Valor],SAÍDAS[Categoria],$B$723,SAÍDAS[Mês],G$5,SAÍDAS[Ano],$B$5,SAÍDAS[Subcategoria],$B743))))</f>
        <v/>
      </c>
      <c r="H743" s="61" t="str">
        <f>IF($B743="","",IF($B$723="","",IF($F$4=1,SUMIFS(SAÍDAS[Valor],SAÍDAS[Categoria],$B$723,SAÍDAS[Status],"Concluído",SAÍDAS[Mês],H$5,SAÍDAS[Ano],$B$5,SAÍDAS[Subcategoria],$B743),SUMIFS(SAÍDAS[Valor],SAÍDAS[Categoria],$B$723,SAÍDAS[Mês],H$5,SAÍDAS[Ano],$B$5,SAÍDAS[Subcategoria],$B743))))</f>
        <v/>
      </c>
      <c r="I743" s="61" t="str">
        <f>IF($B743="","",IF($B$723="","",IF($F$4=1,SUMIFS(SAÍDAS[Valor],SAÍDAS[Categoria],$B$723,SAÍDAS[Status],"Concluído",SAÍDAS[Mês],I$5,SAÍDAS[Ano],$B$5,SAÍDAS[Subcategoria],$B743),SUMIFS(SAÍDAS[Valor],SAÍDAS[Categoria],$B$723,SAÍDAS[Mês],I$5,SAÍDAS[Ano],$B$5,SAÍDAS[Subcategoria],$B743))))</f>
        <v/>
      </c>
      <c r="J743" s="61" t="str">
        <f>IF($B743="","",IF($B$723="","",IF($F$4=1,SUMIFS(SAÍDAS[Valor],SAÍDAS[Categoria],$B$723,SAÍDAS[Status],"Concluído",SAÍDAS[Mês],J$5,SAÍDAS[Ano],$B$5,SAÍDAS[Subcategoria],$B743),SUMIFS(SAÍDAS[Valor],SAÍDAS[Categoria],$B$723,SAÍDAS[Mês],J$5,SAÍDAS[Ano],$B$5,SAÍDAS[Subcategoria],$B743))))</f>
        <v/>
      </c>
      <c r="K743" s="61" t="str">
        <f>IF($B743="","",IF($B$723="","",IF($F$4=1,SUMIFS(SAÍDAS[Valor],SAÍDAS[Categoria],$B$723,SAÍDAS[Status],"Concluído",SAÍDAS[Mês],K$5,SAÍDAS[Ano],$B$5,SAÍDAS[Subcategoria],$B743),SUMIFS(SAÍDAS[Valor],SAÍDAS[Categoria],$B$723,SAÍDAS[Mês],K$5,SAÍDAS[Ano],$B$5,SAÍDAS[Subcategoria],$B743))))</f>
        <v/>
      </c>
      <c r="L743" s="61" t="str">
        <f>IF($B743="","",IF($B$723="","",IF($F$4=1,SUMIFS(SAÍDAS[Valor],SAÍDAS[Categoria],$B$723,SAÍDAS[Status],"Concluído",SAÍDAS[Mês],L$5,SAÍDAS[Ano],$B$5,SAÍDAS[Subcategoria],$B743),SUMIFS(SAÍDAS[Valor],SAÍDAS[Categoria],$B$723,SAÍDAS[Mês],L$5,SAÍDAS[Ano],$B$5,SAÍDAS[Subcategoria],$B743))))</f>
        <v/>
      </c>
      <c r="M743" s="61" t="str">
        <f>IF($B743="","",IF($B$723="","",IF($F$4=1,SUMIFS(SAÍDAS[Valor],SAÍDAS[Categoria],$B$723,SAÍDAS[Status],"Concluído",SAÍDAS[Mês],M$5,SAÍDAS[Ano],$B$5,SAÍDAS[Subcategoria],$B743),SUMIFS(SAÍDAS[Valor],SAÍDAS[Categoria],$B$723,SAÍDAS[Mês],M$5,SAÍDAS[Ano],$B$5,SAÍDAS[Subcategoria],$B743))))</f>
        <v/>
      </c>
      <c r="N743" s="61" t="str">
        <f>IF($B743="","",IF($B$723="","",IF($F$4=1,SUMIFS(SAÍDAS[Valor],SAÍDAS[Categoria],$B$723,SAÍDAS[Status],"Concluído",SAÍDAS[Mês],N$5,SAÍDAS[Ano],$B$5,SAÍDAS[Subcategoria],$B743),SUMIFS(SAÍDAS[Valor],SAÍDAS[Categoria],$B$723,SAÍDAS[Mês],N$5,SAÍDAS[Ano],$B$5,SAÍDAS[Subcategoria],$B743))))</f>
        <v/>
      </c>
      <c r="O743" s="57">
        <f t="shared" si="32"/>
        <v>0</v>
      </c>
    </row>
    <row r="744" spans="2:15" x14ac:dyDescent="0.3">
      <c r="B744" s="92" t="str">
        <f>IF('PLANO DE CONTAS'!D160="","",'PLANO DE CONTAS'!D160)</f>
        <v/>
      </c>
      <c r="C744" s="95" t="str">
        <f>IF($B744="","",IF($F$4=1,SUMIFS(SAÍDAS[Valor],SAÍDAS[Categoria],$B744,SAÍDAS[Status],"Concluído",SAÍDAS[Mês],C$5,SAÍDAS[Ano],$B$5),SUMIFS(SAÍDAS[Valor],SAÍDAS[Categoria],$B744,SAÍDAS[Mês],C$5,SAÍDAS[Ano],$B$5)))</f>
        <v/>
      </c>
      <c r="D744" s="95" t="str">
        <f>IF($B744="","",IF($F$4=1,SUMIFS(SAÍDAS[Valor],SAÍDAS[Categoria],$B744,SAÍDAS[Status],"Concluído",SAÍDAS[Mês],D$5,SAÍDAS[Ano],$B$5),SUMIFS(SAÍDAS[Valor],SAÍDAS[Categoria],$B744,SAÍDAS[Mês],D$5,SAÍDAS[Ano],$B$5)))</f>
        <v/>
      </c>
      <c r="E744" s="95" t="str">
        <f>IF($B744="","",IF($F$4=1,SUMIFS(SAÍDAS[Valor],SAÍDAS[Categoria],$B744,SAÍDAS[Status],"Concluído",SAÍDAS[Mês],E$5,SAÍDAS[Ano],$B$5),SUMIFS(SAÍDAS[Valor],SAÍDAS[Categoria],$B744,SAÍDAS[Mês],E$5,SAÍDAS[Ano],$B$5)))</f>
        <v/>
      </c>
      <c r="F744" s="95" t="str">
        <f>IF($B744="","",IF($F$4=1,SUMIFS(SAÍDAS[Valor],SAÍDAS[Categoria],$B744,SAÍDAS[Status],"Concluído",SAÍDAS[Mês],F$5,SAÍDAS[Ano],$B$5),SUMIFS(SAÍDAS[Valor],SAÍDAS[Categoria],$B744,SAÍDAS[Mês],F$5,SAÍDAS[Ano],$B$5)))</f>
        <v/>
      </c>
      <c r="G744" s="95" t="str">
        <f>IF($B744="","",IF($F$4=1,SUMIFS(SAÍDAS[Valor],SAÍDAS[Categoria],$B744,SAÍDAS[Status],"Concluído",SAÍDAS[Mês],G$5,SAÍDAS[Ano],$B$5),SUMIFS(SAÍDAS[Valor],SAÍDAS[Categoria],$B744,SAÍDAS[Mês],G$5,SAÍDAS[Ano],$B$5)))</f>
        <v/>
      </c>
      <c r="H744" s="95" t="str">
        <f>IF($B744="","",IF($F$4=1,SUMIFS(SAÍDAS[Valor],SAÍDAS[Categoria],$B744,SAÍDAS[Status],"Concluído",SAÍDAS[Mês],H$5,SAÍDAS[Ano],$B$5),SUMIFS(SAÍDAS[Valor],SAÍDAS[Categoria],$B744,SAÍDAS[Mês],H$5,SAÍDAS[Ano],$B$5)))</f>
        <v/>
      </c>
      <c r="I744" s="95" t="str">
        <f>IF($B744="","",IF($F$4=1,SUMIFS(SAÍDAS[Valor],SAÍDAS[Categoria],$B744,SAÍDAS[Status],"Concluído",SAÍDAS[Mês],I$5,SAÍDAS[Ano],$B$5),SUMIFS(SAÍDAS[Valor],SAÍDAS[Categoria],$B744,SAÍDAS[Mês],I$5,SAÍDAS[Ano],$B$5)))</f>
        <v/>
      </c>
      <c r="J744" s="95" t="str">
        <f>IF($B744="","",IF($F$4=1,SUMIFS(SAÍDAS[Valor],SAÍDAS[Categoria],$B744,SAÍDAS[Status],"Concluído",SAÍDAS[Mês],J$5,SAÍDAS[Ano],$B$5),SUMIFS(SAÍDAS[Valor],SAÍDAS[Categoria],$B744,SAÍDAS[Mês],J$5,SAÍDAS[Ano],$B$5)))</f>
        <v/>
      </c>
      <c r="K744" s="95" t="str">
        <f>IF($B744="","",IF($F$4=1,SUMIFS(SAÍDAS[Valor],SAÍDAS[Categoria],$B744,SAÍDAS[Status],"Concluído",SAÍDAS[Mês],K$5,SAÍDAS[Ano],$B$5),SUMIFS(SAÍDAS[Valor],SAÍDAS[Categoria],$B744,SAÍDAS[Mês],K$5,SAÍDAS[Ano],$B$5)))</f>
        <v/>
      </c>
      <c r="L744" s="95" t="str">
        <f>IF($B744="","",IF($F$4=1,SUMIFS(SAÍDAS[Valor],SAÍDAS[Categoria],$B744,SAÍDAS[Status],"Concluído",SAÍDAS[Mês],L$5,SAÍDAS[Ano],$B$5),SUMIFS(SAÍDAS[Valor],SAÍDAS[Categoria],$B744,SAÍDAS[Mês],L$5,SAÍDAS[Ano],$B$5)))</f>
        <v/>
      </c>
      <c r="M744" s="95" t="str">
        <f>IF($B744="","",IF($F$4=1,SUMIFS(SAÍDAS[Valor],SAÍDAS[Categoria],$B744,SAÍDAS[Status],"Concluído",SAÍDAS[Mês],M$5,SAÍDAS[Ano],$B$5),SUMIFS(SAÍDAS[Valor],SAÍDAS[Categoria],$B744,SAÍDAS[Mês],M$5,SAÍDAS[Ano],$B$5)))</f>
        <v/>
      </c>
      <c r="N744" s="95" t="str">
        <f>IF($B744="","",IF($F$4=1,SUMIFS(SAÍDAS[Valor],SAÍDAS[Categoria],$B744,SAÍDAS[Status],"Concluído",SAÍDAS[Mês],N$5,SAÍDAS[Ano],$B$5),SUMIFS(SAÍDAS[Valor],SAÍDAS[Categoria],$B744,SAÍDAS[Mês],N$5,SAÍDAS[Ano],$B$5)))</f>
        <v/>
      </c>
      <c r="O744" s="57">
        <f t="shared" si="27"/>
        <v>0</v>
      </c>
    </row>
    <row r="745" spans="2:15" x14ac:dyDescent="0.3">
      <c r="B745" s="93" t="str">
        <f>IF('PLANO DE CONTAS'!D161="","",'PLANO DE CONTAS'!D161)</f>
        <v/>
      </c>
      <c r="C745" s="61" t="str">
        <f>IF($B745="","",IF($B$744="","",IF($F$4=1,SUMIFS(SAÍDAS[Valor],SAÍDAS[Categoria],$B$744,SAÍDAS[Status],"Concluído",SAÍDAS[Mês],C$5,SAÍDAS[Ano],$B$5,SAÍDAS[Subcategoria],$B745),SUMIFS(SAÍDAS[Valor],SAÍDAS[Categoria],$B$744,SAÍDAS[Mês],C$5,SAÍDAS[Ano],$B$5,SAÍDAS[Subcategoria],$B745))))</f>
        <v/>
      </c>
      <c r="D745" s="61" t="str">
        <f>IF($B745="","",IF($B$744="","",IF($F$4=1,SUMIFS(SAÍDAS[Valor],SAÍDAS[Categoria],$B$744,SAÍDAS[Status],"Concluído",SAÍDAS[Mês],D$5,SAÍDAS[Ano],$B$5,SAÍDAS[Subcategoria],$B745),SUMIFS(SAÍDAS[Valor],SAÍDAS[Categoria],$B$744,SAÍDAS[Mês],D$5,SAÍDAS[Ano],$B$5,SAÍDAS[Subcategoria],$B745))))</f>
        <v/>
      </c>
      <c r="E745" s="61" t="str">
        <f>IF($B745="","",IF($B$744="","",IF($F$4=1,SUMIFS(SAÍDAS[Valor],SAÍDAS[Categoria],$B$744,SAÍDAS[Status],"Concluído",SAÍDAS[Mês],E$5,SAÍDAS[Ano],$B$5,SAÍDAS[Subcategoria],$B745),SUMIFS(SAÍDAS[Valor],SAÍDAS[Categoria],$B$744,SAÍDAS[Mês],E$5,SAÍDAS[Ano],$B$5,SAÍDAS[Subcategoria],$B745))))</f>
        <v/>
      </c>
      <c r="F745" s="61" t="str">
        <f>IF($B745="","",IF($B$744="","",IF($F$4=1,SUMIFS(SAÍDAS[Valor],SAÍDAS[Categoria],$B$744,SAÍDAS[Status],"Concluído",SAÍDAS[Mês],F$5,SAÍDAS[Ano],$B$5,SAÍDAS[Subcategoria],$B745),SUMIFS(SAÍDAS[Valor],SAÍDAS[Categoria],$B$744,SAÍDAS[Mês],F$5,SAÍDAS[Ano],$B$5,SAÍDAS[Subcategoria],$B745))))</f>
        <v/>
      </c>
      <c r="G745" s="61" t="str">
        <f>IF($B745="","",IF($B$744="","",IF($F$4=1,SUMIFS(SAÍDAS[Valor],SAÍDAS[Categoria],$B$744,SAÍDAS[Status],"Concluído",SAÍDAS[Mês],G$5,SAÍDAS[Ano],$B$5,SAÍDAS[Subcategoria],$B745),SUMIFS(SAÍDAS[Valor],SAÍDAS[Categoria],$B$744,SAÍDAS[Mês],G$5,SAÍDAS[Ano],$B$5,SAÍDAS[Subcategoria],$B745))))</f>
        <v/>
      </c>
      <c r="H745" s="61" t="str">
        <f>IF($B745="","",IF($B$744="","",IF($F$4=1,SUMIFS(SAÍDAS[Valor],SAÍDAS[Categoria],$B$744,SAÍDAS[Status],"Concluído",SAÍDAS[Mês],H$5,SAÍDAS[Ano],$B$5,SAÍDAS[Subcategoria],$B745),SUMIFS(SAÍDAS[Valor],SAÍDAS[Categoria],$B$744,SAÍDAS[Mês],H$5,SAÍDAS[Ano],$B$5,SAÍDAS[Subcategoria],$B745))))</f>
        <v/>
      </c>
      <c r="I745" s="61" t="str">
        <f>IF($B745="","",IF($B$744="","",IF($F$4=1,SUMIFS(SAÍDAS[Valor],SAÍDAS[Categoria],$B$744,SAÍDAS[Status],"Concluído",SAÍDAS[Mês],I$5,SAÍDAS[Ano],$B$5,SAÍDAS[Subcategoria],$B745),SUMIFS(SAÍDAS[Valor],SAÍDAS[Categoria],$B$744,SAÍDAS[Mês],I$5,SAÍDAS[Ano],$B$5,SAÍDAS[Subcategoria],$B745))))</f>
        <v/>
      </c>
      <c r="J745" s="61" t="str">
        <f>IF($B745="","",IF($B$744="","",IF($F$4=1,SUMIFS(SAÍDAS[Valor],SAÍDAS[Categoria],$B$744,SAÍDAS[Status],"Concluído",SAÍDAS[Mês],J$5,SAÍDAS[Ano],$B$5,SAÍDAS[Subcategoria],$B745),SUMIFS(SAÍDAS[Valor],SAÍDAS[Categoria],$B$744,SAÍDAS[Mês],J$5,SAÍDAS[Ano],$B$5,SAÍDAS[Subcategoria],$B745))))</f>
        <v/>
      </c>
      <c r="K745" s="61" t="str">
        <f>IF($B745="","",IF($B$744="","",IF($F$4=1,SUMIFS(SAÍDAS[Valor],SAÍDAS[Categoria],$B$744,SAÍDAS[Status],"Concluído",SAÍDAS[Mês],K$5,SAÍDAS[Ano],$B$5,SAÍDAS[Subcategoria],$B745),SUMIFS(SAÍDAS[Valor],SAÍDAS[Categoria],$B$744,SAÍDAS[Mês],K$5,SAÍDAS[Ano],$B$5,SAÍDAS[Subcategoria],$B745))))</f>
        <v/>
      </c>
      <c r="L745" s="61" t="str">
        <f>IF($B745="","",IF($B$744="","",IF($F$4=1,SUMIFS(SAÍDAS[Valor],SAÍDAS[Categoria],$B$744,SAÍDAS[Status],"Concluído",SAÍDAS[Mês],L$5,SAÍDAS[Ano],$B$5,SAÍDAS[Subcategoria],$B745),SUMIFS(SAÍDAS[Valor],SAÍDAS[Categoria],$B$744,SAÍDAS[Mês],L$5,SAÍDAS[Ano],$B$5,SAÍDAS[Subcategoria],$B745))))</f>
        <v/>
      </c>
      <c r="M745" s="61" t="str">
        <f>IF($B745="","",IF($B$744="","",IF($F$4=1,SUMIFS(SAÍDAS[Valor],SAÍDAS[Categoria],$B$744,SAÍDAS[Status],"Concluído",SAÍDAS[Mês],M$5,SAÍDAS[Ano],$B$5,SAÍDAS[Subcategoria],$B745),SUMIFS(SAÍDAS[Valor],SAÍDAS[Categoria],$B$744,SAÍDAS[Mês],M$5,SAÍDAS[Ano],$B$5,SAÍDAS[Subcategoria],$B745))))</f>
        <v/>
      </c>
      <c r="N745" s="61" t="str">
        <f>IF($B745="","",IF($B$744="","",IF($F$4=1,SUMIFS(SAÍDAS[Valor],SAÍDAS[Categoria],$B$744,SAÍDAS[Status],"Concluído",SAÍDAS[Mês],N$5,SAÍDAS[Ano],$B$5,SAÍDAS[Subcategoria],$B745),SUMIFS(SAÍDAS[Valor],SAÍDAS[Categoria],$B$744,SAÍDAS[Mês],N$5,SAÍDAS[Ano],$B$5,SAÍDAS[Subcategoria],$B745))))</f>
        <v/>
      </c>
      <c r="O745" s="57">
        <f t="shared" si="27"/>
        <v>0</v>
      </c>
    </row>
    <row r="746" spans="2:15" x14ac:dyDescent="0.3">
      <c r="B746" s="93" t="str">
        <f>IF('PLANO DE CONTAS'!D162="","",'PLANO DE CONTAS'!D162)</f>
        <v/>
      </c>
      <c r="C746" s="61" t="str">
        <f>IF($B746="","",IF($B$744="","",IF($F$4=1,SUMIFS(SAÍDAS[Valor],SAÍDAS[Categoria],$B$744,SAÍDAS[Status],"Concluído",SAÍDAS[Mês],C$5,SAÍDAS[Ano],$B$5,SAÍDAS[Subcategoria],$B746),SUMIFS(SAÍDAS[Valor],SAÍDAS[Categoria],$B$744,SAÍDAS[Mês],C$5,SAÍDAS[Ano],$B$5,SAÍDAS[Subcategoria],$B746))))</f>
        <v/>
      </c>
      <c r="D746" s="61" t="str">
        <f>IF($B746="","",IF($B$744="","",IF($F$4=1,SUMIFS(SAÍDAS[Valor],SAÍDAS[Categoria],$B$744,SAÍDAS[Status],"Concluído",SAÍDAS[Mês],D$5,SAÍDAS[Ano],$B$5,SAÍDAS[Subcategoria],$B746),SUMIFS(SAÍDAS[Valor],SAÍDAS[Categoria],$B$744,SAÍDAS[Mês],D$5,SAÍDAS[Ano],$B$5,SAÍDAS[Subcategoria],$B746))))</f>
        <v/>
      </c>
      <c r="E746" s="61" t="str">
        <f>IF($B746="","",IF($B$744="","",IF($F$4=1,SUMIFS(SAÍDAS[Valor],SAÍDAS[Categoria],$B$744,SAÍDAS[Status],"Concluído",SAÍDAS[Mês],E$5,SAÍDAS[Ano],$B$5,SAÍDAS[Subcategoria],$B746),SUMIFS(SAÍDAS[Valor],SAÍDAS[Categoria],$B$744,SAÍDAS[Mês],E$5,SAÍDAS[Ano],$B$5,SAÍDAS[Subcategoria],$B746))))</f>
        <v/>
      </c>
      <c r="F746" s="61" t="str">
        <f>IF($B746="","",IF($B$744="","",IF($F$4=1,SUMIFS(SAÍDAS[Valor],SAÍDAS[Categoria],$B$744,SAÍDAS[Status],"Concluído",SAÍDAS[Mês],F$5,SAÍDAS[Ano],$B$5,SAÍDAS[Subcategoria],$B746),SUMIFS(SAÍDAS[Valor],SAÍDAS[Categoria],$B$744,SAÍDAS[Mês],F$5,SAÍDAS[Ano],$B$5,SAÍDAS[Subcategoria],$B746))))</f>
        <v/>
      </c>
      <c r="G746" s="61" t="str">
        <f>IF($B746="","",IF($B$744="","",IF($F$4=1,SUMIFS(SAÍDAS[Valor],SAÍDAS[Categoria],$B$744,SAÍDAS[Status],"Concluído",SAÍDAS[Mês],G$5,SAÍDAS[Ano],$B$5,SAÍDAS[Subcategoria],$B746),SUMIFS(SAÍDAS[Valor],SAÍDAS[Categoria],$B$744,SAÍDAS[Mês],G$5,SAÍDAS[Ano],$B$5,SAÍDAS[Subcategoria],$B746))))</f>
        <v/>
      </c>
      <c r="H746" s="61" t="str">
        <f>IF($B746="","",IF($B$744="","",IF($F$4=1,SUMIFS(SAÍDAS[Valor],SAÍDAS[Categoria],$B$744,SAÍDAS[Status],"Concluído",SAÍDAS[Mês],H$5,SAÍDAS[Ano],$B$5,SAÍDAS[Subcategoria],$B746),SUMIFS(SAÍDAS[Valor],SAÍDAS[Categoria],$B$744,SAÍDAS[Mês],H$5,SAÍDAS[Ano],$B$5,SAÍDAS[Subcategoria],$B746))))</f>
        <v/>
      </c>
      <c r="I746" s="61" t="str">
        <f>IF($B746="","",IF($B$744="","",IF($F$4=1,SUMIFS(SAÍDAS[Valor],SAÍDAS[Categoria],$B$744,SAÍDAS[Status],"Concluído",SAÍDAS[Mês],I$5,SAÍDAS[Ano],$B$5,SAÍDAS[Subcategoria],$B746),SUMIFS(SAÍDAS[Valor],SAÍDAS[Categoria],$B$744,SAÍDAS[Mês],I$5,SAÍDAS[Ano],$B$5,SAÍDAS[Subcategoria],$B746))))</f>
        <v/>
      </c>
      <c r="J746" s="61" t="str">
        <f>IF($B746="","",IF($B$744="","",IF($F$4=1,SUMIFS(SAÍDAS[Valor],SAÍDAS[Categoria],$B$744,SAÍDAS[Status],"Concluído",SAÍDAS[Mês],J$5,SAÍDAS[Ano],$B$5,SAÍDAS[Subcategoria],$B746),SUMIFS(SAÍDAS[Valor],SAÍDAS[Categoria],$B$744,SAÍDAS[Mês],J$5,SAÍDAS[Ano],$B$5,SAÍDAS[Subcategoria],$B746))))</f>
        <v/>
      </c>
      <c r="K746" s="61" t="str">
        <f>IF($B746="","",IF($B$744="","",IF($F$4=1,SUMIFS(SAÍDAS[Valor],SAÍDAS[Categoria],$B$744,SAÍDAS[Status],"Concluído",SAÍDAS[Mês],K$5,SAÍDAS[Ano],$B$5,SAÍDAS[Subcategoria],$B746),SUMIFS(SAÍDAS[Valor],SAÍDAS[Categoria],$B$744,SAÍDAS[Mês],K$5,SAÍDAS[Ano],$B$5,SAÍDAS[Subcategoria],$B746))))</f>
        <v/>
      </c>
      <c r="L746" s="61" t="str">
        <f>IF($B746="","",IF($B$744="","",IF($F$4=1,SUMIFS(SAÍDAS[Valor],SAÍDAS[Categoria],$B$744,SAÍDAS[Status],"Concluído",SAÍDAS[Mês],L$5,SAÍDAS[Ano],$B$5,SAÍDAS[Subcategoria],$B746),SUMIFS(SAÍDAS[Valor],SAÍDAS[Categoria],$B$744,SAÍDAS[Mês],L$5,SAÍDAS[Ano],$B$5,SAÍDAS[Subcategoria],$B746))))</f>
        <v/>
      </c>
      <c r="M746" s="61" t="str">
        <f>IF($B746="","",IF($B$744="","",IF($F$4=1,SUMIFS(SAÍDAS[Valor],SAÍDAS[Categoria],$B$744,SAÍDAS[Status],"Concluído",SAÍDAS[Mês],M$5,SAÍDAS[Ano],$B$5,SAÍDAS[Subcategoria],$B746),SUMIFS(SAÍDAS[Valor],SAÍDAS[Categoria],$B$744,SAÍDAS[Mês],M$5,SAÍDAS[Ano],$B$5,SAÍDAS[Subcategoria],$B746))))</f>
        <v/>
      </c>
      <c r="N746" s="61" t="str">
        <f>IF($B746="","",IF($B$744="","",IF($F$4=1,SUMIFS(SAÍDAS[Valor],SAÍDAS[Categoria],$B$744,SAÍDAS[Status],"Concluído",SAÍDAS[Mês],N$5,SAÍDAS[Ano],$B$5,SAÍDAS[Subcategoria],$B746),SUMIFS(SAÍDAS[Valor],SAÍDAS[Categoria],$B$744,SAÍDAS[Mês],N$5,SAÍDAS[Ano],$B$5,SAÍDAS[Subcategoria],$B746))))</f>
        <v/>
      </c>
      <c r="O746" s="57">
        <f t="shared" ref="O746:O764" si="33">SUBTOTAL(9,C746,D746,E746,F746,G746,H746,I746,J746,K746,L746,M746,N746)</f>
        <v>0</v>
      </c>
    </row>
    <row r="747" spans="2:15" x14ac:dyDescent="0.3">
      <c r="B747" s="93" t="str">
        <f>IF('PLANO DE CONTAS'!D163="","",'PLANO DE CONTAS'!D163)</f>
        <v/>
      </c>
      <c r="C747" s="61" t="str">
        <f>IF($B747="","",IF($B$744="","",IF($F$4=1,SUMIFS(SAÍDAS[Valor],SAÍDAS[Categoria],$B$744,SAÍDAS[Status],"Concluído",SAÍDAS[Mês],C$5,SAÍDAS[Ano],$B$5,SAÍDAS[Subcategoria],$B747),SUMIFS(SAÍDAS[Valor],SAÍDAS[Categoria],$B$744,SAÍDAS[Mês],C$5,SAÍDAS[Ano],$B$5,SAÍDAS[Subcategoria],$B747))))</f>
        <v/>
      </c>
      <c r="D747" s="61" t="str">
        <f>IF($B747="","",IF($B$744="","",IF($F$4=1,SUMIFS(SAÍDAS[Valor],SAÍDAS[Categoria],$B$744,SAÍDAS[Status],"Concluído",SAÍDAS[Mês],D$5,SAÍDAS[Ano],$B$5,SAÍDAS[Subcategoria],$B747),SUMIFS(SAÍDAS[Valor],SAÍDAS[Categoria],$B$744,SAÍDAS[Mês],D$5,SAÍDAS[Ano],$B$5,SAÍDAS[Subcategoria],$B747))))</f>
        <v/>
      </c>
      <c r="E747" s="61" t="str">
        <f>IF($B747="","",IF($B$744="","",IF($F$4=1,SUMIFS(SAÍDAS[Valor],SAÍDAS[Categoria],$B$744,SAÍDAS[Status],"Concluído",SAÍDAS[Mês],E$5,SAÍDAS[Ano],$B$5,SAÍDAS[Subcategoria],$B747),SUMIFS(SAÍDAS[Valor],SAÍDAS[Categoria],$B$744,SAÍDAS[Mês],E$5,SAÍDAS[Ano],$B$5,SAÍDAS[Subcategoria],$B747))))</f>
        <v/>
      </c>
      <c r="F747" s="61" t="str">
        <f>IF($B747="","",IF($B$744="","",IF($F$4=1,SUMIFS(SAÍDAS[Valor],SAÍDAS[Categoria],$B$744,SAÍDAS[Status],"Concluído",SAÍDAS[Mês],F$5,SAÍDAS[Ano],$B$5,SAÍDAS[Subcategoria],$B747),SUMIFS(SAÍDAS[Valor],SAÍDAS[Categoria],$B$744,SAÍDAS[Mês],F$5,SAÍDAS[Ano],$B$5,SAÍDAS[Subcategoria],$B747))))</f>
        <v/>
      </c>
      <c r="G747" s="61" t="str">
        <f>IF($B747="","",IF($B$744="","",IF($F$4=1,SUMIFS(SAÍDAS[Valor],SAÍDAS[Categoria],$B$744,SAÍDAS[Status],"Concluído",SAÍDAS[Mês],G$5,SAÍDAS[Ano],$B$5,SAÍDAS[Subcategoria],$B747),SUMIFS(SAÍDAS[Valor],SAÍDAS[Categoria],$B$744,SAÍDAS[Mês],G$5,SAÍDAS[Ano],$B$5,SAÍDAS[Subcategoria],$B747))))</f>
        <v/>
      </c>
      <c r="H747" s="61" t="str">
        <f>IF($B747="","",IF($B$744="","",IF($F$4=1,SUMIFS(SAÍDAS[Valor],SAÍDAS[Categoria],$B$744,SAÍDAS[Status],"Concluído",SAÍDAS[Mês],H$5,SAÍDAS[Ano],$B$5,SAÍDAS[Subcategoria],$B747),SUMIFS(SAÍDAS[Valor],SAÍDAS[Categoria],$B$744,SAÍDAS[Mês],H$5,SAÍDAS[Ano],$B$5,SAÍDAS[Subcategoria],$B747))))</f>
        <v/>
      </c>
      <c r="I747" s="61" t="str">
        <f>IF($B747="","",IF($B$744="","",IF($F$4=1,SUMIFS(SAÍDAS[Valor],SAÍDAS[Categoria],$B$744,SAÍDAS[Status],"Concluído",SAÍDAS[Mês],I$5,SAÍDAS[Ano],$B$5,SAÍDAS[Subcategoria],$B747),SUMIFS(SAÍDAS[Valor],SAÍDAS[Categoria],$B$744,SAÍDAS[Mês],I$5,SAÍDAS[Ano],$B$5,SAÍDAS[Subcategoria],$B747))))</f>
        <v/>
      </c>
      <c r="J747" s="61" t="str">
        <f>IF($B747="","",IF($B$744="","",IF($F$4=1,SUMIFS(SAÍDAS[Valor],SAÍDAS[Categoria],$B$744,SAÍDAS[Status],"Concluído",SAÍDAS[Mês],J$5,SAÍDAS[Ano],$B$5,SAÍDAS[Subcategoria],$B747),SUMIFS(SAÍDAS[Valor],SAÍDAS[Categoria],$B$744,SAÍDAS[Mês],J$5,SAÍDAS[Ano],$B$5,SAÍDAS[Subcategoria],$B747))))</f>
        <v/>
      </c>
      <c r="K747" s="61" t="str">
        <f>IF($B747="","",IF($B$744="","",IF($F$4=1,SUMIFS(SAÍDAS[Valor],SAÍDAS[Categoria],$B$744,SAÍDAS[Status],"Concluído",SAÍDAS[Mês],K$5,SAÍDAS[Ano],$B$5,SAÍDAS[Subcategoria],$B747),SUMIFS(SAÍDAS[Valor],SAÍDAS[Categoria],$B$744,SAÍDAS[Mês],K$5,SAÍDAS[Ano],$B$5,SAÍDAS[Subcategoria],$B747))))</f>
        <v/>
      </c>
      <c r="L747" s="61" t="str">
        <f>IF($B747="","",IF($B$744="","",IF($F$4=1,SUMIFS(SAÍDAS[Valor],SAÍDAS[Categoria],$B$744,SAÍDAS[Status],"Concluído",SAÍDAS[Mês],L$5,SAÍDAS[Ano],$B$5,SAÍDAS[Subcategoria],$B747),SUMIFS(SAÍDAS[Valor],SAÍDAS[Categoria],$B$744,SAÍDAS[Mês],L$5,SAÍDAS[Ano],$B$5,SAÍDAS[Subcategoria],$B747))))</f>
        <v/>
      </c>
      <c r="M747" s="61" t="str">
        <f>IF($B747="","",IF($B$744="","",IF($F$4=1,SUMIFS(SAÍDAS[Valor],SAÍDAS[Categoria],$B$744,SAÍDAS[Status],"Concluído",SAÍDAS[Mês],M$5,SAÍDAS[Ano],$B$5,SAÍDAS[Subcategoria],$B747),SUMIFS(SAÍDAS[Valor],SAÍDAS[Categoria],$B$744,SAÍDAS[Mês],M$5,SAÍDAS[Ano],$B$5,SAÍDAS[Subcategoria],$B747))))</f>
        <v/>
      </c>
      <c r="N747" s="61" t="str">
        <f>IF($B747="","",IF($B$744="","",IF($F$4=1,SUMIFS(SAÍDAS[Valor],SAÍDAS[Categoria],$B$744,SAÍDAS[Status],"Concluído",SAÍDAS[Mês],N$5,SAÍDAS[Ano],$B$5,SAÍDAS[Subcategoria],$B747),SUMIFS(SAÍDAS[Valor],SAÍDAS[Categoria],$B$744,SAÍDAS[Mês],N$5,SAÍDAS[Ano],$B$5,SAÍDAS[Subcategoria],$B747))))</f>
        <v/>
      </c>
      <c r="O747" s="57">
        <f t="shared" si="33"/>
        <v>0</v>
      </c>
    </row>
    <row r="748" spans="2:15" x14ac:dyDescent="0.3">
      <c r="B748" s="93" t="str">
        <f>IF('PLANO DE CONTAS'!D164="","",'PLANO DE CONTAS'!D164)</f>
        <v/>
      </c>
      <c r="C748" s="61" t="str">
        <f>IF($B748="","",IF($B$744="","",IF($F$4=1,SUMIFS(SAÍDAS[Valor],SAÍDAS[Categoria],$B$744,SAÍDAS[Status],"Concluído",SAÍDAS[Mês],C$5,SAÍDAS[Ano],$B$5,SAÍDAS[Subcategoria],$B748),SUMIFS(SAÍDAS[Valor],SAÍDAS[Categoria],$B$744,SAÍDAS[Mês],C$5,SAÍDAS[Ano],$B$5,SAÍDAS[Subcategoria],$B748))))</f>
        <v/>
      </c>
      <c r="D748" s="61" t="str">
        <f>IF($B748="","",IF($B$744="","",IF($F$4=1,SUMIFS(SAÍDAS[Valor],SAÍDAS[Categoria],$B$744,SAÍDAS[Status],"Concluído",SAÍDAS[Mês],D$5,SAÍDAS[Ano],$B$5,SAÍDAS[Subcategoria],$B748),SUMIFS(SAÍDAS[Valor],SAÍDAS[Categoria],$B$744,SAÍDAS[Mês],D$5,SAÍDAS[Ano],$B$5,SAÍDAS[Subcategoria],$B748))))</f>
        <v/>
      </c>
      <c r="E748" s="61" t="str">
        <f>IF($B748="","",IF($B$744="","",IF($F$4=1,SUMIFS(SAÍDAS[Valor],SAÍDAS[Categoria],$B$744,SAÍDAS[Status],"Concluído",SAÍDAS[Mês],E$5,SAÍDAS[Ano],$B$5,SAÍDAS[Subcategoria],$B748),SUMIFS(SAÍDAS[Valor],SAÍDAS[Categoria],$B$744,SAÍDAS[Mês],E$5,SAÍDAS[Ano],$B$5,SAÍDAS[Subcategoria],$B748))))</f>
        <v/>
      </c>
      <c r="F748" s="61" t="str">
        <f>IF($B748="","",IF($B$744="","",IF($F$4=1,SUMIFS(SAÍDAS[Valor],SAÍDAS[Categoria],$B$744,SAÍDAS[Status],"Concluído",SAÍDAS[Mês],F$5,SAÍDAS[Ano],$B$5,SAÍDAS[Subcategoria],$B748),SUMIFS(SAÍDAS[Valor],SAÍDAS[Categoria],$B$744,SAÍDAS[Mês],F$5,SAÍDAS[Ano],$B$5,SAÍDAS[Subcategoria],$B748))))</f>
        <v/>
      </c>
      <c r="G748" s="61" t="str">
        <f>IF($B748="","",IF($B$744="","",IF($F$4=1,SUMIFS(SAÍDAS[Valor],SAÍDAS[Categoria],$B$744,SAÍDAS[Status],"Concluído",SAÍDAS[Mês],G$5,SAÍDAS[Ano],$B$5,SAÍDAS[Subcategoria],$B748),SUMIFS(SAÍDAS[Valor],SAÍDAS[Categoria],$B$744,SAÍDAS[Mês],G$5,SAÍDAS[Ano],$B$5,SAÍDAS[Subcategoria],$B748))))</f>
        <v/>
      </c>
      <c r="H748" s="61" t="str">
        <f>IF($B748="","",IF($B$744="","",IF($F$4=1,SUMIFS(SAÍDAS[Valor],SAÍDAS[Categoria],$B$744,SAÍDAS[Status],"Concluído",SAÍDAS[Mês],H$5,SAÍDAS[Ano],$B$5,SAÍDAS[Subcategoria],$B748),SUMIFS(SAÍDAS[Valor],SAÍDAS[Categoria],$B$744,SAÍDAS[Mês],H$5,SAÍDAS[Ano],$B$5,SAÍDAS[Subcategoria],$B748))))</f>
        <v/>
      </c>
      <c r="I748" s="61" t="str">
        <f>IF($B748="","",IF($B$744="","",IF($F$4=1,SUMIFS(SAÍDAS[Valor],SAÍDAS[Categoria],$B$744,SAÍDAS[Status],"Concluído",SAÍDAS[Mês],I$5,SAÍDAS[Ano],$B$5,SAÍDAS[Subcategoria],$B748),SUMIFS(SAÍDAS[Valor],SAÍDAS[Categoria],$B$744,SAÍDAS[Mês],I$5,SAÍDAS[Ano],$B$5,SAÍDAS[Subcategoria],$B748))))</f>
        <v/>
      </c>
      <c r="J748" s="61" t="str">
        <f>IF($B748="","",IF($B$744="","",IF($F$4=1,SUMIFS(SAÍDAS[Valor],SAÍDAS[Categoria],$B$744,SAÍDAS[Status],"Concluído",SAÍDAS[Mês],J$5,SAÍDAS[Ano],$B$5,SAÍDAS[Subcategoria],$B748),SUMIFS(SAÍDAS[Valor],SAÍDAS[Categoria],$B$744,SAÍDAS[Mês],J$5,SAÍDAS[Ano],$B$5,SAÍDAS[Subcategoria],$B748))))</f>
        <v/>
      </c>
      <c r="K748" s="61" t="str">
        <f>IF($B748="","",IF($B$744="","",IF($F$4=1,SUMIFS(SAÍDAS[Valor],SAÍDAS[Categoria],$B$744,SAÍDAS[Status],"Concluído",SAÍDAS[Mês],K$5,SAÍDAS[Ano],$B$5,SAÍDAS[Subcategoria],$B748),SUMIFS(SAÍDAS[Valor],SAÍDAS[Categoria],$B$744,SAÍDAS[Mês],K$5,SAÍDAS[Ano],$B$5,SAÍDAS[Subcategoria],$B748))))</f>
        <v/>
      </c>
      <c r="L748" s="61" t="str">
        <f>IF($B748="","",IF($B$744="","",IF($F$4=1,SUMIFS(SAÍDAS[Valor],SAÍDAS[Categoria],$B$744,SAÍDAS[Status],"Concluído",SAÍDAS[Mês],L$5,SAÍDAS[Ano],$B$5,SAÍDAS[Subcategoria],$B748),SUMIFS(SAÍDAS[Valor],SAÍDAS[Categoria],$B$744,SAÍDAS[Mês],L$5,SAÍDAS[Ano],$B$5,SAÍDAS[Subcategoria],$B748))))</f>
        <v/>
      </c>
      <c r="M748" s="61" t="str">
        <f>IF($B748="","",IF($B$744="","",IF($F$4=1,SUMIFS(SAÍDAS[Valor],SAÍDAS[Categoria],$B$744,SAÍDAS[Status],"Concluído",SAÍDAS[Mês],M$5,SAÍDAS[Ano],$B$5,SAÍDAS[Subcategoria],$B748),SUMIFS(SAÍDAS[Valor],SAÍDAS[Categoria],$B$744,SAÍDAS[Mês],M$5,SAÍDAS[Ano],$B$5,SAÍDAS[Subcategoria],$B748))))</f>
        <v/>
      </c>
      <c r="N748" s="61" t="str">
        <f>IF($B748="","",IF($B$744="","",IF($F$4=1,SUMIFS(SAÍDAS[Valor],SAÍDAS[Categoria],$B$744,SAÍDAS[Status],"Concluído",SAÍDAS[Mês],N$5,SAÍDAS[Ano],$B$5,SAÍDAS[Subcategoria],$B748),SUMIFS(SAÍDAS[Valor],SAÍDAS[Categoria],$B$744,SAÍDAS[Mês],N$5,SAÍDAS[Ano],$B$5,SAÍDAS[Subcategoria],$B748))))</f>
        <v/>
      </c>
      <c r="O748" s="57">
        <f t="shared" si="33"/>
        <v>0</v>
      </c>
    </row>
    <row r="749" spans="2:15" x14ac:dyDescent="0.3">
      <c r="B749" s="93" t="str">
        <f>IF('PLANO DE CONTAS'!D165="","",'PLANO DE CONTAS'!D165)</f>
        <v/>
      </c>
      <c r="C749" s="61" t="str">
        <f>IF($B749="","",IF($B$744="","",IF($F$4=1,SUMIFS(SAÍDAS[Valor],SAÍDAS[Categoria],$B$744,SAÍDAS[Status],"Concluído",SAÍDAS[Mês],C$5,SAÍDAS[Ano],$B$5,SAÍDAS[Subcategoria],$B749),SUMIFS(SAÍDAS[Valor],SAÍDAS[Categoria],$B$744,SAÍDAS[Mês],C$5,SAÍDAS[Ano],$B$5,SAÍDAS[Subcategoria],$B749))))</f>
        <v/>
      </c>
      <c r="D749" s="61" t="str">
        <f>IF($B749="","",IF($B$744="","",IF($F$4=1,SUMIFS(SAÍDAS[Valor],SAÍDAS[Categoria],$B$744,SAÍDAS[Status],"Concluído",SAÍDAS[Mês],D$5,SAÍDAS[Ano],$B$5,SAÍDAS[Subcategoria],$B749),SUMIFS(SAÍDAS[Valor],SAÍDAS[Categoria],$B$744,SAÍDAS[Mês],D$5,SAÍDAS[Ano],$B$5,SAÍDAS[Subcategoria],$B749))))</f>
        <v/>
      </c>
      <c r="E749" s="61" t="str">
        <f>IF($B749="","",IF($B$744="","",IF($F$4=1,SUMIFS(SAÍDAS[Valor],SAÍDAS[Categoria],$B$744,SAÍDAS[Status],"Concluído",SAÍDAS[Mês],E$5,SAÍDAS[Ano],$B$5,SAÍDAS[Subcategoria],$B749),SUMIFS(SAÍDAS[Valor],SAÍDAS[Categoria],$B$744,SAÍDAS[Mês],E$5,SAÍDAS[Ano],$B$5,SAÍDAS[Subcategoria],$B749))))</f>
        <v/>
      </c>
      <c r="F749" s="61" t="str">
        <f>IF($B749="","",IF($B$744="","",IF($F$4=1,SUMIFS(SAÍDAS[Valor],SAÍDAS[Categoria],$B$744,SAÍDAS[Status],"Concluído",SAÍDAS[Mês],F$5,SAÍDAS[Ano],$B$5,SAÍDAS[Subcategoria],$B749),SUMIFS(SAÍDAS[Valor],SAÍDAS[Categoria],$B$744,SAÍDAS[Mês],F$5,SAÍDAS[Ano],$B$5,SAÍDAS[Subcategoria],$B749))))</f>
        <v/>
      </c>
      <c r="G749" s="61" t="str">
        <f>IF($B749="","",IF($B$744="","",IF($F$4=1,SUMIFS(SAÍDAS[Valor],SAÍDAS[Categoria],$B$744,SAÍDAS[Status],"Concluído",SAÍDAS[Mês],G$5,SAÍDAS[Ano],$B$5,SAÍDAS[Subcategoria],$B749),SUMIFS(SAÍDAS[Valor],SAÍDAS[Categoria],$B$744,SAÍDAS[Mês],G$5,SAÍDAS[Ano],$B$5,SAÍDAS[Subcategoria],$B749))))</f>
        <v/>
      </c>
      <c r="H749" s="61" t="str">
        <f>IF($B749="","",IF($B$744="","",IF($F$4=1,SUMIFS(SAÍDAS[Valor],SAÍDAS[Categoria],$B$744,SAÍDAS[Status],"Concluído",SAÍDAS[Mês],H$5,SAÍDAS[Ano],$B$5,SAÍDAS[Subcategoria],$B749),SUMIFS(SAÍDAS[Valor],SAÍDAS[Categoria],$B$744,SAÍDAS[Mês],H$5,SAÍDAS[Ano],$B$5,SAÍDAS[Subcategoria],$B749))))</f>
        <v/>
      </c>
      <c r="I749" s="61" t="str">
        <f>IF($B749="","",IF($B$744="","",IF($F$4=1,SUMIFS(SAÍDAS[Valor],SAÍDAS[Categoria],$B$744,SAÍDAS[Status],"Concluído",SAÍDAS[Mês],I$5,SAÍDAS[Ano],$B$5,SAÍDAS[Subcategoria],$B749),SUMIFS(SAÍDAS[Valor],SAÍDAS[Categoria],$B$744,SAÍDAS[Mês],I$5,SAÍDAS[Ano],$B$5,SAÍDAS[Subcategoria],$B749))))</f>
        <v/>
      </c>
      <c r="J749" s="61" t="str">
        <f>IF($B749="","",IF($B$744="","",IF($F$4=1,SUMIFS(SAÍDAS[Valor],SAÍDAS[Categoria],$B$744,SAÍDAS[Status],"Concluído",SAÍDAS[Mês],J$5,SAÍDAS[Ano],$B$5,SAÍDAS[Subcategoria],$B749),SUMIFS(SAÍDAS[Valor],SAÍDAS[Categoria],$B$744,SAÍDAS[Mês],J$5,SAÍDAS[Ano],$B$5,SAÍDAS[Subcategoria],$B749))))</f>
        <v/>
      </c>
      <c r="K749" s="61" t="str">
        <f>IF($B749="","",IF($B$744="","",IF($F$4=1,SUMIFS(SAÍDAS[Valor],SAÍDAS[Categoria],$B$744,SAÍDAS[Status],"Concluído",SAÍDAS[Mês],K$5,SAÍDAS[Ano],$B$5,SAÍDAS[Subcategoria],$B749),SUMIFS(SAÍDAS[Valor],SAÍDAS[Categoria],$B$744,SAÍDAS[Mês],K$5,SAÍDAS[Ano],$B$5,SAÍDAS[Subcategoria],$B749))))</f>
        <v/>
      </c>
      <c r="L749" s="61" t="str">
        <f>IF($B749="","",IF($B$744="","",IF($F$4=1,SUMIFS(SAÍDAS[Valor],SAÍDAS[Categoria],$B$744,SAÍDAS[Status],"Concluído",SAÍDAS[Mês],L$5,SAÍDAS[Ano],$B$5,SAÍDAS[Subcategoria],$B749),SUMIFS(SAÍDAS[Valor],SAÍDAS[Categoria],$B$744,SAÍDAS[Mês],L$5,SAÍDAS[Ano],$B$5,SAÍDAS[Subcategoria],$B749))))</f>
        <v/>
      </c>
      <c r="M749" s="61" t="str">
        <f>IF($B749="","",IF($B$744="","",IF($F$4=1,SUMIFS(SAÍDAS[Valor],SAÍDAS[Categoria],$B$744,SAÍDAS[Status],"Concluído",SAÍDAS[Mês],M$5,SAÍDAS[Ano],$B$5,SAÍDAS[Subcategoria],$B749),SUMIFS(SAÍDAS[Valor],SAÍDAS[Categoria],$B$744,SAÍDAS[Mês],M$5,SAÍDAS[Ano],$B$5,SAÍDAS[Subcategoria],$B749))))</f>
        <v/>
      </c>
      <c r="N749" s="61" t="str">
        <f>IF($B749="","",IF($B$744="","",IF($F$4=1,SUMIFS(SAÍDAS[Valor],SAÍDAS[Categoria],$B$744,SAÍDAS[Status],"Concluído",SAÍDAS[Mês],N$5,SAÍDAS[Ano],$B$5,SAÍDAS[Subcategoria],$B749),SUMIFS(SAÍDAS[Valor],SAÍDAS[Categoria],$B$744,SAÍDAS[Mês],N$5,SAÍDAS[Ano],$B$5,SAÍDAS[Subcategoria],$B749))))</f>
        <v/>
      </c>
      <c r="O749" s="57">
        <f t="shared" si="33"/>
        <v>0</v>
      </c>
    </row>
    <row r="750" spans="2:15" x14ac:dyDescent="0.3">
      <c r="B750" s="93" t="str">
        <f>IF('PLANO DE CONTAS'!D166="","",'PLANO DE CONTAS'!D166)</f>
        <v/>
      </c>
      <c r="C750" s="61" t="str">
        <f>IF($B750="","",IF($B$744="","",IF($F$4=1,SUMIFS(SAÍDAS[Valor],SAÍDAS[Categoria],$B$744,SAÍDAS[Status],"Concluído",SAÍDAS[Mês],C$5,SAÍDAS[Ano],$B$5,SAÍDAS[Subcategoria],$B750),SUMIFS(SAÍDAS[Valor],SAÍDAS[Categoria],$B$744,SAÍDAS[Mês],C$5,SAÍDAS[Ano],$B$5,SAÍDAS[Subcategoria],$B750))))</f>
        <v/>
      </c>
      <c r="D750" s="61" t="str">
        <f>IF($B750="","",IF($B$744="","",IF($F$4=1,SUMIFS(SAÍDAS[Valor],SAÍDAS[Categoria],$B$744,SAÍDAS[Status],"Concluído",SAÍDAS[Mês],D$5,SAÍDAS[Ano],$B$5,SAÍDAS[Subcategoria],$B750),SUMIFS(SAÍDAS[Valor],SAÍDAS[Categoria],$B$744,SAÍDAS[Mês],D$5,SAÍDAS[Ano],$B$5,SAÍDAS[Subcategoria],$B750))))</f>
        <v/>
      </c>
      <c r="E750" s="61" t="str">
        <f>IF($B750="","",IF($B$744="","",IF($F$4=1,SUMIFS(SAÍDAS[Valor],SAÍDAS[Categoria],$B$744,SAÍDAS[Status],"Concluído",SAÍDAS[Mês],E$5,SAÍDAS[Ano],$B$5,SAÍDAS[Subcategoria],$B750),SUMIFS(SAÍDAS[Valor],SAÍDAS[Categoria],$B$744,SAÍDAS[Mês],E$5,SAÍDAS[Ano],$B$5,SAÍDAS[Subcategoria],$B750))))</f>
        <v/>
      </c>
      <c r="F750" s="61" t="str">
        <f>IF($B750="","",IF($B$744="","",IF($F$4=1,SUMIFS(SAÍDAS[Valor],SAÍDAS[Categoria],$B$744,SAÍDAS[Status],"Concluído",SAÍDAS[Mês],F$5,SAÍDAS[Ano],$B$5,SAÍDAS[Subcategoria],$B750),SUMIFS(SAÍDAS[Valor],SAÍDAS[Categoria],$B$744,SAÍDAS[Mês],F$5,SAÍDAS[Ano],$B$5,SAÍDAS[Subcategoria],$B750))))</f>
        <v/>
      </c>
      <c r="G750" s="61" t="str">
        <f>IF($B750="","",IF($B$744="","",IF($F$4=1,SUMIFS(SAÍDAS[Valor],SAÍDAS[Categoria],$B$744,SAÍDAS[Status],"Concluído",SAÍDAS[Mês],G$5,SAÍDAS[Ano],$B$5,SAÍDAS[Subcategoria],$B750),SUMIFS(SAÍDAS[Valor],SAÍDAS[Categoria],$B$744,SAÍDAS[Mês],G$5,SAÍDAS[Ano],$B$5,SAÍDAS[Subcategoria],$B750))))</f>
        <v/>
      </c>
      <c r="H750" s="61" t="str">
        <f>IF($B750="","",IF($B$744="","",IF($F$4=1,SUMIFS(SAÍDAS[Valor],SAÍDAS[Categoria],$B$744,SAÍDAS[Status],"Concluído",SAÍDAS[Mês],H$5,SAÍDAS[Ano],$B$5,SAÍDAS[Subcategoria],$B750),SUMIFS(SAÍDAS[Valor],SAÍDAS[Categoria],$B$744,SAÍDAS[Mês],H$5,SAÍDAS[Ano],$B$5,SAÍDAS[Subcategoria],$B750))))</f>
        <v/>
      </c>
      <c r="I750" s="61" t="str">
        <f>IF($B750="","",IF($B$744="","",IF($F$4=1,SUMIFS(SAÍDAS[Valor],SAÍDAS[Categoria],$B$744,SAÍDAS[Status],"Concluído",SAÍDAS[Mês],I$5,SAÍDAS[Ano],$B$5,SAÍDAS[Subcategoria],$B750),SUMIFS(SAÍDAS[Valor],SAÍDAS[Categoria],$B$744,SAÍDAS[Mês],I$5,SAÍDAS[Ano],$B$5,SAÍDAS[Subcategoria],$B750))))</f>
        <v/>
      </c>
      <c r="J750" s="61" t="str">
        <f>IF($B750="","",IF($B$744="","",IF($F$4=1,SUMIFS(SAÍDAS[Valor],SAÍDAS[Categoria],$B$744,SAÍDAS[Status],"Concluído",SAÍDAS[Mês],J$5,SAÍDAS[Ano],$B$5,SAÍDAS[Subcategoria],$B750),SUMIFS(SAÍDAS[Valor],SAÍDAS[Categoria],$B$744,SAÍDAS[Mês],J$5,SAÍDAS[Ano],$B$5,SAÍDAS[Subcategoria],$B750))))</f>
        <v/>
      </c>
      <c r="K750" s="61" t="str">
        <f>IF($B750="","",IF($B$744="","",IF($F$4=1,SUMIFS(SAÍDAS[Valor],SAÍDAS[Categoria],$B$744,SAÍDAS[Status],"Concluído",SAÍDAS[Mês],K$5,SAÍDAS[Ano],$B$5,SAÍDAS[Subcategoria],$B750),SUMIFS(SAÍDAS[Valor],SAÍDAS[Categoria],$B$744,SAÍDAS[Mês],K$5,SAÍDAS[Ano],$B$5,SAÍDAS[Subcategoria],$B750))))</f>
        <v/>
      </c>
      <c r="L750" s="61" t="str">
        <f>IF($B750="","",IF($B$744="","",IF($F$4=1,SUMIFS(SAÍDAS[Valor],SAÍDAS[Categoria],$B$744,SAÍDAS[Status],"Concluído",SAÍDAS[Mês],L$5,SAÍDAS[Ano],$B$5,SAÍDAS[Subcategoria],$B750),SUMIFS(SAÍDAS[Valor],SAÍDAS[Categoria],$B$744,SAÍDAS[Mês],L$5,SAÍDAS[Ano],$B$5,SAÍDAS[Subcategoria],$B750))))</f>
        <v/>
      </c>
      <c r="M750" s="61" t="str">
        <f>IF($B750="","",IF($B$744="","",IF($F$4=1,SUMIFS(SAÍDAS[Valor],SAÍDAS[Categoria],$B$744,SAÍDAS[Status],"Concluído",SAÍDAS[Mês],M$5,SAÍDAS[Ano],$B$5,SAÍDAS[Subcategoria],$B750),SUMIFS(SAÍDAS[Valor],SAÍDAS[Categoria],$B$744,SAÍDAS[Mês],M$5,SAÍDAS[Ano],$B$5,SAÍDAS[Subcategoria],$B750))))</f>
        <v/>
      </c>
      <c r="N750" s="61" t="str">
        <f>IF($B750="","",IF($B$744="","",IF($F$4=1,SUMIFS(SAÍDAS[Valor],SAÍDAS[Categoria],$B$744,SAÍDAS[Status],"Concluído",SAÍDAS[Mês],N$5,SAÍDAS[Ano],$B$5,SAÍDAS[Subcategoria],$B750),SUMIFS(SAÍDAS[Valor],SAÍDAS[Categoria],$B$744,SAÍDAS[Mês],N$5,SAÍDAS[Ano],$B$5,SAÍDAS[Subcategoria],$B750))))</f>
        <v/>
      </c>
      <c r="O750" s="57">
        <f t="shared" si="33"/>
        <v>0</v>
      </c>
    </row>
    <row r="751" spans="2:15" x14ac:dyDescent="0.3">
      <c r="B751" s="93" t="str">
        <f>IF('PLANO DE CONTAS'!D167="","",'PLANO DE CONTAS'!D167)</f>
        <v/>
      </c>
      <c r="C751" s="61" t="str">
        <f>IF($B751="","",IF($B$744="","",IF($F$4=1,SUMIFS(SAÍDAS[Valor],SAÍDAS[Categoria],$B$744,SAÍDAS[Status],"Concluído",SAÍDAS[Mês],C$5,SAÍDAS[Ano],$B$5,SAÍDAS[Subcategoria],$B751),SUMIFS(SAÍDAS[Valor],SAÍDAS[Categoria],$B$744,SAÍDAS[Mês],C$5,SAÍDAS[Ano],$B$5,SAÍDAS[Subcategoria],$B751))))</f>
        <v/>
      </c>
      <c r="D751" s="61" t="str">
        <f>IF($B751="","",IF($B$744="","",IF($F$4=1,SUMIFS(SAÍDAS[Valor],SAÍDAS[Categoria],$B$744,SAÍDAS[Status],"Concluído",SAÍDAS[Mês],D$5,SAÍDAS[Ano],$B$5,SAÍDAS[Subcategoria],$B751),SUMIFS(SAÍDAS[Valor],SAÍDAS[Categoria],$B$744,SAÍDAS[Mês],D$5,SAÍDAS[Ano],$B$5,SAÍDAS[Subcategoria],$B751))))</f>
        <v/>
      </c>
      <c r="E751" s="61" t="str">
        <f>IF($B751="","",IF($B$744="","",IF($F$4=1,SUMIFS(SAÍDAS[Valor],SAÍDAS[Categoria],$B$744,SAÍDAS[Status],"Concluído",SAÍDAS[Mês],E$5,SAÍDAS[Ano],$B$5,SAÍDAS[Subcategoria],$B751),SUMIFS(SAÍDAS[Valor],SAÍDAS[Categoria],$B$744,SAÍDAS[Mês],E$5,SAÍDAS[Ano],$B$5,SAÍDAS[Subcategoria],$B751))))</f>
        <v/>
      </c>
      <c r="F751" s="61" t="str">
        <f>IF($B751="","",IF($B$744="","",IF($F$4=1,SUMIFS(SAÍDAS[Valor],SAÍDAS[Categoria],$B$744,SAÍDAS[Status],"Concluído",SAÍDAS[Mês],F$5,SAÍDAS[Ano],$B$5,SAÍDAS[Subcategoria],$B751),SUMIFS(SAÍDAS[Valor],SAÍDAS[Categoria],$B$744,SAÍDAS[Mês],F$5,SAÍDAS[Ano],$B$5,SAÍDAS[Subcategoria],$B751))))</f>
        <v/>
      </c>
      <c r="G751" s="61" t="str">
        <f>IF($B751="","",IF($B$744="","",IF($F$4=1,SUMIFS(SAÍDAS[Valor],SAÍDAS[Categoria],$B$744,SAÍDAS[Status],"Concluído",SAÍDAS[Mês],G$5,SAÍDAS[Ano],$B$5,SAÍDAS[Subcategoria],$B751),SUMIFS(SAÍDAS[Valor],SAÍDAS[Categoria],$B$744,SAÍDAS[Mês],G$5,SAÍDAS[Ano],$B$5,SAÍDAS[Subcategoria],$B751))))</f>
        <v/>
      </c>
      <c r="H751" s="61" t="str">
        <f>IF($B751="","",IF($B$744="","",IF($F$4=1,SUMIFS(SAÍDAS[Valor],SAÍDAS[Categoria],$B$744,SAÍDAS[Status],"Concluído",SAÍDAS[Mês],H$5,SAÍDAS[Ano],$B$5,SAÍDAS[Subcategoria],$B751),SUMIFS(SAÍDAS[Valor],SAÍDAS[Categoria],$B$744,SAÍDAS[Mês],H$5,SAÍDAS[Ano],$B$5,SAÍDAS[Subcategoria],$B751))))</f>
        <v/>
      </c>
      <c r="I751" s="61" t="str">
        <f>IF($B751="","",IF($B$744="","",IF($F$4=1,SUMIFS(SAÍDAS[Valor],SAÍDAS[Categoria],$B$744,SAÍDAS[Status],"Concluído",SAÍDAS[Mês],I$5,SAÍDAS[Ano],$B$5,SAÍDAS[Subcategoria],$B751),SUMIFS(SAÍDAS[Valor],SAÍDAS[Categoria],$B$744,SAÍDAS[Mês],I$5,SAÍDAS[Ano],$B$5,SAÍDAS[Subcategoria],$B751))))</f>
        <v/>
      </c>
      <c r="J751" s="61" t="str">
        <f>IF($B751="","",IF($B$744="","",IF($F$4=1,SUMIFS(SAÍDAS[Valor],SAÍDAS[Categoria],$B$744,SAÍDAS[Status],"Concluído",SAÍDAS[Mês],J$5,SAÍDAS[Ano],$B$5,SAÍDAS[Subcategoria],$B751),SUMIFS(SAÍDAS[Valor],SAÍDAS[Categoria],$B$744,SAÍDAS[Mês],J$5,SAÍDAS[Ano],$B$5,SAÍDAS[Subcategoria],$B751))))</f>
        <v/>
      </c>
      <c r="K751" s="61" t="str">
        <f>IF($B751="","",IF($B$744="","",IF($F$4=1,SUMIFS(SAÍDAS[Valor],SAÍDAS[Categoria],$B$744,SAÍDAS[Status],"Concluído",SAÍDAS[Mês],K$5,SAÍDAS[Ano],$B$5,SAÍDAS[Subcategoria],$B751),SUMIFS(SAÍDAS[Valor],SAÍDAS[Categoria],$B$744,SAÍDAS[Mês],K$5,SAÍDAS[Ano],$B$5,SAÍDAS[Subcategoria],$B751))))</f>
        <v/>
      </c>
      <c r="L751" s="61" t="str">
        <f>IF($B751="","",IF($B$744="","",IF($F$4=1,SUMIFS(SAÍDAS[Valor],SAÍDAS[Categoria],$B$744,SAÍDAS[Status],"Concluído",SAÍDAS[Mês],L$5,SAÍDAS[Ano],$B$5,SAÍDAS[Subcategoria],$B751),SUMIFS(SAÍDAS[Valor],SAÍDAS[Categoria],$B$744,SAÍDAS[Mês],L$5,SAÍDAS[Ano],$B$5,SAÍDAS[Subcategoria],$B751))))</f>
        <v/>
      </c>
      <c r="M751" s="61" t="str">
        <f>IF($B751="","",IF($B$744="","",IF($F$4=1,SUMIFS(SAÍDAS[Valor],SAÍDAS[Categoria],$B$744,SAÍDAS[Status],"Concluído",SAÍDAS[Mês],M$5,SAÍDAS[Ano],$B$5,SAÍDAS[Subcategoria],$B751),SUMIFS(SAÍDAS[Valor],SAÍDAS[Categoria],$B$744,SAÍDAS[Mês],M$5,SAÍDAS[Ano],$B$5,SAÍDAS[Subcategoria],$B751))))</f>
        <v/>
      </c>
      <c r="N751" s="61" t="str">
        <f>IF($B751="","",IF($B$744="","",IF($F$4=1,SUMIFS(SAÍDAS[Valor],SAÍDAS[Categoria],$B$744,SAÍDAS[Status],"Concluído",SAÍDAS[Mês],N$5,SAÍDAS[Ano],$B$5,SAÍDAS[Subcategoria],$B751),SUMIFS(SAÍDAS[Valor],SAÍDAS[Categoria],$B$744,SAÍDAS[Mês],N$5,SAÍDAS[Ano],$B$5,SAÍDAS[Subcategoria],$B751))))</f>
        <v/>
      </c>
      <c r="O751" s="57">
        <f t="shared" si="33"/>
        <v>0</v>
      </c>
    </row>
    <row r="752" spans="2:15" x14ac:dyDescent="0.3">
      <c r="B752" s="93" t="str">
        <f>IF('PLANO DE CONTAS'!D168="","",'PLANO DE CONTAS'!D168)</f>
        <v/>
      </c>
      <c r="C752" s="61" t="str">
        <f>IF($B752="","",IF($B$744="","",IF($F$4=1,SUMIFS(SAÍDAS[Valor],SAÍDAS[Categoria],$B$744,SAÍDAS[Status],"Concluído",SAÍDAS[Mês],C$5,SAÍDAS[Ano],$B$5,SAÍDAS[Subcategoria],$B752),SUMIFS(SAÍDAS[Valor],SAÍDAS[Categoria],$B$744,SAÍDAS[Mês],C$5,SAÍDAS[Ano],$B$5,SAÍDAS[Subcategoria],$B752))))</f>
        <v/>
      </c>
      <c r="D752" s="61" t="str">
        <f>IF($B752="","",IF($B$744="","",IF($F$4=1,SUMIFS(SAÍDAS[Valor],SAÍDAS[Categoria],$B$744,SAÍDAS[Status],"Concluído",SAÍDAS[Mês],D$5,SAÍDAS[Ano],$B$5,SAÍDAS[Subcategoria],$B752),SUMIFS(SAÍDAS[Valor],SAÍDAS[Categoria],$B$744,SAÍDAS[Mês],D$5,SAÍDAS[Ano],$B$5,SAÍDAS[Subcategoria],$B752))))</f>
        <v/>
      </c>
      <c r="E752" s="61" t="str">
        <f>IF($B752="","",IF($B$744="","",IF($F$4=1,SUMIFS(SAÍDAS[Valor],SAÍDAS[Categoria],$B$744,SAÍDAS[Status],"Concluído",SAÍDAS[Mês],E$5,SAÍDAS[Ano],$B$5,SAÍDAS[Subcategoria],$B752),SUMIFS(SAÍDAS[Valor],SAÍDAS[Categoria],$B$744,SAÍDAS[Mês],E$5,SAÍDAS[Ano],$B$5,SAÍDAS[Subcategoria],$B752))))</f>
        <v/>
      </c>
      <c r="F752" s="61" t="str">
        <f>IF($B752="","",IF($B$744="","",IF($F$4=1,SUMIFS(SAÍDAS[Valor],SAÍDAS[Categoria],$B$744,SAÍDAS[Status],"Concluído",SAÍDAS[Mês],F$5,SAÍDAS[Ano],$B$5,SAÍDAS[Subcategoria],$B752),SUMIFS(SAÍDAS[Valor],SAÍDAS[Categoria],$B$744,SAÍDAS[Mês],F$5,SAÍDAS[Ano],$B$5,SAÍDAS[Subcategoria],$B752))))</f>
        <v/>
      </c>
      <c r="G752" s="61" t="str">
        <f>IF($B752="","",IF($B$744="","",IF($F$4=1,SUMIFS(SAÍDAS[Valor],SAÍDAS[Categoria],$B$744,SAÍDAS[Status],"Concluído",SAÍDAS[Mês],G$5,SAÍDAS[Ano],$B$5,SAÍDAS[Subcategoria],$B752),SUMIFS(SAÍDAS[Valor],SAÍDAS[Categoria],$B$744,SAÍDAS[Mês],G$5,SAÍDAS[Ano],$B$5,SAÍDAS[Subcategoria],$B752))))</f>
        <v/>
      </c>
      <c r="H752" s="61" t="str">
        <f>IF($B752="","",IF($B$744="","",IF($F$4=1,SUMIFS(SAÍDAS[Valor],SAÍDAS[Categoria],$B$744,SAÍDAS[Status],"Concluído",SAÍDAS[Mês],H$5,SAÍDAS[Ano],$B$5,SAÍDAS[Subcategoria],$B752),SUMIFS(SAÍDAS[Valor],SAÍDAS[Categoria],$B$744,SAÍDAS[Mês],H$5,SAÍDAS[Ano],$B$5,SAÍDAS[Subcategoria],$B752))))</f>
        <v/>
      </c>
      <c r="I752" s="61" t="str">
        <f>IF($B752="","",IF($B$744="","",IF($F$4=1,SUMIFS(SAÍDAS[Valor],SAÍDAS[Categoria],$B$744,SAÍDAS[Status],"Concluído",SAÍDAS[Mês],I$5,SAÍDAS[Ano],$B$5,SAÍDAS[Subcategoria],$B752),SUMIFS(SAÍDAS[Valor],SAÍDAS[Categoria],$B$744,SAÍDAS[Mês],I$5,SAÍDAS[Ano],$B$5,SAÍDAS[Subcategoria],$B752))))</f>
        <v/>
      </c>
      <c r="J752" s="61" t="str">
        <f>IF($B752="","",IF($B$744="","",IF($F$4=1,SUMIFS(SAÍDAS[Valor],SAÍDAS[Categoria],$B$744,SAÍDAS[Status],"Concluído",SAÍDAS[Mês],J$5,SAÍDAS[Ano],$B$5,SAÍDAS[Subcategoria],$B752),SUMIFS(SAÍDAS[Valor],SAÍDAS[Categoria],$B$744,SAÍDAS[Mês],J$5,SAÍDAS[Ano],$B$5,SAÍDAS[Subcategoria],$B752))))</f>
        <v/>
      </c>
      <c r="K752" s="61" t="str">
        <f>IF($B752="","",IF($B$744="","",IF($F$4=1,SUMIFS(SAÍDAS[Valor],SAÍDAS[Categoria],$B$744,SAÍDAS[Status],"Concluído",SAÍDAS[Mês],K$5,SAÍDAS[Ano],$B$5,SAÍDAS[Subcategoria],$B752),SUMIFS(SAÍDAS[Valor],SAÍDAS[Categoria],$B$744,SAÍDAS[Mês],K$5,SAÍDAS[Ano],$B$5,SAÍDAS[Subcategoria],$B752))))</f>
        <v/>
      </c>
      <c r="L752" s="61" t="str">
        <f>IF($B752="","",IF($B$744="","",IF($F$4=1,SUMIFS(SAÍDAS[Valor],SAÍDAS[Categoria],$B$744,SAÍDAS[Status],"Concluído",SAÍDAS[Mês],L$5,SAÍDAS[Ano],$B$5,SAÍDAS[Subcategoria],$B752),SUMIFS(SAÍDAS[Valor],SAÍDAS[Categoria],$B$744,SAÍDAS[Mês],L$5,SAÍDAS[Ano],$B$5,SAÍDAS[Subcategoria],$B752))))</f>
        <v/>
      </c>
      <c r="M752" s="61" t="str">
        <f>IF($B752="","",IF($B$744="","",IF($F$4=1,SUMIFS(SAÍDAS[Valor],SAÍDAS[Categoria],$B$744,SAÍDAS[Status],"Concluído",SAÍDAS[Mês],M$5,SAÍDAS[Ano],$B$5,SAÍDAS[Subcategoria],$B752),SUMIFS(SAÍDAS[Valor],SAÍDAS[Categoria],$B$744,SAÍDAS[Mês],M$5,SAÍDAS[Ano],$B$5,SAÍDAS[Subcategoria],$B752))))</f>
        <v/>
      </c>
      <c r="N752" s="61" t="str">
        <f>IF($B752="","",IF($B$744="","",IF($F$4=1,SUMIFS(SAÍDAS[Valor],SAÍDAS[Categoria],$B$744,SAÍDAS[Status],"Concluído",SAÍDAS[Mês],N$5,SAÍDAS[Ano],$B$5,SAÍDAS[Subcategoria],$B752),SUMIFS(SAÍDAS[Valor],SAÍDAS[Categoria],$B$744,SAÍDAS[Mês],N$5,SAÍDAS[Ano],$B$5,SAÍDAS[Subcategoria],$B752))))</f>
        <v/>
      </c>
      <c r="O752" s="57">
        <f t="shared" si="33"/>
        <v>0</v>
      </c>
    </row>
    <row r="753" spans="2:15" x14ac:dyDescent="0.3">
      <c r="B753" s="93" t="str">
        <f>IF('PLANO DE CONTAS'!D169="","",'PLANO DE CONTAS'!D169)</f>
        <v/>
      </c>
      <c r="C753" s="61" t="str">
        <f>IF($B753="","",IF($B$744="","",IF($F$4=1,SUMIFS(SAÍDAS[Valor],SAÍDAS[Categoria],$B$744,SAÍDAS[Status],"Concluído",SAÍDAS[Mês],C$5,SAÍDAS[Ano],$B$5,SAÍDAS[Subcategoria],$B753),SUMIFS(SAÍDAS[Valor],SAÍDAS[Categoria],$B$744,SAÍDAS[Mês],C$5,SAÍDAS[Ano],$B$5,SAÍDAS[Subcategoria],$B753))))</f>
        <v/>
      </c>
      <c r="D753" s="61" t="str">
        <f>IF($B753="","",IF($B$744="","",IF($F$4=1,SUMIFS(SAÍDAS[Valor],SAÍDAS[Categoria],$B$744,SAÍDAS[Status],"Concluído",SAÍDAS[Mês],D$5,SAÍDAS[Ano],$B$5,SAÍDAS[Subcategoria],$B753),SUMIFS(SAÍDAS[Valor],SAÍDAS[Categoria],$B$744,SAÍDAS[Mês],D$5,SAÍDAS[Ano],$B$5,SAÍDAS[Subcategoria],$B753))))</f>
        <v/>
      </c>
      <c r="E753" s="61" t="str">
        <f>IF($B753="","",IF($B$744="","",IF($F$4=1,SUMIFS(SAÍDAS[Valor],SAÍDAS[Categoria],$B$744,SAÍDAS[Status],"Concluído",SAÍDAS[Mês],E$5,SAÍDAS[Ano],$B$5,SAÍDAS[Subcategoria],$B753),SUMIFS(SAÍDAS[Valor],SAÍDAS[Categoria],$B$744,SAÍDAS[Mês],E$5,SAÍDAS[Ano],$B$5,SAÍDAS[Subcategoria],$B753))))</f>
        <v/>
      </c>
      <c r="F753" s="61" t="str">
        <f>IF($B753="","",IF($B$744="","",IF($F$4=1,SUMIFS(SAÍDAS[Valor],SAÍDAS[Categoria],$B$744,SAÍDAS[Status],"Concluído",SAÍDAS[Mês],F$5,SAÍDAS[Ano],$B$5,SAÍDAS[Subcategoria],$B753),SUMIFS(SAÍDAS[Valor],SAÍDAS[Categoria],$B$744,SAÍDAS[Mês],F$5,SAÍDAS[Ano],$B$5,SAÍDAS[Subcategoria],$B753))))</f>
        <v/>
      </c>
      <c r="G753" s="61" t="str">
        <f>IF($B753="","",IF($B$744="","",IF($F$4=1,SUMIFS(SAÍDAS[Valor],SAÍDAS[Categoria],$B$744,SAÍDAS[Status],"Concluído",SAÍDAS[Mês],G$5,SAÍDAS[Ano],$B$5,SAÍDAS[Subcategoria],$B753),SUMIFS(SAÍDAS[Valor],SAÍDAS[Categoria],$B$744,SAÍDAS[Mês],G$5,SAÍDAS[Ano],$B$5,SAÍDAS[Subcategoria],$B753))))</f>
        <v/>
      </c>
      <c r="H753" s="61" t="str">
        <f>IF($B753="","",IF($B$744="","",IF($F$4=1,SUMIFS(SAÍDAS[Valor],SAÍDAS[Categoria],$B$744,SAÍDAS[Status],"Concluído",SAÍDAS[Mês],H$5,SAÍDAS[Ano],$B$5,SAÍDAS[Subcategoria],$B753),SUMIFS(SAÍDAS[Valor],SAÍDAS[Categoria],$B$744,SAÍDAS[Mês],H$5,SAÍDAS[Ano],$B$5,SAÍDAS[Subcategoria],$B753))))</f>
        <v/>
      </c>
      <c r="I753" s="61" t="str">
        <f>IF($B753="","",IF($B$744="","",IF($F$4=1,SUMIFS(SAÍDAS[Valor],SAÍDAS[Categoria],$B$744,SAÍDAS[Status],"Concluído",SAÍDAS[Mês],I$5,SAÍDAS[Ano],$B$5,SAÍDAS[Subcategoria],$B753),SUMIFS(SAÍDAS[Valor],SAÍDAS[Categoria],$B$744,SAÍDAS[Mês],I$5,SAÍDAS[Ano],$B$5,SAÍDAS[Subcategoria],$B753))))</f>
        <v/>
      </c>
      <c r="J753" s="61" t="str">
        <f>IF($B753="","",IF($B$744="","",IF($F$4=1,SUMIFS(SAÍDAS[Valor],SAÍDAS[Categoria],$B$744,SAÍDAS[Status],"Concluído",SAÍDAS[Mês],J$5,SAÍDAS[Ano],$B$5,SAÍDAS[Subcategoria],$B753),SUMIFS(SAÍDAS[Valor],SAÍDAS[Categoria],$B$744,SAÍDAS[Mês],J$5,SAÍDAS[Ano],$B$5,SAÍDAS[Subcategoria],$B753))))</f>
        <v/>
      </c>
      <c r="K753" s="61" t="str">
        <f>IF($B753="","",IF($B$744="","",IF($F$4=1,SUMIFS(SAÍDAS[Valor],SAÍDAS[Categoria],$B$744,SAÍDAS[Status],"Concluído",SAÍDAS[Mês],K$5,SAÍDAS[Ano],$B$5,SAÍDAS[Subcategoria],$B753),SUMIFS(SAÍDAS[Valor],SAÍDAS[Categoria],$B$744,SAÍDAS[Mês],K$5,SAÍDAS[Ano],$B$5,SAÍDAS[Subcategoria],$B753))))</f>
        <v/>
      </c>
      <c r="L753" s="61" t="str">
        <f>IF($B753="","",IF($B$744="","",IF($F$4=1,SUMIFS(SAÍDAS[Valor],SAÍDAS[Categoria],$B$744,SAÍDAS[Status],"Concluído",SAÍDAS[Mês],L$5,SAÍDAS[Ano],$B$5,SAÍDAS[Subcategoria],$B753),SUMIFS(SAÍDAS[Valor],SAÍDAS[Categoria],$B$744,SAÍDAS[Mês],L$5,SAÍDAS[Ano],$B$5,SAÍDAS[Subcategoria],$B753))))</f>
        <v/>
      </c>
      <c r="M753" s="61" t="str">
        <f>IF($B753="","",IF($B$744="","",IF($F$4=1,SUMIFS(SAÍDAS[Valor],SAÍDAS[Categoria],$B$744,SAÍDAS[Status],"Concluído",SAÍDAS[Mês],M$5,SAÍDAS[Ano],$B$5,SAÍDAS[Subcategoria],$B753),SUMIFS(SAÍDAS[Valor],SAÍDAS[Categoria],$B$744,SAÍDAS[Mês],M$5,SAÍDAS[Ano],$B$5,SAÍDAS[Subcategoria],$B753))))</f>
        <v/>
      </c>
      <c r="N753" s="61" t="str">
        <f>IF($B753="","",IF($B$744="","",IF($F$4=1,SUMIFS(SAÍDAS[Valor],SAÍDAS[Categoria],$B$744,SAÍDAS[Status],"Concluído",SAÍDAS[Mês],N$5,SAÍDAS[Ano],$B$5,SAÍDAS[Subcategoria],$B753),SUMIFS(SAÍDAS[Valor],SAÍDAS[Categoria],$B$744,SAÍDAS[Mês],N$5,SAÍDAS[Ano],$B$5,SAÍDAS[Subcategoria],$B753))))</f>
        <v/>
      </c>
      <c r="O753" s="57">
        <f t="shared" si="33"/>
        <v>0</v>
      </c>
    </row>
    <row r="754" spans="2:15" x14ac:dyDescent="0.3">
      <c r="B754" s="93" t="str">
        <f>IF('PLANO DE CONTAS'!D170="","",'PLANO DE CONTAS'!D170)</f>
        <v/>
      </c>
      <c r="C754" s="61" t="str">
        <f>IF($B754="","",IF($B$744="","",IF($F$4=1,SUMIFS(SAÍDAS[Valor],SAÍDAS[Categoria],$B$744,SAÍDAS[Status],"Concluído",SAÍDAS[Mês],C$5,SAÍDAS[Ano],$B$5,SAÍDAS[Subcategoria],$B754),SUMIFS(SAÍDAS[Valor],SAÍDAS[Categoria],$B$744,SAÍDAS[Mês],C$5,SAÍDAS[Ano],$B$5,SAÍDAS[Subcategoria],$B754))))</f>
        <v/>
      </c>
      <c r="D754" s="61" t="str">
        <f>IF($B754="","",IF($B$744="","",IF($F$4=1,SUMIFS(SAÍDAS[Valor],SAÍDAS[Categoria],$B$744,SAÍDAS[Status],"Concluído",SAÍDAS[Mês],D$5,SAÍDAS[Ano],$B$5,SAÍDAS[Subcategoria],$B754),SUMIFS(SAÍDAS[Valor],SAÍDAS[Categoria],$B$744,SAÍDAS[Mês],D$5,SAÍDAS[Ano],$B$5,SAÍDAS[Subcategoria],$B754))))</f>
        <v/>
      </c>
      <c r="E754" s="61" t="str">
        <f>IF($B754="","",IF($B$744="","",IF($F$4=1,SUMIFS(SAÍDAS[Valor],SAÍDAS[Categoria],$B$744,SAÍDAS[Status],"Concluído",SAÍDAS[Mês],E$5,SAÍDAS[Ano],$B$5,SAÍDAS[Subcategoria],$B754),SUMIFS(SAÍDAS[Valor],SAÍDAS[Categoria],$B$744,SAÍDAS[Mês],E$5,SAÍDAS[Ano],$B$5,SAÍDAS[Subcategoria],$B754))))</f>
        <v/>
      </c>
      <c r="F754" s="61" t="str">
        <f>IF($B754="","",IF($B$744="","",IF($F$4=1,SUMIFS(SAÍDAS[Valor],SAÍDAS[Categoria],$B$744,SAÍDAS[Status],"Concluído",SAÍDAS[Mês],F$5,SAÍDAS[Ano],$B$5,SAÍDAS[Subcategoria],$B754),SUMIFS(SAÍDAS[Valor],SAÍDAS[Categoria],$B$744,SAÍDAS[Mês],F$5,SAÍDAS[Ano],$B$5,SAÍDAS[Subcategoria],$B754))))</f>
        <v/>
      </c>
      <c r="G754" s="61" t="str">
        <f>IF($B754="","",IF($B$744="","",IF($F$4=1,SUMIFS(SAÍDAS[Valor],SAÍDAS[Categoria],$B$744,SAÍDAS[Status],"Concluído",SAÍDAS[Mês],G$5,SAÍDAS[Ano],$B$5,SAÍDAS[Subcategoria],$B754),SUMIFS(SAÍDAS[Valor],SAÍDAS[Categoria],$B$744,SAÍDAS[Mês],G$5,SAÍDAS[Ano],$B$5,SAÍDAS[Subcategoria],$B754))))</f>
        <v/>
      </c>
      <c r="H754" s="61" t="str">
        <f>IF($B754="","",IF($B$744="","",IF($F$4=1,SUMIFS(SAÍDAS[Valor],SAÍDAS[Categoria],$B$744,SAÍDAS[Status],"Concluído",SAÍDAS[Mês],H$5,SAÍDAS[Ano],$B$5,SAÍDAS[Subcategoria],$B754),SUMIFS(SAÍDAS[Valor],SAÍDAS[Categoria],$B$744,SAÍDAS[Mês],H$5,SAÍDAS[Ano],$B$5,SAÍDAS[Subcategoria],$B754))))</f>
        <v/>
      </c>
      <c r="I754" s="61" t="str">
        <f>IF($B754="","",IF($B$744="","",IF($F$4=1,SUMIFS(SAÍDAS[Valor],SAÍDAS[Categoria],$B$744,SAÍDAS[Status],"Concluído",SAÍDAS[Mês],I$5,SAÍDAS[Ano],$B$5,SAÍDAS[Subcategoria],$B754),SUMIFS(SAÍDAS[Valor],SAÍDAS[Categoria],$B$744,SAÍDAS[Mês],I$5,SAÍDAS[Ano],$B$5,SAÍDAS[Subcategoria],$B754))))</f>
        <v/>
      </c>
      <c r="J754" s="61" t="str">
        <f>IF($B754="","",IF($B$744="","",IF($F$4=1,SUMIFS(SAÍDAS[Valor],SAÍDAS[Categoria],$B$744,SAÍDAS[Status],"Concluído",SAÍDAS[Mês],J$5,SAÍDAS[Ano],$B$5,SAÍDAS[Subcategoria],$B754),SUMIFS(SAÍDAS[Valor],SAÍDAS[Categoria],$B$744,SAÍDAS[Mês],J$5,SAÍDAS[Ano],$B$5,SAÍDAS[Subcategoria],$B754))))</f>
        <v/>
      </c>
      <c r="K754" s="61" t="str">
        <f>IF($B754="","",IF($B$744="","",IF($F$4=1,SUMIFS(SAÍDAS[Valor],SAÍDAS[Categoria],$B$744,SAÍDAS[Status],"Concluído",SAÍDAS[Mês],K$5,SAÍDAS[Ano],$B$5,SAÍDAS[Subcategoria],$B754),SUMIFS(SAÍDAS[Valor],SAÍDAS[Categoria],$B$744,SAÍDAS[Mês],K$5,SAÍDAS[Ano],$B$5,SAÍDAS[Subcategoria],$B754))))</f>
        <v/>
      </c>
      <c r="L754" s="61" t="str">
        <f>IF($B754="","",IF($B$744="","",IF($F$4=1,SUMIFS(SAÍDAS[Valor],SAÍDAS[Categoria],$B$744,SAÍDAS[Status],"Concluído",SAÍDAS[Mês],L$5,SAÍDAS[Ano],$B$5,SAÍDAS[Subcategoria],$B754),SUMIFS(SAÍDAS[Valor],SAÍDAS[Categoria],$B$744,SAÍDAS[Mês],L$5,SAÍDAS[Ano],$B$5,SAÍDAS[Subcategoria],$B754))))</f>
        <v/>
      </c>
      <c r="M754" s="61" t="str">
        <f>IF($B754="","",IF($B$744="","",IF($F$4=1,SUMIFS(SAÍDAS[Valor],SAÍDAS[Categoria],$B$744,SAÍDAS[Status],"Concluído",SAÍDAS[Mês],M$5,SAÍDAS[Ano],$B$5,SAÍDAS[Subcategoria],$B754),SUMIFS(SAÍDAS[Valor],SAÍDAS[Categoria],$B$744,SAÍDAS[Mês],M$5,SAÍDAS[Ano],$B$5,SAÍDAS[Subcategoria],$B754))))</f>
        <v/>
      </c>
      <c r="N754" s="61" t="str">
        <f>IF($B754="","",IF($B$744="","",IF($F$4=1,SUMIFS(SAÍDAS[Valor],SAÍDAS[Categoria],$B$744,SAÍDAS[Status],"Concluído",SAÍDAS[Mês],N$5,SAÍDAS[Ano],$B$5,SAÍDAS[Subcategoria],$B754),SUMIFS(SAÍDAS[Valor],SAÍDAS[Categoria],$B$744,SAÍDAS[Mês],N$5,SAÍDAS[Ano],$B$5,SAÍDAS[Subcategoria],$B754))))</f>
        <v/>
      </c>
      <c r="O754" s="57">
        <f t="shared" si="33"/>
        <v>0</v>
      </c>
    </row>
    <row r="755" spans="2:15" x14ac:dyDescent="0.3">
      <c r="B755" s="93" t="str">
        <f>IF('PLANO DE CONTAS'!D171="","",'PLANO DE CONTAS'!D171)</f>
        <v/>
      </c>
      <c r="C755" s="61" t="str">
        <f>IF($B755="","",IF($B$744="","",IF($F$4=1,SUMIFS(SAÍDAS[Valor],SAÍDAS[Categoria],$B$744,SAÍDAS[Status],"Concluído",SAÍDAS[Mês],C$5,SAÍDAS[Ano],$B$5,SAÍDAS[Subcategoria],$B755),SUMIFS(SAÍDAS[Valor],SAÍDAS[Categoria],$B$744,SAÍDAS[Mês],C$5,SAÍDAS[Ano],$B$5,SAÍDAS[Subcategoria],$B755))))</f>
        <v/>
      </c>
      <c r="D755" s="61" t="str">
        <f>IF($B755="","",IF($B$744="","",IF($F$4=1,SUMIFS(SAÍDAS[Valor],SAÍDAS[Categoria],$B$744,SAÍDAS[Status],"Concluído",SAÍDAS[Mês],D$5,SAÍDAS[Ano],$B$5,SAÍDAS[Subcategoria],$B755),SUMIFS(SAÍDAS[Valor],SAÍDAS[Categoria],$B$744,SAÍDAS[Mês],D$5,SAÍDAS[Ano],$B$5,SAÍDAS[Subcategoria],$B755))))</f>
        <v/>
      </c>
      <c r="E755" s="61" t="str">
        <f>IF($B755="","",IF($B$744="","",IF($F$4=1,SUMIFS(SAÍDAS[Valor],SAÍDAS[Categoria],$B$744,SAÍDAS[Status],"Concluído",SAÍDAS[Mês],E$5,SAÍDAS[Ano],$B$5,SAÍDAS[Subcategoria],$B755),SUMIFS(SAÍDAS[Valor],SAÍDAS[Categoria],$B$744,SAÍDAS[Mês],E$5,SAÍDAS[Ano],$B$5,SAÍDAS[Subcategoria],$B755))))</f>
        <v/>
      </c>
      <c r="F755" s="61" t="str">
        <f>IF($B755="","",IF($B$744="","",IF($F$4=1,SUMIFS(SAÍDAS[Valor],SAÍDAS[Categoria],$B$744,SAÍDAS[Status],"Concluído",SAÍDAS[Mês],F$5,SAÍDAS[Ano],$B$5,SAÍDAS[Subcategoria],$B755),SUMIFS(SAÍDAS[Valor],SAÍDAS[Categoria],$B$744,SAÍDAS[Mês],F$5,SAÍDAS[Ano],$B$5,SAÍDAS[Subcategoria],$B755))))</f>
        <v/>
      </c>
      <c r="G755" s="61" t="str">
        <f>IF($B755="","",IF($B$744="","",IF($F$4=1,SUMIFS(SAÍDAS[Valor],SAÍDAS[Categoria],$B$744,SAÍDAS[Status],"Concluído",SAÍDAS[Mês],G$5,SAÍDAS[Ano],$B$5,SAÍDAS[Subcategoria],$B755),SUMIFS(SAÍDAS[Valor],SAÍDAS[Categoria],$B$744,SAÍDAS[Mês],G$5,SAÍDAS[Ano],$B$5,SAÍDAS[Subcategoria],$B755))))</f>
        <v/>
      </c>
      <c r="H755" s="61" t="str">
        <f>IF($B755="","",IF($B$744="","",IF($F$4=1,SUMIFS(SAÍDAS[Valor],SAÍDAS[Categoria],$B$744,SAÍDAS[Status],"Concluído",SAÍDAS[Mês],H$5,SAÍDAS[Ano],$B$5,SAÍDAS[Subcategoria],$B755),SUMIFS(SAÍDAS[Valor],SAÍDAS[Categoria],$B$744,SAÍDAS[Mês],H$5,SAÍDAS[Ano],$B$5,SAÍDAS[Subcategoria],$B755))))</f>
        <v/>
      </c>
      <c r="I755" s="61" t="str">
        <f>IF($B755="","",IF($B$744="","",IF($F$4=1,SUMIFS(SAÍDAS[Valor],SAÍDAS[Categoria],$B$744,SAÍDAS[Status],"Concluído",SAÍDAS[Mês],I$5,SAÍDAS[Ano],$B$5,SAÍDAS[Subcategoria],$B755),SUMIFS(SAÍDAS[Valor],SAÍDAS[Categoria],$B$744,SAÍDAS[Mês],I$5,SAÍDAS[Ano],$B$5,SAÍDAS[Subcategoria],$B755))))</f>
        <v/>
      </c>
      <c r="J755" s="61" t="str">
        <f>IF($B755="","",IF($B$744="","",IF($F$4=1,SUMIFS(SAÍDAS[Valor],SAÍDAS[Categoria],$B$744,SAÍDAS[Status],"Concluído",SAÍDAS[Mês],J$5,SAÍDAS[Ano],$B$5,SAÍDAS[Subcategoria],$B755),SUMIFS(SAÍDAS[Valor],SAÍDAS[Categoria],$B$744,SAÍDAS[Mês],J$5,SAÍDAS[Ano],$B$5,SAÍDAS[Subcategoria],$B755))))</f>
        <v/>
      </c>
      <c r="K755" s="61" t="str">
        <f>IF($B755="","",IF($B$744="","",IF($F$4=1,SUMIFS(SAÍDAS[Valor],SAÍDAS[Categoria],$B$744,SAÍDAS[Status],"Concluído",SAÍDAS[Mês],K$5,SAÍDAS[Ano],$B$5,SAÍDAS[Subcategoria],$B755),SUMIFS(SAÍDAS[Valor],SAÍDAS[Categoria],$B$744,SAÍDAS[Mês],K$5,SAÍDAS[Ano],$B$5,SAÍDAS[Subcategoria],$B755))))</f>
        <v/>
      </c>
      <c r="L755" s="61" t="str">
        <f>IF($B755="","",IF($B$744="","",IF($F$4=1,SUMIFS(SAÍDAS[Valor],SAÍDAS[Categoria],$B$744,SAÍDAS[Status],"Concluído",SAÍDAS[Mês],L$5,SAÍDAS[Ano],$B$5,SAÍDAS[Subcategoria],$B755),SUMIFS(SAÍDAS[Valor],SAÍDAS[Categoria],$B$744,SAÍDAS[Mês],L$5,SAÍDAS[Ano],$B$5,SAÍDAS[Subcategoria],$B755))))</f>
        <v/>
      </c>
      <c r="M755" s="61" t="str">
        <f>IF($B755="","",IF($B$744="","",IF($F$4=1,SUMIFS(SAÍDAS[Valor],SAÍDAS[Categoria],$B$744,SAÍDAS[Status],"Concluído",SAÍDAS[Mês],M$5,SAÍDAS[Ano],$B$5,SAÍDAS[Subcategoria],$B755),SUMIFS(SAÍDAS[Valor],SAÍDAS[Categoria],$B$744,SAÍDAS[Mês],M$5,SAÍDAS[Ano],$B$5,SAÍDAS[Subcategoria],$B755))))</f>
        <v/>
      </c>
      <c r="N755" s="61" t="str">
        <f>IF($B755="","",IF($B$744="","",IF($F$4=1,SUMIFS(SAÍDAS[Valor],SAÍDAS[Categoria],$B$744,SAÍDAS[Status],"Concluído",SAÍDAS[Mês],N$5,SAÍDAS[Ano],$B$5,SAÍDAS[Subcategoria],$B755),SUMIFS(SAÍDAS[Valor],SAÍDAS[Categoria],$B$744,SAÍDAS[Mês],N$5,SAÍDAS[Ano],$B$5,SAÍDAS[Subcategoria],$B755))))</f>
        <v/>
      </c>
      <c r="O755" s="57">
        <f t="shared" si="33"/>
        <v>0</v>
      </c>
    </row>
    <row r="756" spans="2:15" x14ac:dyDescent="0.3">
      <c r="B756" s="93" t="str">
        <f>IF('PLANO DE CONTAS'!D172="","",'PLANO DE CONTAS'!D172)</f>
        <v/>
      </c>
      <c r="C756" s="61" t="str">
        <f>IF($B756="","",IF($B$744="","",IF($F$4=1,SUMIFS(SAÍDAS[Valor],SAÍDAS[Categoria],$B$744,SAÍDAS[Status],"Concluído",SAÍDAS[Mês],C$5,SAÍDAS[Ano],$B$5,SAÍDAS[Subcategoria],$B756),SUMIFS(SAÍDAS[Valor],SAÍDAS[Categoria],$B$744,SAÍDAS[Mês],C$5,SAÍDAS[Ano],$B$5,SAÍDAS[Subcategoria],$B756))))</f>
        <v/>
      </c>
      <c r="D756" s="61" t="str">
        <f>IF($B756="","",IF($B$744="","",IF($F$4=1,SUMIFS(SAÍDAS[Valor],SAÍDAS[Categoria],$B$744,SAÍDAS[Status],"Concluído",SAÍDAS[Mês],D$5,SAÍDAS[Ano],$B$5,SAÍDAS[Subcategoria],$B756),SUMIFS(SAÍDAS[Valor],SAÍDAS[Categoria],$B$744,SAÍDAS[Mês],D$5,SAÍDAS[Ano],$B$5,SAÍDAS[Subcategoria],$B756))))</f>
        <v/>
      </c>
      <c r="E756" s="61" t="str">
        <f>IF($B756="","",IF($B$744="","",IF($F$4=1,SUMIFS(SAÍDAS[Valor],SAÍDAS[Categoria],$B$744,SAÍDAS[Status],"Concluído",SAÍDAS[Mês],E$5,SAÍDAS[Ano],$B$5,SAÍDAS[Subcategoria],$B756),SUMIFS(SAÍDAS[Valor],SAÍDAS[Categoria],$B$744,SAÍDAS[Mês],E$5,SAÍDAS[Ano],$B$5,SAÍDAS[Subcategoria],$B756))))</f>
        <v/>
      </c>
      <c r="F756" s="61" t="str">
        <f>IF($B756="","",IF($B$744="","",IF($F$4=1,SUMIFS(SAÍDAS[Valor],SAÍDAS[Categoria],$B$744,SAÍDAS[Status],"Concluído",SAÍDAS[Mês],F$5,SAÍDAS[Ano],$B$5,SAÍDAS[Subcategoria],$B756),SUMIFS(SAÍDAS[Valor],SAÍDAS[Categoria],$B$744,SAÍDAS[Mês],F$5,SAÍDAS[Ano],$B$5,SAÍDAS[Subcategoria],$B756))))</f>
        <v/>
      </c>
      <c r="G756" s="61" t="str">
        <f>IF($B756="","",IF($B$744="","",IF($F$4=1,SUMIFS(SAÍDAS[Valor],SAÍDAS[Categoria],$B$744,SAÍDAS[Status],"Concluído",SAÍDAS[Mês],G$5,SAÍDAS[Ano],$B$5,SAÍDAS[Subcategoria],$B756),SUMIFS(SAÍDAS[Valor],SAÍDAS[Categoria],$B$744,SAÍDAS[Mês],G$5,SAÍDAS[Ano],$B$5,SAÍDAS[Subcategoria],$B756))))</f>
        <v/>
      </c>
      <c r="H756" s="61" t="str">
        <f>IF($B756="","",IF($B$744="","",IF($F$4=1,SUMIFS(SAÍDAS[Valor],SAÍDAS[Categoria],$B$744,SAÍDAS[Status],"Concluído",SAÍDAS[Mês],H$5,SAÍDAS[Ano],$B$5,SAÍDAS[Subcategoria],$B756),SUMIFS(SAÍDAS[Valor],SAÍDAS[Categoria],$B$744,SAÍDAS[Mês],H$5,SAÍDAS[Ano],$B$5,SAÍDAS[Subcategoria],$B756))))</f>
        <v/>
      </c>
      <c r="I756" s="61" t="str">
        <f>IF($B756="","",IF($B$744="","",IF($F$4=1,SUMIFS(SAÍDAS[Valor],SAÍDAS[Categoria],$B$744,SAÍDAS[Status],"Concluído",SAÍDAS[Mês],I$5,SAÍDAS[Ano],$B$5,SAÍDAS[Subcategoria],$B756),SUMIFS(SAÍDAS[Valor],SAÍDAS[Categoria],$B$744,SAÍDAS[Mês],I$5,SAÍDAS[Ano],$B$5,SAÍDAS[Subcategoria],$B756))))</f>
        <v/>
      </c>
      <c r="J756" s="61" t="str">
        <f>IF($B756="","",IF($B$744="","",IF($F$4=1,SUMIFS(SAÍDAS[Valor],SAÍDAS[Categoria],$B$744,SAÍDAS[Status],"Concluído",SAÍDAS[Mês],J$5,SAÍDAS[Ano],$B$5,SAÍDAS[Subcategoria],$B756),SUMIFS(SAÍDAS[Valor],SAÍDAS[Categoria],$B$744,SAÍDAS[Mês],J$5,SAÍDAS[Ano],$B$5,SAÍDAS[Subcategoria],$B756))))</f>
        <v/>
      </c>
      <c r="K756" s="61" t="str">
        <f>IF($B756="","",IF($B$744="","",IF($F$4=1,SUMIFS(SAÍDAS[Valor],SAÍDAS[Categoria],$B$744,SAÍDAS[Status],"Concluído",SAÍDAS[Mês],K$5,SAÍDAS[Ano],$B$5,SAÍDAS[Subcategoria],$B756),SUMIFS(SAÍDAS[Valor],SAÍDAS[Categoria],$B$744,SAÍDAS[Mês],K$5,SAÍDAS[Ano],$B$5,SAÍDAS[Subcategoria],$B756))))</f>
        <v/>
      </c>
      <c r="L756" s="61" t="str">
        <f>IF($B756="","",IF($B$744="","",IF($F$4=1,SUMIFS(SAÍDAS[Valor],SAÍDAS[Categoria],$B$744,SAÍDAS[Status],"Concluído",SAÍDAS[Mês],L$5,SAÍDAS[Ano],$B$5,SAÍDAS[Subcategoria],$B756),SUMIFS(SAÍDAS[Valor],SAÍDAS[Categoria],$B$744,SAÍDAS[Mês],L$5,SAÍDAS[Ano],$B$5,SAÍDAS[Subcategoria],$B756))))</f>
        <v/>
      </c>
      <c r="M756" s="61" t="str">
        <f>IF($B756="","",IF($B$744="","",IF($F$4=1,SUMIFS(SAÍDAS[Valor],SAÍDAS[Categoria],$B$744,SAÍDAS[Status],"Concluído",SAÍDAS[Mês],M$5,SAÍDAS[Ano],$B$5,SAÍDAS[Subcategoria],$B756),SUMIFS(SAÍDAS[Valor],SAÍDAS[Categoria],$B$744,SAÍDAS[Mês],M$5,SAÍDAS[Ano],$B$5,SAÍDAS[Subcategoria],$B756))))</f>
        <v/>
      </c>
      <c r="N756" s="61" t="str">
        <f>IF($B756="","",IF($B$744="","",IF($F$4=1,SUMIFS(SAÍDAS[Valor],SAÍDAS[Categoria],$B$744,SAÍDAS[Status],"Concluído",SAÍDAS[Mês],N$5,SAÍDAS[Ano],$B$5,SAÍDAS[Subcategoria],$B756),SUMIFS(SAÍDAS[Valor],SAÍDAS[Categoria],$B$744,SAÍDAS[Mês],N$5,SAÍDAS[Ano],$B$5,SAÍDAS[Subcategoria],$B756))))</f>
        <v/>
      </c>
      <c r="O756" s="57">
        <f t="shared" si="33"/>
        <v>0</v>
      </c>
    </row>
    <row r="757" spans="2:15" x14ac:dyDescent="0.3">
      <c r="B757" s="93" t="str">
        <f>IF('PLANO DE CONTAS'!D173="","",'PLANO DE CONTAS'!D173)</f>
        <v/>
      </c>
      <c r="C757" s="61" t="str">
        <f>IF($B757="","",IF($B$744="","",IF($F$4=1,SUMIFS(SAÍDAS[Valor],SAÍDAS[Categoria],$B$744,SAÍDAS[Status],"Concluído",SAÍDAS[Mês],C$5,SAÍDAS[Ano],$B$5,SAÍDAS[Subcategoria],$B757),SUMIFS(SAÍDAS[Valor],SAÍDAS[Categoria],$B$744,SAÍDAS[Mês],C$5,SAÍDAS[Ano],$B$5,SAÍDAS[Subcategoria],$B757))))</f>
        <v/>
      </c>
      <c r="D757" s="61" t="str">
        <f>IF($B757="","",IF($B$744="","",IF($F$4=1,SUMIFS(SAÍDAS[Valor],SAÍDAS[Categoria],$B$744,SAÍDAS[Status],"Concluído",SAÍDAS[Mês],D$5,SAÍDAS[Ano],$B$5,SAÍDAS[Subcategoria],$B757),SUMIFS(SAÍDAS[Valor],SAÍDAS[Categoria],$B$744,SAÍDAS[Mês],D$5,SAÍDAS[Ano],$B$5,SAÍDAS[Subcategoria],$B757))))</f>
        <v/>
      </c>
      <c r="E757" s="61" t="str">
        <f>IF($B757="","",IF($B$744="","",IF($F$4=1,SUMIFS(SAÍDAS[Valor],SAÍDAS[Categoria],$B$744,SAÍDAS[Status],"Concluído",SAÍDAS[Mês],E$5,SAÍDAS[Ano],$B$5,SAÍDAS[Subcategoria],$B757),SUMIFS(SAÍDAS[Valor],SAÍDAS[Categoria],$B$744,SAÍDAS[Mês],E$5,SAÍDAS[Ano],$B$5,SAÍDAS[Subcategoria],$B757))))</f>
        <v/>
      </c>
      <c r="F757" s="61" t="str">
        <f>IF($B757="","",IF($B$744="","",IF($F$4=1,SUMIFS(SAÍDAS[Valor],SAÍDAS[Categoria],$B$744,SAÍDAS[Status],"Concluído",SAÍDAS[Mês],F$5,SAÍDAS[Ano],$B$5,SAÍDAS[Subcategoria],$B757),SUMIFS(SAÍDAS[Valor],SAÍDAS[Categoria],$B$744,SAÍDAS[Mês],F$5,SAÍDAS[Ano],$B$5,SAÍDAS[Subcategoria],$B757))))</f>
        <v/>
      </c>
      <c r="G757" s="61" t="str">
        <f>IF($B757="","",IF($B$744="","",IF($F$4=1,SUMIFS(SAÍDAS[Valor],SAÍDAS[Categoria],$B$744,SAÍDAS[Status],"Concluído",SAÍDAS[Mês],G$5,SAÍDAS[Ano],$B$5,SAÍDAS[Subcategoria],$B757),SUMIFS(SAÍDAS[Valor],SAÍDAS[Categoria],$B$744,SAÍDAS[Mês],G$5,SAÍDAS[Ano],$B$5,SAÍDAS[Subcategoria],$B757))))</f>
        <v/>
      </c>
      <c r="H757" s="61" t="str">
        <f>IF($B757="","",IF($B$744="","",IF($F$4=1,SUMIFS(SAÍDAS[Valor],SAÍDAS[Categoria],$B$744,SAÍDAS[Status],"Concluído",SAÍDAS[Mês],H$5,SAÍDAS[Ano],$B$5,SAÍDAS[Subcategoria],$B757),SUMIFS(SAÍDAS[Valor],SAÍDAS[Categoria],$B$744,SAÍDAS[Mês],H$5,SAÍDAS[Ano],$B$5,SAÍDAS[Subcategoria],$B757))))</f>
        <v/>
      </c>
      <c r="I757" s="61" t="str">
        <f>IF($B757="","",IF($B$744="","",IF($F$4=1,SUMIFS(SAÍDAS[Valor],SAÍDAS[Categoria],$B$744,SAÍDAS[Status],"Concluído",SAÍDAS[Mês],I$5,SAÍDAS[Ano],$B$5,SAÍDAS[Subcategoria],$B757),SUMIFS(SAÍDAS[Valor],SAÍDAS[Categoria],$B$744,SAÍDAS[Mês],I$5,SAÍDAS[Ano],$B$5,SAÍDAS[Subcategoria],$B757))))</f>
        <v/>
      </c>
      <c r="J757" s="61" t="str">
        <f>IF($B757="","",IF($B$744="","",IF($F$4=1,SUMIFS(SAÍDAS[Valor],SAÍDAS[Categoria],$B$744,SAÍDAS[Status],"Concluído",SAÍDAS[Mês],J$5,SAÍDAS[Ano],$B$5,SAÍDAS[Subcategoria],$B757),SUMIFS(SAÍDAS[Valor],SAÍDAS[Categoria],$B$744,SAÍDAS[Mês],J$5,SAÍDAS[Ano],$B$5,SAÍDAS[Subcategoria],$B757))))</f>
        <v/>
      </c>
      <c r="K757" s="61" t="str">
        <f>IF($B757="","",IF($B$744="","",IF($F$4=1,SUMIFS(SAÍDAS[Valor],SAÍDAS[Categoria],$B$744,SAÍDAS[Status],"Concluído",SAÍDAS[Mês],K$5,SAÍDAS[Ano],$B$5,SAÍDAS[Subcategoria],$B757),SUMIFS(SAÍDAS[Valor],SAÍDAS[Categoria],$B$744,SAÍDAS[Mês],K$5,SAÍDAS[Ano],$B$5,SAÍDAS[Subcategoria],$B757))))</f>
        <v/>
      </c>
      <c r="L757" s="61" t="str">
        <f>IF($B757="","",IF($B$744="","",IF($F$4=1,SUMIFS(SAÍDAS[Valor],SAÍDAS[Categoria],$B$744,SAÍDAS[Status],"Concluído",SAÍDAS[Mês],L$5,SAÍDAS[Ano],$B$5,SAÍDAS[Subcategoria],$B757),SUMIFS(SAÍDAS[Valor],SAÍDAS[Categoria],$B$744,SAÍDAS[Mês],L$5,SAÍDAS[Ano],$B$5,SAÍDAS[Subcategoria],$B757))))</f>
        <v/>
      </c>
      <c r="M757" s="61" t="str">
        <f>IF($B757="","",IF($B$744="","",IF($F$4=1,SUMIFS(SAÍDAS[Valor],SAÍDAS[Categoria],$B$744,SAÍDAS[Status],"Concluído",SAÍDAS[Mês],M$5,SAÍDAS[Ano],$B$5,SAÍDAS[Subcategoria],$B757),SUMIFS(SAÍDAS[Valor],SAÍDAS[Categoria],$B$744,SAÍDAS[Mês],M$5,SAÍDAS[Ano],$B$5,SAÍDAS[Subcategoria],$B757))))</f>
        <v/>
      </c>
      <c r="N757" s="61" t="str">
        <f>IF($B757="","",IF($B$744="","",IF($F$4=1,SUMIFS(SAÍDAS[Valor],SAÍDAS[Categoria],$B$744,SAÍDAS[Status],"Concluído",SAÍDAS[Mês],N$5,SAÍDAS[Ano],$B$5,SAÍDAS[Subcategoria],$B757),SUMIFS(SAÍDAS[Valor],SAÍDAS[Categoria],$B$744,SAÍDAS[Mês],N$5,SAÍDAS[Ano],$B$5,SAÍDAS[Subcategoria],$B757))))</f>
        <v/>
      </c>
      <c r="O757" s="57">
        <f t="shared" si="33"/>
        <v>0</v>
      </c>
    </row>
    <row r="758" spans="2:15" x14ac:dyDescent="0.3">
      <c r="B758" s="93" t="str">
        <f>IF('PLANO DE CONTAS'!D174="","",'PLANO DE CONTAS'!D174)</f>
        <v/>
      </c>
      <c r="C758" s="61" t="str">
        <f>IF($B758="","",IF($B$744="","",IF($F$4=1,SUMIFS(SAÍDAS[Valor],SAÍDAS[Categoria],$B$744,SAÍDAS[Status],"Concluído",SAÍDAS[Mês],C$5,SAÍDAS[Ano],$B$5,SAÍDAS[Subcategoria],$B758),SUMIFS(SAÍDAS[Valor],SAÍDAS[Categoria],$B$744,SAÍDAS[Mês],C$5,SAÍDAS[Ano],$B$5,SAÍDAS[Subcategoria],$B758))))</f>
        <v/>
      </c>
      <c r="D758" s="61" t="str">
        <f>IF($B758="","",IF($B$744="","",IF($F$4=1,SUMIFS(SAÍDAS[Valor],SAÍDAS[Categoria],$B$744,SAÍDAS[Status],"Concluído",SAÍDAS[Mês],D$5,SAÍDAS[Ano],$B$5,SAÍDAS[Subcategoria],$B758),SUMIFS(SAÍDAS[Valor],SAÍDAS[Categoria],$B$744,SAÍDAS[Mês],D$5,SAÍDAS[Ano],$B$5,SAÍDAS[Subcategoria],$B758))))</f>
        <v/>
      </c>
      <c r="E758" s="61" t="str">
        <f>IF($B758="","",IF($B$744="","",IF($F$4=1,SUMIFS(SAÍDAS[Valor],SAÍDAS[Categoria],$B$744,SAÍDAS[Status],"Concluído",SAÍDAS[Mês],E$5,SAÍDAS[Ano],$B$5,SAÍDAS[Subcategoria],$B758),SUMIFS(SAÍDAS[Valor],SAÍDAS[Categoria],$B$744,SAÍDAS[Mês],E$5,SAÍDAS[Ano],$B$5,SAÍDAS[Subcategoria],$B758))))</f>
        <v/>
      </c>
      <c r="F758" s="61" t="str">
        <f>IF($B758="","",IF($B$744="","",IF($F$4=1,SUMIFS(SAÍDAS[Valor],SAÍDAS[Categoria],$B$744,SAÍDAS[Status],"Concluído",SAÍDAS[Mês],F$5,SAÍDAS[Ano],$B$5,SAÍDAS[Subcategoria],$B758),SUMIFS(SAÍDAS[Valor],SAÍDAS[Categoria],$B$744,SAÍDAS[Mês],F$5,SAÍDAS[Ano],$B$5,SAÍDAS[Subcategoria],$B758))))</f>
        <v/>
      </c>
      <c r="G758" s="61" t="str">
        <f>IF($B758="","",IF($B$744="","",IF($F$4=1,SUMIFS(SAÍDAS[Valor],SAÍDAS[Categoria],$B$744,SAÍDAS[Status],"Concluído",SAÍDAS[Mês],G$5,SAÍDAS[Ano],$B$5,SAÍDAS[Subcategoria],$B758),SUMIFS(SAÍDAS[Valor],SAÍDAS[Categoria],$B$744,SAÍDAS[Mês],G$5,SAÍDAS[Ano],$B$5,SAÍDAS[Subcategoria],$B758))))</f>
        <v/>
      </c>
      <c r="H758" s="61" t="str">
        <f>IF($B758="","",IF($B$744="","",IF($F$4=1,SUMIFS(SAÍDAS[Valor],SAÍDAS[Categoria],$B$744,SAÍDAS[Status],"Concluído",SAÍDAS[Mês],H$5,SAÍDAS[Ano],$B$5,SAÍDAS[Subcategoria],$B758),SUMIFS(SAÍDAS[Valor],SAÍDAS[Categoria],$B$744,SAÍDAS[Mês],H$5,SAÍDAS[Ano],$B$5,SAÍDAS[Subcategoria],$B758))))</f>
        <v/>
      </c>
      <c r="I758" s="61" t="str">
        <f>IF($B758="","",IF($B$744="","",IF($F$4=1,SUMIFS(SAÍDAS[Valor],SAÍDAS[Categoria],$B$744,SAÍDAS[Status],"Concluído",SAÍDAS[Mês],I$5,SAÍDAS[Ano],$B$5,SAÍDAS[Subcategoria],$B758),SUMIFS(SAÍDAS[Valor],SAÍDAS[Categoria],$B$744,SAÍDAS[Mês],I$5,SAÍDAS[Ano],$B$5,SAÍDAS[Subcategoria],$B758))))</f>
        <v/>
      </c>
      <c r="J758" s="61" t="str">
        <f>IF($B758="","",IF($B$744="","",IF($F$4=1,SUMIFS(SAÍDAS[Valor],SAÍDAS[Categoria],$B$744,SAÍDAS[Status],"Concluído",SAÍDAS[Mês],J$5,SAÍDAS[Ano],$B$5,SAÍDAS[Subcategoria],$B758),SUMIFS(SAÍDAS[Valor],SAÍDAS[Categoria],$B$744,SAÍDAS[Mês],J$5,SAÍDAS[Ano],$B$5,SAÍDAS[Subcategoria],$B758))))</f>
        <v/>
      </c>
      <c r="K758" s="61" t="str">
        <f>IF($B758="","",IF($B$744="","",IF($F$4=1,SUMIFS(SAÍDAS[Valor],SAÍDAS[Categoria],$B$744,SAÍDAS[Status],"Concluído",SAÍDAS[Mês],K$5,SAÍDAS[Ano],$B$5,SAÍDAS[Subcategoria],$B758),SUMIFS(SAÍDAS[Valor],SAÍDAS[Categoria],$B$744,SAÍDAS[Mês],K$5,SAÍDAS[Ano],$B$5,SAÍDAS[Subcategoria],$B758))))</f>
        <v/>
      </c>
      <c r="L758" s="61" t="str">
        <f>IF($B758="","",IF($B$744="","",IF($F$4=1,SUMIFS(SAÍDAS[Valor],SAÍDAS[Categoria],$B$744,SAÍDAS[Status],"Concluído",SAÍDAS[Mês],L$5,SAÍDAS[Ano],$B$5,SAÍDAS[Subcategoria],$B758),SUMIFS(SAÍDAS[Valor],SAÍDAS[Categoria],$B$744,SAÍDAS[Mês],L$5,SAÍDAS[Ano],$B$5,SAÍDAS[Subcategoria],$B758))))</f>
        <v/>
      </c>
      <c r="M758" s="61" t="str">
        <f>IF($B758="","",IF($B$744="","",IF($F$4=1,SUMIFS(SAÍDAS[Valor],SAÍDAS[Categoria],$B$744,SAÍDAS[Status],"Concluído",SAÍDAS[Mês],M$5,SAÍDAS[Ano],$B$5,SAÍDAS[Subcategoria],$B758),SUMIFS(SAÍDAS[Valor],SAÍDAS[Categoria],$B$744,SAÍDAS[Mês],M$5,SAÍDAS[Ano],$B$5,SAÍDAS[Subcategoria],$B758))))</f>
        <v/>
      </c>
      <c r="N758" s="61" t="str">
        <f>IF($B758="","",IF($B$744="","",IF($F$4=1,SUMIFS(SAÍDAS[Valor],SAÍDAS[Categoria],$B$744,SAÍDAS[Status],"Concluído",SAÍDAS[Mês],N$5,SAÍDAS[Ano],$B$5,SAÍDAS[Subcategoria],$B758),SUMIFS(SAÍDAS[Valor],SAÍDAS[Categoria],$B$744,SAÍDAS[Mês],N$5,SAÍDAS[Ano],$B$5,SAÍDAS[Subcategoria],$B758))))</f>
        <v/>
      </c>
      <c r="O758" s="57">
        <f t="shared" si="33"/>
        <v>0</v>
      </c>
    </row>
    <row r="759" spans="2:15" x14ac:dyDescent="0.3">
      <c r="B759" s="93" t="str">
        <f>IF('PLANO DE CONTAS'!D175="","",'PLANO DE CONTAS'!D175)</f>
        <v/>
      </c>
      <c r="C759" s="61" t="str">
        <f>IF($B759="","",IF($B$744="","",IF($F$4=1,SUMIFS(SAÍDAS[Valor],SAÍDAS[Categoria],$B$744,SAÍDAS[Status],"Concluído",SAÍDAS[Mês],C$5,SAÍDAS[Ano],$B$5,SAÍDAS[Subcategoria],$B759),SUMIFS(SAÍDAS[Valor],SAÍDAS[Categoria],$B$744,SAÍDAS[Mês],C$5,SAÍDAS[Ano],$B$5,SAÍDAS[Subcategoria],$B759))))</f>
        <v/>
      </c>
      <c r="D759" s="61" t="str">
        <f>IF($B759="","",IF($B$744="","",IF($F$4=1,SUMIFS(SAÍDAS[Valor],SAÍDAS[Categoria],$B$744,SAÍDAS[Status],"Concluído",SAÍDAS[Mês],D$5,SAÍDAS[Ano],$B$5,SAÍDAS[Subcategoria],$B759),SUMIFS(SAÍDAS[Valor],SAÍDAS[Categoria],$B$744,SAÍDAS[Mês],D$5,SAÍDAS[Ano],$B$5,SAÍDAS[Subcategoria],$B759))))</f>
        <v/>
      </c>
      <c r="E759" s="61" t="str">
        <f>IF($B759="","",IF($B$744="","",IF($F$4=1,SUMIFS(SAÍDAS[Valor],SAÍDAS[Categoria],$B$744,SAÍDAS[Status],"Concluído",SAÍDAS[Mês],E$5,SAÍDAS[Ano],$B$5,SAÍDAS[Subcategoria],$B759),SUMIFS(SAÍDAS[Valor],SAÍDAS[Categoria],$B$744,SAÍDAS[Mês],E$5,SAÍDAS[Ano],$B$5,SAÍDAS[Subcategoria],$B759))))</f>
        <v/>
      </c>
      <c r="F759" s="61" t="str">
        <f>IF($B759="","",IF($B$744="","",IF($F$4=1,SUMIFS(SAÍDAS[Valor],SAÍDAS[Categoria],$B$744,SAÍDAS[Status],"Concluído",SAÍDAS[Mês],F$5,SAÍDAS[Ano],$B$5,SAÍDAS[Subcategoria],$B759),SUMIFS(SAÍDAS[Valor],SAÍDAS[Categoria],$B$744,SAÍDAS[Mês],F$5,SAÍDAS[Ano],$B$5,SAÍDAS[Subcategoria],$B759))))</f>
        <v/>
      </c>
      <c r="G759" s="61" t="str">
        <f>IF($B759="","",IF($B$744="","",IF($F$4=1,SUMIFS(SAÍDAS[Valor],SAÍDAS[Categoria],$B$744,SAÍDAS[Status],"Concluído",SAÍDAS[Mês],G$5,SAÍDAS[Ano],$B$5,SAÍDAS[Subcategoria],$B759),SUMIFS(SAÍDAS[Valor],SAÍDAS[Categoria],$B$744,SAÍDAS[Mês],G$5,SAÍDAS[Ano],$B$5,SAÍDAS[Subcategoria],$B759))))</f>
        <v/>
      </c>
      <c r="H759" s="61" t="str">
        <f>IF($B759="","",IF($B$744="","",IF($F$4=1,SUMIFS(SAÍDAS[Valor],SAÍDAS[Categoria],$B$744,SAÍDAS[Status],"Concluído",SAÍDAS[Mês],H$5,SAÍDAS[Ano],$B$5,SAÍDAS[Subcategoria],$B759),SUMIFS(SAÍDAS[Valor],SAÍDAS[Categoria],$B$744,SAÍDAS[Mês],H$5,SAÍDAS[Ano],$B$5,SAÍDAS[Subcategoria],$B759))))</f>
        <v/>
      </c>
      <c r="I759" s="61" t="str">
        <f>IF($B759="","",IF($B$744="","",IF($F$4=1,SUMIFS(SAÍDAS[Valor],SAÍDAS[Categoria],$B$744,SAÍDAS[Status],"Concluído",SAÍDAS[Mês],I$5,SAÍDAS[Ano],$B$5,SAÍDAS[Subcategoria],$B759),SUMIFS(SAÍDAS[Valor],SAÍDAS[Categoria],$B$744,SAÍDAS[Mês],I$5,SAÍDAS[Ano],$B$5,SAÍDAS[Subcategoria],$B759))))</f>
        <v/>
      </c>
      <c r="J759" s="61" t="str">
        <f>IF($B759="","",IF($B$744="","",IF($F$4=1,SUMIFS(SAÍDAS[Valor],SAÍDAS[Categoria],$B$744,SAÍDAS[Status],"Concluído",SAÍDAS[Mês],J$5,SAÍDAS[Ano],$B$5,SAÍDAS[Subcategoria],$B759),SUMIFS(SAÍDAS[Valor],SAÍDAS[Categoria],$B$744,SAÍDAS[Mês],J$5,SAÍDAS[Ano],$B$5,SAÍDAS[Subcategoria],$B759))))</f>
        <v/>
      </c>
      <c r="K759" s="61" t="str">
        <f>IF($B759="","",IF($B$744="","",IF($F$4=1,SUMIFS(SAÍDAS[Valor],SAÍDAS[Categoria],$B$744,SAÍDAS[Status],"Concluído",SAÍDAS[Mês],K$5,SAÍDAS[Ano],$B$5,SAÍDAS[Subcategoria],$B759),SUMIFS(SAÍDAS[Valor],SAÍDAS[Categoria],$B$744,SAÍDAS[Mês],K$5,SAÍDAS[Ano],$B$5,SAÍDAS[Subcategoria],$B759))))</f>
        <v/>
      </c>
      <c r="L759" s="61" t="str">
        <f>IF($B759="","",IF($B$744="","",IF($F$4=1,SUMIFS(SAÍDAS[Valor],SAÍDAS[Categoria],$B$744,SAÍDAS[Status],"Concluído",SAÍDAS[Mês],L$5,SAÍDAS[Ano],$B$5,SAÍDAS[Subcategoria],$B759),SUMIFS(SAÍDAS[Valor],SAÍDAS[Categoria],$B$744,SAÍDAS[Mês],L$5,SAÍDAS[Ano],$B$5,SAÍDAS[Subcategoria],$B759))))</f>
        <v/>
      </c>
      <c r="M759" s="61" t="str">
        <f>IF($B759="","",IF($B$744="","",IF($F$4=1,SUMIFS(SAÍDAS[Valor],SAÍDAS[Categoria],$B$744,SAÍDAS[Status],"Concluído",SAÍDAS[Mês],M$5,SAÍDAS[Ano],$B$5,SAÍDAS[Subcategoria],$B759),SUMIFS(SAÍDAS[Valor],SAÍDAS[Categoria],$B$744,SAÍDAS[Mês],M$5,SAÍDAS[Ano],$B$5,SAÍDAS[Subcategoria],$B759))))</f>
        <v/>
      </c>
      <c r="N759" s="61" t="str">
        <f>IF($B759="","",IF($B$744="","",IF($F$4=1,SUMIFS(SAÍDAS[Valor],SAÍDAS[Categoria],$B$744,SAÍDAS[Status],"Concluído",SAÍDAS[Mês],N$5,SAÍDAS[Ano],$B$5,SAÍDAS[Subcategoria],$B759),SUMIFS(SAÍDAS[Valor],SAÍDAS[Categoria],$B$744,SAÍDAS[Mês],N$5,SAÍDAS[Ano],$B$5,SAÍDAS[Subcategoria],$B759))))</f>
        <v/>
      </c>
      <c r="O759" s="57">
        <f t="shared" si="33"/>
        <v>0</v>
      </c>
    </row>
    <row r="760" spans="2:15" x14ac:dyDescent="0.3">
      <c r="B760" s="93" t="str">
        <f>IF('PLANO DE CONTAS'!D176="","",'PLANO DE CONTAS'!D176)</f>
        <v/>
      </c>
      <c r="C760" s="61" t="str">
        <f>IF($B760="","",IF($B$744="","",IF($F$4=1,SUMIFS(SAÍDAS[Valor],SAÍDAS[Categoria],$B$744,SAÍDAS[Status],"Concluído",SAÍDAS[Mês],C$5,SAÍDAS[Ano],$B$5,SAÍDAS[Subcategoria],$B760),SUMIFS(SAÍDAS[Valor],SAÍDAS[Categoria],$B$744,SAÍDAS[Mês],C$5,SAÍDAS[Ano],$B$5,SAÍDAS[Subcategoria],$B760))))</f>
        <v/>
      </c>
      <c r="D760" s="61" t="str">
        <f>IF($B760="","",IF($B$744="","",IF($F$4=1,SUMIFS(SAÍDAS[Valor],SAÍDAS[Categoria],$B$744,SAÍDAS[Status],"Concluído",SAÍDAS[Mês],D$5,SAÍDAS[Ano],$B$5,SAÍDAS[Subcategoria],$B760),SUMIFS(SAÍDAS[Valor],SAÍDAS[Categoria],$B$744,SAÍDAS[Mês],D$5,SAÍDAS[Ano],$B$5,SAÍDAS[Subcategoria],$B760))))</f>
        <v/>
      </c>
      <c r="E760" s="61" t="str">
        <f>IF($B760="","",IF($B$744="","",IF($F$4=1,SUMIFS(SAÍDAS[Valor],SAÍDAS[Categoria],$B$744,SAÍDAS[Status],"Concluído",SAÍDAS[Mês],E$5,SAÍDAS[Ano],$B$5,SAÍDAS[Subcategoria],$B760),SUMIFS(SAÍDAS[Valor],SAÍDAS[Categoria],$B$744,SAÍDAS[Mês],E$5,SAÍDAS[Ano],$B$5,SAÍDAS[Subcategoria],$B760))))</f>
        <v/>
      </c>
      <c r="F760" s="61" t="str">
        <f>IF($B760="","",IF($B$744="","",IF($F$4=1,SUMIFS(SAÍDAS[Valor],SAÍDAS[Categoria],$B$744,SAÍDAS[Status],"Concluído",SAÍDAS[Mês],F$5,SAÍDAS[Ano],$B$5,SAÍDAS[Subcategoria],$B760),SUMIFS(SAÍDAS[Valor],SAÍDAS[Categoria],$B$744,SAÍDAS[Mês],F$5,SAÍDAS[Ano],$B$5,SAÍDAS[Subcategoria],$B760))))</f>
        <v/>
      </c>
      <c r="G760" s="61" t="str">
        <f>IF($B760="","",IF($B$744="","",IF($F$4=1,SUMIFS(SAÍDAS[Valor],SAÍDAS[Categoria],$B$744,SAÍDAS[Status],"Concluído",SAÍDAS[Mês],G$5,SAÍDAS[Ano],$B$5,SAÍDAS[Subcategoria],$B760),SUMIFS(SAÍDAS[Valor],SAÍDAS[Categoria],$B$744,SAÍDAS[Mês],G$5,SAÍDAS[Ano],$B$5,SAÍDAS[Subcategoria],$B760))))</f>
        <v/>
      </c>
      <c r="H760" s="61" t="str">
        <f>IF($B760="","",IF($B$744="","",IF($F$4=1,SUMIFS(SAÍDAS[Valor],SAÍDAS[Categoria],$B$744,SAÍDAS[Status],"Concluído",SAÍDAS[Mês],H$5,SAÍDAS[Ano],$B$5,SAÍDAS[Subcategoria],$B760),SUMIFS(SAÍDAS[Valor],SAÍDAS[Categoria],$B$744,SAÍDAS[Mês],H$5,SAÍDAS[Ano],$B$5,SAÍDAS[Subcategoria],$B760))))</f>
        <v/>
      </c>
      <c r="I760" s="61" t="str">
        <f>IF($B760="","",IF($B$744="","",IF($F$4=1,SUMIFS(SAÍDAS[Valor],SAÍDAS[Categoria],$B$744,SAÍDAS[Status],"Concluído",SAÍDAS[Mês],I$5,SAÍDAS[Ano],$B$5,SAÍDAS[Subcategoria],$B760),SUMIFS(SAÍDAS[Valor],SAÍDAS[Categoria],$B$744,SAÍDAS[Mês],I$5,SAÍDAS[Ano],$B$5,SAÍDAS[Subcategoria],$B760))))</f>
        <v/>
      </c>
      <c r="J760" s="61" t="str">
        <f>IF($B760="","",IF($B$744="","",IF($F$4=1,SUMIFS(SAÍDAS[Valor],SAÍDAS[Categoria],$B$744,SAÍDAS[Status],"Concluído",SAÍDAS[Mês],J$5,SAÍDAS[Ano],$B$5,SAÍDAS[Subcategoria],$B760),SUMIFS(SAÍDAS[Valor],SAÍDAS[Categoria],$B$744,SAÍDAS[Mês],J$5,SAÍDAS[Ano],$B$5,SAÍDAS[Subcategoria],$B760))))</f>
        <v/>
      </c>
      <c r="K760" s="61" t="str">
        <f>IF($B760="","",IF($B$744="","",IF($F$4=1,SUMIFS(SAÍDAS[Valor],SAÍDAS[Categoria],$B$744,SAÍDAS[Status],"Concluído",SAÍDAS[Mês],K$5,SAÍDAS[Ano],$B$5,SAÍDAS[Subcategoria],$B760),SUMIFS(SAÍDAS[Valor],SAÍDAS[Categoria],$B$744,SAÍDAS[Mês],K$5,SAÍDAS[Ano],$B$5,SAÍDAS[Subcategoria],$B760))))</f>
        <v/>
      </c>
      <c r="L760" s="61" t="str">
        <f>IF($B760="","",IF($B$744="","",IF($F$4=1,SUMIFS(SAÍDAS[Valor],SAÍDAS[Categoria],$B$744,SAÍDAS[Status],"Concluído",SAÍDAS[Mês],L$5,SAÍDAS[Ano],$B$5,SAÍDAS[Subcategoria],$B760),SUMIFS(SAÍDAS[Valor],SAÍDAS[Categoria],$B$744,SAÍDAS[Mês],L$5,SAÍDAS[Ano],$B$5,SAÍDAS[Subcategoria],$B760))))</f>
        <v/>
      </c>
      <c r="M760" s="61" t="str">
        <f>IF($B760="","",IF($B$744="","",IF($F$4=1,SUMIFS(SAÍDAS[Valor],SAÍDAS[Categoria],$B$744,SAÍDAS[Status],"Concluído",SAÍDAS[Mês],M$5,SAÍDAS[Ano],$B$5,SAÍDAS[Subcategoria],$B760),SUMIFS(SAÍDAS[Valor],SAÍDAS[Categoria],$B$744,SAÍDAS[Mês],M$5,SAÍDAS[Ano],$B$5,SAÍDAS[Subcategoria],$B760))))</f>
        <v/>
      </c>
      <c r="N760" s="61" t="str">
        <f>IF($B760="","",IF($B$744="","",IF($F$4=1,SUMIFS(SAÍDAS[Valor],SAÍDAS[Categoria],$B$744,SAÍDAS[Status],"Concluído",SAÍDAS[Mês],N$5,SAÍDAS[Ano],$B$5,SAÍDAS[Subcategoria],$B760),SUMIFS(SAÍDAS[Valor],SAÍDAS[Categoria],$B$744,SAÍDAS[Mês],N$5,SAÍDAS[Ano],$B$5,SAÍDAS[Subcategoria],$B760))))</f>
        <v/>
      </c>
      <c r="O760" s="57">
        <f t="shared" si="33"/>
        <v>0</v>
      </c>
    </row>
    <row r="761" spans="2:15" x14ac:dyDescent="0.3">
      <c r="B761" s="93" t="str">
        <f>IF('PLANO DE CONTAS'!D177="","",'PLANO DE CONTAS'!D177)</f>
        <v/>
      </c>
      <c r="C761" s="61" t="str">
        <f>IF($B761="","",IF($B$744="","",IF($F$4=1,SUMIFS(SAÍDAS[Valor],SAÍDAS[Categoria],$B$744,SAÍDAS[Status],"Concluído",SAÍDAS[Mês],C$5,SAÍDAS[Ano],$B$5,SAÍDAS[Subcategoria],$B761),SUMIFS(SAÍDAS[Valor],SAÍDAS[Categoria],$B$744,SAÍDAS[Mês],C$5,SAÍDAS[Ano],$B$5,SAÍDAS[Subcategoria],$B761))))</f>
        <v/>
      </c>
      <c r="D761" s="61" t="str">
        <f>IF($B761="","",IF($B$744="","",IF($F$4=1,SUMIFS(SAÍDAS[Valor],SAÍDAS[Categoria],$B$744,SAÍDAS[Status],"Concluído",SAÍDAS[Mês],D$5,SAÍDAS[Ano],$B$5,SAÍDAS[Subcategoria],$B761),SUMIFS(SAÍDAS[Valor],SAÍDAS[Categoria],$B$744,SAÍDAS[Mês],D$5,SAÍDAS[Ano],$B$5,SAÍDAS[Subcategoria],$B761))))</f>
        <v/>
      </c>
      <c r="E761" s="61" t="str">
        <f>IF($B761="","",IF($B$744="","",IF($F$4=1,SUMIFS(SAÍDAS[Valor],SAÍDAS[Categoria],$B$744,SAÍDAS[Status],"Concluído",SAÍDAS[Mês],E$5,SAÍDAS[Ano],$B$5,SAÍDAS[Subcategoria],$B761),SUMIFS(SAÍDAS[Valor],SAÍDAS[Categoria],$B$744,SAÍDAS[Mês],E$5,SAÍDAS[Ano],$B$5,SAÍDAS[Subcategoria],$B761))))</f>
        <v/>
      </c>
      <c r="F761" s="61" t="str">
        <f>IF($B761="","",IF($B$744="","",IF($F$4=1,SUMIFS(SAÍDAS[Valor],SAÍDAS[Categoria],$B$744,SAÍDAS[Status],"Concluído",SAÍDAS[Mês],F$5,SAÍDAS[Ano],$B$5,SAÍDAS[Subcategoria],$B761),SUMIFS(SAÍDAS[Valor],SAÍDAS[Categoria],$B$744,SAÍDAS[Mês],F$5,SAÍDAS[Ano],$B$5,SAÍDAS[Subcategoria],$B761))))</f>
        <v/>
      </c>
      <c r="G761" s="61" t="str">
        <f>IF($B761="","",IF($B$744="","",IF($F$4=1,SUMIFS(SAÍDAS[Valor],SAÍDAS[Categoria],$B$744,SAÍDAS[Status],"Concluído",SAÍDAS[Mês],G$5,SAÍDAS[Ano],$B$5,SAÍDAS[Subcategoria],$B761),SUMIFS(SAÍDAS[Valor],SAÍDAS[Categoria],$B$744,SAÍDAS[Mês],G$5,SAÍDAS[Ano],$B$5,SAÍDAS[Subcategoria],$B761))))</f>
        <v/>
      </c>
      <c r="H761" s="61" t="str">
        <f>IF($B761="","",IF($B$744="","",IF($F$4=1,SUMIFS(SAÍDAS[Valor],SAÍDAS[Categoria],$B$744,SAÍDAS[Status],"Concluído",SAÍDAS[Mês],H$5,SAÍDAS[Ano],$B$5,SAÍDAS[Subcategoria],$B761),SUMIFS(SAÍDAS[Valor],SAÍDAS[Categoria],$B$744,SAÍDAS[Mês],H$5,SAÍDAS[Ano],$B$5,SAÍDAS[Subcategoria],$B761))))</f>
        <v/>
      </c>
      <c r="I761" s="61" t="str">
        <f>IF($B761="","",IF($B$744="","",IF($F$4=1,SUMIFS(SAÍDAS[Valor],SAÍDAS[Categoria],$B$744,SAÍDAS[Status],"Concluído",SAÍDAS[Mês],I$5,SAÍDAS[Ano],$B$5,SAÍDAS[Subcategoria],$B761),SUMIFS(SAÍDAS[Valor],SAÍDAS[Categoria],$B$744,SAÍDAS[Mês],I$5,SAÍDAS[Ano],$B$5,SAÍDAS[Subcategoria],$B761))))</f>
        <v/>
      </c>
      <c r="J761" s="61" t="str">
        <f>IF($B761="","",IF($B$744="","",IF($F$4=1,SUMIFS(SAÍDAS[Valor],SAÍDAS[Categoria],$B$744,SAÍDAS[Status],"Concluído",SAÍDAS[Mês],J$5,SAÍDAS[Ano],$B$5,SAÍDAS[Subcategoria],$B761),SUMIFS(SAÍDAS[Valor],SAÍDAS[Categoria],$B$744,SAÍDAS[Mês],J$5,SAÍDAS[Ano],$B$5,SAÍDAS[Subcategoria],$B761))))</f>
        <v/>
      </c>
      <c r="K761" s="61" t="str">
        <f>IF($B761="","",IF($B$744="","",IF($F$4=1,SUMIFS(SAÍDAS[Valor],SAÍDAS[Categoria],$B$744,SAÍDAS[Status],"Concluído",SAÍDAS[Mês],K$5,SAÍDAS[Ano],$B$5,SAÍDAS[Subcategoria],$B761),SUMIFS(SAÍDAS[Valor],SAÍDAS[Categoria],$B$744,SAÍDAS[Mês],K$5,SAÍDAS[Ano],$B$5,SAÍDAS[Subcategoria],$B761))))</f>
        <v/>
      </c>
      <c r="L761" s="61" t="str">
        <f>IF($B761="","",IF($B$744="","",IF($F$4=1,SUMIFS(SAÍDAS[Valor],SAÍDAS[Categoria],$B$744,SAÍDAS[Status],"Concluído",SAÍDAS[Mês],L$5,SAÍDAS[Ano],$B$5,SAÍDAS[Subcategoria],$B761),SUMIFS(SAÍDAS[Valor],SAÍDAS[Categoria],$B$744,SAÍDAS[Mês],L$5,SAÍDAS[Ano],$B$5,SAÍDAS[Subcategoria],$B761))))</f>
        <v/>
      </c>
      <c r="M761" s="61" t="str">
        <f>IF($B761="","",IF($B$744="","",IF($F$4=1,SUMIFS(SAÍDAS[Valor],SAÍDAS[Categoria],$B$744,SAÍDAS[Status],"Concluído",SAÍDAS[Mês],M$5,SAÍDAS[Ano],$B$5,SAÍDAS[Subcategoria],$B761),SUMIFS(SAÍDAS[Valor],SAÍDAS[Categoria],$B$744,SAÍDAS[Mês],M$5,SAÍDAS[Ano],$B$5,SAÍDAS[Subcategoria],$B761))))</f>
        <v/>
      </c>
      <c r="N761" s="61" t="str">
        <f>IF($B761="","",IF($B$744="","",IF($F$4=1,SUMIFS(SAÍDAS[Valor],SAÍDAS[Categoria],$B$744,SAÍDAS[Status],"Concluído",SAÍDAS[Mês],N$5,SAÍDAS[Ano],$B$5,SAÍDAS[Subcategoria],$B761),SUMIFS(SAÍDAS[Valor],SAÍDAS[Categoria],$B$744,SAÍDAS[Mês],N$5,SAÍDAS[Ano],$B$5,SAÍDAS[Subcategoria],$B761))))</f>
        <v/>
      </c>
      <c r="O761" s="57">
        <f t="shared" si="33"/>
        <v>0</v>
      </c>
    </row>
    <row r="762" spans="2:15" x14ac:dyDescent="0.3">
      <c r="B762" s="93" t="str">
        <f>IF('PLANO DE CONTAS'!D178="","",'PLANO DE CONTAS'!D178)</f>
        <v/>
      </c>
      <c r="C762" s="61" t="str">
        <f>IF($B762="","",IF($B$744="","",IF($F$4=1,SUMIFS(SAÍDAS[Valor],SAÍDAS[Categoria],$B$744,SAÍDAS[Status],"Concluído",SAÍDAS[Mês],C$5,SAÍDAS[Ano],$B$5,SAÍDAS[Subcategoria],$B762),SUMIFS(SAÍDAS[Valor],SAÍDAS[Categoria],$B$744,SAÍDAS[Mês],C$5,SAÍDAS[Ano],$B$5,SAÍDAS[Subcategoria],$B762))))</f>
        <v/>
      </c>
      <c r="D762" s="61" t="str">
        <f>IF($B762="","",IF($B$744="","",IF($F$4=1,SUMIFS(SAÍDAS[Valor],SAÍDAS[Categoria],$B$744,SAÍDAS[Status],"Concluído",SAÍDAS[Mês],D$5,SAÍDAS[Ano],$B$5,SAÍDAS[Subcategoria],$B762),SUMIFS(SAÍDAS[Valor],SAÍDAS[Categoria],$B$744,SAÍDAS[Mês],D$5,SAÍDAS[Ano],$B$5,SAÍDAS[Subcategoria],$B762))))</f>
        <v/>
      </c>
      <c r="E762" s="61" t="str">
        <f>IF($B762="","",IF($B$744="","",IF($F$4=1,SUMIFS(SAÍDAS[Valor],SAÍDAS[Categoria],$B$744,SAÍDAS[Status],"Concluído",SAÍDAS[Mês],E$5,SAÍDAS[Ano],$B$5,SAÍDAS[Subcategoria],$B762),SUMIFS(SAÍDAS[Valor],SAÍDAS[Categoria],$B$744,SAÍDAS[Mês],E$5,SAÍDAS[Ano],$B$5,SAÍDAS[Subcategoria],$B762))))</f>
        <v/>
      </c>
      <c r="F762" s="61" t="str">
        <f>IF($B762="","",IF($B$744="","",IF($F$4=1,SUMIFS(SAÍDAS[Valor],SAÍDAS[Categoria],$B$744,SAÍDAS[Status],"Concluído",SAÍDAS[Mês],F$5,SAÍDAS[Ano],$B$5,SAÍDAS[Subcategoria],$B762),SUMIFS(SAÍDAS[Valor],SAÍDAS[Categoria],$B$744,SAÍDAS[Mês],F$5,SAÍDAS[Ano],$B$5,SAÍDAS[Subcategoria],$B762))))</f>
        <v/>
      </c>
      <c r="G762" s="61" t="str">
        <f>IF($B762="","",IF($B$744="","",IF($F$4=1,SUMIFS(SAÍDAS[Valor],SAÍDAS[Categoria],$B$744,SAÍDAS[Status],"Concluído",SAÍDAS[Mês],G$5,SAÍDAS[Ano],$B$5,SAÍDAS[Subcategoria],$B762),SUMIFS(SAÍDAS[Valor],SAÍDAS[Categoria],$B$744,SAÍDAS[Mês],G$5,SAÍDAS[Ano],$B$5,SAÍDAS[Subcategoria],$B762))))</f>
        <v/>
      </c>
      <c r="H762" s="61" t="str">
        <f>IF($B762="","",IF($B$744="","",IF($F$4=1,SUMIFS(SAÍDAS[Valor],SAÍDAS[Categoria],$B$744,SAÍDAS[Status],"Concluído",SAÍDAS[Mês],H$5,SAÍDAS[Ano],$B$5,SAÍDAS[Subcategoria],$B762),SUMIFS(SAÍDAS[Valor],SAÍDAS[Categoria],$B$744,SAÍDAS[Mês],H$5,SAÍDAS[Ano],$B$5,SAÍDAS[Subcategoria],$B762))))</f>
        <v/>
      </c>
      <c r="I762" s="61" t="str">
        <f>IF($B762="","",IF($B$744="","",IF($F$4=1,SUMIFS(SAÍDAS[Valor],SAÍDAS[Categoria],$B$744,SAÍDAS[Status],"Concluído",SAÍDAS[Mês],I$5,SAÍDAS[Ano],$B$5,SAÍDAS[Subcategoria],$B762),SUMIFS(SAÍDAS[Valor],SAÍDAS[Categoria],$B$744,SAÍDAS[Mês],I$5,SAÍDAS[Ano],$B$5,SAÍDAS[Subcategoria],$B762))))</f>
        <v/>
      </c>
      <c r="J762" s="61" t="str">
        <f>IF($B762="","",IF($B$744="","",IF($F$4=1,SUMIFS(SAÍDAS[Valor],SAÍDAS[Categoria],$B$744,SAÍDAS[Status],"Concluído",SAÍDAS[Mês],J$5,SAÍDAS[Ano],$B$5,SAÍDAS[Subcategoria],$B762),SUMIFS(SAÍDAS[Valor],SAÍDAS[Categoria],$B$744,SAÍDAS[Mês],J$5,SAÍDAS[Ano],$B$5,SAÍDAS[Subcategoria],$B762))))</f>
        <v/>
      </c>
      <c r="K762" s="61" t="str">
        <f>IF($B762="","",IF($B$744="","",IF($F$4=1,SUMIFS(SAÍDAS[Valor],SAÍDAS[Categoria],$B$744,SAÍDAS[Status],"Concluído",SAÍDAS[Mês],K$5,SAÍDAS[Ano],$B$5,SAÍDAS[Subcategoria],$B762),SUMIFS(SAÍDAS[Valor],SAÍDAS[Categoria],$B$744,SAÍDAS[Mês],K$5,SAÍDAS[Ano],$B$5,SAÍDAS[Subcategoria],$B762))))</f>
        <v/>
      </c>
      <c r="L762" s="61" t="str">
        <f>IF($B762="","",IF($B$744="","",IF($F$4=1,SUMIFS(SAÍDAS[Valor],SAÍDAS[Categoria],$B$744,SAÍDAS[Status],"Concluído",SAÍDAS[Mês],L$5,SAÍDAS[Ano],$B$5,SAÍDAS[Subcategoria],$B762),SUMIFS(SAÍDAS[Valor],SAÍDAS[Categoria],$B$744,SAÍDAS[Mês],L$5,SAÍDAS[Ano],$B$5,SAÍDAS[Subcategoria],$B762))))</f>
        <v/>
      </c>
      <c r="M762" s="61" t="str">
        <f>IF($B762="","",IF($B$744="","",IF($F$4=1,SUMIFS(SAÍDAS[Valor],SAÍDAS[Categoria],$B$744,SAÍDAS[Status],"Concluído",SAÍDAS[Mês],M$5,SAÍDAS[Ano],$B$5,SAÍDAS[Subcategoria],$B762),SUMIFS(SAÍDAS[Valor],SAÍDAS[Categoria],$B$744,SAÍDAS[Mês],M$5,SAÍDAS[Ano],$B$5,SAÍDAS[Subcategoria],$B762))))</f>
        <v/>
      </c>
      <c r="N762" s="61" t="str">
        <f>IF($B762="","",IF($B$744="","",IF($F$4=1,SUMIFS(SAÍDAS[Valor],SAÍDAS[Categoria],$B$744,SAÍDAS[Status],"Concluído",SAÍDAS[Mês],N$5,SAÍDAS[Ano],$B$5,SAÍDAS[Subcategoria],$B762),SUMIFS(SAÍDAS[Valor],SAÍDAS[Categoria],$B$744,SAÍDAS[Mês],N$5,SAÍDAS[Ano],$B$5,SAÍDAS[Subcategoria],$B762))))</f>
        <v/>
      </c>
      <c r="O762" s="57">
        <f t="shared" si="33"/>
        <v>0</v>
      </c>
    </row>
    <row r="763" spans="2:15" x14ac:dyDescent="0.3">
      <c r="B763" s="93" t="str">
        <f>IF('PLANO DE CONTAS'!D179="","",'PLANO DE CONTAS'!D179)</f>
        <v/>
      </c>
      <c r="C763" s="61" t="str">
        <f>IF($B763="","",IF($B$744="","",IF($F$4=1,SUMIFS(SAÍDAS[Valor],SAÍDAS[Categoria],$B$744,SAÍDAS[Status],"Concluído",SAÍDAS[Mês],C$5,SAÍDAS[Ano],$B$5,SAÍDAS[Subcategoria],$B763),SUMIFS(SAÍDAS[Valor],SAÍDAS[Categoria],$B$744,SAÍDAS[Mês],C$5,SAÍDAS[Ano],$B$5,SAÍDAS[Subcategoria],$B763))))</f>
        <v/>
      </c>
      <c r="D763" s="61" t="str">
        <f>IF($B763="","",IF($B$744="","",IF($F$4=1,SUMIFS(SAÍDAS[Valor],SAÍDAS[Categoria],$B$744,SAÍDAS[Status],"Concluído",SAÍDAS[Mês],D$5,SAÍDAS[Ano],$B$5,SAÍDAS[Subcategoria],$B763),SUMIFS(SAÍDAS[Valor],SAÍDAS[Categoria],$B$744,SAÍDAS[Mês],D$5,SAÍDAS[Ano],$B$5,SAÍDAS[Subcategoria],$B763))))</f>
        <v/>
      </c>
      <c r="E763" s="61" t="str">
        <f>IF($B763="","",IF($B$744="","",IF($F$4=1,SUMIFS(SAÍDAS[Valor],SAÍDAS[Categoria],$B$744,SAÍDAS[Status],"Concluído",SAÍDAS[Mês],E$5,SAÍDAS[Ano],$B$5,SAÍDAS[Subcategoria],$B763),SUMIFS(SAÍDAS[Valor],SAÍDAS[Categoria],$B$744,SAÍDAS[Mês],E$5,SAÍDAS[Ano],$B$5,SAÍDAS[Subcategoria],$B763))))</f>
        <v/>
      </c>
      <c r="F763" s="61" t="str">
        <f>IF($B763="","",IF($B$744="","",IF($F$4=1,SUMIFS(SAÍDAS[Valor],SAÍDAS[Categoria],$B$744,SAÍDAS[Status],"Concluído",SAÍDAS[Mês],F$5,SAÍDAS[Ano],$B$5,SAÍDAS[Subcategoria],$B763),SUMIFS(SAÍDAS[Valor],SAÍDAS[Categoria],$B$744,SAÍDAS[Mês],F$5,SAÍDAS[Ano],$B$5,SAÍDAS[Subcategoria],$B763))))</f>
        <v/>
      </c>
      <c r="G763" s="61" t="str">
        <f>IF($B763="","",IF($B$744="","",IF($F$4=1,SUMIFS(SAÍDAS[Valor],SAÍDAS[Categoria],$B$744,SAÍDAS[Status],"Concluído",SAÍDAS[Mês],G$5,SAÍDAS[Ano],$B$5,SAÍDAS[Subcategoria],$B763),SUMIFS(SAÍDAS[Valor],SAÍDAS[Categoria],$B$744,SAÍDAS[Mês],G$5,SAÍDAS[Ano],$B$5,SAÍDAS[Subcategoria],$B763))))</f>
        <v/>
      </c>
      <c r="H763" s="61" t="str">
        <f>IF($B763="","",IF($B$744="","",IF($F$4=1,SUMIFS(SAÍDAS[Valor],SAÍDAS[Categoria],$B$744,SAÍDAS[Status],"Concluído",SAÍDAS[Mês],H$5,SAÍDAS[Ano],$B$5,SAÍDAS[Subcategoria],$B763),SUMIFS(SAÍDAS[Valor],SAÍDAS[Categoria],$B$744,SAÍDAS[Mês],H$5,SAÍDAS[Ano],$B$5,SAÍDAS[Subcategoria],$B763))))</f>
        <v/>
      </c>
      <c r="I763" s="61" t="str">
        <f>IF($B763="","",IF($B$744="","",IF($F$4=1,SUMIFS(SAÍDAS[Valor],SAÍDAS[Categoria],$B$744,SAÍDAS[Status],"Concluído",SAÍDAS[Mês],I$5,SAÍDAS[Ano],$B$5,SAÍDAS[Subcategoria],$B763),SUMIFS(SAÍDAS[Valor],SAÍDAS[Categoria],$B$744,SAÍDAS[Mês],I$5,SAÍDAS[Ano],$B$5,SAÍDAS[Subcategoria],$B763))))</f>
        <v/>
      </c>
      <c r="J763" s="61" t="str">
        <f>IF($B763="","",IF($B$744="","",IF($F$4=1,SUMIFS(SAÍDAS[Valor],SAÍDAS[Categoria],$B$744,SAÍDAS[Status],"Concluído",SAÍDAS[Mês],J$5,SAÍDAS[Ano],$B$5,SAÍDAS[Subcategoria],$B763),SUMIFS(SAÍDAS[Valor],SAÍDAS[Categoria],$B$744,SAÍDAS[Mês],J$5,SAÍDAS[Ano],$B$5,SAÍDAS[Subcategoria],$B763))))</f>
        <v/>
      </c>
      <c r="K763" s="61" t="str">
        <f>IF($B763="","",IF($B$744="","",IF($F$4=1,SUMIFS(SAÍDAS[Valor],SAÍDAS[Categoria],$B$744,SAÍDAS[Status],"Concluído",SAÍDAS[Mês],K$5,SAÍDAS[Ano],$B$5,SAÍDAS[Subcategoria],$B763),SUMIFS(SAÍDAS[Valor],SAÍDAS[Categoria],$B$744,SAÍDAS[Mês],K$5,SAÍDAS[Ano],$B$5,SAÍDAS[Subcategoria],$B763))))</f>
        <v/>
      </c>
      <c r="L763" s="61" t="str">
        <f>IF($B763="","",IF($B$744="","",IF($F$4=1,SUMIFS(SAÍDAS[Valor],SAÍDAS[Categoria],$B$744,SAÍDAS[Status],"Concluído",SAÍDAS[Mês],L$5,SAÍDAS[Ano],$B$5,SAÍDAS[Subcategoria],$B763),SUMIFS(SAÍDAS[Valor],SAÍDAS[Categoria],$B$744,SAÍDAS[Mês],L$5,SAÍDAS[Ano],$B$5,SAÍDAS[Subcategoria],$B763))))</f>
        <v/>
      </c>
      <c r="M763" s="61" t="str">
        <f>IF($B763="","",IF($B$744="","",IF($F$4=1,SUMIFS(SAÍDAS[Valor],SAÍDAS[Categoria],$B$744,SAÍDAS[Status],"Concluído",SAÍDAS[Mês],M$5,SAÍDAS[Ano],$B$5,SAÍDAS[Subcategoria],$B763),SUMIFS(SAÍDAS[Valor],SAÍDAS[Categoria],$B$744,SAÍDAS[Mês],M$5,SAÍDAS[Ano],$B$5,SAÍDAS[Subcategoria],$B763))))</f>
        <v/>
      </c>
      <c r="N763" s="61" t="str">
        <f>IF($B763="","",IF($B$744="","",IF($F$4=1,SUMIFS(SAÍDAS[Valor],SAÍDAS[Categoria],$B$744,SAÍDAS[Status],"Concluído",SAÍDAS[Mês],N$5,SAÍDAS[Ano],$B$5,SAÍDAS[Subcategoria],$B763),SUMIFS(SAÍDAS[Valor],SAÍDAS[Categoria],$B$744,SAÍDAS[Mês],N$5,SAÍDAS[Ano],$B$5,SAÍDAS[Subcategoria],$B763))))</f>
        <v/>
      </c>
      <c r="O763" s="57">
        <f t="shared" si="33"/>
        <v>0</v>
      </c>
    </row>
    <row r="764" spans="2:15" x14ac:dyDescent="0.3">
      <c r="B764" s="93" t="str">
        <f>IF('PLANO DE CONTAS'!D180="","",'PLANO DE CONTAS'!D180)</f>
        <v/>
      </c>
      <c r="C764" s="61" t="str">
        <f>IF($B764="","",IF($B$744="","",IF($F$4=1,SUMIFS(SAÍDAS[Valor],SAÍDAS[Categoria],$B$744,SAÍDAS[Status],"Concluído",SAÍDAS[Mês],C$5,SAÍDAS[Ano],$B$5,SAÍDAS[Subcategoria],$B764),SUMIFS(SAÍDAS[Valor],SAÍDAS[Categoria],$B$744,SAÍDAS[Mês],C$5,SAÍDAS[Ano],$B$5,SAÍDAS[Subcategoria],$B764))))</f>
        <v/>
      </c>
      <c r="D764" s="61" t="str">
        <f>IF($B764="","",IF($B$744="","",IF($F$4=1,SUMIFS(SAÍDAS[Valor],SAÍDAS[Categoria],$B$744,SAÍDAS[Status],"Concluído",SAÍDAS[Mês],D$5,SAÍDAS[Ano],$B$5,SAÍDAS[Subcategoria],$B764),SUMIFS(SAÍDAS[Valor],SAÍDAS[Categoria],$B$744,SAÍDAS[Mês],D$5,SAÍDAS[Ano],$B$5,SAÍDAS[Subcategoria],$B764))))</f>
        <v/>
      </c>
      <c r="E764" s="61" t="str">
        <f>IF($B764="","",IF($B$744="","",IF($F$4=1,SUMIFS(SAÍDAS[Valor],SAÍDAS[Categoria],$B$744,SAÍDAS[Status],"Concluído",SAÍDAS[Mês],E$5,SAÍDAS[Ano],$B$5,SAÍDAS[Subcategoria],$B764),SUMIFS(SAÍDAS[Valor],SAÍDAS[Categoria],$B$744,SAÍDAS[Mês],E$5,SAÍDAS[Ano],$B$5,SAÍDAS[Subcategoria],$B764))))</f>
        <v/>
      </c>
      <c r="F764" s="61" t="str">
        <f>IF($B764="","",IF($B$744="","",IF($F$4=1,SUMIFS(SAÍDAS[Valor],SAÍDAS[Categoria],$B$744,SAÍDAS[Status],"Concluído",SAÍDAS[Mês],F$5,SAÍDAS[Ano],$B$5,SAÍDAS[Subcategoria],$B764),SUMIFS(SAÍDAS[Valor],SAÍDAS[Categoria],$B$744,SAÍDAS[Mês],F$5,SAÍDAS[Ano],$B$5,SAÍDAS[Subcategoria],$B764))))</f>
        <v/>
      </c>
      <c r="G764" s="61" t="str">
        <f>IF($B764="","",IF($B$744="","",IF($F$4=1,SUMIFS(SAÍDAS[Valor],SAÍDAS[Categoria],$B$744,SAÍDAS[Status],"Concluído",SAÍDAS[Mês],G$5,SAÍDAS[Ano],$B$5,SAÍDAS[Subcategoria],$B764),SUMIFS(SAÍDAS[Valor],SAÍDAS[Categoria],$B$744,SAÍDAS[Mês],G$5,SAÍDAS[Ano],$B$5,SAÍDAS[Subcategoria],$B764))))</f>
        <v/>
      </c>
      <c r="H764" s="61" t="str">
        <f>IF($B764="","",IF($B$744="","",IF($F$4=1,SUMIFS(SAÍDAS[Valor],SAÍDAS[Categoria],$B$744,SAÍDAS[Status],"Concluído",SAÍDAS[Mês],H$5,SAÍDAS[Ano],$B$5,SAÍDAS[Subcategoria],$B764),SUMIFS(SAÍDAS[Valor],SAÍDAS[Categoria],$B$744,SAÍDAS[Mês],H$5,SAÍDAS[Ano],$B$5,SAÍDAS[Subcategoria],$B764))))</f>
        <v/>
      </c>
      <c r="I764" s="61" t="str">
        <f>IF($B764="","",IF($B$744="","",IF($F$4=1,SUMIFS(SAÍDAS[Valor],SAÍDAS[Categoria],$B$744,SAÍDAS[Status],"Concluído",SAÍDAS[Mês],I$5,SAÍDAS[Ano],$B$5,SAÍDAS[Subcategoria],$B764),SUMIFS(SAÍDAS[Valor],SAÍDAS[Categoria],$B$744,SAÍDAS[Mês],I$5,SAÍDAS[Ano],$B$5,SAÍDAS[Subcategoria],$B764))))</f>
        <v/>
      </c>
      <c r="J764" s="61" t="str">
        <f>IF($B764="","",IF($B$744="","",IF($F$4=1,SUMIFS(SAÍDAS[Valor],SAÍDAS[Categoria],$B$744,SAÍDAS[Status],"Concluído",SAÍDAS[Mês],J$5,SAÍDAS[Ano],$B$5,SAÍDAS[Subcategoria],$B764),SUMIFS(SAÍDAS[Valor],SAÍDAS[Categoria],$B$744,SAÍDAS[Mês],J$5,SAÍDAS[Ano],$B$5,SAÍDAS[Subcategoria],$B764))))</f>
        <v/>
      </c>
      <c r="K764" s="61" t="str">
        <f>IF($B764="","",IF($B$744="","",IF($F$4=1,SUMIFS(SAÍDAS[Valor],SAÍDAS[Categoria],$B$744,SAÍDAS[Status],"Concluído",SAÍDAS[Mês],K$5,SAÍDAS[Ano],$B$5,SAÍDAS[Subcategoria],$B764),SUMIFS(SAÍDAS[Valor],SAÍDAS[Categoria],$B$744,SAÍDAS[Mês],K$5,SAÍDAS[Ano],$B$5,SAÍDAS[Subcategoria],$B764))))</f>
        <v/>
      </c>
      <c r="L764" s="61" t="str">
        <f>IF($B764="","",IF($B$744="","",IF($F$4=1,SUMIFS(SAÍDAS[Valor],SAÍDAS[Categoria],$B$744,SAÍDAS[Status],"Concluído",SAÍDAS[Mês],L$5,SAÍDAS[Ano],$B$5,SAÍDAS[Subcategoria],$B764),SUMIFS(SAÍDAS[Valor],SAÍDAS[Categoria],$B$744,SAÍDAS[Mês],L$5,SAÍDAS[Ano],$B$5,SAÍDAS[Subcategoria],$B764))))</f>
        <v/>
      </c>
      <c r="M764" s="61" t="str">
        <f>IF($B764="","",IF($B$744="","",IF($F$4=1,SUMIFS(SAÍDAS[Valor],SAÍDAS[Categoria],$B$744,SAÍDAS[Status],"Concluído",SAÍDAS[Mês],M$5,SAÍDAS[Ano],$B$5,SAÍDAS[Subcategoria],$B764),SUMIFS(SAÍDAS[Valor],SAÍDAS[Categoria],$B$744,SAÍDAS[Mês],M$5,SAÍDAS[Ano],$B$5,SAÍDAS[Subcategoria],$B764))))</f>
        <v/>
      </c>
      <c r="N764" s="61" t="str">
        <f>IF($B764="","",IF($B$744="","",IF($F$4=1,SUMIFS(SAÍDAS[Valor],SAÍDAS[Categoria],$B$744,SAÍDAS[Status],"Concluído",SAÍDAS[Mês],N$5,SAÍDAS[Ano],$B$5,SAÍDAS[Subcategoria],$B764),SUMIFS(SAÍDAS[Valor],SAÍDAS[Categoria],$B$744,SAÍDAS[Mês],N$5,SAÍDAS[Ano],$B$5,SAÍDAS[Subcategoria],$B764))))</f>
        <v/>
      </c>
      <c r="O764" s="57">
        <f t="shared" si="33"/>
        <v>0</v>
      </c>
    </row>
    <row r="765" spans="2:15" x14ac:dyDescent="0.3">
      <c r="B765" s="92" t="str">
        <f>IF('PLANO DE CONTAS'!F160="","",'PLANO DE CONTAS'!F160)</f>
        <v/>
      </c>
      <c r="C765" s="95" t="str">
        <f>IF($B765="","",IF($F$4=1,SUMIFS(SAÍDAS[Valor],SAÍDAS[Categoria],$B765,SAÍDAS[Status],"Concluído",SAÍDAS[Mês],C$5,SAÍDAS[Ano],$B$5),SUMIFS(SAÍDAS[Valor],SAÍDAS[Categoria],$B765,SAÍDAS[Mês],C$5,SAÍDAS[Ano],$B$5)))</f>
        <v/>
      </c>
      <c r="D765" s="95" t="str">
        <f>IF($B765="","",IF($F$4=1,SUMIFS(SAÍDAS[Valor],SAÍDAS[Categoria],$B765,SAÍDAS[Status],"Concluído",SAÍDAS[Mês],D$5,SAÍDAS[Ano],$B$5),SUMIFS(SAÍDAS[Valor],SAÍDAS[Categoria],$B765,SAÍDAS[Mês],D$5,SAÍDAS[Ano],$B$5)))</f>
        <v/>
      </c>
      <c r="E765" s="95" t="str">
        <f>IF($B765="","",IF($F$4=1,SUMIFS(SAÍDAS[Valor],SAÍDAS[Categoria],$B765,SAÍDAS[Status],"Concluído",SAÍDAS[Mês],E$5,SAÍDAS[Ano],$B$5),SUMIFS(SAÍDAS[Valor],SAÍDAS[Categoria],$B765,SAÍDAS[Mês],E$5,SAÍDAS[Ano],$B$5)))</f>
        <v/>
      </c>
      <c r="F765" s="95" t="str">
        <f>IF($B765="","",IF($F$4=1,SUMIFS(SAÍDAS[Valor],SAÍDAS[Categoria],$B765,SAÍDAS[Status],"Concluído",SAÍDAS[Mês],F$5,SAÍDAS[Ano],$B$5),SUMIFS(SAÍDAS[Valor],SAÍDAS[Categoria],$B765,SAÍDAS[Mês],F$5,SAÍDAS[Ano],$B$5)))</f>
        <v/>
      </c>
      <c r="G765" s="95" t="str">
        <f>IF($B765="","",IF($F$4=1,SUMIFS(SAÍDAS[Valor],SAÍDAS[Categoria],$B765,SAÍDAS[Status],"Concluído",SAÍDAS[Mês],G$5,SAÍDAS[Ano],$B$5),SUMIFS(SAÍDAS[Valor],SAÍDAS[Categoria],$B765,SAÍDAS[Mês],G$5,SAÍDAS[Ano],$B$5)))</f>
        <v/>
      </c>
      <c r="H765" s="95" t="str">
        <f>IF($B765="","",IF($F$4=1,SUMIFS(SAÍDAS[Valor],SAÍDAS[Categoria],$B765,SAÍDAS[Status],"Concluído",SAÍDAS[Mês],H$5,SAÍDAS[Ano],$B$5),SUMIFS(SAÍDAS[Valor],SAÍDAS[Categoria],$B765,SAÍDAS[Mês],H$5,SAÍDAS[Ano],$B$5)))</f>
        <v/>
      </c>
      <c r="I765" s="95" t="str">
        <f>IF($B765="","",IF($F$4=1,SUMIFS(SAÍDAS[Valor],SAÍDAS[Categoria],$B765,SAÍDAS[Status],"Concluído",SAÍDAS[Mês],I$5,SAÍDAS[Ano],$B$5),SUMIFS(SAÍDAS[Valor],SAÍDAS[Categoria],$B765,SAÍDAS[Mês],I$5,SAÍDAS[Ano],$B$5)))</f>
        <v/>
      </c>
      <c r="J765" s="95" t="str">
        <f>IF($B765="","",IF($F$4=1,SUMIFS(SAÍDAS[Valor],SAÍDAS[Categoria],$B765,SAÍDAS[Status],"Concluído",SAÍDAS[Mês],J$5,SAÍDAS[Ano],$B$5),SUMIFS(SAÍDAS[Valor],SAÍDAS[Categoria],$B765,SAÍDAS[Mês],J$5,SAÍDAS[Ano],$B$5)))</f>
        <v/>
      </c>
      <c r="K765" s="95" t="str">
        <f>IF($B765="","",IF($F$4=1,SUMIFS(SAÍDAS[Valor],SAÍDAS[Categoria],$B765,SAÍDAS[Status],"Concluído",SAÍDAS[Mês],K$5,SAÍDAS[Ano],$B$5),SUMIFS(SAÍDAS[Valor],SAÍDAS[Categoria],$B765,SAÍDAS[Mês],K$5,SAÍDAS[Ano],$B$5)))</f>
        <v/>
      </c>
      <c r="L765" s="95" t="str">
        <f>IF($B765="","",IF($F$4=1,SUMIFS(SAÍDAS[Valor],SAÍDAS[Categoria],$B765,SAÍDAS[Status],"Concluído",SAÍDAS[Mês],L$5,SAÍDAS[Ano],$B$5),SUMIFS(SAÍDAS[Valor],SAÍDAS[Categoria],$B765,SAÍDAS[Mês],L$5,SAÍDAS[Ano],$B$5)))</f>
        <v/>
      </c>
      <c r="M765" s="95" t="str">
        <f>IF($B765="","",IF($F$4=1,SUMIFS(SAÍDAS[Valor],SAÍDAS[Categoria],$B765,SAÍDAS[Status],"Concluído",SAÍDAS[Mês],M$5,SAÍDAS[Ano],$B$5),SUMIFS(SAÍDAS[Valor],SAÍDAS[Categoria],$B765,SAÍDAS[Mês],M$5,SAÍDAS[Ano],$B$5)))</f>
        <v/>
      </c>
      <c r="N765" s="95" t="str">
        <f>IF($B765="","",IF($F$4=1,SUMIFS(SAÍDAS[Valor],SAÍDAS[Categoria],$B765,SAÍDAS[Status],"Concluído",SAÍDAS[Mês],N$5,SAÍDAS[Ano],$B$5),SUMIFS(SAÍDAS[Valor],SAÍDAS[Categoria],$B765,SAÍDAS[Mês],N$5,SAÍDAS[Ano],$B$5)))</f>
        <v/>
      </c>
      <c r="O765" s="57">
        <f t="shared" ref="O765:O829" si="34">SUBTOTAL(9,C765,D765,E765,F765,G765,H765,I765,J765,K765,L765,M765,N765)</f>
        <v>0</v>
      </c>
    </row>
    <row r="766" spans="2:15" x14ac:dyDescent="0.3">
      <c r="B766" s="93" t="str">
        <f>IF('PLANO DE CONTAS'!F161="","",'PLANO DE CONTAS'!F161)</f>
        <v/>
      </c>
      <c r="C766" s="61" t="str">
        <f>IF($B766="","",IF($B$765="","",IF($F$4=1,SUMIFS(SAÍDAS[Valor],SAÍDAS[Categoria],$B$765,SAÍDAS[Status],"Concluído",SAÍDAS[Mês],C$5,SAÍDAS[Ano],$B$5,SAÍDAS[Subcategoria],$B766),SUMIFS(SAÍDAS[Valor],SAÍDAS[Categoria],$B$765,SAÍDAS[Mês],C$5,SAÍDAS[Ano],$B$5,SAÍDAS[Subcategoria],$B766))))</f>
        <v/>
      </c>
      <c r="D766" s="61" t="str">
        <f>IF($B766="","",IF($B$765="","",IF($F$4=1,SUMIFS(SAÍDAS[Valor],SAÍDAS[Categoria],$B$765,SAÍDAS[Status],"Concluído",SAÍDAS[Mês],D$5,SAÍDAS[Ano],$B$5,SAÍDAS[Subcategoria],$B766),SUMIFS(SAÍDAS[Valor],SAÍDAS[Categoria],$B$765,SAÍDAS[Mês],D$5,SAÍDAS[Ano],$B$5,SAÍDAS[Subcategoria],$B766))))</f>
        <v/>
      </c>
      <c r="E766" s="61" t="str">
        <f>IF($B766="","",IF($B$765="","",IF($F$4=1,SUMIFS(SAÍDAS[Valor],SAÍDAS[Categoria],$B$765,SAÍDAS[Status],"Concluído",SAÍDAS[Mês],E$5,SAÍDAS[Ano],$B$5,SAÍDAS[Subcategoria],$B766),SUMIFS(SAÍDAS[Valor],SAÍDAS[Categoria],$B$765,SAÍDAS[Mês],E$5,SAÍDAS[Ano],$B$5,SAÍDAS[Subcategoria],$B766))))</f>
        <v/>
      </c>
      <c r="F766" s="61" t="str">
        <f>IF($B766="","",IF($B$765="","",IF($F$4=1,SUMIFS(SAÍDAS[Valor],SAÍDAS[Categoria],$B$765,SAÍDAS[Status],"Concluído",SAÍDAS[Mês],F$5,SAÍDAS[Ano],$B$5,SAÍDAS[Subcategoria],$B766),SUMIFS(SAÍDAS[Valor],SAÍDAS[Categoria],$B$765,SAÍDAS[Mês],F$5,SAÍDAS[Ano],$B$5,SAÍDAS[Subcategoria],$B766))))</f>
        <v/>
      </c>
      <c r="G766" s="61" t="str">
        <f>IF($B766="","",IF($B$765="","",IF($F$4=1,SUMIFS(SAÍDAS[Valor],SAÍDAS[Categoria],$B$765,SAÍDAS[Status],"Concluído",SAÍDAS[Mês],G$5,SAÍDAS[Ano],$B$5,SAÍDAS[Subcategoria],$B766),SUMIFS(SAÍDAS[Valor],SAÍDAS[Categoria],$B$765,SAÍDAS[Mês],G$5,SAÍDAS[Ano],$B$5,SAÍDAS[Subcategoria],$B766))))</f>
        <v/>
      </c>
      <c r="H766" s="61" t="str">
        <f>IF($B766="","",IF($B$765="","",IF($F$4=1,SUMIFS(SAÍDAS[Valor],SAÍDAS[Categoria],$B$765,SAÍDAS[Status],"Concluído",SAÍDAS[Mês],H$5,SAÍDAS[Ano],$B$5,SAÍDAS[Subcategoria],$B766),SUMIFS(SAÍDAS[Valor],SAÍDAS[Categoria],$B$765,SAÍDAS[Mês],H$5,SAÍDAS[Ano],$B$5,SAÍDAS[Subcategoria],$B766))))</f>
        <v/>
      </c>
      <c r="I766" s="61" t="str">
        <f>IF($B766="","",IF($B$765="","",IF($F$4=1,SUMIFS(SAÍDAS[Valor],SAÍDAS[Categoria],$B$765,SAÍDAS[Status],"Concluído",SAÍDAS[Mês],I$5,SAÍDAS[Ano],$B$5,SAÍDAS[Subcategoria],$B766),SUMIFS(SAÍDAS[Valor],SAÍDAS[Categoria],$B$765,SAÍDAS[Mês],I$5,SAÍDAS[Ano],$B$5,SAÍDAS[Subcategoria],$B766))))</f>
        <v/>
      </c>
      <c r="J766" s="61" t="str">
        <f>IF($B766="","",IF($B$765="","",IF($F$4=1,SUMIFS(SAÍDAS[Valor],SAÍDAS[Categoria],$B$765,SAÍDAS[Status],"Concluído",SAÍDAS[Mês],J$5,SAÍDAS[Ano],$B$5,SAÍDAS[Subcategoria],$B766),SUMIFS(SAÍDAS[Valor],SAÍDAS[Categoria],$B$765,SAÍDAS[Mês],J$5,SAÍDAS[Ano],$B$5,SAÍDAS[Subcategoria],$B766))))</f>
        <v/>
      </c>
      <c r="K766" s="61" t="str">
        <f>IF($B766="","",IF($B$765="","",IF($F$4=1,SUMIFS(SAÍDAS[Valor],SAÍDAS[Categoria],$B$765,SAÍDAS[Status],"Concluído",SAÍDAS[Mês],K$5,SAÍDAS[Ano],$B$5,SAÍDAS[Subcategoria],$B766),SUMIFS(SAÍDAS[Valor],SAÍDAS[Categoria],$B$765,SAÍDAS[Mês],K$5,SAÍDAS[Ano],$B$5,SAÍDAS[Subcategoria],$B766))))</f>
        <v/>
      </c>
      <c r="L766" s="61" t="str">
        <f>IF($B766="","",IF($B$765="","",IF($F$4=1,SUMIFS(SAÍDAS[Valor],SAÍDAS[Categoria],$B$765,SAÍDAS[Status],"Concluído",SAÍDAS[Mês],L$5,SAÍDAS[Ano],$B$5,SAÍDAS[Subcategoria],$B766),SUMIFS(SAÍDAS[Valor],SAÍDAS[Categoria],$B$765,SAÍDAS[Mês],L$5,SAÍDAS[Ano],$B$5,SAÍDAS[Subcategoria],$B766))))</f>
        <v/>
      </c>
      <c r="M766" s="61" t="str">
        <f>IF($B766="","",IF($B$765="","",IF($F$4=1,SUMIFS(SAÍDAS[Valor],SAÍDAS[Categoria],$B$765,SAÍDAS[Status],"Concluído",SAÍDAS[Mês],M$5,SAÍDAS[Ano],$B$5,SAÍDAS[Subcategoria],$B766),SUMIFS(SAÍDAS[Valor],SAÍDAS[Categoria],$B$765,SAÍDAS[Mês],M$5,SAÍDAS[Ano],$B$5,SAÍDAS[Subcategoria],$B766))))</f>
        <v/>
      </c>
      <c r="N766" s="61" t="str">
        <f>IF($B766="","",IF($B$765="","",IF($F$4=1,SUMIFS(SAÍDAS[Valor],SAÍDAS[Categoria],$B$765,SAÍDAS[Status],"Concluído",SAÍDAS[Mês],N$5,SAÍDAS[Ano],$B$5,SAÍDAS[Subcategoria],$B766),SUMIFS(SAÍDAS[Valor],SAÍDAS[Categoria],$B$765,SAÍDAS[Mês],N$5,SAÍDAS[Ano],$B$5,SAÍDAS[Subcategoria],$B766))))</f>
        <v/>
      </c>
      <c r="O766" s="57">
        <f t="shared" si="34"/>
        <v>0</v>
      </c>
    </row>
    <row r="767" spans="2:15" x14ac:dyDescent="0.3">
      <c r="B767" s="93" t="str">
        <f>IF('PLANO DE CONTAS'!F162="","",'PLANO DE CONTAS'!F162)</f>
        <v/>
      </c>
      <c r="C767" s="61" t="str">
        <f>IF($B767="","",IF($B$765="","",IF($F$4=1,SUMIFS(SAÍDAS[Valor],SAÍDAS[Categoria],$B$765,SAÍDAS[Status],"Concluído",SAÍDAS[Mês],C$5,SAÍDAS[Ano],$B$5,SAÍDAS[Subcategoria],$B767),SUMIFS(SAÍDAS[Valor],SAÍDAS[Categoria],$B$765,SAÍDAS[Mês],C$5,SAÍDAS[Ano],$B$5,SAÍDAS[Subcategoria],$B767))))</f>
        <v/>
      </c>
      <c r="D767" s="61" t="str">
        <f>IF($B767="","",IF($B$765="","",IF($F$4=1,SUMIFS(SAÍDAS[Valor],SAÍDAS[Categoria],$B$765,SAÍDAS[Status],"Concluído",SAÍDAS[Mês],D$5,SAÍDAS[Ano],$B$5,SAÍDAS[Subcategoria],$B767),SUMIFS(SAÍDAS[Valor],SAÍDAS[Categoria],$B$765,SAÍDAS[Mês],D$5,SAÍDAS[Ano],$B$5,SAÍDAS[Subcategoria],$B767))))</f>
        <v/>
      </c>
      <c r="E767" s="61" t="str">
        <f>IF($B767="","",IF($B$765="","",IF($F$4=1,SUMIFS(SAÍDAS[Valor],SAÍDAS[Categoria],$B$765,SAÍDAS[Status],"Concluído",SAÍDAS[Mês],E$5,SAÍDAS[Ano],$B$5,SAÍDAS[Subcategoria],$B767),SUMIFS(SAÍDAS[Valor],SAÍDAS[Categoria],$B$765,SAÍDAS[Mês],E$5,SAÍDAS[Ano],$B$5,SAÍDAS[Subcategoria],$B767))))</f>
        <v/>
      </c>
      <c r="F767" s="61" t="str">
        <f>IF($B767="","",IF($B$765="","",IF($F$4=1,SUMIFS(SAÍDAS[Valor],SAÍDAS[Categoria],$B$765,SAÍDAS[Status],"Concluído",SAÍDAS[Mês],F$5,SAÍDAS[Ano],$B$5,SAÍDAS[Subcategoria],$B767),SUMIFS(SAÍDAS[Valor],SAÍDAS[Categoria],$B$765,SAÍDAS[Mês],F$5,SAÍDAS[Ano],$B$5,SAÍDAS[Subcategoria],$B767))))</f>
        <v/>
      </c>
      <c r="G767" s="61" t="str">
        <f>IF($B767="","",IF($B$765="","",IF($F$4=1,SUMIFS(SAÍDAS[Valor],SAÍDAS[Categoria],$B$765,SAÍDAS[Status],"Concluído",SAÍDAS[Mês],G$5,SAÍDAS[Ano],$B$5,SAÍDAS[Subcategoria],$B767),SUMIFS(SAÍDAS[Valor],SAÍDAS[Categoria],$B$765,SAÍDAS[Mês],G$5,SAÍDAS[Ano],$B$5,SAÍDAS[Subcategoria],$B767))))</f>
        <v/>
      </c>
      <c r="H767" s="61" t="str">
        <f>IF($B767="","",IF($B$765="","",IF($F$4=1,SUMIFS(SAÍDAS[Valor],SAÍDAS[Categoria],$B$765,SAÍDAS[Status],"Concluído",SAÍDAS[Mês],H$5,SAÍDAS[Ano],$B$5,SAÍDAS[Subcategoria],$B767),SUMIFS(SAÍDAS[Valor],SAÍDAS[Categoria],$B$765,SAÍDAS[Mês],H$5,SAÍDAS[Ano],$B$5,SAÍDAS[Subcategoria],$B767))))</f>
        <v/>
      </c>
      <c r="I767" s="61" t="str">
        <f>IF($B767="","",IF($B$765="","",IF($F$4=1,SUMIFS(SAÍDAS[Valor],SAÍDAS[Categoria],$B$765,SAÍDAS[Status],"Concluído",SAÍDAS[Mês],I$5,SAÍDAS[Ano],$B$5,SAÍDAS[Subcategoria],$B767),SUMIFS(SAÍDAS[Valor],SAÍDAS[Categoria],$B$765,SAÍDAS[Mês],I$5,SAÍDAS[Ano],$B$5,SAÍDAS[Subcategoria],$B767))))</f>
        <v/>
      </c>
      <c r="J767" s="61" t="str">
        <f>IF($B767="","",IF($B$765="","",IF($F$4=1,SUMIFS(SAÍDAS[Valor],SAÍDAS[Categoria],$B$765,SAÍDAS[Status],"Concluído",SAÍDAS[Mês],J$5,SAÍDAS[Ano],$B$5,SAÍDAS[Subcategoria],$B767),SUMIFS(SAÍDAS[Valor],SAÍDAS[Categoria],$B$765,SAÍDAS[Mês],J$5,SAÍDAS[Ano],$B$5,SAÍDAS[Subcategoria],$B767))))</f>
        <v/>
      </c>
      <c r="K767" s="61" t="str">
        <f>IF($B767="","",IF($B$765="","",IF($F$4=1,SUMIFS(SAÍDAS[Valor],SAÍDAS[Categoria],$B$765,SAÍDAS[Status],"Concluído",SAÍDAS[Mês],K$5,SAÍDAS[Ano],$B$5,SAÍDAS[Subcategoria],$B767),SUMIFS(SAÍDAS[Valor],SAÍDAS[Categoria],$B$765,SAÍDAS[Mês],K$5,SAÍDAS[Ano],$B$5,SAÍDAS[Subcategoria],$B767))))</f>
        <v/>
      </c>
      <c r="L767" s="61" t="str">
        <f>IF($B767="","",IF($B$765="","",IF($F$4=1,SUMIFS(SAÍDAS[Valor],SAÍDAS[Categoria],$B$765,SAÍDAS[Status],"Concluído",SAÍDAS[Mês],L$5,SAÍDAS[Ano],$B$5,SAÍDAS[Subcategoria],$B767),SUMIFS(SAÍDAS[Valor],SAÍDAS[Categoria],$B$765,SAÍDAS[Mês],L$5,SAÍDAS[Ano],$B$5,SAÍDAS[Subcategoria],$B767))))</f>
        <v/>
      </c>
      <c r="M767" s="61" t="str">
        <f>IF($B767="","",IF($B$765="","",IF($F$4=1,SUMIFS(SAÍDAS[Valor],SAÍDAS[Categoria],$B$765,SAÍDAS[Status],"Concluído",SAÍDAS[Mês],M$5,SAÍDAS[Ano],$B$5,SAÍDAS[Subcategoria],$B767),SUMIFS(SAÍDAS[Valor],SAÍDAS[Categoria],$B$765,SAÍDAS[Mês],M$5,SAÍDAS[Ano],$B$5,SAÍDAS[Subcategoria],$B767))))</f>
        <v/>
      </c>
      <c r="N767" s="61" t="str">
        <f>IF($B767="","",IF($B$765="","",IF($F$4=1,SUMIFS(SAÍDAS[Valor],SAÍDAS[Categoria],$B$765,SAÍDAS[Status],"Concluído",SAÍDAS[Mês],N$5,SAÍDAS[Ano],$B$5,SAÍDAS[Subcategoria],$B767),SUMIFS(SAÍDAS[Valor],SAÍDAS[Categoria],$B$765,SAÍDAS[Mês],N$5,SAÍDAS[Ano],$B$5,SAÍDAS[Subcategoria],$B767))))</f>
        <v/>
      </c>
      <c r="O767" s="57">
        <f t="shared" ref="O767:O785" si="35">SUBTOTAL(9,C767,D767,E767,F767,G767,H767,I767,J767,K767,L767,M767,N767)</f>
        <v>0</v>
      </c>
    </row>
    <row r="768" spans="2:15" x14ac:dyDescent="0.3">
      <c r="B768" s="93" t="str">
        <f>IF('PLANO DE CONTAS'!F163="","",'PLANO DE CONTAS'!F163)</f>
        <v/>
      </c>
      <c r="C768" s="61" t="str">
        <f>IF($B768="","",IF($B$765="","",IF($F$4=1,SUMIFS(SAÍDAS[Valor],SAÍDAS[Categoria],$B$765,SAÍDAS[Status],"Concluído",SAÍDAS[Mês],C$5,SAÍDAS[Ano],$B$5,SAÍDAS[Subcategoria],$B768),SUMIFS(SAÍDAS[Valor],SAÍDAS[Categoria],$B$765,SAÍDAS[Mês],C$5,SAÍDAS[Ano],$B$5,SAÍDAS[Subcategoria],$B768))))</f>
        <v/>
      </c>
      <c r="D768" s="61" t="str">
        <f>IF($B768="","",IF($B$765="","",IF($F$4=1,SUMIFS(SAÍDAS[Valor],SAÍDAS[Categoria],$B$765,SAÍDAS[Status],"Concluído",SAÍDAS[Mês],D$5,SAÍDAS[Ano],$B$5,SAÍDAS[Subcategoria],$B768),SUMIFS(SAÍDAS[Valor],SAÍDAS[Categoria],$B$765,SAÍDAS[Mês],D$5,SAÍDAS[Ano],$B$5,SAÍDAS[Subcategoria],$B768))))</f>
        <v/>
      </c>
      <c r="E768" s="61" t="str">
        <f>IF($B768="","",IF($B$765="","",IF($F$4=1,SUMIFS(SAÍDAS[Valor],SAÍDAS[Categoria],$B$765,SAÍDAS[Status],"Concluído",SAÍDAS[Mês],E$5,SAÍDAS[Ano],$B$5,SAÍDAS[Subcategoria],$B768),SUMIFS(SAÍDAS[Valor],SAÍDAS[Categoria],$B$765,SAÍDAS[Mês],E$5,SAÍDAS[Ano],$B$5,SAÍDAS[Subcategoria],$B768))))</f>
        <v/>
      </c>
      <c r="F768" s="61" t="str">
        <f>IF($B768="","",IF($B$765="","",IF($F$4=1,SUMIFS(SAÍDAS[Valor],SAÍDAS[Categoria],$B$765,SAÍDAS[Status],"Concluído",SAÍDAS[Mês],F$5,SAÍDAS[Ano],$B$5,SAÍDAS[Subcategoria],$B768),SUMIFS(SAÍDAS[Valor],SAÍDAS[Categoria],$B$765,SAÍDAS[Mês],F$5,SAÍDAS[Ano],$B$5,SAÍDAS[Subcategoria],$B768))))</f>
        <v/>
      </c>
      <c r="G768" s="61" t="str">
        <f>IF($B768="","",IF($B$765="","",IF($F$4=1,SUMIFS(SAÍDAS[Valor],SAÍDAS[Categoria],$B$765,SAÍDAS[Status],"Concluído",SAÍDAS[Mês],G$5,SAÍDAS[Ano],$B$5,SAÍDAS[Subcategoria],$B768),SUMIFS(SAÍDAS[Valor],SAÍDAS[Categoria],$B$765,SAÍDAS[Mês],G$5,SAÍDAS[Ano],$B$5,SAÍDAS[Subcategoria],$B768))))</f>
        <v/>
      </c>
      <c r="H768" s="61" t="str">
        <f>IF($B768="","",IF($B$765="","",IF($F$4=1,SUMIFS(SAÍDAS[Valor],SAÍDAS[Categoria],$B$765,SAÍDAS[Status],"Concluído",SAÍDAS[Mês],H$5,SAÍDAS[Ano],$B$5,SAÍDAS[Subcategoria],$B768),SUMIFS(SAÍDAS[Valor],SAÍDAS[Categoria],$B$765,SAÍDAS[Mês],H$5,SAÍDAS[Ano],$B$5,SAÍDAS[Subcategoria],$B768))))</f>
        <v/>
      </c>
      <c r="I768" s="61" t="str">
        <f>IF($B768="","",IF($B$765="","",IF($F$4=1,SUMIFS(SAÍDAS[Valor],SAÍDAS[Categoria],$B$765,SAÍDAS[Status],"Concluído",SAÍDAS[Mês],I$5,SAÍDAS[Ano],$B$5,SAÍDAS[Subcategoria],$B768),SUMIFS(SAÍDAS[Valor],SAÍDAS[Categoria],$B$765,SAÍDAS[Mês],I$5,SAÍDAS[Ano],$B$5,SAÍDAS[Subcategoria],$B768))))</f>
        <v/>
      </c>
      <c r="J768" s="61" t="str">
        <f>IF($B768="","",IF($B$765="","",IF($F$4=1,SUMIFS(SAÍDAS[Valor],SAÍDAS[Categoria],$B$765,SAÍDAS[Status],"Concluído",SAÍDAS[Mês],J$5,SAÍDAS[Ano],$B$5,SAÍDAS[Subcategoria],$B768),SUMIFS(SAÍDAS[Valor],SAÍDAS[Categoria],$B$765,SAÍDAS[Mês],J$5,SAÍDAS[Ano],$B$5,SAÍDAS[Subcategoria],$B768))))</f>
        <v/>
      </c>
      <c r="K768" s="61" t="str">
        <f>IF($B768="","",IF($B$765="","",IF($F$4=1,SUMIFS(SAÍDAS[Valor],SAÍDAS[Categoria],$B$765,SAÍDAS[Status],"Concluído",SAÍDAS[Mês],K$5,SAÍDAS[Ano],$B$5,SAÍDAS[Subcategoria],$B768),SUMIFS(SAÍDAS[Valor],SAÍDAS[Categoria],$B$765,SAÍDAS[Mês],K$5,SAÍDAS[Ano],$B$5,SAÍDAS[Subcategoria],$B768))))</f>
        <v/>
      </c>
      <c r="L768" s="61" t="str">
        <f>IF($B768="","",IF($B$765="","",IF($F$4=1,SUMIFS(SAÍDAS[Valor],SAÍDAS[Categoria],$B$765,SAÍDAS[Status],"Concluído",SAÍDAS[Mês],L$5,SAÍDAS[Ano],$B$5,SAÍDAS[Subcategoria],$B768),SUMIFS(SAÍDAS[Valor],SAÍDAS[Categoria],$B$765,SAÍDAS[Mês],L$5,SAÍDAS[Ano],$B$5,SAÍDAS[Subcategoria],$B768))))</f>
        <v/>
      </c>
      <c r="M768" s="61" t="str">
        <f>IF($B768="","",IF($B$765="","",IF($F$4=1,SUMIFS(SAÍDAS[Valor],SAÍDAS[Categoria],$B$765,SAÍDAS[Status],"Concluído",SAÍDAS[Mês],M$5,SAÍDAS[Ano],$B$5,SAÍDAS[Subcategoria],$B768),SUMIFS(SAÍDAS[Valor],SAÍDAS[Categoria],$B$765,SAÍDAS[Mês],M$5,SAÍDAS[Ano],$B$5,SAÍDAS[Subcategoria],$B768))))</f>
        <v/>
      </c>
      <c r="N768" s="61" t="str">
        <f>IF($B768="","",IF($B$765="","",IF($F$4=1,SUMIFS(SAÍDAS[Valor],SAÍDAS[Categoria],$B$765,SAÍDAS[Status],"Concluído",SAÍDAS[Mês],N$5,SAÍDAS[Ano],$B$5,SAÍDAS[Subcategoria],$B768),SUMIFS(SAÍDAS[Valor],SAÍDAS[Categoria],$B$765,SAÍDAS[Mês],N$5,SAÍDAS[Ano],$B$5,SAÍDAS[Subcategoria],$B768))))</f>
        <v/>
      </c>
      <c r="O768" s="57">
        <f t="shared" si="35"/>
        <v>0</v>
      </c>
    </row>
    <row r="769" spans="2:15" x14ac:dyDescent="0.3">
      <c r="B769" s="93" t="str">
        <f>IF('PLANO DE CONTAS'!F164="","",'PLANO DE CONTAS'!F164)</f>
        <v/>
      </c>
      <c r="C769" s="61" t="str">
        <f>IF($B769="","",IF($B$765="","",IF($F$4=1,SUMIFS(SAÍDAS[Valor],SAÍDAS[Categoria],$B$765,SAÍDAS[Status],"Concluído",SAÍDAS[Mês],C$5,SAÍDAS[Ano],$B$5,SAÍDAS[Subcategoria],$B769),SUMIFS(SAÍDAS[Valor],SAÍDAS[Categoria],$B$765,SAÍDAS[Mês],C$5,SAÍDAS[Ano],$B$5,SAÍDAS[Subcategoria],$B769))))</f>
        <v/>
      </c>
      <c r="D769" s="61" t="str">
        <f>IF($B769="","",IF($B$765="","",IF($F$4=1,SUMIFS(SAÍDAS[Valor],SAÍDAS[Categoria],$B$765,SAÍDAS[Status],"Concluído",SAÍDAS[Mês],D$5,SAÍDAS[Ano],$B$5,SAÍDAS[Subcategoria],$B769),SUMIFS(SAÍDAS[Valor],SAÍDAS[Categoria],$B$765,SAÍDAS[Mês],D$5,SAÍDAS[Ano],$B$5,SAÍDAS[Subcategoria],$B769))))</f>
        <v/>
      </c>
      <c r="E769" s="61" t="str">
        <f>IF($B769="","",IF($B$765="","",IF($F$4=1,SUMIFS(SAÍDAS[Valor],SAÍDAS[Categoria],$B$765,SAÍDAS[Status],"Concluído",SAÍDAS[Mês],E$5,SAÍDAS[Ano],$B$5,SAÍDAS[Subcategoria],$B769),SUMIFS(SAÍDAS[Valor],SAÍDAS[Categoria],$B$765,SAÍDAS[Mês],E$5,SAÍDAS[Ano],$B$5,SAÍDAS[Subcategoria],$B769))))</f>
        <v/>
      </c>
      <c r="F769" s="61" t="str">
        <f>IF($B769="","",IF($B$765="","",IF($F$4=1,SUMIFS(SAÍDAS[Valor],SAÍDAS[Categoria],$B$765,SAÍDAS[Status],"Concluído",SAÍDAS[Mês],F$5,SAÍDAS[Ano],$B$5,SAÍDAS[Subcategoria],$B769),SUMIFS(SAÍDAS[Valor],SAÍDAS[Categoria],$B$765,SAÍDAS[Mês],F$5,SAÍDAS[Ano],$B$5,SAÍDAS[Subcategoria],$B769))))</f>
        <v/>
      </c>
      <c r="G769" s="61" t="str">
        <f>IF($B769="","",IF($B$765="","",IF($F$4=1,SUMIFS(SAÍDAS[Valor],SAÍDAS[Categoria],$B$765,SAÍDAS[Status],"Concluído",SAÍDAS[Mês],G$5,SAÍDAS[Ano],$B$5,SAÍDAS[Subcategoria],$B769),SUMIFS(SAÍDAS[Valor],SAÍDAS[Categoria],$B$765,SAÍDAS[Mês],G$5,SAÍDAS[Ano],$B$5,SAÍDAS[Subcategoria],$B769))))</f>
        <v/>
      </c>
      <c r="H769" s="61" t="str">
        <f>IF($B769="","",IF($B$765="","",IF($F$4=1,SUMIFS(SAÍDAS[Valor],SAÍDAS[Categoria],$B$765,SAÍDAS[Status],"Concluído",SAÍDAS[Mês],H$5,SAÍDAS[Ano],$B$5,SAÍDAS[Subcategoria],$B769),SUMIFS(SAÍDAS[Valor],SAÍDAS[Categoria],$B$765,SAÍDAS[Mês],H$5,SAÍDAS[Ano],$B$5,SAÍDAS[Subcategoria],$B769))))</f>
        <v/>
      </c>
      <c r="I769" s="61" t="str">
        <f>IF($B769="","",IF($B$765="","",IF($F$4=1,SUMIFS(SAÍDAS[Valor],SAÍDAS[Categoria],$B$765,SAÍDAS[Status],"Concluído",SAÍDAS[Mês],I$5,SAÍDAS[Ano],$B$5,SAÍDAS[Subcategoria],$B769),SUMIFS(SAÍDAS[Valor],SAÍDAS[Categoria],$B$765,SAÍDAS[Mês],I$5,SAÍDAS[Ano],$B$5,SAÍDAS[Subcategoria],$B769))))</f>
        <v/>
      </c>
      <c r="J769" s="61" t="str">
        <f>IF($B769="","",IF($B$765="","",IF($F$4=1,SUMIFS(SAÍDAS[Valor],SAÍDAS[Categoria],$B$765,SAÍDAS[Status],"Concluído",SAÍDAS[Mês],J$5,SAÍDAS[Ano],$B$5,SAÍDAS[Subcategoria],$B769),SUMIFS(SAÍDAS[Valor],SAÍDAS[Categoria],$B$765,SAÍDAS[Mês],J$5,SAÍDAS[Ano],$B$5,SAÍDAS[Subcategoria],$B769))))</f>
        <v/>
      </c>
      <c r="K769" s="61" t="str">
        <f>IF($B769="","",IF($B$765="","",IF($F$4=1,SUMIFS(SAÍDAS[Valor],SAÍDAS[Categoria],$B$765,SAÍDAS[Status],"Concluído",SAÍDAS[Mês],K$5,SAÍDAS[Ano],$B$5,SAÍDAS[Subcategoria],$B769),SUMIFS(SAÍDAS[Valor],SAÍDAS[Categoria],$B$765,SAÍDAS[Mês],K$5,SAÍDAS[Ano],$B$5,SAÍDAS[Subcategoria],$B769))))</f>
        <v/>
      </c>
      <c r="L769" s="61" t="str">
        <f>IF($B769="","",IF($B$765="","",IF($F$4=1,SUMIFS(SAÍDAS[Valor],SAÍDAS[Categoria],$B$765,SAÍDAS[Status],"Concluído",SAÍDAS[Mês],L$5,SAÍDAS[Ano],$B$5,SAÍDAS[Subcategoria],$B769),SUMIFS(SAÍDAS[Valor],SAÍDAS[Categoria],$B$765,SAÍDAS[Mês],L$5,SAÍDAS[Ano],$B$5,SAÍDAS[Subcategoria],$B769))))</f>
        <v/>
      </c>
      <c r="M769" s="61" t="str">
        <f>IF($B769="","",IF($B$765="","",IF($F$4=1,SUMIFS(SAÍDAS[Valor],SAÍDAS[Categoria],$B$765,SAÍDAS[Status],"Concluído",SAÍDAS[Mês],M$5,SAÍDAS[Ano],$B$5,SAÍDAS[Subcategoria],$B769),SUMIFS(SAÍDAS[Valor],SAÍDAS[Categoria],$B$765,SAÍDAS[Mês],M$5,SAÍDAS[Ano],$B$5,SAÍDAS[Subcategoria],$B769))))</f>
        <v/>
      </c>
      <c r="N769" s="61" t="str">
        <f>IF($B769="","",IF($B$765="","",IF($F$4=1,SUMIFS(SAÍDAS[Valor],SAÍDAS[Categoria],$B$765,SAÍDAS[Status],"Concluído",SAÍDAS[Mês],N$5,SAÍDAS[Ano],$B$5,SAÍDAS[Subcategoria],$B769),SUMIFS(SAÍDAS[Valor],SAÍDAS[Categoria],$B$765,SAÍDAS[Mês],N$5,SAÍDAS[Ano],$B$5,SAÍDAS[Subcategoria],$B769))))</f>
        <v/>
      </c>
      <c r="O769" s="57">
        <f t="shared" si="35"/>
        <v>0</v>
      </c>
    </row>
    <row r="770" spans="2:15" x14ac:dyDescent="0.3">
      <c r="B770" s="93" t="str">
        <f>IF('PLANO DE CONTAS'!F165="","",'PLANO DE CONTAS'!F165)</f>
        <v/>
      </c>
      <c r="C770" s="61" t="str">
        <f>IF($B770="","",IF($B$765="","",IF($F$4=1,SUMIFS(SAÍDAS[Valor],SAÍDAS[Categoria],$B$765,SAÍDAS[Status],"Concluído",SAÍDAS[Mês],C$5,SAÍDAS[Ano],$B$5,SAÍDAS[Subcategoria],$B770),SUMIFS(SAÍDAS[Valor],SAÍDAS[Categoria],$B$765,SAÍDAS[Mês],C$5,SAÍDAS[Ano],$B$5,SAÍDAS[Subcategoria],$B770))))</f>
        <v/>
      </c>
      <c r="D770" s="61" t="str">
        <f>IF($B770="","",IF($B$765="","",IF($F$4=1,SUMIFS(SAÍDAS[Valor],SAÍDAS[Categoria],$B$765,SAÍDAS[Status],"Concluído",SAÍDAS[Mês],D$5,SAÍDAS[Ano],$B$5,SAÍDAS[Subcategoria],$B770),SUMIFS(SAÍDAS[Valor],SAÍDAS[Categoria],$B$765,SAÍDAS[Mês],D$5,SAÍDAS[Ano],$B$5,SAÍDAS[Subcategoria],$B770))))</f>
        <v/>
      </c>
      <c r="E770" s="61" t="str">
        <f>IF($B770="","",IF($B$765="","",IF($F$4=1,SUMIFS(SAÍDAS[Valor],SAÍDAS[Categoria],$B$765,SAÍDAS[Status],"Concluído",SAÍDAS[Mês],E$5,SAÍDAS[Ano],$B$5,SAÍDAS[Subcategoria],$B770),SUMIFS(SAÍDAS[Valor],SAÍDAS[Categoria],$B$765,SAÍDAS[Mês],E$5,SAÍDAS[Ano],$B$5,SAÍDAS[Subcategoria],$B770))))</f>
        <v/>
      </c>
      <c r="F770" s="61" t="str">
        <f>IF($B770="","",IF($B$765="","",IF($F$4=1,SUMIFS(SAÍDAS[Valor],SAÍDAS[Categoria],$B$765,SAÍDAS[Status],"Concluído",SAÍDAS[Mês],F$5,SAÍDAS[Ano],$B$5,SAÍDAS[Subcategoria],$B770),SUMIFS(SAÍDAS[Valor],SAÍDAS[Categoria],$B$765,SAÍDAS[Mês],F$5,SAÍDAS[Ano],$B$5,SAÍDAS[Subcategoria],$B770))))</f>
        <v/>
      </c>
      <c r="G770" s="61" t="str">
        <f>IF($B770="","",IF($B$765="","",IF($F$4=1,SUMIFS(SAÍDAS[Valor],SAÍDAS[Categoria],$B$765,SAÍDAS[Status],"Concluído",SAÍDAS[Mês],G$5,SAÍDAS[Ano],$B$5,SAÍDAS[Subcategoria],$B770),SUMIFS(SAÍDAS[Valor],SAÍDAS[Categoria],$B$765,SAÍDAS[Mês],G$5,SAÍDAS[Ano],$B$5,SAÍDAS[Subcategoria],$B770))))</f>
        <v/>
      </c>
      <c r="H770" s="61" t="str">
        <f>IF($B770="","",IF($B$765="","",IF($F$4=1,SUMIFS(SAÍDAS[Valor],SAÍDAS[Categoria],$B$765,SAÍDAS[Status],"Concluído",SAÍDAS[Mês],H$5,SAÍDAS[Ano],$B$5,SAÍDAS[Subcategoria],$B770),SUMIFS(SAÍDAS[Valor],SAÍDAS[Categoria],$B$765,SAÍDAS[Mês],H$5,SAÍDAS[Ano],$B$5,SAÍDAS[Subcategoria],$B770))))</f>
        <v/>
      </c>
      <c r="I770" s="61" t="str">
        <f>IF($B770="","",IF($B$765="","",IF($F$4=1,SUMIFS(SAÍDAS[Valor],SAÍDAS[Categoria],$B$765,SAÍDAS[Status],"Concluído",SAÍDAS[Mês],I$5,SAÍDAS[Ano],$B$5,SAÍDAS[Subcategoria],$B770),SUMIFS(SAÍDAS[Valor],SAÍDAS[Categoria],$B$765,SAÍDAS[Mês],I$5,SAÍDAS[Ano],$B$5,SAÍDAS[Subcategoria],$B770))))</f>
        <v/>
      </c>
      <c r="J770" s="61" t="str">
        <f>IF($B770="","",IF($B$765="","",IF($F$4=1,SUMIFS(SAÍDAS[Valor],SAÍDAS[Categoria],$B$765,SAÍDAS[Status],"Concluído",SAÍDAS[Mês],J$5,SAÍDAS[Ano],$B$5,SAÍDAS[Subcategoria],$B770),SUMIFS(SAÍDAS[Valor],SAÍDAS[Categoria],$B$765,SAÍDAS[Mês],J$5,SAÍDAS[Ano],$B$5,SAÍDAS[Subcategoria],$B770))))</f>
        <v/>
      </c>
      <c r="K770" s="61" t="str">
        <f>IF($B770="","",IF($B$765="","",IF($F$4=1,SUMIFS(SAÍDAS[Valor],SAÍDAS[Categoria],$B$765,SAÍDAS[Status],"Concluído",SAÍDAS[Mês],K$5,SAÍDAS[Ano],$B$5,SAÍDAS[Subcategoria],$B770),SUMIFS(SAÍDAS[Valor],SAÍDAS[Categoria],$B$765,SAÍDAS[Mês],K$5,SAÍDAS[Ano],$B$5,SAÍDAS[Subcategoria],$B770))))</f>
        <v/>
      </c>
      <c r="L770" s="61" t="str">
        <f>IF($B770="","",IF($B$765="","",IF($F$4=1,SUMIFS(SAÍDAS[Valor],SAÍDAS[Categoria],$B$765,SAÍDAS[Status],"Concluído",SAÍDAS[Mês],L$5,SAÍDAS[Ano],$B$5,SAÍDAS[Subcategoria],$B770),SUMIFS(SAÍDAS[Valor],SAÍDAS[Categoria],$B$765,SAÍDAS[Mês],L$5,SAÍDAS[Ano],$B$5,SAÍDAS[Subcategoria],$B770))))</f>
        <v/>
      </c>
      <c r="M770" s="61" t="str">
        <f>IF($B770="","",IF($B$765="","",IF($F$4=1,SUMIFS(SAÍDAS[Valor],SAÍDAS[Categoria],$B$765,SAÍDAS[Status],"Concluído",SAÍDAS[Mês],M$5,SAÍDAS[Ano],$B$5,SAÍDAS[Subcategoria],$B770),SUMIFS(SAÍDAS[Valor],SAÍDAS[Categoria],$B$765,SAÍDAS[Mês],M$5,SAÍDAS[Ano],$B$5,SAÍDAS[Subcategoria],$B770))))</f>
        <v/>
      </c>
      <c r="N770" s="61" t="str">
        <f>IF($B770="","",IF($B$765="","",IF($F$4=1,SUMIFS(SAÍDAS[Valor],SAÍDAS[Categoria],$B$765,SAÍDAS[Status],"Concluído",SAÍDAS[Mês],N$5,SAÍDAS[Ano],$B$5,SAÍDAS[Subcategoria],$B770),SUMIFS(SAÍDAS[Valor],SAÍDAS[Categoria],$B$765,SAÍDAS[Mês],N$5,SAÍDAS[Ano],$B$5,SAÍDAS[Subcategoria],$B770))))</f>
        <v/>
      </c>
      <c r="O770" s="57">
        <f t="shared" si="35"/>
        <v>0</v>
      </c>
    </row>
    <row r="771" spans="2:15" x14ac:dyDescent="0.3">
      <c r="B771" s="93" t="str">
        <f>IF('PLANO DE CONTAS'!F166="","",'PLANO DE CONTAS'!F166)</f>
        <v/>
      </c>
      <c r="C771" s="61" t="str">
        <f>IF($B771="","",IF($B$765="","",IF($F$4=1,SUMIFS(SAÍDAS[Valor],SAÍDAS[Categoria],$B$765,SAÍDAS[Status],"Concluído",SAÍDAS[Mês],C$5,SAÍDAS[Ano],$B$5,SAÍDAS[Subcategoria],$B771),SUMIFS(SAÍDAS[Valor],SAÍDAS[Categoria],$B$765,SAÍDAS[Mês],C$5,SAÍDAS[Ano],$B$5,SAÍDAS[Subcategoria],$B771))))</f>
        <v/>
      </c>
      <c r="D771" s="61" t="str">
        <f>IF($B771="","",IF($B$765="","",IF($F$4=1,SUMIFS(SAÍDAS[Valor],SAÍDAS[Categoria],$B$765,SAÍDAS[Status],"Concluído",SAÍDAS[Mês],D$5,SAÍDAS[Ano],$B$5,SAÍDAS[Subcategoria],$B771),SUMIFS(SAÍDAS[Valor],SAÍDAS[Categoria],$B$765,SAÍDAS[Mês],D$5,SAÍDAS[Ano],$B$5,SAÍDAS[Subcategoria],$B771))))</f>
        <v/>
      </c>
      <c r="E771" s="61" t="str">
        <f>IF($B771="","",IF($B$765="","",IF($F$4=1,SUMIFS(SAÍDAS[Valor],SAÍDAS[Categoria],$B$765,SAÍDAS[Status],"Concluído",SAÍDAS[Mês],E$5,SAÍDAS[Ano],$B$5,SAÍDAS[Subcategoria],$B771),SUMIFS(SAÍDAS[Valor],SAÍDAS[Categoria],$B$765,SAÍDAS[Mês],E$5,SAÍDAS[Ano],$B$5,SAÍDAS[Subcategoria],$B771))))</f>
        <v/>
      </c>
      <c r="F771" s="61" t="str">
        <f>IF($B771="","",IF($B$765="","",IF($F$4=1,SUMIFS(SAÍDAS[Valor],SAÍDAS[Categoria],$B$765,SAÍDAS[Status],"Concluído",SAÍDAS[Mês],F$5,SAÍDAS[Ano],$B$5,SAÍDAS[Subcategoria],$B771),SUMIFS(SAÍDAS[Valor],SAÍDAS[Categoria],$B$765,SAÍDAS[Mês],F$5,SAÍDAS[Ano],$B$5,SAÍDAS[Subcategoria],$B771))))</f>
        <v/>
      </c>
      <c r="G771" s="61" t="str">
        <f>IF($B771="","",IF($B$765="","",IF($F$4=1,SUMIFS(SAÍDAS[Valor],SAÍDAS[Categoria],$B$765,SAÍDAS[Status],"Concluído",SAÍDAS[Mês],G$5,SAÍDAS[Ano],$B$5,SAÍDAS[Subcategoria],$B771),SUMIFS(SAÍDAS[Valor],SAÍDAS[Categoria],$B$765,SAÍDAS[Mês],G$5,SAÍDAS[Ano],$B$5,SAÍDAS[Subcategoria],$B771))))</f>
        <v/>
      </c>
      <c r="H771" s="61" t="str">
        <f>IF($B771="","",IF($B$765="","",IF($F$4=1,SUMIFS(SAÍDAS[Valor],SAÍDAS[Categoria],$B$765,SAÍDAS[Status],"Concluído",SAÍDAS[Mês],H$5,SAÍDAS[Ano],$B$5,SAÍDAS[Subcategoria],$B771),SUMIFS(SAÍDAS[Valor],SAÍDAS[Categoria],$B$765,SAÍDAS[Mês],H$5,SAÍDAS[Ano],$B$5,SAÍDAS[Subcategoria],$B771))))</f>
        <v/>
      </c>
      <c r="I771" s="61" t="str">
        <f>IF($B771="","",IF($B$765="","",IF($F$4=1,SUMIFS(SAÍDAS[Valor],SAÍDAS[Categoria],$B$765,SAÍDAS[Status],"Concluído",SAÍDAS[Mês],I$5,SAÍDAS[Ano],$B$5,SAÍDAS[Subcategoria],$B771),SUMIFS(SAÍDAS[Valor],SAÍDAS[Categoria],$B$765,SAÍDAS[Mês],I$5,SAÍDAS[Ano],$B$5,SAÍDAS[Subcategoria],$B771))))</f>
        <v/>
      </c>
      <c r="J771" s="61" t="str">
        <f>IF($B771="","",IF($B$765="","",IF($F$4=1,SUMIFS(SAÍDAS[Valor],SAÍDAS[Categoria],$B$765,SAÍDAS[Status],"Concluído",SAÍDAS[Mês],J$5,SAÍDAS[Ano],$B$5,SAÍDAS[Subcategoria],$B771),SUMIFS(SAÍDAS[Valor],SAÍDAS[Categoria],$B$765,SAÍDAS[Mês],J$5,SAÍDAS[Ano],$B$5,SAÍDAS[Subcategoria],$B771))))</f>
        <v/>
      </c>
      <c r="K771" s="61" t="str">
        <f>IF($B771="","",IF($B$765="","",IF($F$4=1,SUMIFS(SAÍDAS[Valor],SAÍDAS[Categoria],$B$765,SAÍDAS[Status],"Concluído",SAÍDAS[Mês],K$5,SAÍDAS[Ano],$B$5,SAÍDAS[Subcategoria],$B771),SUMIFS(SAÍDAS[Valor],SAÍDAS[Categoria],$B$765,SAÍDAS[Mês],K$5,SAÍDAS[Ano],$B$5,SAÍDAS[Subcategoria],$B771))))</f>
        <v/>
      </c>
      <c r="L771" s="61" t="str">
        <f>IF($B771="","",IF($B$765="","",IF($F$4=1,SUMIFS(SAÍDAS[Valor],SAÍDAS[Categoria],$B$765,SAÍDAS[Status],"Concluído",SAÍDAS[Mês],L$5,SAÍDAS[Ano],$B$5,SAÍDAS[Subcategoria],$B771),SUMIFS(SAÍDAS[Valor],SAÍDAS[Categoria],$B$765,SAÍDAS[Mês],L$5,SAÍDAS[Ano],$B$5,SAÍDAS[Subcategoria],$B771))))</f>
        <v/>
      </c>
      <c r="M771" s="61" t="str">
        <f>IF($B771="","",IF($B$765="","",IF($F$4=1,SUMIFS(SAÍDAS[Valor],SAÍDAS[Categoria],$B$765,SAÍDAS[Status],"Concluído",SAÍDAS[Mês],M$5,SAÍDAS[Ano],$B$5,SAÍDAS[Subcategoria],$B771),SUMIFS(SAÍDAS[Valor],SAÍDAS[Categoria],$B$765,SAÍDAS[Mês],M$5,SAÍDAS[Ano],$B$5,SAÍDAS[Subcategoria],$B771))))</f>
        <v/>
      </c>
      <c r="N771" s="61" t="str">
        <f>IF($B771="","",IF($B$765="","",IF($F$4=1,SUMIFS(SAÍDAS[Valor],SAÍDAS[Categoria],$B$765,SAÍDAS[Status],"Concluído",SAÍDAS[Mês],N$5,SAÍDAS[Ano],$B$5,SAÍDAS[Subcategoria],$B771),SUMIFS(SAÍDAS[Valor],SAÍDAS[Categoria],$B$765,SAÍDAS[Mês],N$5,SAÍDAS[Ano],$B$5,SAÍDAS[Subcategoria],$B771))))</f>
        <v/>
      </c>
      <c r="O771" s="57">
        <f t="shared" si="35"/>
        <v>0</v>
      </c>
    </row>
    <row r="772" spans="2:15" x14ac:dyDescent="0.3">
      <c r="B772" s="93" t="str">
        <f>IF('PLANO DE CONTAS'!F167="","",'PLANO DE CONTAS'!F167)</f>
        <v/>
      </c>
      <c r="C772" s="61" t="str">
        <f>IF($B772="","",IF($B$765="","",IF($F$4=1,SUMIFS(SAÍDAS[Valor],SAÍDAS[Categoria],$B$765,SAÍDAS[Status],"Concluído",SAÍDAS[Mês],C$5,SAÍDAS[Ano],$B$5,SAÍDAS[Subcategoria],$B772),SUMIFS(SAÍDAS[Valor],SAÍDAS[Categoria],$B$765,SAÍDAS[Mês],C$5,SAÍDAS[Ano],$B$5,SAÍDAS[Subcategoria],$B772))))</f>
        <v/>
      </c>
      <c r="D772" s="61" t="str">
        <f>IF($B772="","",IF($B$765="","",IF($F$4=1,SUMIFS(SAÍDAS[Valor],SAÍDAS[Categoria],$B$765,SAÍDAS[Status],"Concluído",SAÍDAS[Mês],D$5,SAÍDAS[Ano],$B$5,SAÍDAS[Subcategoria],$B772),SUMIFS(SAÍDAS[Valor],SAÍDAS[Categoria],$B$765,SAÍDAS[Mês],D$5,SAÍDAS[Ano],$B$5,SAÍDAS[Subcategoria],$B772))))</f>
        <v/>
      </c>
      <c r="E772" s="61" t="str">
        <f>IF($B772="","",IF($B$765="","",IF($F$4=1,SUMIFS(SAÍDAS[Valor],SAÍDAS[Categoria],$B$765,SAÍDAS[Status],"Concluído",SAÍDAS[Mês],E$5,SAÍDAS[Ano],$B$5,SAÍDAS[Subcategoria],$B772),SUMIFS(SAÍDAS[Valor],SAÍDAS[Categoria],$B$765,SAÍDAS[Mês],E$5,SAÍDAS[Ano],$B$5,SAÍDAS[Subcategoria],$B772))))</f>
        <v/>
      </c>
      <c r="F772" s="61" t="str">
        <f>IF($B772="","",IF($B$765="","",IF($F$4=1,SUMIFS(SAÍDAS[Valor],SAÍDAS[Categoria],$B$765,SAÍDAS[Status],"Concluído",SAÍDAS[Mês],F$5,SAÍDAS[Ano],$B$5,SAÍDAS[Subcategoria],$B772),SUMIFS(SAÍDAS[Valor],SAÍDAS[Categoria],$B$765,SAÍDAS[Mês],F$5,SAÍDAS[Ano],$B$5,SAÍDAS[Subcategoria],$B772))))</f>
        <v/>
      </c>
      <c r="G772" s="61" t="str">
        <f>IF($B772="","",IF($B$765="","",IF($F$4=1,SUMIFS(SAÍDAS[Valor],SAÍDAS[Categoria],$B$765,SAÍDAS[Status],"Concluído",SAÍDAS[Mês],G$5,SAÍDAS[Ano],$B$5,SAÍDAS[Subcategoria],$B772),SUMIFS(SAÍDAS[Valor],SAÍDAS[Categoria],$B$765,SAÍDAS[Mês],G$5,SAÍDAS[Ano],$B$5,SAÍDAS[Subcategoria],$B772))))</f>
        <v/>
      </c>
      <c r="H772" s="61" t="str">
        <f>IF($B772="","",IF($B$765="","",IF($F$4=1,SUMIFS(SAÍDAS[Valor],SAÍDAS[Categoria],$B$765,SAÍDAS[Status],"Concluído",SAÍDAS[Mês],H$5,SAÍDAS[Ano],$B$5,SAÍDAS[Subcategoria],$B772),SUMIFS(SAÍDAS[Valor],SAÍDAS[Categoria],$B$765,SAÍDAS[Mês],H$5,SAÍDAS[Ano],$B$5,SAÍDAS[Subcategoria],$B772))))</f>
        <v/>
      </c>
      <c r="I772" s="61" t="str">
        <f>IF($B772="","",IF($B$765="","",IF($F$4=1,SUMIFS(SAÍDAS[Valor],SAÍDAS[Categoria],$B$765,SAÍDAS[Status],"Concluído",SAÍDAS[Mês],I$5,SAÍDAS[Ano],$B$5,SAÍDAS[Subcategoria],$B772),SUMIFS(SAÍDAS[Valor],SAÍDAS[Categoria],$B$765,SAÍDAS[Mês],I$5,SAÍDAS[Ano],$B$5,SAÍDAS[Subcategoria],$B772))))</f>
        <v/>
      </c>
      <c r="J772" s="61" t="str">
        <f>IF($B772="","",IF($B$765="","",IF($F$4=1,SUMIFS(SAÍDAS[Valor],SAÍDAS[Categoria],$B$765,SAÍDAS[Status],"Concluído",SAÍDAS[Mês],J$5,SAÍDAS[Ano],$B$5,SAÍDAS[Subcategoria],$B772),SUMIFS(SAÍDAS[Valor],SAÍDAS[Categoria],$B$765,SAÍDAS[Mês],J$5,SAÍDAS[Ano],$B$5,SAÍDAS[Subcategoria],$B772))))</f>
        <v/>
      </c>
      <c r="K772" s="61" t="str">
        <f>IF($B772="","",IF($B$765="","",IF($F$4=1,SUMIFS(SAÍDAS[Valor],SAÍDAS[Categoria],$B$765,SAÍDAS[Status],"Concluído",SAÍDAS[Mês],K$5,SAÍDAS[Ano],$B$5,SAÍDAS[Subcategoria],$B772),SUMIFS(SAÍDAS[Valor],SAÍDAS[Categoria],$B$765,SAÍDAS[Mês],K$5,SAÍDAS[Ano],$B$5,SAÍDAS[Subcategoria],$B772))))</f>
        <v/>
      </c>
      <c r="L772" s="61" t="str">
        <f>IF($B772="","",IF($B$765="","",IF($F$4=1,SUMIFS(SAÍDAS[Valor],SAÍDAS[Categoria],$B$765,SAÍDAS[Status],"Concluído",SAÍDAS[Mês],L$5,SAÍDAS[Ano],$B$5,SAÍDAS[Subcategoria],$B772),SUMIFS(SAÍDAS[Valor],SAÍDAS[Categoria],$B$765,SAÍDAS[Mês],L$5,SAÍDAS[Ano],$B$5,SAÍDAS[Subcategoria],$B772))))</f>
        <v/>
      </c>
      <c r="M772" s="61" t="str">
        <f>IF($B772="","",IF($B$765="","",IF($F$4=1,SUMIFS(SAÍDAS[Valor],SAÍDAS[Categoria],$B$765,SAÍDAS[Status],"Concluído",SAÍDAS[Mês],M$5,SAÍDAS[Ano],$B$5,SAÍDAS[Subcategoria],$B772),SUMIFS(SAÍDAS[Valor],SAÍDAS[Categoria],$B$765,SAÍDAS[Mês],M$5,SAÍDAS[Ano],$B$5,SAÍDAS[Subcategoria],$B772))))</f>
        <v/>
      </c>
      <c r="N772" s="61" t="str">
        <f>IF($B772="","",IF($B$765="","",IF($F$4=1,SUMIFS(SAÍDAS[Valor],SAÍDAS[Categoria],$B$765,SAÍDAS[Status],"Concluído",SAÍDAS[Mês],N$5,SAÍDAS[Ano],$B$5,SAÍDAS[Subcategoria],$B772),SUMIFS(SAÍDAS[Valor],SAÍDAS[Categoria],$B$765,SAÍDAS[Mês],N$5,SAÍDAS[Ano],$B$5,SAÍDAS[Subcategoria],$B772))))</f>
        <v/>
      </c>
      <c r="O772" s="57">
        <f t="shared" si="35"/>
        <v>0</v>
      </c>
    </row>
    <row r="773" spans="2:15" x14ac:dyDescent="0.3">
      <c r="B773" s="93" t="str">
        <f>IF('PLANO DE CONTAS'!F168="","",'PLANO DE CONTAS'!F168)</f>
        <v/>
      </c>
      <c r="C773" s="61" t="str">
        <f>IF($B773="","",IF($B$765="","",IF($F$4=1,SUMIFS(SAÍDAS[Valor],SAÍDAS[Categoria],$B$765,SAÍDAS[Status],"Concluído",SAÍDAS[Mês],C$5,SAÍDAS[Ano],$B$5,SAÍDAS[Subcategoria],$B773),SUMIFS(SAÍDAS[Valor],SAÍDAS[Categoria],$B$765,SAÍDAS[Mês],C$5,SAÍDAS[Ano],$B$5,SAÍDAS[Subcategoria],$B773))))</f>
        <v/>
      </c>
      <c r="D773" s="61" t="str">
        <f>IF($B773="","",IF($B$765="","",IF($F$4=1,SUMIFS(SAÍDAS[Valor],SAÍDAS[Categoria],$B$765,SAÍDAS[Status],"Concluído",SAÍDAS[Mês],D$5,SAÍDAS[Ano],$B$5,SAÍDAS[Subcategoria],$B773),SUMIFS(SAÍDAS[Valor],SAÍDAS[Categoria],$B$765,SAÍDAS[Mês],D$5,SAÍDAS[Ano],$B$5,SAÍDAS[Subcategoria],$B773))))</f>
        <v/>
      </c>
      <c r="E773" s="61" t="str">
        <f>IF($B773="","",IF($B$765="","",IF($F$4=1,SUMIFS(SAÍDAS[Valor],SAÍDAS[Categoria],$B$765,SAÍDAS[Status],"Concluído",SAÍDAS[Mês],E$5,SAÍDAS[Ano],$B$5,SAÍDAS[Subcategoria],$B773),SUMIFS(SAÍDAS[Valor],SAÍDAS[Categoria],$B$765,SAÍDAS[Mês],E$5,SAÍDAS[Ano],$B$5,SAÍDAS[Subcategoria],$B773))))</f>
        <v/>
      </c>
      <c r="F773" s="61" t="str">
        <f>IF($B773="","",IF($B$765="","",IF($F$4=1,SUMIFS(SAÍDAS[Valor],SAÍDAS[Categoria],$B$765,SAÍDAS[Status],"Concluído",SAÍDAS[Mês],F$5,SAÍDAS[Ano],$B$5,SAÍDAS[Subcategoria],$B773),SUMIFS(SAÍDAS[Valor],SAÍDAS[Categoria],$B$765,SAÍDAS[Mês],F$5,SAÍDAS[Ano],$B$5,SAÍDAS[Subcategoria],$B773))))</f>
        <v/>
      </c>
      <c r="G773" s="61" t="str">
        <f>IF($B773="","",IF($B$765="","",IF($F$4=1,SUMIFS(SAÍDAS[Valor],SAÍDAS[Categoria],$B$765,SAÍDAS[Status],"Concluído",SAÍDAS[Mês],G$5,SAÍDAS[Ano],$B$5,SAÍDAS[Subcategoria],$B773),SUMIFS(SAÍDAS[Valor],SAÍDAS[Categoria],$B$765,SAÍDAS[Mês],G$5,SAÍDAS[Ano],$B$5,SAÍDAS[Subcategoria],$B773))))</f>
        <v/>
      </c>
      <c r="H773" s="61" t="str">
        <f>IF($B773="","",IF($B$765="","",IF($F$4=1,SUMIFS(SAÍDAS[Valor],SAÍDAS[Categoria],$B$765,SAÍDAS[Status],"Concluído",SAÍDAS[Mês],H$5,SAÍDAS[Ano],$B$5,SAÍDAS[Subcategoria],$B773),SUMIFS(SAÍDAS[Valor],SAÍDAS[Categoria],$B$765,SAÍDAS[Mês],H$5,SAÍDAS[Ano],$B$5,SAÍDAS[Subcategoria],$B773))))</f>
        <v/>
      </c>
      <c r="I773" s="61" t="str">
        <f>IF($B773="","",IF($B$765="","",IF($F$4=1,SUMIFS(SAÍDAS[Valor],SAÍDAS[Categoria],$B$765,SAÍDAS[Status],"Concluído",SAÍDAS[Mês],I$5,SAÍDAS[Ano],$B$5,SAÍDAS[Subcategoria],$B773),SUMIFS(SAÍDAS[Valor],SAÍDAS[Categoria],$B$765,SAÍDAS[Mês],I$5,SAÍDAS[Ano],$B$5,SAÍDAS[Subcategoria],$B773))))</f>
        <v/>
      </c>
      <c r="J773" s="61" t="str">
        <f>IF($B773="","",IF($B$765="","",IF($F$4=1,SUMIFS(SAÍDAS[Valor],SAÍDAS[Categoria],$B$765,SAÍDAS[Status],"Concluído",SAÍDAS[Mês],J$5,SAÍDAS[Ano],$B$5,SAÍDAS[Subcategoria],$B773),SUMIFS(SAÍDAS[Valor],SAÍDAS[Categoria],$B$765,SAÍDAS[Mês],J$5,SAÍDAS[Ano],$B$5,SAÍDAS[Subcategoria],$B773))))</f>
        <v/>
      </c>
      <c r="K773" s="61" t="str">
        <f>IF($B773="","",IF($B$765="","",IF($F$4=1,SUMIFS(SAÍDAS[Valor],SAÍDAS[Categoria],$B$765,SAÍDAS[Status],"Concluído",SAÍDAS[Mês],K$5,SAÍDAS[Ano],$B$5,SAÍDAS[Subcategoria],$B773),SUMIFS(SAÍDAS[Valor],SAÍDAS[Categoria],$B$765,SAÍDAS[Mês],K$5,SAÍDAS[Ano],$B$5,SAÍDAS[Subcategoria],$B773))))</f>
        <v/>
      </c>
      <c r="L773" s="61" t="str">
        <f>IF($B773="","",IF($B$765="","",IF($F$4=1,SUMIFS(SAÍDAS[Valor],SAÍDAS[Categoria],$B$765,SAÍDAS[Status],"Concluído",SAÍDAS[Mês],L$5,SAÍDAS[Ano],$B$5,SAÍDAS[Subcategoria],$B773),SUMIFS(SAÍDAS[Valor],SAÍDAS[Categoria],$B$765,SAÍDAS[Mês],L$5,SAÍDAS[Ano],$B$5,SAÍDAS[Subcategoria],$B773))))</f>
        <v/>
      </c>
      <c r="M773" s="61" t="str">
        <f>IF($B773="","",IF($B$765="","",IF($F$4=1,SUMIFS(SAÍDAS[Valor],SAÍDAS[Categoria],$B$765,SAÍDAS[Status],"Concluído",SAÍDAS[Mês],M$5,SAÍDAS[Ano],$B$5,SAÍDAS[Subcategoria],$B773),SUMIFS(SAÍDAS[Valor],SAÍDAS[Categoria],$B$765,SAÍDAS[Mês],M$5,SAÍDAS[Ano],$B$5,SAÍDAS[Subcategoria],$B773))))</f>
        <v/>
      </c>
      <c r="N773" s="61" t="str">
        <f>IF($B773="","",IF($B$765="","",IF($F$4=1,SUMIFS(SAÍDAS[Valor],SAÍDAS[Categoria],$B$765,SAÍDAS[Status],"Concluído",SAÍDAS[Mês],N$5,SAÍDAS[Ano],$B$5,SAÍDAS[Subcategoria],$B773),SUMIFS(SAÍDAS[Valor],SAÍDAS[Categoria],$B$765,SAÍDAS[Mês],N$5,SAÍDAS[Ano],$B$5,SAÍDAS[Subcategoria],$B773))))</f>
        <v/>
      </c>
      <c r="O773" s="57">
        <f t="shared" si="35"/>
        <v>0</v>
      </c>
    </row>
    <row r="774" spans="2:15" x14ac:dyDescent="0.3">
      <c r="B774" s="93" t="str">
        <f>IF('PLANO DE CONTAS'!F169="","",'PLANO DE CONTAS'!F169)</f>
        <v/>
      </c>
      <c r="C774" s="61" t="str">
        <f>IF($B774="","",IF($B$765="","",IF($F$4=1,SUMIFS(SAÍDAS[Valor],SAÍDAS[Categoria],$B$765,SAÍDAS[Status],"Concluído",SAÍDAS[Mês],C$5,SAÍDAS[Ano],$B$5,SAÍDAS[Subcategoria],$B774),SUMIFS(SAÍDAS[Valor],SAÍDAS[Categoria],$B$765,SAÍDAS[Mês],C$5,SAÍDAS[Ano],$B$5,SAÍDAS[Subcategoria],$B774))))</f>
        <v/>
      </c>
      <c r="D774" s="61" t="str">
        <f>IF($B774="","",IF($B$765="","",IF($F$4=1,SUMIFS(SAÍDAS[Valor],SAÍDAS[Categoria],$B$765,SAÍDAS[Status],"Concluído",SAÍDAS[Mês],D$5,SAÍDAS[Ano],$B$5,SAÍDAS[Subcategoria],$B774),SUMIFS(SAÍDAS[Valor],SAÍDAS[Categoria],$B$765,SAÍDAS[Mês],D$5,SAÍDAS[Ano],$B$5,SAÍDAS[Subcategoria],$B774))))</f>
        <v/>
      </c>
      <c r="E774" s="61" t="str">
        <f>IF($B774="","",IF($B$765="","",IF($F$4=1,SUMIFS(SAÍDAS[Valor],SAÍDAS[Categoria],$B$765,SAÍDAS[Status],"Concluído",SAÍDAS[Mês],E$5,SAÍDAS[Ano],$B$5,SAÍDAS[Subcategoria],$B774),SUMIFS(SAÍDAS[Valor],SAÍDAS[Categoria],$B$765,SAÍDAS[Mês],E$5,SAÍDAS[Ano],$B$5,SAÍDAS[Subcategoria],$B774))))</f>
        <v/>
      </c>
      <c r="F774" s="61" t="str">
        <f>IF($B774="","",IF($B$765="","",IF($F$4=1,SUMIFS(SAÍDAS[Valor],SAÍDAS[Categoria],$B$765,SAÍDAS[Status],"Concluído",SAÍDAS[Mês],F$5,SAÍDAS[Ano],$B$5,SAÍDAS[Subcategoria],$B774),SUMIFS(SAÍDAS[Valor],SAÍDAS[Categoria],$B$765,SAÍDAS[Mês],F$5,SAÍDAS[Ano],$B$5,SAÍDAS[Subcategoria],$B774))))</f>
        <v/>
      </c>
      <c r="G774" s="61" t="str">
        <f>IF($B774="","",IF($B$765="","",IF($F$4=1,SUMIFS(SAÍDAS[Valor],SAÍDAS[Categoria],$B$765,SAÍDAS[Status],"Concluído",SAÍDAS[Mês],G$5,SAÍDAS[Ano],$B$5,SAÍDAS[Subcategoria],$B774),SUMIFS(SAÍDAS[Valor],SAÍDAS[Categoria],$B$765,SAÍDAS[Mês],G$5,SAÍDAS[Ano],$B$5,SAÍDAS[Subcategoria],$B774))))</f>
        <v/>
      </c>
      <c r="H774" s="61" t="str">
        <f>IF($B774="","",IF($B$765="","",IF($F$4=1,SUMIFS(SAÍDAS[Valor],SAÍDAS[Categoria],$B$765,SAÍDAS[Status],"Concluído",SAÍDAS[Mês],H$5,SAÍDAS[Ano],$B$5,SAÍDAS[Subcategoria],$B774),SUMIFS(SAÍDAS[Valor],SAÍDAS[Categoria],$B$765,SAÍDAS[Mês],H$5,SAÍDAS[Ano],$B$5,SAÍDAS[Subcategoria],$B774))))</f>
        <v/>
      </c>
      <c r="I774" s="61" t="str">
        <f>IF($B774="","",IF($B$765="","",IF($F$4=1,SUMIFS(SAÍDAS[Valor],SAÍDAS[Categoria],$B$765,SAÍDAS[Status],"Concluído",SAÍDAS[Mês],I$5,SAÍDAS[Ano],$B$5,SAÍDAS[Subcategoria],$B774),SUMIFS(SAÍDAS[Valor],SAÍDAS[Categoria],$B$765,SAÍDAS[Mês],I$5,SAÍDAS[Ano],$B$5,SAÍDAS[Subcategoria],$B774))))</f>
        <v/>
      </c>
      <c r="J774" s="61" t="str">
        <f>IF($B774="","",IF($B$765="","",IF($F$4=1,SUMIFS(SAÍDAS[Valor],SAÍDAS[Categoria],$B$765,SAÍDAS[Status],"Concluído",SAÍDAS[Mês],J$5,SAÍDAS[Ano],$B$5,SAÍDAS[Subcategoria],$B774),SUMIFS(SAÍDAS[Valor],SAÍDAS[Categoria],$B$765,SAÍDAS[Mês],J$5,SAÍDAS[Ano],$B$5,SAÍDAS[Subcategoria],$B774))))</f>
        <v/>
      </c>
      <c r="K774" s="61" t="str">
        <f>IF($B774="","",IF($B$765="","",IF($F$4=1,SUMIFS(SAÍDAS[Valor],SAÍDAS[Categoria],$B$765,SAÍDAS[Status],"Concluído",SAÍDAS[Mês],K$5,SAÍDAS[Ano],$B$5,SAÍDAS[Subcategoria],$B774),SUMIFS(SAÍDAS[Valor],SAÍDAS[Categoria],$B$765,SAÍDAS[Mês],K$5,SAÍDAS[Ano],$B$5,SAÍDAS[Subcategoria],$B774))))</f>
        <v/>
      </c>
      <c r="L774" s="61" t="str">
        <f>IF($B774="","",IF($B$765="","",IF($F$4=1,SUMIFS(SAÍDAS[Valor],SAÍDAS[Categoria],$B$765,SAÍDAS[Status],"Concluído",SAÍDAS[Mês],L$5,SAÍDAS[Ano],$B$5,SAÍDAS[Subcategoria],$B774),SUMIFS(SAÍDAS[Valor],SAÍDAS[Categoria],$B$765,SAÍDAS[Mês],L$5,SAÍDAS[Ano],$B$5,SAÍDAS[Subcategoria],$B774))))</f>
        <v/>
      </c>
      <c r="M774" s="61" t="str">
        <f>IF($B774="","",IF($B$765="","",IF($F$4=1,SUMIFS(SAÍDAS[Valor],SAÍDAS[Categoria],$B$765,SAÍDAS[Status],"Concluído",SAÍDAS[Mês],M$5,SAÍDAS[Ano],$B$5,SAÍDAS[Subcategoria],$B774),SUMIFS(SAÍDAS[Valor],SAÍDAS[Categoria],$B$765,SAÍDAS[Mês],M$5,SAÍDAS[Ano],$B$5,SAÍDAS[Subcategoria],$B774))))</f>
        <v/>
      </c>
      <c r="N774" s="61" t="str">
        <f>IF($B774="","",IF($B$765="","",IF($F$4=1,SUMIFS(SAÍDAS[Valor],SAÍDAS[Categoria],$B$765,SAÍDAS[Status],"Concluído",SAÍDAS[Mês],N$5,SAÍDAS[Ano],$B$5,SAÍDAS[Subcategoria],$B774),SUMIFS(SAÍDAS[Valor],SAÍDAS[Categoria],$B$765,SAÍDAS[Mês],N$5,SAÍDAS[Ano],$B$5,SAÍDAS[Subcategoria],$B774))))</f>
        <v/>
      </c>
      <c r="O774" s="57">
        <f t="shared" si="35"/>
        <v>0</v>
      </c>
    </row>
    <row r="775" spans="2:15" x14ac:dyDescent="0.3">
      <c r="B775" s="93" t="str">
        <f>IF('PLANO DE CONTAS'!F170="","",'PLANO DE CONTAS'!F170)</f>
        <v/>
      </c>
      <c r="C775" s="61" t="str">
        <f>IF($B775="","",IF($B$765="","",IF($F$4=1,SUMIFS(SAÍDAS[Valor],SAÍDAS[Categoria],$B$765,SAÍDAS[Status],"Concluído",SAÍDAS[Mês],C$5,SAÍDAS[Ano],$B$5,SAÍDAS[Subcategoria],$B775),SUMIFS(SAÍDAS[Valor],SAÍDAS[Categoria],$B$765,SAÍDAS[Mês],C$5,SAÍDAS[Ano],$B$5,SAÍDAS[Subcategoria],$B775))))</f>
        <v/>
      </c>
      <c r="D775" s="61" t="str">
        <f>IF($B775="","",IF($B$765="","",IF($F$4=1,SUMIFS(SAÍDAS[Valor],SAÍDAS[Categoria],$B$765,SAÍDAS[Status],"Concluído",SAÍDAS[Mês],D$5,SAÍDAS[Ano],$B$5,SAÍDAS[Subcategoria],$B775),SUMIFS(SAÍDAS[Valor],SAÍDAS[Categoria],$B$765,SAÍDAS[Mês],D$5,SAÍDAS[Ano],$B$5,SAÍDAS[Subcategoria],$B775))))</f>
        <v/>
      </c>
      <c r="E775" s="61" t="str">
        <f>IF($B775="","",IF($B$765="","",IF($F$4=1,SUMIFS(SAÍDAS[Valor],SAÍDAS[Categoria],$B$765,SAÍDAS[Status],"Concluído",SAÍDAS[Mês],E$5,SAÍDAS[Ano],$B$5,SAÍDAS[Subcategoria],$B775),SUMIFS(SAÍDAS[Valor],SAÍDAS[Categoria],$B$765,SAÍDAS[Mês],E$5,SAÍDAS[Ano],$B$5,SAÍDAS[Subcategoria],$B775))))</f>
        <v/>
      </c>
      <c r="F775" s="61" t="str">
        <f>IF($B775="","",IF($B$765="","",IF($F$4=1,SUMIFS(SAÍDAS[Valor],SAÍDAS[Categoria],$B$765,SAÍDAS[Status],"Concluído",SAÍDAS[Mês],F$5,SAÍDAS[Ano],$B$5,SAÍDAS[Subcategoria],$B775),SUMIFS(SAÍDAS[Valor],SAÍDAS[Categoria],$B$765,SAÍDAS[Mês],F$5,SAÍDAS[Ano],$B$5,SAÍDAS[Subcategoria],$B775))))</f>
        <v/>
      </c>
      <c r="G775" s="61" t="str">
        <f>IF($B775="","",IF($B$765="","",IF($F$4=1,SUMIFS(SAÍDAS[Valor],SAÍDAS[Categoria],$B$765,SAÍDAS[Status],"Concluído",SAÍDAS[Mês],G$5,SAÍDAS[Ano],$B$5,SAÍDAS[Subcategoria],$B775),SUMIFS(SAÍDAS[Valor],SAÍDAS[Categoria],$B$765,SAÍDAS[Mês],G$5,SAÍDAS[Ano],$B$5,SAÍDAS[Subcategoria],$B775))))</f>
        <v/>
      </c>
      <c r="H775" s="61" t="str">
        <f>IF($B775="","",IF($B$765="","",IF($F$4=1,SUMIFS(SAÍDAS[Valor],SAÍDAS[Categoria],$B$765,SAÍDAS[Status],"Concluído",SAÍDAS[Mês],H$5,SAÍDAS[Ano],$B$5,SAÍDAS[Subcategoria],$B775),SUMIFS(SAÍDAS[Valor],SAÍDAS[Categoria],$B$765,SAÍDAS[Mês],H$5,SAÍDAS[Ano],$B$5,SAÍDAS[Subcategoria],$B775))))</f>
        <v/>
      </c>
      <c r="I775" s="61" t="str">
        <f>IF($B775="","",IF($B$765="","",IF($F$4=1,SUMIFS(SAÍDAS[Valor],SAÍDAS[Categoria],$B$765,SAÍDAS[Status],"Concluído",SAÍDAS[Mês],I$5,SAÍDAS[Ano],$B$5,SAÍDAS[Subcategoria],$B775),SUMIFS(SAÍDAS[Valor],SAÍDAS[Categoria],$B$765,SAÍDAS[Mês],I$5,SAÍDAS[Ano],$B$5,SAÍDAS[Subcategoria],$B775))))</f>
        <v/>
      </c>
      <c r="J775" s="61" t="str">
        <f>IF($B775="","",IF($B$765="","",IF($F$4=1,SUMIFS(SAÍDAS[Valor],SAÍDAS[Categoria],$B$765,SAÍDAS[Status],"Concluído",SAÍDAS[Mês],J$5,SAÍDAS[Ano],$B$5,SAÍDAS[Subcategoria],$B775),SUMIFS(SAÍDAS[Valor],SAÍDAS[Categoria],$B$765,SAÍDAS[Mês],J$5,SAÍDAS[Ano],$B$5,SAÍDAS[Subcategoria],$B775))))</f>
        <v/>
      </c>
      <c r="K775" s="61" t="str">
        <f>IF($B775="","",IF($B$765="","",IF($F$4=1,SUMIFS(SAÍDAS[Valor],SAÍDAS[Categoria],$B$765,SAÍDAS[Status],"Concluído",SAÍDAS[Mês],K$5,SAÍDAS[Ano],$B$5,SAÍDAS[Subcategoria],$B775),SUMIFS(SAÍDAS[Valor],SAÍDAS[Categoria],$B$765,SAÍDAS[Mês],K$5,SAÍDAS[Ano],$B$5,SAÍDAS[Subcategoria],$B775))))</f>
        <v/>
      </c>
      <c r="L775" s="61" t="str">
        <f>IF($B775="","",IF($B$765="","",IF($F$4=1,SUMIFS(SAÍDAS[Valor],SAÍDAS[Categoria],$B$765,SAÍDAS[Status],"Concluído",SAÍDAS[Mês],L$5,SAÍDAS[Ano],$B$5,SAÍDAS[Subcategoria],$B775),SUMIFS(SAÍDAS[Valor],SAÍDAS[Categoria],$B$765,SAÍDAS[Mês],L$5,SAÍDAS[Ano],$B$5,SAÍDAS[Subcategoria],$B775))))</f>
        <v/>
      </c>
      <c r="M775" s="61" t="str">
        <f>IF($B775="","",IF($B$765="","",IF($F$4=1,SUMIFS(SAÍDAS[Valor],SAÍDAS[Categoria],$B$765,SAÍDAS[Status],"Concluído",SAÍDAS[Mês],M$5,SAÍDAS[Ano],$B$5,SAÍDAS[Subcategoria],$B775),SUMIFS(SAÍDAS[Valor],SAÍDAS[Categoria],$B$765,SAÍDAS[Mês],M$5,SAÍDAS[Ano],$B$5,SAÍDAS[Subcategoria],$B775))))</f>
        <v/>
      </c>
      <c r="N775" s="61" t="str">
        <f>IF($B775="","",IF($B$765="","",IF($F$4=1,SUMIFS(SAÍDAS[Valor],SAÍDAS[Categoria],$B$765,SAÍDAS[Status],"Concluído",SAÍDAS[Mês],N$5,SAÍDAS[Ano],$B$5,SAÍDAS[Subcategoria],$B775),SUMIFS(SAÍDAS[Valor],SAÍDAS[Categoria],$B$765,SAÍDAS[Mês],N$5,SAÍDAS[Ano],$B$5,SAÍDAS[Subcategoria],$B775))))</f>
        <v/>
      </c>
      <c r="O775" s="57">
        <f t="shared" si="35"/>
        <v>0</v>
      </c>
    </row>
    <row r="776" spans="2:15" x14ac:dyDescent="0.3">
      <c r="B776" s="93" t="str">
        <f>IF('PLANO DE CONTAS'!F171="","",'PLANO DE CONTAS'!F171)</f>
        <v/>
      </c>
      <c r="C776" s="61" t="str">
        <f>IF($B776="","",IF($B$765="","",IF($F$4=1,SUMIFS(SAÍDAS[Valor],SAÍDAS[Categoria],$B$765,SAÍDAS[Status],"Concluído",SAÍDAS[Mês],C$5,SAÍDAS[Ano],$B$5,SAÍDAS[Subcategoria],$B776),SUMIFS(SAÍDAS[Valor],SAÍDAS[Categoria],$B$765,SAÍDAS[Mês],C$5,SAÍDAS[Ano],$B$5,SAÍDAS[Subcategoria],$B776))))</f>
        <v/>
      </c>
      <c r="D776" s="61" t="str">
        <f>IF($B776="","",IF($B$765="","",IF($F$4=1,SUMIFS(SAÍDAS[Valor],SAÍDAS[Categoria],$B$765,SAÍDAS[Status],"Concluído",SAÍDAS[Mês],D$5,SAÍDAS[Ano],$B$5,SAÍDAS[Subcategoria],$B776),SUMIFS(SAÍDAS[Valor],SAÍDAS[Categoria],$B$765,SAÍDAS[Mês],D$5,SAÍDAS[Ano],$B$5,SAÍDAS[Subcategoria],$B776))))</f>
        <v/>
      </c>
      <c r="E776" s="61" t="str">
        <f>IF($B776="","",IF($B$765="","",IF($F$4=1,SUMIFS(SAÍDAS[Valor],SAÍDAS[Categoria],$B$765,SAÍDAS[Status],"Concluído",SAÍDAS[Mês],E$5,SAÍDAS[Ano],$B$5,SAÍDAS[Subcategoria],$B776),SUMIFS(SAÍDAS[Valor],SAÍDAS[Categoria],$B$765,SAÍDAS[Mês],E$5,SAÍDAS[Ano],$B$5,SAÍDAS[Subcategoria],$B776))))</f>
        <v/>
      </c>
      <c r="F776" s="61" t="str">
        <f>IF($B776="","",IF($B$765="","",IF($F$4=1,SUMIFS(SAÍDAS[Valor],SAÍDAS[Categoria],$B$765,SAÍDAS[Status],"Concluído",SAÍDAS[Mês],F$5,SAÍDAS[Ano],$B$5,SAÍDAS[Subcategoria],$B776),SUMIFS(SAÍDAS[Valor],SAÍDAS[Categoria],$B$765,SAÍDAS[Mês],F$5,SAÍDAS[Ano],$B$5,SAÍDAS[Subcategoria],$B776))))</f>
        <v/>
      </c>
      <c r="G776" s="61" t="str">
        <f>IF($B776="","",IF($B$765="","",IF($F$4=1,SUMIFS(SAÍDAS[Valor],SAÍDAS[Categoria],$B$765,SAÍDAS[Status],"Concluído",SAÍDAS[Mês],G$5,SAÍDAS[Ano],$B$5,SAÍDAS[Subcategoria],$B776),SUMIFS(SAÍDAS[Valor],SAÍDAS[Categoria],$B$765,SAÍDAS[Mês],G$5,SAÍDAS[Ano],$B$5,SAÍDAS[Subcategoria],$B776))))</f>
        <v/>
      </c>
      <c r="H776" s="61" t="str">
        <f>IF($B776="","",IF($B$765="","",IF($F$4=1,SUMIFS(SAÍDAS[Valor],SAÍDAS[Categoria],$B$765,SAÍDAS[Status],"Concluído",SAÍDAS[Mês],H$5,SAÍDAS[Ano],$B$5,SAÍDAS[Subcategoria],$B776),SUMIFS(SAÍDAS[Valor],SAÍDAS[Categoria],$B$765,SAÍDAS[Mês],H$5,SAÍDAS[Ano],$B$5,SAÍDAS[Subcategoria],$B776))))</f>
        <v/>
      </c>
      <c r="I776" s="61" t="str">
        <f>IF($B776="","",IF($B$765="","",IF($F$4=1,SUMIFS(SAÍDAS[Valor],SAÍDAS[Categoria],$B$765,SAÍDAS[Status],"Concluído",SAÍDAS[Mês],I$5,SAÍDAS[Ano],$B$5,SAÍDAS[Subcategoria],$B776),SUMIFS(SAÍDAS[Valor],SAÍDAS[Categoria],$B$765,SAÍDAS[Mês],I$5,SAÍDAS[Ano],$B$5,SAÍDAS[Subcategoria],$B776))))</f>
        <v/>
      </c>
      <c r="J776" s="61" t="str">
        <f>IF($B776="","",IF($B$765="","",IF($F$4=1,SUMIFS(SAÍDAS[Valor],SAÍDAS[Categoria],$B$765,SAÍDAS[Status],"Concluído",SAÍDAS[Mês],J$5,SAÍDAS[Ano],$B$5,SAÍDAS[Subcategoria],$B776),SUMIFS(SAÍDAS[Valor],SAÍDAS[Categoria],$B$765,SAÍDAS[Mês],J$5,SAÍDAS[Ano],$B$5,SAÍDAS[Subcategoria],$B776))))</f>
        <v/>
      </c>
      <c r="K776" s="61" t="str">
        <f>IF($B776="","",IF($B$765="","",IF($F$4=1,SUMIFS(SAÍDAS[Valor],SAÍDAS[Categoria],$B$765,SAÍDAS[Status],"Concluído",SAÍDAS[Mês],K$5,SAÍDAS[Ano],$B$5,SAÍDAS[Subcategoria],$B776),SUMIFS(SAÍDAS[Valor],SAÍDAS[Categoria],$B$765,SAÍDAS[Mês],K$5,SAÍDAS[Ano],$B$5,SAÍDAS[Subcategoria],$B776))))</f>
        <v/>
      </c>
      <c r="L776" s="61" t="str">
        <f>IF($B776="","",IF($B$765="","",IF($F$4=1,SUMIFS(SAÍDAS[Valor],SAÍDAS[Categoria],$B$765,SAÍDAS[Status],"Concluído",SAÍDAS[Mês],L$5,SAÍDAS[Ano],$B$5,SAÍDAS[Subcategoria],$B776),SUMIFS(SAÍDAS[Valor],SAÍDAS[Categoria],$B$765,SAÍDAS[Mês],L$5,SAÍDAS[Ano],$B$5,SAÍDAS[Subcategoria],$B776))))</f>
        <v/>
      </c>
      <c r="M776" s="61" t="str">
        <f>IF($B776="","",IF($B$765="","",IF($F$4=1,SUMIFS(SAÍDAS[Valor],SAÍDAS[Categoria],$B$765,SAÍDAS[Status],"Concluído",SAÍDAS[Mês],M$5,SAÍDAS[Ano],$B$5,SAÍDAS[Subcategoria],$B776),SUMIFS(SAÍDAS[Valor],SAÍDAS[Categoria],$B$765,SAÍDAS[Mês],M$5,SAÍDAS[Ano],$B$5,SAÍDAS[Subcategoria],$B776))))</f>
        <v/>
      </c>
      <c r="N776" s="61" t="str">
        <f>IF($B776="","",IF($B$765="","",IF($F$4=1,SUMIFS(SAÍDAS[Valor],SAÍDAS[Categoria],$B$765,SAÍDAS[Status],"Concluído",SAÍDAS[Mês],N$5,SAÍDAS[Ano],$B$5,SAÍDAS[Subcategoria],$B776),SUMIFS(SAÍDAS[Valor],SAÍDAS[Categoria],$B$765,SAÍDAS[Mês],N$5,SAÍDAS[Ano],$B$5,SAÍDAS[Subcategoria],$B776))))</f>
        <v/>
      </c>
      <c r="O776" s="57">
        <f t="shared" si="35"/>
        <v>0</v>
      </c>
    </row>
    <row r="777" spans="2:15" x14ac:dyDescent="0.3">
      <c r="B777" s="93" t="str">
        <f>IF('PLANO DE CONTAS'!F172="","",'PLANO DE CONTAS'!F172)</f>
        <v/>
      </c>
      <c r="C777" s="61" t="str">
        <f>IF($B777="","",IF($B$765="","",IF($F$4=1,SUMIFS(SAÍDAS[Valor],SAÍDAS[Categoria],$B$765,SAÍDAS[Status],"Concluído",SAÍDAS[Mês],C$5,SAÍDAS[Ano],$B$5,SAÍDAS[Subcategoria],$B777),SUMIFS(SAÍDAS[Valor],SAÍDAS[Categoria],$B$765,SAÍDAS[Mês],C$5,SAÍDAS[Ano],$B$5,SAÍDAS[Subcategoria],$B777))))</f>
        <v/>
      </c>
      <c r="D777" s="61" t="str">
        <f>IF($B777="","",IF($B$765="","",IF($F$4=1,SUMIFS(SAÍDAS[Valor],SAÍDAS[Categoria],$B$765,SAÍDAS[Status],"Concluído",SAÍDAS[Mês],D$5,SAÍDAS[Ano],$B$5,SAÍDAS[Subcategoria],$B777),SUMIFS(SAÍDAS[Valor],SAÍDAS[Categoria],$B$765,SAÍDAS[Mês],D$5,SAÍDAS[Ano],$B$5,SAÍDAS[Subcategoria],$B777))))</f>
        <v/>
      </c>
      <c r="E777" s="61" t="str">
        <f>IF($B777="","",IF($B$765="","",IF($F$4=1,SUMIFS(SAÍDAS[Valor],SAÍDAS[Categoria],$B$765,SAÍDAS[Status],"Concluído",SAÍDAS[Mês],E$5,SAÍDAS[Ano],$B$5,SAÍDAS[Subcategoria],$B777),SUMIFS(SAÍDAS[Valor],SAÍDAS[Categoria],$B$765,SAÍDAS[Mês],E$5,SAÍDAS[Ano],$B$5,SAÍDAS[Subcategoria],$B777))))</f>
        <v/>
      </c>
      <c r="F777" s="61" t="str">
        <f>IF($B777="","",IF($B$765="","",IF($F$4=1,SUMIFS(SAÍDAS[Valor],SAÍDAS[Categoria],$B$765,SAÍDAS[Status],"Concluído",SAÍDAS[Mês],F$5,SAÍDAS[Ano],$B$5,SAÍDAS[Subcategoria],$B777),SUMIFS(SAÍDAS[Valor],SAÍDAS[Categoria],$B$765,SAÍDAS[Mês],F$5,SAÍDAS[Ano],$B$5,SAÍDAS[Subcategoria],$B777))))</f>
        <v/>
      </c>
      <c r="G777" s="61" t="str">
        <f>IF($B777="","",IF($B$765="","",IF($F$4=1,SUMIFS(SAÍDAS[Valor],SAÍDAS[Categoria],$B$765,SAÍDAS[Status],"Concluído",SAÍDAS[Mês],G$5,SAÍDAS[Ano],$B$5,SAÍDAS[Subcategoria],$B777),SUMIFS(SAÍDAS[Valor],SAÍDAS[Categoria],$B$765,SAÍDAS[Mês],G$5,SAÍDAS[Ano],$B$5,SAÍDAS[Subcategoria],$B777))))</f>
        <v/>
      </c>
      <c r="H777" s="61" t="str">
        <f>IF($B777="","",IF($B$765="","",IF($F$4=1,SUMIFS(SAÍDAS[Valor],SAÍDAS[Categoria],$B$765,SAÍDAS[Status],"Concluído",SAÍDAS[Mês],H$5,SAÍDAS[Ano],$B$5,SAÍDAS[Subcategoria],$B777),SUMIFS(SAÍDAS[Valor],SAÍDAS[Categoria],$B$765,SAÍDAS[Mês],H$5,SAÍDAS[Ano],$B$5,SAÍDAS[Subcategoria],$B777))))</f>
        <v/>
      </c>
      <c r="I777" s="61" t="str">
        <f>IF($B777="","",IF($B$765="","",IF($F$4=1,SUMIFS(SAÍDAS[Valor],SAÍDAS[Categoria],$B$765,SAÍDAS[Status],"Concluído",SAÍDAS[Mês],I$5,SAÍDAS[Ano],$B$5,SAÍDAS[Subcategoria],$B777),SUMIFS(SAÍDAS[Valor],SAÍDAS[Categoria],$B$765,SAÍDAS[Mês],I$5,SAÍDAS[Ano],$B$5,SAÍDAS[Subcategoria],$B777))))</f>
        <v/>
      </c>
      <c r="J777" s="61" t="str">
        <f>IF($B777="","",IF($B$765="","",IF($F$4=1,SUMIFS(SAÍDAS[Valor],SAÍDAS[Categoria],$B$765,SAÍDAS[Status],"Concluído",SAÍDAS[Mês],J$5,SAÍDAS[Ano],$B$5,SAÍDAS[Subcategoria],$B777),SUMIFS(SAÍDAS[Valor],SAÍDAS[Categoria],$B$765,SAÍDAS[Mês],J$5,SAÍDAS[Ano],$B$5,SAÍDAS[Subcategoria],$B777))))</f>
        <v/>
      </c>
      <c r="K777" s="61" t="str">
        <f>IF($B777="","",IF($B$765="","",IF($F$4=1,SUMIFS(SAÍDAS[Valor],SAÍDAS[Categoria],$B$765,SAÍDAS[Status],"Concluído",SAÍDAS[Mês],K$5,SAÍDAS[Ano],$B$5,SAÍDAS[Subcategoria],$B777),SUMIFS(SAÍDAS[Valor],SAÍDAS[Categoria],$B$765,SAÍDAS[Mês],K$5,SAÍDAS[Ano],$B$5,SAÍDAS[Subcategoria],$B777))))</f>
        <v/>
      </c>
      <c r="L777" s="61" t="str">
        <f>IF($B777="","",IF($B$765="","",IF($F$4=1,SUMIFS(SAÍDAS[Valor],SAÍDAS[Categoria],$B$765,SAÍDAS[Status],"Concluído",SAÍDAS[Mês],L$5,SAÍDAS[Ano],$B$5,SAÍDAS[Subcategoria],$B777),SUMIFS(SAÍDAS[Valor],SAÍDAS[Categoria],$B$765,SAÍDAS[Mês],L$5,SAÍDAS[Ano],$B$5,SAÍDAS[Subcategoria],$B777))))</f>
        <v/>
      </c>
      <c r="M777" s="61" t="str">
        <f>IF($B777="","",IF($B$765="","",IF($F$4=1,SUMIFS(SAÍDAS[Valor],SAÍDAS[Categoria],$B$765,SAÍDAS[Status],"Concluído",SAÍDAS[Mês],M$5,SAÍDAS[Ano],$B$5,SAÍDAS[Subcategoria],$B777),SUMIFS(SAÍDAS[Valor],SAÍDAS[Categoria],$B$765,SAÍDAS[Mês],M$5,SAÍDAS[Ano],$B$5,SAÍDAS[Subcategoria],$B777))))</f>
        <v/>
      </c>
      <c r="N777" s="61" t="str">
        <f>IF($B777="","",IF($B$765="","",IF($F$4=1,SUMIFS(SAÍDAS[Valor],SAÍDAS[Categoria],$B$765,SAÍDAS[Status],"Concluído",SAÍDAS[Mês],N$5,SAÍDAS[Ano],$B$5,SAÍDAS[Subcategoria],$B777),SUMIFS(SAÍDAS[Valor],SAÍDAS[Categoria],$B$765,SAÍDAS[Mês],N$5,SAÍDAS[Ano],$B$5,SAÍDAS[Subcategoria],$B777))))</f>
        <v/>
      </c>
      <c r="O777" s="57">
        <f t="shared" si="35"/>
        <v>0</v>
      </c>
    </row>
    <row r="778" spans="2:15" x14ac:dyDescent="0.3">
      <c r="B778" s="93" t="str">
        <f>IF('PLANO DE CONTAS'!F173="","",'PLANO DE CONTAS'!F173)</f>
        <v/>
      </c>
      <c r="C778" s="61" t="str">
        <f>IF($B778="","",IF($B$765="","",IF($F$4=1,SUMIFS(SAÍDAS[Valor],SAÍDAS[Categoria],$B$765,SAÍDAS[Status],"Concluído",SAÍDAS[Mês],C$5,SAÍDAS[Ano],$B$5,SAÍDAS[Subcategoria],$B778),SUMIFS(SAÍDAS[Valor],SAÍDAS[Categoria],$B$765,SAÍDAS[Mês],C$5,SAÍDAS[Ano],$B$5,SAÍDAS[Subcategoria],$B778))))</f>
        <v/>
      </c>
      <c r="D778" s="61" t="str">
        <f>IF($B778="","",IF($B$765="","",IF($F$4=1,SUMIFS(SAÍDAS[Valor],SAÍDAS[Categoria],$B$765,SAÍDAS[Status],"Concluído",SAÍDAS[Mês],D$5,SAÍDAS[Ano],$B$5,SAÍDAS[Subcategoria],$B778),SUMIFS(SAÍDAS[Valor],SAÍDAS[Categoria],$B$765,SAÍDAS[Mês],D$5,SAÍDAS[Ano],$B$5,SAÍDAS[Subcategoria],$B778))))</f>
        <v/>
      </c>
      <c r="E778" s="61" t="str">
        <f>IF($B778="","",IF($B$765="","",IF($F$4=1,SUMIFS(SAÍDAS[Valor],SAÍDAS[Categoria],$B$765,SAÍDAS[Status],"Concluído",SAÍDAS[Mês],E$5,SAÍDAS[Ano],$B$5,SAÍDAS[Subcategoria],$B778),SUMIFS(SAÍDAS[Valor],SAÍDAS[Categoria],$B$765,SAÍDAS[Mês],E$5,SAÍDAS[Ano],$B$5,SAÍDAS[Subcategoria],$B778))))</f>
        <v/>
      </c>
      <c r="F778" s="61" t="str">
        <f>IF($B778="","",IF($B$765="","",IF($F$4=1,SUMIFS(SAÍDAS[Valor],SAÍDAS[Categoria],$B$765,SAÍDAS[Status],"Concluído",SAÍDAS[Mês],F$5,SAÍDAS[Ano],$B$5,SAÍDAS[Subcategoria],$B778),SUMIFS(SAÍDAS[Valor],SAÍDAS[Categoria],$B$765,SAÍDAS[Mês],F$5,SAÍDAS[Ano],$B$5,SAÍDAS[Subcategoria],$B778))))</f>
        <v/>
      </c>
      <c r="G778" s="61" t="str">
        <f>IF($B778="","",IF($B$765="","",IF($F$4=1,SUMIFS(SAÍDAS[Valor],SAÍDAS[Categoria],$B$765,SAÍDAS[Status],"Concluído",SAÍDAS[Mês],G$5,SAÍDAS[Ano],$B$5,SAÍDAS[Subcategoria],$B778),SUMIFS(SAÍDAS[Valor],SAÍDAS[Categoria],$B$765,SAÍDAS[Mês],G$5,SAÍDAS[Ano],$B$5,SAÍDAS[Subcategoria],$B778))))</f>
        <v/>
      </c>
      <c r="H778" s="61" t="str">
        <f>IF($B778="","",IF($B$765="","",IF($F$4=1,SUMIFS(SAÍDAS[Valor],SAÍDAS[Categoria],$B$765,SAÍDAS[Status],"Concluído",SAÍDAS[Mês],H$5,SAÍDAS[Ano],$B$5,SAÍDAS[Subcategoria],$B778),SUMIFS(SAÍDAS[Valor],SAÍDAS[Categoria],$B$765,SAÍDAS[Mês],H$5,SAÍDAS[Ano],$B$5,SAÍDAS[Subcategoria],$B778))))</f>
        <v/>
      </c>
      <c r="I778" s="61" t="str">
        <f>IF($B778="","",IF($B$765="","",IF($F$4=1,SUMIFS(SAÍDAS[Valor],SAÍDAS[Categoria],$B$765,SAÍDAS[Status],"Concluído",SAÍDAS[Mês],I$5,SAÍDAS[Ano],$B$5,SAÍDAS[Subcategoria],$B778),SUMIFS(SAÍDAS[Valor],SAÍDAS[Categoria],$B$765,SAÍDAS[Mês],I$5,SAÍDAS[Ano],$B$5,SAÍDAS[Subcategoria],$B778))))</f>
        <v/>
      </c>
      <c r="J778" s="61" t="str">
        <f>IF($B778="","",IF($B$765="","",IF($F$4=1,SUMIFS(SAÍDAS[Valor],SAÍDAS[Categoria],$B$765,SAÍDAS[Status],"Concluído",SAÍDAS[Mês],J$5,SAÍDAS[Ano],$B$5,SAÍDAS[Subcategoria],$B778),SUMIFS(SAÍDAS[Valor],SAÍDAS[Categoria],$B$765,SAÍDAS[Mês],J$5,SAÍDAS[Ano],$B$5,SAÍDAS[Subcategoria],$B778))))</f>
        <v/>
      </c>
      <c r="K778" s="61" t="str">
        <f>IF($B778="","",IF($B$765="","",IF($F$4=1,SUMIFS(SAÍDAS[Valor],SAÍDAS[Categoria],$B$765,SAÍDAS[Status],"Concluído",SAÍDAS[Mês],K$5,SAÍDAS[Ano],$B$5,SAÍDAS[Subcategoria],$B778),SUMIFS(SAÍDAS[Valor],SAÍDAS[Categoria],$B$765,SAÍDAS[Mês],K$5,SAÍDAS[Ano],$B$5,SAÍDAS[Subcategoria],$B778))))</f>
        <v/>
      </c>
      <c r="L778" s="61" t="str">
        <f>IF($B778="","",IF($B$765="","",IF($F$4=1,SUMIFS(SAÍDAS[Valor],SAÍDAS[Categoria],$B$765,SAÍDAS[Status],"Concluído",SAÍDAS[Mês],L$5,SAÍDAS[Ano],$B$5,SAÍDAS[Subcategoria],$B778),SUMIFS(SAÍDAS[Valor],SAÍDAS[Categoria],$B$765,SAÍDAS[Mês],L$5,SAÍDAS[Ano],$B$5,SAÍDAS[Subcategoria],$B778))))</f>
        <v/>
      </c>
      <c r="M778" s="61" t="str">
        <f>IF($B778="","",IF($B$765="","",IF($F$4=1,SUMIFS(SAÍDAS[Valor],SAÍDAS[Categoria],$B$765,SAÍDAS[Status],"Concluído",SAÍDAS[Mês],M$5,SAÍDAS[Ano],$B$5,SAÍDAS[Subcategoria],$B778),SUMIFS(SAÍDAS[Valor],SAÍDAS[Categoria],$B$765,SAÍDAS[Mês],M$5,SAÍDAS[Ano],$B$5,SAÍDAS[Subcategoria],$B778))))</f>
        <v/>
      </c>
      <c r="N778" s="61" t="str">
        <f>IF($B778="","",IF($B$765="","",IF($F$4=1,SUMIFS(SAÍDAS[Valor],SAÍDAS[Categoria],$B$765,SAÍDAS[Status],"Concluído",SAÍDAS[Mês],N$5,SAÍDAS[Ano],$B$5,SAÍDAS[Subcategoria],$B778),SUMIFS(SAÍDAS[Valor],SAÍDAS[Categoria],$B$765,SAÍDAS[Mês],N$5,SAÍDAS[Ano],$B$5,SAÍDAS[Subcategoria],$B778))))</f>
        <v/>
      </c>
      <c r="O778" s="57">
        <f t="shared" si="35"/>
        <v>0</v>
      </c>
    </row>
    <row r="779" spans="2:15" x14ac:dyDescent="0.3">
      <c r="B779" s="93" t="str">
        <f>IF('PLANO DE CONTAS'!F174="","",'PLANO DE CONTAS'!F174)</f>
        <v/>
      </c>
      <c r="C779" s="61" t="str">
        <f>IF($B779="","",IF($B$765="","",IF($F$4=1,SUMIFS(SAÍDAS[Valor],SAÍDAS[Categoria],$B$765,SAÍDAS[Status],"Concluído",SAÍDAS[Mês],C$5,SAÍDAS[Ano],$B$5,SAÍDAS[Subcategoria],$B779),SUMIFS(SAÍDAS[Valor],SAÍDAS[Categoria],$B$765,SAÍDAS[Mês],C$5,SAÍDAS[Ano],$B$5,SAÍDAS[Subcategoria],$B779))))</f>
        <v/>
      </c>
      <c r="D779" s="61" t="str">
        <f>IF($B779="","",IF($B$765="","",IF($F$4=1,SUMIFS(SAÍDAS[Valor],SAÍDAS[Categoria],$B$765,SAÍDAS[Status],"Concluído",SAÍDAS[Mês],D$5,SAÍDAS[Ano],$B$5,SAÍDAS[Subcategoria],$B779),SUMIFS(SAÍDAS[Valor],SAÍDAS[Categoria],$B$765,SAÍDAS[Mês],D$5,SAÍDAS[Ano],$B$5,SAÍDAS[Subcategoria],$B779))))</f>
        <v/>
      </c>
      <c r="E779" s="61" t="str">
        <f>IF($B779="","",IF($B$765="","",IF($F$4=1,SUMIFS(SAÍDAS[Valor],SAÍDAS[Categoria],$B$765,SAÍDAS[Status],"Concluído",SAÍDAS[Mês],E$5,SAÍDAS[Ano],$B$5,SAÍDAS[Subcategoria],$B779),SUMIFS(SAÍDAS[Valor],SAÍDAS[Categoria],$B$765,SAÍDAS[Mês],E$5,SAÍDAS[Ano],$B$5,SAÍDAS[Subcategoria],$B779))))</f>
        <v/>
      </c>
      <c r="F779" s="61" t="str">
        <f>IF($B779="","",IF($B$765="","",IF($F$4=1,SUMIFS(SAÍDAS[Valor],SAÍDAS[Categoria],$B$765,SAÍDAS[Status],"Concluído",SAÍDAS[Mês],F$5,SAÍDAS[Ano],$B$5,SAÍDAS[Subcategoria],$B779),SUMIFS(SAÍDAS[Valor],SAÍDAS[Categoria],$B$765,SAÍDAS[Mês],F$5,SAÍDAS[Ano],$B$5,SAÍDAS[Subcategoria],$B779))))</f>
        <v/>
      </c>
      <c r="G779" s="61" t="str">
        <f>IF($B779="","",IF($B$765="","",IF($F$4=1,SUMIFS(SAÍDAS[Valor],SAÍDAS[Categoria],$B$765,SAÍDAS[Status],"Concluído",SAÍDAS[Mês],G$5,SAÍDAS[Ano],$B$5,SAÍDAS[Subcategoria],$B779),SUMIFS(SAÍDAS[Valor],SAÍDAS[Categoria],$B$765,SAÍDAS[Mês],G$5,SAÍDAS[Ano],$B$5,SAÍDAS[Subcategoria],$B779))))</f>
        <v/>
      </c>
      <c r="H779" s="61" t="str">
        <f>IF($B779="","",IF($B$765="","",IF($F$4=1,SUMIFS(SAÍDAS[Valor],SAÍDAS[Categoria],$B$765,SAÍDAS[Status],"Concluído",SAÍDAS[Mês],H$5,SAÍDAS[Ano],$B$5,SAÍDAS[Subcategoria],$B779),SUMIFS(SAÍDAS[Valor],SAÍDAS[Categoria],$B$765,SAÍDAS[Mês],H$5,SAÍDAS[Ano],$B$5,SAÍDAS[Subcategoria],$B779))))</f>
        <v/>
      </c>
      <c r="I779" s="61" t="str">
        <f>IF($B779="","",IF($B$765="","",IF($F$4=1,SUMIFS(SAÍDAS[Valor],SAÍDAS[Categoria],$B$765,SAÍDAS[Status],"Concluído",SAÍDAS[Mês],I$5,SAÍDAS[Ano],$B$5,SAÍDAS[Subcategoria],$B779),SUMIFS(SAÍDAS[Valor],SAÍDAS[Categoria],$B$765,SAÍDAS[Mês],I$5,SAÍDAS[Ano],$B$5,SAÍDAS[Subcategoria],$B779))))</f>
        <v/>
      </c>
      <c r="J779" s="61" t="str">
        <f>IF($B779="","",IF($B$765="","",IF($F$4=1,SUMIFS(SAÍDAS[Valor],SAÍDAS[Categoria],$B$765,SAÍDAS[Status],"Concluído",SAÍDAS[Mês],J$5,SAÍDAS[Ano],$B$5,SAÍDAS[Subcategoria],$B779),SUMIFS(SAÍDAS[Valor],SAÍDAS[Categoria],$B$765,SAÍDAS[Mês],J$5,SAÍDAS[Ano],$B$5,SAÍDAS[Subcategoria],$B779))))</f>
        <v/>
      </c>
      <c r="K779" s="61" t="str">
        <f>IF($B779="","",IF($B$765="","",IF($F$4=1,SUMIFS(SAÍDAS[Valor],SAÍDAS[Categoria],$B$765,SAÍDAS[Status],"Concluído",SAÍDAS[Mês],K$5,SAÍDAS[Ano],$B$5,SAÍDAS[Subcategoria],$B779),SUMIFS(SAÍDAS[Valor],SAÍDAS[Categoria],$B$765,SAÍDAS[Mês],K$5,SAÍDAS[Ano],$B$5,SAÍDAS[Subcategoria],$B779))))</f>
        <v/>
      </c>
      <c r="L779" s="61" t="str">
        <f>IF($B779="","",IF($B$765="","",IF($F$4=1,SUMIFS(SAÍDAS[Valor],SAÍDAS[Categoria],$B$765,SAÍDAS[Status],"Concluído",SAÍDAS[Mês],L$5,SAÍDAS[Ano],$B$5,SAÍDAS[Subcategoria],$B779),SUMIFS(SAÍDAS[Valor],SAÍDAS[Categoria],$B$765,SAÍDAS[Mês],L$5,SAÍDAS[Ano],$B$5,SAÍDAS[Subcategoria],$B779))))</f>
        <v/>
      </c>
      <c r="M779" s="61" t="str">
        <f>IF($B779="","",IF($B$765="","",IF($F$4=1,SUMIFS(SAÍDAS[Valor],SAÍDAS[Categoria],$B$765,SAÍDAS[Status],"Concluído",SAÍDAS[Mês],M$5,SAÍDAS[Ano],$B$5,SAÍDAS[Subcategoria],$B779),SUMIFS(SAÍDAS[Valor],SAÍDAS[Categoria],$B$765,SAÍDAS[Mês],M$5,SAÍDAS[Ano],$B$5,SAÍDAS[Subcategoria],$B779))))</f>
        <v/>
      </c>
      <c r="N779" s="61" t="str">
        <f>IF($B779="","",IF($B$765="","",IF($F$4=1,SUMIFS(SAÍDAS[Valor],SAÍDAS[Categoria],$B$765,SAÍDAS[Status],"Concluído",SAÍDAS[Mês],N$5,SAÍDAS[Ano],$B$5,SAÍDAS[Subcategoria],$B779),SUMIFS(SAÍDAS[Valor],SAÍDAS[Categoria],$B$765,SAÍDAS[Mês],N$5,SAÍDAS[Ano],$B$5,SAÍDAS[Subcategoria],$B779))))</f>
        <v/>
      </c>
      <c r="O779" s="57">
        <f t="shared" si="35"/>
        <v>0</v>
      </c>
    </row>
    <row r="780" spans="2:15" x14ac:dyDescent="0.3">
      <c r="B780" s="93" t="str">
        <f>IF('PLANO DE CONTAS'!F175="","",'PLANO DE CONTAS'!F175)</f>
        <v/>
      </c>
      <c r="C780" s="61" t="str">
        <f>IF($B780="","",IF($B$765="","",IF($F$4=1,SUMIFS(SAÍDAS[Valor],SAÍDAS[Categoria],$B$765,SAÍDAS[Status],"Concluído",SAÍDAS[Mês],C$5,SAÍDAS[Ano],$B$5,SAÍDAS[Subcategoria],$B780),SUMIFS(SAÍDAS[Valor],SAÍDAS[Categoria],$B$765,SAÍDAS[Mês],C$5,SAÍDAS[Ano],$B$5,SAÍDAS[Subcategoria],$B780))))</f>
        <v/>
      </c>
      <c r="D780" s="61" t="str">
        <f>IF($B780="","",IF($B$765="","",IF($F$4=1,SUMIFS(SAÍDAS[Valor],SAÍDAS[Categoria],$B$765,SAÍDAS[Status],"Concluído",SAÍDAS[Mês],D$5,SAÍDAS[Ano],$B$5,SAÍDAS[Subcategoria],$B780),SUMIFS(SAÍDAS[Valor],SAÍDAS[Categoria],$B$765,SAÍDAS[Mês],D$5,SAÍDAS[Ano],$B$5,SAÍDAS[Subcategoria],$B780))))</f>
        <v/>
      </c>
      <c r="E780" s="61" t="str">
        <f>IF($B780="","",IF($B$765="","",IF($F$4=1,SUMIFS(SAÍDAS[Valor],SAÍDAS[Categoria],$B$765,SAÍDAS[Status],"Concluído",SAÍDAS[Mês],E$5,SAÍDAS[Ano],$B$5,SAÍDAS[Subcategoria],$B780),SUMIFS(SAÍDAS[Valor],SAÍDAS[Categoria],$B$765,SAÍDAS[Mês],E$5,SAÍDAS[Ano],$B$5,SAÍDAS[Subcategoria],$B780))))</f>
        <v/>
      </c>
      <c r="F780" s="61" t="str">
        <f>IF($B780="","",IF($B$765="","",IF($F$4=1,SUMIFS(SAÍDAS[Valor],SAÍDAS[Categoria],$B$765,SAÍDAS[Status],"Concluído",SAÍDAS[Mês],F$5,SAÍDAS[Ano],$B$5,SAÍDAS[Subcategoria],$B780),SUMIFS(SAÍDAS[Valor],SAÍDAS[Categoria],$B$765,SAÍDAS[Mês],F$5,SAÍDAS[Ano],$B$5,SAÍDAS[Subcategoria],$B780))))</f>
        <v/>
      </c>
      <c r="G780" s="61" t="str">
        <f>IF($B780="","",IF($B$765="","",IF($F$4=1,SUMIFS(SAÍDAS[Valor],SAÍDAS[Categoria],$B$765,SAÍDAS[Status],"Concluído",SAÍDAS[Mês],G$5,SAÍDAS[Ano],$B$5,SAÍDAS[Subcategoria],$B780),SUMIFS(SAÍDAS[Valor],SAÍDAS[Categoria],$B$765,SAÍDAS[Mês],G$5,SAÍDAS[Ano],$B$5,SAÍDAS[Subcategoria],$B780))))</f>
        <v/>
      </c>
      <c r="H780" s="61" t="str">
        <f>IF($B780="","",IF($B$765="","",IF($F$4=1,SUMIFS(SAÍDAS[Valor],SAÍDAS[Categoria],$B$765,SAÍDAS[Status],"Concluído",SAÍDAS[Mês],H$5,SAÍDAS[Ano],$B$5,SAÍDAS[Subcategoria],$B780),SUMIFS(SAÍDAS[Valor],SAÍDAS[Categoria],$B$765,SAÍDAS[Mês],H$5,SAÍDAS[Ano],$B$5,SAÍDAS[Subcategoria],$B780))))</f>
        <v/>
      </c>
      <c r="I780" s="61" t="str">
        <f>IF($B780="","",IF($B$765="","",IF($F$4=1,SUMIFS(SAÍDAS[Valor],SAÍDAS[Categoria],$B$765,SAÍDAS[Status],"Concluído",SAÍDAS[Mês],I$5,SAÍDAS[Ano],$B$5,SAÍDAS[Subcategoria],$B780),SUMIFS(SAÍDAS[Valor],SAÍDAS[Categoria],$B$765,SAÍDAS[Mês],I$5,SAÍDAS[Ano],$B$5,SAÍDAS[Subcategoria],$B780))))</f>
        <v/>
      </c>
      <c r="J780" s="61" t="str">
        <f>IF($B780="","",IF($B$765="","",IF($F$4=1,SUMIFS(SAÍDAS[Valor],SAÍDAS[Categoria],$B$765,SAÍDAS[Status],"Concluído",SAÍDAS[Mês],J$5,SAÍDAS[Ano],$B$5,SAÍDAS[Subcategoria],$B780),SUMIFS(SAÍDAS[Valor],SAÍDAS[Categoria],$B$765,SAÍDAS[Mês],J$5,SAÍDAS[Ano],$B$5,SAÍDAS[Subcategoria],$B780))))</f>
        <v/>
      </c>
      <c r="K780" s="61" t="str">
        <f>IF($B780="","",IF($B$765="","",IF($F$4=1,SUMIFS(SAÍDAS[Valor],SAÍDAS[Categoria],$B$765,SAÍDAS[Status],"Concluído",SAÍDAS[Mês],K$5,SAÍDAS[Ano],$B$5,SAÍDAS[Subcategoria],$B780),SUMIFS(SAÍDAS[Valor],SAÍDAS[Categoria],$B$765,SAÍDAS[Mês],K$5,SAÍDAS[Ano],$B$5,SAÍDAS[Subcategoria],$B780))))</f>
        <v/>
      </c>
      <c r="L780" s="61" t="str">
        <f>IF($B780="","",IF($B$765="","",IF($F$4=1,SUMIFS(SAÍDAS[Valor],SAÍDAS[Categoria],$B$765,SAÍDAS[Status],"Concluído",SAÍDAS[Mês],L$5,SAÍDAS[Ano],$B$5,SAÍDAS[Subcategoria],$B780),SUMIFS(SAÍDAS[Valor],SAÍDAS[Categoria],$B$765,SAÍDAS[Mês],L$5,SAÍDAS[Ano],$B$5,SAÍDAS[Subcategoria],$B780))))</f>
        <v/>
      </c>
      <c r="M780" s="61" t="str">
        <f>IF($B780="","",IF($B$765="","",IF($F$4=1,SUMIFS(SAÍDAS[Valor],SAÍDAS[Categoria],$B$765,SAÍDAS[Status],"Concluído",SAÍDAS[Mês],M$5,SAÍDAS[Ano],$B$5,SAÍDAS[Subcategoria],$B780),SUMIFS(SAÍDAS[Valor],SAÍDAS[Categoria],$B$765,SAÍDAS[Mês],M$5,SAÍDAS[Ano],$B$5,SAÍDAS[Subcategoria],$B780))))</f>
        <v/>
      </c>
      <c r="N780" s="61" t="str">
        <f>IF($B780="","",IF($B$765="","",IF($F$4=1,SUMIFS(SAÍDAS[Valor],SAÍDAS[Categoria],$B$765,SAÍDAS[Status],"Concluído",SAÍDAS[Mês],N$5,SAÍDAS[Ano],$B$5,SAÍDAS[Subcategoria],$B780),SUMIFS(SAÍDAS[Valor],SAÍDAS[Categoria],$B$765,SAÍDAS[Mês],N$5,SAÍDAS[Ano],$B$5,SAÍDAS[Subcategoria],$B780))))</f>
        <v/>
      </c>
      <c r="O780" s="57">
        <f t="shared" si="35"/>
        <v>0</v>
      </c>
    </row>
    <row r="781" spans="2:15" x14ac:dyDescent="0.3">
      <c r="B781" s="93" t="str">
        <f>IF('PLANO DE CONTAS'!F176="","",'PLANO DE CONTAS'!F176)</f>
        <v/>
      </c>
      <c r="C781" s="61" t="str">
        <f>IF($B781="","",IF($B$765="","",IF($F$4=1,SUMIFS(SAÍDAS[Valor],SAÍDAS[Categoria],$B$765,SAÍDAS[Status],"Concluído",SAÍDAS[Mês],C$5,SAÍDAS[Ano],$B$5,SAÍDAS[Subcategoria],$B781),SUMIFS(SAÍDAS[Valor],SAÍDAS[Categoria],$B$765,SAÍDAS[Mês],C$5,SAÍDAS[Ano],$B$5,SAÍDAS[Subcategoria],$B781))))</f>
        <v/>
      </c>
      <c r="D781" s="61" t="str">
        <f>IF($B781="","",IF($B$765="","",IF($F$4=1,SUMIFS(SAÍDAS[Valor],SAÍDAS[Categoria],$B$765,SAÍDAS[Status],"Concluído",SAÍDAS[Mês],D$5,SAÍDAS[Ano],$B$5,SAÍDAS[Subcategoria],$B781),SUMIFS(SAÍDAS[Valor],SAÍDAS[Categoria],$B$765,SAÍDAS[Mês],D$5,SAÍDAS[Ano],$B$5,SAÍDAS[Subcategoria],$B781))))</f>
        <v/>
      </c>
      <c r="E781" s="61" t="str">
        <f>IF($B781="","",IF($B$765="","",IF($F$4=1,SUMIFS(SAÍDAS[Valor],SAÍDAS[Categoria],$B$765,SAÍDAS[Status],"Concluído",SAÍDAS[Mês],E$5,SAÍDAS[Ano],$B$5,SAÍDAS[Subcategoria],$B781),SUMIFS(SAÍDAS[Valor],SAÍDAS[Categoria],$B$765,SAÍDAS[Mês],E$5,SAÍDAS[Ano],$B$5,SAÍDAS[Subcategoria],$B781))))</f>
        <v/>
      </c>
      <c r="F781" s="61" t="str">
        <f>IF($B781="","",IF($B$765="","",IF($F$4=1,SUMIFS(SAÍDAS[Valor],SAÍDAS[Categoria],$B$765,SAÍDAS[Status],"Concluído",SAÍDAS[Mês],F$5,SAÍDAS[Ano],$B$5,SAÍDAS[Subcategoria],$B781),SUMIFS(SAÍDAS[Valor],SAÍDAS[Categoria],$B$765,SAÍDAS[Mês],F$5,SAÍDAS[Ano],$B$5,SAÍDAS[Subcategoria],$B781))))</f>
        <v/>
      </c>
      <c r="G781" s="61" t="str">
        <f>IF($B781="","",IF($B$765="","",IF($F$4=1,SUMIFS(SAÍDAS[Valor],SAÍDAS[Categoria],$B$765,SAÍDAS[Status],"Concluído",SAÍDAS[Mês],G$5,SAÍDAS[Ano],$B$5,SAÍDAS[Subcategoria],$B781),SUMIFS(SAÍDAS[Valor],SAÍDAS[Categoria],$B$765,SAÍDAS[Mês],G$5,SAÍDAS[Ano],$B$5,SAÍDAS[Subcategoria],$B781))))</f>
        <v/>
      </c>
      <c r="H781" s="61" t="str">
        <f>IF($B781="","",IF($B$765="","",IF($F$4=1,SUMIFS(SAÍDAS[Valor],SAÍDAS[Categoria],$B$765,SAÍDAS[Status],"Concluído",SAÍDAS[Mês],H$5,SAÍDAS[Ano],$B$5,SAÍDAS[Subcategoria],$B781),SUMIFS(SAÍDAS[Valor],SAÍDAS[Categoria],$B$765,SAÍDAS[Mês],H$5,SAÍDAS[Ano],$B$5,SAÍDAS[Subcategoria],$B781))))</f>
        <v/>
      </c>
      <c r="I781" s="61" t="str">
        <f>IF($B781="","",IF($B$765="","",IF($F$4=1,SUMIFS(SAÍDAS[Valor],SAÍDAS[Categoria],$B$765,SAÍDAS[Status],"Concluído",SAÍDAS[Mês],I$5,SAÍDAS[Ano],$B$5,SAÍDAS[Subcategoria],$B781),SUMIFS(SAÍDAS[Valor],SAÍDAS[Categoria],$B$765,SAÍDAS[Mês],I$5,SAÍDAS[Ano],$B$5,SAÍDAS[Subcategoria],$B781))))</f>
        <v/>
      </c>
      <c r="J781" s="61" t="str">
        <f>IF($B781="","",IF($B$765="","",IF($F$4=1,SUMIFS(SAÍDAS[Valor],SAÍDAS[Categoria],$B$765,SAÍDAS[Status],"Concluído",SAÍDAS[Mês],J$5,SAÍDAS[Ano],$B$5,SAÍDAS[Subcategoria],$B781),SUMIFS(SAÍDAS[Valor],SAÍDAS[Categoria],$B$765,SAÍDAS[Mês],J$5,SAÍDAS[Ano],$B$5,SAÍDAS[Subcategoria],$B781))))</f>
        <v/>
      </c>
      <c r="K781" s="61" t="str">
        <f>IF($B781="","",IF($B$765="","",IF($F$4=1,SUMIFS(SAÍDAS[Valor],SAÍDAS[Categoria],$B$765,SAÍDAS[Status],"Concluído",SAÍDAS[Mês],K$5,SAÍDAS[Ano],$B$5,SAÍDAS[Subcategoria],$B781),SUMIFS(SAÍDAS[Valor],SAÍDAS[Categoria],$B$765,SAÍDAS[Mês],K$5,SAÍDAS[Ano],$B$5,SAÍDAS[Subcategoria],$B781))))</f>
        <v/>
      </c>
      <c r="L781" s="61" t="str">
        <f>IF($B781="","",IF($B$765="","",IF($F$4=1,SUMIFS(SAÍDAS[Valor],SAÍDAS[Categoria],$B$765,SAÍDAS[Status],"Concluído",SAÍDAS[Mês],L$5,SAÍDAS[Ano],$B$5,SAÍDAS[Subcategoria],$B781),SUMIFS(SAÍDAS[Valor],SAÍDAS[Categoria],$B$765,SAÍDAS[Mês],L$5,SAÍDAS[Ano],$B$5,SAÍDAS[Subcategoria],$B781))))</f>
        <v/>
      </c>
      <c r="M781" s="61" t="str">
        <f>IF($B781="","",IF($B$765="","",IF($F$4=1,SUMIFS(SAÍDAS[Valor],SAÍDAS[Categoria],$B$765,SAÍDAS[Status],"Concluído",SAÍDAS[Mês],M$5,SAÍDAS[Ano],$B$5,SAÍDAS[Subcategoria],$B781),SUMIFS(SAÍDAS[Valor],SAÍDAS[Categoria],$B$765,SAÍDAS[Mês],M$5,SAÍDAS[Ano],$B$5,SAÍDAS[Subcategoria],$B781))))</f>
        <v/>
      </c>
      <c r="N781" s="61" t="str">
        <f>IF($B781="","",IF($B$765="","",IF($F$4=1,SUMIFS(SAÍDAS[Valor],SAÍDAS[Categoria],$B$765,SAÍDAS[Status],"Concluído",SAÍDAS[Mês],N$5,SAÍDAS[Ano],$B$5,SAÍDAS[Subcategoria],$B781),SUMIFS(SAÍDAS[Valor],SAÍDAS[Categoria],$B$765,SAÍDAS[Mês],N$5,SAÍDAS[Ano],$B$5,SAÍDAS[Subcategoria],$B781))))</f>
        <v/>
      </c>
      <c r="O781" s="57">
        <f t="shared" si="35"/>
        <v>0</v>
      </c>
    </row>
    <row r="782" spans="2:15" x14ac:dyDescent="0.3">
      <c r="B782" s="93" t="str">
        <f>IF('PLANO DE CONTAS'!F177="","",'PLANO DE CONTAS'!F177)</f>
        <v/>
      </c>
      <c r="C782" s="61" t="str">
        <f>IF($B782="","",IF($B$765="","",IF($F$4=1,SUMIFS(SAÍDAS[Valor],SAÍDAS[Categoria],$B$765,SAÍDAS[Status],"Concluído",SAÍDAS[Mês],C$5,SAÍDAS[Ano],$B$5,SAÍDAS[Subcategoria],$B782),SUMIFS(SAÍDAS[Valor],SAÍDAS[Categoria],$B$765,SAÍDAS[Mês],C$5,SAÍDAS[Ano],$B$5,SAÍDAS[Subcategoria],$B782))))</f>
        <v/>
      </c>
      <c r="D782" s="61" t="str">
        <f>IF($B782="","",IF($B$765="","",IF($F$4=1,SUMIFS(SAÍDAS[Valor],SAÍDAS[Categoria],$B$765,SAÍDAS[Status],"Concluído",SAÍDAS[Mês],D$5,SAÍDAS[Ano],$B$5,SAÍDAS[Subcategoria],$B782),SUMIFS(SAÍDAS[Valor],SAÍDAS[Categoria],$B$765,SAÍDAS[Mês],D$5,SAÍDAS[Ano],$B$5,SAÍDAS[Subcategoria],$B782))))</f>
        <v/>
      </c>
      <c r="E782" s="61" t="str">
        <f>IF($B782="","",IF($B$765="","",IF($F$4=1,SUMIFS(SAÍDAS[Valor],SAÍDAS[Categoria],$B$765,SAÍDAS[Status],"Concluído",SAÍDAS[Mês],E$5,SAÍDAS[Ano],$B$5,SAÍDAS[Subcategoria],$B782),SUMIFS(SAÍDAS[Valor],SAÍDAS[Categoria],$B$765,SAÍDAS[Mês],E$5,SAÍDAS[Ano],$B$5,SAÍDAS[Subcategoria],$B782))))</f>
        <v/>
      </c>
      <c r="F782" s="61" t="str">
        <f>IF($B782="","",IF($B$765="","",IF($F$4=1,SUMIFS(SAÍDAS[Valor],SAÍDAS[Categoria],$B$765,SAÍDAS[Status],"Concluído",SAÍDAS[Mês],F$5,SAÍDAS[Ano],$B$5,SAÍDAS[Subcategoria],$B782),SUMIFS(SAÍDAS[Valor],SAÍDAS[Categoria],$B$765,SAÍDAS[Mês],F$5,SAÍDAS[Ano],$B$5,SAÍDAS[Subcategoria],$B782))))</f>
        <v/>
      </c>
      <c r="G782" s="61" t="str">
        <f>IF($B782="","",IF($B$765="","",IF($F$4=1,SUMIFS(SAÍDAS[Valor],SAÍDAS[Categoria],$B$765,SAÍDAS[Status],"Concluído",SAÍDAS[Mês],G$5,SAÍDAS[Ano],$B$5,SAÍDAS[Subcategoria],$B782),SUMIFS(SAÍDAS[Valor],SAÍDAS[Categoria],$B$765,SAÍDAS[Mês],G$5,SAÍDAS[Ano],$B$5,SAÍDAS[Subcategoria],$B782))))</f>
        <v/>
      </c>
      <c r="H782" s="61" t="str">
        <f>IF($B782="","",IF($B$765="","",IF($F$4=1,SUMIFS(SAÍDAS[Valor],SAÍDAS[Categoria],$B$765,SAÍDAS[Status],"Concluído",SAÍDAS[Mês],H$5,SAÍDAS[Ano],$B$5,SAÍDAS[Subcategoria],$B782),SUMIFS(SAÍDAS[Valor],SAÍDAS[Categoria],$B$765,SAÍDAS[Mês],H$5,SAÍDAS[Ano],$B$5,SAÍDAS[Subcategoria],$B782))))</f>
        <v/>
      </c>
      <c r="I782" s="61" t="str">
        <f>IF($B782="","",IF($B$765="","",IF($F$4=1,SUMIFS(SAÍDAS[Valor],SAÍDAS[Categoria],$B$765,SAÍDAS[Status],"Concluído",SAÍDAS[Mês],I$5,SAÍDAS[Ano],$B$5,SAÍDAS[Subcategoria],$B782),SUMIFS(SAÍDAS[Valor],SAÍDAS[Categoria],$B$765,SAÍDAS[Mês],I$5,SAÍDAS[Ano],$B$5,SAÍDAS[Subcategoria],$B782))))</f>
        <v/>
      </c>
      <c r="J782" s="61" t="str">
        <f>IF($B782="","",IF($B$765="","",IF($F$4=1,SUMIFS(SAÍDAS[Valor],SAÍDAS[Categoria],$B$765,SAÍDAS[Status],"Concluído",SAÍDAS[Mês],J$5,SAÍDAS[Ano],$B$5,SAÍDAS[Subcategoria],$B782),SUMIFS(SAÍDAS[Valor],SAÍDAS[Categoria],$B$765,SAÍDAS[Mês],J$5,SAÍDAS[Ano],$B$5,SAÍDAS[Subcategoria],$B782))))</f>
        <v/>
      </c>
      <c r="K782" s="61" t="str">
        <f>IF($B782="","",IF($B$765="","",IF($F$4=1,SUMIFS(SAÍDAS[Valor],SAÍDAS[Categoria],$B$765,SAÍDAS[Status],"Concluído",SAÍDAS[Mês],K$5,SAÍDAS[Ano],$B$5,SAÍDAS[Subcategoria],$B782),SUMIFS(SAÍDAS[Valor],SAÍDAS[Categoria],$B$765,SAÍDAS[Mês],K$5,SAÍDAS[Ano],$B$5,SAÍDAS[Subcategoria],$B782))))</f>
        <v/>
      </c>
      <c r="L782" s="61" t="str">
        <f>IF($B782="","",IF($B$765="","",IF($F$4=1,SUMIFS(SAÍDAS[Valor],SAÍDAS[Categoria],$B$765,SAÍDAS[Status],"Concluído",SAÍDAS[Mês],L$5,SAÍDAS[Ano],$B$5,SAÍDAS[Subcategoria],$B782),SUMIFS(SAÍDAS[Valor],SAÍDAS[Categoria],$B$765,SAÍDAS[Mês],L$5,SAÍDAS[Ano],$B$5,SAÍDAS[Subcategoria],$B782))))</f>
        <v/>
      </c>
      <c r="M782" s="61" t="str">
        <f>IF($B782="","",IF($B$765="","",IF($F$4=1,SUMIFS(SAÍDAS[Valor],SAÍDAS[Categoria],$B$765,SAÍDAS[Status],"Concluído",SAÍDAS[Mês],M$5,SAÍDAS[Ano],$B$5,SAÍDAS[Subcategoria],$B782),SUMIFS(SAÍDAS[Valor],SAÍDAS[Categoria],$B$765,SAÍDAS[Mês],M$5,SAÍDAS[Ano],$B$5,SAÍDAS[Subcategoria],$B782))))</f>
        <v/>
      </c>
      <c r="N782" s="61" t="str">
        <f>IF($B782="","",IF($B$765="","",IF($F$4=1,SUMIFS(SAÍDAS[Valor],SAÍDAS[Categoria],$B$765,SAÍDAS[Status],"Concluído",SAÍDAS[Mês],N$5,SAÍDAS[Ano],$B$5,SAÍDAS[Subcategoria],$B782),SUMIFS(SAÍDAS[Valor],SAÍDAS[Categoria],$B$765,SAÍDAS[Mês],N$5,SAÍDAS[Ano],$B$5,SAÍDAS[Subcategoria],$B782))))</f>
        <v/>
      </c>
      <c r="O782" s="57">
        <f t="shared" si="35"/>
        <v>0</v>
      </c>
    </row>
    <row r="783" spans="2:15" x14ac:dyDescent="0.3">
      <c r="B783" s="93" t="str">
        <f>IF('PLANO DE CONTAS'!F178="","",'PLANO DE CONTAS'!F178)</f>
        <v/>
      </c>
      <c r="C783" s="61" t="str">
        <f>IF($B783="","",IF($B$765="","",IF($F$4=1,SUMIFS(SAÍDAS[Valor],SAÍDAS[Categoria],$B$765,SAÍDAS[Status],"Concluído",SAÍDAS[Mês],C$5,SAÍDAS[Ano],$B$5,SAÍDAS[Subcategoria],$B783),SUMIFS(SAÍDAS[Valor],SAÍDAS[Categoria],$B$765,SAÍDAS[Mês],C$5,SAÍDAS[Ano],$B$5,SAÍDAS[Subcategoria],$B783))))</f>
        <v/>
      </c>
      <c r="D783" s="61" t="str">
        <f>IF($B783="","",IF($B$765="","",IF($F$4=1,SUMIFS(SAÍDAS[Valor],SAÍDAS[Categoria],$B$765,SAÍDAS[Status],"Concluído",SAÍDAS[Mês],D$5,SAÍDAS[Ano],$B$5,SAÍDAS[Subcategoria],$B783),SUMIFS(SAÍDAS[Valor],SAÍDAS[Categoria],$B$765,SAÍDAS[Mês],D$5,SAÍDAS[Ano],$B$5,SAÍDAS[Subcategoria],$B783))))</f>
        <v/>
      </c>
      <c r="E783" s="61" t="str">
        <f>IF($B783="","",IF($B$765="","",IF($F$4=1,SUMIFS(SAÍDAS[Valor],SAÍDAS[Categoria],$B$765,SAÍDAS[Status],"Concluído",SAÍDAS[Mês],E$5,SAÍDAS[Ano],$B$5,SAÍDAS[Subcategoria],$B783),SUMIFS(SAÍDAS[Valor],SAÍDAS[Categoria],$B$765,SAÍDAS[Mês],E$5,SAÍDAS[Ano],$B$5,SAÍDAS[Subcategoria],$B783))))</f>
        <v/>
      </c>
      <c r="F783" s="61" t="str">
        <f>IF($B783="","",IF($B$765="","",IF($F$4=1,SUMIFS(SAÍDAS[Valor],SAÍDAS[Categoria],$B$765,SAÍDAS[Status],"Concluído",SAÍDAS[Mês],F$5,SAÍDAS[Ano],$B$5,SAÍDAS[Subcategoria],$B783),SUMIFS(SAÍDAS[Valor],SAÍDAS[Categoria],$B$765,SAÍDAS[Mês],F$5,SAÍDAS[Ano],$B$5,SAÍDAS[Subcategoria],$B783))))</f>
        <v/>
      </c>
      <c r="G783" s="61" t="str">
        <f>IF($B783="","",IF($B$765="","",IF($F$4=1,SUMIFS(SAÍDAS[Valor],SAÍDAS[Categoria],$B$765,SAÍDAS[Status],"Concluído",SAÍDAS[Mês],G$5,SAÍDAS[Ano],$B$5,SAÍDAS[Subcategoria],$B783),SUMIFS(SAÍDAS[Valor],SAÍDAS[Categoria],$B$765,SAÍDAS[Mês],G$5,SAÍDAS[Ano],$B$5,SAÍDAS[Subcategoria],$B783))))</f>
        <v/>
      </c>
      <c r="H783" s="61" t="str">
        <f>IF($B783="","",IF($B$765="","",IF($F$4=1,SUMIFS(SAÍDAS[Valor],SAÍDAS[Categoria],$B$765,SAÍDAS[Status],"Concluído",SAÍDAS[Mês],H$5,SAÍDAS[Ano],$B$5,SAÍDAS[Subcategoria],$B783),SUMIFS(SAÍDAS[Valor],SAÍDAS[Categoria],$B$765,SAÍDAS[Mês],H$5,SAÍDAS[Ano],$B$5,SAÍDAS[Subcategoria],$B783))))</f>
        <v/>
      </c>
      <c r="I783" s="61" t="str">
        <f>IF($B783="","",IF($B$765="","",IF($F$4=1,SUMIFS(SAÍDAS[Valor],SAÍDAS[Categoria],$B$765,SAÍDAS[Status],"Concluído",SAÍDAS[Mês],I$5,SAÍDAS[Ano],$B$5,SAÍDAS[Subcategoria],$B783),SUMIFS(SAÍDAS[Valor],SAÍDAS[Categoria],$B$765,SAÍDAS[Mês],I$5,SAÍDAS[Ano],$B$5,SAÍDAS[Subcategoria],$B783))))</f>
        <v/>
      </c>
      <c r="J783" s="61" t="str">
        <f>IF($B783="","",IF($B$765="","",IF($F$4=1,SUMIFS(SAÍDAS[Valor],SAÍDAS[Categoria],$B$765,SAÍDAS[Status],"Concluído",SAÍDAS[Mês],J$5,SAÍDAS[Ano],$B$5,SAÍDAS[Subcategoria],$B783),SUMIFS(SAÍDAS[Valor],SAÍDAS[Categoria],$B$765,SAÍDAS[Mês],J$5,SAÍDAS[Ano],$B$5,SAÍDAS[Subcategoria],$B783))))</f>
        <v/>
      </c>
      <c r="K783" s="61" t="str">
        <f>IF($B783="","",IF($B$765="","",IF($F$4=1,SUMIFS(SAÍDAS[Valor],SAÍDAS[Categoria],$B$765,SAÍDAS[Status],"Concluído",SAÍDAS[Mês],K$5,SAÍDAS[Ano],$B$5,SAÍDAS[Subcategoria],$B783),SUMIFS(SAÍDAS[Valor],SAÍDAS[Categoria],$B$765,SAÍDAS[Mês],K$5,SAÍDAS[Ano],$B$5,SAÍDAS[Subcategoria],$B783))))</f>
        <v/>
      </c>
      <c r="L783" s="61" t="str">
        <f>IF($B783="","",IF($B$765="","",IF($F$4=1,SUMIFS(SAÍDAS[Valor],SAÍDAS[Categoria],$B$765,SAÍDAS[Status],"Concluído",SAÍDAS[Mês],L$5,SAÍDAS[Ano],$B$5,SAÍDAS[Subcategoria],$B783),SUMIFS(SAÍDAS[Valor],SAÍDAS[Categoria],$B$765,SAÍDAS[Mês],L$5,SAÍDAS[Ano],$B$5,SAÍDAS[Subcategoria],$B783))))</f>
        <v/>
      </c>
      <c r="M783" s="61" t="str">
        <f>IF($B783="","",IF($B$765="","",IF($F$4=1,SUMIFS(SAÍDAS[Valor],SAÍDAS[Categoria],$B$765,SAÍDAS[Status],"Concluído",SAÍDAS[Mês],M$5,SAÍDAS[Ano],$B$5,SAÍDAS[Subcategoria],$B783),SUMIFS(SAÍDAS[Valor],SAÍDAS[Categoria],$B$765,SAÍDAS[Mês],M$5,SAÍDAS[Ano],$B$5,SAÍDAS[Subcategoria],$B783))))</f>
        <v/>
      </c>
      <c r="N783" s="61" t="str">
        <f>IF($B783="","",IF($B$765="","",IF($F$4=1,SUMIFS(SAÍDAS[Valor],SAÍDAS[Categoria],$B$765,SAÍDAS[Status],"Concluído",SAÍDAS[Mês],N$5,SAÍDAS[Ano],$B$5,SAÍDAS[Subcategoria],$B783),SUMIFS(SAÍDAS[Valor],SAÍDAS[Categoria],$B$765,SAÍDAS[Mês],N$5,SAÍDAS[Ano],$B$5,SAÍDAS[Subcategoria],$B783))))</f>
        <v/>
      </c>
      <c r="O783" s="57">
        <f t="shared" si="35"/>
        <v>0</v>
      </c>
    </row>
    <row r="784" spans="2:15" x14ac:dyDescent="0.3">
      <c r="B784" s="93" t="str">
        <f>IF('PLANO DE CONTAS'!F179="","",'PLANO DE CONTAS'!F179)</f>
        <v/>
      </c>
      <c r="C784" s="61" t="str">
        <f>IF($B784="","",IF($B$765="","",IF($F$4=1,SUMIFS(SAÍDAS[Valor],SAÍDAS[Categoria],$B$765,SAÍDAS[Status],"Concluído",SAÍDAS[Mês],C$5,SAÍDAS[Ano],$B$5,SAÍDAS[Subcategoria],$B784),SUMIFS(SAÍDAS[Valor],SAÍDAS[Categoria],$B$765,SAÍDAS[Mês],C$5,SAÍDAS[Ano],$B$5,SAÍDAS[Subcategoria],$B784))))</f>
        <v/>
      </c>
      <c r="D784" s="61" t="str">
        <f>IF($B784="","",IF($B$765="","",IF($F$4=1,SUMIFS(SAÍDAS[Valor],SAÍDAS[Categoria],$B$765,SAÍDAS[Status],"Concluído",SAÍDAS[Mês],D$5,SAÍDAS[Ano],$B$5,SAÍDAS[Subcategoria],$B784),SUMIFS(SAÍDAS[Valor],SAÍDAS[Categoria],$B$765,SAÍDAS[Mês],D$5,SAÍDAS[Ano],$B$5,SAÍDAS[Subcategoria],$B784))))</f>
        <v/>
      </c>
      <c r="E784" s="61" t="str">
        <f>IF($B784="","",IF($B$765="","",IF($F$4=1,SUMIFS(SAÍDAS[Valor],SAÍDAS[Categoria],$B$765,SAÍDAS[Status],"Concluído",SAÍDAS[Mês],E$5,SAÍDAS[Ano],$B$5,SAÍDAS[Subcategoria],$B784),SUMIFS(SAÍDAS[Valor],SAÍDAS[Categoria],$B$765,SAÍDAS[Mês],E$5,SAÍDAS[Ano],$B$5,SAÍDAS[Subcategoria],$B784))))</f>
        <v/>
      </c>
      <c r="F784" s="61" t="str">
        <f>IF($B784="","",IF($B$765="","",IF($F$4=1,SUMIFS(SAÍDAS[Valor],SAÍDAS[Categoria],$B$765,SAÍDAS[Status],"Concluído",SAÍDAS[Mês],F$5,SAÍDAS[Ano],$B$5,SAÍDAS[Subcategoria],$B784),SUMIFS(SAÍDAS[Valor],SAÍDAS[Categoria],$B$765,SAÍDAS[Mês],F$5,SAÍDAS[Ano],$B$5,SAÍDAS[Subcategoria],$B784))))</f>
        <v/>
      </c>
      <c r="G784" s="61" t="str">
        <f>IF($B784="","",IF($B$765="","",IF($F$4=1,SUMIFS(SAÍDAS[Valor],SAÍDAS[Categoria],$B$765,SAÍDAS[Status],"Concluído",SAÍDAS[Mês],G$5,SAÍDAS[Ano],$B$5,SAÍDAS[Subcategoria],$B784),SUMIFS(SAÍDAS[Valor],SAÍDAS[Categoria],$B$765,SAÍDAS[Mês],G$5,SAÍDAS[Ano],$B$5,SAÍDAS[Subcategoria],$B784))))</f>
        <v/>
      </c>
      <c r="H784" s="61" t="str">
        <f>IF($B784="","",IF($B$765="","",IF($F$4=1,SUMIFS(SAÍDAS[Valor],SAÍDAS[Categoria],$B$765,SAÍDAS[Status],"Concluído",SAÍDAS[Mês],H$5,SAÍDAS[Ano],$B$5,SAÍDAS[Subcategoria],$B784),SUMIFS(SAÍDAS[Valor],SAÍDAS[Categoria],$B$765,SAÍDAS[Mês],H$5,SAÍDAS[Ano],$B$5,SAÍDAS[Subcategoria],$B784))))</f>
        <v/>
      </c>
      <c r="I784" s="61" t="str">
        <f>IF($B784="","",IF($B$765="","",IF($F$4=1,SUMIFS(SAÍDAS[Valor],SAÍDAS[Categoria],$B$765,SAÍDAS[Status],"Concluído",SAÍDAS[Mês],I$5,SAÍDAS[Ano],$B$5,SAÍDAS[Subcategoria],$B784),SUMIFS(SAÍDAS[Valor],SAÍDAS[Categoria],$B$765,SAÍDAS[Mês],I$5,SAÍDAS[Ano],$B$5,SAÍDAS[Subcategoria],$B784))))</f>
        <v/>
      </c>
      <c r="J784" s="61" t="str">
        <f>IF($B784="","",IF($B$765="","",IF($F$4=1,SUMIFS(SAÍDAS[Valor],SAÍDAS[Categoria],$B$765,SAÍDAS[Status],"Concluído",SAÍDAS[Mês],J$5,SAÍDAS[Ano],$B$5,SAÍDAS[Subcategoria],$B784),SUMIFS(SAÍDAS[Valor],SAÍDAS[Categoria],$B$765,SAÍDAS[Mês],J$5,SAÍDAS[Ano],$B$5,SAÍDAS[Subcategoria],$B784))))</f>
        <v/>
      </c>
      <c r="K784" s="61" t="str">
        <f>IF($B784="","",IF($B$765="","",IF($F$4=1,SUMIFS(SAÍDAS[Valor],SAÍDAS[Categoria],$B$765,SAÍDAS[Status],"Concluído",SAÍDAS[Mês],K$5,SAÍDAS[Ano],$B$5,SAÍDAS[Subcategoria],$B784),SUMIFS(SAÍDAS[Valor],SAÍDAS[Categoria],$B$765,SAÍDAS[Mês],K$5,SAÍDAS[Ano],$B$5,SAÍDAS[Subcategoria],$B784))))</f>
        <v/>
      </c>
      <c r="L784" s="61" t="str">
        <f>IF($B784="","",IF($B$765="","",IF($F$4=1,SUMIFS(SAÍDAS[Valor],SAÍDAS[Categoria],$B$765,SAÍDAS[Status],"Concluído",SAÍDAS[Mês],L$5,SAÍDAS[Ano],$B$5,SAÍDAS[Subcategoria],$B784),SUMIFS(SAÍDAS[Valor],SAÍDAS[Categoria],$B$765,SAÍDAS[Mês],L$5,SAÍDAS[Ano],$B$5,SAÍDAS[Subcategoria],$B784))))</f>
        <v/>
      </c>
      <c r="M784" s="61" t="str">
        <f>IF($B784="","",IF($B$765="","",IF($F$4=1,SUMIFS(SAÍDAS[Valor],SAÍDAS[Categoria],$B$765,SAÍDAS[Status],"Concluído",SAÍDAS[Mês],M$5,SAÍDAS[Ano],$B$5,SAÍDAS[Subcategoria],$B784),SUMIFS(SAÍDAS[Valor],SAÍDAS[Categoria],$B$765,SAÍDAS[Mês],M$5,SAÍDAS[Ano],$B$5,SAÍDAS[Subcategoria],$B784))))</f>
        <v/>
      </c>
      <c r="N784" s="61" t="str">
        <f>IF($B784="","",IF($B$765="","",IF($F$4=1,SUMIFS(SAÍDAS[Valor],SAÍDAS[Categoria],$B$765,SAÍDAS[Status],"Concluído",SAÍDAS[Mês],N$5,SAÍDAS[Ano],$B$5,SAÍDAS[Subcategoria],$B784),SUMIFS(SAÍDAS[Valor],SAÍDAS[Categoria],$B$765,SAÍDAS[Mês],N$5,SAÍDAS[Ano],$B$5,SAÍDAS[Subcategoria],$B784))))</f>
        <v/>
      </c>
      <c r="O784" s="57">
        <f t="shared" si="35"/>
        <v>0</v>
      </c>
    </row>
    <row r="785" spans="2:15" x14ac:dyDescent="0.3">
      <c r="B785" s="93" t="str">
        <f>IF('PLANO DE CONTAS'!F180="","",'PLANO DE CONTAS'!F180)</f>
        <v/>
      </c>
      <c r="C785" s="61" t="str">
        <f>IF($B785="","",IF($B$765="","",IF($F$4=1,SUMIFS(SAÍDAS[Valor],SAÍDAS[Categoria],$B$765,SAÍDAS[Status],"Concluído",SAÍDAS[Mês],C$5,SAÍDAS[Ano],$B$5,SAÍDAS[Subcategoria],$B785),SUMIFS(SAÍDAS[Valor],SAÍDAS[Categoria],$B$765,SAÍDAS[Mês],C$5,SAÍDAS[Ano],$B$5,SAÍDAS[Subcategoria],$B785))))</f>
        <v/>
      </c>
      <c r="D785" s="61" t="str">
        <f>IF($B785="","",IF($B$765="","",IF($F$4=1,SUMIFS(SAÍDAS[Valor],SAÍDAS[Categoria],$B$765,SAÍDAS[Status],"Concluído",SAÍDAS[Mês],D$5,SAÍDAS[Ano],$B$5,SAÍDAS[Subcategoria],$B785),SUMIFS(SAÍDAS[Valor],SAÍDAS[Categoria],$B$765,SAÍDAS[Mês],D$5,SAÍDAS[Ano],$B$5,SAÍDAS[Subcategoria],$B785))))</f>
        <v/>
      </c>
      <c r="E785" s="61" t="str">
        <f>IF($B785="","",IF($B$765="","",IF($F$4=1,SUMIFS(SAÍDAS[Valor],SAÍDAS[Categoria],$B$765,SAÍDAS[Status],"Concluído",SAÍDAS[Mês],E$5,SAÍDAS[Ano],$B$5,SAÍDAS[Subcategoria],$B785),SUMIFS(SAÍDAS[Valor],SAÍDAS[Categoria],$B$765,SAÍDAS[Mês],E$5,SAÍDAS[Ano],$B$5,SAÍDAS[Subcategoria],$B785))))</f>
        <v/>
      </c>
      <c r="F785" s="61" t="str">
        <f>IF($B785="","",IF($B$765="","",IF($F$4=1,SUMIFS(SAÍDAS[Valor],SAÍDAS[Categoria],$B$765,SAÍDAS[Status],"Concluído",SAÍDAS[Mês],F$5,SAÍDAS[Ano],$B$5,SAÍDAS[Subcategoria],$B785),SUMIFS(SAÍDAS[Valor],SAÍDAS[Categoria],$B$765,SAÍDAS[Mês],F$5,SAÍDAS[Ano],$B$5,SAÍDAS[Subcategoria],$B785))))</f>
        <v/>
      </c>
      <c r="G785" s="61" t="str">
        <f>IF($B785="","",IF($B$765="","",IF($F$4=1,SUMIFS(SAÍDAS[Valor],SAÍDAS[Categoria],$B$765,SAÍDAS[Status],"Concluído",SAÍDAS[Mês],G$5,SAÍDAS[Ano],$B$5,SAÍDAS[Subcategoria],$B785),SUMIFS(SAÍDAS[Valor],SAÍDAS[Categoria],$B$765,SAÍDAS[Mês],G$5,SAÍDAS[Ano],$B$5,SAÍDAS[Subcategoria],$B785))))</f>
        <v/>
      </c>
      <c r="H785" s="61" t="str">
        <f>IF($B785="","",IF($B$765="","",IF($F$4=1,SUMIFS(SAÍDAS[Valor],SAÍDAS[Categoria],$B$765,SAÍDAS[Status],"Concluído",SAÍDAS[Mês],H$5,SAÍDAS[Ano],$B$5,SAÍDAS[Subcategoria],$B785),SUMIFS(SAÍDAS[Valor],SAÍDAS[Categoria],$B$765,SAÍDAS[Mês],H$5,SAÍDAS[Ano],$B$5,SAÍDAS[Subcategoria],$B785))))</f>
        <v/>
      </c>
      <c r="I785" s="61" t="str">
        <f>IF($B785="","",IF($B$765="","",IF($F$4=1,SUMIFS(SAÍDAS[Valor],SAÍDAS[Categoria],$B$765,SAÍDAS[Status],"Concluído",SAÍDAS[Mês],I$5,SAÍDAS[Ano],$B$5,SAÍDAS[Subcategoria],$B785),SUMIFS(SAÍDAS[Valor],SAÍDAS[Categoria],$B$765,SAÍDAS[Mês],I$5,SAÍDAS[Ano],$B$5,SAÍDAS[Subcategoria],$B785))))</f>
        <v/>
      </c>
      <c r="J785" s="61" t="str">
        <f>IF($B785="","",IF($B$765="","",IF($F$4=1,SUMIFS(SAÍDAS[Valor],SAÍDAS[Categoria],$B$765,SAÍDAS[Status],"Concluído",SAÍDAS[Mês],J$5,SAÍDAS[Ano],$B$5,SAÍDAS[Subcategoria],$B785),SUMIFS(SAÍDAS[Valor],SAÍDAS[Categoria],$B$765,SAÍDAS[Mês],J$5,SAÍDAS[Ano],$B$5,SAÍDAS[Subcategoria],$B785))))</f>
        <v/>
      </c>
      <c r="K785" s="61" t="str">
        <f>IF($B785="","",IF($B$765="","",IF($F$4=1,SUMIFS(SAÍDAS[Valor],SAÍDAS[Categoria],$B$765,SAÍDAS[Status],"Concluído",SAÍDAS[Mês],K$5,SAÍDAS[Ano],$B$5,SAÍDAS[Subcategoria],$B785),SUMIFS(SAÍDAS[Valor],SAÍDAS[Categoria],$B$765,SAÍDAS[Mês],K$5,SAÍDAS[Ano],$B$5,SAÍDAS[Subcategoria],$B785))))</f>
        <v/>
      </c>
      <c r="L785" s="61" t="str">
        <f>IF($B785="","",IF($B$765="","",IF($F$4=1,SUMIFS(SAÍDAS[Valor],SAÍDAS[Categoria],$B$765,SAÍDAS[Status],"Concluído",SAÍDAS[Mês],L$5,SAÍDAS[Ano],$B$5,SAÍDAS[Subcategoria],$B785),SUMIFS(SAÍDAS[Valor],SAÍDAS[Categoria],$B$765,SAÍDAS[Mês],L$5,SAÍDAS[Ano],$B$5,SAÍDAS[Subcategoria],$B785))))</f>
        <v/>
      </c>
      <c r="M785" s="61" t="str">
        <f>IF($B785="","",IF($B$765="","",IF($F$4=1,SUMIFS(SAÍDAS[Valor],SAÍDAS[Categoria],$B$765,SAÍDAS[Status],"Concluído",SAÍDAS[Mês],M$5,SAÍDAS[Ano],$B$5,SAÍDAS[Subcategoria],$B785),SUMIFS(SAÍDAS[Valor],SAÍDAS[Categoria],$B$765,SAÍDAS[Mês],M$5,SAÍDAS[Ano],$B$5,SAÍDAS[Subcategoria],$B785))))</f>
        <v/>
      </c>
      <c r="N785" s="61" t="str">
        <f>IF($B785="","",IF($B$765="","",IF($F$4=1,SUMIFS(SAÍDAS[Valor],SAÍDAS[Categoria],$B$765,SAÍDAS[Status],"Concluído",SAÍDAS[Mês],N$5,SAÍDAS[Ano],$B$5,SAÍDAS[Subcategoria],$B785),SUMIFS(SAÍDAS[Valor],SAÍDAS[Categoria],$B$765,SAÍDAS[Mês],N$5,SAÍDAS[Ano],$B$5,SAÍDAS[Subcategoria],$B785))))</f>
        <v/>
      </c>
      <c r="O785" s="57">
        <f t="shared" si="35"/>
        <v>0</v>
      </c>
    </row>
    <row r="786" spans="2:15" x14ac:dyDescent="0.3">
      <c r="B786" s="92" t="str">
        <f>IF('PLANO DE CONTAS'!H160="","",'PLANO DE CONTAS'!H160)</f>
        <v/>
      </c>
      <c r="C786" s="95" t="str">
        <f>IF($B786="","",IF($F$4=1,SUMIFS(SAÍDAS[Valor],SAÍDAS[Categoria],$B786,SAÍDAS[Status],"Concluído",SAÍDAS[Mês],C$5,SAÍDAS[Ano],$B$5),SUMIFS(SAÍDAS[Valor],SAÍDAS[Categoria],$B786,SAÍDAS[Mês],C$5,SAÍDAS[Ano],$B$5)))</f>
        <v/>
      </c>
      <c r="D786" s="95" t="str">
        <f>IF($B786="","",IF($F$4=1,SUMIFS(SAÍDAS[Valor],SAÍDAS[Categoria],$B786,SAÍDAS[Status],"Concluído",SAÍDAS[Mês],D$5,SAÍDAS[Ano],$B$5),SUMIFS(SAÍDAS[Valor],SAÍDAS[Categoria],$B786,SAÍDAS[Mês],D$5,SAÍDAS[Ano],$B$5)))</f>
        <v/>
      </c>
      <c r="E786" s="95" t="str">
        <f>IF($B786="","",IF($F$4=1,SUMIFS(SAÍDAS[Valor],SAÍDAS[Categoria],$B786,SAÍDAS[Status],"Concluído",SAÍDAS[Mês],E$5,SAÍDAS[Ano],$B$5),SUMIFS(SAÍDAS[Valor],SAÍDAS[Categoria],$B786,SAÍDAS[Mês],E$5,SAÍDAS[Ano],$B$5)))</f>
        <v/>
      </c>
      <c r="F786" s="95" t="str">
        <f>IF($B786="","",IF($F$4=1,SUMIFS(SAÍDAS[Valor],SAÍDAS[Categoria],$B786,SAÍDAS[Status],"Concluído",SAÍDAS[Mês],F$5,SAÍDAS[Ano],$B$5),SUMIFS(SAÍDAS[Valor],SAÍDAS[Categoria],$B786,SAÍDAS[Mês],F$5,SAÍDAS[Ano],$B$5)))</f>
        <v/>
      </c>
      <c r="G786" s="95" t="str">
        <f>IF($B786="","",IF($F$4=1,SUMIFS(SAÍDAS[Valor],SAÍDAS[Categoria],$B786,SAÍDAS[Status],"Concluído",SAÍDAS[Mês],G$5,SAÍDAS[Ano],$B$5),SUMIFS(SAÍDAS[Valor],SAÍDAS[Categoria],$B786,SAÍDAS[Mês],G$5,SAÍDAS[Ano],$B$5)))</f>
        <v/>
      </c>
      <c r="H786" s="95" t="str">
        <f>IF($B786="","",IF($F$4=1,SUMIFS(SAÍDAS[Valor],SAÍDAS[Categoria],$B786,SAÍDAS[Status],"Concluído",SAÍDAS[Mês],H$5,SAÍDAS[Ano],$B$5),SUMIFS(SAÍDAS[Valor],SAÍDAS[Categoria],$B786,SAÍDAS[Mês],H$5,SAÍDAS[Ano],$B$5)))</f>
        <v/>
      </c>
      <c r="I786" s="95" t="str">
        <f>IF($B786="","",IF($F$4=1,SUMIFS(SAÍDAS[Valor],SAÍDAS[Categoria],$B786,SAÍDAS[Status],"Concluído",SAÍDAS[Mês],I$5,SAÍDAS[Ano],$B$5),SUMIFS(SAÍDAS[Valor],SAÍDAS[Categoria],$B786,SAÍDAS[Mês],I$5,SAÍDAS[Ano],$B$5)))</f>
        <v/>
      </c>
      <c r="J786" s="95" t="str">
        <f>IF($B786="","",IF($F$4=1,SUMIFS(SAÍDAS[Valor],SAÍDAS[Categoria],$B786,SAÍDAS[Status],"Concluído",SAÍDAS[Mês],J$5,SAÍDAS[Ano],$B$5),SUMIFS(SAÍDAS[Valor],SAÍDAS[Categoria],$B786,SAÍDAS[Mês],J$5,SAÍDAS[Ano],$B$5)))</f>
        <v/>
      </c>
      <c r="K786" s="95" t="str">
        <f>IF($B786="","",IF($F$4=1,SUMIFS(SAÍDAS[Valor],SAÍDAS[Categoria],$B786,SAÍDAS[Status],"Concluído",SAÍDAS[Mês],K$5,SAÍDAS[Ano],$B$5),SUMIFS(SAÍDAS[Valor],SAÍDAS[Categoria],$B786,SAÍDAS[Mês],K$5,SAÍDAS[Ano],$B$5)))</f>
        <v/>
      </c>
      <c r="L786" s="95" t="str">
        <f>IF($B786="","",IF($F$4=1,SUMIFS(SAÍDAS[Valor],SAÍDAS[Categoria],$B786,SAÍDAS[Status],"Concluído",SAÍDAS[Mês],L$5,SAÍDAS[Ano],$B$5),SUMIFS(SAÍDAS[Valor],SAÍDAS[Categoria],$B786,SAÍDAS[Mês],L$5,SAÍDAS[Ano],$B$5)))</f>
        <v/>
      </c>
      <c r="M786" s="95" t="str">
        <f>IF($B786="","",IF($F$4=1,SUMIFS(SAÍDAS[Valor],SAÍDAS[Categoria],$B786,SAÍDAS[Status],"Concluído",SAÍDAS[Mês],M$5,SAÍDAS[Ano],$B$5),SUMIFS(SAÍDAS[Valor],SAÍDAS[Categoria],$B786,SAÍDAS[Mês],M$5,SAÍDAS[Ano],$B$5)))</f>
        <v/>
      </c>
      <c r="N786" s="95" t="str">
        <f>IF($B786="","",IF($F$4=1,SUMIFS(SAÍDAS[Valor],SAÍDAS[Categoria],$B786,SAÍDAS[Status],"Concluído",SAÍDAS[Mês],N$5,SAÍDAS[Ano],$B$5),SUMIFS(SAÍDAS[Valor],SAÍDAS[Categoria],$B786,SAÍDAS[Mês],N$5,SAÍDAS[Ano],$B$5)))</f>
        <v/>
      </c>
      <c r="O786" s="57">
        <f t="shared" si="34"/>
        <v>0</v>
      </c>
    </row>
    <row r="787" spans="2:15" x14ac:dyDescent="0.3">
      <c r="B787" s="93" t="str">
        <f>IF('PLANO DE CONTAS'!H161="","",'PLANO DE CONTAS'!H161)</f>
        <v/>
      </c>
      <c r="C787" s="61" t="str">
        <f>IF($B787="","",IF($B$786="","",IF($F$4=1,SUMIFS(SAÍDAS[Valor],SAÍDAS[Categoria],$B$786,SAÍDAS[Status],"Concluído",SAÍDAS[Mês],C$5,SAÍDAS[Ano],$B$5,SAÍDAS[Subcategoria],$B787),SUMIFS(SAÍDAS[Valor],SAÍDAS[Categoria],$B$786,SAÍDAS[Mês],C$5,SAÍDAS[Ano],$B$5,SAÍDAS[Subcategoria],$B787))))</f>
        <v/>
      </c>
      <c r="D787" s="61" t="str">
        <f>IF($B787="","",IF($B$786="","",IF($F$4=1,SUMIFS(SAÍDAS[Valor],SAÍDAS[Categoria],$B$786,SAÍDAS[Status],"Concluído",SAÍDAS[Mês],D$5,SAÍDAS[Ano],$B$5,SAÍDAS[Subcategoria],$B787),SUMIFS(SAÍDAS[Valor],SAÍDAS[Categoria],$B$786,SAÍDAS[Mês],D$5,SAÍDAS[Ano],$B$5,SAÍDAS[Subcategoria],$B787))))</f>
        <v/>
      </c>
      <c r="E787" s="61" t="str">
        <f>IF($B787="","",IF($B$786="","",IF($F$4=1,SUMIFS(SAÍDAS[Valor],SAÍDAS[Categoria],$B$786,SAÍDAS[Status],"Concluído",SAÍDAS[Mês],E$5,SAÍDAS[Ano],$B$5,SAÍDAS[Subcategoria],$B787),SUMIFS(SAÍDAS[Valor],SAÍDAS[Categoria],$B$786,SAÍDAS[Mês],E$5,SAÍDAS[Ano],$B$5,SAÍDAS[Subcategoria],$B787))))</f>
        <v/>
      </c>
      <c r="F787" s="61" t="str">
        <f>IF($B787="","",IF($B$786="","",IF($F$4=1,SUMIFS(SAÍDAS[Valor],SAÍDAS[Categoria],$B$786,SAÍDAS[Status],"Concluído",SAÍDAS[Mês],F$5,SAÍDAS[Ano],$B$5,SAÍDAS[Subcategoria],$B787),SUMIFS(SAÍDAS[Valor],SAÍDAS[Categoria],$B$786,SAÍDAS[Mês],F$5,SAÍDAS[Ano],$B$5,SAÍDAS[Subcategoria],$B787))))</f>
        <v/>
      </c>
      <c r="G787" s="61" t="str">
        <f>IF($B787="","",IF($B$786="","",IF($F$4=1,SUMIFS(SAÍDAS[Valor],SAÍDAS[Categoria],$B$786,SAÍDAS[Status],"Concluído",SAÍDAS[Mês],G$5,SAÍDAS[Ano],$B$5,SAÍDAS[Subcategoria],$B787),SUMIFS(SAÍDAS[Valor],SAÍDAS[Categoria],$B$786,SAÍDAS[Mês],G$5,SAÍDAS[Ano],$B$5,SAÍDAS[Subcategoria],$B787))))</f>
        <v/>
      </c>
      <c r="H787" s="61" t="str">
        <f>IF($B787="","",IF($B$786="","",IF($F$4=1,SUMIFS(SAÍDAS[Valor],SAÍDAS[Categoria],$B$786,SAÍDAS[Status],"Concluído",SAÍDAS[Mês],H$5,SAÍDAS[Ano],$B$5,SAÍDAS[Subcategoria],$B787),SUMIFS(SAÍDAS[Valor],SAÍDAS[Categoria],$B$786,SAÍDAS[Mês],H$5,SAÍDAS[Ano],$B$5,SAÍDAS[Subcategoria],$B787))))</f>
        <v/>
      </c>
      <c r="I787" s="61" t="str">
        <f>IF($B787="","",IF($B$786="","",IF($F$4=1,SUMIFS(SAÍDAS[Valor],SAÍDAS[Categoria],$B$786,SAÍDAS[Status],"Concluído",SAÍDAS[Mês],I$5,SAÍDAS[Ano],$B$5,SAÍDAS[Subcategoria],$B787),SUMIFS(SAÍDAS[Valor],SAÍDAS[Categoria],$B$786,SAÍDAS[Mês],I$5,SAÍDAS[Ano],$B$5,SAÍDAS[Subcategoria],$B787))))</f>
        <v/>
      </c>
      <c r="J787" s="61" t="str">
        <f>IF($B787="","",IF($B$786="","",IF($F$4=1,SUMIFS(SAÍDAS[Valor],SAÍDAS[Categoria],$B$786,SAÍDAS[Status],"Concluído",SAÍDAS[Mês],J$5,SAÍDAS[Ano],$B$5,SAÍDAS[Subcategoria],$B787),SUMIFS(SAÍDAS[Valor],SAÍDAS[Categoria],$B$786,SAÍDAS[Mês],J$5,SAÍDAS[Ano],$B$5,SAÍDAS[Subcategoria],$B787))))</f>
        <v/>
      </c>
      <c r="K787" s="61" t="str">
        <f>IF($B787="","",IF($B$786="","",IF($F$4=1,SUMIFS(SAÍDAS[Valor],SAÍDAS[Categoria],$B$786,SAÍDAS[Status],"Concluído",SAÍDAS[Mês],K$5,SAÍDAS[Ano],$B$5,SAÍDAS[Subcategoria],$B787),SUMIFS(SAÍDAS[Valor],SAÍDAS[Categoria],$B$786,SAÍDAS[Mês],K$5,SAÍDAS[Ano],$B$5,SAÍDAS[Subcategoria],$B787))))</f>
        <v/>
      </c>
      <c r="L787" s="61" t="str">
        <f>IF($B787="","",IF($B$786="","",IF($F$4=1,SUMIFS(SAÍDAS[Valor],SAÍDAS[Categoria],$B$786,SAÍDAS[Status],"Concluído",SAÍDAS[Mês],L$5,SAÍDAS[Ano],$B$5,SAÍDAS[Subcategoria],$B787),SUMIFS(SAÍDAS[Valor],SAÍDAS[Categoria],$B$786,SAÍDAS[Mês],L$5,SAÍDAS[Ano],$B$5,SAÍDAS[Subcategoria],$B787))))</f>
        <v/>
      </c>
      <c r="M787" s="61" t="str">
        <f>IF($B787="","",IF($B$786="","",IF($F$4=1,SUMIFS(SAÍDAS[Valor],SAÍDAS[Categoria],$B$786,SAÍDAS[Status],"Concluído",SAÍDAS[Mês],M$5,SAÍDAS[Ano],$B$5,SAÍDAS[Subcategoria],$B787),SUMIFS(SAÍDAS[Valor],SAÍDAS[Categoria],$B$786,SAÍDAS[Mês],M$5,SAÍDAS[Ano],$B$5,SAÍDAS[Subcategoria],$B787))))</f>
        <v/>
      </c>
      <c r="N787" s="61" t="str">
        <f>IF($B787="","",IF($B$786="","",IF($F$4=1,SUMIFS(SAÍDAS[Valor],SAÍDAS[Categoria],$B$786,SAÍDAS[Status],"Concluído",SAÍDAS[Mês],N$5,SAÍDAS[Ano],$B$5,SAÍDAS[Subcategoria],$B787),SUMIFS(SAÍDAS[Valor],SAÍDAS[Categoria],$B$786,SAÍDAS[Mês],N$5,SAÍDAS[Ano],$B$5,SAÍDAS[Subcategoria],$B787))))</f>
        <v/>
      </c>
      <c r="O787" s="57">
        <f t="shared" si="34"/>
        <v>0</v>
      </c>
    </row>
    <row r="788" spans="2:15" x14ac:dyDescent="0.3">
      <c r="B788" s="93" t="str">
        <f>IF('PLANO DE CONTAS'!H162="","",'PLANO DE CONTAS'!H162)</f>
        <v/>
      </c>
      <c r="C788" s="61" t="str">
        <f>IF($B788="","",IF($B$786="","",IF($F$4=1,SUMIFS(SAÍDAS[Valor],SAÍDAS[Categoria],$B$786,SAÍDAS[Status],"Concluído",SAÍDAS[Mês],C$5,SAÍDAS[Ano],$B$5,SAÍDAS[Subcategoria],$B788),SUMIFS(SAÍDAS[Valor],SAÍDAS[Categoria],$B$786,SAÍDAS[Mês],C$5,SAÍDAS[Ano],$B$5,SAÍDAS[Subcategoria],$B788))))</f>
        <v/>
      </c>
      <c r="D788" s="61" t="str">
        <f>IF($B788="","",IF($B$786="","",IF($F$4=1,SUMIFS(SAÍDAS[Valor],SAÍDAS[Categoria],$B$786,SAÍDAS[Status],"Concluído",SAÍDAS[Mês],D$5,SAÍDAS[Ano],$B$5,SAÍDAS[Subcategoria],$B788),SUMIFS(SAÍDAS[Valor],SAÍDAS[Categoria],$B$786,SAÍDAS[Mês],D$5,SAÍDAS[Ano],$B$5,SAÍDAS[Subcategoria],$B788))))</f>
        <v/>
      </c>
      <c r="E788" s="61" t="str">
        <f>IF($B788="","",IF($B$786="","",IF($F$4=1,SUMIFS(SAÍDAS[Valor],SAÍDAS[Categoria],$B$786,SAÍDAS[Status],"Concluído",SAÍDAS[Mês],E$5,SAÍDAS[Ano],$B$5,SAÍDAS[Subcategoria],$B788),SUMIFS(SAÍDAS[Valor],SAÍDAS[Categoria],$B$786,SAÍDAS[Mês],E$5,SAÍDAS[Ano],$B$5,SAÍDAS[Subcategoria],$B788))))</f>
        <v/>
      </c>
      <c r="F788" s="61" t="str">
        <f>IF($B788="","",IF($B$786="","",IF($F$4=1,SUMIFS(SAÍDAS[Valor],SAÍDAS[Categoria],$B$786,SAÍDAS[Status],"Concluído",SAÍDAS[Mês],F$5,SAÍDAS[Ano],$B$5,SAÍDAS[Subcategoria],$B788),SUMIFS(SAÍDAS[Valor],SAÍDAS[Categoria],$B$786,SAÍDAS[Mês],F$5,SAÍDAS[Ano],$B$5,SAÍDAS[Subcategoria],$B788))))</f>
        <v/>
      </c>
      <c r="G788" s="61" t="str">
        <f>IF($B788="","",IF($B$786="","",IF($F$4=1,SUMIFS(SAÍDAS[Valor],SAÍDAS[Categoria],$B$786,SAÍDAS[Status],"Concluído",SAÍDAS[Mês],G$5,SAÍDAS[Ano],$B$5,SAÍDAS[Subcategoria],$B788),SUMIFS(SAÍDAS[Valor],SAÍDAS[Categoria],$B$786,SAÍDAS[Mês],G$5,SAÍDAS[Ano],$B$5,SAÍDAS[Subcategoria],$B788))))</f>
        <v/>
      </c>
      <c r="H788" s="61" t="str">
        <f>IF($B788="","",IF($B$786="","",IF($F$4=1,SUMIFS(SAÍDAS[Valor],SAÍDAS[Categoria],$B$786,SAÍDAS[Status],"Concluído",SAÍDAS[Mês],H$5,SAÍDAS[Ano],$B$5,SAÍDAS[Subcategoria],$B788),SUMIFS(SAÍDAS[Valor],SAÍDAS[Categoria],$B$786,SAÍDAS[Mês],H$5,SAÍDAS[Ano],$B$5,SAÍDAS[Subcategoria],$B788))))</f>
        <v/>
      </c>
      <c r="I788" s="61" t="str">
        <f>IF($B788="","",IF($B$786="","",IF($F$4=1,SUMIFS(SAÍDAS[Valor],SAÍDAS[Categoria],$B$786,SAÍDAS[Status],"Concluído",SAÍDAS[Mês],I$5,SAÍDAS[Ano],$B$5,SAÍDAS[Subcategoria],$B788),SUMIFS(SAÍDAS[Valor],SAÍDAS[Categoria],$B$786,SAÍDAS[Mês],I$5,SAÍDAS[Ano],$B$5,SAÍDAS[Subcategoria],$B788))))</f>
        <v/>
      </c>
      <c r="J788" s="61" t="str">
        <f>IF($B788="","",IF($B$786="","",IF($F$4=1,SUMIFS(SAÍDAS[Valor],SAÍDAS[Categoria],$B$786,SAÍDAS[Status],"Concluído",SAÍDAS[Mês],J$5,SAÍDAS[Ano],$B$5,SAÍDAS[Subcategoria],$B788),SUMIFS(SAÍDAS[Valor],SAÍDAS[Categoria],$B$786,SAÍDAS[Mês],J$5,SAÍDAS[Ano],$B$5,SAÍDAS[Subcategoria],$B788))))</f>
        <v/>
      </c>
      <c r="K788" s="61" t="str">
        <f>IF($B788="","",IF($B$786="","",IF($F$4=1,SUMIFS(SAÍDAS[Valor],SAÍDAS[Categoria],$B$786,SAÍDAS[Status],"Concluído",SAÍDAS[Mês],K$5,SAÍDAS[Ano],$B$5,SAÍDAS[Subcategoria],$B788),SUMIFS(SAÍDAS[Valor],SAÍDAS[Categoria],$B$786,SAÍDAS[Mês],K$5,SAÍDAS[Ano],$B$5,SAÍDAS[Subcategoria],$B788))))</f>
        <v/>
      </c>
      <c r="L788" s="61" t="str">
        <f>IF($B788="","",IF($B$786="","",IF($F$4=1,SUMIFS(SAÍDAS[Valor],SAÍDAS[Categoria],$B$786,SAÍDAS[Status],"Concluído",SAÍDAS[Mês],L$5,SAÍDAS[Ano],$B$5,SAÍDAS[Subcategoria],$B788),SUMIFS(SAÍDAS[Valor],SAÍDAS[Categoria],$B$786,SAÍDAS[Mês],L$5,SAÍDAS[Ano],$B$5,SAÍDAS[Subcategoria],$B788))))</f>
        <v/>
      </c>
      <c r="M788" s="61" t="str">
        <f>IF($B788="","",IF($B$786="","",IF($F$4=1,SUMIFS(SAÍDAS[Valor],SAÍDAS[Categoria],$B$786,SAÍDAS[Status],"Concluído",SAÍDAS[Mês],M$5,SAÍDAS[Ano],$B$5,SAÍDAS[Subcategoria],$B788),SUMIFS(SAÍDAS[Valor],SAÍDAS[Categoria],$B$786,SAÍDAS[Mês],M$5,SAÍDAS[Ano],$B$5,SAÍDAS[Subcategoria],$B788))))</f>
        <v/>
      </c>
      <c r="N788" s="61" t="str">
        <f>IF($B788="","",IF($B$786="","",IF($F$4=1,SUMIFS(SAÍDAS[Valor],SAÍDAS[Categoria],$B$786,SAÍDAS[Status],"Concluído",SAÍDAS[Mês],N$5,SAÍDAS[Ano],$B$5,SAÍDAS[Subcategoria],$B788),SUMIFS(SAÍDAS[Valor],SAÍDAS[Categoria],$B$786,SAÍDAS[Mês],N$5,SAÍDAS[Ano],$B$5,SAÍDAS[Subcategoria],$B788))))</f>
        <v/>
      </c>
      <c r="O788" s="57">
        <f t="shared" ref="O788:O806" si="36">SUBTOTAL(9,C788,D788,E788,F788,G788,H788,I788,J788,K788,L788,M788,N788)</f>
        <v>0</v>
      </c>
    </row>
    <row r="789" spans="2:15" x14ac:dyDescent="0.3">
      <c r="B789" s="93" t="str">
        <f>IF('PLANO DE CONTAS'!H163="","",'PLANO DE CONTAS'!H163)</f>
        <v/>
      </c>
      <c r="C789" s="61" t="str">
        <f>IF($B789="","",IF($B$786="","",IF($F$4=1,SUMIFS(SAÍDAS[Valor],SAÍDAS[Categoria],$B$786,SAÍDAS[Status],"Concluído",SAÍDAS[Mês],C$5,SAÍDAS[Ano],$B$5,SAÍDAS[Subcategoria],$B789),SUMIFS(SAÍDAS[Valor],SAÍDAS[Categoria],$B$786,SAÍDAS[Mês],C$5,SAÍDAS[Ano],$B$5,SAÍDAS[Subcategoria],$B789))))</f>
        <v/>
      </c>
      <c r="D789" s="61" t="str">
        <f>IF($B789="","",IF($B$786="","",IF($F$4=1,SUMIFS(SAÍDAS[Valor],SAÍDAS[Categoria],$B$786,SAÍDAS[Status],"Concluído",SAÍDAS[Mês],D$5,SAÍDAS[Ano],$B$5,SAÍDAS[Subcategoria],$B789),SUMIFS(SAÍDAS[Valor],SAÍDAS[Categoria],$B$786,SAÍDAS[Mês],D$5,SAÍDAS[Ano],$B$5,SAÍDAS[Subcategoria],$B789))))</f>
        <v/>
      </c>
      <c r="E789" s="61" t="str">
        <f>IF($B789="","",IF($B$786="","",IF($F$4=1,SUMIFS(SAÍDAS[Valor],SAÍDAS[Categoria],$B$786,SAÍDAS[Status],"Concluído",SAÍDAS[Mês],E$5,SAÍDAS[Ano],$B$5,SAÍDAS[Subcategoria],$B789),SUMIFS(SAÍDAS[Valor],SAÍDAS[Categoria],$B$786,SAÍDAS[Mês],E$5,SAÍDAS[Ano],$B$5,SAÍDAS[Subcategoria],$B789))))</f>
        <v/>
      </c>
      <c r="F789" s="61" t="str">
        <f>IF($B789="","",IF($B$786="","",IF($F$4=1,SUMIFS(SAÍDAS[Valor],SAÍDAS[Categoria],$B$786,SAÍDAS[Status],"Concluído",SAÍDAS[Mês],F$5,SAÍDAS[Ano],$B$5,SAÍDAS[Subcategoria],$B789),SUMIFS(SAÍDAS[Valor],SAÍDAS[Categoria],$B$786,SAÍDAS[Mês],F$5,SAÍDAS[Ano],$B$5,SAÍDAS[Subcategoria],$B789))))</f>
        <v/>
      </c>
      <c r="G789" s="61" t="str">
        <f>IF($B789="","",IF($B$786="","",IF($F$4=1,SUMIFS(SAÍDAS[Valor],SAÍDAS[Categoria],$B$786,SAÍDAS[Status],"Concluído",SAÍDAS[Mês],G$5,SAÍDAS[Ano],$B$5,SAÍDAS[Subcategoria],$B789),SUMIFS(SAÍDAS[Valor],SAÍDAS[Categoria],$B$786,SAÍDAS[Mês],G$5,SAÍDAS[Ano],$B$5,SAÍDAS[Subcategoria],$B789))))</f>
        <v/>
      </c>
      <c r="H789" s="61" t="str">
        <f>IF($B789="","",IF($B$786="","",IF($F$4=1,SUMIFS(SAÍDAS[Valor],SAÍDAS[Categoria],$B$786,SAÍDAS[Status],"Concluído",SAÍDAS[Mês],H$5,SAÍDAS[Ano],$B$5,SAÍDAS[Subcategoria],$B789),SUMIFS(SAÍDAS[Valor],SAÍDAS[Categoria],$B$786,SAÍDAS[Mês],H$5,SAÍDAS[Ano],$B$5,SAÍDAS[Subcategoria],$B789))))</f>
        <v/>
      </c>
      <c r="I789" s="61" t="str">
        <f>IF($B789="","",IF($B$786="","",IF($F$4=1,SUMIFS(SAÍDAS[Valor],SAÍDAS[Categoria],$B$786,SAÍDAS[Status],"Concluído",SAÍDAS[Mês],I$5,SAÍDAS[Ano],$B$5,SAÍDAS[Subcategoria],$B789),SUMIFS(SAÍDAS[Valor],SAÍDAS[Categoria],$B$786,SAÍDAS[Mês],I$5,SAÍDAS[Ano],$B$5,SAÍDAS[Subcategoria],$B789))))</f>
        <v/>
      </c>
      <c r="J789" s="61" t="str">
        <f>IF($B789="","",IF($B$786="","",IF($F$4=1,SUMIFS(SAÍDAS[Valor],SAÍDAS[Categoria],$B$786,SAÍDAS[Status],"Concluído",SAÍDAS[Mês],J$5,SAÍDAS[Ano],$B$5,SAÍDAS[Subcategoria],$B789),SUMIFS(SAÍDAS[Valor],SAÍDAS[Categoria],$B$786,SAÍDAS[Mês],J$5,SAÍDAS[Ano],$B$5,SAÍDAS[Subcategoria],$B789))))</f>
        <v/>
      </c>
      <c r="K789" s="61" t="str">
        <f>IF($B789="","",IF($B$786="","",IF($F$4=1,SUMIFS(SAÍDAS[Valor],SAÍDAS[Categoria],$B$786,SAÍDAS[Status],"Concluído",SAÍDAS[Mês],K$5,SAÍDAS[Ano],$B$5,SAÍDAS[Subcategoria],$B789),SUMIFS(SAÍDAS[Valor],SAÍDAS[Categoria],$B$786,SAÍDAS[Mês],K$5,SAÍDAS[Ano],$B$5,SAÍDAS[Subcategoria],$B789))))</f>
        <v/>
      </c>
      <c r="L789" s="61" t="str">
        <f>IF($B789="","",IF($B$786="","",IF($F$4=1,SUMIFS(SAÍDAS[Valor],SAÍDAS[Categoria],$B$786,SAÍDAS[Status],"Concluído",SAÍDAS[Mês],L$5,SAÍDAS[Ano],$B$5,SAÍDAS[Subcategoria],$B789),SUMIFS(SAÍDAS[Valor],SAÍDAS[Categoria],$B$786,SAÍDAS[Mês],L$5,SAÍDAS[Ano],$B$5,SAÍDAS[Subcategoria],$B789))))</f>
        <v/>
      </c>
      <c r="M789" s="61" t="str">
        <f>IF($B789="","",IF($B$786="","",IF($F$4=1,SUMIFS(SAÍDAS[Valor],SAÍDAS[Categoria],$B$786,SAÍDAS[Status],"Concluído",SAÍDAS[Mês],M$5,SAÍDAS[Ano],$B$5,SAÍDAS[Subcategoria],$B789),SUMIFS(SAÍDAS[Valor],SAÍDAS[Categoria],$B$786,SAÍDAS[Mês],M$5,SAÍDAS[Ano],$B$5,SAÍDAS[Subcategoria],$B789))))</f>
        <v/>
      </c>
      <c r="N789" s="61" t="str">
        <f>IF($B789="","",IF($B$786="","",IF($F$4=1,SUMIFS(SAÍDAS[Valor],SAÍDAS[Categoria],$B$786,SAÍDAS[Status],"Concluído",SAÍDAS[Mês],N$5,SAÍDAS[Ano],$B$5,SAÍDAS[Subcategoria],$B789),SUMIFS(SAÍDAS[Valor],SAÍDAS[Categoria],$B$786,SAÍDAS[Mês],N$5,SAÍDAS[Ano],$B$5,SAÍDAS[Subcategoria],$B789))))</f>
        <v/>
      </c>
      <c r="O789" s="57">
        <f t="shared" si="36"/>
        <v>0</v>
      </c>
    </row>
    <row r="790" spans="2:15" x14ac:dyDescent="0.3">
      <c r="B790" s="93" t="str">
        <f>IF('PLANO DE CONTAS'!H164="","",'PLANO DE CONTAS'!H164)</f>
        <v/>
      </c>
      <c r="C790" s="61" t="str">
        <f>IF($B790="","",IF($B$786="","",IF($F$4=1,SUMIFS(SAÍDAS[Valor],SAÍDAS[Categoria],$B$786,SAÍDAS[Status],"Concluído",SAÍDAS[Mês],C$5,SAÍDAS[Ano],$B$5,SAÍDAS[Subcategoria],$B790),SUMIFS(SAÍDAS[Valor],SAÍDAS[Categoria],$B$786,SAÍDAS[Mês],C$5,SAÍDAS[Ano],$B$5,SAÍDAS[Subcategoria],$B790))))</f>
        <v/>
      </c>
      <c r="D790" s="61" t="str">
        <f>IF($B790="","",IF($B$786="","",IF($F$4=1,SUMIFS(SAÍDAS[Valor],SAÍDAS[Categoria],$B$786,SAÍDAS[Status],"Concluído",SAÍDAS[Mês],D$5,SAÍDAS[Ano],$B$5,SAÍDAS[Subcategoria],$B790),SUMIFS(SAÍDAS[Valor],SAÍDAS[Categoria],$B$786,SAÍDAS[Mês],D$5,SAÍDAS[Ano],$B$5,SAÍDAS[Subcategoria],$B790))))</f>
        <v/>
      </c>
      <c r="E790" s="61" t="str">
        <f>IF($B790="","",IF($B$786="","",IF($F$4=1,SUMIFS(SAÍDAS[Valor],SAÍDAS[Categoria],$B$786,SAÍDAS[Status],"Concluído",SAÍDAS[Mês],E$5,SAÍDAS[Ano],$B$5,SAÍDAS[Subcategoria],$B790),SUMIFS(SAÍDAS[Valor],SAÍDAS[Categoria],$B$786,SAÍDAS[Mês],E$5,SAÍDAS[Ano],$B$5,SAÍDAS[Subcategoria],$B790))))</f>
        <v/>
      </c>
      <c r="F790" s="61" t="str">
        <f>IF($B790="","",IF($B$786="","",IF($F$4=1,SUMIFS(SAÍDAS[Valor],SAÍDAS[Categoria],$B$786,SAÍDAS[Status],"Concluído",SAÍDAS[Mês],F$5,SAÍDAS[Ano],$B$5,SAÍDAS[Subcategoria],$B790),SUMIFS(SAÍDAS[Valor],SAÍDAS[Categoria],$B$786,SAÍDAS[Mês],F$5,SAÍDAS[Ano],$B$5,SAÍDAS[Subcategoria],$B790))))</f>
        <v/>
      </c>
      <c r="G790" s="61" t="str">
        <f>IF($B790="","",IF($B$786="","",IF($F$4=1,SUMIFS(SAÍDAS[Valor],SAÍDAS[Categoria],$B$786,SAÍDAS[Status],"Concluído",SAÍDAS[Mês],G$5,SAÍDAS[Ano],$B$5,SAÍDAS[Subcategoria],$B790),SUMIFS(SAÍDAS[Valor],SAÍDAS[Categoria],$B$786,SAÍDAS[Mês],G$5,SAÍDAS[Ano],$B$5,SAÍDAS[Subcategoria],$B790))))</f>
        <v/>
      </c>
      <c r="H790" s="61" t="str">
        <f>IF($B790="","",IF($B$786="","",IF($F$4=1,SUMIFS(SAÍDAS[Valor],SAÍDAS[Categoria],$B$786,SAÍDAS[Status],"Concluído",SAÍDAS[Mês],H$5,SAÍDAS[Ano],$B$5,SAÍDAS[Subcategoria],$B790),SUMIFS(SAÍDAS[Valor],SAÍDAS[Categoria],$B$786,SAÍDAS[Mês],H$5,SAÍDAS[Ano],$B$5,SAÍDAS[Subcategoria],$B790))))</f>
        <v/>
      </c>
      <c r="I790" s="61" t="str">
        <f>IF($B790="","",IF($B$786="","",IF($F$4=1,SUMIFS(SAÍDAS[Valor],SAÍDAS[Categoria],$B$786,SAÍDAS[Status],"Concluído",SAÍDAS[Mês],I$5,SAÍDAS[Ano],$B$5,SAÍDAS[Subcategoria],$B790),SUMIFS(SAÍDAS[Valor],SAÍDAS[Categoria],$B$786,SAÍDAS[Mês],I$5,SAÍDAS[Ano],$B$5,SAÍDAS[Subcategoria],$B790))))</f>
        <v/>
      </c>
      <c r="J790" s="61" t="str">
        <f>IF($B790="","",IF($B$786="","",IF($F$4=1,SUMIFS(SAÍDAS[Valor],SAÍDAS[Categoria],$B$786,SAÍDAS[Status],"Concluído",SAÍDAS[Mês],J$5,SAÍDAS[Ano],$B$5,SAÍDAS[Subcategoria],$B790),SUMIFS(SAÍDAS[Valor],SAÍDAS[Categoria],$B$786,SAÍDAS[Mês],J$5,SAÍDAS[Ano],$B$5,SAÍDAS[Subcategoria],$B790))))</f>
        <v/>
      </c>
      <c r="K790" s="61" t="str">
        <f>IF($B790="","",IF($B$786="","",IF($F$4=1,SUMIFS(SAÍDAS[Valor],SAÍDAS[Categoria],$B$786,SAÍDAS[Status],"Concluído",SAÍDAS[Mês],K$5,SAÍDAS[Ano],$B$5,SAÍDAS[Subcategoria],$B790),SUMIFS(SAÍDAS[Valor],SAÍDAS[Categoria],$B$786,SAÍDAS[Mês],K$5,SAÍDAS[Ano],$B$5,SAÍDAS[Subcategoria],$B790))))</f>
        <v/>
      </c>
      <c r="L790" s="61" t="str">
        <f>IF($B790="","",IF($B$786="","",IF($F$4=1,SUMIFS(SAÍDAS[Valor],SAÍDAS[Categoria],$B$786,SAÍDAS[Status],"Concluído",SAÍDAS[Mês],L$5,SAÍDAS[Ano],$B$5,SAÍDAS[Subcategoria],$B790),SUMIFS(SAÍDAS[Valor],SAÍDAS[Categoria],$B$786,SAÍDAS[Mês],L$5,SAÍDAS[Ano],$B$5,SAÍDAS[Subcategoria],$B790))))</f>
        <v/>
      </c>
      <c r="M790" s="61" t="str">
        <f>IF($B790="","",IF($B$786="","",IF($F$4=1,SUMIFS(SAÍDAS[Valor],SAÍDAS[Categoria],$B$786,SAÍDAS[Status],"Concluído",SAÍDAS[Mês],M$5,SAÍDAS[Ano],$B$5,SAÍDAS[Subcategoria],$B790),SUMIFS(SAÍDAS[Valor],SAÍDAS[Categoria],$B$786,SAÍDAS[Mês],M$5,SAÍDAS[Ano],$B$5,SAÍDAS[Subcategoria],$B790))))</f>
        <v/>
      </c>
      <c r="N790" s="61" t="str">
        <f>IF($B790="","",IF($B$786="","",IF($F$4=1,SUMIFS(SAÍDAS[Valor],SAÍDAS[Categoria],$B$786,SAÍDAS[Status],"Concluído",SAÍDAS[Mês],N$5,SAÍDAS[Ano],$B$5,SAÍDAS[Subcategoria],$B790),SUMIFS(SAÍDAS[Valor],SAÍDAS[Categoria],$B$786,SAÍDAS[Mês],N$5,SAÍDAS[Ano],$B$5,SAÍDAS[Subcategoria],$B790))))</f>
        <v/>
      </c>
      <c r="O790" s="57">
        <f t="shared" si="36"/>
        <v>0</v>
      </c>
    </row>
    <row r="791" spans="2:15" x14ac:dyDescent="0.3">
      <c r="B791" s="93" t="str">
        <f>IF('PLANO DE CONTAS'!H165="","",'PLANO DE CONTAS'!H165)</f>
        <v/>
      </c>
      <c r="C791" s="61" t="str">
        <f>IF($B791="","",IF($B$786="","",IF($F$4=1,SUMIFS(SAÍDAS[Valor],SAÍDAS[Categoria],$B$786,SAÍDAS[Status],"Concluído",SAÍDAS[Mês],C$5,SAÍDAS[Ano],$B$5,SAÍDAS[Subcategoria],$B791),SUMIFS(SAÍDAS[Valor],SAÍDAS[Categoria],$B$786,SAÍDAS[Mês],C$5,SAÍDAS[Ano],$B$5,SAÍDAS[Subcategoria],$B791))))</f>
        <v/>
      </c>
      <c r="D791" s="61" t="str">
        <f>IF($B791="","",IF($B$786="","",IF($F$4=1,SUMIFS(SAÍDAS[Valor],SAÍDAS[Categoria],$B$786,SAÍDAS[Status],"Concluído",SAÍDAS[Mês],D$5,SAÍDAS[Ano],$B$5,SAÍDAS[Subcategoria],$B791),SUMIFS(SAÍDAS[Valor],SAÍDAS[Categoria],$B$786,SAÍDAS[Mês],D$5,SAÍDAS[Ano],$B$5,SAÍDAS[Subcategoria],$B791))))</f>
        <v/>
      </c>
      <c r="E791" s="61" t="str">
        <f>IF($B791="","",IF($B$786="","",IF($F$4=1,SUMIFS(SAÍDAS[Valor],SAÍDAS[Categoria],$B$786,SAÍDAS[Status],"Concluído",SAÍDAS[Mês],E$5,SAÍDAS[Ano],$B$5,SAÍDAS[Subcategoria],$B791),SUMIFS(SAÍDAS[Valor],SAÍDAS[Categoria],$B$786,SAÍDAS[Mês],E$5,SAÍDAS[Ano],$B$5,SAÍDAS[Subcategoria],$B791))))</f>
        <v/>
      </c>
      <c r="F791" s="61" t="str">
        <f>IF($B791="","",IF($B$786="","",IF($F$4=1,SUMIFS(SAÍDAS[Valor],SAÍDAS[Categoria],$B$786,SAÍDAS[Status],"Concluído",SAÍDAS[Mês],F$5,SAÍDAS[Ano],$B$5,SAÍDAS[Subcategoria],$B791),SUMIFS(SAÍDAS[Valor],SAÍDAS[Categoria],$B$786,SAÍDAS[Mês],F$5,SAÍDAS[Ano],$B$5,SAÍDAS[Subcategoria],$B791))))</f>
        <v/>
      </c>
      <c r="G791" s="61" t="str">
        <f>IF($B791="","",IF($B$786="","",IF($F$4=1,SUMIFS(SAÍDAS[Valor],SAÍDAS[Categoria],$B$786,SAÍDAS[Status],"Concluído",SAÍDAS[Mês],G$5,SAÍDAS[Ano],$B$5,SAÍDAS[Subcategoria],$B791),SUMIFS(SAÍDAS[Valor],SAÍDAS[Categoria],$B$786,SAÍDAS[Mês],G$5,SAÍDAS[Ano],$B$5,SAÍDAS[Subcategoria],$B791))))</f>
        <v/>
      </c>
      <c r="H791" s="61" t="str">
        <f>IF($B791="","",IF($B$786="","",IF($F$4=1,SUMIFS(SAÍDAS[Valor],SAÍDAS[Categoria],$B$786,SAÍDAS[Status],"Concluído",SAÍDAS[Mês],H$5,SAÍDAS[Ano],$B$5,SAÍDAS[Subcategoria],$B791),SUMIFS(SAÍDAS[Valor],SAÍDAS[Categoria],$B$786,SAÍDAS[Mês],H$5,SAÍDAS[Ano],$B$5,SAÍDAS[Subcategoria],$B791))))</f>
        <v/>
      </c>
      <c r="I791" s="61" t="str">
        <f>IF($B791="","",IF($B$786="","",IF($F$4=1,SUMIFS(SAÍDAS[Valor],SAÍDAS[Categoria],$B$786,SAÍDAS[Status],"Concluído",SAÍDAS[Mês],I$5,SAÍDAS[Ano],$B$5,SAÍDAS[Subcategoria],$B791),SUMIFS(SAÍDAS[Valor],SAÍDAS[Categoria],$B$786,SAÍDAS[Mês],I$5,SAÍDAS[Ano],$B$5,SAÍDAS[Subcategoria],$B791))))</f>
        <v/>
      </c>
      <c r="J791" s="61" t="str">
        <f>IF($B791="","",IF($B$786="","",IF($F$4=1,SUMIFS(SAÍDAS[Valor],SAÍDAS[Categoria],$B$786,SAÍDAS[Status],"Concluído",SAÍDAS[Mês],J$5,SAÍDAS[Ano],$B$5,SAÍDAS[Subcategoria],$B791),SUMIFS(SAÍDAS[Valor],SAÍDAS[Categoria],$B$786,SAÍDAS[Mês],J$5,SAÍDAS[Ano],$B$5,SAÍDAS[Subcategoria],$B791))))</f>
        <v/>
      </c>
      <c r="K791" s="61" t="str">
        <f>IF($B791="","",IF($B$786="","",IF($F$4=1,SUMIFS(SAÍDAS[Valor],SAÍDAS[Categoria],$B$786,SAÍDAS[Status],"Concluído",SAÍDAS[Mês],K$5,SAÍDAS[Ano],$B$5,SAÍDAS[Subcategoria],$B791),SUMIFS(SAÍDAS[Valor],SAÍDAS[Categoria],$B$786,SAÍDAS[Mês],K$5,SAÍDAS[Ano],$B$5,SAÍDAS[Subcategoria],$B791))))</f>
        <v/>
      </c>
      <c r="L791" s="61" t="str">
        <f>IF($B791="","",IF($B$786="","",IF($F$4=1,SUMIFS(SAÍDAS[Valor],SAÍDAS[Categoria],$B$786,SAÍDAS[Status],"Concluído",SAÍDAS[Mês],L$5,SAÍDAS[Ano],$B$5,SAÍDAS[Subcategoria],$B791),SUMIFS(SAÍDAS[Valor],SAÍDAS[Categoria],$B$786,SAÍDAS[Mês],L$5,SAÍDAS[Ano],$B$5,SAÍDAS[Subcategoria],$B791))))</f>
        <v/>
      </c>
      <c r="M791" s="61" t="str">
        <f>IF($B791="","",IF($B$786="","",IF($F$4=1,SUMIFS(SAÍDAS[Valor],SAÍDAS[Categoria],$B$786,SAÍDAS[Status],"Concluído",SAÍDAS[Mês],M$5,SAÍDAS[Ano],$B$5,SAÍDAS[Subcategoria],$B791),SUMIFS(SAÍDAS[Valor],SAÍDAS[Categoria],$B$786,SAÍDAS[Mês],M$5,SAÍDAS[Ano],$B$5,SAÍDAS[Subcategoria],$B791))))</f>
        <v/>
      </c>
      <c r="N791" s="61" t="str">
        <f>IF($B791="","",IF($B$786="","",IF($F$4=1,SUMIFS(SAÍDAS[Valor],SAÍDAS[Categoria],$B$786,SAÍDAS[Status],"Concluído",SAÍDAS[Mês],N$5,SAÍDAS[Ano],$B$5,SAÍDAS[Subcategoria],$B791),SUMIFS(SAÍDAS[Valor],SAÍDAS[Categoria],$B$786,SAÍDAS[Mês],N$5,SAÍDAS[Ano],$B$5,SAÍDAS[Subcategoria],$B791))))</f>
        <v/>
      </c>
      <c r="O791" s="57">
        <f t="shared" si="36"/>
        <v>0</v>
      </c>
    </row>
    <row r="792" spans="2:15" x14ac:dyDescent="0.3">
      <c r="B792" s="93" t="str">
        <f>IF('PLANO DE CONTAS'!H166="","",'PLANO DE CONTAS'!H166)</f>
        <v/>
      </c>
      <c r="C792" s="61" t="str">
        <f>IF($B792="","",IF($B$786="","",IF($F$4=1,SUMIFS(SAÍDAS[Valor],SAÍDAS[Categoria],$B$786,SAÍDAS[Status],"Concluído",SAÍDAS[Mês],C$5,SAÍDAS[Ano],$B$5,SAÍDAS[Subcategoria],$B792),SUMIFS(SAÍDAS[Valor],SAÍDAS[Categoria],$B$786,SAÍDAS[Mês],C$5,SAÍDAS[Ano],$B$5,SAÍDAS[Subcategoria],$B792))))</f>
        <v/>
      </c>
      <c r="D792" s="61" t="str">
        <f>IF($B792="","",IF($B$786="","",IF($F$4=1,SUMIFS(SAÍDAS[Valor],SAÍDAS[Categoria],$B$786,SAÍDAS[Status],"Concluído",SAÍDAS[Mês],D$5,SAÍDAS[Ano],$B$5,SAÍDAS[Subcategoria],$B792),SUMIFS(SAÍDAS[Valor],SAÍDAS[Categoria],$B$786,SAÍDAS[Mês],D$5,SAÍDAS[Ano],$B$5,SAÍDAS[Subcategoria],$B792))))</f>
        <v/>
      </c>
      <c r="E792" s="61" t="str">
        <f>IF($B792="","",IF($B$786="","",IF($F$4=1,SUMIFS(SAÍDAS[Valor],SAÍDAS[Categoria],$B$786,SAÍDAS[Status],"Concluído",SAÍDAS[Mês],E$5,SAÍDAS[Ano],$B$5,SAÍDAS[Subcategoria],$B792),SUMIFS(SAÍDAS[Valor],SAÍDAS[Categoria],$B$786,SAÍDAS[Mês],E$5,SAÍDAS[Ano],$B$5,SAÍDAS[Subcategoria],$B792))))</f>
        <v/>
      </c>
      <c r="F792" s="61" t="str">
        <f>IF($B792="","",IF($B$786="","",IF($F$4=1,SUMIFS(SAÍDAS[Valor],SAÍDAS[Categoria],$B$786,SAÍDAS[Status],"Concluído",SAÍDAS[Mês],F$5,SAÍDAS[Ano],$B$5,SAÍDAS[Subcategoria],$B792),SUMIFS(SAÍDAS[Valor],SAÍDAS[Categoria],$B$786,SAÍDAS[Mês],F$5,SAÍDAS[Ano],$B$5,SAÍDAS[Subcategoria],$B792))))</f>
        <v/>
      </c>
      <c r="G792" s="61" t="str">
        <f>IF($B792="","",IF($B$786="","",IF($F$4=1,SUMIFS(SAÍDAS[Valor],SAÍDAS[Categoria],$B$786,SAÍDAS[Status],"Concluído",SAÍDAS[Mês],G$5,SAÍDAS[Ano],$B$5,SAÍDAS[Subcategoria],$B792),SUMIFS(SAÍDAS[Valor],SAÍDAS[Categoria],$B$786,SAÍDAS[Mês],G$5,SAÍDAS[Ano],$B$5,SAÍDAS[Subcategoria],$B792))))</f>
        <v/>
      </c>
      <c r="H792" s="61" t="str">
        <f>IF($B792="","",IF($B$786="","",IF($F$4=1,SUMIFS(SAÍDAS[Valor],SAÍDAS[Categoria],$B$786,SAÍDAS[Status],"Concluído",SAÍDAS[Mês],H$5,SAÍDAS[Ano],$B$5,SAÍDAS[Subcategoria],$B792),SUMIFS(SAÍDAS[Valor],SAÍDAS[Categoria],$B$786,SAÍDAS[Mês],H$5,SAÍDAS[Ano],$B$5,SAÍDAS[Subcategoria],$B792))))</f>
        <v/>
      </c>
      <c r="I792" s="61" t="str">
        <f>IF($B792="","",IF($B$786="","",IF($F$4=1,SUMIFS(SAÍDAS[Valor],SAÍDAS[Categoria],$B$786,SAÍDAS[Status],"Concluído",SAÍDAS[Mês],I$5,SAÍDAS[Ano],$B$5,SAÍDAS[Subcategoria],$B792),SUMIFS(SAÍDAS[Valor],SAÍDAS[Categoria],$B$786,SAÍDAS[Mês],I$5,SAÍDAS[Ano],$B$5,SAÍDAS[Subcategoria],$B792))))</f>
        <v/>
      </c>
      <c r="J792" s="61" t="str">
        <f>IF($B792="","",IF($B$786="","",IF($F$4=1,SUMIFS(SAÍDAS[Valor],SAÍDAS[Categoria],$B$786,SAÍDAS[Status],"Concluído",SAÍDAS[Mês],J$5,SAÍDAS[Ano],$B$5,SAÍDAS[Subcategoria],$B792),SUMIFS(SAÍDAS[Valor],SAÍDAS[Categoria],$B$786,SAÍDAS[Mês],J$5,SAÍDAS[Ano],$B$5,SAÍDAS[Subcategoria],$B792))))</f>
        <v/>
      </c>
      <c r="K792" s="61" t="str">
        <f>IF($B792="","",IF($B$786="","",IF($F$4=1,SUMIFS(SAÍDAS[Valor],SAÍDAS[Categoria],$B$786,SAÍDAS[Status],"Concluído",SAÍDAS[Mês],K$5,SAÍDAS[Ano],$B$5,SAÍDAS[Subcategoria],$B792),SUMIFS(SAÍDAS[Valor],SAÍDAS[Categoria],$B$786,SAÍDAS[Mês],K$5,SAÍDAS[Ano],$B$5,SAÍDAS[Subcategoria],$B792))))</f>
        <v/>
      </c>
      <c r="L792" s="61" t="str">
        <f>IF($B792="","",IF($B$786="","",IF($F$4=1,SUMIFS(SAÍDAS[Valor],SAÍDAS[Categoria],$B$786,SAÍDAS[Status],"Concluído",SAÍDAS[Mês],L$5,SAÍDAS[Ano],$B$5,SAÍDAS[Subcategoria],$B792),SUMIFS(SAÍDAS[Valor],SAÍDAS[Categoria],$B$786,SAÍDAS[Mês],L$5,SAÍDAS[Ano],$B$5,SAÍDAS[Subcategoria],$B792))))</f>
        <v/>
      </c>
      <c r="M792" s="61" t="str">
        <f>IF($B792="","",IF($B$786="","",IF($F$4=1,SUMIFS(SAÍDAS[Valor],SAÍDAS[Categoria],$B$786,SAÍDAS[Status],"Concluído",SAÍDAS[Mês],M$5,SAÍDAS[Ano],$B$5,SAÍDAS[Subcategoria],$B792),SUMIFS(SAÍDAS[Valor],SAÍDAS[Categoria],$B$786,SAÍDAS[Mês],M$5,SAÍDAS[Ano],$B$5,SAÍDAS[Subcategoria],$B792))))</f>
        <v/>
      </c>
      <c r="N792" s="61" t="str">
        <f>IF($B792="","",IF($B$786="","",IF($F$4=1,SUMIFS(SAÍDAS[Valor],SAÍDAS[Categoria],$B$786,SAÍDAS[Status],"Concluído",SAÍDAS[Mês],N$5,SAÍDAS[Ano],$B$5,SAÍDAS[Subcategoria],$B792),SUMIFS(SAÍDAS[Valor],SAÍDAS[Categoria],$B$786,SAÍDAS[Mês],N$5,SAÍDAS[Ano],$B$5,SAÍDAS[Subcategoria],$B792))))</f>
        <v/>
      </c>
      <c r="O792" s="57">
        <f t="shared" si="36"/>
        <v>0</v>
      </c>
    </row>
    <row r="793" spans="2:15" x14ac:dyDescent="0.3">
      <c r="B793" s="93" t="str">
        <f>IF('PLANO DE CONTAS'!H167="","",'PLANO DE CONTAS'!H167)</f>
        <v/>
      </c>
      <c r="C793" s="61" t="str">
        <f>IF($B793="","",IF($B$786="","",IF($F$4=1,SUMIFS(SAÍDAS[Valor],SAÍDAS[Categoria],$B$786,SAÍDAS[Status],"Concluído",SAÍDAS[Mês],C$5,SAÍDAS[Ano],$B$5,SAÍDAS[Subcategoria],$B793),SUMIFS(SAÍDAS[Valor],SAÍDAS[Categoria],$B$786,SAÍDAS[Mês],C$5,SAÍDAS[Ano],$B$5,SAÍDAS[Subcategoria],$B793))))</f>
        <v/>
      </c>
      <c r="D793" s="61" t="str">
        <f>IF($B793="","",IF($B$786="","",IF($F$4=1,SUMIFS(SAÍDAS[Valor],SAÍDAS[Categoria],$B$786,SAÍDAS[Status],"Concluído",SAÍDAS[Mês],D$5,SAÍDAS[Ano],$B$5,SAÍDAS[Subcategoria],$B793),SUMIFS(SAÍDAS[Valor],SAÍDAS[Categoria],$B$786,SAÍDAS[Mês],D$5,SAÍDAS[Ano],$B$5,SAÍDAS[Subcategoria],$B793))))</f>
        <v/>
      </c>
      <c r="E793" s="61" t="str">
        <f>IF($B793="","",IF($B$786="","",IF($F$4=1,SUMIFS(SAÍDAS[Valor],SAÍDAS[Categoria],$B$786,SAÍDAS[Status],"Concluído",SAÍDAS[Mês],E$5,SAÍDAS[Ano],$B$5,SAÍDAS[Subcategoria],$B793),SUMIFS(SAÍDAS[Valor],SAÍDAS[Categoria],$B$786,SAÍDAS[Mês],E$5,SAÍDAS[Ano],$B$5,SAÍDAS[Subcategoria],$B793))))</f>
        <v/>
      </c>
      <c r="F793" s="61" t="str">
        <f>IF($B793="","",IF($B$786="","",IF($F$4=1,SUMIFS(SAÍDAS[Valor],SAÍDAS[Categoria],$B$786,SAÍDAS[Status],"Concluído",SAÍDAS[Mês],F$5,SAÍDAS[Ano],$B$5,SAÍDAS[Subcategoria],$B793),SUMIFS(SAÍDAS[Valor],SAÍDAS[Categoria],$B$786,SAÍDAS[Mês],F$5,SAÍDAS[Ano],$B$5,SAÍDAS[Subcategoria],$B793))))</f>
        <v/>
      </c>
      <c r="G793" s="61" t="str">
        <f>IF($B793="","",IF($B$786="","",IF($F$4=1,SUMIFS(SAÍDAS[Valor],SAÍDAS[Categoria],$B$786,SAÍDAS[Status],"Concluído",SAÍDAS[Mês],G$5,SAÍDAS[Ano],$B$5,SAÍDAS[Subcategoria],$B793),SUMIFS(SAÍDAS[Valor],SAÍDAS[Categoria],$B$786,SAÍDAS[Mês],G$5,SAÍDAS[Ano],$B$5,SAÍDAS[Subcategoria],$B793))))</f>
        <v/>
      </c>
      <c r="H793" s="61" t="str">
        <f>IF($B793="","",IF($B$786="","",IF($F$4=1,SUMIFS(SAÍDAS[Valor],SAÍDAS[Categoria],$B$786,SAÍDAS[Status],"Concluído",SAÍDAS[Mês],H$5,SAÍDAS[Ano],$B$5,SAÍDAS[Subcategoria],$B793),SUMIFS(SAÍDAS[Valor],SAÍDAS[Categoria],$B$786,SAÍDAS[Mês],H$5,SAÍDAS[Ano],$B$5,SAÍDAS[Subcategoria],$B793))))</f>
        <v/>
      </c>
      <c r="I793" s="61" t="str">
        <f>IF($B793="","",IF($B$786="","",IF($F$4=1,SUMIFS(SAÍDAS[Valor],SAÍDAS[Categoria],$B$786,SAÍDAS[Status],"Concluído",SAÍDAS[Mês],I$5,SAÍDAS[Ano],$B$5,SAÍDAS[Subcategoria],$B793),SUMIFS(SAÍDAS[Valor],SAÍDAS[Categoria],$B$786,SAÍDAS[Mês],I$5,SAÍDAS[Ano],$B$5,SAÍDAS[Subcategoria],$B793))))</f>
        <v/>
      </c>
      <c r="J793" s="61" t="str">
        <f>IF($B793="","",IF($B$786="","",IF($F$4=1,SUMIFS(SAÍDAS[Valor],SAÍDAS[Categoria],$B$786,SAÍDAS[Status],"Concluído",SAÍDAS[Mês],J$5,SAÍDAS[Ano],$B$5,SAÍDAS[Subcategoria],$B793),SUMIFS(SAÍDAS[Valor],SAÍDAS[Categoria],$B$786,SAÍDAS[Mês],J$5,SAÍDAS[Ano],$B$5,SAÍDAS[Subcategoria],$B793))))</f>
        <v/>
      </c>
      <c r="K793" s="61" t="str">
        <f>IF($B793="","",IF($B$786="","",IF($F$4=1,SUMIFS(SAÍDAS[Valor],SAÍDAS[Categoria],$B$786,SAÍDAS[Status],"Concluído",SAÍDAS[Mês],K$5,SAÍDAS[Ano],$B$5,SAÍDAS[Subcategoria],$B793),SUMIFS(SAÍDAS[Valor],SAÍDAS[Categoria],$B$786,SAÍDAS[Mês],K$5,SAÍDAS[Ano],$B$5,SAÍDAS[Subcategoria],$B793))))</f>
        <v/>
      </c>
      <c r="L793" s="61" t="str">
        <f>IF($B793="","",IF($B$786="","",IF($F$4=1,SUMIFS(SAÍDAS[Valor],SAÍDAS[Categoria],$B$786,SAÍDAS[Status],"Concluído",SAÍDAS[Mês],L$5,SAÍDAS[Ano],$B$5,SAÍDAS[Subcategoria],$B793),SUMIFS(SAÍDAS[Valor],SAÍDAS[Categoria],$B$786,SAÍDAS[Mês],L$5,SAÍDAS[Ano],$B$5,SAÍDAS[Subcategoria],$B793))))</f>
        <v/>
      </c>
      <c r="M793" s="61" t="str">
        <f>IF($B793="","",IF($B$786="","",IF($F$4=1,SUMIFS(SAÍDAS[Valor],SAÍDAS[Categoria],$B$786,SAÍDAS[Status],"Concluído",SAÍDAS[Mês],M$5,SAÍDAS[Ano],$B$5,SAÍDAS[Subcategoria],$B793),SUMIFS(SAÍDAS[Valor],SAÍDAS[Categoria],$B$786,SAÍDAS[Mês],M$5,SAÍDAS[Ano],$B$5,SAÍDAS[Subcategoria],$B793))))</f>
        <v/>
      </c>
      <c r="N793" s="61" t="str">
        <f>IF($B793="","",IF($B$786="","",IF($F$4=1,SUMIFS(SAÍDAS[Valor],SAÍDAS[Categoria],$B$786,SAÍDAS[Status],"Concluído",SAÍDAS[Mês],N$5,SAÍDAS[Ano],$B$5,SAÍDAS[Subcategoria],$B793),SUMIFS(SAÍDAS[Valor],SAÍDAS[Categoria],$B$786,SAÍDAS[Mês],N$5,SAÍDAS[Ano],$B$5,SAÍDAS[Subcategoria],$B793))))</f>
        <v/>
      </c>
      <c r="O793" s="57">
        <f t="shared" si="36"/>
        <v>0</v>
      </c>
    </row>
    <row r="794" spans="2:15" x14ac:dyDescent="0.3">
      <c r="B794" s="93" t="str">
        <f>IF('PLANO DE CONTAS'!H168="","",'PLANO DE CONTAS'!H168)</f>
        <v/>
      </c>
      <c r="C794" s="61" t="str">
        <f>IF($B794="","",IF($B$786="","",IF($F$4=1,SUMIFS(SAÍDAS[Valor],SAÍDAS[Categoria],$B$786,SAÍDAS[Status],"Concluído",SAÍDAS[Mês],C$5,SAÍDAS[Ano],$B$5,SAÍDAS[Subcategoria],$B794),SUMIFS(SAÍDAS[Valor],SAÍDAS[Categoria],$B$786,SAÍDAS[Mês],C$5,SAÍDAS[Ano],$B$5,SAÍDAS[Subcategoria],$B794))))</f>
        <v/>
      </c>
      <c r="D794" s="61" t="str">
        <f>IF($B794="","",IF($B$786="","",IF($F$4=1,SUMIFS(SAÍDAS[Valor],SAÍDAS[Categoria],$B$786,SAÍDAS[Status],"Concluído",SAÍDAS[Mês],D$5,SAÍDAS[Ano],$B$5,SAÍDAS[Subcategoria],$B794),SUMIFS(SAÍDAS[Valor],SAÍDAS[Categoria],$B$786,SAÍDAS[Mês],D$5,SAÍDAS[Ano],$B$5,SAÍDAS[Subcategoria],$B794))))</f>
        <v/>
      </c>
      <c r="E794" s="61" t="str">
        <f>IF($B794="","",IF($B$786="","",IF($F$4=1,SUMIFS(SAÍDAS[Valor],SAÍDAS[Categoria],$B$786,SAÍDAS[Status],"Concluído",SAÍDAS[Mês],E$5,SAÍDAS[Ano],$B$5,SAÍDAS[Subcategoria],$B794),SUMIFS(SAÍDAS[Valor],SAÍDAS[Categoria],$B$786,SAÍDAS[Mês],E$5,SAÍDAS[Ano],$B$5,SAÍDAS[Subcategoria],$B794))))</f>
        <v/>
      </c>
      <c r="F794" s="61" t="str">
        <f>IF($B794="","",IF($B$786="","",IF($F$4=1,SUMIFS(SAÍDAS[Valor],SAÍDAS[Categoria],$B$786,SAÍDAS[Status],"Concluído",SAÍDAS[Mês],F$5,SAÍDAS[Ano],$B$5,SAÍDAS[Subcategoria],$B794),SUMIFS(SAÍDAS[Valor],SAÍDAS[Categoria],$B$786,SAÍDAS[Mês],F$5,SAÍDAS[Ano],$B$5,SAÍDAS[Subcategoria],$B794))))</f>
        <v/>
      </c>
      <c r="G794" s="61" t="str">
        <f>IF($B794="","",IF($B$786="","",IF($F$4=1,SUMIFS(SAÍDAS[Valor],SAÍDAS[Categoria],$B$786,SAÍDAS[Status],"Concluído",SAÍDAS[Mês],G$5,SAÍDAS[Ano],$B$5,SAÍDAS[Subcategoria],$B794),SUMIFS(SAÍDAS[Valor],SAÍDAS[Categoria],$B$786,SAÍDAS[Mês],G$5,SAÍDAS[Ano],$B$5,SAÍDAS[Subcategoria],$B794))))</f>
        <v/>
      </c>
      <c r="H794" s="61" t="str">
        <f>IF($B794="","",IF($B$786="","",IF($F$4=1,SUMIFS(SAÍDAS[Valor],SAÍDAS[Categoria],$B$786,SAÍDAS[Status],"Concluído",SAÍDAS[Mês],H$5,SAÍDAS[Ano],$B$5,SAÍDAS[Subcategoria],$B794),SUMIFS(SAÍDAS[Valor],SAÍDAS[Categoria],$B$786,SAÍDAS[Mês],H$5,SAÍDAS[Ano],$B$5,SAÍDAS[Subcategoria],$B794))))</f>
        <v/>
      </c>
      <c r="I794" s="61" t="str">
        <f>IF($B794="","",IF($B$786="","",IF($F$4=1,SUMIFS(SAÍDAS[Valor],SAÍDAS[Categoria],$B$786,SAÍDAS[Status],"Concluído",SAÍDAS[Mês],I$5,SAÍDAS[Ano],$B$5,SAÍDAS[Subcategoria],$B794),SUMIFS(SAÍDAS[Valor],SAÍDAS[Categoria],$B$786,SAÍDAS[Mês],I$5,SAÍDAS[Ano],$B$5,SAÍDAS[Subcategoria],$B794))))</f>
        <v/>
      </c>
      <c r="J794" s="61" t="str">
        <f>IF($B794="","",IF($B$786="","",IF($F$4=1,SUMIFS(SAÍDAS[Valor],SAÍDAS[Categoria],$B$786,SAÍDAS[Status],"Concluído",SAÍDAS[Mês],J$5,SAÍDAS[Ano],$B$5,SAÍDAS[Subcategoria],$B794),SUMIFS(SAÍDAS[Valor],SAÍDAS[Categoria],$B$786,SAÍDAS[Mês],J$5,SAÍDAS[Ano],$B$5,SAÍDAS[Subcategoria],$B794))))</f>
        <v/>
      </c>
      <c r="K794" s="61" t="str">
        <f>IF($B794="","",IF($B$786="","",IF($F$4=1,SUMIFS(SAÍDAS[Valor],SAÍDAS[Categoria],$B$786,SAÍDAS[Status],"Concluído",SAÍDAS[Mês],K$5,SAÍDAS[Ano],$B$5,SAÍDAS[Subcategoria],$B794),SUMIFS(SAÍDAS[Valor],SAÍDAS[Categoria],$B$786,SAÍDAS[Mês],K$5,SAÍDAS[Ano],$B$5,SAÍDAS[Subcategoria],$B794))))</f>
        <v/>
      </c>
      <c r="L794" s="61" t="str">
        <f>IF($B794="","",IF($B$786="","",IF($F$4=1,SUMIFS(SAÍDAS[Valor],SAÍDAS[Categoria],$B$786,SAÍDAS[Status],"Concluído",SAÍDAS[Mês],L$5,SAÍDAS[Ano],$B$5,SAÍDAS[Subcategoria],$B794),SUMIFS(SAÍDAS[Valor],SAÍDAS[Categoria],$B$786,SAÍDAS[Mês],L$5,SAÍDAS[Ano],$B$5,SAÍDAS[Subcategoria],$B794))))</f>
        <v/>
      </c>
      <c r="M794" s="61" t="str">
        <f>IF($B794="","",IF($B$786="","",IF($F$4=1,SUMIFS(SAÍDAS[Valor],SAÍDAS[Categoria],$B$786,SAÍDAS[Status],"Concluído",SAÍDAS[Mês],M$5,SAÍDAS[Ano],$B$5,SAÍDAS[Subcategoria],$B794),SUMIFS(SAÍDAS[Valor],SAÍDAS[Categoria],$B$786,SAÍDAS[Mês],M$5,SAÍDAS[Ano],$B$5,SAÍDAS[Subcategoria],$B794))))</f>
        <v/>
      </c>
      <c r="N794" s="61" t="str">
        <f>IF($B794="","",IF($B$786="","",IF($F$4=1,SUMIFS(SAÍDAS[Valor],SAÍDAS[Categoria],$B$786,SAÍDAS[Status],"Concluído",SAÍDAS[Mês],N$5,SAÍDAS[Ano],$B$5,SAÍDAS[Subcategoria],$B794),SUMIFS(SAÍDAS[Valor],SAÍDAS[Categoria],$B$786,SAÍDAS[Mês],N$5,SAÍDAS[Ano],$B$5,SAÍDAS[Subcategoria],$B794))))</f>
        <v/>
      </c>
      <c r="O794" s="57">
        <f t="shared" si="36"/>
        <v>0</v>
      </c>
    </row>
    <row r="795" spans="2:15" x14ac:dyDescent="0.3">
      <c r="B795" s="93" t="str">
        <f>IF('PLANO DE CONTAS'!H169="","",'PLANO DE CONTAS'!H169)</f>
        <v/>
      </c>
      <c r="C795" s="61" t="str">
        <f>IF($B795="","",IF($B$786="","",IF($F$4=1,SUMIFS(SAÍDAS[Valor],SAÍDAS[Categoria],$B$786,SAÍDAS[Status],"Concluído",SAÍDAS[Mês],C$5,SAÍDAS[Ano],$B$5,SAÍDAS[Subcategoria],$B795),SUMIFS(SAÍDAS[Valor],SAÍDAS[Categoria],$B$786,SAÍDAS[Mês],C$5,SAÍDAS[Ano],$B$5,SAÍDAS[Subcategoria],$B795))))</f>
        <v/>
      </c>
      <c r="D795" s="61" t="str">
        <f>IF($B795="","",IF($B$786="","",IF($F$4=1,SUMIFS(SAÍDAS[Valor],SAÍDAS[Categoria],$B$786,SAÍDAS[Status],"Concluído",SAÍDAS[Mês],D$5,SAÍDAS[Ano],$B$5,SAÍDAS[Subcategoria],$B795),SUMIFS(SAÍDAS[Valor],SAÍDAS[Categoria],$B$786,SAÍDAS[Mês],D$5,SAÍDAS[Ano],$B$5,SAÍDAS[Subcategoria],$B795))))</f>
        <v/>
      </c>
      <c r="E795" s="61" t="str">
        <f>IF($B795="","",IF($B$786="","",IF($F$4=1,SUMIFS(SAÍDAS[Valor],SAÍDAS[Categoria],$B$786,SAÍDAS[Status],"Concluído",SAÍDAS[Mês],E$5,SAÍDAS[Ano],$B$5,SAÍDAS[Subcategoria],$B795),SUMIFS(SAÍDAS[Valor],SAÍDAS[Categoria],$B$786,SAÍDAS[Mês],E$5,SAÍDAS[Ano],$B$5,SAÍDAS[Subcategoria],$B795))))</f>
        <v/>
      </c>
      <c r="F795" s="61" t="str">
        <f>IF($B795="","",IF($B$786="","",IF($F$4=1,SUMIFS(SAÍDAS[Valor],SAÍDAS[Categoria],$B$786,SAÍDAS[Status],"Concluído",SAÍDAS[Mês],F$5,SAÍDAS[Ano],$B$5,SAÍDAS[Subcategoria],$B795),SUMIFS(SAÍDAS[Valor],SAÍDAS[Categoria],$B$786,SAÍDAS[Mês],F$5,SAÍDAS[Ano],$B$5,SAÍDAS[Subcategoria],$B795))))</f>
        <v/>
      </c>
      <c r="G795" s="61" t="str">
        <f>IF($B795="","",IF($B$786="","",IF($F$4=1,SUMIFS(SAÍDAS[Valor],SAÍDAS[Categoria],$B$786,SAÍDAS[Status],"Concluído",SAÍDAS[Mês],G$5,SAÍDAS[Ano],$B$5,SAÍDAS[Subcategoria],$B795),SUMIFS(SAÍDAS[Valor],SAÍDAS[Categoria],$B$786,SAÍDAS[Mês],G$5,SAÍDAS[Ano],$B$5,SAÍDAS[Subcategoria],$B795))))</f>
        <v/>
      </c>
      <c r="H795" s="61" t="str">
        <f>IF($B795="","",IF($B$786="","",IF($F$4=1,SUMIFS(SAÍDAS[Valor],SAÍDAS[Categoria],$B$786,SAÍDAS[Status],"Concluído",SAÍDAS[Mês],H$5,SAÍDAS[Ano],$B$5,SAÍDAS[Subcategoria],$B795),SUMIFS(SAÍDAS[Valor],SAÍDAS[Categoria],$B$786,SAÍDAS[Mês],H$5,SAÍDAS[Ano],$B$5,SAÍDAS[Subcategoria],$B795))))</f>
        <v/>
      </c>
      <c r="I795" s="61" t="str">
        <f>IF($B795="","",IF($B$786="","",IF($F$4=1,SUMIFS(SAÍDAS[Valor],SAÍDAS[Categoria],$B$786,SAÍDAS[Status],"Concluído",SAÍDAS[Mês],I$5,SAÍDAS[Ano],$B$5,SAÍDAS[Subcategoria],$B795),SUMIFS(SAÍDAS[Valor],SAÍDAS[Categoria],$B$786,SAÍDAS[Mês],I$5,SAÍDAS[Ano],$B$5,SAÍDAS[Subcategoria],$B795))))</f>
        <v/>
      </c>
      <c r="J795" s="61" t="str">
        <f>IF($B795="","",IF($B$786="","",IF($F$4=1,SUMIFS(SAÍDAS[Valor],SAÍDAS[Categoria],$B$786,SAÍDAS[Status],"Concluído",SAÍDAS[Mês],J$5,SAÍDAS[Ano],$B$5,SAÍDAS[Subcategoria],$B795),SUMIFS(SAÍDAS[Valor],SAÍDAS[Categoria],$B$786,SAÍDAS[Mês],J$5,SAÍDAS[Ano],$B$5,SAÍDAS[Subcategoria],$B795))))</f>
        <v/>
      </c>
      <c r="K795" s="61" t="str">
        <f>IF($B795="","",IF($B$786="","",IF($F$4=1,SUMIFS(SAÍDAS[Valor],SAÍDAS[Categoria],$B$786,SAÍDAS[Status],"Concluído",SAÍDAS[Mês],K$5,SAÍDAS[Ano],$B$5,SAÍDAS[Subcategoria],$B795),SUMIFS(SAÍDAS[Valor],SAÍDAS[Categoria],$B$786,SAÍDAS[Mês],K$5,SAÍDAS[Ano],$B$5,SAÍDAS[Subcategoria],$B795))))</f>
        <v/>
      </c>
      <c r="L795" s="61" t="str">
        <f>IF($B795="","",IF($B$786="","",IF($F$4=1,SUMIFS(SAÍDAS[Valor],SAÍDAS[Categoria],$B$786,SAÍDAS[Status],"Concluído",SAÍDAS[Mês],L$5,SAÍDAS[Ano],$B$5,SAÍDAS[Subcategoria],$B795),SUMIFS(SAÍDAS[Valor],SAÍDAS[Categoria],$B$786,SAÍDAS[Mês],L$5,SAÍDAS[Ano],$B$5,SAÍDAS[Subcategoria],$B795))))</f>
        <v/>
      </c>
      <c r="M795" s="61" t="str">
        <f>IF($B795="","",IF($B$786="","",IF($F$4=1,SUMIFS(SAÍDAS[Valor],SAÍDAS[Categoria],$B$786,SAÍDAS[Status],"Concluído",SAÍDAS[Mês],M$5,SAÍDAS[Ano],$B$5,SAÍDAS[Subcategoria],$B795),SUMIFS(SAÍDAS[Valor],SAÍDAS[Categoria],$B$786,SAÍDAS[Mês],M$5,SAÍDAS[Ano],$B$5,SAÍDAS[Subcategoria],$B795))))</f>
        <v/>
      </c>
      <c r="N795" s="61" t="str">
        <f>IF($B795="","",IF($B$786="","",IF($F$4=1,SUMIFS(SAÍDAS[Valor],SAÍDAS[Categoria],$B$786,SAÍDAS[Status],"Concluído",SAÍDAS[Mês],N$5,SAÍDAS[Ano],$B$5,SAÍDAS[Subcategoria],$B795),SUMIFS(SAÍDAS[Valor],SAÍDAS[Categoria],$B$786,SAÍDAS[Mês],N$5,SAÍDAS[Ano],$B$5,SAÍDAS[Subcategoria],$B795))))</f>
        <v/>
      </c>
      <c r="O795" s="57">
        <f t="shared" si="36"/>
        <v>0</v>
      </c>
    </row>
    <row r="796" spans="2:15" x14ac:dyDescent="0.3">
      <c r="B796" s="93" t="str">
        <f>IF('PLANO DE CONTAS'!H170="","",'PLANO DE CONTAS'!H170)</f>
        <v/>
      </c>
      <c r="C796" s="61" t="str">
        <f>IF($B796="","",IF($B$786="","",IF($F$4=1,SUMIFS(SAÍDAS[Valor],SAÍDAS[Categoria],$B$786,SAÍDAS[Status],"Concluído",SAÍDAS[Mês],C$5,SAÍDAS[Ano],$B$5,SAÍDAS[Subcategoria],$B796),SUMIFS(SAÍDAS[Valor],SAÍDAS[Categoria],$B$786,SAÍDAS[Mês],C$5,SAÍDAS[Ano],$B$5,SAÍDAS[Subcategoria],$B796))))</f>
        <v/>
      </c>
      <c r="D796" s="61" t="str">
        <f>IF($B796="","",IF($B$786="","",IF($F$4=1,SUMIFS(SAÍDAS[Valor],SAÍDAS[Categoria],$B$786,SAÍDAS[Status],"Concluído",SAÍDAS[Mês],D$5,SAÍDAS[Ano],$B$5,SAÍDAS[Subcategoria],$B796),SUMIFS(SAÍDAS[Valor],SAÍDAS[Categoria],$B$786,SAÍDAS[Mês],D$5,SAÍDAS[Ano],$B$5,SAÍDAS[Subcategoria],$B796))))</f>
        <v/>
      </c>
      <c r="E796" s="61" t="str">
        <f>IF($B796="","",IF($B$786="","",IF($F$4=1,SUMIFS(SAÍDAS[Valor],SAÍDAS[Categoria],$B$786,SAÍDAS[Status],"Concluído",SAÍDAS[Mês],E$5,SAÍDAS[Ano],$B$5,SAÍDAS[Subcategoria],$B796),SUMIFS(SAÍDAS[Valor],SAÍDAS[Categoria],$B$786,SAÍDAS[Mês],E$5,SAÍDAS[Ano],$B$5,SAÍDAS[Subcategoria],$B796))))</f>
        <v/>
      </c>
      <c r="F796" s="61" t="str">
        <f>IF($B796="","",IF($B$786="","",IF($F$4=1,SUMIFS(SAÍDAS[Valor],SAÍDAS[Categoria],$B$786,SAÍDAS[Status],"Concluído",SAÍDAS[Mês],F$5,SAÍDAS[Ano],$B$5,SAÍDAS[Subcategoria],$B796),SUMIFS(SAÍDAS[Valor],SAÍDAS[Categoria],$B$786,SAÍDAS[Mês],F$5,SAÍDAS[Ano],$B$5,SAÍDAS[Subcategoria],$B796))))</f>
        <v/>
      </c>
      <c r="G796" s="61" t="str">
        <f>IF($B796="","",IF($B$786="","",IF($F$4=1,SUMIFS(SAÍDAS[Valor],SAÍDAS[Categoria],$B$786,SAÍDAS[Status],"Concluído",SAÍDAS[Mês],G$5,SAÍDAS[Ano],$B$5,SAÍDAS[Subcategoria],$B796),SUMIFS(SAÍDAS[Valor],SAÍDAS[Categoria],$B$786,SAÍDAS[Mês],G$5,SAÍDAS[Ano],$B$5,SAÍDAS[Subcategoria],$B796))))</f>
        <v/>
      </c>
      <c r="H796" s="61" t="str">
        <f>IF($B796="","",IF($B$786="","",IF($F$4=1,SUMIFS(SAÍDAS[Valor],SAÍDAS[Categoria],$B$786,SAÍDAS[Status],"Concluído",SAÍDAS[Mês],H$5,SAÍDAS[Ano],$B$5,SAÍDAS[Subcategoria],$B796),SUMIFS(SAÍDAS[Valor],SAÍDAS[Categoria],$B$786,SAÍDAS[Mês],H$5,SAÍDAS[Ano],$B$5,SAÍDAS[Subcategoria],$B796))))</f>
        <v/>
      </c>
      <c r="I796" s="61" t="str">
        <f>IF($B796="","",IF($B$786="","",IF($F$4=1,SUMIFS(SAÍDAS[Valor],SAÍDAS[Categoria],$B$786,SAÍDAS[Status],"Concluído",SAÍDAS[Mês],I$5,SAÍDAS[Ano],$B$5,SAÍDAS[Subcategoria],$B796),SUMIFS(SAÍDAS[Valor],SAÍDAS[Categoria],$B$786,SAÍDAS[Mês],I$5,SAÍDAS[Ano],$B$5,SAÍDAS[Subcategoria],$B796))))</f>
        <v/>
      </c>
      <c r="J796" s="61" t="str">
        <f>IF($B796="","",IF($B$786="","",IF($F$4=1,SUMIFS(SAÍDAS[Valor],SAÍDAS[Categoria],$B$786,SAÍDAS[Status],"Concluído",SAÍDAS[Mês],J$5,SAÍDAS[Ano],$B$5,SAÍDAS[Subcategoria],$B796),SUMIFS(SAÍDAS[Valor],SAÍDAS[Categoria],$B$786,SAÍDAS[Mês],J$5,SAÍDAS[Ano],$B$5,SAÍDAS[Subcategoria],$B796))))</f>
        <v/>
      </c>
      <c r="K796" s="61" t="str">
        <f>IF($B796="","",IF($B$786="","",IF($F$4=1,SUMIFS(SAÍDAS[Valor],SAÍDAS[Categoria],$B$786,SAÍDAS[Status],"Concluído",SAÍDAS[Mês],K$5,SAÍDAS[Ano],$B$5,SAÍDAS[Subcategoria],$B796),SUMIFS(SAÍDAS[Valor],SAÍDAS[Categoria],$B$786,SAÍDAS[Mês],K$5,SAÍDAS[Ano],$B$5,SAÍDAS[Subcategoria],$B796))))</f>
        <v/>
      </c>
      <c r="L796" s="61" t="str">
        <f>IF($B796="","",IF($B$786="","",IF($F$4=1,SUMIFS(SAÍDAS[Valor],SAÍDAS[Categoria],$B$786,SAÍDAS[Status],"Concluído",SAÍDAS[Mês],L$5,SAÍDAS[Ano],$B$5,SAÍDAS[Subcategoria],$B796),SUMIFS(SAÍDAS[Valor],SAÍDAS[Categoria],$B$786,SAÍDAS[Mês],L$5,SAÍDAS[Ano],$B$5,SAÍDAS[Subcategoria],$B796))))</f>
        <v/>
      </c>
      <c r="M796" s="61" t="str">
        <f>IF($B796="","",IF($B$786="","",IF($F$4=1,SUMIFS(SAÍDAS[Valor],SAÍDAS[Categoria],$B$786,SAÍDAS[Status],"Concluído",SAÍDAS[Mês],M$5,SAÍDAS[Ano],$B$5,SAÍDAS[Subcategoria],$B796),SUMIFS(SAÍDAS[Valor],SAÍDAS[Categoria],$B$786,SAÍDAS[Mês],M$5,SAÍDAS[Ano],$B$5,SAÍDAS[Subcategoria],$B796))))</f>
        <v/>
      </c>
      <c r="N796" s="61" t="str">
        <f>IF($B796="","",IF($B$786="","",IF($F$4=1,SUMIFS(SAÍDAS[Valor],SAÍDAS[Categoria],$B$786,SAÍDAS[Status],"Concluído",SAÍDAS[Mês],N$5,SAÍDAS[Ano],$B$5,SAÍDAS[Subcategoria],$B796),SUMIFS(SAÍDAS[Valor],SAÍDAS[Categoria],$B$786,SAÍDAS[Mês],N$5,SAÍDAS[Ano],$B$5,SAÍDAS[Subcategoria],$B796))))</f>
        <v/>
      </c>
      <c r="O796" s="57">
        <f t="shared" si="36"/>
        <v>0</v>
      </c>
    </row>
    <row r="797" spans="2:15" x14ac:dyDescent="0.3">
      <c r="B797" s="93" t="str">
        <f>IF('PLANO DE CONTAS'!H171="","",'PLANO DE CONTAS'!H171)</f>
        <v/>
      </c>
      <c r="C797" s="61" t="str">
        <f>IF($B797="","",IF($B$786="","",IF($F$4=1,SUMIFS(SAÍDAS[Valor],SAÍDAS[Categoria],$B$786,SAÍDAS[Status],"Concluído",SAÍDAS[Mês],C$5,SAÍDAS[Ano],$B$5,SAÍDAS[Subcategoria],$B797),SUMIFS(SAÍDAS[Valor],SAÍDAS[Categoria],$B$786,SAÍDAS[Mês],C$5,SAÍDAS[Ano],$B$5,SAÍDAS[Subcategoria],$B797))))</f>
        <v/>
      </c>
      <c r="D797" s="61" t="str">
        <f>IF($B797="","",IF($B$786="","",IF($F$4=1,SUMIFS(SAÍDAS[Valor],SAÍDAS[Categoria],$B$786,SAÍDAS[Status],"Concluído",SAÍDAS[Mês],D$5,SAÍDAS[Ano],$B$5,SAÍDAS[Subcategoria],$B797),SUMIFS(SAÍDAS[Valor],SAÍDAS[Categoria],$B$786,SAÍDAS[Mês],D$5,SAÍDAS[Ano],$B$5,SAÍDAS[Subcategoria],$B797))))</f>
        <v/>
      </c>
      <c r="E797" s="61" t="str">
        <f>IF($B797="","",IF($B$786="","",IF($F$4=1,SUMIFS(SAÍDAS[Valor],SAÍDAS[Categoria],$B$786,SAÍDAS[Status],"Concluído",SAÍDAS[Mês],E$5,SAÍDAS[Ano],$B$5,SAÍDAS[Subcategoria],$B797),SUMIFS(SAÍDAS[Valor],SAÍDAS[Categoria],$B$786,SAÍDAS[Mês],E$5,SAÍDAS[Ano],$B$5,SAÍDAS[Subcategoria],$B797))))</f>
        <v/>
      </c>
      <c r="F797" s="61" t="str">
        <f>IF($B797="","",IF($B$786="","",IF($F$4=1,SUMIFS(SAÍDAS[Valor],SAÍDAS[Categoria],$B$786,SAÍDAS[Status],"Concluído",SAÍDAS[Mês],F$5,SAÍDAS[Ano],$B$5,SAÍDAS[Subcategoria],$B797),SUMIFS(SAÍDAS[Valor],SAÍDAS[Categoria],$B$786,SAÍDAS[Mês],F$5,SAÍDAS[Ano],$B$5,SAÍDAS[Subcategoria],$B797))))</f>
        <v/>
      </c>
      <c r="G797" s="61" t="str">
        <f>IF($B797="","",IF($B$786="","",IF($F$4=1,SUMIFS(SAÍDAS[Valor],SAÍDAS[Categoria],$B$786,SAÍDAS[Status],"Concluído",SAÍDAS[Mês],G$5,SAÍDAS[Ano],$B$5,SAÍDAS[Subcategoria],$B797),SUMIFS(SAÍDAS[Valor],SAÍDAS[Categoria],$B$786,SAÍDAS[Mês],G$5,SAÍDAS[Ano],$B$5,SAÍDAS[Subcategoria],$B797))))</f>
        <v/>
      </c>
      <c r="H797" s="61" t="str">
        <f>IF($B797="","",IF($B$786="","",IF($F$4=1,SUMIFS(SAÍDAS[Valor],SAÍDAS[Categoria],$B$786,SAÍDAS[Status],"Concluído",SAÍDAS[Mês],H$5,SAÍDAS[Ano],$B$5,SAÍDAS[Subcategoria],$B797),SUMIFS(SAÍDAS[Valor],SAÍDAS[Categoria],$B$786,SAÍDAS[Mês],H$5,SAÍDAS[Ano],$B$5,SAÍDAS[Subcategoria],$B797))))</f>
        <v/>
      </c>
      <c r="I797" s="61" t="str">
        <f>IF($B797="","",IF($B$786="","",IF($F$4=1,SUMIFS(SAÍDAS[Valor],SAÍDAS[Categoria],$B$786,SAÍDAS[Status],"Concluído",SAÍDAS[Mês],I$5,SAÍDAS[Ano],$B$5,SAÍDAS[Subcategoria],$B797),SUMIFS(SAÍDAS[Valor],SAÍDAS[Categoria],$B$786,SAÍDAS[Mês],I$5,SAÍDAS[Ano],$B$5,SAÍDAS[Subcategoria],$B797))))</f>
        <v/>
      </c>
      <c r="J797" s="61" t="str">
        <f>IF($B797="","",IF($B$786="","",IF($F$4=1,SUMIFS(SAÍDAS[Valor],SAÍDAS[Categoria],$B$786,SAÍDAS[Status],"Concluído",SAÍDAS[Mês],J$5,SAÍDAS[Ano],$B$5,SAÍDAS[Subcategoria],$B797),SUMIFS(SAÍDAS[Valor],SAÍDAS[Categoria],$B$786,SAÍDAS[Mês],J$5,SAÍDAS[Ano],$B$5,SAÍDAS[Subcategoria],$B797))))</f>
        <v/>
      </c>
      <c r="K797" s="61" t="str">
        <f>IF($B797="","",IF($B$786="","",IF($F$4=1,SUMIFS(SAÍDAS[Valor],SAÍDAS[Categoria],$B$786,SAÍDAS[Status],"Concluído",SAÍDAS[Mês],K$5,SAÍDAS[Ano],$B$5,SAÍDAS[Subcategoria],$B797),SUMIFS(SAÍDAS[Valor],SAÍDAS[Categoria],$B$786,SAÍDAS[Mês],K$5,SAÍDAS[Ano],$B$5,SAÍDAS[Subcategoria],$B797))))</f>
        <v/>
      </c>
      <c r="L797" s="61" t="str">
        <f>IF($B797="","",IF($B$786="","",IF($F$4=1,SUMIFS(SAÍDAS[Valor],SAÍDAS[Categoria],$B$786,SAÍDAS[Status],"Concluído",SAÍDAS[Mês],L$5,SAÍDAS[Ano],$B$5,SAÍDAS[Subcategoria],$B797),SUMIFS(SAÍDAS[Valor],SAÍDAS[Categoria],$B$786,SAÍDAS[Mês],L$5,SAÍDAS[Ano],$B$5,SAÍDAS[Subcategoria],$B797))))</f>
        <v/>
      </c>
      <c r="M797" s="61" t="str">
        <f>IF($B797="","",IF($B$786="","",IF($F$4=1,SUMIFS(SAÍDAS[Valor],SAÍDAS[Categoria],$B$786,SAÍDAS[Status],"Concluído",SAÍDAS[Mês],M$5,SAÍDAS[Ano],$B$5,SAÍDAS[Subcategoria],$B797),SUMIFS(SAÍDAS[Valor],SAÍDAS[Categoria],$B$786,SAÍDAS[Mês],M$5,SAÍDAS[Ano],$B$5,SAÍDAS[Subcategoria],$B797))))</f>
        <v/>
      </c>
      <c r="N797" s="61" t="str">
        <f>IF($B797="","",IF($B$786="","",IF($F$4=1,SUMIFS(SAÍDAS[Valor],SAÍDAS[Categoria],$B$786,SAÍDAS[Status],"Concluído",SAÍDAS[Mês],N$5,SAÍDAS[Ano],$B$5,SAÍDAS[Subcategoria],$B797),SUMIFS(SAÍDAS[Valor],SAÍDAS[Categoria],$B$786,SAÍDAS[Mês],N$5,SAÍDAS[Ano],$B$5,SAÍDAS[Subcategoria],$B797))))</f>
        <v/>
      </c>
      <c r="O797" s="57">
        <f t="shared" si="36"/>
        <v>0</v>
      </c>
    </row>
    <row r="798" spans="2:15" x14ac:dyDescent="0.3">
      <c r="B798" s="93" t="str">
        <f>IF('PLANO DE CONTAS'!H172="","",'PLANO DE CONTAS'!H172)</f>
        <v/>
      </c>
      <c r="C798" s="61" t="str">
        <f>IF($B798="","",IF($B$786="","",IF($F$4=1,SUMIFS(SAÍDAS[Valor],SAÍDAS[Categoria],$B$786,SAÍDAS[Status],"Concluído",SAÍDAS[Mês],C$5,SAÍDAS[Ano],$B$5,SAÍDAS[Subcategoria],$B798),SUMIFS(SAÍDAS[Valor],SAÍDAS[Categoria],$B$786,SAÍDAS[Mês],C$5,SAÍDAS[Ano],$B$5,SAÍDAS[Subcategoria],$B798))))</f>
        <v/>
      </c>
      <c r="D798" s="61" t="str">
        <f>IF($B798="","",IF($B$786="","",IF($F$4=1,SUMIFS(SAÍDAS[Valor],SAÍDAS[Categoria],$B$786,SAÍDAS[Status],"Concluído",SAÍDAS[Mês],D$5,SAÍDAS[Ano],$B$5,SAÍDAS[Subcategoria],$B798),SUMIFS(SAÍDAS[Valor],SAÍDAS[Categoria],$B$786,SAÍDAS[Mês],D$5,SAÍDAS[Ano],$B$5,SAÍDAS[Subcategoria],$B798))))</f>
        <v/>
      </c>
      <c r="E798" s="61" t="str">
        <f>IF($B798="","",IF($B$786="","",IF($F$4=1,SUMIFS(SAÍDAS[Valor],SAÍDAS[Categoria],$B$786,SAÍDAS[Status],"Concluído",SAÍDAS[Mês],E$5,SAÍDAS[Ano],$B$5,SAÍDAS[Subcategoria],$B798),SUMIFS(SAÍDAS[Valor],SAÍDAS[Categoria],$B$786,SAÍDAS[Mês],E$5,SAÍDAS[Ano],$B$5,SAÍDAS[Subcategoria],$B798))))</f>
        <v/>
      </c>
      <c r="F798" s="61" t="str">
        <f>IF($B798="","",IF($B$786="","",IF($F$4=1,SUMIFS(SAÍDAS[Valor],SAÍDAS[Categoria],$B$786,SAÍDAS[Status],"Concluído",SAÍDAS[Mês],F$5,SAÍDAS[Ano],$B$5,SAÍDAS[Subcategoria],$B798),SUMIFS(SAÍDAS[Valor],SAÍDAS[Categoria],$B$786,SAÍDAS[Mês],F$5,SAÍDAS[Ano],$B$5,SAÍDAS[Subcategoria],$B798))))</f>
        <v/>
      </c>
      <c r="G798" s="61" t="str">
        <f>IF($B798="","",IF($B$786="","",IF($F$4=1,SUMIFS(SAÍDAS[Valor],SAÍDAS[Categoria],$B$786,SAÍDAS[Status],"Concluído",SAÍDAS[Mês],G$5,SAÍDAS[Ano],$B$5,SAÍDAS[Subcategoria],$B798),SUMIFS(SAÍDAS[Valor],SAÍDAS[Categoria],$B$786,SAÍDAS[Mês],G$5,SAÍDAS[Ano],$B$5,SAÍDAS[Subcategoria],$B798))))</f>
        <v/>
      </c>
      <c r="H798" s="61" t="str">
        <f>IF($B798="","",IF($B$786="","",IF($F$4=1,SUMIFS(SAÍDAS[Valor],SAÍDAS[Categoria],$B$786,SAÍDAS[Status],"Concluído",SAÍDAS[Mês],H$5,SAÍDAS[Ano],$B$5,SAÍDAS[Subcategoria],$B798),SUMIFS(SAÍDAS[Valor],SAÍDAS[Categoria],$B$786,SAÍDAS[Mês],H$5,SAÍDAS[Ano],$B$5,SAÍDAS[Subcategoria],$B798))))</f>
        <v/>
      </c>
      <c r="I798" s="61" t="str">
        <f>IF($B798="","",IF($B$786="","",IF($F$4=1,SUMIFS(SAÍDAS[Valor],SAÍDAS[Categoria],$B$786,SAÍDAS[Status],"Concluído",SAÍDAS[Mês],I$5,SAÍDAS[Ano],$B$5,SAÍDAS[Subcategoria],$B798),SUMIFS(SAÍDAS[Valor],SAÍDAS[Categoria],$B$786,SAÍDAS[Mês],I$5,SAÍDAS[Ano],$B$5,SAÍDAS[Subcategoria],$B798))))</f>
        <v/>
      </c>
      <c r="J798" s="61" t="str">
        <f>IF($B798="","",IF($B$786="","",IF($F$4=1,SUMIFS(SAÍDAS[Valor],SAÍDAS[Categoria],$B$786,SAÍDAS[Status],"Concluído",SAÍDAS[Mês],J$5,SAÍDAS[Ano],$B$5,SAÍDAS[Subcategoria],$B798),SUMIFS(SAÍDAS[Valor],SAÍDAS[Categoria],$B$786,SAÍDAS[Mês],J$5,SAÍDAS[Ano],$B$5,SAÍDAS[Subcategoria],$B798))))</f>
        <v/>
      </c>
      <c r="K798" s="61" t="str">
        <f>IF($B798="","",IF($B$786="","",IF($F$4=1,SUMIFS(SAÍDAS[Valor],SAÍDAS[Categoria],$B$786,SAÍDAS[Status],"Concluído",SAÍDAS[Mês],K$5,SAÍDAS[Ano],$B$5,SAÍDAS[Subcategoria],$B798),SUMIFS(SAÍDAS[Valor],SAÍDAS[Categoria],$B$786,SAÍDAS[Mês],K$5,SAÍDAS[Ano],$B$5,SAÍDAS[Subcategoria],$B798))))</f>
        <v/>
      </c>
      <c r="L798" s="61" t="str">
        <f>IF($B798="","",IF($B$786="","",IF($F$4=1,SUMIFS(SAÍDAS[Valor],SAÍDAS[Categoria],$B$786,SAÍDAS[Status],"Concluído",SAÍDAS[Mês],L$5,SAÍDAS[Ano],$B$5,SAÍDAS[Subcategoria],$B798),SUMIFS(SAÍDAS[Valor],SAÍDAS[Categoria],$B$786,SAÍDAS[Mês],L$5,SAÍDAS[Ano],$B$5,SAÍDAS[Subcategoria],$B798))))</f>
        <v/>
      </c>
      <c r="M798" s="61" t="str">
        <f>IF($B798="","",IF($B$786="","",IF($F$4=1,SUMIFS(SAÍDAS[Valor],SAÍDAS[Categoria],$B$786,SAÍDAS[Status],"Concluído",SAÍDAS[Mês],M$5,SAÍDAS[Ano],$B$5,SAÍDAS[Subcategoria],$B798),SUMIFS(SAÍDAS[Valor],SAÍDAS[Categoria],$B$786,SAÍDAS[Mês],M$5,SAÍDAS[Ano],$B$5,SAÍDAS[Subcategoria],$B798))))</f>
        <v/>
      </c>
      <c r="N798" s="61" t="str">
        <f>IF($B798="","",IF($B$786="","",IF($F$4=1,SUMIFS(SAÍDAS[Valor],SAÍDAS[Categoria],$B$786,SAÍDAS[Status],"Concluído",SAÍDAS[Mês],N$5,SAÍDAS[Ano],$B$5,SAÍDAS[Subcategoria],$B798),SUMIFS(SAÍDAS[Valor],SAÍDAS[Categoria],$B$786,SAÍDAS[Mês],N$5,SAÍDAS[Ano],$B$5,SAÍDAS[Subcategoria],$B798))))</f>
        <v/>
      </c>
      <c r="O798" s="57">
        <f t="shared" si="36"/>
        <v>0</v>
      </c>
    </row>
    <row r="799" spans="2:15" x14ac:dyDescent="0.3">
      <c r="B799" s="93" t="str">
        <f>IF('PLANO DE CONTAS'!H173="","",'PLANO DE CONTAS'!H173)</f>
        <v/>
      </c>
      <c r="C799" s="61" t="str">
        <f>IF($B799="","",IF($B$786="","",IF($F$4=1,SUMIFS(SAÍDAS[Valor],SAÍDAS[Categoria],$B$786,SAÍDAS[Status],"Concluído",SAÍDAS[Mês],C$5,SAÍDAS[Ano],$B$5,SAÍDAS[Subcategoria],$B799),SUMIFS(SAÍDAS[Valor],SAÍDAS[Categoria],$B$786,SAÍDAS[Mês],C$5,SAÍDAS[Ano],$B$5,SAÍDAS[Subcategoria],$B799))))</f>
        <v/>
      </c>
      <c r="D799" s="61" t="str">
        <f>IF($B799="","",IF($B$786="","",IF($F$4=1,SUMIFS(SAÍDAS[Valor],SAÍDAS[Categoria],$B$786,SAÍDAS[Status],"Concluído",SAÍDAS[Mês],D$5,SAÍDAS[Ano],$B$5,SAÍDAS[Subcategoria],$B799),SUMIFS(SAÍDAS[Valor],SAÍDAS[Categoria],$B$786,SAÍDAS[Mês],D$5,SAÍDAS[Ano],$B$5,SAÍDAS[Subcategoria],$B799))))</f>
        <v/>
      </c>
      <c r="E799" s="61" t="str">
        <f>IF($B799="","",IF($B$786="","",IF($F$4=1,SUMIFS(SAÍDAS[Valor],SAÍDAS[Categoria],$B$786,SAÍDAS[Status],"Concluído",SAÍDAS[Mês],E$5,SAÍDAS[Ano],$B$5,SAÍDAS[Subcategoria],$B799),SUMIFS(SAÍDAS[Valor],SAÍDAS[Categoria],$B$786,SAÍDAS[Mês],E$5,SAÍDAS[Ano],$B$5,SAÍDAS[Subcategoria],$B799))))</f>
        <v/>
      </c>
      <c r="F799" s="61" t="str">
        <f>IF($B799="","",IF($B$786="","",IF($F$4=1,SUMIFS(SAÍDAS[Valor],SAÍDAS[Categoria],$B$786,SAÍDAS[Status],"Concluído",SAÍDAS[Mês],F$5,SAÍDAS[Ano],$B$5,SAÍDAS[Subcategoria],$B799),SUMIFS(SAÍDAS[Valor],SAÍDAS[Categoria],$B$786,SAÍDAS[Mês],F$5,SAÍDAS[Ano],$B$5,SAÍDAS[Subcategoria],$B799))))</f>
        <v/>
      </c>
      <c r="G799" s="61" t="str">
        <f>IF($B799="","",IF($B$786="","",IF($F$4=1,SUMIFS(SAÍDAS[Valor],SAÍDAS[Categoria],$B$786,SAÍDAS[Status],"Concluído",SAÍDAS[Mês],G$5,SAÍDAS[Ano],$B$5,SAÍDAS[Subcategoria],$B799),SUMIFS(SAÍDAS[Valor],SAÍDAS[Categoria],$B$786,SAÍDAS[Mês],G$5,SAÍDAS[Ano],$B$5,SAÍDAS[Subcategoria],$B799))))</f>
        <v/>
      </c>
      <c r="H799" s="61" t="str">
        <f>IF($B799="","",IF($B$786="","",IF($F$4=1,SUMIFS(SAÍDAS[Valor],SAÍDAS[Categoria],$B$786,SAÍDAS[Status],"Concluído",SAÍDAS[Mês],H$5,SAÍDAS[Ano],$B$5,SAÍDAS[Subcategoria],$B799),SUMIFS(SAÍDAS[Valor],SAÍDAS[Categoria],$B$786,SAÍDAS[Mês],H$5,SAÍDAS[Ano],$B$5,SAÍDAS[Subcategoria],$B799))))</f>
        <v/>
      </c>
      <c r="I799" s="61" t="str">
        <f>IF($B799="","",IF($B$786="","",IF($F$4=1,SUMIFS(SAÍDAS[Valor],SAÍDAS[Categoria],$B$786,SAÍDAS[Status],"Concluído",SAÍDAS[Mês],I$5,SAÍDAS[Ano],$B$5,SAÍDAS[Subcategoria],$B799),SUMIFS(SAÍDAS[Valor],SAÍDAS[Categoria],$B$786,SAÍDAS[Mês],I$5,SAÍDAS[Ano],$B$5,SAÍDAS[Subcategoria],$B799))))</f>
        <v/>
      </c>
      <c r="J799" s="61" t="str">
        <f>IF($B799="","",IF($B$786="","",IF($F$4=1,SUMIFS(SAÍDAS[Valor],SAÍDAS[Categoria],$B$786,SAÍDAS[Status],"Concluído",SAÍDAS[Mês],J$5,SAÍDAS[Ano],$B$5,SAÍDAS[Subcategoria],$B799),SUMIFS(SAÍDAS[Valor],SAÍDAS[Categoria],$B$786,SAÍDAS[Mês],J$5,SAÍDAS[Ano],$B$5,SAÍDAS[Subcategoria],$B799))))</f>
        <v/>
      </c>
      <c r="K799" s="61" t="str">
        <f>IF($B799="","",IF($B$786="","",IF($F$4=1,SUMIFS(SAÍDAS[Valor],SAÍDAS[Categoria],$B$786,SAÍDAS[Status],"Concluído",SAÍDAS[Mês],K$5,SAÍDAS[Ano],$B$5,SAÍDAS[Subcategoria],$B799),SUMIFS(SAÍDAS[Valor],SAÍDAS[Categoria],$B$786,SAÍDAS[Mês],K$5,SAÍDAS[Ano],$B$5,SAÍDAS[Subcategoria],$B799))))</f>
        <v/>
      </c>
      <c r="L799" s="61" t="str">
        <f>IF($B799="","",IF($B$786="","",IF($F$4=1,SUMIFS(SAÍDAS[Valor],SAÍDAS[Categoria],$B$786,SAÍDAS[Status],"Concluído",SAÍDAS[Mês],L$5,SAÍDAS[Ano],$B$5,SAÍDAS[Subcategoria],$B799),SUMIFS(SAÍDAS[Valor],SAÍDAS[Categoria],$B$786,SAÍDAS[Mês],L$5,SAÍDAS[Ano],$B$5,SAÍDAS[Subcategoria],$B799))))</f>
        <v/>
      </c>
      <c r="M799" s="61" t="str">
        <f>IF($B799="","",IF($B$786="","",IF($F$4=1,SUMIFS(SAÍDAS[Valor],SAÍDAS[Categoria],$B$786,SAÍDAS[Status],"Concluído",SAÍDAS[Mês],M$5,SAÍDAS[Ano],$B$5,SAÍDAS[Subcategoria],$B799),SUMIFS(SAÍDAS[Valor],SAÍDAS[Categoria],$B$786,SAÍDAS[Mês],M$5,SAÍDAS[Ano],$B$5,SAÍDAS[Subcategoria],$B799))))</f>
        <v/>
      </c>
      <c r="N799" s="61" t="str">
        <f>IF($B799="","",IF($B$786="","",IF($F$4=1,SUMIFS(SAÍDAS[Valor],SAÍDAS[Categoria],$B$786,SAÍDAS[Status],"Concluído",SAÍDAS[Mês],N$5,SAÍDAS[Ano],$B$5,SAÍDAS[Subcategoria],$B799),SUMIFS(SAÍDAS[Valor],SAÍDAS[Categoria],$B$786,SAÍDAS[Mês],N$5,SAÍDAS[Ano],$B$5,SAÍDAS[Subcategoria],$B799))))</f>
        <v/>
      </c>
      <c r="O799" s="57">
        <f t="shared" si="36"/>
        <v>0</v>
      </c>
    </row>
    <row r="800" spans="2:15" x14ac:dyDescent="0.3">
      <c r="B800" s="93" t="str">
        <f>IF('PLANO DE CONTAS'!H174="","",'PLANO DE CONTAS'!H174)</f>
        <v/>
      </c>
      <c r="C800" s="61" t="str">
        <f>IF($B800="","",IF($B$786="","",IF($F$4=1,SUMIFS(SAÍDAS[Valor],SAÍDAS[Categoria],$B$786,SAÍDAS[Status],"Concluído",SAÍDAS[Mês],C$5,SAÍDAS[Ano],$B$5,SAÍDAS[Subcategoria],$B800),SUMIFS(SAÍDAS[Valor],SAÍDAS[Categoria],$B$786,SAÍDAS[Mês],C$5,SAÍDAS[Ano],$B$5,SAÍDAS[Subcategoria],$B800))))</f>
        <v/>
      </c>
      <c r="D800" s="61" t="str">
        <f>IF($B800="","",IF($B$786="","",IF($F$4=1,SUMIFS(SAÍDAS[Valor],SAÍDAS[Categoria],$B$786,SAÍDAS[Status],"Concluído",SAÍDAS[Mês],D$5,SAÍDAS[Ano],$B$5,SAÍDAS[Subcategoria],$B800),SUMIFS(SAÍDAS[Valor],SAÍDAS[Categoria],$B$786,SAÍDAS[Mês],D$5,SAÍDAS[Ano],$B$5,SAÍDAS[Subcategoria],$B800))))</f>
        <v/>
      </c>
      <c r="E800" s="61" t="str">
        <f>IF($B800="","",IF($B$786="","",IF($F$4=1,SUMIFS(SAÍDAS[Valor],SAÍDAS[Categoria],$B$786,SAÍDAS[Status],"Concluído",SAÍDAS[Mês],E$5,SAÍDAS[Ano],$B$5,SAÍDAS[Subcategoria],$B800),SUMIFS(SAÍDAS[Valor],SAÍDAS[Categoria],$B$786,SAÍDAS[Mês],E$5,SAÍDAS[Ano],$B$5,SAÍDAS[Subcategoria],$B800))))</f>
        <v/>
      </c>
      <c r="F800" s="61" t="str">
        <f>IF($B800="","",IF($B$786="","",IF($F$4=1,SUMIFS(SAÍDAS[Valor],SAÍDAS[Categoria],$B$786,SAÍDAS[Status],"Concluído",SAÍDAS[Mês],F$5,SAÍDAS[Ano],$B$5,SAÍDAS[Subcategoria],$B800),SUMIFS(SAÍDAS[Valor],SAÍDAS[Categoria],$B$786,SAÍDAS[Mês],F$5,SAÍDAS[Ano],$B$5,SAÍDAS[Subcategoria],$B800))))</f>
        <v/>
      </c>
      <c r="G800" s="61" t="str">
        <f>IF($B800="","",IF($B$786="","",IF($F$4=1,SUMIFS(SAÍDAS[Valor],SAÍDAS[Categoria],$B$786,SAÍDAS[Status],"Concluído",SAÍDAS[Mês],G$5,SAÍDAS[Ano],$B$5,SAÍDAS[Subcategoria],$B800),SUMIFS(SAÍDAS[Valor],SAÍDAS[Categoria],$B$786,SAÍDAS[Mês],G$5,SAÍDAS[Ano],$B$5,SAÍDAS[Subcategoria],$B800))))</f>
        <v/>
      </c>
      <c r="H800" s="61" t="str">
        <f>IF($B800="","",IF($B$786="","",IF($F$4=1,SUMIFS(SAÍDAS[Valor],SAÍDAS[Categoria],$B$786,SAÍDAS[Status],"Concluído",SAÍDAS[Mês],H$5,SAÍDAS[Ano],$B$5,SAÍDAS[Subcategoria],$B800),SUMIFS(SAÍDAS[Valor],SAÍDAS[Categoria],$B$786,SAÍDAS[Mês],H$5,SAÍDAS[Ano],$B$5,SAÍDAS[Subcategoria],$B800))))</f>
        <v/>
      </c>
      <c r="I800" s="61" t="str">
        <f>IF($B800="","",IF($B$786="","",IF($F$4=1,SUMIFS(SAÍDAS[Valor],SAÍDAS[Categoria],$B$786,SAÍDAS[Status],"Concluído",SAÍDAS[Mês],I$5,SAÍDAS[Ano],$B$5,SAÍDAS[Subcategoria],$B800),SUMIFS(SAÍDAS[Valor],SAÍDAS[Categoria],$B$786,SAÍDAS[Mês],I$5,SAÍDAS[Ano],$B$5,SAÍDAS[Subcategoria],$B800))))</f>
        <v/>
      </c>
      <c r="J800" s="61" t="str">
        <f>IF($B800="","",IF($B$786="","",IF($F$4=1,SUMIFS(SAÍDAS[Valor],SAÍDAS[Categoria],$B$786,SAÍDAS[Status],"Concluído",SAÍDAS[Mês],J$5,SAÍDAS[Ano],$B$5,SAÍDAS[Subcategoria],$B800),SUMIFS(SAÍDAS[Valor],SAÍDAS[Categoria],$B$786,SAÍDAS[Mês],J$5,SAÍDAS[Ano],$B$5,SAÍDAS[Subcategoria],$B800))))</f>
        <v/>
      </c>
      <c r="K800" s="61" t="str">
        <f>IF($B800="","",IF($B$786="","",IF($F$4=1,SUMIFS(SAÍDAS[Valor],SAÍDAS[Categoria],$B$786,SAÍDAS[Status],"Concluído",SAÍDAS[Mês],K$5,SAÍDAS[Ano],$B$5,SAÍDAS[Subcategoria],$B800),SUMIFS(SAÍDAS[Valor],SAÍDAS[Categoria],$B$786,SAÍDAS[Mês],K$5,SAÍDAS[Ano],$B$5,SAÍDAS[Subcategoria],$B800))))</f>
        <v/>
      </c>
      <c r="L800" s="61" t="str">
        <f>IF($B800="","",IF($B$786="","",IF($F$4=1,SUMIFS(SAÍDAS[Valor],SAÍDAS[Categoria],$B$786,SAÍDAS[Status],"Concluído",SAÍDAS[Mês],L$5,SAÍDAS[Ano],$B$5,SAÍDAS[Subcategoria],$B800),SUMIFS(SAÍDAS[Valor],SAÍDAS[Categoria],$B$786,SAÍDAS[Mês],L$5,SAÍDAS[Ano],$B$5,SAÍDAS[Subcategoria],$B800))))</f>
        <v/>
      </c>
      <c r="M800" s="61" t="str">
        <f>IF($B800="","",IF($B$786="","",IF($F$4=1,SUMIFS(SAÍDAS[Valor],SAÍDAS[Categoria],$B$786,SAÍDAS[Status],"Concluído",SAÍDAS[Mês],M$5,SAÍDAS[Ano],$B$5,SAÍDAS[Subcategoria],$B800),SUMIFS(SAÍDAS[Valor],SAÍDAS[Categoria],$B$786,SAÍDAS[Mês],M$5,SAÍDAS[Ano],$B$5,SAÍDAS[Subcategoria],$B800))))</f>
        <v/>
      </c>
      <c r="N800" s="61" t="str">
        <f>IF($B800="","",IF($B$786="","",IF($F$4=1,SUMIFS(SAÍDAS[Valor],SAÍDAS[Categoria],$B$786,SAÍDAS[Status],"Concluído",SAÍDAS[Mês],N$5,SAÍDAS[Ano],$B$5,SAÍDAS[Subcategoria],$B800),SUMIFS(SAÍDAS[Valor],SAÍDAS[Categoria],$B$786,SAÍDAS[Mês],N$5,SAÍDAS[Ano],$B$5,SAÍDAS[Subcategoria],$B800))))</f>
        <v/>
      </c>
      <c r="O800" s="57">
        <f t="shared" si="36"/>
        <v>0</v>
      </c>
    </row>
    <row r="801" spans="2:15" x14ac:dyDescent="0.3">
      <c r="B801" s="93" t="str">
        <f>IF('PLANO DE CONTAS'!H175="","",'PLANO DE CONTAS'!H175)</f>
        <v/>
      </c>
      <c r="C801" s="61" t="str">
        <f>IF($B801="","",IF($B$786="","",IF($F$4=1,SUMIFS(SAÍDAS[Valor],SAÍDAS[Categoria],$B$786,SAÍDAS[Status],"Concluído",SAÍDAS[Mês],C$5,SAÍDAS[Ano],$B$5,SAÍDAS[Subcategoria],$B801),SUMIFS(SAÍDAS[Valor],SAÍDAS[Categoria],$B$786,SAÍDAS[Mês],C$5,SAÍDAS[Ano],$B$5,SAÍDAS[Subcategoria],$B801))))</f>
        <v/>
      </c>
      <c r="D801" s="61" t="str">
        <f>IF($B801="","",IF($B$786="","",IF($F$4=1,SUMIFS(SAÍDAS[Valor],SAÍDAS[Categoria],$B$786,SAÍDAS[Status],"Concluído",SAÍDAS[Mês],D$5,SAÍDAS[Ano],$B$5,SAÍDAS[Subcategoria],$B801),SUMIFS(SAÍDAS[Valor],SAÍDAS[Categoria],$B$786,SAÍDAS[Mês],D$5,SAÍDAS[Ano],$B$5,SAÍDAS[Subcategoria],$B801))))</f>
        <v/>
      </c>
      <c r="E801" s="61" t="str">
        <f>IF($B801="","",IF($B$786="","",IF($F$4=1,SUMIFS(SAÍDAS[Valor],SAÍDAS[Categoria],$B$786,SAÍDAS[Status],"Concluído",SAÍDAS[Mês],E$5,SAÍDAS[Ano],$B$5,SAÍDAS[Subcategoria],$B801),SUMIFS(SAÍDAS[Valor],SAÍDAS[Categoria],$B$786,SAÍDAS[Mês],E$5,SAÍDAS[Ano],$B$5,SAÍDAS[Subcategoria],$B801))))</f>
        <v/>
      </c>
      <c r="F801" s="61" t="str">
        <f>IF($B801="","",IF($B$786="","",IF($F$4=1,SUMIFS(SAÍDAS[Valor],SAÍDAS[Categoria],$B$786,SAÍDAS[Status],"Concluído",SAÍDAS[Mês],F$5,SAÍDAS[Ano],$B$5,SAÍDAS[Subcategoria],$B801),SUMIFS(SAÍDAS[Valor],SAÍDAS[Categoria],$B$786,SAÍDAS[Mês],F$5,SAÍDAS[Ano],$B$5,SAÍDAS[Subcategoria],$B801))))</f>
        <v/>
      </c>
      <c r="G801" s="61" t="str">
        <f>IF($B801="","",IF($B$786="","",IF($F$4=1,SUMIFS(SAÍDAS[Valor],SAÍDAS[Categoria],$B$786,SAÍDAS[Status],"Concluído",SAÍDAS[Mês],G$5,SAÍDAS[Ano],$B$5,SAÍDAS[Subcategoria],$B801),SUMIFS(SAÍDAS[Valor],SAÍDAS[Categoria],$B$786,SAÍDAS[Mês],G$5,SAÍDAS[Ano],$B$5,SAÍDAS[Subcategoria],$B801))))</f>
        <v/>
      </c>
      <c r="H801" s="61" t="str">
        <f>IF($B801="","",IF($B$786="","",IF($F$4=1,SUMIFS(SAÍDAS[Valor],SAÍDAS[Categoria],$B$786,SAÍDAS[Status],"Concluído",SAÍDAS[Mês],H$5,SAÍDAS[Ano],$B$5,SAÍDAS[Subcategoria],$B801),SUMIFS(SAÍDAS[Valor],SAÍDAS[Categoria],$B$786,SAÍDAS[Mês],H$5,SAÍDAS[Ano],$B$5,SAÍDAS[Subcategoria],$B801))))</f>
        <v/>
      </c>
      <c r="I801" s="61" t="str">
        <f>IF($B801="","",IF($B$786="","",IF($F$4=1,SUMIFS(SAÍDAS[Valor],SAÍDAS[Categoria],$B$786,SAÍDAS[Status],"Concluído",SAÍDAS[Mês],I$5,SAÍDAS[Ano],$B$5,SAÍDAS[Subcategoria],$B801),SUMIFS(SAÍDAS[Valor],SAÍDAS[Categoria],$B$786,SAÍDAS[Mês],I$5,SAÍDAS[Ano],$B$5,SAÍDAS[Subcategoria],$B801))))</f>
        <v/>
      </c>
      <c r="J801" s="61" t="str">
        <f>IF($B801="","",IF($B$786="","",IF($F$4=1,SUMIFS(SAÍDAS[Valor],SAÍDAS[Categoria],$B$786,SAÍDAS[Status],"Concluído",SAÍDAS[Mês],J$5,SAÍDAS[Ano],$B$5,SAÍDAS[Subcategoria],$B801),SUMIFS(SAÍDAS[Valor],SAÍDAS[Categoria],$B$786,SAÍDAS[Mês],J$5,SAÍDAS[Ano],$B$5,SAÍDAS[Subcategoria],$B801))))</f>
        <v/>
      </c>
      <c r="K801" s="61" t="str">
        <f>IF($B801="","",IF($B$786="","",IF($F$4=1,SUMIFS(SAÍDAS[Valor],SAÍDAS[Categoria],$B$786,SAÍDAS[Status],"Concluído",SAÍDAS[Mês],K$5,SAÍDAS[Ano],$B$5,SAÍDAS[Subcategoria],$B801),SUMIFS(SAÍDAS[Valor],SAÍDAS[Categoria],$B$786,SAÍDAS[Mês],K$5,SAÍDAS[Ano],$B$5,SAÍDAS[Subcategoria],$B801))))</f>
        <v/>
      </c>
      <c r="L801" s="61" t="str">
        <f>IF($B801="","",IF($B$786="","",IF($F$4=1,SUMIFS(SAÍDAS[Valor],SAÍDAS[Categoria],$B$786,SAÍDAS[Status],"Concluído",SAÍDAS[Mês],L$5,SAÍDAS[Ano],$B$5,SAÍDAS[Subcategoria],$B801),SUMIFS(SAÍDAS[Valor],SAÍDAS[Categoria],$B$786,SAÍDAS[Mês],L$5,SAÍDAS[Ano],$B$5,SAÍDAS[Subcategoria],$B801))))</f>
        <v/>
      </c>
      <c r="M801" s="61" t="str">
        <f>IF($B801="","",IF($B$786="","",IF($F$4=1,SUMIFS(SAÍDAS[Valor],SAÍDAS[Categoria],$B$786,SAÍDAS[Status],"Concluído",SAÍDAS[Mês],M$5,SAÍDAS[Ano],$B$5,SAÍDAS[Subcategoria],$B801),SUMIFS(SAÍDAS[Valor],SAÍDAS[Categoria],$B$786,SAÍDAS[Mês],M$5,SAÍDAS[Ano],$B$5,SAÍDAS[Subcategoria],$B801))))</f>
        <v/>
      </c>
      <c r="N801" s="61" t="str">
        <f>IF($B801="","",IF($B$786="","",IF($F$4=1,SUMIFS(SAÍDAS[Valor],SAÍDAS[Categoria],$B$786,SAÍDAS[Status],"Concluído",SAÍDAS[Mês],N$5,SAÍDAS[Ano],$B$5,SAÍDAS[Subcategoria],$B801),SUMIFS(SAÍDAS[Valor],SAÍDAS[Categoria],$B$786,SAÍDAS[Mês],N$5,SAÍDAS[Ano],$B$5,SAÍDAS[Subcategoria],$B801))))</f>
        <v/>
      </c>
      <c r="O801" s="57">
        <f t="shared" si="36"/>
        <v>0</v>
      </c>
    </row>
    <row r="802" spans="2:15" x14ac:dyDescent="0.3">
      <c r="B802" s="93" t="str">
        <f>IF('PLANO DE CONTAS'!H176="","",'PLANO DE CONTAS'!H176)</f>
        <v/>
      </c>
      <c r="C802" s="61" t="str">
        <f>IF($B802="","",IF($B$786="","",IF($F$4=1,SUMIFS(SAÍDAS[Valor],SAÍDAS[Categoria],$B$786,SAÍDAS[Status],"Concluído",SAÍDAS[Mês],C$5,SAÍDAS[Ano],$B$5,SAÍDAS[Subcategoria],$B802),SUMIFS(SAÍDAS[Valor],SAÍDAS[Categoria],$B$786,SAÍDAS[Mês],C$5,SAÍDAS[Ano],$B$5,SAÍDAS[Subcategoria],$B802))))</f>
        <v/>
      </c>
      <c r="D802" s="61" t="str">
        <f>IF($B802="","",IF($B$786="","",IF($F$4=1,SUMIFS(SAÍDAS[Valor],SAÍDAS[Categoria],$B$786,SAÍDAS[Status],"Concluído",SAÍDAS[Mês],D$5,SAÍDAS[Ano],$B$5,SAÍDAS[Subcategoria],$B802),SUMIFS(SAÍDAS[Valor],SAÍDAS[Categoria],$B$786,SAÍDAS[Mês],D$5,SAÍDAS[Ano],$B$5,SAÍDAS[Subcategoria],$B802))))</f>
        <v/>
      </c>
      <c r="E802" s="61" t="str">
        <f>IF($B802="","",IF($B$786="","",IF($F$4=1,SUMIFS(SAÍDAS[Valor],SAÍDAS[Categoria],$B$786,SAÍDAS[Status],"Concluído",SAÍDAS[Mês],E$5,SAÍDAS[Ano],$B$5,SAÍDAS[Subcategoria],$B802),SUMIFS(SAÍDAS[Valor],SAÍDAS[Categoria],$B$786,SAÍDAS[Mês],E$5,SAÍDAS[Ano],$B$5,SAÍDAS[Subcategoria],$B802))))</f>
        <v/>
      </c>
      <c r="F802" s="61" t="str">
        <f>IF($B802="","",IF($B$786="","",IF($F$4=1,SUMIFS(SAÍDAS[Valor],SAÍDAS[Categoria],$B$786,SAÍDAS[Status],"Concluído",SAÍDAS[Mês],F$5,SAÍDAS[Ano],$B$5,SAÍDAS[Subcategoria],$B802),SUMIFS(SAÍDAS[Valor],SAÍDAS[Categoria],$B$786,SAÍDAS[Mês],F$5,SAÍDAS[Ano],$B$5,SAÍDAS[Subcategoria],$B802))))</f>
        <v/>
      </c>
      <c r="G802" s="61" t="str">
        <f>IF($B802="","",IF($B$786="","",IF($F$4=1,SUMIFS(SAÍDAS[Valor],SAÍDAS[Categoria],$B$786,SAÍDAS[Status],"Concluído",SAÍDAS[Mês],G$5,SAÍDAS[Ano],$B$5,SAÍDAS[Subcategoria],$B802),SUMIFS(SAÍDAS[Valor],SAÍDAS[Categoria],$B$786,SAÍDAS[Mês],G$5,SAÍDAS[Ano],$B$5,SAÍDAS[Subcategoria],$B802))))</f>
        <v/>
      </c>
      <c r="H802" s="61" t="str">
        <f>IF($B802="","",IF($B$786="","",IF($F$4=1,SUMIFS(SAÍDAS[Valor],SAÍDAS[Categoria],$B$786,SAÍDAS[Status],"Concluído",SAÍDAS[Mês],H$5,SAÍDAS[Ano],$B$5,SAÍDAS[Subcategoria],$B802),SUMIFS(SAÍDAS[Valor],SAÍDAS[Categoria],$B$786,SAÍDAS[Mês],H$5,SAÍDAS[Ano],$B$5,SAÍDAS[Subcategoria],$B802))))</f>
        <v/>
      </c>
      <c r="I802" s="61" t="str">
        <f>IF($B802="","",IF($B$786="","",IF($F$4=1,SUMIFS(SAÍDAS[Valor],SAÍDAS[Categoria],$B$786,SAÍDAS[Status],"Concluído",SAÍDAS[Mês],I$5,SAÍDAS[Ano],$B$5,SAÍDAS[Subcategoria],$B802),SUMIFS(SAÍDAS[Valor],SAÍDAS[Categoria],$B$786,SAÍDAS[Mês],I$5,SAÍDAS[Ano],$B$5,SAÍDAS[Subcategoria],$B802))))</f>
        <v/>
      </c>
      <c r="J802" s="61" t="str">
        <f>IF($B802="","",IF($B$786="","",IF($F$4=1,SUMIFS(SAÍDAS[Valor],SAÍDAS[Categoria],$B$786,SAÍDAS[Status],"Concluído",SAÍDAS[Mês],J$5,SAÍDAS[Ano],$B$5,SAÍDAS[Subcategoria],$B802),SUMIFS(SAÍDAS[Valor],SAÍDAS[Categoria],$B$786,SAÍDAS[Mês],J$5,SAÍDAS[Ano],$B$5,SAÍDAS[Subcategoria],$B802))))</f>
        <v/>
      </c>
      <c r="K802" s="61" t="str">
        <f>IF($B802="","",IF($B$786="","",IF($F$4=1,SUMIFS(SAÍDAS[Valor],SAÍDAS[Categoria],$B$786,SAÍDAS[Status],"Concluído",SAÍDAS[Mês],K$5,SAÍDAS[Ano],$B$5,SAÍDAS[Subcategoria],$B802),SUMIFS(SAÍDAS[Valor],SAÍDAS[Categoria],$B$786,SAÍDAS[Mês],K$5,SAÍDAS[Ano],$B$5,SAÍDAS[Subcategoria],$B802))))</f>
        <v/>
      </c>
      <c r="L802" s="61" t="str">
        <f>IF($B802="","",IF($B$786="","",IF($F$4=1,SUMIFS(SAÍDAS[Valor],SAÍDAS[Categoria],$B$786,SAÍDAS[Status],"Concluído",SAÍDAS[Mês],L$5,SAÍDAS[Ano],$B$5,SAÍDAS[Subcategoria],$B802),SUMIFS(SAÍDAS[Valor],SAÍDAS[Categoria],$B$786,SAÍDAS[Mês],L$5,SAÍDAS[Ano],$B$5,SAÍDAS[Subcategoria],$B802))))</f>
        <v/>
      </c>
      <c r="M802" s="61" t="str">
        <f>IF($B802="","",IF($B$786="","",IF($F$4=1,SUMIFS(SAÍDAS[Valor],SAÍDAS[Categoria],$B$786,SAÍDAS[Status],"Concluído",SAÍDAS[Mês],M$5,SAÍDAS[Ano],$B$5,SAÍDAS[Subcategoria],$B802),SUMIFS(SAÍDAS[Valor],SAÍDAS[Categoria],$B$786,SAÍDAS[Mês],M$5,SAÍDAS[Ano],$B$5,SAÍDAS[Subcategoria],$B802))))</f>
        <v/>
      </c>
      <c r="N802" s="61" t="str">
        <f>IF($B802="","",IF($B$786="","",IF($F$4=1,SUMIFS(SAÍDAS[Valor],SAÍDAS[Categoria],$B$786,SAÍDAS[Status],"Concluído",SAÍDAS[Mês],N$5,SAÍDAS[Ano],$B$5,SAÍDAS[Subcategoria],$B802),SUMIFS(SAÍDAS[Valor],SAÍDAS[Categoria],$B$786,SAÍDAS[Mês],N$5,SAÍDAS[Ano],$B$5,SAÍDAS[Subcategoria],$B802))))</f>
        <v/>
      </c>
      <c r="O802" s="57">
        <f t="shared" si="36"/>
        <v>0</v>
      </c>
    </row>
    <row r="803" spans="2:15" x14ac:dyDescent="0.3">
      <c r="B803" s="93" t="str">
        <f>IF('PLANO DE CONTAS'!H177="","",'PLANO DE CONTAS'!H177)</f>
        <v/>
      </c>
      <c r="C803" s="61" t="str">
        <f>IF($B803="","",IF($B$786="","",IF($F$4=1,SUMIFS(SAÍDAS[Valor],SAÍDAS[Categoria],$B$786,SAÍDAS[Status],"Concluído",SAÍDAS[Mês],C$5,SAÍDAS[Ano],$B$5,SAÍDAS[Subcategoria],$B803),SUMIFS(SAÍDAS[Valor],SAÍDAS[Categoria],$B$786,SAÍDAS[Mês],C$5,SAÍDAS[Ano],$B$5,SAÍDAS[Subcategoria],$B803))))</f>
        <v/>
      </c>
      <c r="D803" s="61" t="str">
        <f>IF($B803="","",IF($B$786="","",IF($F$4=1,SUMIFS(SAÍDAS[Valor],SAÍDAS[Categoria],$B$786,SAÍDAS[Status],"Concluído",SAÍDAS[Mês],D$5,SAÍDAS[Ano],$B$5,SAÍDAS[Subcategoria],$B803),SUMIFS(SAÍDAS[Valor],SAÍDAS[Categoria],$B$786,SAÍDAS[Mês],D$5,SAÍDAS[Ano],$B$5,SAÍDAS[Subcategoria],$B803))))</f>
        <v/>
      </c>
      <c r="E803" s="61" t="str">
        <f>IF($B803="","",IF($B$786="","",IF($F$4=1,SUMIFS(SAÍDAS[Valor],SAÍDAS[Categoria],$B$786,SAÍDAS[Status],"Concluído",SAÍDAS[Mês],E$5,SAÍDAS[Ano],$B$5,SAÍDAS[Subcategoria],$B803),SUMIFS(SAÍDAS[Valor],SAÍDAS[Categoria],$B$786,SAÍDAS[Mês],E$5,SAÍDAS[Ano],$B$5,SAÍDAS[Subcategoria],$B803))))</f>
        <v/>
      </c>
      <c r="F803" s="61" t="str">
        <f>IF($B803="","",IF($B$786="","",IF($F$4=1,SUMIFS(SAÍDAS[Valor],SAÍDAS[Categoria],$B$786,SAÍDAS[Status],"Concluído",SAÍDAS[Mês],F$5,SAÍDAS[Ano],$B$5,SAÍDAS[Subcategoria],$B803),SUMIFS(SAÍDAS[Valor],SAÍDAS[Categoria],$B$786,SAÍDAS[Mês],F$5,SAÍDAS[Ano],$B$5,SAÍDAS[Subcategoria],$B803))))</f>
        <v/>
      </c>
      <c r="G803" s="61" t="str">
        <f>IF($B803="","",IF($B$786="","",IF($F$4=1,SUMIFS(SAÍDAS[Valor],SAÍDAS[Categoria],$B$786,SAÍDAS[Status],"Concluído",SAÍDAS[Mês],G$5,SAÍDAS[Ano],$B$5,SAÍDAS[Subcategoria],$B803),SUMIFS(SAÍDAS[Valor],SAÍDAS[Categoria],$B$786,SAÍDAS[Mês],G$5,SAÍDAS[Ano],$B$5,SAÍDAS[Subcategoria],$B803))))</f>
        <v/>
      </c>
      <c r="H803" s="61" t="str">
        <f>IF($B803="","",IF($B$786="","",IF($F$4=1,SUMIFS(SAÍDAS[Valor],SAÍDAS[Categoria],$B$786,SAÍDAS[Status],"Concluído",SAÍDAS[Mês],H$5,SAÍDAS[Ano],$B$5,SAÍDAS[Subcategoria],$B803),SUMIFS(SAÍDAS[Valor],SAÍDAS[Categoria],$B$786,SAÍDAS[Mês],H$5,SAÍDAS[Ano],$B$5,SAÍDAS[Subcategoria],$B803))))</f>
        <v/>
      </c>
      <c r="I803" s="61" t="str">
        <f>IF($B803="","",IF($B$786="","",IF($F$4=1,SUMIFS(SAÍDAS[Valor],SAÍDAS[Categoria],$B$786,SAÍDAS[Status],"Concluído",SAÍDAS[Mês],I$5,SAÍDAS[Ano],$B$5,SAÍDAS[Subcategoria],$B803),SUMIFS(SAÍDAS[Valor],SAÍDAS[Categoria],$B$786,SAÍDAS[Mês],I$5,SAÍDAS[Ano],$B$5,SAÍDAS[Subcategoria],$B803))))</f>
        <v/>
      </c>
      <c r="J803" s="61" t="str">
        <f>IF($B803="","",IF($B$786="","",IF($F$4=1,SUMIFS(SAÍDAS[Valor],SAÍDAS[Categoria],$B$786,SAÍDAS[Status],"Concluído",SAÍDAS[Mês],J$5,SAÍDAS[Ano],$B$5,SAÍDAS[Subcategoria],$B803),SUMIFS(SAÍDAS[Valor],SAÍDAS[Categoria],$B$786,SAÍDAS[Mês],J$5,SAÍDAS[Ano],$B$5,SAÍDAS[Subcategoria],$B803))))</f>
        <v/>
      </c>
      <c r="K803" s="61" t="str">
        <f>IF($B803="","",IF($B$786="","",IF($F$4=1,SUMIFS(SAÍDAS[Valor],SAÍDAS[Categoria],$B$786,SAÍDAS[Status],"Concluído",SAÍDAS[Mês],K$5,SAÍDAS[Ano],$B$5,SAÍDAS[Subcategoria],$B803),SUMIFS(SAÍDAS[Valor],SAÍDAS[Categoria],$B$786,SAÍDAS[Mês],K$5,SAÍDAS[Ano],$B$5,SAÍDAS[Subcategoria],$B803))))</f>
        <v/>
      </c>
      <c r="L803" s="61" t="str">
        <f>IF($B803="","",IF($B$786="","",IF($F$4=1,SUMIFS(SAÍDAS[Valor],SAÍDAS[Categoria],$B$786,SAÍDAS[Status],"Concluído",SAÍDAS[Mês],L$5,SAÍDAS[Ano],$B$5,SAÍDAS[Subcategoria],$B803),SUMIFS(SAÍDAS[Valor],SAÍDAS[Categoria],$B$786,SAÍDAS[Mês],L$5,SAÍDAS[Ano],$B$5,SAÍDAS[Subcategoria],$B803))))</f>
        <v/>
      </c>
      <c r="M803" s="61" t="str">
        <f>IF($B803="","",IF($B$786="","",IF($F$4=1,SUMIFS(SAÍDAS[Valor],SAÍDAS[Categoria],$B$786,SAÍDAS[Status],"Concluído",SAÍDAS[Mês],M$5,SAÍDAS[Ano],$B$5,SAÍDAS[Subcategoria],$B803),SUMIFS(SAÍDAS[Valor],SAÍDAS[Categoria],$B$786,SAÍDAS[Mês],M$5,SAÍDAS[Ano],$B$5,SAÍDAS[Subcategoria],$B803))))</f>
        <v/>
      </c>
      <c r="N803" s="61" t="str">
        <f>IF($B803="","",IF($B$786="","",IF($F$4=1,SUMIFS(SAÍDAS[Valor],SAÍDAS[Categoria],$B$786,SAÍDAS[Status],"Concluído",SAÍDAS[Mês],N$5,SAÍDAS[Ano],$B$5,SAÍDAS[Subcategoria],$B803),SUMIFS(SAÍDAS[Valor],SAÍDAS[Categoria],$B$786,SAÍDAS[Mês],N$5,SAÍDAS[Ano],$B$5,SAÍDAS[Subcategoria],$B803))))</f>
        <v/>
      </c>
      <c r="O803" s="57">
        <f t="shared" si="36"/>
        <v>0</v>
      </c>
    </row>
    <row r="804" spans="2:15" x14ac:dyDescent="0.3">
      <c r="B804" s="93" t="str">
        <f>IF('PLANO DE CONTAS'!H178="","",'PLANO DE CONTAS'!H178)</f>
        <v/>
      </c>
      <c r="C804" s="61" t="str">
        <f>IF($B804="","",IF($B$786="","",IF($F$4=1,SUMIFS(SAÍDAS[Valor],SAÍDAS[Categoria],$B$786,SAÍDAS[Status],"Concluído",SAÍDAS[Mês],C$5,SAÍDAS[Ano],$B$5,SAÍDAS[Subcategoria],$B804),SUMIFS(SAÍDAS[Valor],SAÍDAS[Categoria],$B$786,SAÍDAS[Mês],C$5,SAÍDAS[Ano],$B$5,SAÍDAS[Subcategoria],$B804))))</f>
        <v/>
      </c>
      <c r="D804" s="61" t="str">
        <f>IF($B804="","",IF($B$786="","",IF($F$4=1,SUMIFS(SAÍDAS[Valor],SAÍDAS[Categoria],$B$786,SAÍDAS[Status],"Concluído",SAÍDAS[Mês],D$5,SAÍDAS[Ano],$B$5,SAÍDAS[Subcategoria],$B804),SUMIFS(SAÍDAS[Valor],SAÍDAS[Categoria],$B$786,SAÍDAS[Mês],D$5,SAÍDAS[Ano],$B$5,SAÍDAS[Subcategoria],$B804))))</f>
        <v/>
      </c>
      <c r="E804" s="61" t="str">
        <f>IF($B804="","",IF($B$786="","",IF($F$4=1,SUMIFS(SAÍDAS[Valor],SAÍDAS[Categoria],$B$786,SAÍDAS[Status],"Concluído",SAÍDAS[Mês],E$5,SAÍDAS[Ano],$B$5,SAÍDAS[Subcategoria],$B804),SUMIFS(SAÍDAS[Valor],SAÍDAS[Categoria],$B$786,SAÍDAS[Mês],E$5,SAÍDAS[Ano],$B$5,SAÍDAS[Subcategoria],$B804))))</f>
        <v/>
      </c>
      <c r="F804" s="61" t="str">
        <f>IF($B804="","",IF($B$786="","",IF($F$4=1,SUMIFS(SAÍDAS[Valor],SAÍDAS[Categoria],$B$786,SAÍDAS[Status],"Concluído",SAÍDAS[Mês],F$5,SAÍDAS[Ano],$B$5,SAÍDAS[Subcategoria],$B804),SUMIFS(SAÍDAS[Valor],SAÍDAS[Categoria],$B$786,SAÍDAS[Mês],F$5,SAÍDAS[Ano],$B$5,SAÍDAS[Subcategoria],$B804))))</f>
        <v/>
      </c>
      <c r="G804" s="61" t="str">
        <f>IF($B804="","",IF($B$786="","",IF($F$4=1,SUMIFS(SAÍDAS[Valor],SAÍDAS[Categoria],$B$786,SAÍDAS[Status],"Concluído",SAÍDAS[Mês],G$5,SAÍDAS[Ano],$B$5,SAÍDAS[Subcategoria],$B804),SUMIFS(SAÍDAS[Valor],SAÍDAS[Categoria],$B$786,SAÍDAS[Mês],G$5,SAÍDAS[Ano],$B$5,SAÍDAS[Subcategoria],$B804))))</f>
        <v/>
      </c>
      <c r="H804" s="61" t="str">
        <f>IF($B804="","",IF($B$786="","",IF($F$4=1,SUMIFS(SAÍDAS[Valor],SAÍDAS[Categoria],$B$786,SAÍDAS[Status],"Concluído",SAÍDAS[Mês],H$5,SAÍDAS[Ano],$B$5,SAÍDAS[Subcategoria],$B804),SUMIFS(SAÍDAS[Valor],SAÍDAS[Categoria],$B$786,SAÍDAS[Mês],H$5,SAÍDAS[Ano],$B$5,SAÍDAS[Subcategoria],$B804))))</f>
        <v/>
      </c>
      <c r="I804" s="61" t="str">
        <f>IF($B804="","",IF($B$786="","",IF($F$4=1,SUMIFS(SAÍDAS[Valor],SAÍDAS[Categoria],$B$786,SAÍDAS[Status],"Concluído",SAÍDAS[Mês],I$5,SAÍDAS[Ano],$B$5,SAÍDAS[Subcategoria],$B804),SUMIFS(SAÍDAS[Valor],SAÍDAS[Categoria],$B$786,SAÍDAS[Mês],I$5,SAÍDAS[Ano],$B$5,SAÍDAS[Subcategoria],$B804))))</f>
        <v/>
      </c>
      <c r="J804" s="61" t="str">
        <f>IF($B804="","",IF($B$786="","",IF($F$4=1,SUMIFS(SAÍDAS[Valor],SAÍDAS[Categoria],$B$786,SAÍDAS[Status],"Concluído",SAÍDAS[Mês],J$5,SAÍDAS[Ano],$B$5,SAÍDAS[Subcategoria],$B804),SUMIFS(SAÍDAS[Valor],SAÍDAS[Categoria],$B$786,SAÍDAS[Mês],J$5,SAÍDAS[Ano],$B$5,SAÍDAS[Subcategoria],$B804))))</f>
        <v/>
      </c>
      <c r="K804" s="61" t="str">
        <f>IF($B804="","",IF($B$786="","",IF($F$4=1,SUMIFS(SAÍDAS[Valor],SAÍDAS[Categoria],$B$786,SAÍDAS[Status],"Concluído",SAÍDAS[Mês],K$5,SAÍDAS[Ano],$B$5,SAÍDAS[Subcategoria],$B804),SUMIFS(SAÍDAS[Valor],SAÍDAS[Categoria],$B$786,SAÍDAS[Mês],K$5,SAÍDAS[Ano],$B$5,SAÍDAS[Subcategoria],$B804))))</f>
        <v/>
      </c>
      <c r="L804" s="61" t="str">
        <f>IF($B804="","",IF($B$786="","",IF($F$4=1,SUMIFS(SAÍDAS[Valor],SAÍDAS[Categoria],$B$786,SAÍDAS[Status],"Concluído",SAÍDAS[Mês],L$5,SAÍDAS[Ano],$B$5,SAÍDAS[Subcategoria],$B804),SUMIFS(SAÍDAS[Valor],SAÍDAS[Categoria],$B$786,SAÍDAS[Mês],L$5,SAÍDAS[Ano],$B$5,SAÍDAS[Subcategoria],$B804))))</f>
        <v/>
      </c>
      <c r="M804" s="61" t="str">
        <f>IF($B804="","",IF($B$786="","",IF($F$4=1,SUMIFS(SAÍDAS[Valor],SAÍDAS[Categoria],$B$786,SAÍDAS[Status],"Concluído",SAÍDAS[Mês],M$5,SAÍDAS[Ano],$B$5,SAÍDAS[Subcategoria],$B804),SUMIFS(SAÍDAS[Valor],SAÍDAS[Categoria],$B$786,SAÍDAS[Mês],M$5,SAÍDAS[Ano],$B$5,SAÍDAS[Subcategoria],$B804))))</f>
        <v/>
      </c>
      <c r="N804" s="61" t="str">
        <f>IF($B804="","",IF($B$786="","",IF($F$4=1,SUMIFS(SAÍDAS[Valor],SAÍDAS[Categoria],$B$786,SAÍDAS[Status],"Concluído",SAÍDAS[Mês],N$5,SAÍDAS[Ano],$B$5,SAÍDAS[Subcategoria],$B804),SUMIFS(SAÍDAS[Valor],SAÍDAS[Categoria],$B$786,SAÍDAS[Mês],N$5,SAÍDAS[Ano],$B$5,SAÍDAS[Subcategoria],$B804))))</f>
        <v/>
      </c>
      <c r="O804" s="57">
        <f t="shared" si="36"/>
        <v>0</v>
      </c>
    </row>
    <row r="805" spans="2:15" x14ac:dyDescent="0.3">
      <c r="B805" s="93" t="str">
        <f>IF('PLANO DE CONTAS'!H179="","",'PLANO DE CONTAS'!H179)</f>
        <v/>
      </c>
      <c r="C805" s="61" t="str">
        <f>IF($B805="","",IF($B$786="","",IF($F$4=1,SUMIFS(SAÍDAS[Valor],SAÍDAS[Categoria],$B$786,SAÍDAS[Status],"Concluído",SAÍDAS[Mês],C$5,SAÍDAS[Ano],$B$5,SAÍDAS[Subcategoria],$B805),SUMIFS(SAÍDAS[Valor],SAÍDAS[Categoria],$B$786,SAÍDAS[Mês],C$5,SAÍDAS[Ano],$B$5,SAÍDAS[Subcategoria],$B805))))</f>
        <v/>
      </c>
      <c r="D805" s="61" t="str">
        <f>IF($B805="","",IF($B$786="","",IF($F$4=1,SUMIFS(SAÍDAS[Valor],SAÍDAS[Categoria],$B$786,SAÍDAS[Status],"Concluído",SAÍDAS[Mês],D$5,SAÍDAS[Ano],$B$5,SAÍDAS[Subcategoria],$B805),SUMIFS(SAÍDAS[Valor],SAÍDAS[Categoria],$B$786,SAÍDAS[Mês],D$5,SAÍDAS[Ano],$B$5,SAÍDAS[Subcategoria],$B805))))</f>
        <v/>
      </c>
      <c r="E805" s="61" t="str">
        <f>IF($B805="","",IF($B$786="","",IF($F$4=1,SUMIFS(SAÍDAS[Valor],SAÍDAS[Categoria],$B$786,SAÍDAS[Status],"Concluído",SAÍDAS[Mês],E$5,SAÍDAS[Ano],$B$5,SAÍDAS[Subcategoria],$B805),SUMIFS(SAÍDAS[Valor],SAÍDAS[Categoria],$B$786,SAÍDAS[Mês],E$5,SAÍDAS[Ano],$B$5,SAÍDAS[Subcategoria],$B805))))</f>
        <v/>
      </c>
      <c r="F805" s="61" t="str">
        <f>IF($B805="","",IF($B$786="","",IF($F$4=1,SUMIFS(SAÍDAS[Valor],SAÍDAS[Categoria],$B$786,SAÍDAS[Status],"Concluído",SAÍDAS[Mês],F$5,SAÍDAS[Ano],$B$5,SAÍDAS[Subcategoria],$B805),SUMIFS(SAÍDAS[Valor],SAÍDAS[Categoria],$B$786,SAÍDAS[Mês],F$5,SAÍDAS[Ano],$B$5,SAÍDAS[Subcategoria],$B805))))</f>
        <v/>
      </c>
      <c r="G805" s="61" t="str">
        <f>IF($B805="","",IF($B$786="","",IF($F$4=1,SUMIFS(SAÍDAS[Valor],SAÍDAS[Categoria],$B$786,SAÍDAS[Status],"Concluído",SAÍDAS[Mês],G$5,SAÍDAS[Ano],$B$5,SAÍDAS[Subcategoria],$B805),SUMIFS(SAÍDAS[Valor],SAÍDAS[Categoria],$B$786,SAÍDAS[Mês],G$5,SAÍDAS[Ano],$B$5,SAÍDAS[Subcategoria],$B805))))</f>
        <v/>
      </c>
      <c r="H805" s="61" t="str">
        <f>IF($B805="","",IF($B$786="","",IF($F$4=1,SUMIFS(SAÍDAS[Valor],SAÍDAS[Categoria],$B$786,SAÍDAS[Status],"Concluído",SAÍDAS[Mês],H$5,SAÍDAS[Ano],$B$5,SAÍDAS[Subcategoria],$B805),SUMIFS(SAÍDAS[Valor],SAÍDAS[Categoria],$B$786,SAÍDAS[Mês],H$5,SAÍDAS[Ano],$B$5,SAÍDAS[Subcategoria],$B805))))</f>
        <v/>
      </c>
      <c r="I805" s="61" t="str">
        <f>IF($B805="","",IF($B$786="","",IF($F$4=1,SUMIFS(SAÍDAS[Valor],SAÍDAS[Categoria],$B$786,SAÍDAS[Status],"Concluído",SAÍDAS[Mês],I$5,SAÍDAS[Ano],$B$5,SAÍDAS[Subcategoria],$B805),SUMIFS(SAÍDAS[Valor],SAÍDAS[Categoria],$B$786,SAÍDAS[Mês],I$5,SAÍDAS[Ano],$B$5,SAÍDAS[Subcategoria],$B805))))</f>
        <v/>
      </c>
      <c r="J805" s="61" t="str">
        <f>IF($B805="","",IF($B$786="","",IF($F$4=1,SUMIFS(SAÍDAS[Valor],SAÍDAS[Categoria],$B$786,SAÍDAS[Status],"Concluído",SAÍDAS[Mês],J$5,SAÍDAS[Ano],$B$5,SAÍDAS[Subcategoria],$B805),SUMIFS(SAÍDAS[Valor],SAÍDAS[Categoria],$B$786,SAÍDAS[Mês],J$5,SAÍDAS[Ano],$B$5,SAÍDAS[Subcategoria],$B805))))</f>
        <v/>
      </c>
      <c r="K805" s="61" t="str">
        <f>IF($B805="","",IF($B$786="","",IF($F$4=1,SUMIFS(SAÍDAS[Valor],SAÍDAS[Categoria],$B$786,SAÍDAS[Status],"Concluído",SAÍDAS[Mês],K$5,SAÍDAS[Ano],$B$5,SAÍDAS[Subcategoria],$B805),SUMIFS(SAÍDAS[Valor],SAÍDAS[Categoria],$B$786,SAÍDAS[Mês],K$5,SAÍDAS[Ano],$B$5,SAÍDAS[Subcategoria],$B805))))</f>
        <v/>
      </c>
      <c r="L805" s="61" t="str">
        <f>IF($B805="","",IF($B$786="","",IF($F$4=1,SUMIFS(SAÍDAS[Valor],SAÍDAS[Categoria],$B$786,SAÍDAS[Status],"Concluído",SAÍDAS[Mês],L$5,SAÍDAS[Ano],$B$5,SAÍDAS[Subcategoria],$B805),SUMIFS(SAÍDAS[Valor],SAÍDAS[Categoria],$B$786,SAÍDAS[Mês],L$5,SAÍDAS[Ano],$B$5,SAÍDAS[Subcategoria],$B805))))</f>
        <v/>
      </c>
      <c r="M805" s="61" t="str">
        <f>IF($B805="","",IF($B$786="","",IF($F$4=1,SUMIFS(SAÍDAS[Valor],SAÍDAS[Categoria],$B$786,SAÍDAS[Status],"Concluído",SAÍDAS[Mês],M$5,SAÍDAS[Ano],$B$5,SAÍDAS[Subcategoria],$B805),SUMIFS(SAÍDAS[Valor],SAÍDAS[Categoria],$B$786,SAÍDAS[Mês],M$5,SAÍDAS[Ano],$B$5,SAÍDAS[Subcategoria],$B805))))</f>
        <v/>
      </c>
      <c r="N805" s="61" t="str">
        <f>IF($B805="","",IF($B$786="","",IF($F$4=1,SUMIFS(SAÍDAS[Valor],SAÍDAS[Categoria],$B$786,SAÍDAS[Status],"Concluído",SAÍDAS[Mês],N$5,SAÍDAS[Ano],$B$5,SAÍDAS[Subcategoria],$B805),SUMIFS(SAÍDAS[Valor],SAÍDAS[Categoria],$B$786,SAÍDAS[Mês],N$5,SAÍDAS[Ano],$B$5,SAÍDAS[Subcategoria],$B805))))</f>
        <v/>
      </c>
      <c r="O805" s="57">
        <f t="shared" si="36"/>
        <v>0</v>
      </c>
    </row>
    <row r="806" spans="2:15" x14ac:dyDescent="0.3">
      <c r="B806" s="93" t="str">
        <f>IF('PLANO DE CONTAS'!H180="","",'PLANO DE CONTAS'!H180)</f>
        <v/>
      </c>
      <c r="C806" s="61" t="str">
        <f>IF($B806="","",IF($B$786="","",IF($F$4=1,SUMIFS(SAÍDAS[Valor],SAÍDAS[Categoria],$B$786,SAÍDAS[Status],"Concluído",SAÍDAS[Mês],C$5,SAÍDAS[Ano],$B$5,SAÍDAS[Subcategoria],$B806),SUMIFS(SAÍDAS[Valor],SAÍDAS[Categoria],$B$786,SAÍDAS[Mês],C$5,SAÍDAS[Ano],$B$5,SAÍDAS[Subcategoria],$B806))))</f>
        <v/>
      </c>
      <c r="D806" s="61" t="str">
        <f>IF($B806="","",IF($B$786="","",IF($F$4=1,SUMIFS(SAÍDAS[Valor],SAÍDAS[Categoria],$B$786,SAÍDAS[Status],"Concluído",SAÍDAS[Mês],D$5,SAÍDAS[Ano],$B$5,SAÍDAS[Subcategoria],$B806),SUMIFS(SAÍDAS[Valor],SAÍDAS[Categoria],$B$786,SAÍDAS[Mês],D$5,SAÍDAS[Ano],$B$5,SAÍDAS[Subcategoria],$B806))))</f>
        <v/>
      </c>
      <c r="E806" s="61" t="str">
        <f>IF($B806="","",IF($B$786="","",IF($F$4=1,SUMIFS(SAÍDAS[Valor],SAÍDAS[Categoria],$B$786,SAÍDAS[Status],"Concluído",SAÍDAS[Mês],E$5,SAÍDAS[Ano],$B$5,SAÍDAS[Subcategoria],$B806),SUMIFS(SAÍDAS[Valor],SAÍDAS[Categoria],$B$786,SAÍDAS[Mês],E$5,SAÍDAS[Ano],$B$5,SAÍDAS[Subcategoria],$B806))))</f>
        <v/>
      </c>
      <c r="F806" s="61" t="str">
        <f>IF($B806="","",IF($B$786="","",IF($F$4=1,SUMIFS(SAÍDAS[Valor],SAÍDAS[Categoria],$B$786,SAÍDAS[Status],"Concluído",SAÍDAS[Mês],F$5,SAÍDAS[Ano],$B$5,SAÍDAS[Subcategoria],$B806),SUMIFS(SAÍDAS[Valor],SAÍDAS[Categoria],$B$786,SAÍDAS[Mês],F$5,SAÍDAS[Ano],$B$5,SAÍDAS[Subcategoria],$B806))))</f>
        <v/>
      </c>
      <c r="G806" s="61" t="str">
        <f>IF($B806="","",IF($B$786="","",IF($F$4=1,SUMIFS(SAÍDAS[Valor],SAÍDAS[Categoria],$B$786,SAÍDAS[Status],"Concluído",SAÍDAS[Mês],G$5,SAÍDAS[Ano],$B$5,SAÍDAS[Subcategoria],$B806),SUMIFS(SAÍDAS[Valor],SAÍDAS[Categoria],$B$786,SAÍDAS[Mês],G$5,SAÍDAS[Ano],$B$5,SAÍDAS[Subcategoria],$B806))))</f>
        <v/>
      </c>
      <c r="H806" s="61" t="str">
        <f>IF($B806="","",IF($B$786="","",IF($F$4=1,SUMIFS(SAÍDAS[Valor],SAÍDAS[Categoria],$B$786,SAÍDAS[Status],"Concluído",SAÍDAS[Mês],H$5,SAÍDAS[Ano],$B$5,SAÍDAS[Subcategoria],$B806),SUMIFS(SAÍDAS[Valor],SAÍDAS[Categoria],$B$786,SAÍDAS[Mês],H$5,SAÍDAS[Ano],$B$5,SAÍDAS[Subcategoria],$B806))))</f>
        <v/>
      </c>
      <c r="I806" s="61" t="str">
        <f>IF($B806="","",IF($B$786="","",IF($F$4=1,SUMIFS(SAÍDAS[Valor],SAÍDAS[Categoria],$B$786,SAÍDAS[Status],"Concluído",SAÍDAS[Mês],I$5,SAÍDAS[Ano],$B$5,SAÍDAS[Subcategoria],$B806),SUMIFS(SAÍDAS[Valor],SAÍDAS[Categoria],$B$786,SAÍDAS[Mês],I$5,SAÍDAS[Ano],$B$5,SAÍDAS[Subcategoria],$B806))))</f>
        <v/>
      </c>
      <c r="J806" s="61" t="str">
        <f>IF($B806="","",IF($B$786="","",IF($F$4=1,SUMIFS(SAÍDAS[Valor],SAÍDAS[Categoria],$B$786,SAÍDAS[Status],"Concluído",SAÍDAS[Mês],J$5,SAÍDAS[Ano],$B$5,SAÍDAS[Subcategoria],$B806),SUMIFS(SAÍDAS[Valor],SAÍDAS[Categoria],$B$786,SAÍDAS[Mês],J$5,SAÍDAS[Ano],$B$5,SAÍDAS[Subcategoria],$B806))))</f>
        <v/>
      </c>
      <c r="K806" s="61" t="str">
        <f>IF($B806="","",IF($B$786="","",IF($F$4=1,SUMIFS(SAÍDAS[Valor],SAÍDAS[Categoria],$B$786,SAÍDAS[Status],"Concluído",SAÍDAS[Mês],K$5,SAÍDAS[Ano],$B$5,SAÍDAS[Subcategoria],$B806),SUMIFS(SAÍDAS[Valor],SAÍDAS[Categoria],$B$786,SAÍDAS[Mês],K$5,SAÍDAS[Ano],$B$5,SAÍDAS[Subcategoria],$B806))))</f>
        <v/>
      </c>
      <c r="L806" s="61" t="str">
        <f>IF($B806="","",IF($B$786="","",IF($F$4=1,SUMIFS(SAÍDAS[Valor],SAÍDAS[Categoria],$B$786,SAÍDAS[Status],"Concluído",SAÍDAS[Mês],L$5,SAÍDAS[Ano],$B$5,SAÍDAS[Subcategoria],$B806),SUMIFS(SAÍDAS[Valor],SAÍDAS[Categoria],$B$786,SAÍDAS[Mês],L$5,SAÍDAS[Ano],$B$5,SAÍDAS[Subcategoria],$B806))))</f>
        <v/>
      </c>
      <c r="M806" s="61" t="str">
        <f>IF($B806="","",IF($B$786="","",IF($F$4=1,SUMIFS(SAÍDAS[Valor],SAÍDAS[Categoria],$B$786,SAÍDAS[Status],"Concluído",SAÍDAS[Mês],M$5,SAÍDAS[Ano],$B$5,SAÍDAS[Subcategoria],$B806),SUMIFS(SAÍDAS[Valor],SAÍDAS[Categoria],$B$786,SAÍDAS[Mês],M$5,SAÍDAS[Ano],$B$5,SAÍDAS[Subcategoria],$B806))))</f>
        <v/>
      </c>
      <c r="N806" s="61" t="str">
        <f>IF($B806="","",IF($B$786="","",IF($F$4=1,SUMIFS(SAÍDAS[Valor],SAÍDAS[Categoria],$B$786,SAÍDAS[Status],"Concluído",SAÍDAS[Mês],N$5,SAÍDAS[Ano],$B$5,SAÍDAS[Subcategoria],$B806),SUMIFS(SAÍDAS[Valor],SAÍDAS[Categoria],$B$786,SAÍDAS[Mês],N$5,SAÍDAS[Ano],$B$5,SAÍDAS[Subcategoria],$B806))))</f>
        <v/>
      </c>
      <c r="O806" s="57">
        <f t="shared" si="36"/>
        <v>0</v>
      </c>
    </row>
    <row r="807" spans="2:15" x14ac:dyDescent="0.3">
      <c r="B807" s="92" t="str">
        <f>IF('PLANO DE CONTAS'!J160="","",'PLANO DE CONTAS'!J160)</f>
        <v/>
      </c>
      <c r="C807" s="95" t="str">
        <f>IF($B807="","",IF($F$4=1,SUMIFS(SAÍDAS[Valor],SAÍDAS[Categoria],$B807,SAÍDAS[Status],"Concluído",SAÍDAS[Mês],C$5,SAÍDAS[Ano],$B$5),SUMIFS(SAÍDAS[Valor],SAÍDAS[Categoria],$B807,SAÍDAS[Mês],C$5,SAÍDAS[Ano],$B$5)))</f>
        <v/>
      </c>
      <c r="D807" s="95" t="str">
        <f>IF($B807="","",IF($F$4=1,SUMIFS(SAÍDAS[Valor],SAÍDAS[Categoria],$B807,SAÍDAS[Status],"Concluído",SAÍDAS[Mês],D$5,SAÍDAS[Ano],$B$5),SUMIFS(SAÍDAS[Valor],SAÍDAS[Categoria],$B807,SAÍDAS[Mês],D$5,SAÍDAS[Ano],$B$5)))</f>
        <v/>
      </c>
      <c r="E807" s="95" t="str">
        <f>IF($B807="","",IF($F$4=1,SUMIFS(SAÍDAS[Valor],SAÍDAS[Categoria],$B807,SAÍDAS[Status],"Concluído",SAÍDAS[Mês],E$5,SAÍDAS[Ano],$B$5),SUMIFS(SAÍDAS[Valor],SAÍDAS[Categoria],$B807,SAÍDAS[Mês],E$5,SAÍDAS[Ano],$B$5)))</f>
        <v/>
      </c>
      <c r="F807" s="95" t="str">
        <f>IF($B807="","",IF($F$4=1,SUMIFS(SAÍDAS[Valor],SAÍDAS[Categoria],$B807,SAÍDAS[Status],"Concluído",SAÍDAS[Mês],F$5,SAÍDAS[Ano],$B$5),SUMIFS(SAÍDAS[Valor],SAÍDAS[Categoria],$B807,SAÍDAS[Mês],F$5,SAÍDAS[Ano],$B$5)))</f>
        <v/>
      </c>
      <c r="G807" s="95" t="str">
        <f>IF($B807="","",IF($F$4=1,SUMIFS(SAÍDAS[Valor],SAÍDAS[Categoria],$B807,SAÍDAS[Status],"Concluído",SAÍDAS[Mês],G$5,SAÍDAS[Ano],$B$5),SUMIFS(SAÍDAS[Valor],SAÍDAS[Categoria],$B807,SAÍDAS[Mês],G$5,SAÍDAS[Ano],$B$5)))</f>
        <v/>
      </c>
      <c r="H807" s="95" t="str">
        <f>IF($B807="","",IF($F$4=1,SUMIFS(SAÍDAS[Valor],SAÍDAS[Categoria],$B807,SAÍDAS[Status],"Concluído",SAÍDAS[Mês],H$5,SAÍDAS[Ano],$B$5),SUMIFS(SAÍDAS[Valor],SAÍDAS[Categoria],$B807,SAÍDAS[Mês],H$5,SAÍDAS[Ano],$B$5)))</f>
        <v/>
      </c>
      <c r="I807" s="95" t="str">
        <f>IF($B807="","",IF($F$4=1,SUMIFS(SAÍDAS[Valor],SAÍDAS[Categoria],$B807,SAÍDAS[Status],"Concluído",SAÍDAS[Mês],I$5,SAÍDAS[Ano],$B$5),SUMIFS(SAÍDAS[Valor],SAÍDAS[Categoria],$B807,SAÍDAS[Mês],I$5,SAÍDAS[Ano],$B$5)))</f>
        <v/>
      </c>
      <c r="J807" s="95" t="str">
        <f>IF($B807="","",IF($F$4=1,SUMIFS(SAÍDAS[Valor],SAÍDAS[Categoria],$B807,SAÍDAS[Status],"Concluído",SAÍDAS[Mês],J$5,SAÍDAS[Ano],$B$5),SUMIFS(SAÍDAS[Valor],SAÍDAS[Categoria],$B807,SAÍDAS[Mês],J$5,SAÍDAS[Ano],$B$5)))</f>
        <v/>
      </c>
      <c r="K807" s="95" t="str">
        <f>IF($B807="","",IF($F$4=1,SUMIFS(SAÍDAS[Valor],SAÍDAS[Categoria],$B807,SAÍDAS[Status],"Concluído",SAÍDAS[Mês],K$5,SAÍDAS[Ano],$B$5),SUMIFS(SAÍDAS[Valor],SAÍDAS[Categoria],$B807,SAÍDAS[Mês],K$5,SAÍDAS[Ano],$B$5)))</f>
        <v/>
      </c>
      <c r="L807" s="95" t="str">
        <f>IF($B807="","",IF($F$4=1,SUMIFS(SAÍDAS[Valor],SAÍDAS[Categoria],$B807,SAÍDAS[Status],"Concluído",SAÍDAS[Mês],L$5,SAÍDAS[Ano],$B$5),SUMIFS(SAÍDAS[Valor],SAÍDAS[Categoria],$B807,SAÍDAS[Mês],L$5,SAÍDAS[Ano],$B$5)))</f>
        <v/>
      </c>
      <c r="M807" s="95" t="str">
        <f>IF($B807="","",IF($F$4=1,SUMIFS(SAÍDAS[Valor],SAÍDAS[Categoria],$B807,SAÍDAS[Status],"Concluído",SAÍDAS[Mês],M$5,SAÍDAS[Ano],$B$5),SUMIFS(SAÍDAS[Valor],SAÍDAS[Categoria],$B807,SAÍDAS[Mês],M$5,SAÍDAS[Ano],$B$5)))</f>
        <v/>
      </c>
      <c r="N807" s="95" t="str">
        <f>IF($B807="","",IF($F$4=1,SUMIFS(SAÍDAS[Valor],SAÍDAS[Categoria],$B807,SAÍDAS[Status],"Concluído",SAÍDAS[Mês],N$5,SAÍDAS[Ano],$B$5),SUMIFS(SAÍDAS[Valor],SAÍDAS[Categoria],$B807,SAÍDAS[Mês],N$5,SAÍDAS[Ano],$B$5)))</f>
        <v/>
      </c>
      <c r="O807" s="57">
        <f t="shared" si="34"/>
        <v>0</v>
      </c>
    </row>
    <row r="808" spans="2:15" x14ac:dyDescent="0.3">
      <c r="B808" s="93" t="str">
        <f>IF('PLANO DE CONTAS'!J161="","",'PLANO DE CONTAS'!J161)</f>
        <v/>
      </c>
      <c r="C808" s="61" t="str">
        <f>IF($B808="","",IF($B$807="","",IF($F$4=1,SUMIFS(SAÍDAS[Valor],SAÍDAS[Categoria],$B$807,SAÍDAS[Status],"Concluído",SAÍDAS[Mês],C$5,SAÍDAS[Ano],$B$5,SAÍDAS[Subcategoria],$B808),SUMIFS(SAÍDAS[Valor],SAÍDAS[Categoria],$B$807,SAÍDAS[Mês],C$5,SAÍDAS[Ano],$B$5,SAÍDAS[Subcategoria],$B808))))</f>
        <v/>
      </c>
      <c r="D808" s="61" t="str">
        <f>IF($B808="","",IF($B$807="","",IF($F$4=1,SUMIFS(SAÍDAS[Valor],SAÍDAS[Categoria],$B$807,SAÍDAS[Status],"Concluído",SAÍDAS[Mês],D$5,SAÍDAS[Ano],$B$5,SAÍDAS[Subcategoria],$B808),SUMIFS(SAÍDAS[Valor],SAÍDAS[Categoria],$B$807,SAÍDAS[Mês],D$5,SAÍDAS[Ano],$B$5,SAÍDAS[Subcategoria],$B808))))</f>
        <v/>
      </c>
      <c r="E808" s="61" t="str">
        <f>IF($B808="","",IF($B$807="","",IF($F$4=1,SUMIFS(SAÍDAS[Valor],SAÍDAS[Categoria],$B$807,SAÍDAS[Status],"Concluído",SAÍDAS[Mês],E$5,SAÍDAS[Ano],$B$5,SAÍDAS[Subcategoria],$B808),SUMIFS(SAÍDAS[Valor],SAÍDAS[Categoria],$B$807,SAÍDAS[Mês],E$5,SAÍDAS[Ano],$B$5,SAÍDAS[Subcategoria],$B808))))</f>
        <v/>
      </c>
      <c r="F808" s="61" t="str">
        <f>IF($B808="","",IF($B$807="","",IF($F$4=1,SUMIFS(SAÍDAS[Valor],SAÍDAS[Categoria],$B$807,SAÍDAS[Status],"Concluído",SAÍDAS[Mês],F$5,SAÍDAS[Ano],$B$5,SAÍDAS[Subcategoria],$B808),SUMIFS(SAÍDAS[Valor],SAÍDAS[Categoria],$B$807,SAÍDAS[Mês],F$5,SAÍDAS[Ano],$B$5,SAÍDAS[Subcategoria],$B808))))</f>
        <v/>
      </c>
      <c r="G808" s="61" t="str">
        <f>IF($B808="","",IF($B$807="","",IF($F$4=1,SUMIFS(SAÍDAS[Valor],SAÍDAS[Categoria],$B$807,SAÍDAS[Status],"Concluído",SAÍDAS[Mês],G$5,SAÍDAS[Ano],$B$5,SAÍDAS[Subcategoria],$B808),SUMIFS(SAÍDAS[Valor],SAÍDAS[Categoria],$B$807,SAÍDAS[Mês],G$5,SAÍDAS[Ano],$B$5,SAÍDAS[Subcategoria],$B808))))</f>
        <v/>
      </c>
      <c r="H808" s="61" t="str">
        <f>IF($B808="","",IF($B$807="","",IF($F$4=1,SUMIFS(SAÍDAS[Valor],SAÍDAS[Categoria],$B$807,SAÍDAS[Status],"Concluído",SAÍDAS[Mês],H$5,SAÍDAS[Ano],$B$5,SAÍDAS[Subcategoria],$B808),SUMIFS(SAÍDAS[Valor],SAÍDAS[Categoria],$B$807,SAÍDAS[Mês],H$5,SAÍDAS[Ano],$B$5,SAÍDAS[Subcategoria],$B808))))</f>
        <v/>
      </c>
      <c r="I808" s="61" t="str">
        <f>IF($B808="","",IF($B$807="","",IF($F$4=1,SUMIFS(SAÍDAS[Valor],SAÍDAS[Categoria],$B$807,SAÍDAS[Status],"Concluído",SAÍDAS[Mês],I$5,SAÍDAS[Ano],$B$5,SAÍDAS[Subcategoria],$B808),SUMIFS(SAÍDAS[Valor],SAÍDAS[Categoria],$B$807,SAÍDAS[Mês],I$5,SAÍDAS[Ano],$B$5,SAÍDAS[Subcategoria],$B808))))</f>
        <v/>
      </c>
      <c r="J808" s="61" t="str">
        <f>IF($B808="","",IF($B$807="","",IF($F$4=1,SUMIFS(SAÍDAS[Valor],SAÍDAS[Categoria],$B$807,SAÍDAS[Status],"Concluído",SAÍDAS[Mês],J$5,SAÍDAS[Ano],$B$5,SAÍDAS[Subcategoria],$B808),SUMIFS(SAÍDAS[Valor],SAÍDAS[Categoria],$B$807,SAÍDAS[Mês],J$5,SAÍDAS[Ano],$B$5,SAÍDAS[Subcategoria],$B808))))</f>
        <v/>
      </c>
      <c r="K808" s="61" t="str">
        <f>IF($B808="","",IF($B$807="","",IF($F$4=1,SUMIFS(SAÍDAS[Valor],SAÍDAS[Categoria],$B$807,SAÍDAS[Status],"Concluído",SAÍDAS[Mês],K$5,SAÍDAS[Ano],$B$5,SAÍDAS[Subcategoria],$B808),SUMIFS(SAÍDAS[Valor],SAÍDAS[Categoria],$B$807,SAÍDAS[Mês],K$5,SAÍDAS[Ano],$B$5,SAÍDAS[Subcategoria],$B808))))</f>
        <v/>
      </c>
      <c r="L808" s="61" t="str">
        <f>IF($B808="","",IF($B$807="","",IF($F$4=1,SUMIFS(SAÍDAS[Valor],SAÍDAS[Categoria],$B$807,SAÍDAS[Status],"Concluído",SAÍDAS[Mês],L$5,SAÍDAS[Ano],$B$5,SAÍDAS[Subcategoria],$B808),SUMIFS(SAÍDAS[Valor],SAÍDAS[Categoria],$B$807,SAÍDAS[Mês],L$5,SAÍDAS[Ano],$B$5,SAÍDAS[Subcategoria],$B808))))</f>
        <v/>
      </c>
      <c r="M808" s="61" t="str">
        <f>IF($B808="","",IF($B$807="","",IF($F$4=1,SUMIFS(SAÍDAS[Valor],SAÍDAS[Categoria],$B$807,SAÍDAS[Status],"Concluído",SAÍDAS[Mês],M$5,SAÍDAS[Ano],$B$5,SAÍDAS[Subcategoria],$B808),SUMIFS(SAÍDAS[Valor],SAÍDAS[Categoria],$B$807,SAÍDAS[Mês],M$5,SAÍDAS[Ano],$B$5,SAÍDAS[Subcategoria],$B808))))</f>
        <v/>
      </c>
      <c r="N808" s="61" t="str">
        <f>IF($B808="","",IF($B$807="","",IF($F$4=1,SUMIFS(SAÍDAS[Valor],SAÍDAS[Categoria],$B$807,SAÍDAS[Status],"Concluído",SAÍDAS[Mês],N$5,SAÍDAS[Ano],$B$5,SAÍDAS[Subcategoria],$B808),SUMIFS(SAÍDAS[Valor],SAÍDAS[Categoria],$B$807,SAÍDAS[Mês],N$5,SAÍDAS[Ano],$B$5,SAÍDAS[Subcategoria],$B808))))</f>
        <v/>
      </c>
      <c r="O808" s="57">
        <f t="shared" si="34"/>
        <v>0</v>
      </c>
    </row>
    <row r="809" spans="2:15" x14ac:dyDescent="0.3">
      <c r="B809" s="93" t="str">
        <f>IF('PLANO DE CONTAS'!J162="","",'PLANO DE CONTAS'!J162)</f>
        <v/>
      </c>
      <c r="C809" s="61" t="str">
        <f>IF($B809="","",IF($B$807="","",IF($F$4=1,SUMIFS(SAÍDAS[Valor],SAÍDAS[Categoria],$B$807,SAÍDAS[Status],"Concluído",SAÍDAS[Mês],C$5,SAÍDAS[Ano],$B$5,SAÍDAS[Subcategoria],$B809),SUMIFS(SAÍDAS[Valor],SAÍDAS[Categoria],$B$807,SAÍDAS[Mês],C$5,SAÍDAS[Ano],$B$5,SAÍDAS[Subcategoria],$B809))))</f>
        <v/>
      </c>
      <c r="D809" s="61" t="str">
        <f>IF($B809="","",IF($B$807="","",IF($F$4=1,SUMIFS(SAÍDAS[Valor],SAÍDAS[Categoria],$B$807,SAÍDAS[Status],"Concluído",SAÍDAS[Mês],D$5,SAÍDAS[Ano],$B$5,SAÍDAS[Subcategoria],$B809),SUMIFS(SAÍDAS[Valor],SAÍDAS[Categoria],$B$807,SAÍDAS[Mês],D$5,SAÍDAS[Ano],$B$5,SAÍDAS[Subcategoria],$B809))))</f>
        <v/>
      </c>
      <c r="E809" s="61" t="str">
        <f>IF($B809="","",IF($B$807="","",IF($F$4=1,SUMIFS(SAÍDAS[Valor],SAÍDAS[Categoria],$B$807,SAÍDAS[Status],"Concluído",SAÍDAS[Mês],E$5,SAÍDAS[Ano],$B$5,SAÍDAS[Subcategoria],$B809),SUMIFS(SAÍDAS[Valor],SAÍDAS[Categoria],$B$807,SAÍDAS[Mês],E$5,SAÍDAS[Ano],$B$5,SAÍDAS[Subcategoria],$B809))))</f>
        <v/>
      </c>
      <c r="F809" s="61" t="str">
        <f>IF($B809="","",IF($B$807="","",IF($F$4=1,SUMIFS(SAÍDAS[Valor],SAÍDAS[Categoria],$B$807,SAÍDAS[Status],"Concluído",SAÍDAS[Mês],F$5,SAÍDAS[Ano],$B$5,SAÍDAS[Subcategoria],$B809),SUMIFS(SAÍDAS[Valor],SAÍDAS[Categoria],$B$807,SAÍDAS[Mês],F$5,SAÍDAS[Ano],$B$5,SAÍDAS[Subcategoria],$B809))))</f>
        <v/>
      </c>
      <c r="G809" s="61" t="str">
        <f>IF($B809="","",IF($B$807="","",IF($F$4=1,SUMIFS(SAÍDAS[Valor],SAÍDAS[Categoria],$B$807,SAÍDAS[Status],"Concluído",SAÍDAS[Mês],G$5,SAÍDAS[Ano],$B$5,SAÍDAS[Subcategoria],$B809),SUMIFS(SAÍDAS[Valor],SAÍDAS[Categoria],$B$807,SAÍDAS[Mês],G$5,SAÍDAS[Ano],$B$5,SAÍDAS[Subcategoria],$B809))))</f>
        <v/>
      </c>
      <c r="H809" s="61" t="str">
        <f>IF($B809="","",IF($B$807="","",IF($F$4=1,SUMIFS(SAÍDAS[Valor],SAÍDAS[Categoria],$B$807,SAÍDAS[Status],"Concluído",SAÍDAS[Mês],H$5,SAÍDAS[Ano],$B$5,SAÍDAS[Subcategoria],$B809),SUMIFS(SAÍDAS[Valor],SAÍDAS[Categoria],$B$807,SAÍDAS[Mês],H$5,SAÍDAS[Ano],$B$5,SAÍDAS[Subcategoria],$B809))))</f>
        <v/>
      </c>
      <c r="I809" s="61" t="str">
        <f>IF($B809="","",IF($B$807="","",IF($F$4=1,SUMIFS(SAÍDAS[Valor],SAÍDAS[Categoria],$B$807,SAÍDAS[Status],"Concluído",SAÍDAS[Mês],I$5,SAÍDAS[Ano],$B$5,SAÍDAS[Subcategoria],$B809),SUMIFS(SAÍDAS[Valor],SAÍDAS[Categoria],$B$807,SAÍDAS[Mês],I$5,SAÍDAS[Ano],$B$5,SAÍDAS[Subcategoria],$B809))))</f>
        <v/>
      </c>
      <c r="J809" s="61" t="str">
        <f>IF($B809="","",IF($B$807="","",IF($F$4=1,SUMIFS(SAÍDAS[Valor],SAÍDAS[Categoria],$B$807,SAÍDAS[Status],"Concluído",SAÍDAS[Mês],J$5,SAÍDAS[Ano],$B$5,SAÍDAS[Subcategoria],$B809),SUMIFS(SAÍDAS[Valor],SAÍDAS[Categoria],$B$807,SAÍDAS[Mês],J$5,SAÍDAS[Ano],$B$5,SAÍDAS[Subcategoria],$B809))))</f>
        <v/>
      </c>
      <c r="K809" s="61" t="str">
        <f>IF($B809="","",IF($B$807="","",IF($F$4=1,SUMIFS(SAÍDAS[Valor],SAÍDAS[Categoria],$B$807,SAÍDAS[Status],"Concluído",SAÍDAS[Mês],K$5,SAÍDAS[Ano],$B$5,SAÍDAS[Subcategoria],$B809),SUMIFS(SAÍDAS[Valor],SAÍDAS[Categoria],$B$807,SAÍDAS[Mês],K$5,SAÍDAS[Ano],$B$5,SAÍDAS[Subcategoria],$B809))))</f>
        <v/>
      </c>
      <c r="L809" s="61" t="str">
        <f>IF($B809="","",IF($B$807="","",IF($F$4=1,SUMIFS(SAÍDAS[Valor],SAÍDAS[Categoria],$B$807,SAÍDAS[Status],"Concluído",SAÍDAS[Mês],L$5,SAÍDAS[Ano],$B$5,SAÍDAS[Subcategoria],$B809),SUMIFS(SAÍDAS[Valor],SAÍDAS[Categoria],$B$807,SAÍDAS[Mês],L$5,SAÍDAS[Ano],$B$5,SAÍDAS[Subcategoria],$B809))))</f>
        <v/>
      </c>
      <c r="M809" s="61" t="str">
        <f>IF($B809="","",IF($B$807="","",IF($F$4=1,SUMIFS(SAÍDAS[Valor],SAÍDAS[Categoria],$B$807,SAÍDAS[Status],"Concluído",SAÍDAS[Mês],M$5,SAÍDAS[Ano],$B$5,SAÍDAS[Subcategoria],$B809),SUMIFS(SAÍDAS[Valor],SAÍDAS[Categoria],$B$807,SAÍDAS[Mês],M$5,SAÍDAS[Ano],$B$5,SAÍDAS[Subcategoria],$B809))))</f>
        <v/>
      </c>
      <c r="N809" s="61" t="str">
        <f>IF($B809="","",IF($B$807="","",IF($F$4=1,SUMIFS(SAÍDAS[Valor],SAÍDAS[Categoria],$B$807,SAÍDAS[Status],"Concluído",SAÍDAS[Mês],N$5,SAÍDAS[Ano],$B$5,SAÍDAS[Subcategoria],$B809),SUMIFS(SAÍDAS[Valor],SAÍDAS[Categoria],$B$807,SAÍDAS[Mês],N$5,SAÍDAS[Ano],$B$5,SAÍDAS[Subcategoria],$B809))))</f>
        <v/>
      </c>
      <c r="O809" s="57">
        <f t="shared" ref="O809:O827" si="37">SUBTOTAL(9,C809,D809,E809,F809,G809,H809,I809,J809,K809,L809,M809,N809)</f>
        <v>0</v>
      </c>
    </row>
    <row r="810" spans="2:15" x14ac:dyDescent="0.3">
      <c r="B810" s="93" t="str">
        <f>IF('PLANO DE CONTAS'!J163="","",'PLANO DE CONTAS'!J163)</f>
        <v/>
      </c>
      <c r="C810" s="61" t="str">
        <f>IF($B810="","",IF($B$807="","",IF($F$4=1,SUMIFS(SAÍDAS[Valor],SAÍDAS[Categoria],$B$807,SAÍDAS[Status],"Concluído",SAÍDAS[Mês],C$5,SAÍDAS[Ano],$B$5,SAÍDAS[Subcategoria],$B810),SUMIFS(SAÍDAS[Valor],SAÍDAS[Categoria],$B$807,SAÍDAS[Mês],C$5,SAÍDAS[Ano],$B$5,SAÍDAS[Subcategoria],$B810))))</f>
        <v/>
      </c>
      <c r="D810" s="61" t="str">
        <f>IF($B810="","",IF($B$807="","",IF($F$4=1,SUMIFS(SAÍDAS[Valor],SAÍDAS[Categoria],$B$807,SAÍDAS[Status],"Concluído",SAÍDAS[Mês],D$5,SAÍDAS[Ano],$B$5,SAÍDAS[Subcategoria],$B810),SUMIFS(SAÍDAS[Valor],SAÍDAS[Categoria],$B$807,SAÍDAS[Mês],D$5,SAÍDAS[Ano],$B$5,SAÍDAS[Subcategoria],$B810))))</f>
        <v/>
      </c>
      <c r="E810" s="61" t="str">
        <f>IF($B810="","",IF($B$807="","",IF($F$4=1,SUMIFS(SAÍDAS[Valor],SAÍDAS[Categoria],$B$807,SAÍDAS[Status],"Concluído",SAÍDAS[Mês],E$5,SAÍDAS[Ano],$B$5,SAÍDAS[Subcategoria],$B810),SUMIFS(SAÍDAS[Valor],SAÍDAS[Categoria],$B$807,SAÍDAS[Mês],E$5,SAÍDAS[Ano],$B$5,SAÍDAS[Subcategoria],$B810))))</f>
        <v/>
      </c>
      <c r="F810" s="61" t="str">
        <f>IF($B810="","",IF($B$807="","",IF($F$4=1,SUMIFS(SAÍDAS[Valor],SAÍDAS[Categoria],$B$807,SAÍDAS[Status],"Concluído",SAÍDAS[Mês],F$5,SAÍDAS[Ano],$B$5,SAÍDAS[Subcategoria],$B810),SUMIFS(SAÍDAS[Valor],SAÍDAS[Categoria],$B$807,SAÍDAS[Mês],F$5,SAÍDAS[Ano],$B$5,SAÍDAS[Subcategoria],$B810))))</f>
        <v/>
      </c>
      <c r="G810" s="61" t="str">
        <f>IF($B810="","",IF($B$807="","",IF($F$4=1,SUMIFS(SAÍDAS[Valor],SAÍDAS[Categoria],$B$807,SAÍDAS[Status],"Concluído",SAÍDAS[Mês],G$5,SAÍDAS[Ano],$B$5,SAÍDAS[Subcategoria],$B810),SUMIFS(SAÍDAS[Valor],SAÍDAS[Categoria],$B$807,SAÍDAS[Mês],G$5,SAÍDAS[Ano],$B$5,SAÍDAS[Subcategoria],$B810))))</f>
        <v/>
      </c>
      <c r="H810" s="61" t="str">
        <f>IF($B810="","",IF($B$807="","",IF($F$4=1,SUMIFS(SAÍDAS[Valor],SAÍDAS[Categoria],$B$807,SAÍDAS[Status],"Concluído",SAÍDAS[Mês],H$5,SAÍDAS[Ano],$B$5,SAÍDAS[Subcategoria],$B810),SUMIFS(SAÍDAS[Valor],SAÍDAS[Categoria],$B$807,SAÍDAS[Mês],H$5,SAÍDAS[Ano],$B$5,SAÍDAS[Subcategoria],$B810))))</f>
        <v/>
      </c>
      <c r="I810" s="61" t="str">
        <f>IF($B810="","",IF($B$807="","",IF($F$4=1,SUMIFS(SAÍDAS[Valor],SAÍDAS[Categoria],$B$807,SAÍDAS[Status],"Concluído",SAÍDAS[Mês],I$5,SAÍDAS[Ano],$B$5,SAÍDAS[Subcategoria],$B810),SUMIFS(SAÍDAS[Valor],SAÍDAS[Categoria],$B$807,SAÍDAS[Mês],I$5,SAÍDAS[Ano],$B$5,SAÍDAS[Subcategoria],$B810))))</f>
        <v/>
      </c>
      <c r="J810" s="61" t="str">
        <f>IF($B810="","",IF($B$807="","",IF($F$4=1,SUMIFS(SAÍDAS[Valor],SAÍDAS[Categoria],$B$807,SAÍDAS[Status],"Concluído",SAÍDAS[Mês],J$5,SAÍDAS[Ano],$B$5,SAÍDAS[Subcategoria],$B810),SUMIFS(SAÍDAS[Valor],SAÍDAS[Categoria],$B$807,SAÍDAS[Mês],J$5,SAÍDAS[Ano],$B$5,SAÍDAS[Subcategoria],$B810))))</f>
        <v/>
      </c>
      <c r="K810" s="61" t="str">
        <f>IF($B810="","",IF($B$807="","",IF($F$4=1,SUMIFS(SAÍDAS[Valor],SAÍDAS[Categoria],$B$807,SAÍDAS[Status],"Concluído",SAÍDAS[Mês],K$5,SAÍDAS[Ano],$B$5,SAÍDAS[Subcategoria],$B810),SUMIFS(SAÍDAS[Valor],SAÍDAS[Categoria],$B$807,SAÍDAS[Mês],K$5,SAÍDAS[Ano],$B$5,SAÍDAS[Subcategoria],$B810))))</f>
        <v/>
      </c>
      <c r="L810" s="61" t="str">
        <f>IF($B810="","",IF($B$807="","",IF($F$4=1,SUMIFS(SAÍDAS[Valor],SAÍDAS[Categoria],$B$807,SAÍDAS[Status],"Concluído",SAÍDAS[Mês],L$5,SAÍDAS[Ano],$B$5,SAÍDAS[Subcategoria],$B810),SUMIFS(SAÍDAS[Valor],SAÍDAS[Categoria],$B$807,SAÍDAS[Mês],L$5,SAÍDAS[Ano],$B$5,SAÍDAS[Subcategoria],$B810))))</f>
        <v/>
      </c>
      <c r="M810" s="61" t="str">
        <f>IF($B810="","",IF($B$807="","",IF($F$4=1,SUMIFS(SAÍDAS[Valor],SAÍDAS[Categoria],$B$807,SAÍDAS[Status],"Concluído",SAÍDAS[Mês],M$5,SAÍDAS[Ano],$B$5,SAÍDAS[Subcategoria],$B810),SUMIFS(SAÍDAS[Valor],SAÍDAS[Categoria],$B$807,SAÍDAS[Mês],M$5,SAÍDAS[Ano],$B$5,SAÍDAS[Subcategoria],$B810))))</f>
        <v/>
      </c>
      <c r="N810" s="61" t="str">
        <f>IF($B810="","",IF($B$807="","",IF($F$4=1,SUMIFS(SAÍDAS[Valor],SAÍDAS[Categoria],$B$807,SAÍDAS[Status],"Concluído",SAÍDAS[Mês],N$5,SAÍDAS[Ano],$B$5,SAÍDAS[Subcategoria],$B810),SUMIFS(SAÍDAS[Valor],SAÍDAS[Categoria],$B$807,SAÍDAS[Mês],N$5,SAÍDAS[Ano],$B$5,SAÍDAS[Subcategoria],$B810))))</f>
        <v/>
      </c>
      <c r="O810" s="57">
        <f t="shared" si="37"/>
        <v>0</v>
      </c>
    </row>
    <row r="811" spans="2:15" x14ac:dyDescent="0.3">
      <c r="B811" s="93" t="str">
        <f>IF('PLANO DE CONTAS'!J164="","",'PLANO DE CONTAS'!J164)</f>
        <v/>
      </c>
      <c r="C811" s="61" t="str">
        <f>IF($B811="","",IF($B$807="","",IF($F$4=1,SUMIFS(SAÍDAS[Valor],SAÍDAS[Categoria],$B$807,SAÍDAS[Status],"Concluído",SAÍDAS[Mês],C$5,SAÍDAS[Ano],$B$5,SAÍDAS[Subcategoria],$B811),SUMIFS(SAÍDAS[Valor],SAÍDAS[Categoria],$B$807,SAÍDAS[Mês],C$5,SAÍDAS[Ano],$B$5,SAÍDAS[Subcategoria],$B811))))</f>
        <v/>
      </c>
      <c r="D811" s="61" t="str">
        <f>IF($B811="","",IF($B$807="","",IF($F$4=1,SUMIFS(SAÍDAS[Valor],SAÍDAS[Categoria],$B$807,SAÍDAS[Status],"Concluído",SAÍDAS[Mês],D$5,SAÍDAS[Ano],$B$5,SAÍDAS[Subcategoria],$B811),SUMIFS(SAÍDAS[Valor],SAÍDAS[Categoria],$B$807,SAÍDAS[Mês],D$5,SAÍDAS[Ano],$B$5,SAÍDAS[Subcategoria],$B811))))</f>
        <v/>
      </c>
      <c r="E811" s="61" t="str">
        <f>IF($B811="","",IF($B$807="","",IF($F$4=1,SUMIFS(SAÍDAS[Valor],SAÍDAS[Categoria],$B$807,SAÍDAS[Status],"Concluído",SAÍDAS[Mês],E$5,SAÍDAS[Ano],$B$5,SAÍDAS[Subcategoria],$B811),SUMIFS(SAÍDAS[Valor],SAÍDAS[Categoria],$B$807,SAÍDAS[Mês],E$5,SAÍDAS[Ano],$B$5,SAÍDAS[Subcategoria],$B811))))</f>
        <v/>
      </c>
      <c r="F811" s="61" t="str">
        <f>IF($B811="","",IF($B$807="","",IF($F$4=1,SUMIFS(SAÍDAS[Valor],SAÍDAS[Categoria],$B$807,SAÍDAS[Status],"Concluído",SAÍDAS[Mês],F$5,SAÍDAS[Ano],$B$5,SAÍDAS[Subcategoria],$B811),SUMIFS(SAÍDAS[Valor],SAÍDAS[Categoria],$B$807,SAÍDAS[Mês],F$5,SAÍDAS[Ano],$B$5,SAÍDAS[Subcategoria],$B811))))</f>
        <v/>
      </c>
      <c r="G811" s="61" t="str">
        <f>IF($B811="","",IF($B$807="","",IF($F$4=1,SUMIFS(SAÍDAS[Valor],SAÍDAS[Categoria],$B$807,SAÍDAS[Status],"Concluído",SAÍDAS[Mês],G$5,SAÍDAS[Ano],$B$5,SAÍDAS[Subcategoria],$B811),SUMIFS(SAÍDAS[Valor],SAÍDAS[Categoria],$B$807,SAÍDAS[Mês],G$5,SAÍDAS[Ano],$B$5,SAÍDAS[Subcategoria],$B811))))</f>
        <v/>
      </c>
      <c r="H811" s="61" t="str">
        <f>IF($B811="","",IF($B$807="","",IF($F$4=1,SUMIFS(SAÍDAS[Valor],SAÍDAS[Categoria],$B$807,SAÍDAS[Status],"Concluído",SAÍDAS[Mês],H$5,SAÍDAS[Ano],$B$5,SAÍDAS[Subcategoria],$B811),SUMIFS(SAÍDAS[Valor],SAÍDAS[Categoria],$B$807,SAÍDAS[Mês],H$5,SAÍDAS[Ano],$B$5,SAÍDAS[Subcategoria],$B811))))</f>
        <v/>
      </c>
      <c r="I811" s="61" t="str">
        <f>IF($B811="","",IF($B$807="","",IF($F$4=1,SUMIFS(SAÍDAS[Valor],SAÍDAS[Categoria],$B$807,SAÍDAS[Status],"Concluído",SAÍDAS[Mês],I$5,SAÍDAS[Ano],$B$5,SAÍDAS[Subcategoria],$B811),SUMIFS(SAÍDAS[Valor],SAÍDAS[Categoria],$B$807,SAÍDAS[Mês],I$5,SAÍDAS[Ano],$B$5,SAÍDAS[Subcategoria],$B811))))</f>
        <v/>
      </c>
      <c r="J811" s="61" t="str">
        <f>IF($B811="","",IF($B$807="","",IF($F$4=1,SUMIFS(SAÍDAS[Valor],SAÍDAS[Categoria],$B$807,SAÍDAS[Status],"Concluído",SAÍDAS[Mês],J$5,SAÍDAS[Ano],$B$5,SAÍDAS[Subcategoria],$B811),SUMIFS(SAÍDAS[Valor],SAÍDAS[Categoria],$B$807,SAÍDAS[Mês],J$5,SAÍDAS[Ano],$B$5,SAÍDAS[Subcategoria],$B811))))</f>
        <v/>
      </c>
      <c r="K811" s="61" t="str">
        <f>IF($B811="","",IF($B$807="","",IF($F$4=1,SUMIFS(SAÍDAS[Valor],SAÍDAS[Categoria],$B$807,SAÍDAS[Status],"Concluído",SAÍDAS[Mês],K$5,SAÍDAS[Ano],$B$5,SAÍDAS[Subcategoria],$B811),SUMIFS(SAÍDAS[Valor],SAÍDAS[Categoria],$B$807,SAÍDAS[Mês],K$5,SAÍDAS[Ano],$B$5,SAÍDAS[Subcategoria],$B811))))</f>
        <v/>
      </c>
      <c r="L811" s="61" t="str">
        <f>IF($B811="","",IF($B$807="","",IF($F$4=1,SUMIFS(SAÍDAS[Valor],SAÍDAS[Categoria],$B$807,SAÍDAS[Status],"Concluído",SAÍDAS[Mês],L$5,SAÍDAS[Ano],$B$5,SAÍDAS[Subcategoria],$B811),SUMIFS(SAÍDAS[Valor],SAÍDAS[Categoria],$B$807,SAÍDAS[Mês],L$5,SAÍDAS[Ano],$B$5,SAÍDAS[Subcategoria],$B811))))</f>
        <v/>
      </c>
      <c r="M811" s="61" t="str">
        <f>IF($B811="","",IF($B$807="","",IF($F$4=1,SUMIFS(SAÍDAS[Valor],SAÍDAS[Categoria],$B$807,SAÍDAS[Status],"Concluído",SAÍDAS[Mês],M$5,SAÍDAS[Ano],$B$5,SAÍDAS[Subcategoria],$B811),SUMIFS(SAÍDAS[Valor],SAÍDAS[Categoria],$B$807,SAÍDAS[Mês],M$5,SAÍDAS[Ano],$B$5,SAÍDAS[Subcategoria],$B811))))</f>
        <v/>
      </c>
      <c r="N811" s="61" t="str">
        <f>IF($B811="","",IF($B$807="","",IF($F$4=1,SUMIFS(SAÍDAS[Valor],SAÍDAS[Categoria],$B$807,SAÍDAS[Status],"Concluído",SAÍDAS[Mês],N$5,SAÍDAS[Ano],$B$5,SAÍDAS[Subcategoria],$B811),SUMIFS(SAÍDAS[Valor],SAÍDAS[Categoria],$B$807,SAÍDAS[Mês],N$5,SAÍDAS[Ano],$B$5,SAÍDAS[Subcategoria],$B811))))</f>
        <v/>
      </c>
      <c r="O811" s="57">
        <f t="shared" si="37"/>
        <v>0</v>
      </c>
    </row>
    <row r="812" spans="2:15" x14ac:dyDescent="0.3">
      <c r="B812" s="93" t="str">
        <f>IF('PLANO DE CONTAS'!J165="","",'PLANO DE CONTAS'!J165)</f>
        <v/>
      </c>
      <c r="C812" s="61" t="str">
        <f>IF($B812="","",IF($B$807="","",IF($F$4=1,SUMIFS(SAÍDAS[Valor],SAÍDAS[Categoria],$B$807,SAÍDAS[Status],"Concluído",SAÍDAS[Mês],C$5,SAÍDAS[Ano],$B$5,SAÍDAS[Subcategoria],$B812),SUMIFS(SAÍDAS[Valor],SAÍDAS[Categoria],$B$807,SAÍDAS[Mês],C$5,SAÍDAS[Ano],$B$5,SAÍDAS[Subcategoria],$B812))))</f>
        <v/>
      </c>
      <c r="D812" s="61" t="str">
        <f>IF($B812="","",IF($B$807="","",IF($F$4=1,SUMIFS(SAÍDAS[Valor],SAÍDAS[Categoria],$B$807,SAÍDAS[Status],"Concluído",SAÍDAS[Mês],D$5,SAÍDAS[Ano],$B$5,SAÍDAS[Subcategoria],$B812),SUMIFS(SAÍDAS[Valor],SAÍDAS[Categoria],$B$807,SAÍDAS[Mês],D$5,SAÍDAS[Ano],$B$5,SAÍDAS[Subcategoria],$B812))))</f>
        <v/>
      </c>
      <c r="E812" s="61" t="str">
        <f>IF($B812="","",IF($B$807="","",IF($F$4=1,SUMIFS(SAÍDAS[Valor],SAÍDAS[Categoria],$B$807,SAÍDAS[Status],"Concluído",SAÍDAS[Mês],E$5,SAÍDAS[Ano],$B$5,SAÍDAS[Subcategoria],$B812),SUMIFS(SAÍDAS[Valor],SAÍDAS[Categoria],$B$807,SAÍDAS[Mês],E$5,SAÍDAS[Ano],$B$5,SAÍDAS[Subcategoria],$B812))))</f>
        <v/>
      </c>
      <c r="F812" s="61" t="str">
        <f>IF($B812="","",IF($B$807="","",IF($F$4=1,SUMIFS(SAÍDAS[Valor],SAÍDAS[Categoria],$B$807,SAÍDAS[Status],"Concluído",SAÍDAS[Mês],F$5,SAÍDAS[Ano],$B$5,SAÍDAS[Subcategoria],$B812),SUMIFS(SAÍDAS[Valor],SAÍDAS[Categoria],$B$807,SAÍDAS[Mês],F$5,SAÍDAS[Ano],$B$5,SAÍDAS[Subcategoria],$B812))))</f>
        <v/>
      </c>
      <c r="G812" s="61" t="str">
        <f>IF($B812="","",IF($B$807="","",IF($F$4=1,SUMIFS(SAÍDAS[Valor],SAÍDAS[Categoria],$B$807,SAÍDAS[Status],"Concluído",SAÍDAS[Mês],G$5,SAÍDAS[Ano],$B$5,SAÍDAS[Subcategoria],$B812),SUMIFS(SAÍDAS[Valor],SAÍDAS[Categoria],$B$807,SAÍDAS[Mês],G$5,SAÍDAS[Ano],$B$5,SAÍDAS[Subcategoria],$B812))))</f>
        <v/>
      </c>
      <c r="H812" s="61" t="str">
        <f>IF($B812="","",IF($B$807="","",IF($F$4=1,SUMIFS(SAÍDAS[Valor],SAÍDAS[Categoria],$B$807,SAÍDAS[Status],"Concluído",SAÍDAS[Mês],H$5,SAÍDAS[Ano],$B$5,SAÍDAS[Subcategoria],$B812),SUMIFS(SAÍDAS[Valor],SAÍDAS[Categoria],$B$807,SAÍDAS[Mês],H$5,SAÍDAS[Ano],$B$5,SAÍDAS[Subcategoria],$B812))))</f>
        <v/>
      </c>
      <c r="I812" s="61" t="str">
        <f>IF($B812="","",IF($B$807="","",IF($F$4=1,SUMIFS(SAÍDAS[Valor],SAÍDAS[Categoria],$B$807,SAÍDAS[Status],"Concluído",SAÍDAS[Mês],I$5,SAÍDAS[Ano],$B$5,SAÍDAS[Subcategoria],$B812),SUMIFS(SAÍDAS[Valor],SAÍDAS[Categoria],$B$807,SAÍDAS[Mês],I$5,SAÍDAS[Ano],$B$5,SAÍDAS[Subcategoria],$B812))))</f>
        <v/>
      </c>
      <c r="J812" s="61" t="str">
        <f>IF($B812="","",IF($B$807="","",IF($F$4=1,SUMIFS(SAÍDAS[Valor],SAÍDAS[Categoria],$B$807,SAÍDAS[Status],"Concluído",SAÍDAS[Mês],J$5,SAÍDAS[Ano],$B$5,SAÍDAS[Subcategoria],$B812),SUMIFS(SAÍDAS[Valor],SAÍDAS[Categoria],$B$807,SAÍDAS[Mês],J$5,SAÍDAS[Ano],$B$5,SAÍDAS[Subcategoria],$B812))))</f>
        <v/>
      </c>
      <c r="K812" s="61" t="str">
        <f>IF($B812="","",IF($B$807="","",IF($F$4=1,SUMIFS(SAÍDAS[Valor],SAÍDAS[Categoria],$B$807,SAÍDAS[Status],"Concluído",SAÍDAS[Mês],K$5,SAÍDAS[Ano],$B$5,SAÍDAS[Subcategoria],$B812),SUMIFS(SAÍDAS[Valor],SAÍDAS[Categoria],$B$807,SAÍDAS[Mês],K$5,SAÍDAS[Ano],$B$5,SAÍDAS[Subcategoria],$B812))))</f>
        <v/>
      </c>
      <c r="L812" s="61" t="str">
        <f>IF($B812="","",IF($B$807="","",IF($F$4=1,SUMIFS(SAÍDAS[Valor],SAÍDAS[Categoria],$B$807,SAÍDAS[Status],"Concluído",SAÍDAS[Mês],L$5,SAÍDAS[Ano],$B$5,SAÍDAS[Subcategoria],$B812),SUMIFS(SAÍDAS[Valor],SAÍDAS[Categoria],$B$807,SAÍDAS[Mês],L$5,SAÍDAS[Ano],$B$5,SAÍDAS[Subcategoria],$B812))))</f>
        <v/>
      </c>
      <c r="M812" s="61" t="str">
        <f>IF($B812="","",IF($B$807="","",IF($F$4=1,SUMIFS(SAÍDAS[Valor],SAÍDAS[Categoria],$B$807,SAÍDAS[Status],"Concluído",SAÍDAS[Mês],M$5,SAÍDAS[Ano],$B$5,SAÍDAS[Subcategoria],$B812),SUMIFS(SAÍDAS[Valor],SAÍDAS[Categoria],$B$807,SAÍDAS[Mês],M$5,SAÍDAS[Ano],$B$5,SAÍDAS[Subcategoria],$B812))))</f>
        <v/>
      </c>
      <c r="N812" s="61" t="str">
        <f>IF($B812="","",IF($B$807="","",IF($F$4=1,SUMIFS(SAÍDAS[Valor],SAÍDAS[Categoria],$B$807,SAÍDAS[Status],"Concluído",SAÍDAS[Mês],N$5,SAÍDAS[Ano],$B$5,SAÍDAS[Subcategoria],$B812),SUMIFS(SAÍDAS[Valor],SAÍDAS[Categoria],$B$807,SAÍDAS[Mês],N$5,SAÍDAS[Ano],$B$5,SAÍDAS[Subcategoria],$B812))))</f>
        <v/>
      </c>
      <c r="O812" s="57">
        <f t="shared" si="37"/>
        <v>0</v>
      </c>
    </row>
    <row r="813" spans="2:15" x14ac:dyDescent="0.3">
      <c r="B813" s="93" t="str">
        <f>IF('PLANO DE CONTAS'!J166="","",'PLANO DE CONTAS'!J166)</f>
        <v/>
      </c>
      <c r="C813" s="61" t="str">
        <f>IF($B813="","",IF($B$807="","",IF($F$4=1,SUMIFS(SAÍDAS[Valor],SAÍDAS[Categoria],$B$807,SAÍDAS[Status],"Concluído",SAÍDAS[Mês],C$5,SAÍDAS[Ano],$B$5,SAÍDAS[Subcategoria],$B813),SUMIFS(SAÍDAS[Valor],SAÍDAS[Categoria],$B$807,SAÍDAS[Mês],C$5,SAÍDAS[Ano],$B$5,SAÍDAS[Subcategoria],$B813))))</f>
        <v/>
      </c>
      <c r="D813" s="61" t="str">
        <f>IF($B813="","",IF($B$807="","",IF($F$4=1,SUMIFS(SAÍDAS[Valor],SAÍDAS[Categoria],$B$807,SAÍDAS[Status],"Concluído",SAÍDAS[Mês],D$5,SAÍDAS[Ano],$B$5,SAÍDAS[Subcategoria],$B813),SUMIFS(SAÍDAS[Valor],SAÍDAS[Categoria],$B$807,SAÍDAS[Mês],D$5,SAÍDAS[Ano],$B$5,SAÍDAS[Subcategoria],$B813))))</f>
        <v/>
      </c>
      <c r="E813" s="61" t="str">
        <f>IF($B813="","",IF($B$807="","",IF($F$4=1,SUMIFS(SAÍDAS[Valor],SAÍDAS[Categoria],$B$807,SAÍDAS[Status],"Concluído",SAÍDAS[Mês],E$5,SAÍDAS[Ano],$B$5,SAÍDAS[Subcategoria],$B813),SUMIFS(SAÍDAS[Valor],SAÍDAS[Categoria],$B$807,SAÍDAS[Mês],E$5,SAÍDAS[Ano],$B$5,SAÍDAS[Subcategoria],$B813))))</f>
        <v/>
      </c>
      <c r="F813" s="61" t="str">
        <f>IF($B813="","",IF($B$807="","",IF($F$4=1,SUMIFS(SAÍDAS[Valor],SAÍDAS[Categoria],$B$807,SAÍDAS[Status],"Concluído",SAÍDAS[Mês],F$5,SAÍDAS[Ano],$B$5,SAÍDAS[Subcategoria],$B813),SUMIFS(SAÍDAS[Valor],SAÍDAS[Categoria],$B$807,SAÍDAS[Mês],F$5,SAÍDAS[Ano],$B$5,SAÍDAS[Subcategoria],$B813))))</f>
        <v/>
      </c>
      <c r="G813" s="61" t="str">
        <f>IF($B813="","",IF($B$807="","",IF($F$4=1,SUMIFS(SAÍDAS[Valor],SAÍDAS[Categoria],$B$807,SAÍDAS[Status],"Concluído",SAÍDAS[Mês],G$5,SAÍDAS[Ano],$B$5,SAÍDAS[Subcategoria],$B813),SUMIFS(SAÍDAS[Valor],SAÍDAS[Categoria],$B$807,SAÍDAS[Mês],G$5,SAÍDAS[Ano],$B$5,SAÍDAS[Subcategoria],$B813))))</f>
        <v/>
      </c>
      <c r="H813" s="61" t="str">
        <f>IF($B813="","",IF($B$807="","",IF($F$4=1,SUMIFS(SAÍDAS[Valor],SAÍDAS[Categoria],$B$807,SAÍDAS[Status],"Concluído",SAÍDAS[Mês],H$5,SAÍDAS[Ano],$B$5,SAÍDAS[Subcategoria],$B813),SUMIFS(SAÍDAS[Valor],SAÍDAS[Categoria],$B$807,SAÍDAS[Mês],H$5,SAÍDAS[Ano],$B$5,SAÍDAS[Subcategoria],$B813))))</f>
        <v/>
      </c>
      <c r="I813" s="61" t="str">
        <f>IF($B813="","",IF($B$807="","",IF($F$4=1,SUMIFS(SAÍDAS[Valor],SAÍDAS[Categoria],$B$807,SAÍDAS[Status],"Concluído",SAÍDAS[Mês],I$5,SAÍDAS[Ano],$B$5,SAÍDAS[Subcategoria],$B813),SUMIFS(SAÍDAS[Valor],SAÍDAS[Categoria],$B$807,SAÍDAS[Mês],I$5,SAÍDAS[Ano],$B$5,SAÍDAS[Subcategoria],$B813))))</f>
        <v/>
      </c>
      <c r="J813" s="61" t="str">
        <f>IF($B813="","",IF($B$807="","",IF($F$4=1,SUMIFS(SAÍDAS[Valor],SAÍDAS[Categoria],$B$807,SAÍDAS[Status],"Concluído",SAÍDAS[Mês],J$5,SAÍDAS[Ano],$B$5,SAÍDAS[Subcategoria],$B813),SUMIFS(SAÍDAS[Valor],SAÍDAS[Categoria],$B$807,SAÍDAS[Mês],J$5,SAÍDAS[Ano],$B$5,SAÍDAS[Subcategoria],$B813))))</f>
        <v/>
      </c>
      <c r="K813" s="61" t="str">
        <f>IF($B813="","",IF($B$807="","",IF($F$4=1,SUMIFS(SAÍDAS[Valor],SAÍDAS[Categoria],$B$807,SAÍDAS[Status],"Concluído",SAÍDAS[Mês],K$5,SAÍDAS[Ano],$B$5,SAÍDAS[Subcategoria],$B813),SUMIFS(SAÍDAS[Valor],SAÍDAS[Categoria],$B$807,SAÍDAS[Mês],K$5,SAÍDAS[Ano],$B$5,SAÍDAS[Subcategoria],$B813))))</f>
        <v/>
      </c>
      <c r="L813" s="61" t="str">
        <f>IF($B813="","",IF($B$807="","",IF($F$4=1,SUMIFS(SAÍDAS[Valor],SAÍDAS[Categoria],$B$807,SAÍDAS[Status],"Concluído",SAÍDAS[Mês],L$5,SAÍDAS[Ano],$B$5,SAÍDAS[Subcategoria],$B813),SUMIFS(SAÍDAS[Valor],SAÍDAS[Categoria],$B$807,SAÍDAS[Mês],L$5,SAÍDAS[Ano],$B$5,SAÍDAS[Subcategoria],$B813))))</f>
        <v/>
      </c>
      <c r="M813" s="61" t="str">
        <f>IF($B813="","",IF($B$807="","",IF($F$4=1,SUMIFS(SAÍDAS[Valor],SAÍDAS[Categoria],$B$807,SAÍDAS[Status],"Concluído",SAÍDAS[Mês],M$5,SAÍDAS[Ano],$B$5,SAÍDAS[Subcategoria],$B813),SUMIFS(SAÍDAS[Valor],SAÍDAS[Categoria],$B$807,SAÍDAS[Mês],M$5,SAÍDAS[Ano],$B$5,SAÍDAS[Subcategoria],$B813))))</f>
        <v/>
      </c>
      <c r="N813" s="61" t="str">
        <f>IF($B813="","",IF($B$807="","",IF($F$4=1,SUMIFS(SAÍDAS[Valor],SAÍDAS[Categoria],$B$807,SAÍDAS[Status],"Concluído",SAÍDAS[Mês],N$5,SAÍDAS[Ano],$B$5,SAÍDAS[Subcategoria],$B813),SUMIFS(SAÍDAS[Valor],SAÍDAS[Categoria],$B$807,SAÍDAS[Mês],N$5,SAÍDAS[Ano],$B$5,SAÍDAS[Subcategoria],$B813))))</f>
        <v/>
      </c>
      <c r="O813" s="57">
        <f t="shared" si="37"/>
        <v>0</v>
      </c>
    </row>
    <row r="814" spans="2:15" x14ac:dyDescent="0.3">
      <c r="B814" s="93" t="str">
        <f>IF('PLANO DE CONTAS'!J167="","",'PLANO DE CONTAS'!J167)</f>
        <v/>
      </c>
      <c r="C814" s="61" t="str">
        <f>IF($B814="","",IF($B$807="","",IF($F$4=1,SUMIFS(SAÍDAS[Valor],SAÍDAS[Categoria],$B$807,SAÍDAS[Status],"Concluído",SAÍDAS[Mês],C$5,SAÍDAS[Ano],$B$5,SAÍDAS[Subcategoria],$B814),SUMIFS(SAÍDAS[Valor],SAÍDAS[Categoria],$B$807,SAÍDAS[Mês],C$5,SAÍDAS[Ano],$B$5,SAÍDAS[Subcategoria],$B814))))</f>
        <v/>
      </c>
      <c r="D814" s="61" t="str">
        <f>IF($B814="","",IF($B$807="","",IF($F$4=1,SUMIFS(SAÍDAS[Valor],SAÍDAS[Categoria],$B$807,SAÍDAS[Status],"Concluído",SAÍDAS[Mês],D$5,SAÍDAS[Ano],$B$5,SAÍDAS[Subcategoria],$B814),SUMIFS(SAÍDAS[Valor],SAÍDAS[Categoria],$B$807,SAÍDAS[Mês],D$5,SAÍDAS[Ano],$B$5,SAÍDAS[Subcategoria],$B814))))</f>
        <v/>
      </c>
      <c r="E814" s="61" t="str">
        <f>IF($B814="","",IF($B$807="","",IF($F$4=1,SUMIFS(SAÍDAS[Valor],SAÍDAS[Categoria],$B$807,SAÍDAS[Status],"Concluído",SAÍDAS[Mês],E$5,SAÍDAS[Ano],$B$5,SAÍDAS[Subcategoria],$B814),SUMIFS(SAÍDAS[Valor],SAÍDAS[Categoria],$B$807,SAÍDAS[Mês],E$5,SAÍDAS[Ano],$B$5,SAÍDAS[Subcategoria],$B814))))</f>
        <v/>
      </c>
      <c r="F814" s="61" t="str">
        <f>IF($B814="","",IF($B$807="","",IF($F$4=1,SUMIFS(SAÍDAS[Valor],SAÍDAS[Categoria],$B$807,SAÍDAS[Status],"Concluído",SAÍDAS[Mês],F$5,SAÍDAS[Ano],$B$5,SAÍDAS[Subcategoria],$B814),SUMIFS(SAÍDAS[Valor],SAÍDAS[Categoria],$B$807,SAÍDAS[Mês],F$5,SAÍDAS[Ano],$B$5,SAÍDAS[Subcategoria],$B814))))</f>
        <v/>
      </c>
      <c r="G814" s="61" t="str">
        <f>IF($B814="","",IF($B$807="","",IF($F$4=1,SUMIFS(SAÍDAS[Valor],SAÍDAS[Categoria],$B$807,SAÍDAS[Status],"Concluído",SAÍDAS[Mês],G$5,SAÍDAS[Ano],$B$5,SAÍDAS[Subcategoria],$B814),SUMIFS(SAÍDAS[Valor],SAÍDAS[Categoria],$B$807,SAÍDAS[Mês],G$5,SAÍDAS[Ano],$B$5,SAÍDAS[Subcategoria],$B814))))</f>
        <v/>
      </c>
      <c r="H814" s="61" t="str">
        <f>IF($B814="","",IF($B$807="","",IF($F$4=1,SUMIFS(SAÍDAS[Valor],SAÍDAS[Categoria],$B$807,SAÍDAS[Status],"Concluído",SAÍDAS[Mês],H$5,SAÍDAS[Ano],$B$5,SAÍDAS[Subcategoria],$B814),SUMIFS(SAÍDAS[Valor],SAÍDAS[Categoria],$B$807,SAÍDAS[Mês],H$5,SAÍDAS[Ano],$B$5,SAÍDAS[Subcategoria],$B814))))</f>
        <v/>
      </c>
      <c r="I814" s="61" t="str">
        <f>IF($B814="","",IF($B$807="","",IF($F$4=1,SUMIFS(SAÍDAS[Valor],SAÍDAS[Categoria],$B$807,SAÍDAS[Status],"Concluído",SAÍDAS[Mês],I$5,SAÍDAS[Ano],$B$5,SAÍDAS[Subcategoria],$B814),SUMIFS(SAÍDAS[Valor],SAÍDAS[Categoria],$B$807,SAÍDAS[Mês],I$5,SAÍDAS[Ano],$B$5,SAÍDAS[Subcategoria],$B814))))</f>
        <v/>
      </c>
      <c r="J814" s="61" t="str">
        <f>IF($B814="","",IF($B$807="","",IF($F$4=1,SUMIFS(SAÍDAS[Valor],SAÍDAS[Categoria],$B$807,SAÍDAS[Status],"Concluído",SAÍDAS[Mês],J$5,SAÍDAS[Ano],$B$5,SAÍDAS[Subcategoria],$B814),SUMIFS(SAÍDAS[Valor],SAÍDAS[Categoria],$B$807,SAÍDAS[Mês],J$5,SAÍDAS[Ano],$B$5,SAÍDAS[Subcategoria],$B814))))</f>
        <v/>
      </c>
      <c r="K814" s="61" t="str">
        <f>IF($B814="","",IF($B$807="","",IF($F$4=1,SUMIFS(SAÍDAS[Valor],SAÍDAS[Categoria],$B$807,SAÍDAS[Status],"Concluído",SAÍDAS[Mês],K$5,SAÍDAS[Ano],$B$5,SAÍDAS[Subcategoria],$B814),SUMIFS(SAÍDAS[Valor],SAÍDAS[Categoria],$B$807,SAÍDAS[Mês],K$5,SAÍDAS[Ano],$B$5,SAÍDAS[Subcategoria],$B814))))</f>
        <v/>
      </c>
      <c r="L814" s="61" t="str">
        <f>IF($B814="","",IF($B$807="","",IF($F$4=1,SUMIFS(SAÍDAS[Valor],SAÍDAS[Categoria],$B$807,SAÍDAS[Status],"Concluído",SAÍDAS[Mês],L$5,SAÍDAS[Ano],$B$5,SAÍDAS[Subcategoria],$B814),SUMIFS(SAÍDAS[Valor],SAÍDAS[Categoria],$B$807,SAÍDAS[Mês],L$5,SAÍDAS[Ano],$B$5,SAÍDAS[Subcategoria],$B814))))</f>
        <v/>
      </c>
      <c r="M814" s="61" t="str">
        <f>IF($B814="","",IF($B$807="","",IF($F$4=1,SUMIFS(SAÍDAS[Valor],SAÍDAS[Categoria],$B$807,SAÍDAS[Status],"Concluído",SAÍDAS[Mês],M$5,SAÍDAS[Ano],$B$5,SAÍDAS[Subcategoria],$B814),SUMIFS(SAÍDAS[Valor],SAÍDAS[Categoria],$B$807,SAÍDAS[Mês],M$5,SAÍDAS[Ano],$B$5,SAÍDAS[Subcategoria],$B814))))</f>
        <v/>
      </c>
      <c r="N814" s="61" t="str">
        <f>IF($B814="","",IF($B$807="","",IF($F$4=1,SUMIFS(SAÍDAS[Valor],SAÍDAS[Categoria],$B$807,SAÍDAS[Status],"Concluído",SAÍDAS[Mês],N$5,SAÍDAS[Ano],$B$5,SAÍDAS[Subcategoria],$B814),SUMIFS(SAÍDAS[Valor],SAÍDAS[Categoria],$B$807,SAÍDAS[Mês],N$5,SAÍDAS[Ano],$B$5,SAÍDAS[Subcategoria],$B814))))</f>
        <v/>
      </c>
      <c r="O814" s="57">
        <f t="shared" si="37"/>
        <v>0</v>
      </c>
    </row>
    <row r="815" spans="2:15" x14ac:dyDescent="0.3">
      <c r="B815" s="93" t="str">
        <f>IF('PLANO DE CONTAS'!J168="","",'PLANO DE CONTAS'!J168)</f>
        <v/>
      </c>
      <c r="C815" s="61" t="str">
        <f>IF($B815="","",IF($B$807="","",IF($F$4=1,SUMIFS(SAÍDAS[Valor],SAÍDAS[Categoria],$B$807,SAÍDAS[Status],"Concluído",SAÍDAS[Mês],C$5,SAÍDAS[Ano],$B$5,SAÍDAS[Subcategoria],$B815),SUMIFS(SAÍDAS[Valor],SAÍDAS[Categoria],$B$807,SAÍDAS[Mês],C$5,SAÍDAS[Ano],$B$5,SAÍDAS[Subcategoria],$B815))))</f>
        <v/>
      </c>
      <c r="D815" s="61" t="str">
        <f>IF($B815="","",IF($B$807="","",IF($F$4=1,SUMIFS(SAÍDAS[Valor],SAÍDAS[Categoria],$B$807,SAÍDAS[Status],"Concluído",SAÍDAS[Mês],D$5,SAÍDAS[Ano],$B$5,SAÍDAS[Subcategoria],$B815),SUMIFS(SAÍDAS[Valor],SAÍDAS[Categoria],$B$807,SAÍDAS[Mês],D$5,SAÍDAS[Ano],$B$5,SAÍDAS[Subcategoria],$B815))))</f>
        <v/>
      </c>
      <c r="E815" s="61" t="str">
        <f>IF($B815="","",IF($B$807="","",IF($F$4=1,SUMIFS(SAÍDAS[Valor],SAÍDAS[Categoria],$B$807,SAÍDAS[Status],"Concluído",SAÍDAS[Mês],E$5,SAÍDAS[Ano],$B$5,SAÍDAS[Subcategoria],$B815),SUMIFS(SAÍDAS[Valor],SAÍDAS[Categoria],$B$807,SAÍDAS[Mês],E$5,SAÍDAS[Ano],$B$5,SAÍDAS[Subcategoria],$B815))))</f>
        <v/>
      </c>
      <c r="F815" s="61" t="str">
        <f>IF($B815="","",IF($B$807="","",IF($F$4=1,SUMIFS(SAÍDAS[Valor],SAÍDAS[Categoria],$B$807,SAÍDAS[Status],"Concluído",SAÍDAS[Mês],F$5,SAÍDAS[Ano],$B$5,SAÍDAS[Subcategoria],$B815),SUMIFS(SAÍDAS[Valor],SAÍDAS[Categoria],$B$807,SAÍDAS[Mês],F$5,SAÍDAS[Ano],$B$5,SAÍDAS[Subcategoria],$B815))))</f>
        <v/>
      </c>
      <c r="G815" s="61" t="str">
        <f>IF($B815="","",IF($B$807="","",IF($F$4=1,SUMIFS(SAÍDAS[Valor],SAÍDAS[Categoria],$B$807,SAÍDAS[Status],"Concluído",SAÍDAS[Mês],G$5,SAÍDAS[Ano],$B$5,SAÍDAS[Subcategoria],$B815),SUMIFS(SAÍDAS[Valor],SAÍDAS[Categoria],$B$807,SAÍDAS[Mês],G$5,SAÍDAS[Ano],$B$5,SAÍDAS[Subcategoria],$B815))))</f>
        <v/>
      </c>
      <c r="H815" s="61" t="str">
        <f>IF($B815="","",IF($B$807="","",IF($F$4=1,SUMIFS(SAÍDAS[Valor],SAÍDAS[Categoria],$B$807,SAÍDAS[Status],"Concluído",SAÍDAS[Mês],H$5,SAÍDAS[Ano],$B$5,SAÍDAS[Subcategoria],$B815),SUMIFS(SAÍDAS[Valor],SAÍDAS[Categoria],$B$807,SAÍDAS[Mês],H$5,SAÍDAS[Ano],$B$5,SAÍDAS[Subcategoria],$B815))))</f>
        <v/>
      </c>
      <c r="I815" s="61" t="str">
        <f>IF($B815="","",IF($B$807="","",IF($F$4=1,SUMIFS(SAÍDAS[Valor],SAÍDAS[Categoria],$B$807,SAÍDAS[Status],"Concluído",SAÍDAS[Mês],I$5,SAÍDAS[Ano],$B$5,SAÍDAS[Subcategoria],$B815),SUMIFS(SAÍDAS[Valor],SAÍDAS[Categoria],$B$807,SAÍDAS[Mês],I$5,SAÍDAS[Ano],$B$5,SAÍDAS[Subcategoria],$B815))))</f>
        <v/>
      </c>
      <c r="J815" s="61" t="str">
        <f>IF($B815="","",IF($B$807="","",IF($F$4=1,SUMIFS(SAÍDAS[Valor],SAÍDAS[Categoria],$B$807,SAÍDAS[Status],"Concluído",SAÍDAS[Mês],J$5,SAÍDAS[Ano],$B$5,SAÍDAS[Subcategoria],$B815),SUMIFS(SAÍDAS[Valor],SAÍDAS[Categoria],$B$807,SAÍDAS[Mês],J$5,SAÍDAS[Ano],$B$5,SAÍDAS[Subcategoria],$B815))))</f>
        <v/>
      </c>
      <c r="K815" s="61" t="str">
        <f>IF($B815="","",IF($B$807="","",IF($F$4=1,SUMIFS(SAÍDAS[Valor],SAÍDAS[Categoria],$B$807,SAÍDAS[Status],"Concluído",SAÍDAS[Mês],K$5,SAÍDAS[Ano],$B$5,SAÍDAS[Subcategoria],$B815),SUMIFS(SAÍDAS[Valor],SAÍDAS[Categoria],$B$807,SAÍDAS[Mês],K$5,SAÍDAS[Ano],$B$5,SAÍDAS[Subcategoria],$B815))))</f>
        <v/>
      </c>
      <c r="L815" s="61" t="str">
        <f>IF($B815="","",IF($B$807="","",IF($F$4=1,SUMIFS(SAÍDAS[Valor],SAÍDAS[Categoria],$B$807,SAÍDAS[Status],"Concluído",SAÍDAS[Mês],L$5,SAÍDAS[Ano],$B$5,SAÍDAS[Subcategoria],$B815),SUMIFS(SAÍDAS[Valor],SAÍDAS[Categoria],$B$807,SAÍDAS[Mês],L$5,SAÍDAS[Ano],$B$5,SAÍDAS[Subcategoria],$B815))))</f>
        <v/>
      </c>
      <c r="M815" s="61" t="str">
        <f>IF($B815="","",IF($B$807="","",IF($F$4=1,SUMIFS(SAÍDAS[Valor],SAÍDAS[Categoria],$B$807,SAÍDAS[Status],"Concluído",SAÍDAS[Mês],M$5,SAÍDAS[Ano],$B$5,SAÍDAS[Subcategoria],$B815),SUMIFS(SAÍDAS[Valor],SAÍDAS[Categoria],$B$807,SAÍDAS[Mês],M$5,SAÍDAS[Ano],$B$5,SAÍDAS[Subcategoria],$B815))))</f>
        <v/>
      </c>
      <c r="N815" s="61" t="str">
        <f>IF($B815="","",IF($B$807="","",IF($F$4=1,SUMIFS(SAÍDAS[Valor],SAÍDAS[Categoria],$B$807,SAÍDAS[Status],"Concluído",SAÍDAS[Mês],N$5,SAÍDAS[Ano],$B$5,SAÍDAS[Subcategoria],$B815),SUMIFS(SAÍDAS[Valor],SAÍDAS[Categoria],$B$807,SAÍDAS[Mês],N$5,SAÍDAS[Ano],$B$5,SAÍDAS[Subcategoria],$B815))))</f>
        <v/>
      </c>
      <c r="O815" s="57">
        <f t="shared" si="37"/>
        <v>0</v>
      </c>
    </row>
    <row r="816" spans="2:15" x14ac:dyDescent="0.3">
      <c r="B816" s="93" t="str">
        <f>IF('PLANO DE CONTAS'!J169="","",'PLANO DE CONTAS'!J169)</f>
        <v/>
      </c>
      <c r="C816" s="61" t="str">
        <f>IF($B816="","",IF($B$807="","",IF($F$4=1,SUMIFS(SAÍDAS[Valor],SAÍDAS[Categoria],$B$807,SAÍDAS[Status],"Concluído",SAÍDAS[Mês],C$5,SAÍDAS[Ano],$B$5,SAÍDAS[Subcategoria],$B816),SUMIFS(SAÍDAS[Valor],SAÍDAS[Categoria],$B$807,SAÍDAS[Mês],C$5,SAÍDAS[Ano],$B$5,SAÍDAS[Subcategoria],$B816))))</f>
        <v/>
      </c>
      <c r="D816" s="61" t="str">
        <f>IF($B816="","",IF($B$807="","",IF($F$4=1,SUMIFS(SAÍDAS[Valor],SAÍDAS[Categoria],$B$807,SAÍDAS[Status],"Concluído",SAÍDAS[Mês],D$5,SAÍDAS[Ano],$B$5,SAÍDAS[Subcategoria],$B816),SUMIFS(SAÍDAS[Valor],SAÍDAS[Categoria],$B$807,SAÍDAS[Mês],D$5,SAÍDAS[Ano],$B$5,SAÍDAS[Subcategoria],$B816))))</f>
        <v/>
      </c>
      <c r="E816" s="61" t="str">
        <f>IF($B816="","",IF($B$807="","",IF($F$4=1,SUMIFS(SAÍDAS[Valor],SAÍDAS[Categoria],$B$807,SAÍDAS[Status],"Concluído",SAÍDAS[Mês],E$5,SAÍDAS[Ano],$B$5,SAÍDAS[Subcategoria],$B816),SUMIFS(SAÍDAS[Valor],SAÍDAS[Categoria],$B$807,SAÍDAS[Mês],E$5,SAÍDAS[Ano],$B$5,SAÍDAS[Subcategoria],$B816))))</f>
        <v/>
      </c>
      <c r="F816" s="61" t="str">
        <f>IF($B816="","",IF($B$807="","",IF($F$4=1,SUMIFS(SAÍDAS[Valor],SAÍDAS[Categoria],$B$807,SAÍDAS[Status],"Concluído",SAÍDAS[Mês],F$5,SAÍDAS[Ano],$B$5,SAÍDAS[Subcategoria],$B816),SUMIFS(SAÍDAS[Valor],SAÍDAS[Categoria],$B$807,SAÍDAS[Mês],F$5,SAÍDAS[Ano],$B$5,SAÍDAS[Subcategoria],$B816))))</f>
        <v/>
      </c>
      <c r="G816" s="61" t="str">
        <f>IF($B816="","",IF($B$807="","",IF($F$4=1,SUMIFS(SAÍDAS[Valor],SAÍDAS[Categoria],$B$807,SAÍDAS[Status],"Concluído",SAÍDAS[Mês],G$5,SAÍDAS[Ano],$B$5,SAÍDAS[Subcategoria],$B816),SUMIFS(SAÍDAS[Valor],SAÍDAS[Categoria],$B$807,SAÍDAS[Mês],G$5,SAÍDAS[Ano],$B$5,SAÍDAS[Subcategoria],$B816))))</f>
        <v/>
      </c>
      <c r="H816" s="61" t="str">
        <f>IF($B816="","",IF($B$807="","",IF($F$4=1,SUMIFS(SAÍDAS[Valor],SAÍDAS[Categoria],$B$807,SAÍDAS[Status],"Concluído",SAÍDAS[Mês],H$5,SAÍDAS[Ano],$B$5,SAÍDAS[Subcategoria],$B816),SUMIFS(SAÍDAS[Valor],SAÍDAS[Categoria],$B$807,SAÍDAS[Mês],H$5,SAÍDAS[Ano],$B$5,SAÍDAS[Subcategoria],$B816))))</f>
        <v/>
      </c>
      <c r="I816" s="61" t="str">
        <f>IF($B816="","",IF($B$807="","",IF($F$4=1,SUMIFS(SAÍDAS[Valor],SAÍDAS[Categoria],$B$807,SAÍDAS[Status],"Concluído",SAÍDAS[Mês],I$5,SAÍDAS[Ano],$B$5,SAÍDAS[Subcategoria],$B816),SUMIFS(SAÍDAS[Valor],SAÍDAS[Categoria],$B$807,SAÍDAS[Mês],I$5,SAÍDAS[Ano],$B$5,SAÍDAS[Subcategoria],$B816))))</f>
        <v/>
      </c>
      <c r="J816" s="61" t="str">
        <f>IF($B816="","",IF($B$807="","",IF($F$4=1,SUMIFS(SAÍDAS[Valor],SAÍDAS[Categoria],$B$807,SAÍDAS[Status],"Concluído",SAÍDAS[Mês],J$5,SAÍDAS[Ano],$B$5,SAÍDAS[Subcategoria],$B816),SUMIFS(SAÍDAS[Valor],SAÍDAS[Categoria],$B$807,SAÍDAS[Mês],J$5,SAÍDAS[Ano],$B$5,SAÍDAS[Subcategoria],$B816))))</f>
        <v/>
      </c>
      <c r="K816" s="61" t="str">
        <f>IF($B816="","",IF($B$807="","",IF($F$4=1,SUMIFS(SAÍDAS[Valor],SAÍDAS[Categoria],$B$807,SAÍDAS[Status],"Concluído",SAÍDAS[Mês],K$5,SAÍDAS[Ano],$B$5,SAÍDAS[Subcategoria],$B816),SUMIFS(SAÍDAS[Valor],SAÍDAS[Categoria],$B$807,SAÍDAS[Mês],K$5,SAÍDAS[Ano],$B$5,SAÍDAS[Subcategoria],$B816))))</f>
        <v/>
      </c>
      <c r="L816" s="61" t="str">
        <f>IF($B816="","",IF($B$807="","",IF($F$4=1,SUMIFS(SAÍDAS[Valor],SAÍDAS[Categoria],$B$807,SAÍDAS[Status],"Concluído",SAÍDAS[Mês],L$5,SAÍDAS[Ano],$B$5,SAÍDAS[Subcategoria],$B816),SUMIFS(SAÍDAS[Valor],SAÍDAS[Categoria],$B$807,SAÍDAS[Mês],L$5,SAÍDAS[Ano],$B$5,SAÍDAS[Subcategoria],$B816))))</f>
        <v/>
      </c>
      <c r="M816" s="61" t="str">
        <f>IF($B816="","",IF($B$807="","",IF($F$4=1,SUMIFS(SAÍDAS[Valor],SAÍDAS[Categoria],$B$807,SAÍDAS[Status],"Concluído",SAÍDAS[Mês],M$5,SAÍDAS[Ano],$B$5,SAÍDAS[Subcategoria],$B816),SUMIFS(SAÍDAS[Valor],SAÍDAS[Categoria],$B$807,SAÍDAS[Mês],M$5,SAÍDAS[Ano],$B$5,SAÍDAS[Subcategoria],$B816))))</f>
        <v/>
      </c>
      <c r="N816" s="61" t="str">
        <f>IF($B816="","",IF($B$807="","",IF($F$4=1,SUMIFS(SAÍDAS[Valor],SAÍDAS[Categoria],$B$807,SAÍDAS[Status],"Concluído",SAÍDAS[Mês],N$5,SAÍDAS[Ano],$B$5,SAÍDAS[Subcategoria],$B816),SUMIFS(SAÍDAS[Valor],SAÍDAS[Categoria],$B$807,SAÍDAS[Mês],N$5,SAÍDAS[Ano],$B$5,SAÍDAS[Subcategoria],$B816))))</f>
        <v/>
      </c>
      <c r="O816" s="57">
        <f t="shared" si="37"/>
        <v>0</v>
      </c>
    </row>
    <row r="817" spans="2:15" x14ac:dyDescent="0.3">
      <c r="B817" s="93" t="str">
        <f>IF('PLANO DE CONTAS'!J170="","",'PLANO DE CONTAS'!J170)</f>
        <v/>
      </c>
      <c r="C817" s="61" t="str">
        <f>IF($B817="","",IF($B$807="","",IF($F$4=1,SUMIFS(SAÍDAS[Valor],SAÍDAS[Categoria],$B$807,SAÍDAS[Status],"Concluído",SAÍDAS[Mês],C$5,SAÍDAS[Ano],$B$5,SAÍDAS[Subcategoria],$B817),SUMIFS(SAÍDAS[Valor],SAÍDAS[Categoria],$B$807,SAÍDAS[Mês],C$5,SAÍDAS[Ano],$B$5,SAÍDAS[Subcategoria],$B817))))</f>
        <v/>
      </c>
      <c r="D817" s="61" t="str">
        <f>IF($B817="","",IF($B$807="","",IF($F$4=1,SUMIFS(SAÍDAS[Valor],SAÍDAS[Categoria],$B$807,SAÍDAS[Status],"Concluído",SAÍDAS[Mês],D$5,SAÍDAS[Ano],$B$5,SAÍDAS[Subcategoria],$B817),SUMIFS(SAÍDAS[Valor],SAÍDAS[Categoria],$B$807,SAÍDAS[Mês],D$5,SAÍDAS[Ano],$B$5,SAÍDAS[Subcategoria],$B817))))</f>
        <v/>
      </c>
      <c r="E817" s="61" t="str">
        <f>IF($B817="","",IF($B$807="","",IF($F$4=1,SUMIFS(SAÍDAS[Valor],SAÍDAS[Categoria],$B$807,SAÍDAS[Status],"Concluído",SAÍDAS[Mês],E$5,SAÍDAS[Ano],$B$5,SAÍDAS[Subcategoria],$B817),SUMIFS(SAÍDAS[Valor],SAÍDAS[Categoria],$B$807,SAÍDAS[Mês],E$5,SAÍDAS[Ano],$B$5,SAÍDAS[Subcategoria],$B817))))</f>
        <v/>
      </c>
      <c r="F817" s="61" t="str">
        <f>IF($B817="","",IF($B$807="","",IF($F$4=1,SUMIFS(SAÍDAS[Valor],SAÍDAS[Categoria],$B$807,SAÍDAS[Status],"Concluído",SAÍDAS[Mês],F$5,SAÍDAS[Ano],$B$5,SAÍDAS[Subcategoria],$B817),SUMIFS(SAÍDAS[Valor],SAÍDAS[Categoria],$B$807,SAÍDAS[Mês],F$5,SAÍDAS[Ano],$B$5,SAÍDAS[Subcategoria],$B817))))</f>
        <v/>
      </c>
      <c r="G817" s="61" t="str">
        <f>IF($B817="","",IF($B$807="","",IF($F$4=1,SUMIFS(SAÍDAS[Valor],SAÍDAS[Categoria],$B$807,SAÍDAS[Status],"Concluído",SAÍDAS[Mês],G$5,SAÍDAS[Ano],$B$5,SAÍDAS[Subcategoria],$B817),SUMIFS(SAÍDAS[Valor],SAÍDAS[Categoria],$B$807,SAÍDAS[Mês],G$5,SAÍDAS[Ano],$B$5,SAÍDAS[Subcategoria],$B817))))</f>
        <v/>
      </c>
      <c r="H817" s="61" t="str">
        <f>IF($B817="","",IF($B$807="","",IF($F$4=1,SUMIFS(SAÍDAS[Valor],SAÍDAS[Categoria],$B$807,SAÍDAS[Status],"Concluído",SAÍDAS[Mês],H$5,SAÍDAS[Ano],$B$5,SAÍDAS[Subcategoria],$B817),SUMIFS(SAÍDAS[Valor],SAÍDAS[Categoria],$B$807,SAÍDAS[Mês],H$5,SAÍDAS[Ano],$B$5,SAÍDAS[Subcategoria],$B817))))</f>
        <v/>
      </c>
      <c r="I817" s="61" t="str">
        <f>IF($B817="","",IF($B$807="","",IF($F$4=1,SUMIFS(SAÍDAS[Valor],SAÍDAS[Categoria],$B$807,SAÍDAS[Status],"Concluído",SAÍDAS[Mês],I$5,SAÍDAS[Ano],$B$5,SAÍDAS[Subcategoria],$B817),SUMIFS(SAÍDAS[Valor],SAÍDAS[Categoria],$B$807,SAÍDAS[Mês],I$5,SAÍDAS[Ano],$B$5,SAÍDAS[Subcategoria],$B817))))</f>
        <v/>
      </c>
      <c r="J817" s="61" t="str">
        <f>IF($B817="","",IF($B$807="","",IF($F$4=1,SUMIFS(SAÍDAS[Valor],SAÍDAS[Categoria],$B$807,SAÍDAS[Status],"Concluído",SAÍDAS[Mês],J$5,SAÍDAS[Ano],$B$5,SAÍDAS[Subcategoria],$B817),SUMIFS(SAÍDAS[Valor],SAÍDAS[Categoria],$B$807,SAÍDAS[Mês],J$5,SAÍDAS[Ano],$B$5,SAÍDAS[Subcategoria],$B817))))</f>
        <v/>
      </c>
      <c r="K817" s="61" t="str">
        <f>IF($B817="","",IF($B$807="","",IF($F$4=1,SUMIFS(SAÍDAS[Valor],SAÍDAS[Categoria],$B$807,SAÍDAS[Status],"Concluído",SAÍDAS[Mês],K$5,SAÍDAS[Ano],$B$5,SAÍDAS[Subcategoria],$B817),SUMIFS(SAÍDAS[Valor],SAÍDAS[Categoria],$B$807,SAÍDAS[Mês],K$5,SAÍDAS[Ano],$B$5,SAÍDAS[Subcategoria],$B817))))</f>
        <v/>
      </c>
      <c r="L817" s="61" t="str">
        <f>IF($B817="","",IF($B$807="","",IF($F$4=1,SUMIFS(SAÍDAS[Valor],SAÍDAS[Categoria],$B$807,SAÍDAS[Status],"Concluído",SAÍDAS[Mês],L$5,SAÍDAS[Ano],$B$5,SAÍDAS[Subcategoria],$B817),SUMIFS(SAÍDAS[Valor],SAÍDAS[Categoria],$B$807,SAÍDAS[Mês],L$5,SAÍDAS[Ano],$B$5,SAÍDAS[Subcategoria],$B817))))</f>
        <v/>
      </c>
      <c r="M817" s="61" t="str">
        <f>IF($B817="","",IF($B$807="","",IF($F$4=1,SUMIFS(SAÍDAS[Valor],SAÍDAS[Categoria],$B$807,SAÍDAS[Status],"Concluído",SAÍDAS[Mês],M$5,SAÍDAS[Ano],$B$5,SAÍDAS[Subcategoria],$B817),SUMIFS(SAÍDAS[Valor],SAÍDAS[Categoria],$B$807,SAÍDAS[Mês],M$5,SAÍDAS[Ano],$B$5,SAÍDAS[Subcategoria],$B817))))</f>
        <v/>
      </c>
      <c r="N817" s="61" t="str">
        <f>IF($B817="","",IF($B$807="","",IF($F$4=1,SUMIFS(SAÍDAS[Valor],SAÍDAS[Categoria],$B$807,SAÍDAS[Status],"Concluído",SAÍDAS[Mês],N$5,SAÍDAS[Ano],$B$5,SAÍDAS[Subcategoria],$B817),SUMIFS(SAÍDAS[Valor],SAÍDAS[Categoria],$B$807,SAÍDAS[Mês],N$5,SAÍDAS[Ano],$B$5,SAÍDAS[Subcategoria],$B817))))</f>
        <v/>
      </c>
      <c r="O817" s="57">
        <f t="shared" si="37"/>
        <v>0</v>
      </c>
    </row>
    <row r="818" spans="2:15" x14ac:dyDescent="0.3">
      <c r="B818" s="93" t="str">
        <f>IF('PLANO DE CONTAS'!J171="","",'PLANO DE CONTAS'!J171)</f>
        <v/>
      </c>
      <c r="C818" s="61" t="str">
        <f>IF($B818="","",IF($B$807="","",IF($F$4=1,SUMIFS(SAÍDAS[Valor],SAÍDAS[Categoria],$B$807,SAÍDAS[Status],"Concluído",SAÍDAS[Mês],C$5,SAÍDAS[Ano],$B$5,SAÍDAS[Subcategoria],$B818),SUMIFS(SAÍDAS[Valor],SAÍDAS[Categoria],$B$807,SAÍDAS[Mês],C$5,SAÍDAS[Ano],$B$5,SAÍDAS[Subcategoria],$B818))))</f>
        <v/>
      </c>
      <c r="D818" s="61" t="str">
        <f>IF($B818="","",IF($B$807="","",IF($F$4=1,SUMIFS(SAÍDAS[Valor],SAÍDAS[Categoria],$B$807,SAÍDAS[Status],"Concluído",SAÍDAS[Mês],D$5,SAÍDAS[Ano],$B$5,SAÍDAS[Subcategoria],$B818),SUMIFS(SAÍDAS[Valor],SAÍDAS[Categoria],$B$807,SAÍDAS[Mês],D$5,SAÍDAS[Ano],$B$5,SAÍDAS[Subcategoria],$B818))))</f>
        <v/>
      </c>
      <c r="E818" s="61" t="str">
        <f>IF($B818="","",IF($B$807="","",IF($F$4=1,SUMIFS(SAÍDAS[Valor],SAÍDAS[Categoria],$B$807,SAÍDAS[Status],"Concluído",SAÍDAS[Mês],E$5,SAÍDAS[Ano],$B$5,SAÍDAS[Subcategoria],$B818),SUMIFS(SAÍDAS[Valor],SAÍDAS[Categoria],$B$807,SAÍDAS[Mês],E$5,SAÍDAS[Ano],$B$5,SAÍDAS[Subcategoria],$B818))))</f>
        <v/>
      </c>
      <c r="F818" s="61" t="str">
        <f>IF($B818="","",IF($B$807="","",IF($F$4=1,SUMIFS(SAÍDAS[Valor],SAÍDAS[Categoria],$B$807,SAÍDAS[Status],"Concluído",SAÍDAS[Mês],F$5,SAÍDAS[Ano],$B$5,SAÍDAS[Subcategoria],$B818),SUMIFS(SAÍDAS[Valor],SAÍDAS[Categoria],$B$807,SAÍDAS[Mês],F$5,SAÍDAS[Ano],$B$5,SAÍDAS[Subcategoria],$B818))))</f>
        <v/>
      </c>
      <c r="G818" s="61" t="str">
        <f>IF($B818="","",IF($B$807="","",IF($F$4=1,SUMIFS(SAÍDAS[Valor],SAÍDAS[Categoria],$B$807,SAÍDAS[Status],"Concluído",SAÍDAS[Mês],G$5,SAÍDAS[Ano],$B$5,SAÍDAS[Subcategoria],$B818),SUMIFS(SAÍDAS[Valor],SAÍDAS[Categoria],$B$807,SAÍDAS[Mês],G$5,SAÍDAS[Ano],$B$5,SAÍDAS[Subcategoria],$B818))))</f>
        <v/>
      </c>
      <c r="H818" s="61" t="str">
        <f>IF($B818="","",IF($B$807="","",IF($F$4=1,SUMIFS(SAÍDAS[Valor],SAÍDAS[Categoria],$B$807,SAÍDAS[Status],"Concluído",SAÍDAS[Mês],H$5,SAÍDAS[Ano],$B$5,SAÍDAS[Subcategoria],$B818),SUMIFS(SAÍDAS[Valor],SAÍDAS[Categoria],$B$807,SAÍDAS[Mês],H$5,SAÍDAS[Ano],$B$5,SAÍDAS[Subcategoria],$B818))))</f>
        <v/>
      </c>
      <c r="I818" s="61" t="str">
        <f>IF($B818="","",IF($B$807="","",IF($F$4=1,SUMIFS(SAÍDAS[Valor],SAÍDAS[Categoria],$B$807,SAÍDAS[Status],"Concluído",SAÍDAS[Mês],I$5,SAÍDAS[Ano],$B$5,SAÍDAS[Subcategoria],$B818),SUMIFS(SAÍDAS[Valor],SAÍDAS[Categoria],$B$807,SAÍDAS[Mês],I$5,SAÍDAS[Ano],$B$5,SAÍDAS[Subcategoria],$B818))))</f>
        <v/>
      </c>
      <c r="J818" s="61" t="str">
        <f>IF($B818="","",IF($B$807="","",IF($F$4=1,SUMIFS(SAÍDAS[Valor],SAÍDAS[Categoria],$B$807,SAÍDAS[Status],"Concluído",SAÍDAS[Mês],J$5,SAÍDAS[Ano],$B$5,SAÍDAS[Subcategoria],$B818),SUMIFS(SAÍDAS[Valor],SAÍDAS[Categoria],$B$807,SAÍDAS[Mês],J$5,SAÍDAS[Ano],$B$5,SAÍDAS[Subcategoria],$B818))))</f>
        <v/>
      </c>
      <c r="K818" s="61" t="str">
        <f>IF($B818="","",IF($B$807="","",IF($F$4=1,SUMIFS(SAÍDAS[Valor],SAÍDAS[Categoria],$B$807,SAÍDAS[Status],"Concluído",SAÍDAS[Mês],K$5,SAÍDAS[Ano],$B$5,SAÍDAS[Subcategoria],$B818),SUMIFS(SAÍDAS[Valor],SAÍDAS[Categoria],$B$807,SAÍDAS[Mês],K$5,SAÍDAS[Ano],$B$5,SAÍDAS[Subcategoria],$B818))))</f>
        <v/>
      </c>
      <c r="L818" s="61" t="str">
        <f>IF($B818="","",IF($B$807="","",IF($F$4=1,SUMIFS(SAÍDAS[Valor],SAÍDAS[Categoria],$B$807,SAÍDAS[Status],"Concluído",SAÍDAS[Mês],L$5,SAÍDAS[Ano],$B$5,SAÍDAS[Subcategoria],$B818),SUMIFS(SAÍDAS[Valor],SAÍDAS[Categoria],$B$807,SAÍDAS[Mês],L$5,SAÍDAS[Ano],$B$5,SAÍDAS[Subcategoria],$B818))))</f>
        <v/>
      </c>
      <c r="M818" s="61" t="str">
        <f>IF($B818="","",IF($B$807="","",IF($F$4=1,SUMIFS(SAÍDAS[Valor],SAÍDAS[Categoria],$B$807,SAÍDAS[Status],"Concluído",SAÍDAS[Mês],M$5,SAÍDAS[Ano],$B$5,SAÍDAS[Subcategoria],$B818),SUMIFS(SAÍDAS[Valor],SAÍDAS[Categoria],$B$807,SAÍDAS[Mês],M$5,SAÍDAS[Ano],$B$5,SAÍDAS[Subcategoria],$B818))))</f>
        <v/>
      </c>
      <c r="N818" s="61" t="str">
        <f>IF($B818="","",IF($B$807="","",IF($F$4=1,SUMIFS(SAÍDAS[Valor],SAÍDAS[Categoria],$B$807,SAÍDAS[Status],"Concluído",SAÍDAS[Mês],N$5,SAÍDAS[Ano],$B$5,SAÍDAS[Subcategoria],$B818),SUMIFS(SAÍDAS[Valor],SAÍDAS[Categoria],$B$807,SAÍDAS[Mês],N$5,SAÍDAS[Ano],$B$5,SAÍDAS[Subcategoria],$B818))))</f>
        <v/>
      </c>
      <c r="O818" s="57">
        <f t="shared" si="37"/>
        <v>0</v>
      </c>
    </row>
    <row r="819" spans="2:15" x14ac:dyDescent="0.3">
      <c r="B819" s="93" t="str">
        <f>IF('PLANO DE CONTAS'!J172="","",'PLANO DE CONTAS'!J172)</f>
        <v/>
      </c>
      <c r="C819" s="61" t="str">
        <f>IF($B819="","",IF($B$807="","",IF($F$4=1,SUMIFS(SAÍDAS[Valor],SAÍDAS[Categoria],$B$807,SAÍDAS[Status],"Concluído",SAÍDAS[Mês],C$5,SAÍDAS[Ano],$B$5,SAÍDAS[Subcategoria],$B819),SUMIFS(SAÍDAS[Valor],SAÍDAS[Categoria],$B$807,SAÍDAS[Mês],C$5,SAÍDAS[Ano],$B$5,SAÍDAS[Subcategoria],$B819))))</f>
        <v/>
      </c>
      <c r="D819" s="61" t="str">
        <f>IF($B819="","",IF($B$807="","",IF($F$4=1,SUMIFS(SAÍDAS[Valor],SAÍDAS[Categoria],$B$807,SAÍDAS[Status],"Concluído",SAÍDAS[Mês],D$5,SAÍDAS[Ano],$B$5,SAÍDAS[Subcategoria],$B819),SUMIFS(SAÍDAS[Valor],SAÍDAS[Categoria],$B$807,SAÍDAS[Mês],D$5,SAÍDAS[Ano],$B$5,SAÍDAS[Subcategoria],$B819))))</f>
        <v/>
      </c>
      <c r="E819" s="61" t="str">
        <f>IF($B819="","",IF($B$807="","",IF($F$4=1,SUMIFS(SAÍDAS[Valor],SAÍDAS[Categoria],$B$807,SAÍDAS[Status],"Concluído",SAÍDAS[Mês],E$5,SAÍDAS[Ano],$B$5,SAÍDAS[Subcategoria],$B819),SUMIFS(SAÍDAS[Valor],SAÍDAS[Categoria],$B$807,SAÍDAS[Mês],E$5,SAÍDAS[Ano],$B$5,SAÍDAS[Subcategoria],$B819))))</f>
        <v/>
      </c>
      <c r="F819" s="61" t="str">
        <f>IF($B819="","",IF($B$807="","",IF($F$4=1,SUMIFS(SAÍDAS[Valor],SAÍDAS[Categoria],$B$807,SAÍDAS[Status],"Concluído",SAÍDAS[Mês],F$5,SAÍDAS[Ano],$B$5,SAÍDAS[Subcategoria],$B819),SUMIFS(SAÍDAS[Valor],SAÍDAS[Categoria],$B$807,SAÍDAS[Mês],F$5,SAÍDAS[Ano],$B$5,SAÍDAS[Subcategoria],$B819))))</f>
        <v/>
      </c>
      <c r="G819" s="61" t="str">
        <f>IF($B819="","",IF($B$807="","",IF($F$4=1,SUMIFS(SAÍDAS[Valor],SAÍDAS[Categoria],$B$807,SAÍDAS[Status],"Concluído",SAÍDAS[Mês],G$5,SAÍDAS[Ano],$B$5,SAÍDAS[Subcategoria],$B819),SUMIFS(SAÍDAS[Valor],SAÍDAS[Categoria],$B$807,SAÍDAS[Mês],G$5,SAÍDAS[Ano],$B$5,SAÍDAS[Subcategoria],$B819))))</f>
        <v/>
      </c>
      <c r="H819" s="61" t="str">
        <f>IF($B819="","",IF($B$807="","",IF($F$4=1,SUMIFS(SAÍDAS[Valor],SAÍDAS[Categoria],$B$807,SAÍDAS[Status],"Concluído",SAÍDAS[Mês],H$5,SAÍDAS[Ano],$B$5,SAÍDAS[Subcategoria],$B819),SUMIFS(SAÍDAS[Valor],SAÍDAS[Categoria],$B$807,SAÍDAS[Mês],H$5,SAÍDAS[Ano],$B$5,SAÍDAS[Subcategoria],$B819))))</f>
        <v/>
      </c>
      <c r="I819" s="61" t="str">
        <f>IF($B819="","",IF($B$807="","",IF($F$4=1,SUMIFS(SAÍDAS[Valor],SAÍDAS[Categoria],$B$807,SAÍDAS[Status],"Concluído",SAÍDAS[Mês],I$5,SAÍDAS[Ano],$B$5,SAÍDAS[Subcategoria],$B819),SUMIFS(SAÍDAS[Valor],SAÍDAS[Categoria],$B$807,SAÍDAS[Mês],I$5,SAÍDAS[Ano],$B$5,SAÍDAS[Subcategoria],$B819))))</f>
        <v/>
      </c>
      <c r="J819" s="61" t="str">
        <f>IF($B819="","",IF($B$807="","",IF($F$4=1,SUMIFS(SAÍDAS[Valor],SAÍDAS[Categoria],$B$807,SAÍDAS[Status],"Concluído",SAÍDAS[Mês],J$5,SAÍDAS[Ano],$B$5,SAÍDAS[Subcategoria],$B819),SUMIFS(SAÍDAS[Valor],SAÍDAS[Categoria],$B$807,SAÍDAS[Mês],J$5,SAÍDAS[Ano],$B$5,SAÍDAS[Subcategoria],$B819))))</f>
        <v/>
      </c>
      <c r="K819" s="61" t="str">
        <f>IF($B819="","",IF($B$807="","",IF($F$4=1,SUMIFS(SAÍDAS[Valor],SAÍDAS[Categoria],$B$807,SAÍDAS[Status],"Concluído",SAÍDAS[Mês],K$5,SAÍDAS[Ano],$B$5,SAÍDAS[Subcategoria],$B819),SUMIFS(SAÍDAS[Valor],SAÍDAS[Categoria],$B$807,SAÍDAS[Mês],K$5,SAÍDAS[Ano],$B$5,SAÍDAS[Subcategoria],$B819))))</f>
        <v/>
      </c>
      <c r="L819" s="61" t="str">
        <f>IF($B819="","",IF($B$807="","",IF($F$4=1,SUMIFS(SAÍDAS[Valor],SAÍDAS[Categoria],$B$807,SAÍDAS[Status],"Concluído",SAÍDAS[Mês],L$5,SAÍDAS[Ano],$B$5,SAÍDAS[Subcategoria],$B819),SUMIFS(SAÍDAS[Valor],SAÍDAS[Categoria],$B$807,SAÍDAS[Mês],L$5,SAÍDAS[Ano],$B$5,SAÍDAS[Subcategoria],$B819))))</f>
        <v/>
      </c>
      <c r="M819" s="61" t="str">
        <f>IF($B819="","",IF($B$807="","",IF($F$4=1,SUMIFS(SAÍDAS[Valor],SAÍDAS[Categoria],$B$807,SAÍDAS[Status],"Concluído",SAÍDAS[Mês],M$5,SAÍDAS[Ano],$B$5,SAÍDAS[Subcategoria],$B819),SUMIFS(SAÍDAS[Valor],SAÍDAS[Categoria],$B$807,SAÍDAS[Mês],M$5,SAÍDAS[Ano],$B$5,SAÍDAS[Subcategoria],$B819))))</f>
        <v/>
      </c>
      <c r="N819" s="61" t="str">
        <f>IF($B819="","",IF($B$807="","",IF($F$4=1,SUMIFS(SAÍDAS[Valor],SAÍDAS[Categoria],$B$807,SAÍDAS[Status],"Concluído",SAÍDAS[Mês],N$5,SAÍDAS[Ano],$B$5,SAÍDAS[Subcategoria],$B819),SUMIFS(SAÍDAS[Valor],SAÍDAS[Categoria],$B$807,SAÍDAS[Mês],N$5,SAÍDAS[Ano],$B$5,SAÍDAS[Subcategoria],$B819))))</f>
        <v/>
      </c>
      <c r="O819" s="57">
        <f t="shared" si="37"/>
        <v>0</v>
      </c>
    </row>
    <row r="820" spans="2:15" x14ac:dyDescent="0.3">
      <c r="B820" s="93" t="str">
        <f>IF('PLANO DE CONTAS'!J173="","",'PLANO DE CONTAS'!J173)</f>
        <v/>
      </c>
      <c r="C820" s="61" t="str">
        <f>IF($B820="","",IF($B$807="","",IF($F$4=1,SUMIFS(SAÍDAS[Valor],SAÍDAS[Categoria],$B$807,SAÍDAS[Status],"Concluído",SAÍDAS[Mês],C$5,SAÍDAS[Ano],$B$5,SAÍDAS[Subcategoria],$B820),SUMIFS(SAÍDAS[Valor],SAÍDAS[Categoria],$B$807,SAÍDAS[Mês],C$5,SAÍDAS[Ano],$B$5,SAÍDAS[Subcategoria],$B820))))</f>
        <v/>
      </c>
      <c r="D820" s="61" t="str">
        <f>IF($B820="","",IF($B$807="","",IF($F$4=1,SUMIFS(SAÍDAS[Valor],SAÍDAS[Categoria],$B$807,SAÍDAS[Status],"Concluído",SAÍDAS[Mês],D$5,SAÍDAS[Ano],$B$5,SAÍDAS[Subcategoria],$B820),SUMIFS(SAÍDAS[Valor],SAÍDAS[Categoria],$B$807,SAÍDAS[Mês],D$5,SAÍDAS[Ano],$B$5,SAÍDAS[Subcategoria],$B820))))</f>
        <v/>
      </c>
      <c r="E820" s="61" t="str">
        <f>IF($B820="","",IF($B$807="","",IF($F$4=1,SUMIFS(SAÍDAS[Valor],SAÍDAS[Categoria],$B$807,SAÍDAS[Status],"Concluído",SAÍDAS[Mês],E$5,SAÍDAS[Ano],$B$5,SAÍDAS[Subcategoria],$B820),SUMIFS(SAÍDAS[Valor],SAÍDAS[Categoria],$B$807,SAÍDAS[Mês],E$5,SAÍDAS[Ano],$B$5,SAÍDAS[Subcategoria],$B820))))</f>
        <v/>
      </c>
      <c r="F820" s="61" t="str">
        <f>IF($B820="","",IF($B$807="","",IF($F$4=1,SUMIFS(SAÍDAS[Valor],SAÍDAS[Categoria],$B$807,SAÍDAS[Status],"Concluído",SAÍDAS[Mês],F$5,SAÍDAS[Ano],$B$5,SAÍDAS[Subcategoria],$B820),SUMIFS(SAÍDAS[Valor],SAÍDAS[Categoria],$B$807,SAÍDAS[Mês],F$5,SAÍDAS[Ano],$B$5,SAÍDAS[Subcategoria],$B820))))</f>
        <v/>
      </c>
      <c r="G820" s="61" t="str">
        <f>IF($B820="","",IF($B$807="","",IF($F$4=1,SUMIFS(SAÍDAS[Valor],SAÍDAS[Categoria],$B$807,SAÍDAS[Status],"Concluído",SAÍDAS[Mês],G$5,SAÍDAS[Ano],$B$5,SAÍDAS[Subcategoria],$B820),SUMIFS(SAÍDAS[Valor],SAÍDAS[Categoria],$B$807,SAÍDAS[Mês],G$5,SAÍDAS[Ano],$B$5,SAÍDAS[Subcategoria],$B820))))</f>
        <v/>
      </c>
      <c r="H820" s="61" t="str">
        <f>IF($B820="","",IF($B$807="","",IF($F$4=1,SUMIFS(SAÍDAS[Valor],SAÍDAS[Categoria],$B$807,SAÍDAS[Status],"Concluído",SAÍDAS[Mês],H$5,SAÍDAS[Ano],$B$5,SAÍDAS[Subcategoria],$B820),SUMIFS(SAÍDAS[Valor],SAÍDAS[Categoria],$B$807,SAÍDAS[Mês],H$5,SAÍDAS[Ano],$B$5,SAÍDAS[Subcategoria],$B820))))</f>
        <v/>
      </c>
      <c r="I820" s="61" t="str">
        <f>IF($B820="","",IF($B$807="","",IF($F$4=1,SUMIFS(SAÍDAS[Valor],SAÍDAS[Categoria],$B$807,SAÍDAS[Status],"Concluído",SAÍDAS[Mês],I$5,SAÍDAS[Ano],$B$5,SAÍDAS[Subcategoria],$B820),SUMIFS(SAÍDAS[Valor],SAÍDAS[Categoria],$B$807,SAÍDAS[Mês],I$5,SAÍDAS[Ano],$B$5,SAÍDAS[Subcategoria],$B820))))</f>
        <v/>
      </c>
      <c r="J820" s="61" t="str">
        <f>IF($B820="","",IF($B$807="","",IF($F$4=1,SUMIFS(SAÍDAS[Valor],SAÍDAS[Categoria],$B$807,SAÍDAS[Status],"Concluído",SAÍDAS[Mês],J$5,SAÍDAS[Ano],$B$5,SAÍDAS[Subcategoria],$B820),SUMIFS(SAÍDAS[Valor],SAÍDAS[Categoria],$B$807,SAÍDAS[Mês],J$5,SAÍDAS[Ano],$B$5,SAÍDAS[Subcategoria],$B820))))</f>
        <v/>
      </c>
      <c r="K820" s="61" t="str">
        <f>IF($B820="","",IF($B$807="","",IF($F$4=1,SUMIFS(SAÍDAS[Valor],SAÍDAS[Categoria],$B$807,SAÍDAS[Status],"Concluído",SAÍDAS[Mês],K$5,SAÍDAS[Ano],$B$5,SAÍDAS[Subcategoria],$B820),SUMIFS(SAÍDAS[Valor],SAÍDAS[Categoria],$B$807,SAÍDAS[Mês],K$5,SAÍDAS[Ano],$B$5,SAÍDAS[Subcategoria],$B820))))</f>
        <v/>
      </c>
      <c r="L820" s="61" t="str">
        <f>IF($B820="","",IF($B$807="","",IF($F$4=1,SUMIFS(SAÍDAS[Valor],SAÍDAS[Categoria],$B$807,SAÍDAS[Status],"Concluído",SAÍDAS[Mês],L$5,SAÍDAS[Ano],$B$5,SAÍDAS[Subcategoria],$B820),SUMIFS(SAÍDAS[Valor],SAÍDAS[Categoria],$B$807,SAÍDAS[Mês],L$5,SAÍDAS[Ano],$B$5,SAÍDAS[Subcategoria],$B820))))</f>
        <v/>
      </c>
      <c r="M820" s="61" t="str">
        <f>IF($B820="","",IF($B$807="","",IF($F$4=1,SUMIFS(SAÍDAS[Valor],SAÍDAS[Categoria],$B$807,SAÍDAS[Status],"Concluído",SAÍDAS[Mês],M$5,SAÍDAS[Ano],$B$5,SAÍDAS[Subcategoria],$B820),SUMIFS(SAÍDAS[Valor],SAÍDAS[Categoria],$B$807,SAÍDAS[Mês],M$5,SAÍDAS[Ano],$B$5,SAÍDAS[Subcategoria],$B820))))</f>
        <v/>
      </c>
      <c r="N820" s="61" t="str">
        <f>IF($B820="","",IF($B$807="","",IF($F$4=1,SUMIFS(SAÍDAS[Valor],SAÍDAS[Categoria],$B$807,SAÍDAS[Status],"Concluído",SAÍDAS[Mês],N$5,SAÍDAS[Ano],$B$5,SAÍDAS[Subcategoria],$B820),SUMIFS(SAÍDAS[Valor],SAÍDAS[Categoria],$B$807,SAÍDAS[Mês],N$5,SAÍDAS[Ano],$B$5,SAÍDAS[Subcategoria],$B820))))</f>
        <v/>
      </c>
      <c r="O820" s="57">
        <f t="shared" si="37"/>
        <v>0</v>
      </c>
    </row>
    <row r="821" spans="2:15" x14ac:dyDescent="0.3">
      <c r="B821" s="93" t="str">
        <f>IF('PLANO DE CONTAS'!J174="","",'PLANO DE CONTAS'!J174)</f>
        <v/>
      </c>
      <c r="C821" s="61" t="str">
        <f>IF($B821="","",IF($B$807="","",IF($F$4=1,SUMIFS(SAÍDAS[Valor],SAÍDAS[Categoria],$B$807,SAÍDAS[Status],"Concluído",SAÍDAS[Mês],C$5,SAÍDAS[Ano],$B$5,SAÍDAS[Subcategoria],$B821),SUMIFS(SAÍDAS[Valor],SAÍDAS[Categoria],$B$807,SAÍDAS[Mês],C$5,SAÍDAS[Ano],$B$5,SAÍDAS[Subcategoria],$B821))))</f>
        <v/>
      </c>
      <c r="D821" s="61" t="str">
        <f>IF($B821="","",IF($B$807="","",IF($F$4=1,SUMIFS(SAÍDAS[Valor],SAÍDAS[Categoria],$B$807,SAÍDAS[Status],"Concluído",SAÍDAS[Mês],D$5,SAÍDAS[Ano],$B$5,SAÍDAS[Subcategoria],$B821),SUMIFS(SAÍDAS[Valor],SAÍDAS[Categoria],$B$807,SAÍDAS[Mês],D$5,SAÍDAS[Ano],$B$5,SAÍDAS[Subcategoria],$B821))))</f>
        <v/>
      </c>
      <c r="E821" s="61" t="str">
        <f>IF($B821="","",IF($B$807="","",IF($F$4=1,SUMIFS(SAÍDAS[Valor],SAÍDAS[Categoria],$B$807,SAÍDAS[Status],"Concluído",SAÍDAS[Mês],E$5,SAÍDAS[Ano],$B$5,SAÍDAS[Subcategoria],$B821),SUMIFS(SAÍDAS[Valor],SAÍDAS[Categoria],$B$807,SAÍDAS[Mês],E$5,SAÍDAS[Ano],$B$5,SAÍDAS[Subcategoria],$B821))))</f>
        <v/>
      </c>
      <c r="F821" s="61" t="str">
        <f>IF($B821="","",IF($B$807="","",IF($F$4=1,SUMIFS(SAÍDAS[Valor],SAÍDAS[Categoria],$B$807,SAÍDAS[Status],"Concluído",SAÍDAS[Mês],F$5,SAÍDAS[Ano],$B$5,SAÍDAS[Subcategoria],$B821),SUMIFS(SAÍDAS[Valor],SAÍDAS[Categoria],$B$807,SAÍDAS[Mês],F$5,SAÍDAS[Ano],$B$5,SAÍDAS[Subcategoria],$B821))))</f>
        <v/>
      </c>
      <c r="G821" s="61" t="str">
        <f>IF($B821="","",IF($B$807="","",IF($F$4=1,SUMIFS(SAÍDAS[Valor],SAÍDAS[Categoria],$B$807,SAÍDAS[Status],"Concluído",SAÍDAS[Mês],G$5,SAÍDAS[Ano],$B$5,SAÍDAS[Subcategoria],$B821),SUMIFS(SAÍDAS[Valor],SAÍDAS[Categoria],$B$807,SAÍDAS[Mês],G$5,SAÍDAS[Ano],$B$5,SAÍDAS[Subcategoria],$B821))))</f>
        <v/>
      </c>
      <c r="H821" s="61" t="str">
        <f>IF($B821="","",IF($B$807="","",IF($F$4=1,SUMIFS(SAÍDAS[Valor],SAÍDAS[Categoria],$B$807,SAÍDAS[Status],"Concluído",SAÍDAS[Mês],H$5,SAÍDAS[Ano],$B$5,SAÍDAS[Subcategoria],$B821),SUMIFS(SAÍDAS[Valor],SAÍDAS[Categoria],$B$807,SAÍDAS[Mês],H$5,SAÍDAS[Ano],$B$5,SAÍDAS[Subcategoria],$B821))))</f>
        <v/>
      </c>
      <c r="I821" s="61" t="str">
        <f>IF($B821="","",IF($B$807="","",IF($F$4=1,SUMIFS(SAÍDAS[Valor],SAÍDAS[Categoria],$B$807,SAÍDAS[Status],"Concluído",SAÍDAS[Mês],I$5,SAÍDAS[Ano],$B$5,SAÍDAS[Subcategoria],$B821),SUMIFS(SAÍDAS[Valor],SAÍDAS[Categoria],$B$807,SAÍDAS[Mês],I$5,SAÍDAS[Ano],$B$5,SAÍDAS[Subcategoria],$B821))))</f>
        <v/>
      </c>
      <c r="J821" s="61" t="str">
        <f>IF($B821="","",IF($B$807="","",IF($F$4=1,SUMIFS(SAÍDAS[Valor],SAÍDAS[Categoria],$B$807,SAÍDAS[Status],"Concluído",SAÍDAS[Mês],J$5,SAÍDAS[Ano],$B$5,SAÍDAS[Subcategoria],$B821),SUMIFS(SAÍDAS[Valor],SAÍDAS[Categoria],$B$807,SAÍDAS[Mês],J$5,SAÍDAS[Ano],$B$5,SAÍDAS[Subcategoria],$B821))))</f>
        <v/>
      </c>
      <c r="K821" s="61" t="str">
        <f>IF($B821="","",IF($B$807="","",IF($F$4=1,SUMIFS(SAÍDAS[Valor],SAÍDAS[Categoria],$B$807,SAÍDAS[Status],"Concluído",SAÍDAS[Mês],K$5,SAÍDAS[Ano],$B$5,SAÍDAS[Subcategoria],$B821),SUMIFS(SAÍDAS[Valor],SAÍDAS[Categoria],$B$807,SAÍDAS[Mês],K$5,SAÍDAS[Ano],$B$5,SAÍDAS[Subcategoria],$B821))))</f>
        <v/>
      </c>
      <c r="L821" s="61" t="str">
        <f>IF($B821="","",IF($B$807="","",IF($F$4=1,SUMIFS(SAÍDAS[Valor],SAÍDAS[Categoria],$B$807,SAÍDAS[Status],"Concluído",SAÍDAS[Mês],L$5,SAÍDAS[Ano],$B$5,SAÍDAS[Subcategoria],$B821),SUMIFS(SAÍDAS[Valor],SAÍDAS[Categoria],$B$807,SAÍDAS[Mês],L$5,SAÍDAS[Ano],$B$5,SAÍDAS[Subcategoria],$B821))))</f>
        <v/>
      </c>
      <c r="M821" s="61" t="str">
        <f>IF($B821="","",IF($B$807="","",IF($F$4=1,SUMIFS(SAÍDAS[Valor],SAÍDAS[Categoria],$B$807,SAÍDAS[Status],"Concluído",SAÍDAS[Mês],M$5,SAÍDAS[Ano],$B$5,SAÍDAS[Subcategoria],$B821),SUMIFS(SAÍDAS[Valor],SAÍDAS[Categoria],$B$807,SAÍDAS[Mês],M$5,SAÍDAS[Ano],$B$5,SAÍDAS[Subcategoria],$B821))))</f>
        <v/>
      </c>
      <c r="N821" s="61" t="str">
        <f>IF($B821="","",IF($B$807="","",IF($F$4=1,SUMIFS(SAÍDAS[Valor],SAÍDAS[Categoria],$B$807,SAÍDAS[Status],"Concluído",SAÍDAS[Mês],N$5,SAÍDAS[Ano],$B$5,SAÍDAS[Subcategoria],$B821),SUMIFS(SAÍDAS[Valor],SAÍDAS[Categoria],$B$807,SAÍDAS[Mês],N$5,SAÍDAS[Ano],$B$5,SAÍDAS[Subcategoria],$B821))))</f>
        <v/>
      </c>
      <c r="O821" s="57">
        <f t="shared" si="37"/>
        <v>0</v>
      </c>
    </row>
    <row r="822" spans="2:15" x14ac:dyDescent="0.3">
      <c r="B822" s="93" t="str">
        <f>IF('PLANO DE CONTAS'!J175="","",'PLANO DE CONTAS'!J175)</f>
        <v/>
      </c>
      <c r="C822" s="61" t="str">
        <f>IF($B822="","",IF($B$807="","",IF($F$4=1,SUMIFS(SAÍDAS[Valor],SAÍDAS[Categoria],$B$807,SAÍDAS[Status],"Concluído",SAÍDAS[Mês],C$5,SAÍDAS[Ano],$B$5,SAÍDAS[Subcategoria],$B822),SUMIFS(SAÍDAS[Valor],SAÍDAS[Categoria],$B$807,SAÍDAS[Mês],C$5,SAÍDAS[Ano],$B$5,SAÍDAS[Subcategoria],$B822))))</f>
        <v/>
      </c>
      <c r="D822" s="61" t="str">
        <f>IF($B822="","",IF($B$807="","",IF($F$4=1,SUMIFS(SAÍDAS[Valor],SAÍDAS[Categoria],$B$807,SAÍDAS[Status],"Concluído",SAÍDAS[Mês],D$5,SAÍDAS[Ano],$B$5,SAÍDAS[Subcategoria],$B822),SUMIFS(SAÍDAS[Valor],SAÍDAS[Categoria],$B$807,SAÍDAS[Mês],D$5,SAÍDAS[Ano],$B$5,SAÍDAS[Subcategoria],$B822))))</f>
        <v/>
      </c>
      <c r="E822" s="61" t="str">
        <f>IF($B822="","",IF($B$807="","",IF($F$4=1,SUMIFS(SAÍDAS[Valor],SAÍDAS[Categoria],$B$807,SAÍDAS[Status],"Concluído",SAÍDAS[Mês],E$5,SAÍDAS[Ano],$B$5,SAÍDAS[Subcategoria],$B822),SUMIFS(SAÍDAS[Valor],SAÍDAS[Categoria],$B$807,SAÍDAS[Mês],E$5,SAÍDAS[Ano],$B$5,SAÍDAS[Subcategoria],$B822))))</f>
        <v/>
      </c>
      <c r="F822" s="61" t="str">
        <f>IF($B822="","",IF($B$807="","",IF($F$4=1,SUMIFS(SAÍDAS[Valor],SAÍDAS[Categoria],$B$807,SAÍDAS[Status],"Concluído",SAÍDAS[Mês],F$5,SAÍDAS[Ano],$B$5,SAÍDAS[Subcategoria],$B822),SUMIFS(SAÍDAS[Valor],SAÍDAS[Categoria],$B$807,SAÍDAS[Mês],F$5,SAÍDAS[Ano],$B$5,SAÍDAS[Subcategoria],$B822))))</f>
        <v/>
      </c>
      <c r="G822" s="61" t="str">
        <f>IF($B822="","",IF($B$807="","",IF($F$4=1,SUMIFS(SAÍDAS[Valor],SAÍDAS[Categoria],$B$807,SAÍDAS[Status],"Concluído",SAÍDAS[Mês],G$5,SAÍDAS[Ano],$B$5,SAÍDAS[Subcategoria],$B822),SUMIFS(SAÍDAS[Valor],SAÍDAS[Categoria],$B$807,SAÍDAS[Mês],G$5,SAÍDAS[Ano],$B$5,SAÍDAS[Subcategoria],$B822))))</f>
        <v/>
      </c>
      <c r="H822" s="61" t="str">
        <f>IF($B822="","",IF($B$807="","",IF($F$4=1,SUMIFS(SAÍDAS[Valor],SAÍDAS[Categoria],$B$807,SAÍDAS[Status],"Concluído",SAÍDAS[Mês],H$5,SAÍDAS[Ano],$B$5,SAÍDAS[Subcategoria],$B822),SUMIFS(SAÍDAS[Valor],SAÍDAS[Categoria],$B$807,SAÍDAS[Mês],H$5,SAÍDAS[Ano],$B$5,SAÍDAS[Subcategoria],$B822))))</f>
        <v/>
      </c>
      <c r="I822" s="61" t="str">
        <f>IF($B822="","",IF($B$807="","",IF($F$4=1,SUMIFS(SAÍDAS[Valor],SAÍDAS[Categoria],$B$807,SAÍDAS[Status],"Concluído",SAÍDAS[Mês],I$5,SAÍDAS[Ano],$B$5,SAÍDAS[Subcategoria],$B822),SUMIFS(SAÍDAS[Valor],SAÍDAS[Categoria],$B$807,SAÍDAS[Mês],I$5,SAÍDAS[Ano],$B$5,SAÍDAS[Subcategoria],$B822))))</f>
        <v/>
      </c>
      <c r="J822" s="61" t="str">
        <f>IF($B822="","",IF($B$807="","",IF($F$4=1,SUMIFS(SAÍDAS[Valor],SAÍDAS[Categoria],$B$807,SAÍDAS[Status],"Concluído",SAÍDAS[Mês],J$5,SAÍDAS[Ano],$B$5,SAÍDAS[Subcategoria],$B822),SUMIFS(SAÍDAS[Valor],SAÍDAS[Categoria],$B$807,SAÍDAS[Mês],J$5,SAÍDAS[Ano],$B$5,SAÍDAS[Subcategoria],$B822))))</f>
        <v/>
      </c>
      <c r="K822" s="61" t="str">
        <f>IF($B822="","",IF($B$807="","",IF($F$4=1,SUMIFS(SAÍDAS[Valor],SAÍDAS[Categoria],$B$807,SAÍDAS[Status],"Concluído",SAÍDAS[Mês],K$5,SAÍDAS[Ano],$B$5,SAÍDAS[Subcategoria],$B822),SUMIFS(SAÍDAS[Valor],SAÍDAS[Categoria],$B$807,SAÍDAS[Mês],K$5,SAÍDAS[Ano],$B$5,SAÍDAS[Subcategoria],$B822))))</f>
        <v/>
      </c>
      <c r="L822" s="61" t="str">
        <f>IF($B822="","",IF($B$807="","",IF($F$4=1,SUMIFS(SAÍDAS[Valor],SAÍDAS[Categoria],$B$807,SAÍDAS[Status],"Concluído",SAÍDAS[Mês],L$5,SAÍDAS[Ano],$B$5,SAÍDAS[Subcategoria],$B822),SUMIFS(SAÍDAS[Valor],SAÍDAS[Categoria],$B$807,SAÍDAS[Mês],L$5,SAÍDAS[Ano],$B$5,SAÍDAS[Subcategoria],$B822))))</f>
        <v/>
      </c>
      <c r="M822" s="61" t="str">
        <f>IF($B822="","",IF($B$807="","",IF($F$4=1,SUMIFS(SAÍDAS[Valor],SAÍDAS[Categoria],$B$807,SAÍDAS[Status],"Concluído",SAÍDAS[Mês],M$5,SAÍDAS[Ano],$B$5,SAÍDAS[Subcategoria],$B822),SUMIFS(SAÍDAS[Valor],SAÍDAS[Categoria],$B$807,SAÍDAS[Mês],M$5,SAÍDAS[Ano],$B$5,SAÍDAS[Subcategoria],$B822))))</f>
        <v/>
      </c>
      <c r="N822" s="61" t="str">
        <f>IF($B822="","",IF($B$807="","",IF($F$4=1,SUMIFS(SAÍDAS[Valor],SAÍDAS[Categoria],$B$807,SAÍDAS[Status],"Concluído",SAÍDAS[Mês],N$5,SAÍDAS[Ano],$B$5,SAÍDAS[Subcategoria],$B822),SUMIFS(SAÍDAS[Valor],SAÍDAS[Categoria],$B$807,SAÍDAS[Mês],N$5,SAÍDAS[Ano],$B$5,SAÍDAS[Subcategoria],$B822))))</f>
        <v/>
      </c>
      <c r="O822" s="57">
        <f t="shared" si="37"/>
        <v>0</v>
      </c>
    </row>
    <row r="823" spans="2:15" x14ac:dyDescent="0.3">
      <c r="B823" s="93" t="str">
        <f>IF('PLANO DE CONTAS'!J176="","",'PLANO DE CONTAS'!J176)</f>
        <v/>
      </c>
      <c r="C823" s="61" t="str">
        <f>IF($B823="","",IF($B$807="","",IF($F$4=1,SUMIFS(SAÍDAS[Valor],SAÍDAS[Categoria],$B$807,SAÍDAS[Status],"Concluído",SAÍDAS[Mês],C$5,SAÍDAS[Ano],$B$5,SAÍDAS[Subcategoria],$B823),SUMIFS(SAÍDAS[Valor],SAÍDAS[Categoria],$B$807,SAÍDAS[Mês],C$5,SAÍDAS[Ano],$B$5,SAÍDAS[Subcategoria],$B823))))</f>
        <v/>
      </c>
      <c r="D823" s="61" t="str">
        <f>IF($B823="","",IF($B$807="","",IF($F$4=1,SUMIFS(SAÍDAS[Valor],SAÍDAS[Categoria],$B$807,SAÍDAS[Status],"Concluído",SAÍDAS[Mês],D$5,SAÍDAS[Ano],$B$5,SAÍDAS[Subcategoria],$B823),SUMIFS(SAÍDAS[Valor],SAÍDAS[Categoria],$B$807,SAÍDAS[Mês],D$5,SAÍDAS[Ano],$B$5,SAÍDAS[Subcategoria],$B823))))</f>
        <v/>
      </c>
      <c r="E823" s="61" t="str">
        <f>IF($B823="","",IF($B$807="","",IF($F$4=1,SUMIFS(SAÍDAS[Valor],SAÍDAS[Categoria],$B$807,SAÍDAS[Status],"Concluído",SAÍDAS[Mês],E$5,SAÍDAS[Ano],$B$5,SAÍDAS[Subcategoria],$B823),SUMIFS(SAÍDAS[Valor],SAÍDAS[Categoria],$B$807,SAÍDAS[Mês],E$5,SAÍDAS[Ano],$B$5,SAÍDAS[Subcategoria],$B823))))</f>
        <v/>
      </c>
      <c r="F823" s="61" t="str">
        <f>IF($B823="","",IF($B$807="","",IF($F$4=1,SUMIFS(SAÍDAS[Valor],SAÍDAS[Categoria],$B$807,SAÍDAS[Status],"Concluído",SAÍDAS[Mês],F$5,SAÍDAS[Ano],$B$5,SAÍDAS[Subcategoria],$B823),SUMIFS(SAÍDAS[Valor],SAÍDAS[Categoria],$B$807,SAÍDAS[Mês],F$5,SAÍDAS[Ano],$B$5,SAÍDAS[Subcategoria],$B823))))</f>
        <v/>
      </c>
      <c r="G823" s="61" t="str">
        <f>IF($B823="","",IF($B$807="","",IF($F$4=1,SUMIFS(SAÍDAS[Valor],SAÍDAS[Categoria],$B$807,SAÍDAS[Status],"Concluído",SAÍDAS[Mês],G$5,SAÍDAS[Ano],$B$5,SAÍDAS[Subcategoria],$B823),SUMIFS(SAÍDAS[Valor],SAÍDAS[Categoria],$B$807,SAÍDAS[Mês],G$5,SAÍDAS[Ano],$B$5,SAÍDAS[Subcategoria],$B823))))</f>
        <v/>
      </c>
      <c r="H823" s="61" t="str">
        <f>IF($B823="","",IF($B$807="","",IF($F$4=1,SUMIFS(SAÍDAS[Valor],SAÍDAS[Categoria],$B$807,SAÍDAS[Status],"Concluído",SAÍDAS[Mês],H$5,SAÍDAS[Ano],$B$5,SAÍDAS[Subcategoria],$B823),SUMIFS(SAÍDAS[Valor],SAÍDAS[Categoria],$B$807,SAÍDAS[Mês],H$5,SAÍDAS[Ano],$B$5,SAÍDAS[Subcategoria],$B823))))</f>
        <v/>
      </c>
      <c r="I823" s="61" t="str">
        <f>IF($B823="","",IF($B$807="","",IF($F$4=1,SUMIFS(SAÍDAS[Valor],SAÍDAS[Categoria],$B$807,SAÍDAS[Status],"Concluído",SAÍDAS[Mês],I$5,SAÍDAS[Ano],$B$5,SAÍDAS[Subcategoria],$B823),SUMIFS(SAÍDAS[Valor],SAÍDAS[Categoria],$B$807,SAÍDAS[Mês],I$5,SAÍDAS[Ano],$B$5,SAÍDAS[Subcategoria],$B823))))</f>
        <v/>
      </c>
      <c r="J823" s="61" t="str">
        <f>IF($B823="","",IF($B$807="","",IF($F$4=1,SUMIFS(SAÍDAS[Valor],SAÍDAS[Categoria],$B$807,SAÍDAS[Status],"Concluído",SAÍDAS[Mês],J$5,SAÍDAS[Ano],$B$5,SAÍDAS[Subcategoria],$B823),SUMIFS(SAÍDAS[Valor],SAÍDAS[Categoria],$B$807,SAÍDAS[Mês],J$5,SAÍDAS[Ano],$B$5,SAÍDAS[Subcategoria],$B823))))</f>
        <v/>
      </c>
      <c r="K823" s="61" t="str">
        <f>IF($B823="","",IF($B$807="","",IF($F$4=1,SUMIFS(SAÍDAS[Valor],SAÍDAS[Categoria],$B$807,SAÍDAS[Status],"Concluído",SAÍDAS[Mês],K$5,SAÍDAS[Ano],$B$5,SAÍDAS[Subcategoria],$B823),SUMIFS(SAÍDAS[Valor],SAÍDAS[Categoria],$B$807,SAÍDAS[Mês],K$5,SAÍDAS[Ano],$B$5,SAÍDAS[Subcategoria],$B823))))</f>
        <v/>
      </c>
      <c r="L823" s="61" t="str">
        <f>IF($B823="","",IF($B$807="","",IF($F$4=1,SUMIFS(SAÍDAS[Valor],SAÍDAS[Categoria],$B$807,SAÍDAS[Status],"Concluído",SAÍDAS[Mês],L$5,SAÍDAS[Ano],$B$5,SAÍDAS[Subcategoria],$B823),SUMIFS(SAÍDAS[Valor],SAÍDAS[Categoria],$B$807,SAÍDAS[Mês],L$5,SAÍDAS[Ano],$B$5,SAÍDAS[Subcategoria],$B823))))</f>
        <v/>
      </c>
      <c r="M823" s="61" t="str">
        <f>IF($B823="","",IF($B$807="","",IF($F$4=1,SUMIFS(SAÍDAS[Valor],SAÍDAS[Categoria],$B$807,SAÍDAS[Status],"Concluído",SAÍDAS[Mês],M$5,SAÍDAS[Ano],$B$5,SAÍDAS[Subcategoria],$B823),SUMIFS(SAÍDAS[Valor],SAÍDAS[Categoria],$B$807,SAÍDAS[Mês],M$5,SAÍDAS[Ano],$B$5,SAÍDAS[Subcategoria],$B823))))</f>
        <v/>
      </c>
      <c r="N823" s="61" t="str">
        <f>IF($B823="","",IF($B$807="","",IF($F$4=1,SUMIFS(SAÍDAS[Valor],SAÍDAS[Categoria],$B$807,SAÍDAS[Status],"Concluído",SAÍDAS[Mês],N$5,SAÍDAS[Ano],$B$5,SAÍDAS[Subcategoria],$B823),SUMIFS(SAÍDAS[Valor],SAÍDAS[Categoria],$B$807,SAÍDAS[Mês],N$5,SAÍDAS[Ano],$B$5,SAÍDAS[Subcategoria],$B823))))</f>
        <v/>
      </c>
      <c r="O823" s="57">
        <f t="shared" si="37"/>
        <v>0</v>
      </c>
    </row>
    <row r="824" spans="2:15" x14ac:dyDescent="0.3">
      <c r="B824" s="93" t="str">
        <f>IF('PLANO DE CONTAS'!J177="","",'PLANO DE CONTAS'!J177)</f>
        <v/>
      </c>
      <c r="C824" s="61" t="str">
        <f>IF($B824="","",IF($B$807="","",IF($F$4=1,SUMIFS(SAÍDAS[Valor],SAÍDAS[Categoria],$B$807,SAÍDAS[Status],"Concluído",SAÍDAS[Mês],C$5,SAÍDAS[Ano],$B$5,SAÍDAS[Subcategoria],$B824),SUMIFS(SAÍDAS[Valor],SAÍDAS[Categoria],$B$807,SAÍDAS[Mês],C$5,SAÍDAS[Ano],$B$5,SAÍDAS[Subcategoria],$B824))))</f>
        <v/>
      </c>
      <c r="D824" s="61" t="str">
        <f>IF($B824="","",IF($B$807="","",IF($F$4=1,SUMIFS(SAÍDAS[Valor],SAÍDAS[Categoria],$B$807,SAÍDAS[Status],"Concluído",SAÍDAS[Mês],D$5,SAÍDAS[Ano],$B$5,SAÍDAS[Subcategoria],$B824),SUMIFS(SAÍDAS[Valor],SAÍDAS[Categoria],$B$807,SAÍDAS[Mês],D$5,SAÍDAS[Ano],$B$5,SAÍDAS[Subcategoria],$B824))))</f>
        <v/>
      </c>
      <c r="E824" s="61" t="str">
        <f>IF($B824="","",IF($B$807="","",IF($F$4=1,SUMIFS(SAÍDAS[Valor],SAÍDAS[Categoria],$B$807,SAÍDAS[Status],"Concluído",SAÍDAS[Mês],E$5,SAÍDAS[Ano],$B$5,SAÍDAS[Subcategoria],$B824),SUMIFS(SAÍDAS[Valor],SAÍDAS[Categoria],$B$807,SAÍDAS[Mês],E$5,SAÍDAS[Ano],$B$5,SAÍDAS[Subcategoria],$B824))))</f>
        <v/>
      </c>
      <c r="F824" s="61" t="str">
        <f>IF($B824="","",IF($B$807="","",IF($F$4=1,SUMIFS(SAÍDAS[Valor],SAÍDAS[Categoria],$B$807,SAÍDAS[Status],"Concluído",SAÍDAS[Mês],F$5,SAÍDAS[Ano],$B$5,SAÍDAS[Subcategoria],$B824),SUMIFS(SAÍDAS[Valor],SAÍDAS[Categoria],$B$807,SAÍDAS[Mês],F$5,SAÍDAS[Ano],$B$5,SAÍDAS[Subcategoria],$B824))))</f>
        <v/>
      </c>
      <c r="G824" s="61" t="str">
        <f>IF($B824="","",IF($B$807="","",IF($F$4=1,SUMIFS(SAÍDAS[Valor],SAÍDAS[Categoria],$B$807,SAÍDAS[Status],"Concluído",SAÍDAS[Mês],G$5,SAÍDAS[Ano],$B$5,SAÍDAS[Subcategoria],$B824),SUMIFS(SAÍDAS[Valor],SAÍDAS[Categoria],$B$807,SAÍDAS[Mês],G$5,SAÍDAS[Ano],$B$5,SAÍDAS[Subcategoria],$B824))))</f>
        <v/>
      </c>
      <c r="H824" s="61" t="str">
        <f>IF($B824="","",IF($B$807="","",IF($F$4=1,SUMIFS(SAÍDAS[Valor],SAÍDAS[Categoria],$B$807,SAÍDAS[Status],"Concluído",SAÍDAS[Mês],H$5,SAÍDAS[Ano],$B$5,SAÍDAS[Subcategoria],$B824),SUMIFS(SAÍDAS[Valor],SAÍDAS[Categoria],$B$807,SAÍDAS[Mês],H$5,SAÍDAS[Ano],$B$5,SAÍDAS[Subcategoria],$B824))))</f>
        <v/>
      </c>
      <c r="I824" s="61" t="str">
        <f>IF($B824="","",IF($B$807="","",IF($F$4=1,SUMIFS(SAÍDAS[Valor],SAÍDAS[Categoria],$B$807,SAÍDAS[Status],"Concluído",SAÍDAS[Mês],I$5,SAÍDAS[Ano],$B$5,SAÍDAS[Subcategoria],$B824),SUMIFS(SAÍDAS[Valor],SAÍDAS[Categoria],$B$807,SAÍDAS[Mês],I$5,SAÍDAS[Ano],$B$5,SAÍDAS[Subcategoria],$B824))))</f>
        <v/>
      </c>
      <c r="J824" s="61" t="str">
        <f>IF($B824="","",IF($B$807="","",IF($F$4=1,SUMIFS(SAÍDAS[Valor],SAÍDAS[Categoria],$B$807,SAÍDAS[Status],"Concluído",SAÍDAS[Mês],J$5,SAÍDAS[Ano],$B$5,SAÍDAS[Subcategoria],$B824),SUMIFS(SAÍDAS[Valor],SAÍDAS[Categoria],$B$807,SAÍDAS[Mês],J$5,SAÍDAS[Ano],$B$5,SAÍDAS[Subcategoria],$B824))))</f>
        <v/>
      </c>
      <c r="K824" s="61" t="str">
        <f>IF($B824="","",IF($B$807="","",IF($F$4=1,SUMIFS(SAÍDAS[Valor],SAÍDAS[Categoria],$B$807,SAÍDAS[Status],"Concluído",SAÍDAS[Mês],K$5,SAÍDAS[Ano],$B$5,SAÍDAS[Subcategoria],$B824),SUMIFS(SAÍDAS[Valor],SAÍDAS[Categoria],$B$807,SAÍDAS[Mês],K$5,SAÍDAS[Ano],$B$5,SAÍDAS[Subcategoria],$B824))))</f>
        <v/>
      </c>
      <c r="L824" s="61" t="str">
        <f>IF($B824="","",IF($B$807="","",IF($F$4=1,SUMIFS(SAÍDAS[Valor],SAÍDAS[Categoria],$B$807,SAÍDAS[Status],"Concluído",SAÍDAS[Mês],L$5,SAÍDAS[Ano],$B$5,SAÍDAS[Subcategoria],$B824),SUMIFS(SAÍDAS[Valor],SAÍDAS[Categoria],$B$807,SAÍDAS[Mês],L$5,SAÍDAS[Ano],$B$5,SAÍDAS[Subcategoria],$B824))))</f>
        <v/>
      </c>
      <c r="M824" s="61" t="str">
        <f>IF($B824="","",IF($B$807="","",IF($F$4=1,SUMIFS(SAÍDAS[Valor],SAÍDAS[Categoria],$B$807,SAÍDAS[Status],"Concluído",SAÍDAS[Mês],M$5,SAÍDAS[Ano],$B$5,SAÍDAS[Subcategoria],$B824),SUMIFS(SAÍDAS[Valor],SAÍDAS[Categoria],$B$807,SAÍDAS[Mês],M$5,SAÍDAS[Ano],$B$5,SAÍDAS[Subcategoria],$B824))))</f>
        <v/>
      </c>
      <c r="N824" s="61" t="str">
        <f>IF($B824="","",IF($B$807="","",IF($F$4=1,SUMIFS(SAÍDAS[Valor],SAÍDAS[Categoria],$B$807,SAÍDAS[Status],"Concluído",SAÍDAS[Mês],N$5,SAÍDAS[Ano],$B$5,SAÍDAS[Subcategoria],$B824),SUMIFS(SAÍDAS[Valor],SAÍDAS[Categoria],$B$807,SAÍDAS[Mês],N$5,SAÍDAS[Ano],$B$5,SAÍDAS[Subcategoria],$B824))))</f>
        <v/>
      </c>
      <c r="O824" s="57">
        <f t="shared" si="37"/>
        <v>0</v>
      </c>
    </row>
    <row r="825" spans="2:15" x14ac:dyDescent="0.3">
      <c r="B825" s="93" t="str">
        <f>IF('PLANO DE CONTAS'!J178="","",'PLANO DE CONTAS'!J178)</f>
        <v/>
      </c>
      <c r="C825" s="61" t="str">
        <f>IF($B825="","",IF($B$807="","",IF($F$4=1,SUMIFS(SAÍDAS[Valor],SAÍDAS[Categoria],$B$807,SAÍDAS[Status],"Concluído",SAÍDAS[Mês],C$5,SAÍDAS[Ano],$B$5,SAÍDAS[Subcategoria],$B825),SUMIFS(SAÍDAS[Valor],SAÍDAS[Categoria],$B$807,SAÍDAS[Mês],C$5,SAÍDAS[Ano],$B$5,SAÍDAS[Subcategoria],$B825))))</f>
        <v/>
      </c>
      <c r="D825" s="61" t="str">
        <f>IF($B825="","",IF($B$807="","",IF($F$4=1,SUMIFS(SAÍDAS[Valor],SAÍDAS[Categoria],$B$807,SAÍDAS[Status],"Concluído",SAÍDAS[Mês],D$5,SAÍDAS[Ano],$B$5,SAÍDAS[Subcategoria],$B825),SUMIFS(SAÍDAS[Valor],SAÍDAS[Categoria],$B$807,SAÍDAS[Mês],D$5,SAÍDAS[Ano],$B$5,SAÍDAS[Subcategoria],$B825))))</f>
        <v/>
      </c>
      <c r="E825" s="61" t="str">
        <f>IF($B825="","",IF($B$807="","",IF($F$4=1,SUMIFS(SAÍDAS[Valor],SAÍDAS[Categoria],$B$807,SAÍDAS[Status],"Concluído",SAÍDAS[Mês],E$5,SAÍDAS[Ano],$B$5,SAÍDAS[Subcategoria],$B825),SUMIFS(SAÍDAS[Valor],SAÍDAS[Categoria],$B$807,SAÍDAS[Mês],E$5,SAÍDAS[Ano],$B$5,SAÍDAS[Subcategoria],$B825))))</f>
        <v/>
      </c>
      <c r="F825" s="61" t="str">
        <f>IF($B825="","",IF($B$807="","",IF($F$4=1,SUMIFS(SAÍDAS[Valor],SAÍDAS[Categoria],$B$807,SAÍDAS[Status],"Concluído",SAÍDAS[Mês],F$5,SAÍDAS[Ano],$B$5,SAÍDAS[Subcategoria],$B825),SUMIFS(SAÍDAS[Valor],SAÍDAS[Categoria],$B$807,SAÍDAS[Mês],F$5,SAÍDAS[Ano],$B$5,SAÍDAS[Subcategoria],$B825))))</f>
        <v/>
      </c>
      <c r="G825" s="61" t="str">
        <f>IF($B825="","",IF($B$807="","",IF($F$4=1,SUMIFS(SAÍDAS[Valor],SAÍDAS[Categoria],$B$807,SAÍDAS[Status],"Concluído",SAÍDAS[Mês],G$5,SAÍDAS[Ano],$B$5,SAÍDAS[Subcategoria],$B825),SUMIFS(SAÍDAS[Valor],SAÍDAS[Categoria],$B$807,SAÍDAS[Mês],G$5,SAÍDAS[Ano],$B$5,SAÍDAS[Subcategoria],$B825))))</f>
        <v/>
      </c>
      <c r="H825" s="61" t="str">
        <f>IF($B825="","",IF($B$807="","",IF($F$4=1,SUMIFS(SAÍDAS[Valor],SAÍDAS[Categoria],$B$807,SAÍDAS[Status],"Concluído",SAÍDAS[Mês],H$5,SAÍDAS[Ano],$B$5,SAÍDAS[Subcategoria],$B825),SUMIFS(SAÍDAS[Valor],SAÍDAS[Categoria],$B$807,SAÍDAS[Mês],H$5,SAÍDAS[Ano],$B$5,SAÍDAS[Subcategoria],$B825))))</f>
        <v/>
      </c>
      <c r="I825" s="61" t="str">
        <f>IF($B825="","",IF($B$807="","",IF($F$4=1,SUMIFS(SAÍDAS[Valor],SAÍDAS[Categoria],$B$807,SAÍDAS[Status],"Concluído",SAÍDAS[Mês],I$5,SAÍDAS[Ano],$B$5,SAÍDAS[Subcategoria],$B825),SUMIFS(SAÍDAS[Valor],SAÍDAS[Categoria],$B$807,SAÍDAS[Mês],I$5,SAÍDAS[Ano],$B$5,SAÍDAS[Subcategoria],$B825))))</f>
        <v/>
      </c>
      <c r="J825" s="61" t="str">
        <f>IF($B825="","",IF($B$807="","",IF($F$4=1,SUMIFS(SAÍDAS[Valor],SAÍDAS[Categoria],$B$807,SAÍDAS[Status],"Concluído",SAÍDAS[Mês],J$5,SAÍDAS[Ano],$B$5,SAÍDAS[Subcategoria],$B825),SUMIFS(SAÍDAS[Valor],SAÍDAS[Categoria],$B$807,SAÍDAS[Mês],J$5,SAÍDAS[Ano],$B$5,SAÍDAS[Subcategoria],$B825))))</f>
        <v/>
      </c>
      <c r="K825" s="61" t="str">
        <f>IF($B825="","",IF($B$807="","",IF($F$4=1,SUMIFS(SAÍDAS[Valor],SAÍDAS[Categoria],$B$807,SAÍDAS[Status],"Concluído",SAÍDAS[Mês],K$5,SAÍDAS[Ano],$B$5,SAÍDAS[Subcategoria],$B825),SUMIFS(SAÍDAS[Valor],SAÍDAS[Categoria],$B$807,SAÍDAS[Mês],K$5,SAÍDAS[Ano],$B$5,SAÍDAS[Subcategoria],$B825))))</f>
        <v/>
      </c>
      <c r="L825" s="61" t="str">
        <f>IF($B825="","",IF($B$807="","",IF($F$4=1,SUMIFS(SAÍDAS[Valor],SAÍDAS[Categoria],$B$807,SAÍDAS[Status],"Concluído",SAÍDAS[Mês],L$5,SAÍDAS[Ano],$B$5,SAÍDAS[Subcategoria],$B825),SUMIFS(SAÍDAS[Valor],SAÍDAS[Categoria],$B$807,SAÍDAS[Mês],L$5,SAÍDAS[Ano],$B$5,SAÍDAS[Subcategoria],$B825))))</f>
        <v/>
      </c>
      <c r="M825" s="61" t="str">
        <f>IF($B825="","",IF($B$807="","",IF($F$4=1,SUMIFS(SAÍDAS[Valor],SAÍDAS[Categoria],$B$807,SAÍDAS[Status],"Concluído",SAÍDAS[Mês],M$5,SAÍDAS[Ano],$B$5,SAÍDAS[Subcategoria],$B825),SUMIFS(SAÍDAS[Valor],SAÍDAS[Categoria],$B$807,SAÍDAS[Mês],M$5,SAÍDAS[Ano],$B$5,SAÍDAS[Subcategoria],$B825))))</f>
        <v/>
      </c>
      <c r="N825" s="61" t="str">
        <f>IF($B825="","",IF($B$807="","",IF($F$4=1,SUMIFS(SAÍDAS[Valor],SAÍDAS[Categoria],$B$807,SAÍDAS[Status],"Concluído",SAÍDAS[Mês],N$5,SAÍDAS[Ano],$B$5,SAÍDAS[Subcategoria],$B825),SUMIFS(SAÍDAS[Valor],SAÍDAS[Categoria],$B$807,SAÍDAS[Mês],N$5,SAÍDAS[Ano],$B$5,SAÍDAS[Subcategoria],$B825))))</f>
        <v/>
      </c>
      <c r="O825" s="57">
        <f t="shared" si="37"/>
        <v>0</v>
      </c>
    </row>
    <row r="826" spans="2:15" x14ac:dyDescent="0.3">
      <c r="B826" s="93" t="str">
        <f>IF('PLANO DE CONTAS'!J179="","",'PLANO DE CONTAS'!J179)</f>
        <v/>
      </c>
      <c r="C826" s="61" t="str">
        <f>IF($B826="","",IF($B$807="","",IF($F$4=1,SUMIFS(SAÍDAS[Valor],SAÍDAS[Categoria],$B$807,SAÍDAS[Status],"Concluído",SAÍDAS[Mês],C$5,SAÍDAS[Ano],$B$5,SAÍDAS[Subcategoria],$B826),SUMIFS(SAÍDAS[Valor],SAÍDAS[Categoria],$B$807,SAÍDAS[Mês],C$5,SAÍDAS[Ano],$B$5,SAÍDAS[Subcategoria],$B826))))</f>
        <v/>
      </c>
      <c r="D826" s="61" t="str">
        <f>IF($B826="","",IF($B$807="","",IF($F$4=1,SUMIFS(SAÍDAS[Valor],SAÍDAS[Categoria],$B$807,SAÍDAS[Status],"Concluído",SAÍDAS[Mês],D$5,SAÍDAS[Ano],$B$5,SAÍDAS[Subcategoria],$B826),SUMIFS(SAÍDAS[Valor],SAÍDAS[Categoria],$B$807,SAÍDAS[Mês],D$5,SAÍDAS[Ano],$B$5,SAÍDAS[Subcategoria],$B826))))</f>
        <v/>
      </c>
      <c r="E826" s="61" t="str">
        <f>IF($B826="","",IF($B$807="","",IF($F$4=1,SUMIFS(SAÍDAS[Valor],SAÍDAS[Categoria],$B$807,SAÍDAS[Status],"Concluído",SAÍDAS[Mês],E$5,SAÍDAS[Ano],$B$5,SAÍDAS[Subcategoria],$B826),SUMIFS(SAÍDAS[Valor],SAÍDAS[Categoria],$B$807,SAÍDAS[Mês],E$5,SAÍDAS[Ano],$B$5,SAÍDAS[Subcategoria],$B826))))</f>
        <v/>
      </c>
      <c r="F826" s="61" t="str">
        <f>IF($B826="","",IF($B$807="","",IF($F$4=1,SUMIFS(SAÍDAS[Valor],SAÍDAS[Categoria],$B$807,SAÍDAS[Status],"Concluído",SAÍDAS[Mês],F$5,SAÍDAS[Ano],$B$5,SAÍDAS[Subcategoria],$B826),SUMIFS(SAÍDAS[Valor],SAÍDAS[Categoria],$B$807,SAÍDAS[Mês],F$5,SAÍDAS[Ano],$B$5,SAÍDAS[Subcategoria],$B826))))</f>
        <v/>
      </c>
      <c r="G826" s="61" t="str">
        <f>IF($B826="","",IF($B$807="","",IF($F$4=1,SUMIFS(SAÍDAS[Valor],SAÍDAS[Categoria],$B$807,SAÍDAS[Status],"Concluído",SAÍDAS[Mês],G$5,SAÍDAS[Ano],$B$5,SAÍDAS[Subcategoria],$B826),SUMIFS(SAÍDAS[Valor],SAÍDAS[Categoria],$B$807,SAÍDAS[Mês],G$5,SAÍDAS[Ano],$B$5,SAÍDAS[Subcategoria],$B826))))</f>
        <v/>
      </c>
      <c r="H826" s="61" t="str">
        <f>IF($B826="","",IF($B$807="","",IF($F$4=1,SUMIFS(SAÍDAS[Valor],SAÍDAS[Categoria],$B$807,SAÍDAS[Status],"Concluído",SAÍDAS[Mês],H$5,SAÍDAS[Ano],$B$5,SAÍDAS[Subcategoria],$B826),SUMIFS(SAÍDAS[Valor],SAÍDAS[Categoria],$B$807,SAÍDAS[Mês],H$5,SAÍDAS[Ano],$B$5,SAÍDAS[Subcategoria],$B826))))</f>
        <v/>
      </c>
      <c r="I826" s="61" t="str">
        <f>IF($B826="","",IF($B$807="","",IF($F$4=1,SUMIFS(SAÍDAS[Valor],SAÍDAS[Categoria],$B$807,SAÍDAS[Status],"Concluído",SAÍDAS[Mês],I$5,SAÍDAS[Ano],$B$5,SAÍDAS[Subcategoria],$B826),SUMIFS(SAÍDAS[Valor],SAÍDAS[Categoria],$B$807,SAÍDAS[Mês],I$5,SAÍDAS[Ano],$B$5,SAÍDAS[Subcategoria],$B826))))</f>
        <v/>
      </c>
      <c r="J826" s="61" t="str">
        <f>IF($B826="","",IF($B$807="","",IF($F$4=1,SUMIFS(SAÍDAS[Valor],SAÍDAS[Categoria],$B$807,SAÍDAS[Status],"Concluído",SAÍDAS[Mês],J$5,SAÍDAS[Ano],$B$5,SAÍDAS[Subcategoria],$B826),SUMIFS(SAÍDAS[Valor],SAÍDAS[Categoria],$B$807,SAÍDAS[Mês],J$5,SAÍDAS[Ano],$B$5,SAÍDAS[Subcategoria],$B826))))</f>
        <v/>
      </c>
      <c r="K826" s="61" t="str">
        <f>IF($B826="","",IF($B$807="","",IF($F$4=1,SUMIFS(SAÍDAS[Valor],SAÍDAS[Categoria],$B$807,SAÍDAS[Status],"Concluído",SAÍDAS[Mês],K$5,SAÍDAS[Ano],$B$5,SAÍDAS[Subcategoria],$B826),SUMIFS(SAÍDAS[Valor],SAÍDAS[Categoria],$B$807,SAÍDAS[Mês],K$5,SAÍDAS[Ano],$B$5,SAÍDAS[Subcategoria],$B826))))</f>
        <v/>
      </c>
      <c r="L826" s="61" t="str">
        <f>IF($B826="","",IF($B$807="","",IF($F$4=1,SUMIFS(SAÍDAS[Valor],SAÍDAS[Categoria],$B$807,SAÍDAS[Status],"Concluído",SAÍDAS[Mês],L$5,SAÍDAS[Ano],$B$5,SAÍDAS[Subcategoria],$B826),SUMIFS(SAÍDAS[Valor],SAÍDAS[Categoria],$B$807,SAÍDAS[Mês],L$5,SAÍDAS[Ano],$B$5,SAÍDAS[Subcategoria],$B826))))</f>
        <v/>
      </c>
      <c r="M826" s="61" t="str">
        <f>IF($B826="","",IF($B$807="","",IF($F$4=1,SUMIFS(SAÍDAS[Valor],SAÍDAS[Categoria],$B$807,SAÍDAS[Status],"Concluído",SAÍDAS[Mês],M$5,SAÍDAS[Ano],$B$5,SAÍDAS[Subcategoria],$B826),SUMIFS(SAÍDAS[Valor],SAÍDAS[Categoria],$B$807,SAÍDAS[Mês],M$5,SAÍDAS[Ano],$B$5,SAÍDAS[Subcategoria],$B826))))</f>
        <v/>
      </c>
      <c r="N826" s="61" t="str">
        <f>IF($B826="","",IF($B$807="","",IF($F$4=1,SUMIFS(SAÍDAS[Valor],SAÍDAS[Categoria],$B$807,SAÍDAS[Status],"Concluído",SAÍDAS[Mês],N$5,SAÍDAS[Ano],$B$5,SAÍDAS[Subcategoria],$B826),SUMIFS(SAÍDAS[Valor],SAÍDAS[Categoria],$B$807,SAÍDAS[Mês],N$5,SAÍDAS[Ano],$B$5,SAÍDAS[Subcategoria],$B826))))</f>
        <v/>
      </c>
      <c r="O826" s="57">
        <f t="shared" si="37"/>
        <v>0</v>
      </c>
    </row>
    <row r="827" spans="2:15" x14ac:dyDescent="0.3">
      <c r="B827" s="93" t="str">
        <f>IF('PLANO DE CONTAS'!J180="","",'PLANO DE CONTAS'!J180)</f>
        <v/>
      </c>
      <c r="C827" s="61" t="str">
        <f>IF($B827="","",IF($B$807="","",IF($F$4=1,SUMIFS(SAÍDAS[Valor],SAÍDAS[Categoria],$B$807,SAÍDAS[Status],"Concluído",SAÍDAS[Mês],C$5,SAÍDAS[Ano],$B$5,SAÍDAS[Subcategoria],$B827),SUMIFS(SAÍDAS[Valor],SAÍDAS[Categoria],$B$807,SAÍDAS[Mês],C$5,SAÍDAS[Ano],$B$5,SAÍDAS[Subcategoria],$B827))))</f>
        <v/>
      </c>
      <c r="D827" s="61" t="str">
        <f>IF($B827="","",IF($B$807="","",IF($F$4=1,SUMIFS(SAÍDAS[Valor],SAÍDAS[Categoria],$B$807,SAÍDAS[Status],"Concluído",SAÍDAS[Mês],D$5,SAÍDAS[Ano],$B$5,SAÍDAS[Subcategoria],$B827),SUMIFS(SAÍDAS[Valor],SAÍDAS[Categoria],$B$807,SAÍDAS[Mês],D$5,SAÍDAS[Ano],$B$5,SAÍDAS[Subcategoria],$B827))))</f>
        <v/>
      </c>
      <c r="E827" s="61" t="str">
        <f>IF($B827="","",IF($B$807="","",IF($F$4=1,SUMIFS(SAÍDAS[Valor],SAÍDAS[Categoria],$B$807,SAÍDAS[Status],"Concluído",SAÍDAS[Mês],E$5,SAÍDAS[Ano],$B$5,SAÍDAS[Subcategoria],$B827),SUMIFS(SAÍDAS[Valor],SAÍDAS[Categoria],$B$807,SAÍDAS[Mês],E$5,SAÍDAS[Ano],$B$5,SAÍDAS[Subcategoria],$B827))))</f>
        <v/>
      </c>
      <c r="F827" s="61" t="str">
        <f>IF($B827="","",IF($B$807="","",IF($F$4=1,SUMIFS(SAÍDAS[Valor],SAÍDAS[Categoria],$B$807,SAÍDAS[Status],"Concluído",SAÍDAS[Mês],F$5,SAÍDAS[Ano],$B$5,SAÍDAS[Subcategoria],$B827),SUMIFS(SAÍDAS[Valor],SAÍDAS[Categoria],$B$807,SAÍDAS[Mês],F$5,SAÍDAS[Ano],$B$5,SAÍDAS[Subcategoria],$B827))))</f>
        <v/>
      </c>
      <c r="G827" s="61" t="str">
        <f>IF($B827="","",IF($B$807="","",IF($F$4=1,SUMIFS(SAÍDAS[Valor],SAÍDAS[Categoria],$B$807,SAÍDAS[Status],"Concluído",SAÍDAS[Mês],G$5,SAÍDAS[Ano],$B$5,SAÍDAS[Subcategoria],$B827),SUMIFS(SAÍDAS[Valor],SAÍDAS[Categoria],$B$807,SAÍDAS[Mês],G$5,SAÍDAS[Ano],$B$5,SAÍDAS[Subcategoria],$B827))))</f>
        <v/>
      </c>
      <c r="H827" s="61" t="str">
        <f>IF($B827="","",IF($B$807="","",IF($F$4=1,SUMIFS(SAÍDAS[Valor],SAÍDAS[Categoria],$B$807,SAÍDAS[Status],"Concluído",SAÍDAS[Mês],H$5,SAÍDAS[Ano],$B$5,SAÍDAS[Subcategoria],$B827),SUMIFS(SAÍDAS[Valor],SAÍDAS[Categoria],$B$807,SAÍDAS[Mês],H$5,SAÍDAS[Ano],$B$5,SAÍDAS[Subcategoria],$B827))))</f>
        <v/>
      </c>
      <c r="I827" s="61" t="str">
        <f>IF($B827="","",IF($B$807="","",IF($F$4=1,SUMIFS(SAÍDAS[Valor],SAÍDAS[Categoria],$B$807,SAÍDAS[Status],"Concluído",SAÍDAS[Mês],I$5,SAÍDAS[Ano],$B$5,SAÍDAS[Subcategoria],$B827),SUMIFS(SAÍDAS[Valor],SAÍDAS[Categoria],$B$807,SAÍDAS[Mês],I$5,SAÍDAS[Ano],$B$5,SAÍDAS[Subcategoria],$B827))))</f>
        <v/>
      </c>
      <c r="J827" s="61" t="str">
        <f>IF($B827="","",IF($B$807="","",IF($F$4=1,SUMIFS(SAÍDAS[Valor],SAÍDAS[Categoria],$B$807,SAÍDAS[Status],"Concluído",SAÍDAS[Mês],J$5,SAÍDAS[Ano],$B$5,SAÍDAS[Subcategoria],$B827),SUMIFS(SAÍDAS[Valor],SAÍDAS[Categoria],$B$807,SAÍDAS[Mês],J$5,SAÍDAS[Ano],$B$5,SAÍDAS[Subcategoria],$B827))))</f>
        <v/>
      </c>
      <c r="K827" s="61" t="str">
        <f>IF($B827="","",IF($B$807="","",IF($F$4=1,SUMIFS(SAÍDAS[Valor],SAÍDAS[Categoria],$B$807,SAÍDAS[Status],"Concluído",SAÍDAS[Mês],K$5,SAÍDAS[Ano],$B$5,SAÍDAS[Subcategoria],$B827),SUMIFS(SAÍDAS[Valor],SAÍDAS[Categoria],$B$807,SAÍDAS[Mês],K$5,SAÍDAS[Ano],$B$5,SAÍDAS[Subcategoria],$B827))))</f>
        <v/>
      </c>
      <c r="L827" s="61" t="str">
        <f>IF($B827="","",IF($B$807="","",IF($F$4=1,SUMIFS(SAÍDAS[Valor],SAÍDAS[Categoria],$B$807,SAÍDAS[Status],"Concluído",SAÍDAS[Mês],L$5,SAÍDAS[Ano],$B$5,SAÍDAS[Subcategoria],$B827),SUMIFS(SAÍDAS[Valor],SAÍDAS[Categoria],$B$807,SAÍDAS[Mês],L$5,SAÍDAS[Ano],$B$5,SAÍDAS[Subcategoria],$B827))))</f>
        <v/>
      </c>
      <c r="M827" s="61" t="str">
        <f>IF($B827="","",IF($B$807="","",IF($F$4=1,SUMIFS(SAÍDAS[Valor],SAÍDAS[Categoria],$B$807,SAÍDAS[Status],"Concluído",SAÍDAS[Mês],M$5,SAÍDAS[Ano],$B$5,SAÍDAS[Subcategoria],$B827),SUMIFS(SAÍDAS[Valor],SAÍDAS[Categoria],$B$807,SAÍDAS[Mês],M$5,SAÍDAS[Ano],$B$5,SAÍDAS[Subcategoria],$B827))))</f>
        <v/>
      </c>
      <c r="N827" s="61" t="str">
        <f>IF($B827="","",IF($B$807="","",IF($F$4=1,SUMIFS(SAÍDAS[Valor],SAÍDAS[Categoria],$B$807,SAÍDAS[Status],"Concluído",SAÍDAS[Mês],N$5,SAÍDAS[Ano],$B$5,SAÍDAS[Subcategoria],$B827),SUMIFS(SAÍDAS[Valor],SAÍDAS[Categoria],$B$807,SAÍDAS[Mês],N$5,SAÍDAS[Ano],$B$5,SAÍDAS[Subcategoria],$B827))))</f>
        <v/>
      </c>
      <c r="O827" s="57">
        <f t="shared" si="37"/>
        <v>0</v>
      </c>
    </row>
    <row r="828" spans="2:15" x14ac:dyDescent="0.3">
      <c r="B828" s="92" t="str">
        <f>IF('PLANO DE CONTAS'!L160="","",'PLANO DE CONTAS'!L160)</f>
        <v/>
      </c>
      <c r="C828" s="95" t="str">
        <f>IF($B828="","",IF($F$4=1,SUMIFS(SAÍDAS[Valor],SAÍDAS[Categoria],$B828,SAÍDAS[Status],"Concluído",SAÍDAS[Mês],C$5,SAÍDAS[Ano],$B$5),SUMIFS(SAÍDAS[Valor],SAÍDAS[Categoria],$B828,SAÍDAS[Mês],C$5,SAÍDAS[Ano],$B$5)))</f>
        <v/>
      </c>
      <c r="D828" s="95" t="str">
        <f>IF($B828="","",IF($F$4=1,SUMIFS(SAÍDAS[Valor],SAÍDAS[Categoria],$B828,SAÍDAS[Status],"Concluído",SAÍDAS[Mês],D$5,SAÍDAS[Ano],$B$5),SUMIFS(SAÍDAS[Valor],SAÍDAS[Categoria],$B828,SAÍDAS[Mês],D$5,SAÍDAS[Ano],$B$5)))</f>
        <v/>
      </c>
      <c r="E828" s="95" t="str">
        <f>IF($B828="","",IF($F$4=1,SUMIFS(SAÍDAS[Valor],SAÍDAS[Categoria],$B828,SAÍDAS[Status],"Concluído",SAÍDAS[Mês],E$5,SAÍDAS[Ano],$B$5),SUMIFS(SAÍDAS[Valor],SAÍDAS[Categoria],$B828,SAÍDAS[Mês],E$5,SAÍDAS[Ano],$B$5)))</f>
        <v/>
      </c>
      <c r="F828" s="95" t="str">
        <f>IF($B828="","",IF($F$4=1,SUMIFS(SAÍDAS[Valor],SAÍDAS[Categoria],$B828,SAÍDAS[Status],"Concluído",SAÍDAS[Mês],F$5,SAÍDAS[Ano],$B$5),SUMIFS(SAÍDAS[Valor],SAÍDAS[Categoria],$B828,SAÍDAS[Mês],F$5,SAÍDAS[Ano],$B$5)))</f>
        <v/>
      </c>
      <c r="G828" s="95" t="str">
        <f>IF($B828="","",IF($F$4=1,SUMIFS(SAÍDAS[Valor],SAÍDAS[Categoria],$B828,SAÍDAS[Status],"Concluído",SAÍDAS[Mês],G$5,SAÍDAS[Ano],$B$5),SUMIFS(SAÍDAS[Valor],SAÍDAS[Categoria],$B828,SAÍDAS[Mês],G$5,SAÍDAS[Ano],$B$5)))</f>
        <v/>
      </c>
      <c r="H828" s="95" t="str">
        <f>IF($B828="","",IF($F$4=1,SUMIFS(SAÍDAS[Valor],SAÍDAS[Categoria],$B828,SAÍDAS[Status],"Concluído",SAÍDAS[Mês],H$5,SAÍDAS[Ano],$B$5),SUMIFS(SAÍDAS[Valor],SAÍDAS[Categoria],$B828,SAÍDAS[Mês],H$5,SAÍDAS[Ano],$B$5)))</f>
        <v/>
      </c>
      <c r="I828" s="95" t="str">
        <f>IF($B828="","",IF($F$4=1,SUMIFS(SAÍDAS[Valor],SAÍDAS[Categoria],$B828,SAÍDAS[Status],"Concluído",SAÍDAS[Mês],I$5,SAÍDAS[Ano],$B$5),SUMIFS(SAÍDAS[Valor],SAÍDAS[Categoria],$B828,SAÍDAS[Mês],I$5,SAÍDAS[Ano],$B$5)))</f>
        <v/>
      </c>
      <c r="J828" s="95" t="str">
        <f>IF($B828="","",IF($F$4=1,SUMIFS(SAÍDAS[Valor],SAÍDAS[Categoria],$B828,SAÍDAS[Status],"Concluído",SAÍDAS[Mês],J$5,SAÍDAS[Ano],$B$5),SUMIFS(SAÍDAS[Valor],SAÍDAS[Categoria],$B828,SAÍDAS[Mês],J$5,SAÍDAS[Ano],$B$5)))</f>
        <v/>
      </c>
      <c r="K828" s="95" t="str">
        <f>IF($B828="","",IF($F$4=1,SUMIFS(SAÍDAS[Valor],SAÍDAS[Categoria],$B828,SAÍDAS[Status],"Concluído",SAÍDAS[Mês],K$5,SAÍDAS[Ano],$B$5),SUMIFS(SAÍDAS[Valor],SAÍDAS[Categoria],$B828,SAÍDAS[Mês],K$5,SAÍDAS[Ano],$B$5)))</f>
        <v/>
      </c>
      <c r="L828" s="95" t="str">
        <f>IF($B828="","",IF($F$4=1,SUMIFS(SAÍDAS[Valor],SAÍDAS[Categoria],$B828,SAÍDAS[Status],"Concluído",SAÍDAS[Mês],L$5,SAÍDAS[Ano],$B$5),SUMIFS(SAÍDAS[Valor],SAÍDAS[Categoria],$B828,SAÍDAS[Mês],L$5,SAÍDAS[Ano],$B$5)))</f>
        <v/>
      </c>
      <c r="M828" s="95" t="str">
        <f>IF($B828="","",IF($F$4=1,SUMIFS(SAÍDAS[Valor],SAÍDAS[Categoria],$B828,SAÍDAS[Status],"Concluído",SAÍDAS[Mês],M$5,SAÍDAS[Ano],$B$5),SUMIFS(SAÍDAS[Valor],SAÍDAS[Categoria],$B828,SAÍDAS[Mês],M$5,SAÍDAS[Ano],$B$5)))</f>
        <v/>
      </c>
      <c r="N828" s="95" t="str">
        <f>IF($B828="","",IF($F$4=1,SUMIFS(SAÍDAS[Valor],SAÍDAS[Categoria],$B828,SAÍDAS[Status],"Concluído",SAÍDAS[Mês],N$5,SAÍDAS[Ano],$B$5),SUMIFS(SAÍDAS[Valor],SAÍDAS[Categoria],$B828,SAÍDAS[Mês],N$5,SAÍDAS[Ano],$B$5)))</f>
        <v/>
      </c>
      <c r="O828" s="57">
        <f t="shared" si="34"/>
        <v>0</v>
      </c>
    </row>
    <row r="829" spans="2:15" x14ac:dyDescent="0.3">
      <c r="B829" s="93" t="str">
        <f>IF('PLANO DE CONTAS'!L161="","",'PLANO DE CONTAS'!L161)</f>
        <v/>
      </c>
      <c r="C829" s="61" t="str">
        <f>IF($B829="","",IF($B$828="","",IF($F$4=1,SUMIFS(SAÍDAS[Valor],SAÍDAS[Categoria],$B$828,SAÍDAS[Status],"Concluído",SAÍDAS[Mês],C$5,SAÍDAS[Ano],$B$5,SAÍDAS[Subcategoria],$B829),SUMIFS(SAÍDAS[Valor],SAÍDAS[Categoria],$B$828,SAÍDAS[Mês],C$5,SAÍDAS[Ano],$B$5,SAÍDAS[Subcategoria],$B829))))</f>
        <v/>
      </c>
      <c r="D829" s="61" t="str">
        <f>IF($B829="","",IF($B$828="","",IF($F$4=1,SUMIFS(SAÍDAS[Valor],SAÍDAS[Categoria],$B$828,SAÍDAS[Status],"Concluído",SAÍDAS[Mês],D$5,SAÍDAS[Ano],$B$5,SAÍDAS[Subcategoria],$B829),SUMIFS(SAÍDAS[Valor],SAÍDAS[Categoria],$B$828,SAÍDAS[Mês],D$5,SAÍDAS[Ano],$B$5,SAÍDAS[Subcategoria],$B829))))</f>
        <v/>
      </c>
      <c r="E829" s="61" t="str">
        <f>IF($B829="","",IF($B$828="","",IF($F$4=1,SUMIFS(SAÍDAS[Valor],SAÍDAS[Categoria],$B$828,SAÍDAS[Status],"Concluído",SAÍDAS[Mês],E$5,SAÍDAS[Ano],$B$5,SAÍDAS[Subcategoria],$B829),SUMIFS(SAÍDAS[Valor],SAÍDAS[Categoria],$B$828,SAÍDAS[Mês],E$5,SAÍDAS[Ano],$B$5,SAÍDAS[Subcategoria],$B829))))</f>
        <v/>
      </c>
      <c r="F829" s="61" t="str">
        <f>IF($B829="","",IF($B$828="","",IF($F$4=1,SUMIFS(SAÍDAS[Valor],SAÍDAS[Categoria],$B$828,SAÍDAS[Status],"Concluído",SAÍDAS[Mês],F$5,SAÍDAS[Ano],$B$5,SAÍDAS[Subcategoria],$B829),SUMIFS(SAÍDAS[Valor],SAÍDAS[Categoria],$B$828,SAÍDAS[Mês],F$5,SAÍDAS[Ano],$B$5,SAÍDAS[Subcategoria],$B829))))</f>
        <v/>
      </c>
      <c r="G829" s="61" t="str">
        <f>IF($B829="","",IF($B$828="","",IF($F$4=1,SUMIFS(SAÍDAS[Valor],SAÍDAS[Categoria],$B$828,SAÍDAS[Status],"Concluído",SAÍDAS[Mês],G$5,SAÍDAS[Ano],$B$5,SAÍDAS[Subcategoria],$B829),SUMIFS(SAÍDAS[Valor],SAÍDAS[Categoria],$B$828,SAÍDAS[Mês],G$5,SAÍDAS[Ano],$B$5,SAÍDAS[Subcategoria],$B829))))</f>
        <v/>
      </c>
      <c r="H829" s="61" t="str">
        <f>IF($B829="","",IF($B$828="","",IF($F$4=1,SUMIFS(SAÍDAS[Valor],SAÍDAS[Categoria],$B$828,SAÍDAS[Status],"Concluído",SAÍDAS[Mês],H$5,SAÍDAS[Ano],$B$5,SAÍDAS[Subcategoria],$B829),SUMIFS(SAÍDAS[Valor],SAÍDAS[Categoria],$B$828,SAÍDAS[Mês],H$5,SAÍDAS[Ano],$B$5,SAÍDAS[Subcategoria],$B829))))</f>
        <v/>
      </c>
      <c r="I829" s="61" t="str">
        <f>IF($B829="","",IF($B$828="","",IF($F$4=1,SUMIFS(SAÍDAS[Valor],SAÍDAS[Categoria],$B$828,SAÍDAS[Status],"Concluído",SAÍDAS[Mês],I$5,SAÍDAS[Ano],$B$5,SAÍDAS[Subcategoria],$B829),SUMIFS(SAÍDAS[Valor],SAÍDAS[Categoria],$B$828,SAÍDAS[Mês],I$5,SAÍDAS[Ano],$B$5,SAÍDAS[Subcategoria],$B829))))</f>
        <v/>
      </c>
      <c r="J829" s="61" t="str">
        <f>IF($B829="","",IF($B$828="","",IF($F$4=1,SUMIFS(SAÍDAS[Valor],SAÍDAS[Categoria],$B$828,SAÍDAS[Status],"Concluído",SAÍDAS[Mês],J$5,SAÍDAS[Ano],$B$5,SAÍDAS[Subcategoria],$B829),SUMIFS(SAÍDAS[Valor],SAÍDAS[Categoria],$B$828,SAÍDAS[Mês],J$5,SAÍDAS[Ano],$B$5,SAÍDAS[Subcategoria],$B829))))</f>
        <v/>
      </c>
      <c r="K829" s="61" t="str">
        <f>IF($B829="","",IF($B$828="","",IF($F$4=1,SUMIFS(SAÍDAS[Valor],SAÍDAS[Categoria],$B$828,SAÍDAS[Status],"Concluído",SAÍDAS[Mês],K$5,SAÍDAS[Ano],$B$5,SAÍDAS[Subcategoria],$B829),SUMIFS(SAÍDAS[Valor],SAÍDAS[Categoria],$B$828,SAÍDAS[Mês],K$5,SAÍDAS[Ano],$B$5,SAÍDAS[Subcategoria],$B829))))</f>
        <v/>
      </c>
      <c r="L829" s="61" t="str">
        <f>IF($B829="","",IF($B$828="","",IF($F$4=1,SUMIFS(SAÍDAS[Valor],SAÍDAS[Categoria],$B$828,SAÍDAS[Status],"Concluído",SAÍDAS[Mês],L$5,SAÍDAS[Ano],$B$5,SAÍDAS[Subcategoria],$B829),SUMIFS(SAÍDAS[Valor],SAÍDAS[Categoria],$B$828,SAÍDAS[Mês],L$5,SAÍDAS[Ano],$B$5,SAÍDAS[Subcategoria],$B829))))</f>
        <v/>
      </c>
      <c r="M829" s="61" t="str">
        <f>IF($B829="","",IF($B$828="","",IF($F$4=1,SUMIFS(SAÍDAS[Valor],SAÍDAS[Categoria],$B$828,SAÍDAS[Status],"Concluído",SAÍDAS[Mês],M$5,SAÍDAS[Ano],$B$5,SAÍDAS[Subcategoria],$B829),SUMIFS(SAÍDAS[Valor],SAÍDAS[Categoria],$B$828,SAÍDAS[Mês],M$5,SAÍDAS[Ano],$B$5,SAÍDAS[Subcategoria],$B829))))</f>
        <v/>
      </c>
      <c r="N829" s="61" t="str">
        <f>IF($B829="","",IF($B$828="","",IF($F$4=1,SUMIFS(SAÍDAS[Valor],SAÍDAS[Categoria],$B$828,SAÍDAS[Status],"Concluído",SAÍDAS[Mês],N$5,SAÍDAS[Ano],$B$5,SAÍDAS[Subcategoria],$B829),SUMIFS(SAÍDAS[Valor],SAÍDAS[Categoria],$B$828,SAÍDAS[Mês],N$5,SAÍDAS[Ano],$B$5,SAÍDAS[Subcategoria],$B829))))</f>
        <v/>
      </c>
      <c r="O829" s="57">
        <f t="shared" si="34"/>
        <v>0</v>
      </c>
    </row>
    <row r="830" spans="2:15" x14ac:dyDescent="0.3">
      <c r="B830" s="93" t="str">
        <f>IF('PLANO DE CONTAS'!L162="","",'PLANO DE CONTAS'!L162)</f>
        <v/>
      </c>
      <c r="C830" s="61" t="str">
        <f>IF($B830="","",IF($B$828="","",IF($F$4=1,SUMIFS(SAÍDAS[Valor],SAÍDAS[Categoria],$B$828,SAÍDAS[Status],"Concluído",SAÍDAS[Mês],C$5,SAÍDAS[Ano],$B$5,SAÍDAS[Subcategoria],$B830),SUMIFS(SAÍDAS[Valor],SAÍDAS[Categoria],$B$828,SAÍDAS[Mês],C$5,SAÍDAS[Ano],$B$5,SAÍDAS[Subcategoria],$B830))))</f>
        <v/>
      </c>
      <c r="D830" s="61" t="str">
        <f>IF($B830="","",IF($B$828="","",IF($F$4=1,SUMIFS(SAÍDAS[Valor],SAÍDAS[Categoria],$B$828,SAÍDAS[Status],"Concluído",SAÍDAS[Mês],D$5,SAÍDAS[Ano],$B$5,SAÍDAS[Subcategoria],$B830),SUMIFS(SAÍDAS[Valor],SAÍDAS[Categoria],$B$828,SAÍDAS[Mês],D$5,SAÍDAS[Ano],$B$5,SAÍDAS[Subcategoria],$B830))))</f>
        <v/>
      </c>
      <c r="E830" s="61" t="str">
        <f>IF($B830="","",IF($B$828="","",IF($F$4=1,SUMIFS(SAÍDAS[Valor],SAÍDAS[Categoria],$B$828,SAÍDAS[Status],"Concluído",SAÍDAS[Mês],E$5,SAÍDAS[Ano],$B$5,SAÍDAS[Subcategoria],$B830),SUMIFS(SAÍDAS[Valor],SAÍDAS[Categoria],$B$828,SAÍDAS[Mês],E$5,SAÍDAS[Ano],$B$5,SAÍDAS[Subcategoria],$B830))))</f>
        <v/>
      </c>
      <c r="F830" s="61" t="str">
        <f>IF($B830="","",IF($B$828="","",IF($F$4=1,SUMIFS(SAÍDAS[Valor],SAÍDAS[Categoria],$B$828,SAÍDAS[Status],"Concluído",SAÍDAS[Mês],F$5,SAÍDAS[Ano],$B$5,SAÍDAS[Subcategoria],$B830),SUMIFS(SAÍDAS[Valor],SAÍDAS[Categoria],$B$828,SAÍDAS[Mês],F$5,SAÍDAS[Ano],$B$5,SAÍDAS[Subcategoria],$B830))))</f>
        <v/>
      </c>
      <c r="G830" s="61" t="str">
        <f>IF($B830="","",IF($B$828="","",IF($F$4=1,SUMIFS(SAÍDAS[Valor],SAÍDAS[Categoria],$B$828,SAÍDAS[Status],"Concluído",SAÍDAS[Mês],G$5,SAÍDAS[Ano],$B$5,SAÍDAS[Subcategoria],$B830),SUMIFS(SAÍDAS[Valor],SAÍDAS[Categoria],$B$828,SAÍDAS[Mês],G$5,SAÍDAS[Ano],$B$5,SAÍDAS[Subcategoria],$B830))))</f>
        <v/>
      </c>
      <c r="H830" s="61" t="str">
        <f>IF($B830="","",IF($B$828="","",IF($F$4=1,SUMIFS(SAÍDAS[Valor],SAÍDAS[Categoria],$B$828,SAÍDAS[Status],"Concluído",SAÍDAS[Mês],H$5,SAÍDAS[Ano],$B$5,SAÍDAS[Subcategoria],$B830),SUMIFS(SAÍDAS[Valor],SAÍDAS[Categoria],$B$828,SAÍDAS[Mês],H$5,SAÍDAS[Ano],$B$5,SAÍDAS[Subcategoria],$B830))))</f>
        <v/>
      </c>
      <c r="I830" s="61" t="str">
        <f>IF($B830="","",IF($B$828="","",IF($F$4=1,SUMIFS(SAÍDAS[Valor],SAÍDAS[Categoria],$B$828,SAÍDAS[Status],"Concluído",SAÍDAS[Mês],I$5,SAÍDAS[Ano],$B$5,SAÍDAS[Subcategoria],$B830),SUMIFS(SAÍDAS[Valor],SAÍDAS[Categoria],$B$828,SAÍDAS[Mês],I$5,SAÍDAS[Ano],$B$5,SAÍDAS[Subcategoria],$B830))))</f>
        <v/>
      </c>
      <c r="J830" s="61" t="str">
        <f>IF($B830="","",IF($B$828="","",IF($F$4=1,SUMIFS(SAÍDAS[Valor],SAÍDAS[Categoria],$B$828,SAÍDAS[Status],"Concluído",SAÍDAS[Mês],J$5,SAÍDAS[Ano],$B$5,SAÍDAS[Subcategoria],$B830),SUMIFS(SAÍDAS[Valor],SAÍDAS[Categoria],$B$828,SAÍDAS[Mês],J$5,SAÍDAS[Ano],$B$5,SAÍDAS[Subcategoria],$B830))))</f>
        <v/>
      </c>
      <c r="K830" s="61" t="str">
        <f>IF($B830="","",IF($B$828="","",IF($F$4=1,SUMIFS(SAÍDAS[Valor],SAÍDAS[Categoria],$B$828,SAÍDAS[Status],"Concluído",SAÍDAS[Mês],K$5,SAÍDAS[Ano],$B$5,SAÍDAS[Subcategoria],$B830),SUMIFS(SAÍDAS[Valor],SAÍDAS[Categoria],$B$828,SAÍDAS[Mês],K$5,SAÍDAS[Ano],$B$5,SAÍDAS[Subcategoria],$B830))))</f>
        <v/>
      </c>
      <c r="L830" s="61" t="str">
        <f>IF($B830="","",IF($B$828="","",IF($F$4=1,SUMIFS(SAÍDAS[Valor],SAÍDAS[Categoria],$B$828,SAÍDAS[Status],"Concluído",SAÍDAS[Mês],L$5,SAÍDAS[Ano],$B$5,SAÍDAS[Subcategoria],$B830),SUMIFS(SAÍDAS[Valor],SAÍDAS[Categoria],$B$828,SAÍDAS[Mês],L$5,SAÍDAS[Ano],$B$5,SAÍDAS[Subcategoria],$B830))))</f>
        <v/>
      </c>
      <c r="M830" s="61" t="str">
        <f>IF($B830="","",IF($B$828="","",IF($F$4=1,SUMIFS(SAÍDAS[Valor],SAÍDAS[Categoria],$B$828,SAÍDAS[Status],"Concluído",SAÍDAS[Mês],M$5,SAÍDAS[Ano],$B$5,SAÍDAS[Subcategoria],$B830),SUMIFS(SAÍDAS[Valor],SAÍDAS[Categoria],$B$828,SAÍDAS[Mês],M$5,SAÍDAS[Ano],$B$5,SAÍDAS[Subcategoria],$B830))))</f>
        <v/>
      </c>
      <c r="N830" s="61" t="str">
        <f>IF($B830="","",IF($B$828="","",IF($F$4=1,SUMIFS(SAÍDAS[Valor],SAÍDAS[Categoria],$B$828,SAÍDAS[Status],"Concluído",SAÍDAS[Mês],N$5,SAÍDAS[Ano],$B$5,SAÍDAS[Subcategoria],$B830),SUMIFS(SAÍDAS[Valor],SAÍDAS[Categoria],$B$828,SAÍDAS[Mês],N$5,SAÍDAS[Ano],$B$5,SAÍDAS[Subcategoria],$B830))))</f>
        <v/>
      </c>
      <c r="O830" s="57">
        <f t="shared" ref="O830:O848" si="38">SUBTOTAL(9,C830,D830,E830,F830,G830,H830,I830,J830,K830,L830,M830,N830)</f>
        <v>0</v>
      </c>
    </row>
    <row r="831" spans="2:15" x14ac:dyDescent="0.3">
      <c r="B831" s="93" t="str">
        <f>IF('PLANO DE CONTAS'!L163="","",'PLANO DE CONTAS'!L163)</f>
        <v/>
      </c>
      <c r="C831" s="61" t="str">
        <f>IF($B831="","",IF($B$828="","",IF($F$4=1,SUMIFS(SAÍDAS[Valor],SAÍDAS[Categoria],$B$828,SAÍDAS[Status],"Concluído",SAÍDAS[Mês],C$5,SAÍDAS[Ano],$B$5,SAÍDAS[Subcategoria],$B831),SUMIFS(SAÍDAS[Valor],SAÍDAS[Categoria],$B$828,SAÍDAS[Mês],C$5,SAÍDAS[Ano],$B$5,SAÍDAS[Subcategoria],$B831))))</f>
        <v/>
      </c>
      <c r="D831" s="61" t="str">
        <f>IF($B831="","",IF($B$828="","",IF($F$4=1,SUMIFS(SAÍDAS[Valor],SAÍDAS[Categoria],$B$828,SAÍDAS[Status],"Concluído",SAÍDAS[Mês],D$5,SAÍDAS[Ano],$B$5,SAÍDAS[Subcategoria],$B831),SUMIFS(SAÍDAS[Valor],SAÍDAS[Categoria],$B$828,SAÍDAS[Mês],D$5,SAÍDAS[Ano],$B$5,SAÍDAS[Subcategoria],$B831))))</f>
        <v/>
      </c>
      <c r="E831" s="61" t="str">
        <f>IF($B831="","",IF($B$828="","",IF($F$4=1,SUMIFS(SAÍDAS[Valor],SAÍDAS[Categoria],$B$828,SAÍDAS[Status],"Concluído",SAÍDAS[Mês],E$5,SAÍDAS[Ano],$B$5,SAÍDAS[Subcategoria],$B831),SUMIFS(SAÍDAS[Valor],SAÍDAS[Categoria],$B$828,SAÍDAS[Mês],E$5,SAÍDAS[Ano],$B$5,SAÍDAS[Subcategoria],$B831))))</f>
        <v/>
      </c>
      <c r="F831" s="61" t="str">
        <f>IF($B831="","",IF($B$828="","",IF($F$4=1,SUMIFS(SAÍDAS[Valor],SAÍDAS[Categoria],$B$828,SAÍDAS[Status],"Concluído",SAÍDAS[Mês],F$5,SAÍDAS[Ano],$B$5,SAÍDAS[Subcategoria],$B831),SUMIFS(SAÍDAS[Valor],SAÍDAS[Categoria],$B$828,SAÍDAS[Mês],F$5,SAÍDAS[Ano],$B$5,SAÍDAS[Subcategoria],$B831))))</f>
        <v/>
      </c>
      <c r="G831" s="61" t="str">
        <f>IF($B831="","",IF($B$828="","",IF($F$4=1,SUMIFS(SAÍDAS[Valor],SAÍDAS[Categoria],$B$828,SAÍDAS[Status],"Concluído",SAÍDAS[Mês],G$5,SAÍDAS[Ano],$B$5,SAÍDAS[Subcategoria],$B831),SUMIFS(SAÍDAS[Valor],SAÍDAS[Categoria],$B$828,SAÍDAS[Mês],G$5,SAÍDAS[Ano],$B$5,SAÍDAS[Subcategoria],$B831))))</f>
        <v/>
      </c>
      <c r="H831" s="61" t="str">
        <f>IF($B831="","",IF($B$828="","",IF($F$4=1,SUMIFS(SAÍDAS[Valor],SAÍDAS[Categoria],$B$828,SAÍDAS[Status],"Concluído",SAÍDAS[Mês],H$5,SAÍDAS[Ano],$B$5,SAÍDAS[Subcategoria],$B831),SUMIFS(SAÍDAS[Valor],SAÍDAS[Categoria],$B$828,SAÍDAS[Mês],H$5,SAÍDAS[Ano],$B$5,SAÍDAS[Subcategoria],$B831))))</f>
        <v/>
      </c>
      <c r="I831" s="61" t="str">
        <f>IF($B831="","",IF($B$828="","",IF($F$4=1,SUMIFS(SAÍDAS[Valor],SAÍDAS[Categoria],$B$828,SAÍDAS[Status],"Concluído",SAÍDAS[Mês],I$5,SAÍDAS[Ano],$B$5,SAÍDAS[Subcategoria],$B831),SUMIFS(SAÍDAS[Valor],SAÍDAS[Categoria],$B$828,SAÍDAS[Mês],I$5,SAÍDAS[Ano],$B$5,SAÍDAS[Subcategoria],$B831))))</f>
        <v/>
      </c>
      <c r="J831" s="61" t="str">
        <f>IF($B831="","",IF($B$828="","",IF($F$4=1,SUMIFS(SAÍDAS[Valor],SAÍDAS[Categoria],$B$828,SAÍDAS[Status],"Concluído",SAÍDAS[Mês],J$5,SAÍDAS[Ano],$B$5,SAÍDAS[Subcategoria],$B831),SUMIFS(SAÍDAS[Valor],SAÍDAS[Categoria],$B$828,SAÍDAS[Mês],J$5,SAÍDAS[Ano],$B$5,SAÍDAS[Subcategoria],$B831))))</f>
        <v/>
      </c>
      <c r="K831" s="61" t="str">
        <f>IF($B831="","",IF($B$828="","",IF($F$4=1,SUMIFS(SAÍDAS[Valor],SAÍDAS[Categoria],$B$828,SAÍDAS[Status],"Concluído",SAÍDAS[Mês],K$5,SAÍDAS[Ano],$B$5,SAÍDAS[Subcategoria],$B831),SUMIFS(SAÍDAS[Valor],SAÍDAS[Categoria],$B$828,SAÍDAS[Mês],K$5,SAÍDAS[Ano],$B$5,SAÍDAS[Subcategoria],$B831))))</f>
        <v/>
      </c>
      <c r="L831" s="61" t="str">
        <f>IF($B831="","",IF($B$828="","",IF($F$4=1,SUMIFS(SAÍDAS[Valor],SAÍDAS[Categoria],$B$828,SAÍDAS[Status],"Concluído",SAÍDAS[Mês],L$5,SAÍDAS[Ano],$B$5,SAÍDAS[Subcategoria],$B831),SUMIFS(SAÍDAS[Valor],SAÍDAS[Categoria],$B$828,SAÍDAS[Mês],L$5,SAÍDAS[Ano],$B$5,SAÍDAS[Subcategoria],$B831))))</f>
        <v/>
      </c>
      <c r="M831" s="61" t="str">
        <f>IF($B831="","",IF($B$828="","",IF($F$4=1,SUMIFS(SAÍDAS[Valor],SAÍDAS[Categoria],$B$828,SAÍDAS[Status],"Concluído",SAÍDAS[Mês],M$5,SAÍDAS[Ano],$B$5,SAÍDAS[Subcategoria],$B831),SUMIFS(SAÍDAS[Valor],SAÍDAS[Categoria],$B$828,SAÍDAS[Mês],M$5,SAÍDAS[Ano],$B$5,SAÍDAS[Subcategoria],$B831))))</f>
        <v/>
      </c>
      <c r="N831" s="61" t="str">
        <f>IF($B831="","",IF($B$828="","",IF($F$4=1,SUMIFS(SAÍDAS[Valor],SAÍDAS[Categoria],$B$828,SAÍDAS[Status],"Concluído",SAÍDAS[Mês],N$5,SAÍDAS[Ano],$B$5,SAÍDAS[Subcategoria],$B831),SUMIFS(SAÍDAS[Valor],SAÍDAS[Categoria],$B$828,SAÍDAS[Mês],N$5,SAÍDAS[Ano],$B$5,SAÍDAS[Subcategoria],$B831))))</f>
        <v/>
      </c>
      <c r="O831" s="57">
        <f t="shared" si="38"/>
        <v>0</v>
      </c>
    </row>
    <row r="832" spans="2:15" x14ac:dyDescent="0.3">
      <c r="B832" s="93" t="str">
        <f>IF('PLANO DE CONTAS'!L164="","",'PLANO DE CONTAS'!L164)</f>
        <v/>
      </c>
      <c r="C832" s="61" t="str">
        <f>IF($B832="","",IF($B$828="","",IF($F$4=1,SUMIFS(SAÍDAS[Valor],SAÍDAS[Categoria],$B$828,SAÍDAS[Status],"Concluído",SAÍDAS[Mês],C$5,SAÍDAS[Ano],$B$5,SAÍDAS[Subcategoria],$B832),SUMIFS(SAÍDAS[Valor],SAÍDAS[Categoria],$B$828,SAÍDAS[Mês],C$5,SAÍDAS[Ano],$B$5,SAÍDAS[Subcategoria],$B832))))</f>
        <v/>
      </c>
      <c r="D832" s="61" t="str">
        <f>IF($B832="","",IF($B$828="","",IF($F$4=1,SUMIFS(SAÍDAS[Valor],SAÍDAS[Categoria],$B$828,SAÍDAS[Status],"Concluído",SAÍDAS[Mês],D$5,SAÍDAS[Ano],$B$5,SAÍDAS[Subcategoria],$B832),SUMIFS(SAÍDAS[Valor],SAÍDAS[Categoria],$B$828,SAÍDAS[Mês],D$5,SAÍDAS[Ano],$B$5,SAÍDAS[Subcategoria],$B832))))</f>
        <v/>
      </c>
      <c r="E832" s="61" t="str">
        <f>IF($B832="","",IF($B$828="","",IF($F$4=1,SUMIFS(SAÍDAS[Valor],SAÍDAS[Categoria],$B$828,SAÍDAS[Status],"Concluído",SAÍDAS[Mês],E$5,SAÍDAS[Ano],$B$5,SAÍDAS[Subcategoria],$B832),SUMIFS(SAÍDAS[Valor],SAÍDAS[Categoria],$B$828,SAÍDAS[Mês],E$5,SAÍDAS[Ano],$B$5,SAÍDAS[Subcategoria],$B832))))</f>
        <v/>
      </c>
      <c r="F832" s="61" t="str">
        <f>IF($B832="","",IF($B$828="","",IF($F$4=1,SUMIFS(SAÍDAS[Valor],SAÍDAS[Categoria],$B$828,SAÍDAS[Status],"Concluído",SAÍDAS[Mês],F$5,SAÍDAS[Ano],$B$5,SAÍDAS[Subcategoria],$B832),SUMIFS(SAÍDAS[Valor],SAÍDAS[Categoria],$B$828,SAÍDAS[Mês],F$5,SAÍDAS[Ano],$B$5,SAÍDAS[Subcategoria],$B832))))</f>
        <v/>
      </c>
      <c r="G832" s="61" t="str">
        <f>IF($B832="","",IF($B$828="","",IF($F$4=1,SUMIFS(SAÍDAS[Valor],SAÍDAS[Categoria],$B$828,SAÍDAS[Status],"Concluído",SAÍDAS[Mês],G$5,SAÍDAS[Ano],$B$5,SAÍDAS[Subcategoria],$B832),SUMIFS(SAÍDAS[Valor],SAÍDAS[Categoria],$B$828,SAÍDAS[Mês],G$5,SAÍDAS[Ano],$B$5,SAÍDAS[Subcategoria],$B832))))</f>
        <v/>
      </c>
      <c r="H832" s="61" t="str">
        <f>IF($B832="","",IF($B$828="","",IF($F$4=1,SUMIFS(SAÍDAS[Valor],SAÍDAS[Categoria],$B$828,SAÍDAS[Status],"Concluído",SAÍDAS[Mês],H$5,SAÍDAS[Ano],$B$5,SAÍDAS[Subcategoria],$B832),SUMIFS(SAÍDAS[Valor],SAÍDAS[Categoria],$B$828,SAÍDAS[Mês],H$5,SAÍDAS[Ano],$B$5,SAÍDAS[Subcategoria],$B832))))</f>
        <v/>
      </c>
      <c r="I832" s="61" t="str">
        <f>IF($B832="","",IF($B$828="","",IF($F$4=1,SUMIFS(SAÍDAS[Valor],SAÍDAS[Categoria],$B$828,SAÍDAS[Status],"Concluído",SAÍDAS[Mês],I$5,SAÍDAS[Ano],$B$5,SAÍDAS[Subcategoria],$B832),SUMIFS(SAÍDAS[Valor],SAÍDAS[Categoria],$B$828,SAÍDAS[Mês],I$5,SAÍDAS[Ano],$B$5,SAÍDAS[Subcategoria],$B832))))</f>
        <v/>
      </c>
      <c r="J832" s="61" t="str">
        <f>IF($B832="","",IF($B$828="","",IF($F$4=1,SUMIFS(SAÍDAS[Valor],SAÍDAS[Categoria],$B$828,SAÍDAS[Status],"Concluído",SAÍDAS[Mês],J$5,SAÍDAS[Ano],$B$5,SAÍDAS[Subcategoria],$B832),SUMIFS(SAÍDAS[Valor],SAÍDAS[Categoria],$B$828,SAÍDAS[Mês],J$5,SAÍDAS[Ano],$B$5,SAÍDAS[Subcategoria],$B832))))</f>
        <v/>
      </c>
      <c r="K832" s="61" t="str">
        <f>IF($B832="","",IF($B$828="","",IF($F$4=1,SUMIFS(SAÍDAS[Valor],SAÍDAS[Categoria],$B$828,SAÍDAS[Status],"Concluído",SAÍDAS[Mês],K$5,SAÍDAS[Ano],$B$5,SAÍDAS[Subcategoria],$B832),SUMIFS(SAÍDAS[Valor],SAÍDAS[Categoria],$B$828,SAÍDAS[Mês],K$5,SAÍDAS[Ano],$B$5,SAÍDAS[Subcategoria],$B832))))</f>
        <v/>
      </c>
      <c r="L832" s="61" t="str">
        <f>IF($B832="","",IF($B$828="","",IF($F$4=1,SUMIFS(SAÍDAS[Valor],SAÍDAS[Categoria],$B$828,SAÍDAS[Status],"Concluído",SAÍDAS[Mês],L$5,SAÍDAS[Ano],$B$5,SAÍDAS[Subcategoria],$B832),SUMIFS(SAÍDAS[Valor],SAÍDAS[Categoria],$B$828,SAÍDAS[Mês],L$5,SAÍDAS[Ano],$B$5,SAÍDAS[Subcategoria],$B832))))</f>
        <v/>
      </c>
      <c r="M832" s="61" t="str">
        <f>IF($B832="","",IF($B$828="","",IF($F$4=1,SUMIFS(SAÍDAS[Valor],SAÍDAS[Categoria],$B$828,SAÍDAS[Status],"Concluído",SAÍDAS[Mês],M$5,SAÍDAS[Ano],$B$5,SAÍDAS[Subcategoria],$B832),SUMIFS(SAÍDAS[Valor],SAÍDAS[Categoria],$B$828,SAÍDAS[Mês],M$5,SAÍDAS[Ano],$B$5,SAÍDAS[Subcategoria],$B832))))</f>
        <v/>
      </c>
      <c r="N832" s="61" t="str">
        <f>IF($B832="","",IF($B$828="","",IF($F$4=1,SUMIFS(SAÍDAS[Valor],SAÍDAS[Categoria],$B$828,SAÍDAS[Status],"Concluído",SAÍDAS[Mês],N$5,SAÍDAS[Ano],$B$5,SAÍDAS[Subcategoria],$B832),SUMIFS(SAÍDAS[Valor],SAÍDAS[Categoria],$B$828,SAÍDAS[Mês],N$5,SAÍDAS[Ano],$B$5,SAÍDAS[Subcategoria],$B832))))</f>
        <v/>
      </c>
      <c r="O832" s="57">
        <f t="shared" si="38"/>
        <v>0</v>
      </c>
    </row>
    <row r="833" spans="2:15" x14ac:dyDescent="0.3">
      <c r="B833" s="93" t="str">
        <f>IF('PLANO DE CONTAS'!L165="","",'PLANO DE CONTAS'!L165)</f>
        <v/>
      </c>
      <c r="C833" s="61" t="str">
        <f>IF($B833="","",IF($B$828="","",IF($F$4=1,SUMIFS(SAÍDAS[Valor],SAÍDAS[Categoria],$B$828,SAÍDAS[Status],"Concluído",SAÍDAS[Mês],C$5,SAÍDAS[Ano],$B$5,SAÍDAS[Subcategoria],$B833),SUMIFS(SAÍDAS[Valor],SAÍDAS[Categoria],$B$828,SAÍDAS[Mês],C$5,SAÍDAS[Ano],$B$5,SAÍDAS[Subcategoria],$B833))))</f>
        <v/>
      </c>
      <c r="D833" s="61" t="str">
        <f>IF($B833="","",IF($B$828="","",IF($F$4=1,SUMIFS(SAÍDAS[Valor],SAÍDAS[Categoria],$B$828,SAÍDAS[Status],"Concluído",SAÍDAS[Mês],D$5,SAÍDAS[Ano],$B$5,SAÍDAS[Subcategoria],$B833),SUMIFS(SAÍDAS[Valor],SAÍDAS[Categoria],$B$828,SAÍDAS[Mês],D$5,SAÍDAS[Ano],$B$5,SAÍDAS[Subcategoria],$B833))))</f>
        <v/>
      </c>
      <c r="E833" s="61" t="str">
        <f>IF($B833="","",IF($B$828="","",IF($F$4=1,SUMIFS(SAÍDAS[Valor],SAÍDAS[Categoria],$B$828,SAÍDAS[Status],"Concluído",SAÍDAS[Mês],E$5,SAÍDAS[Ano],$B$5,SAÍDAS[Subcategoria],$B833),SUMIFS(SAÍDAS[Valor],SAÍDAS[Categoria],$B$828,SAÍDAS[Mês],E$5,SAÍDAS[Ano],$B$5,SAÍDAS[Subcategoria],$B833))))</f>
        <v/>
      </c>
      <c r="F833" s="61" t="str">
        <f>IF($B833="","",IF($B$828="","",IF($F$4=1,SUMIFS(SAÍDAS[Valor],SAÍDAS[Categoria],$B$828,SAÍDAS[Status],"Concluído",SAÍDAS[Mês],F$5,SAÍDAS[Ano],$B$5,SAÍDAS[Subcategoria],$B833),SUMIFS(SAÍDAS[Valor],SAÍDAS[Categoria],$B$828,SAÍDAS[Mês],F$5,SAÍDAS[Ano],$B$5,SAÍDAS[Subcategoria],$B833))))</f>
        <v/>
      </c>
      <c r="G833" s="61" t="str">
        <f>IF($B833="","",IF($B$828="","",IF($F$4=1,SUMIFS(SAÍDAS[Valor],SAÍDAS[Categoria],$B$828,SAÍDAS[Status],"Concluído",SAÍDAS[Mês],G$5,SAÍDAS[Ano],$B$5,SAÍDAS[Subcategoria],$B833),SUMIFS(SAÍDAS[Valor],SAÍDAS[Categoria],$B$828,SAÍDAS[Mês],G$5,SAÍDAS[Ano],$B$5,SAÍDAS[Subcategoria],$B833))))</f>
        <v/>
      </c>
      <c r="H833" s="61" t="str">
        <f>IF($B833="","",IF($B$828="","",IF($F$4=1,SUMIFS(SAÍDAS[Valor],SAÍDAS[Categoria],$B$828,SAÍDAS[Status],"Concluído",SAÍDAS[Mês],H$5,SAÍDAS[Ano],$B$5,SAÍDAS[Subcategoria],$B833),SUMIFS(SAÍDAS[Valor],SAÍDAS[Categoria],$B$828,SAÍDAS[Mês],H$5,SAÍDAS[Ano],$B$5,SAÍDAS[Subcategoria],$B833))))</f>
        <v/>
      </c>
      <c r="I833" s="61" t="str">
        <f>IF($B833="","",IF($B$828="","",IF($F$4=1,SUMIFS(SAÍDAS[Valor],SAÍDAS[Categoria],$B$828,SAÍDAS[Status],"Concluído",SAÍDAS[Mês],I$5,SAÍDAS[Ano],$B$5,SAÍDAS[Subcategoria],$B833),SUMIFS(SAÍDAS[Valor],SAÍDAS[Categoria],$B$828,SAÍDAS[Mês],I$5,SAÍDAS[Ano],$B$5,SAÍDAS[Subcategoria],$B833))))</f>
        <v/>
      </c>
      <c r="J833" s="61" t="str">
        <f>IF($B833="","",IF($B$828="","",IF($F$4=1,SUMIFS(SAÍDAS[Valor],SAÍDAS[Categoria],$B$828,SAÍDAS[Status],"Concluído",SAÍDAS[Mês],J$5,SAÍDAS[Ano],$B$5,SAÍDAS[Subcategoria],$B833),SUMIFS(SAÍDAS[Valor],SAÍDAS[Categoria],$B$828,SAÍDAS[Mês],J$5,SAÍDAS[Ano],$B$5,SAÍDAS[Subcategoria],$B833))))</f>
        <v/>
      </c>
      <c r="K833" s="61" t="str">
        <f>IF($B833="","",IF($B$828="","",IF($F$4=1,SUMIFS(SAÍDAS[Valor],SAÍDAS[Categoria],$B$828,SAÍDAS[Status],"Concluído",SAÍDAS[Mês],K$5,SAÍDAS[Ano],$B$5,SAÍDAS[Subcategoria],$B833),SUMIFS(SAÍDAS[Valor],SAÍDAS[Categoria],$B$828,SAÍDAS[Mês],K$5,SAÍDAS[Ano],$B$5,SAÍDAS[Subcategoria],$B833))))</f>
        <v/>
      </c>
      <c r="L833" s="61" t="str">
        <f>IF($B833="","",IF($B$828="","",IF($F$4=1,SUMIFS(SAÍDAS[Valor],SAÍDAS[Categoria],$B$828,SAÍDAS[Status],"Concluído",SAÍDAS[Mês],L$5,SAÍDAS[Ano],$B$5,SAÍDAS[Subcategoria],$B833),SUMIFS(SAÍDAS[Valor],SAÍDAS[Categoria],$B$828,SAÍDAS[Mês],L$5,SAÍDAS[Ano],$B$5,SAÍDAS[Subcategoria],$B833))))</f>
        <v/>
      </c>
      <c r="M833" s="61" t="str">
        <f>IF($B833="","",IF($B$828="","",IF($F$4=1,SUMIFS(SAÍDAS[Valor],SAÍDAS[Categoria],$B$828,SAÍDAS[Status],"Concluído",SAÍDAS[Mês],M$5,SAÍDAS[Ano],$B$5,SAÍDAS[Subcategoria],$B833),SUMIFS(SAÍDAS[Valor],SAÍDAS[Categoria],$B$828,SAÍDAS[Mês],M$5,SAÍDAS[Ano],$B$5,SAÍDAS[Subcategoria],$B833))))</f>
        <v/>
      </c>
      <c r="N833" s="61" t="str">
        <f>IF($B833="","",IF($B$828="","",IF($F$4=1,SUMIFS(SAÍDAS[Valor],SAÍDAS[Categoria],$B$828,SAÍDAS[Status],"Concluído",SAÍDAS[Mês],N$5,SAÍDAS[Ano],$B$5,SAÍDAS[Subcategoria],$B833),SUMIFS(SAÍDAS[Valor],SAÍDAS[Categoria],$B$828,SAÍDAS[Mês],N$5,SAÍDAS[Ano],$B$5,SAÍDAS[Subcategoria],$B833))))</f>
        <v/>
      </c>
      <c r="O833" s="57">
        <f t="shared" si="38"/>
        <v>0</v>
      </c>
    </row>
    <row r="834" spans="2:15" x14ac:dyDescent="0.3">
      <c r="B834" s="93" t="str">
        <f>IF('PLANO DE CONTAS'!L166="","",'PLANO DE CONTAS'!L166)</f>
        <v/>
      </c>
      <c r="C834" s="61" t="str">
        <f>IF($B834="","",IF($B$828="","",IF($F$4=1,SUMIFS(SAÍDAS[Valor],SAÍDAS[Categoria],$B$828,SAÍDAS[Status],"Concluído",SAÍDAS[Mês],C$5,SAÍDAS[Ano],$B$5,SAÍDAS[Subcategoria],$B834),SUMIFS(SAÍDAS[Valor],SAÍDAS[Categoria],$B$828,SAÍDAS[Mês],C$5,SAÍDAS[Ano],$B$5,SAÍDAS[Subcategoria],$B834))))</f>
        <v/>
      </c>
      <c r="D834" s="61" t="str">
        <f>IF($B834="","",IF($B$828="","",IF($F$4=1,SUMIFS(SAÍDAS[Valor],SAÍDAS[Categoria],$B$828,SAÍDAS[Status],"Concluído",SAÍDAS[Mês],D$5,SAÍDAS[Ano],$B$5,SAÍDAS[Subcategoria],$B834),SUMIFS(SAÍDAS[Valor],SAÍDAS[Categoria],$B$828,SAÍDAS[Mês],D$5,SAÍDAS[Ano],$B$5,SAÍDAS[Subcategoria],$B834))))</f>
        <v/>
      </c>
      <c r="E834" s="61" t="str">
        <f>IF($B834="","",IF($B$828="","",IF($F$4=1,SUMIFS(SAÍDAS[Valor],SAÍDAS[Categoria],$B$828,SAÍDAS[Status],"Concluído",SAÍDAS[Mês],E$5,SAÍDAS[Ano],$B$5,SAÍDAS[Subcategoria],$B834),SUMIFS(SAÍDAS[Valor],SAÍDAS[Categoria],$B$828,SAÍDAS[Mês],E$5,SAÍDAS[Ano],$B$5,SAÍDAS[Subcategoria],$B834))))</f>
        <v/>
      </c>
      <c r="F834" s="61" t="str">
        <f>IF($B834="","",IF($B$828="","",IF($F$4=1,SUMIFS(SAÍDAS[Valor],SAÍDAS[Categoria],$B$828,SAÍDAS[Status],"Concluído",SAÍDAS[Mês],F$5,SAÍDAS[Ano],$B$5,SAÍDAS[Subcategoria],$B834),SUMIFS(SAÍDAS[Valor],SAÍDAS[Categoria],$B$828,SAÍDAS[Mês],F$5,SAÍDAS[Ano],$B$5,SAÍDAS[Subcategoria],$B834))))</f>
        <v/>
      </c>
      <c r="G834" s="61" t="str">
        <f>IF($B834="","",IF($B$828="","",IF($F$4=1,SUMIFS(SAÍDAS[Valor],SAÍDAS[Categoria],$B$828,SAÍDAS[Status],"Concluído",SAÍDAS[Mês],G$5,SAÍDAS[Ano],$B$5,SAÍDAS[Subcategoria],$B834),SUMIFS(SAÍDAS[Valor],SAÍDAS[Categoria],$B$828,SAÍDAS[Mês],G$5,SAÍDAS[Ano],$B$5,SAÍDAS[Subcategoria],$B834))))</f>
        <v/>
      </c>
      <c r="H834" s="61" t="str">
        <f>IF($B834="","",IF($B$828="","",IF($F$4=1,SUMIFS(SAÍDAS[Valor],SAÍDAS[Categoria],$B$828,SAÍDAS[Status],"Concluído",SAÍDAS[Mês],H$5,SAÍDAS[Ano],$B$5,SAÍDAS[Subcategoria],$B834),SUMIFS(SAÍDAS[Valor],SAÍDAS[Categoria],$B$828,SAÍDAS[Mês],H$5,SAÍDAS[Ano],$B$5,SAÍDAS[Subcategoria],$B834))))</f>
        <v/>
      </c>
      <c r="I834" s="61" t="str">
        <f>IF($B834="","",IF($B$828="","",IF($F$4=1,SUMIFS(SAÍDAS[Valor],SAÍDAS[Categoria],$B$828,SAÍDAS[Status],"Concluído",SAÍDAS[Mês],I$5,SAÍDAS[Ano],$B$5,SAÍDAS[Subcategoria],$B834),SUMIFS(SAÍDAS[Valor],SAÍDAS[Categoria],$B$828,SAÍDAS[Mês],I$5,SAÍDAS[Ano],$B$5,SAÍDAS[Subcategoria],$B834))))</f>
        <v/>
      </c>
      <c r="J834" s="61" t="str">
        <f>IF($B834="","",IF($B$828="","",IF($F$4=1,SUMIFS(SAÍDAS[Valor],SAÍDAS[Categoria],$B$828,SAÍDAS[Status],"Concluído",SAÍDAS[Mês],J$5,SAÍDAS[Ano],$B$5,SAÍDAS[Subcategoria],$B834),SUMIFS(SAÍDAS[Valor],SAÍDAS[Categoria],$B$828,SAÍDAS[Mês],J$5,SAÍDAS[Ano],$B$5,SAÍDAS[Subcategoria],$B834))))</f>
        <v/>
      </c>
      <c r="K834" s="61" t="str">
        <f>IF($B834="","",IF($B$828="","",IF($F$4=1,SUMIFS(SAÍDAS[Valor],SAÍDAS[Categoria],$B$828,SAÍDAS[Status],"Concluído",SAÍDAS[Mês],K$5,SAÍDAS[Ano],$B$5,SAÍDAS[Subcategoria],$B834),SUMIFS(SAÍDAS[Valor],SAÍDAS[Categoria],$B$828,SAÍDAS[Mês],K$5,SAÍDAS[Ano],$B$5,SAÍDAS[Subcategoria],$B834))))</f>
        <v/>
      </c>
      <c r="L834" s="61" t="str">
        <f>IF($B834="","",IF($B$828="","",IF($F$4=1,SUMIFS(SAÍDAS[Valor],SAÍDAS[Categoria],$B$828,SAÍDAS[Status],"Concluído",SAÍDAS[Mês],L$5,SAÍDAS[Ano],$B$5,SAÍDAS[Subcategoria],$B834),SUMIFS(SAÍDAS[Valor],SAÍDAS[Categoria],$B$828,SAÍDAS[Mês],L$5,SAÍDAS[Ano],$B$5,SAÍDAS[Subcategoria],$B834))))</f>
        <v/>
      </c>
      <c r="M834" s="61" t="str">
        <f>IF($B834="","",IF($B$828="","",IF($F$4=1,SUMIFS(SAÍDAS[Valor],SAÍDAS[Categoria],$B$828,SAÍDAS[Status],"Concluído",SAÍDAS[Mês],M$5,SAÍDAS[Ano],$B$5,SAÍDAS[Subcategoria],$B834),SUMIFS(SAÍDAS[Valor],SAÍDAS[Categoria],$B$828,SAÍDAS[Mês],M$5,SAÍDAS[Ano],$B$5,SAÍDAS[Subcategoria],$B834))))</f>
        <v/>
      </c>
      <c r="N834" s="61" t="str">
        <f>IF($B834="","",IF($B$828="","",IF($F$4=1,SUMIFS(SAÍDAS[Valor],SAÍDAS[Categoria],$B$828,SAÍDAS[Status],"Concluído",SAÍDAS[Mês],N$5,SAÍDAS[Ano],$B$5,SAÍDAS[Subcategoria],$B834),SUMIFS(SAÍDAS[Valor],SAÍDAS[Categoria],$B$828,SAÍDAS[Mês],N$5,SAÍDAS[Ano],$B$5,SAÍDAS[Subcategoria],$B834))))</f>
        <v/>
      </c>
      <c r="O834" s="57">
        <f t="shared" si="38"/>
        <v>0</v>
      </c>
    </row>
    <row r="835" spans="2:15" x14ac:dyDescent="0.3">
      <c r="B835" s="93" t="str">
        <f>IF('PLANO DE CONTAS'!L167="","",'PLANO DE CONTAS'!L167)</f>
        <v/>
      </c>
      <c r="C835" s="61" t="str">
        <f>IF($B835="","",IF($B$828="","",IF($F$4=1,SUMIFS(SAÍDAS[Valor],SAÍDAS[Categoria],$B$828,SAÍDAS[Status],"Concluído",SAÍDAS[Mês],C$5,SAÍDAS[Ano],$B$5,SAÍDAS[Subcategoria],$B835),SUMIFS(SAÍDAS[Valor],SAÍDAS[Categoria],$B$828,SAÍDAS[Mês],C$5,SAÍDAS[Ano],$B$5,SAÍDAS[Subcategoria],$B835))))</f>
        <v/>
      </c>
      <c r="D835" s="61" t="str">
        <f>IF($B835="","",IF($B$828="","",IF($F$4=1,SUMIFS(SAÍDAS[Valor],SAÍDAS[Categoria],$B$828,SAÍDAS[Status],"Concluído",SAÍDAS[Mês],D$5,SAÍDAS[Ano],$B$5,SAÍDAS[Subcategoria],$B835),SUMIFS(SAÍDAS[Valor],SAÍDAS[Categoria],$B$828,SAÍDAS[Mês],D$5,SAÍDAS[Ano],$B$5,SAÍDAS[Subcategoria],$B835))))</f>
        <v/>
      </c>
      <c r="E835" s="61" t="str">
        <f>IF($B835="","",IF($B$828="","",IF($F$4=1,SUMIFS(SAÍDAS[Valor],SAÍDAS[Categoria],$B$828,SAÍDAS[Status],"Concluído",SAÍDAS[Mês],E$5,SAÍDAS[Ano],$B$5,SAÍDAS[Subcategoria],$B835),SUMIFS(SAÍDAS[Valor],SAÍDAS[Categoria],$B$828,SAÍDAS[Mês],E$5,SAÍDAS[Ano],$B$5,SAÍDAS[Subcategoria],$B835))))</f>
        <v/>
      </c>
      <c r="F835" s="61" t="str">
        <f>IF($B835="","",IF($B$828="","",IF($F$4=1,SUMIFS(SAÍDAS[Valor],SAÍDAS[Categoria],$B$828,SAÍDAS[Status],"Concluído",SAÍDAS[Mês],F$5,SAÍDAS[Ano],$B$5,SAÍDAS[Subcategoria],$B835),SUMIFS(SAÍDAS[Valor],SAÍDAS[Categoria],$B$828,SAÍDAS[Mês],F$5,SAÍDAS[Ano],$B$5,SAÍDAS[Subcategoria],$B835))))</f>
        <v/>
      </c>
      <c r="G835" s="61" t="str">
        <f>IF($B835="","",IF($B$828="","",IF($F$4=1,SUMIFS(SAÍDAS[Valor],SAÍDAS[Categoria],$B$828,SAÍDAS[Status],"Concluído",SAÍDAS[Mês],G$5,SAÍDAS[Ano],$B$5,SAÍDAS[Subcategoria],$B835),SUMIFS(SAÍDAS[Valor],SAÍDAS[Categoria],$B$828,SAÍDAS[Mês],G$5,SAÍDAS[Ano],$B$5,SAÍDAS[Subcategoria],$B835))))</f>
        <v/>
      </c>
      <c r="H835" s="61" t="str">
        <f>IF($B835="","",IF($B$828="","",IF($F$4=1,SUMIFS(SAÍDAS[Valor],SAÍDAS[Categoria],$B$828,SAÍDAS[Status],"Concluído",SAÍDAS[Mês],H$5,SAÍDAS[Ano],$B$5,SAÍDAS[Subcategoria],$B835),SUMIFS(SAÍDAS[Valor],SAÍDAS[Categoria],$B$828,SAÍDAS[Mês],H$5,SAÍDAS[Ano],$B$5,SAÍDAS[Subcategoria],$B835))))</f>
        <v/>
      </c>
      <c r="I835" s="61" t="str">
        <f>IF($B835="","",IF($B$828="","",IF($F$4=1,SUMIFS(SAÍDAS[Valor],SAÍDAS[Categoria],$B$828,SAÍDAS[Status],"Concluído",SAÍDAS[Mês],I$5,SAÍDAS[Ano],$B$5,SAÍDAS[Subcategoria],$B835),SUMIFS(SAÍDAS[Valor],SAÍDAS[Categoria],$B$828,SAÍDAS[Mês],I$5,SAÍDAS[Ano],$B$5,SAÍDAS[Subcategoria],$B835))))</f>
        <v/>
      </c>
      <c r="J835" s="61" t="str">
        <f>IF($B835="","",IF($B$828="","",IF($F$4=1,SUMIFS(SAÍDAS[Valor],SAÍDAS[Categoria],$B$828,SAÍDAS[Status],"Concluído",SAÍDAS[Mês],J$5,SAÍDAS[Ano],$B$5,SAÍDAS[Subcategoria],$B835),SUMIFS(SAÍDAS[Valor],SAÍDAS[Categoria],$B$828,SAÍDAS[Mês],J$5,SAÍDAS[Ano],$B$5,SAÍDAS[Subcategoria],$B835))))</f>
        <v/>
      </c>
      <c r="K835" s="61" t="str">
        <f>IF($B835="","",IF($B$828="","",IF($F$4=1,SUMIFS(SAÍDAS[Valor],SAÍDAS[Categoria],$B$828,SAÍDAS[Status],"Concluído",SAÍDAS[Mês],K$5,SAÍDAS[Ano],$B$5,SAÍDAS[Subcategoria],$B835),SUMIFS(SAÍDAS[Valor],SAÍDAS[Categoria],$B$828,SAÍDAS[Mês],K$5,SAÍDAS[Ano],$B$5,SAÍDAS[Subcategoria],$B835))))</f>
        <v/>
      </c>
      <c r="L835" s="61" t="str">
        <f>IF($B835="","",IF($B$828="","",IF($F$4=1,SUMIFS(SAÍDAS[Valor],SAÍDAS[Categoria],$B$828,SAÍDAS[Status],"Concluído",SAÍDAS[Mês],L$5,SAÍDAS[Ano],$B$5,SAÍDAS[Subcategoria],$B835),SUMIFS(SAÍDAS[Valor],SAÍDAS[Categoria],$B$828,SAÍDAS[Mês],L$5,SAÍDAS[Ano],$B$5,SAÍDAS[Subcategoria],$B835))))</f>
        <v/>
      </c>
      <c r="M835" s="61" t="str">
        <f>IF($B835="","",IF($B$828="","",IF($F$4=1,SUMIFS(SAÍDAS[Valor],SAÍDAS[Categoria],$B$828,SAÍDAS[Status],"Concluído",SAÍDAS[Mês],M$5,SAÍDAS[Ano],$B$5,SAÍDAS[Subcategoria],$B835),SUMIFS(SAÍDAS[Valor],SAÍDAS[Categoria],$B$828,SAÍDAS[Mês],M$5,SAÍDAS[Ano],$B$5,SAÍDAS[Subcategoria],$B835))))</f>
        <v/>
      </c>
      <c r="N835" s="61" t="str">
        <f>IF($B835="","",IF($B$828="","",IF($F$4=1,SUMIFS(SAÍDAS[Valor],SAÍDAS[Categoria],$B$828,SAÍDAS[Status],"Concluído",SAÍDAS[Mês],N$5,SAÍDAS[Ano],$B$5,SAÍDAS[Subcategoria],$B835),SUMIFS(SAÍDAS[Valor],SAÍDAS[Categoria],$B$828,SAÍDAS[Mês],N$5,SAÍDAS[Ano],$B$5,SAÍDAS[Subcategoria],$B835))))</f>
        <v/>
      </c>
      <c r="O835" s="57">
        <f t="shared" si="38"/>
        <v>0</v>
      </c>
    </row>
    <row r="836" spans="2:15" x14ac:dyDescent="0.3">
      <c r="B836" s="93" t="str">
        <f>IF('PLANO DE CONTAS'!L168="","",'PLANO DE CONTAS'!L168)</f>
        <v/>
      </c>
      <c r="C836" s="61" t="str">
        <f>IF($B836="","",IF($B$828="","",IF($F$4=1,SUMIFS(SAÍDAS[Valor],SAÍDAS[Categoria],$B$828,SAÍDAS[Status],"Concluído",SAÍDAS[Mês],C$5,SAÍDAS[Ano],$B$5,SAÍDAS[Subcategoria],$B836),SUMIFS(SAÍDAS[Valor],SAÍDAS[Categoria],$B$828,SAÍDAS[Mês],C$5,SAÍDAS[Ano],$B$5,SAÍDAS[Subcategoria],$B836))))</f>
        <v/>
      </c>
      <c r="D836" s="61" t="str">
        <f>IF($B836="","",IF($B$828="","",IF($F$4=1,SUMIFS(SAÍDAS[Valor],SAÍDAS[Categoria],$B$828,SAÍDAS[Status],"Concluído",SAÍDAS[Mês],D$5,SAÍDAS[Ano],$B$5,SAÍDAS[Subcategoria],$B836),SUMIFS(SAÍDAS[Valor],SAÍDAS[Categoria],$B$828,SAÍDAS[Mês],D$5,SAÍDAS[Ano],$B$5,SAÍDAS[Subcategoria],$B836))))</f>
        <v/>
      </c>
      <c r="E836" s="61" t="str">
        <f>IF($B836="","",IF($B$828="","",IF($F$4=1,SUMIFS(SAÍDAS[Valor],SAÍDAS[Categoria],$B$828,SAÍDAS[Status],"Concluído",SAÍDAS[Mês],E$5,SAÍDAS[Ano],$B$5,SAÍDAS[Subcategoria],$B836),SUMIFS(SAÍDAS[Valor],SAÍDAS[Categoria],$B$828,SAÍDAS[Mês],E$5,SAÍDAS[Ano],$B$5,SAÍDAS[Subcategoria],$B836))))</f>
        <v/>
      </c>
      <c r="F836" s="61" t="str">
        <f>IF($B836="","",IF($B$828="","",IF($F$4=1,SUMIFS(SAÍDAS[Valor],SAÍDAS[Categoria],$B$828,SAÍDAS[Status],"Concluído",SAÍDAS[Mês],F$5,SAÍDAS[Ano],$B$5,SAÍDAS[Subcategoria],$B836),SUMIFS(SAÍDAS[Valor],SAÍDAS[Categoria],$B$828,SAÍDAS[Mês],F$5,SAÍDAS[Ano],$B$5,SAÍDAS[Subcategoria],$B836))))</f>
        <v/>
      </c>
      <c r="G836" s="61" t="str">
        <f>IF($B836="","",IF($B$828="","",IF($F$4=1,SUMIFS(SAÍDAS[Valor],SAÍDAS[Categoria],$B$828,SAÍDAS[Status],"Concluído",SAÍDAS[Mês],G$5,SAÍDAS[Ano],$B$5,SAÍDAS[Subcategoria],$B836),SUMIFS(SAÍDAS[Valor],SAÍDAS[Categoria],$B$828,SAÍDAS[Mês],G$5,SAÍDAS[Ano],$B$5,SAÍDAS[Subcategoria],$B836))))</f>
        <v/>
      </c>
      <c r="H836" s="61" t="str">
        <f>IF($B836="","",IF($B$828="","",IF($F$4=1,SUMIFS(SAÍDAS[Valor],SAÍDAS[Categoria],$B$828,SAÍDAS[Status],"Concluído",SAÍDAS[Mês],H$5,SAÍDAS[Ano],$B$5,SAÍDAS[Subcategoria],$B836),SUMIFS(SAÍDAS[Valor],SAÍDAS[Categoria],$B$828,SAÍDAS[Mês],H$5,SAÍDAS[Ano],$B$5,SAÍDAS[Subcategoria],$B836))))</f>
        <v/>
      </c>
      <c r="I836" s="61" t="str">
        <f>IF($B836="","",IF($B$828="","",IF($F$4=1,SUMIFS(SAÍDAS[Valor],SAÍDAS[Categoria],$B$828,SAÍDAS[Status],"Concluído",SAÍDAS[Mês],I$5,SAÍDAS[Ano],$B$5,SAÍDAS[Subcategoria],$B836),SUMIFS(SAÍDAS[Valor],SAÍDAS[Categoria],$B$828,SAÍDAS[Mês],I$5,SAÍDAS[Ano],$B$5,SAÍDAS[Subcategoria],$B836))))</f>
        <v/>
      </c>
      <c r="J836" s="61" t="str">
        <f>IF($B836="","",IF($B$828="","",IF($F$4=1,SUMIFS(SAÍDAS[Valor],SAÍDAS[Categoria],$B$828,SAÍDAS[Status],"Concluído",SAÍDAS[Mês],J$5,SAÍDAS[Ano],$B$5,SAÍDAS[Subcategoria],$B836),SUMIFS(SAÍDAS[Valor],SAÍDAS[Categoria],$B$828,SAÍDAS[Mês],J$5,SAÍDAS[Ano],$B$5,SAÍDAS[Subcategoria],$B836))))</f>
        <v/>
      </c>
      <c r="K836" s="61" t="str">
        <f>IF($B836="","",IF($B$828="","",IF($F$4=1,SUMIFS(SAÍDAS[Valor],SAÍDAS[Categoria],$B$828,SAÍDAS[Status],"Concluído",SAÍDAS[Mês],K$5,SAÍDAS[Ano],$B$5,SAÍDAS[Subcategoria],$B836),SUMIFS(SAÍDAS[Valor],SAÍDAS[Categoria],$B$828,SAÍDAS[Mês],K$5,SAÍDAS[Ano],$B$5,SAÍDAS[Subcategoria],$B836))))</f>
        <v/>
      </c>
      <c r="L836" s="61" t="str">
        <f>IF($B836="","",IF($B$828="","",IF($F$4=1,SUMIFS(SAÍDAS[Valor],SAÍDAS[Categoria],$B$828,SAÍDAS[Status],"Concluído",SAÍDAS[Mês],L$5,SAÍDAS[Ano],$B$5,SAÍDAS[Subcategoria],$B836),SUMIFS(SAÍDAS[Valor],SAÍDAS[Categoria],$B$828,SAÍDAS[Mês],L$5,SAÍDAS[Ano],$B$5,SAÍDAS[Subcategoria],$B836))))</f>
        <v/>
      </c>
      <c r="M836" s="61" t="str">
        <f>IF($B836="","",IF($B$828="","",IF($F$4=1,SUMIFS(SAÍDAS[Valor],SAÍDAS[Categoria],$B$828,SAÍDAS[Status],"Concluído",SAÍDAS[Mês],M$5,SAÍDAS[Ano],$B$5,SAÍDAS[Subcategoria],$B836),SUMIFS(SAÍDAS[Valor],SAÍDAS[Categoria],$B$828,SAÍDAS[Mês],M$5,SAÍDAS[Ano],$B$5,SAÍDAS[Subcategoria],$B836))))</f>
        <v/>
      </c>
      <c r="N836" s="61" t="str">
        <f>IF($B836="","",IF($B$828="","",IF($F$4=1,SUMIFS(SAÍDAS[Valor],SAÍDAS[Categoria],$B$828,SAÍDAS[Status],"Concluído",SAÍDAS[Mês],N$5,SAÍDAS[Ano],$B$5,SAÍDAS[Subcategoria],$B836),SUMIFS(SAÍDAS[Valor],SAÍDAS[Categoria],$B$828,SAÍDAS[Mês],N$5,SAÍDAS[Ano],$B$5,SAÍDAS[Subcategoria],$B836))))</f>
        <v/>
      </c>
      <c r="O836" s="57">
        <f t="shared" si="38"/>
        <v>0</v>
      </c>
    </row>
    <row r="837" spans="2:15" x14ac:dyDescent="0.3">
      <c r="B837" s="93" t="str">
        <f>IF('PLANO DE CONTAS'!L169="","",'PLANO DE CONTAS'!L169)</f>
        <v/>
      </c>
      <c r="C837" s="61" t="str">
        <f>IF($B837="","",IF($B$828="","",IF($F$4=1,SUMIFS(SAÍDAS[Valor],SAÍDAS[Categoria],$B$828,SAÍDAS[Status],"Concluído",SAÍDAS[Mês],C$5,SAÍDAS[Ano],$B$5,SAÍDAS[Subcategoria],$B837),SUMIFS(SAÍDAS[Valor],SAÍDAS[Categoria],$B$828,SAÍDAS[Mês],C$5,SAÍDAS[Ano],$B$5,SAÍDAS[Subcategoria],$B837))))</f>
        <v/>
      </c>
      <c r="D837" s="61" t="str">
        <f>IF($B837="","",IF($B$828="","",IF($F$4=1,SUMIFS(SAÍDAS[Valor],SAÍDAS[Categoria],$B$828,SAÍDAS[Status],"Concluído",SAÍDAS[Mês],D$5,SAÍDAS[Ano],$B$5,SAÍDAS[Subcategoria],$B837),SUMIFS(SAÍDAS[Valor],SAÍDAS[Categoria],$B$828,SAÍDAS[Mês],D$5,SAÍDAS[Ano],$B$5,SAÍDAS[Subcategoria],$B837))))</f>
        <v/>
      </c>
      <c r="E837" s="61" t="str">
        <f>IF($B837="","",IF($B$828="","",IF($F$4=1,SUMIFS(SAÍDAS[Valor],SAÍDAS[Categoria],$B$828,SAÍDAS[Status],"Concluído",SAÍDAS[Mês],E$5,SAÍDAS[Ano],$B$5,SAÍDAS[Subcategoria],$B837),SUMIFS(SAÍDAS[Valor],SAÍDAS[Categoria],$B$828,SAÍDAS[Mês],E$5,SAÍDAS[Ano],$B$5,SAÍDAS[Subcategoria],$B837))))</f>
        <v/>
      </c>
      <c r="F837" s="61" t="str">
        <f>IF($B837="","",IF($B$828="","",IF($F$4=1,SUMIFS(SAÍDAS[Valor],SAÍDAS[Categoria],$B$828,SAÍDAS[Status],"Concluído",SAÍDAS[Mês],F$5,SAÍDAS[Ano],$B$5,SAÍDAS[Subcategoria],$B837),SUMIFS(SAÍDAS[Valor],SAÍDAS[Categoria],$B$828,SAÍDAS[Mês],F$5,SAÍDAS[Ano],$B$5,SAÍDAS[Subcategoria],$B837))))</f>
        <v/>
      </c>
      <c r="G837" s="61" t="str">
        <f>IF($B837="","",IF($B$828="","",IF($F$4=1,SUMIFS(SAÍDAS[Valor],SAÍDAS[Categoria],$B$828,SAÍDAS[Status],"Concluído",SAÍDAS[Mês],G$5,SAÍDAS[Ano],$B$5,SAÍDAS[Subcategoria],$B837),SUMIFS(SAÍDAS[Valor],SAÍDAS[Categoria],$B$828,SAÍDAS[Mês],G$5,SAÍDAS[Ano],$B$5,SAÍDAS[Subcategoria],$B837))))</f>
        <v/>
      </c>
      <c r="H837" s="61" t="str">
        <f>IF($B837="","",IF($B$828="","",IF($F$4=1,SUMIFS(SAÍDAS[Valor],SAÍDAS[Categoria],$B$828,SAÍDAS[Status],"Concluído",SAÍDAS[Mês],H$5,SAÍDAS[Ano],$B$5,SAÍDAS[Subcategoria],$B837),SUMIFS(SAÍDAS[Valor],SAÍDAS[Categoria],$B$828,SAÍDAS[Mês],H$5,SAÍDAS[Ano],$B$5,SAÍDAS[Subcategoria],$B837))))</f>
        <v/>
      </c>
      <c r="I837" s="61" t="str">
        <f>IF($B837="","",IF($B$828="","",IF($F$4=1,SUMIFS(SAÍDAS[Valor],SAÍDAS[Categoria],$B$828,SAÍDAS[Status],"Concluído",SAÍDAS[Mês],I$5,SAÍDAS[Ano],$B$5,SAÍDAS[Subcategoria],$B837),SUMIFS(SAÍDAS[Valor],SAÍDAS[Categoria],$B$828,SAÍDAS[Mês],I$5,SAÍDAS[Ano],$B$5,SAÍDAS[Subcategoria],$B837))))</f>
        <v/>
      </c>
      <c r="J837" s="61" t="str">
        <f>IF($B837="","",IF($B$828="","",IF($F$4=1,SUMIFS(SAÍDAS[Valor],SAÍDAS[Categoria],$B$828,SAÍDAS[Status],"Concluído",SAÍDAS[Mês],J$5,SAÍDAS[Ano],$B$5,SAÍDAS[Subcategoria],$B837),SUMIFS(SAÍDAS[Valor],SAÍDAS[Categoria],$B$828,SAÍDAS[Mês],J$5,SAÍDAS[Ano],$B$5,SAÍDAS[Subcategoria],$B837))))</f>
        <v/>
      </c>
      <c r="K837" s="61" t="str">
        <f>IF($B837="","",IF($B$828="","",IF($F$4=1,SUMIFS(SAÍDAS[Valor],SAÍDAS[Categoria],$B$828,SAÍDAS[Status],"Concluído",SAÍDAS[Mês],K$5,SAÍDAS[Ano],$B$5,SAÍDAS[Subcategoria],$B837),SUMIFS(SAÍDAS[Valor],SAÍDAS[Categoria],$B$828,SAÍDAS[Mês],K$5,SAÍDAS[Ano],$B$5,SAÍDAS[Subcategoria],$B837))))</f>
        <v/>
      </c>
      <c r="L837" s="61" t="str">
        <f>IF($B837="","",IF($B$828="","",IF($F$4=1,SUMIFS(SAÍDAS[Valor],SAÍDAS[Categoria],$B$828,SAÍDAS[Status],"Concluído",SAÍDAS[Mês],L$5,SAÍDAS[Ano],$B$5,SAÍDAS[Subcategoria],$B837),SUMIFS(SAÍDAS[Valor],SAÍDAS[Categoria],$B$828,SAÍDAS[Mês],L$5,SAÍDAS[Ano],$B$5,SAÍDAS[Subcategoria],$B837))))</f>
        <v/>
      </c>
      <c r="M837" s="61" t="str">
        <f>IF($B837="","",IF($B$828="","",IF($F$4=1,SUMIFS(SAÍDAS[Valor],SAÍDAS[Categoria],$B$828,SAÍDAS[Status],"Concluído",SAÍDAS[Mês],M$5,SAÍDAS[Ano],$B$5,SAÍDAS[Subcategoria],$B837),SUMIFS(SAÍDAS[Valor],SAÍDAS[Categoria],$B$828,SAÍDAS[Mês],M$5,SAÍDAS[Ano],$B$5,SAÍDAS[Subcategoria],$B837))))</f>
        <v/>
      </c>
      <c r="N837" s="61" t="str">
        <f>IF($B837="","",IF($B$828="","",IF($F$4=1,SUMIFS(SAÍDAS[Valor],SAÍDAS[Categoria],$B$828,SAÍDAS[Status],"Concluído",SAÍDAS[Mês],N$5,SAÍDAS[Ano],$B$5,SAÍDAS[Subcategoria],$B837),SUMIFS(SAÍDAS[Valor],SAÍDAS[Categoria],$B$828,SAÍDAS[Mês],N$5,SAÍDAS[Ano],$B$5,SAÍDAS[Subcategoria],$B837))))</f>
        <v/>
      </c>
      <c r="O837" s="57">
        <f t="shared" si="38"/>
        <v>0</v>
      </c>
    </row>
    <row r="838" spans="2:15" x14ac:dyDescent="0.3">
      <c r="B838" s="93" t="str">
        <f>IF('PLANO DE CONTAS'!L170="","",'PLANO DE CONTAS'!L170)</f>
        <v/>
      </c>
      <c r="C838" s="61" t="str">
        <f>IF($B838="","",IF($B$828="","",IF($F$4=1,SUMIFS(SAÍDAS[Valor],SAÍDAS[Categoria],$B$828,SAÍDAS[Status],"Concluído",SAÍDAS[Mês],C$5,SAÍDAS[Ano],$B$5,SAÍDAS[Subcategoria],$B838),SUMIFS(SAÍDAS[Valor],SAÍDAS[Categoria],$B$828,SAÍDAS[Mês],C$5,SAÍDAS[Ano],$B$5,SAÍDAS[Subcategoria],$B838))))</f>
        <v/>
      </c>
      <c r="D838" s="61" t="str">
        <f>IF($B838="","",IF($B$828="","",IF($F$4=1,SUMIFS(SAÍDAS[Valor],SAÍDAS[Categoria],$B$828,SAÍDAS[Status],"Concluído",SAÍDAS[Mês],D$5,SAÍDAS[Ano],$B$5,SAÍDAS[Subcategoria],$B838),SUMIFS(SAÍDAS[Valor],SAÍDAS[Categoria],$B$828,SAÍDAS[Mês],D$5,SAÍDAS[Ano],$B$5,SAÍDAS[Subcategoria],$B838))))</f>
        <v/>
      </c>
      <c r="E838" s="61" t="str">
        <f>IF($B838="","",IF($B$828="","",IF($F$4=1,SUMIFS(SAÍDAS[Valor],SAÍDAS[Categoria],$B$828,SAÍDAS[Status],"Concluído",SAÍDAS[Mês],E$5,SAÍDAS[Ano],$B$5,SAÍDAS[Subcategoria],$B838),SUMIFS(SAÍDAS[Valor],SAÍDAS[Categoria],$B$828,SAÍDAS[Mês],E$5,SAÍDAS[Ano],$B$5,SAÍDAS[Subcategoria],$B838))))</f>
        <v/>
      </c>
      <c r="F838" s="61" t="str">
        <f>IF($B838="","",IF($B$828="","",IF($F$4=1,SUMIFS(SAÍDAS[Valor],SAÍDAS[Categoria],$B$828,SAÍDAS[Status],"Concluído",SAÍDAS[Mês],F$5,SAÍDAS[Ano],$B$5,SAÍDAS[Subcategoria],$B838),SUMIFS(SAÍDAS[Valor],SAÍDAS[Categoria],$B$828,SAÍDAS[Mês],F$5,SAÍDAS[Ano],$B$5,SAÍDAS[Subcategoria],$B838))))</f>
        <v/>
      </c>
      <c r="G838" s="61" t="str">
        <f>IF($B838="","",IF($B$828="","",IF($F$4=1,SUMIFS(SAÍDAS[Valor],SAÍDAS[Categoria],$B$828,SAÍDAS[Status],"Concluído",SAÍDAS[Mês],G$5,SAÍDAS[Ano],$B$5,SAÍDAS[Subcategoria],$B838),SUMIFS(SAÍDAS[Valor],SAÍDAS[Categoria],$B$828,SAÍDAS[Mês],G$5,SAÍDAS[Ano],$B$5,SAÍDAS[Subcategoria],$B838))))</f>
        <v/>
      </c>
      <c r="H838" s="61" t="str">
        <f>IF($B838="","",IF($B$828="","",IF($F$4=1,SUMIFS(SAÍDAS[Valor],SAÍDAS[Categoria],$B$828,SAÍDAS[Status],"Concluído",SAÍDAS[Mês],H$5,SAÍDAS[Ano],$B$5,SAÍDAS[Subcategoria],$B838),SUMIFS(SAÍDAS[Valor],SAÍDAS[Categoria],$B$828,SAÍDAS[Mês],H$5,SAÍDAS[Ano],$B$5,SAÍDAS[Subcategoria],$B838))))</f>
        <v/>
      </c>
      <c r="I838" s="61" t="str">
        <f>IF($B838="","",IF($B$828="","",IF($F$4=1,SUMIFS(SAÍDAS[Valor],SAÍDAS[Categoria],$B$828,SAÍDAS[Status],"Concluído",SAÍDAS[Mês],I$5,SAÍDAS[Ano],$B$5,SAÍDAS[Subcategoria],$B838),SUMIFS(SAÍDAS[Valor],SAÍDAS[Categoria],$B$828,SAÍDAS[Mês],I$5,SAÍDAS[Ano],$B$5,SAÍDAS[Subcategoria],$B838))))</f>
        <v/>
      </c>
      <c r="J838" s="61" t="str">
        <f>IF($B838="","",IF($B$828="","",IF($F$4=1,SUMIFS(SAÍDAS[Valor],SAÍDAS[Categoria],$B$828,SAÍDAS[Status],"Concluído",SAÍDAS[Mês],J$5,SAÍDAS[Ano],$B$5,SAÍDAS[Subcategoria],$B838),SUMIFS(SAÍDAS[Valor],SAÍDAS[Categoria],$B$828,SAÍDAS[Mês],J$5,SAÍDAS[Ano],$B$5,SAÍDAS[Subcategoria],$B838))))</f>
        <v/>
      </c>
      <c r="K838" s="61" t="str">
        <f>IF($B838="","",IF($B$828="","",IF($F$4=1,SUMIFS(SAÍDAS[Valor],SAÍDAS[Categoria],$B$828,SAÍDAS[Status],"Concluído",SAÍDAS[Mês],K$5,SAÍDAS[Ano],$B$5,SAÍDAS[Subcategoria],$B838),SUMIFS(SAÍDAS[Valor],SAÍDAS[Categoria],$B$828,SAÍDAS[Mês],K$5,SAÍDAS[Ano],$B$5,SAÍDAS[Subcategoria],$B838))))</f>
        <v/>
      </c>
      <c r="L838" s="61" t="str">
        <f>IF($B838="","",IF($B$828="","",IF($F$4=1,SUMIFS(SAÍDAS[Valor],SAÍDAS[Categoria],$B$828,SAÍDAS[Status],"Concluído",SAÍDAS[Mês],L$5,SAÍDAS[Ano],$B$5,SAÍDAS[Subcategoria],$B838),SUMIFS(SAÍDAS[Valor],SAÍDAS[Categoria],$B$828,SAÍDAS[Mês],L$5,SAÍDAS[Ano],$B$5,SAÍDAS[Subcategoria],$B838))))</f>
        <v/>
      </c>
      <c r="M838" s="61" t="str">
        <f>IF($B838="","",IF($B$828="","",IF($F$4=1,SUMIFS(SAÍDAS[Valor],SAÍDAS[Categoria],$B$828,SAÍDAS[Status],"Concluído",SAÍDAS[Mês],M$5,SAÍDAS[Ano],$B$5,SAÍDAS[Subcategoria],$B838),SUMIFS(SAÍDAS[Valor],SAÍDAS[Categoria],$B$828,SAÍDAS[Mês],M$5,SAÍDAS[Ano],$B$5,SAÍDAS[Subcategoria],$B838))))</f>
        <v/>
      </c>
      <c r="N838" s="61" t="str">
        <f>IF($B838="","",IF($B$828="","",IF($F$4=1,SUMIFS(SAÍDAS[Valor],SAÍDAS[Categoria],$B$828,SAÍDAS[Status],"Concluído",SAÍDAS[Mês],N$5,SAÍDAS[Ano],$B$5,SAÍDAS[Subcategoria],$B838),SUMIFS(SAÍDAS[Valor],SAÍDAS[Categoria],$B$828,SAÍDAS[Mês],N$5,SAÍDAS[Ano],$B$5,SAÍDAS[Subcategoria],$B838))))</f>
        <v/>
      </c>
      <c r="O838" s="57">
        <f t="shared" si="38"/>
        <v>0</v>
      </c>
    </row>
    <row r="839" spans="2:15" x14ac:dyDescent="0.3">
      <c r="B839" s="93" t="str">
        <f>IF('PLANO DE CONTAS'!L171="","",'PLANO DE CONTAS'!L171)</f>
        <v/>
      </c>
      <c r="C839" s="61" t="str">
        <f>IF($B839="","",IF($B$828="","",IF($F$4=1,SUMIFS(SAÍDAS[Valor],SAÍDAS[Categoria],$B$828,SAÍDAS[Status],"Concluído",SAÍDAS[Mês],C$5,SAÍDAS[Ano],$B$5,SAÍDAS[Subcategoria],$B839),SUMIFS(SAÍDAS[Valor],SAÍDAS[Categoria],$B$828,SAÍDAS[Mês],C$5,SAÍDAS[Ano],$B$5,SAÍDAS[Subcategoria],$B839))))</f>
        <v/>
      </c>
      <c r="D839" s="61" t="str">
        <f>IF($B839="","",IF($B$828="","",IF($F$4=1,SUMIFS(SAÍDAS[Valor],SAÍDAS[Categoria],$B$828,SAÍDAS[Status],"Concluído",SAÍDAS[Mês],D$5,SAÍDAS[Ano],$B$5,SAÍDAS[Subcategoria],$B839),SUMIFS(SAÍDAS[Valor],SAÍDAS[Categoria],$B$828,SAÍDAS[Mês],D$5,SAÍDAS[Ano],$B$5,SAÍDAS[Subcategoria],$B839))))</f>
        <v/>
      </c>
      <c r="E839" s="61" t="str">
        <f>IF($B839="","",IF($B$828="","",IF($F$4=1,SUMIFS(SAÍDAS[Valor],SAÍDAS[Categoria],$B$828,SAÍDAS[Status],"Concluído",SAÍDAS[Mês],E$5,SAÍDAS[Ano],$B$5,SAÍDAS[Subcategoria],$B839),SUMIFS(SAÍDAS[Valor],SAÍDAS[Categoria],$B$828,SAÍDAS[Mês],E$5,SAÍDAS[Ano],$B$5,SAÍDAS[Subcategoria],$B839))))</f>
        <v/>
      </c>
      <c r="F839" s="61" t="str">
        <f>IF($B839="","",IF($B$828="","",IF($F$4=1,SUMIFS(SAÍDAS[Valor],SAÍDAS[Categoria],$B$828,SAÍDAS[Status],"Concluído",SAÍDAS[Mês],F$5,SAÍDAS[Ano],$B$5,SAÍDAS[Subcategoria],$B839),SUMIFS(SAÍDAS[Valor],SAÍDAS[Categoria],$B$828,SAÍDAS[Mês],F$5,SAÍDAS[Ano],$B$5,SAÍDAS[Subcategoria],$B839))))</f>
        <v/>
      </c>
      <c r="G839" s="61" t="str">
        <f>IF($B839="","",IF($B$828="","",IF($F$4=1,SUMIFS(SAÍDAS[Valor],SAÍDAS[Categoria],$B$828,SAÍDAS[Status],"Concluído",SAÍDAS[Mês],G$5,SAÍDAS[Ano],$B$5,SAÍDAS[Subcategoria],$B839),SUMIFS(SAÍDAS[Valor],SAÍDAS[Categoria],$B$828,SAÍDAS[Mês],G$5,SAÍDAS[Ano],$B$5,SAÍDAS[Subcategoria],$B839))))</f>
        <v/>
      </c>
      <c r="H839" s="61" t="str">
        <f>IF($B839="","",IF($B$828="","",IF($F$4=1,SUMIFS(SAÍDAS[Valor],SAÍDAS[Categoria],$B$828,SAÍDAS[Status],"Concluído",SAÍDAS[Mês],H$5,SAÍDAS[Ano],$B$5,SAÍDAS[Subcategoria],$B839),SUMIFS(SAÍDAS[Valor],SAÍDAS[Categoria],$B$828,SAÍDAS[Mês],H$5,SAÍDAS[Ano],$B$5,SAÍDAS[Subcategoria],$B839))))</f>
        <v/>
      </c>
      <c r="I839" s="61" t="str">
        <f>IF($B839="","",IF($B$828="","",IF($F$4=1,SUMIFS(SAÍDAS[Valor],SAÍDAS[Categoria],$B$828,SAÍDAS[Status],"Concluído",SAÍDAS[Mês],I$5,SAÍDAS[Ano],$B$5,SAÍDAS[Subcategoria],$B839),SUMIFS(SAÍDAS[Valor],SAÍDAS[Categoria],$B$828,SAÍDAS[Mês],I$5,SAÍDAS[Ano],$B$5,SAÍDAS[Subcategoria],$B839))))</f>
        <v/>
      </c>
      <c r="J839" s="61" t="str">
        <f>IF($B839="","",IF($B$828="","",IF($F$4=1,SUMIFS(SAÍDAS[Valor],SAÍDAS[Categoria],$B$828,SAÍDAS[Status],"Concluído",SAÍDAS[Mês],J$5,SAÍDAS[Ano],$B$5,SAÍDAS[Subcategoria],$B839),SUMIFS(SAÍDAS[Valor],SAÍDAS[Categoria],$B$828,SAÍDAS[Mês],J$5,SAÍDAS[Ano],$B$5,SAÍDAS[Subcategoria],$B839))))</f>
        <v/>
      </c>
      <c r="K839" s="61" t="str">
        <f>IF($B839="","",IF($B$828="","",IF($F$4=1,SUMIFS(SAÍDAS[Valor],SAÍDAS[Categoria],$B$828,SAÍDAS[Status],"Concluído",SAÍDAS[Mês],K$5,SAÍDAS[Ano],$B$5,SAÍDAS[Subcategoria],$B839),SUMIFS(SAÍDAS[Valor],SAÍDAS[Categoria],$B$828,SAÍDAS[Mês],K$5,SAÍDAS[Ano],$B$5,SAÍDAS[Subcategoria],$B839))))</f>
        <v/>
      </c>
      <c r="L839" s="61" t="str">
        <f>IF($B839="","",IF($B$828="","",IF($F$4=1,SUMIFS(SAÍDAS[Valor],SAÍDAS[Categoria],$B$828,SAÍDAS[Status],"Concluído",SAÍDAS[Mês],L$5,SAÍDAS[Ano],$B$5,SAÍDAS[Subcategoria],$B839),SUMIFS(SAÍDAS[Valor],SAÍDAS[Categoria],$B$828,SAÍDAS[Mês],L$5,SAÍDAS[Ano],$B$5,SAÍDAS[Subcategoria],$B839))))</f>
        <v/>
      </c>
      <c r="M839" s="61" t="str">
        <f>IF($B839="","",IF($B$828="","",IF($F$4=1,SUMIFS(SAÍDAS[Valor],SAÍDAS[Categoria],$B$828,SAÍDAS[Status],"Concluído",SAÍDAS[Mês],M$5,SAÍDAS[Ano],$B$5,SAÍDAS[Subcategoria],$B839),SUMIFS(SAÍDAS[Valor],SAÍDAS[Categoria],$B$828,SAÍDAS[Mês],M$5,SAÍDAS[Ano],$B$5,SAÍDAS[Subcategoria],$B839))))</f>
        <v/>
      </c>
      <c r="N839" s="61" t="str">
        <f>IF($B839="","",IF($B$828="","",IF($F$4=1,SUMIFS(SAÍDAS[Valor],SAÍDAS[Categoria],$B$828,SAÍDAS[Status],"Concluído",SAÍDAS[Mês],N$5,SAÍDAS[Ano],$B$5,SAÍDAS[Subcategoria],$B839),SUMIFS(SAÍDAS[Valor],SAÍDAS[Categoria],$B$828,SAÍDAS[Mês],N$5,SAÍDAS[Ano],$B$5,SAÍDAS[Subcategoria],$B839))))</f>
        <v/>
      </c>
      <c r="O839" s="57">
        <f t="shared" si="38"/>
        <v>0</v>
      </c>
    </row>
    <row r="840" spans="2:15" x14ac:dyDescent="0.3">
      <c r="B840" s="93" t="str">
        <f>IF('PLANO DE CONTAS'!L172="","",'PLANO DE CONTAS'!L172)</f>
        <v/>
      </c>
      <c r="C840" s="61" t="str">
        <f>IF($B840="","",IF($B$828="","",IF($F$4=1,SUMIFS(SAÍDAS[Valor],SAÍDAS[Categoria],$B$828,SAÍDAS[Status],"Concluído",SAÍDAS[Mês],C$5,SAÍDAS[Ano],$B$5,SAÍDAS[Subcategoria],$B840),SUMIFS(SAÍDAS[Valor],SAÍDAS[Categoria],$B$828,SAÍDAS[Mês],C$5,SAÍDAS[Ano],$B$5,SAÍDAS[Subcategoria],$B840))))</f>
        <v/>
      </c>
      <c r="D840" s="61" t="str">
        <f>IF($B840="","",IF($B$828="","",IF($F$4=1,SUMIFS(SAÍDAS[Valor],SAÍDAS[Categoria],$B$828,SAÍDAS[Status],"Concluído",SAÍDAS[Mês],D$5,SAÍDAS[Ano],$B$5,SAÍDAS[Subcategoria],$B840),SUMIFS(SAÍDAS[Valor],SAÍDAS[Categoria],$B$828,SAÍDAS[Mês],D$5,SAÍDAS[Ano],$B$5,SAÍDAS[Subcategoria],$B840))))</f>
        <v/>
      </c>
      <c r="E840" s="61" t="str">
        <f>IF($B840="","",IF($B$828="","",IF($F$4=1,SUMIFS(SAÍDAS[Valor],SAÍDAS[Categoria],$B$828,SAÍDAS[Status],"Concluído",SAÍDAS[Mês],E$5,SAÍDAS[Ano],$B$5,SAÍDAS[Subcategoria],$B840),SUMIFS(SAÍDAS[Valor],SAÍDAS[Categoria],$B$828,SAÍDAS[Mês],E$5,SAÍDAS[Ano],$B$5,SAÍDAS[Subcategoria],$B840))))</f>
        <v/>
      </c>
      <c r="F840" s="61" t="str">
        <f>IF($B840="","",IF($B$828="","",IF($F$4=1,SUMIFS(SAÍDAS[Valor],SAÍDAS[Categoria],$B$828,SAÍDAS[Status],"Concluído",SAÍDAS[Mês],F$5,SAÍDAS[Ano],$B$5,SAÍDAS[Subcategoria],$B840),SUMIFS(SAÍDAS[Valor],SAÍDAS[Categoria],$B$828,SAÍDAS[Mês],F$5,SAÍDAS[Ano],$B$5,SAÍDAS[Subcategoria],$B840))))</f>
        <v/>
      </c>
      <c r="G840" s="61" t="str">
        <f>IF($B840="","",IF($B$828="","",IF($F$4=1,SUMIFS(SAÍDAS[Valor],SAÍDAS[Categoria],$B$828,SAÍDAS[Status],"Concluído",SAÍDAS[Mês],G$5,SAÍDAS[Ano],$B$5,SAÍDAS[Subcategoria],$B840),SUMIFS(SAÍDAS[Valor],SAÍDAS[Categoria],$B$828,SAÍDAS[Mês],G$5,SAÍDAS[Ano],$B$5,SAÍDAS[Subcategoria],$B840))))</f>
        <v/>
      </c>
      <c r="H840" s="61" t="str">
        <f>IF($B840="","",IF($B$828="","",IF($F$4=1,SUMIFS(SAÍDAS[Valor],SAÍDAS[Categoria],$B$828,SAÍDAS[Status],"Concluído",SAÍDAS[Mês],H$5,SAÍDAS[Ano],$B$5,SAÍDAS[Subcategoria],$B840),SUMIFS(SAÍDAS[Valor],SAÍDAS[Categoria],$B$828,SAÍDAS[Mês],H$5,SAÍDAS[Ano],$B$5,SAÍDAS[Subcategoria],$B840))))</f>
        <v/>
      </c>
      <c r="I840" s="61" t="str">
        <f>IF($B840="","",IF($B$828="","",IF($F$4=1,SUMIFS(SAÍDAS[Valor],SAÍDAS[Categoria],$B$828,SAÍDAS[Status],"Concluído",SAÍDAS[Mês],I$5,SAÍDAS[Ano],$B$5,SAÍDAS[Subcategoria],$B840),SUMIFS(SAÍDAS[Valor],SAÍDAS[Categoria],$B$828,SAÍDAS[Mês],I$5,SAÍDAS[Ano],$B$5,SAÍDAS[Subcategoria],$B840))))</f>
        <v/>
      </c>
      <c r="J840" s="61" t="str">
        <f>IF($B840="","",IF($B$828="","",IF($F$4=1,SUMIFS(SAÍDAS[Valor],SAÍDAS[Categoria],$B$828,SAÍDAS[Status],"Concluído",SAÍDAS[Mês],J$5,SAÍDAS[Ano],$B$5,SAÍDAS[Subcategoria],$B840),SUMIFS(SAÍDAS[Valor],SAÍDAS[Categoria],$B$828,SAÍDAS[Mês],J$5,SAÍDAS[Ano],$B$5,SAÍDAS[Subcategoria],$B840))))</f>
        <v/>
      </c>
      <c r="K840" s="61" t="str">
        <f>IF($B840="","",IF($B$828="","",IF($F$4=1,SUMIFS(SAÍDAS[Valor],SAÍDAS[Categoria],$B$828,SAÍDAS[Status],"Concluído",SAÍDAS[Mês],K$5,SAÍDAS[Ano],$B$5,SAÍDAS[Subcategoria],$B840),SUMIFS(SAÍDAS[Valor],SAÍDAS[Categoria],$B$828,SAÍDAS[Mês],K$5,SAÍDAS[Ano],$B$5,SAÍDAS[Subcategoria],$B840))))</f>
        <v/>
      </c>
      <c r="L840" s="61" t="str">
        <f>IF($B840="","",IF($B$828="","",IF($F$4=1,SUMIFS(SAÍDAS[Valor],SAÍDAS[Categoria],$B$828,SAÍDAS[Status],"Concluído",SAÍDAS[Mês],L$5,SAÍDAS[Ano],$B$5,SAÍDAS[Subcategoria],$B840),SUMIFS(SAÍDAS[Valor],SAÍDAS[Categoria],$B$828,SAÍDAS[Mês],L$5,SAÍDAS[Ano],$B$5,SAÍDAS[Subcategoria],$B840))))</f>
        <v/>
      </c>
      <c r="M840" s="61" t="str">
        <f>IF($B840="","",IF($B$828="","",IF($F$4=1,SUMIFS(SAÍDAS[Valor],SAÍDAS[Categoria],$B$828,SAÍDAS[Status],"Concluído",SAÍDAS[Mês],M$5,SAÍDAS[Ano],$B$5,SAÍDAS[Subcategoria],$B840),SUMIFS(SAÍDAS[Valor],SAÍDAS[Categoria],$B$828,SAÍDAS[Mês],M$5,SAÍDAS[Ano],$B$5,SAÍDAS[Subcategoria],$B840))))</f>
        <v/>
      </c>
      <c r="N840" s="61" t="str">
        <f>IF($B840="","",IF($B$828="","",IF($F$4=1,SUMIFS(SAÍDAS[Valor],SAÍDAS[Categoria],$B$828,SAÍDAS[Status],"Concluído",SAÍDAS[Mês],N$5,SAÍDAS[Ano],$B$5,SAÍDAS[Subcategoria],$B840),SUMIFS(SAÍDAS[Valor],SAÍDAS[Categoria],$B$828,SAÍDAS[Mês],N$5,SAÍDAS[Ano],$B$5,SAÍDAS[Subcategoria],$B840))))</f>
        <v/>
      </c>
      <c r="O840" s="57">
        <f t="shared" si="38"/>
        <v>0</v>
      </c>
    </row>
    <row r="841" spans="2:15" x14ac:dyDescent="0.3">
      <c r="B841" s="93" t="str">
        <f>IF('PLANO DE CONTAS'!L173="","",'PLANO DE CONTAS'!L173)</f>
        <v/>
      </c>
      <c r="C841" s="61" t="str">
        <f>IF($B841="","",IF($B$828="","",IF($F$4=1,SUMIFS(SAÍDAS[Valor],SAÍDAS[Categoria],$B$828,SAÍDAS[Status],"Concluído",SAÍDAS[Mês],C$5,SAÍDAS[Ano],$B$5,SAÍDAS[Subcategoria],$B841),SUMIFS(SAÍDAS[Valor],SAÍDAS[Categoria],$B$828,SAÍDAS[Mês],C$5,SAÍDAS[Ano],$B$5,SAÍDAS[Subcategoria],$B841))))</f>
        <v/>
      </c>
      <c r="D841" s="61" t="str">
        <f>IF($B841="","",IF($B$828="","",IF($F$4=1,SUMIFS(SAÍDAS[Valor],SAÍDAS[Categoria],$B$828,SAÍDAS[Status],"Concluído",SAÍDAS[Mês],D$5,SAÍDAS[Ano],$B$5,SAÍDAS[Subcategoria],$B841),SUMIFS(SAÍDAS[Valor],SAÍDAS[Categoria],$B$828,SAÍDAS[Mês],D$5,SAÍDAS[Ano],$B$5,SAÍDAS[Subcategoria],$B841))))</f>
        <v/>
      </c>
      <c r="E841" s="61" t="str">
        <f>IF($B841="","",IF($B$828="","",IF($F$4=1,SUMIFS(SAÍDAS[Valor],SAÍDAS[Categoria],$B$828,SAÍDAS[Status],"Concluído",SAÍDAS[Mês],E$5,SAÍDAS[Ano],$B$5,SAÍDAS[Subcategoria],$B841),SUMIFS(SAÍDAS[Valor],SAÍDAS[Categoria],$B$828,SAÍDAS[Mês],E$5,SAÍDAS[Ano],$B$5,SAÍDAS[Subcategoria],$B841))))</f>
        <v/>
      </c>
      <c r="F841" s="61" t="str">
        <f>IF($B841="","",IF($B$828="","",IF($F$4=1,SUMIFS(SAÍDAS[Valor],SAÍDAS[Categoria],$B$828,SAÍDAS[Status],"Concluído",SAÍDAS[Mês],F$5,SAÍDAS[Ano],$B$5,SAÍDAS[Subcategoria],$B841),SUMIFS(SAÍDAS[Valor],SAÍDAS[Categoria],$B$828,SAÍDAS[Mês],F$5,SAÍDAS[Ano],$B$5,SAÍDAS[Subcategoria],$B841))))</f>
        <v/>
      </c>
      <c r="G841" s="61" t="str">
        <f>IF($B841="","",IF($B$828="","",IF($F$4=1,SUMIFS(SAÍDAS[Valor],SAÍDAS[Categoria],$B$828,SAÍDAS[Status],"Concluído",SAÍDAS[Mês],G$5,SAÍDAS[Ano],$B$5,SAÍDAS[Subcategoria],$B841),SUMIFS(SAÍDAS[Valor],SAÍDAS[Categoria],$B$828,SAÍDAS[Mês],G$5,SAÍDAS[Ano],$B$5,SAÍDAS[Subcategoria],$B841))))</f>
        <v/>
      </c>
      <c r="H841" s="61" t="str">
        <f>IF($B841="","",IF($B$828="","",IF($F$4=1,SUMIFS(SAÍDAS[Valor],SAÍDAS[Categoria],$B$828,SAÍDAS[Status],"Concluído",SAÍDAS[Mês],H$5,SAÍDAS[Ano],$B$5,SAÍDAS[Subcategoria],$B841),SUMIFS(SAÍDAS[Valor],SAÍDAS[Categoria],$B$828,SAÍDAS[Mês],H$5,SAÍDAS[Ano],$B$5,SAÍDAS[Subcategoria],$B841))))</f>
        <v/>
      </c>
      <c r="I841" s="61" t="str">
        <f>IF($B841="","",IF($B$828="","",IF($F$4=1,SUMIFS(SAÍDAS[Valor],SAÍDAS[Categoria],$B$828,SAÍDAS[Status],"Concluído",SAÍDAS[Mês],I$5,SAÍDAS[Ano],$B$5,SAÍDAS[Subcategoria],$B841),SUMIFS(SAÍDAS[Valor],SAÍDAS[Categoria],$B$828,SAÍDAS[Mês],I$5,SAÍDAS[Ano],$B$5,SAÍDAS[Subcategoria],$B841))))</f>
        <v/>
      </c>
      <c r="J841" s="61" t="str">
        <f>IF($B841="","",IF($B$828="","",IF($F$4=1,SUMIFS(SAÍDAS[Valor],SAÍDAS[Categoria],$B$828,SAÍDAS[Status],"Concluído",SAÍDAS[Mês],J$5,SAÍDAS[Ano],$B$5,SAÍDAS[Subcategoria],$B841),SUMIFS(SAÍDAS[Valor],SAÍDAS[Categoria],$B$828,SAÍDAS[Mês],J$5,SAÍDAS[Ano],$B$5,SAÍDAS[Subcategoria],$B841))))</f>
        <v/>
      </c>
      <c r="K841" s="61" t="str">
        <f>IF($B841="","",IF($B$828="","",IF($F$4=1,SUMIFS(SAÍDAS[Valor],SAÍDAS[Categoria],$B$828,SAÍDAS[Status],"Concluído",SAÍDAS[Mês],K$5,SAÍDAS[Ano],$B$5,SAÍDAS[Subcategoria],$B841),SUMIFS(SAÍDAS[Valor],SAÍDAS[Categoria],$B$828,SAÍDAS[Mês],K$5,SAÍDAS[Ano],$B$5,SAÍDAS[Subcategoria],$B841))))</f>
        <v/>
      </c>
      <c r="L841" s="61" t="str">
        <f>IF($B841="","",IF($B$828="","",IF($F$4=1,SUMIFS(SAÍDAS[Valor],SAÍDAS[Categoria],$B$828,SAÍDAS[Status],"Concluído",SAÍDAS[Mês],L$5,SAÍDAS[Ano],$B$5,SAÍDAS[Subcategoria],$B841),SUMIFS(SAÍDAS[Valor],SAÍDAS[Categoria],$B$828,SAÍDAS[Mês],L$5,SAÍDAS[Ano],$B$5,SAÍDAS[Subcategoria],$B841))))</f>
        <v/>
      </c>
      <c r="M841" s="61" t="str">
        <f>IF($B841="","",IF($B$828="","",IF($F$4=1,SUMIFS(SAÍDAS[Valor],SAÍDAS[Categoria],$B$828,SAÍDAS[Status],"Concluído",SAÍDAS[Mês],M$5,SAÍDAS[Ano],$B$5,SAÍDAS[Subcategoria],$B841),SUMIFS(SAÍDAS[Valor],SAÍDAS[Categoria],$B$828,SAÍDAS[Mês],M$5,SAÍDAS[Ano],$B$5,SAÍDAS[Subcategoria],$B841))))</f>
        <v/>
      </c>
      <c r="N841" s="61" t="str">
        <f>IF($B841="","",IF($B$828="","",IF($F$4=1,SUMIFS(SAÍDAS[Valor],SAÍDAS[Categoria],$B$828,SAÍDAS[Status],"Concluído",SAÍDAS[Mês],N$5,SAÍDAS[Ano],$B$5,SAÍDAS[Subcategoria],$B841),SUMIFS(SAÍDAS[Valor],SAÍDAS[Categoria],$B$828,SAÍDAS[Mês],N$5,SAÍDAS[Ano],$B$5,SAÍDAS[Subcategoria],$B841))))</f>
        <v/>
      </c>
      <c r="O841" s="57">
        <f t="shared" si="38"/>
        <v>0</v>
      </c>
    </row>
    <row r="842" spans="2:15" x14ac:dyDescent="0.3">
      <c r="B842" s="93" t="str">
        <f>IF('PLANO DE CONTAS'!L174="","",'PLANO DE CONTAS'!L174)</f>
        <v/>
      </c>
      <c r="C842" s="61" t="str">
        <f>IF($B842="","",IF($B$828="","",IF($F$4=1,SUMIFS(SAÍDAS[Valor],SAÍDAS[Categoria],$B$828,SAÍDAS[Status],"Concluído",SAÍDAS[Mês],C$5,SAÍDAS[Ano],$B$5,SAÍDAS[Subcategoria],$B842),SUMIFS(SAÍDAS[Valor],SAÍDAS[Categoria],$B$828,SAÍDAS[Mês],C$5,SAÍDAS[Ano],$B$5,SAÍDAS[Subcategoria],$B842))))</f>
        <v/>
      </c>
      <c r="D842" s="61" t="str">
        <f>IF($B842="","",IF($B$828="","",IF($F$4=1,SUMIFS(SAÍDAS[Valor],SAÍDAS[Categoria],$B$828,SAÍDAS[Status],"Concluído",SAÍDAS[Mês],D$5,SAÍDAS[Ano],$B$5,SAÍDAS[Subcategoria],$B842),SUMIFS(SAÍDAS[Valor],SAÍDAS[Categoria],$B$828,SAÍDAS[Mês],D$5,SAÍDAS[Ano],$B$5,SAÍDAS[Subcategoria],$B842))))</f>
        <v/>
      </c>
      <c r="E842" s="61" t="str">
        <f>IF($B842="","",IF($B$828="","",IF($F$4=1,SUMIFS(SAÍDAS[Valor],SAÍDAS[Categoria],$B$828,SAÍDAS[Status],"Concluído",SAÍDAS[Mês],E$5,SAÍDAS[Ano],$B$5,SAÍDAS[Subcategoria],$B842),SUMIFS(SAÍDAS[Valor],SAÍDAS[Categoria],$B$828,SAÍDAS[Mês],E$5,SAÍDAS[Ano],$B$5,SAÍDAS[Subcategoria],$B842))))</f>
        <v/>
      </c>
      <c r="F842" s="61" t="str">
        <f>IF($B842="","",IF($B$828="","",IF($F$4=1,SUMIFS(SAÍDAS[Valor],SAÍDAS[Categoria],$B$828,SAÍDAS[Status],"Concluído",SAÍDAS[Mês],F$5,SAÍDAS[Ano],$B$5,SAÍDAS[Subcategoria],$B842),SUMIFS(SAÍDAS[Valor],SAÍDAS[Categoria],$B$828,SAÍDAS[Mês],F$5,SAÍDAS[Ano],$B$5,SAÍDAS[Subcategoria],$B842))))</f>
        <v/>
      </c>
      <c r="G842" s="61" t="str">
        <f>IF($B842="","",IF($B$828="","",IF($F$4=1,SUMIFS(SAÍDAS[Valor],SAÍDAS[Categoria],$B$828,SAÍDAS[Status],"Concluído",SAÍDAS[Mês],G$5,SAÍDAS[Ano],$B$5,SAÍDAS[Subcategoria],$B842),SUMIFS(SAÍDAS[Valor],SAÍDAS[Categoria],$B$828,SAÍDAS[Mês],G$5,SAÍDAS[Ano],$B$5,SAÍDAS[Subcategoria],$B842))))</f>
        <v/>
      </c>
      <c r="H842" s="61" t="str">
        <f>IF($B842="","",IF($B$828="","",IF($F$4=1,SUMIFS(SAÍDAS[Valor],SAÍDAS[Categoria],$B$828,SAÍDAS[Status],"Concluído",SAÍDAS[Mês],H$5,SAÍDAS[Ano],$B$5,SAÍDAS[Subcategoria],$B842),SUMIFS(SAÍDAS[Valor],SAÍDAS[Categoria],$B$828,SAÍDAS[Mês],H$5,SAÍDAS[Ano],$B$5,SAÍDAS[Subcategoria],$B842))))</f>
        <v/>
      </c>
      <c r="I842" s="61" t="str">
        <f>IF($B842="","",IF($B$828="","",IF($F$4=1,SUMIFS(SAÍDAS[Valor],SAÍDAS[Categoria],$B$828,SAÍDAS[Status],"Concluído",SAÍDAS[Mês],I$5,SAÍDAS[Ano],$B$5,SAÍDAS[Subcategoria],$B842),SUMIFS(SAÍDAS[Valor],SAÍDAS[Categoria],$B$828,SAÍDAS[Mês],I$5,SAÍDAS[Ano],$B$5,SAÍDAS[Subcategoria],$B842))))</f>
        <v/>
      </c>
      <c r="J842" s="61" t="str">
        <f>IF($B842="","",IF($B$828="","",IF($F$4=1,SUMIFS(SAÍDAS[Valor],SAÍDAS[Categoria],$B$828,SAÍDAS[Status],"Concluído",SAÍDAS[Mês],J$5,SAÍDAS[Ano],$B$5,SAÍDAS[Subcategoria],$B842),SUMIFS(SAÍDAS[Valor],SAÍDAS[Categoria],$B$828,SAÍDAS[Mês],J$5,SAÍDAS[Ano],$B$5,SAÍDAS[Subcategoria],$B842))))</f>
        <v/>
      </c>
      <c r="K842" s="61" t="str">
        <f>IF($B842="","",IF($B$828="","",IF($F$4=1,SUMIFS(SAÍDAS[Valor],SAÍDAS[Categoria],$B$828,SAÍDAS[Status],"Concluído",SAÍDAS[Mês],K$5,SAÍDAS[Ano],$B$5,SAÍDAS[Subcategoria],$B842),SUMIFS(SAÍDAS[Valor],SAÍDAS[Categoria],$B$828,SAÍDAS[Mês],K$5,SAÍDAS[Ano],$B$5,SAÍDAS[Subcategoria],$B842))))</f>
        <v/>
      </c>
      <c r="L842" s="61" t="str">
        <f>IF($B842="","",IF($B$828="","",IF($F$4=1,SUMIFS(SAÍDAS[Valor],SAÍDAS[Categoria],$B$828,SAÍDAS[Status],"Concluído",SAÍDAS[Mês],L$5,SAÍDAS[Ano],$B$5,SAÍDAS[Subcategoria],$B842),SUMIFS(SAÍDAS[Valor],SAÍDAS[Categoria],$B$828,SAÍDAS[Mês],L$5,SAÍDAS[Ano],$B$5,SAÍDAS[Subcategoria],$B842))))</f>
        <v/>
      </c>
      <c r="M842" s="61" t="str">
        <f>IF($B842="","",IF($B$828="","",IF($F$4=1,SUMIFS(SAÍDAS[Valor],SAÍDAS[Categoria],$B$828,SAÍDAS[Status],"Concluído",SAÍDAS[Mês],M$5,SAÍDAS[Ano],$B$5,SAÍDAS[Subcategoria],$B842),SUMIFS(SAÍDAS[Valor],SAÍDAS[Categoria],$B$828,SAÍDAS[Mês],M$5,SAÍDAS[Ano],$B$5,SAÍDAS[Subcategoria],$B842))))</f>
        <v/>
      </c>
      <c r="N842" s="61" t="str">
        <f>IF($B842="","",IF($B$828="","",IF($F$4=1,SUMIFS(SAÍDAS[Valor],SAÍDAS[Categoria],$B$828,SAÍDAS[Status],"Concluído",SAÍDAS[Mês],N$5,SAÍDAS[Ano],$B$5,SAÍDAS[Subcategoria],$B842),SUMIFS(SAÍDAS[Valor],SAÍDAS[Categoria],$B$828,SAÍDAS[Mês],N$5,SAÍDAS[Ano],$B$5,SAÍDAS[Subcategoria],$B842))))</f>
        <v/>
      </c>
      <c r="O842" s="57">
        <f t="shared" si="38"/>
        <v>0</v>
      </c>
    </row>
    <row r="843" spans="2:15" x14ac:dyDescent="0.3">
      <c r="B843" s="93" t="str">
        <f>IF('PLANO DE CONTAS'!L175="","",'PLANO DE CONTAS'!L175)</f>
        <v/>
      </c>
      <c r="C843" s="61" t="str">
        <f>IF($B843="","",IF($B$828="","",IF($F$4=1,SUMIFS(SAÍDAS[Valor],SAÍDAS[Categoria],$B$828,SAÍDAS[Status],"Concluído",SAÍDAS[Mês],C$5,SAÍDAS[Ano],$B$5,SAÍDAS[Subcategoria],$B843),SUMIFS(SAÍDAS[Valor],SAÍDAS[Categoria],$B$828,SAÍDAS[Mês],C$5,SAÍDAS[Ano],$B$5,SAÍDAS[Subcategoria],$B843))))</f>
        <v/>
      </c>
      <c r="D843" s="61" t="str">
        <f>IF($B843="","",IF($B$828="","",IF($F$4=1,SUMIFS(SAÍDAS[Valor],SAÍDAS[Categoria],$B$828,SAÍDAS[Status],"Concluído",SAÍDAS[Mês],D$5,SAÍDAS[Ano],$B$5,SAÍDAS[Subcategoria],$B843),SUMIFS(SAÍDAS[Valor],SAÍDAS[Categoria],$B$828,SAÍDAS[Mês],D$5,SAÍDAS[Ano],$B$5,SAÍDAS[Subcategoria],$B843))))</f>
        <v/>
      </c>
      <c r="E843" s="61" t="str">
        <f>IF($B843="","",IF($B$828="","",IF($F$4=1,SUMIFS(SAÍDAS[Valor],SAÍDAS[Categoria],$B$828,SAÍDAS[Status],"Concluído",SAÍDAS[Mês],E$5,SAÍDAS[Ano],$B$5,SAÍDAS[Subcategoria],$B843),SUMIFS(SAÍDAS[Valor],SAÍDAS[Categoria],$B$828,SAÍDAS[Mês],E$5,SAÍDAS[Ano],$B$5,SAÍDAS[Subcategoria],$B843))))</f>
        <v/>
      </c>
      <c r="F843" s="61" t="str">
        <f>IF($B843="","",IF($B$828="","",IF($F$4=1,SUMIFS(SAÍDAS[Valor],SAÍDAS[Categoria],$B$828,SAÍDAS[Status],"Concluído",SAÍDAS[Mês],F$5,SAÍDAS[Ano],$B$5,SAÍDAS[Subcategoria],$B843),SUMIFS(SAÍDAS[Valor],SAÍDAS[Categoria],$B$828,SAÍDAS[Mês],F$5,SAÍDAS[Ano],$B$5,SAÍDAS[Subcategoria],$B843))))</f>
        <v/>
      </c>
      <c r="G843" s="61" t="str">
        <f>IF($B843="","",IF($B$828="","",IF($F$4=1,SUMIFS(SAÍDAS[Valor],SAÍDAS[Categoria],$B$828,SAÍDAS[Status],"Concluído",SAÍDAS[Mês],G$5,SAÍDAS[Ano],$B$5,SAÍDAS[Subcategoria],$B843),SUMIFS(SAÍDAS[Valor],SAÍDAS[Categoria],$B$828,SAÍDAS[Mês],G$5,SAÍDAS[Ano],$B$5,SAÍDAS[Subcategoria],$B843))))</f>
        <v/>
      </c>
      <c r="H843" s="61" t="str">
        <f>IF($B843="","",IF($B$828="","",IF($F$4=1,SUMIFS(SAÍDAS[Valor],SAÍDAS[Categoria],$B$828,SAÍDAS[Status],"Concluído",SAÍDAS[Mês],H$5,SAÍDAS[Ano],$B$5,SAÍDAS[Subcategoria],$B843),SUMIFS(SAÍDAS[Valor],SAÍDAS[Categoria],$B$828,SAÍDAS[Mês],H$5,SAÍDAS[Ano],$B$5,SAÍDAS[Subcategoria],$B843))))</f>
        <v/>
      </c>
      <c r="I843" s="61" t="str">
        <f>IF($B843="","",IF($B$828="","",IF($F$4=1,SUMIFS(SAÍDAS[Valor],SAÍDAS[Categoria],$B$828,SAÍDAS[Status],"Concluído",SAÍDAS[Mês],I$5,SAÍDAS[Ano],$B$5,SAÍDAS[Subcategoria],$B843),SUMIFS(SAÍDAS[Valor],SAÍDAS[Categoria],$B$828,SAÍDAS[Mês],I$5,SAÍDAS[Ano],$B$5,SAÍDAS[Subcategoria],$B843))))</f>
        <v/>
      </c>
      <c r="J843" s="61" t="str">
        <f>IF($B843="","",IF($B$828="","",IF($F$4=1,SUMIFS(SAÍDAS[Valor],SAÍDAS[Categoria],$B$828,SAÍDAS[Status],"Concluído",SAÍDAS[Mês],J$5,SAÍDAS[Ano],$B$5,SAÍDAS[Subcategoria],$B843),SUMIFS(SAÍDAS[Valor],SAÍDAS[Categoria],$B$828,SAÍDAS[Mês],J$5,SAÍDAS[Ano],$B$5,SAÍDAS[Subcategoria],$B843))))</f>
        <v/>
      </c>
      <c r="K843" s="61" t="str">
        <f>IF($B843="","",IF($B$828="","",IF($F$4=1,SUMIFS(SAÍDAS[Valor],SAÍDAS[Categoria],$B$828,SAÍDAS[Status],"Concluído",SAÍDAS[Mês],K$5,SAÍDAS[Ano],$B$5,SAÍDAS[Subcategoria],$B843),SUMIFS(SAÍDAS[Valor],SAÍDAS[Categoria],$B$828,SAÍDAS[Mês],K$5,SAÍDAS[Ano],$B$5,SAÍDAS[Subcategoria],$B843))))</f>
        <v/>
      </c>
      <c r="L843" s="61" t="str">
        <f>IF($B843="","",IF($B$828="","",IF($F$4=1,SUMIFS(SAÍDAS[Valor],SAÍDAS[Categoria],$B$828,SAÍDAS[Status],"Concluído",SAÍDAS[Mês],L$5,SAÍDAS[Ano],$B$5,SAÍDAS[Subcategoria],$B843),SUMIFS(SAÍDAS[Valor],SAÍDAS[Categoria],$B$828,SAÍDAS[Mês],L$5,SAÍDAS[Ano],$B$5,SAÍDAS[Subcategoria],$B843))))</f>
        <v/>
      </c>
      <c r="M843" s="61" t="str">
        <f>IF($B843="","",IF($B$828="","",IF($F$4=1,SUMIFS(SAÍDAS[Valor],SAÍDAS[Categoria],$B$828,SAÍDAS[Status],"Concluído",SAÍDAS[Mês],M$5,SAÍDAS[Ano],$B$5,SAÍDAS[Subcategoria],$B843),SUMIFS(SAÍDAS[Valor],SAÍDAS[Categoria],$B$828,SAÍDAS[Mês],M$5,SAÍDAS[Ano],$B$5,SAÍDAS[Subcategoria],$B843))))</f>
        <v/>
      </c>
      <c r="N843" s="61" t="str">
        <f>IF($B843="","",IF($B$828="","",IF($F$4=1,SUMIFS(SAÍDAS[Valor],SAÍDAS[Categoria],$B$828,SAÍDAS[Status],"Concluído",SAÍDAS[Mês],N$5,SAÍDAS[Ano],$B$5,SAÍDAS[Subcategoria],$B843),SUMIFS(SAÍDAS[Valor],SAÍDAS[Categoria],$B$828,SAÍDAS[Mês],N$5,SAÍDAS[Ano],$B$5,SAÍDAS[Subcategoria],$B843))))</f>
        <v/>
      </c>
      <c r="O843" s="57">
        <f t="shared" si="38"/>
        <v>0</v>
      </c>
    </row>
    <row r="844" spans="2:15" x14ac:dyDescent="0.3">
      <c r="B844" s="93" t="str">
        <f>IF('PLANO DE CONTAS'!L176="","",'PLANO DE CONTAS'!L176)</f>
        <v/>
      </c>
      <c r="C844" s="61" t="str">
        <f>IF($B844="","",IF($B$828="","",IF($F$4=1,SUMIFS(SAÍDAS[Valor],SAÍDAS[Categoria],$B$828,SAÍDAS[Status],"Concluído",SAÍDAS[Mês],C$5,SAÍDAS[Ano],$B$5,SAÍDAS[Subcategoria],$B844),SUMIFS(SAÍDAS[Valor],SAÍDAS[Categoria],$B$828,SAÍDAS[Mês],C$5,SAÍDAS[Ano],$B$5,SAÍDAS[Subcategoria],$B844))))</f>
        <v/>
      </c>
      <c r="D844" s="61" t="str">
        <f>IF($B844="","",IF($B$828="","",IF($F$4=1,SUMIFS(SAÍDAS[Valor],SAÍDAS[Categoria],$B$828,SAÍDAS[Status],"Concluído",SAÍDAS[Mês],D$5,SAÍDAS[Ano],$B$5,SAÍDAS[Subcategoria],$B844),SUMIFS(SAÍDAS[Valor],SAÍDAS[Categoria],$B$828,SAÍDAS[Mês],D$5,SAÍDAS[Ano],$B$5,SAÍDAS[Subcategoria],$B844))))</f>
        <v/>
      </c>
      <c r="E844" s="61" t="str">
        <f>IF($B844="","",IF($B$828="","",IF($F$4=1,SUMIFS(SAÍDAS[Valor],SAÍDAS[Categoria],$B$828,SAÍDAS[Status],"Concluído",SAÍDAS[Mês],E$5,SAÍDAS[Ano],$B$5,SAÍDAS[Subcategoria],$B844),SUMIFS(SAÍDAS[Valor],SAÍDAS[Categoria],$B$828,SAÍDAS[Mês],E$5,SAÍDAS[Ano],$B$5,SAÍDAS[Subcategoria],$B844))))</f>
        <v/>
      </c>
      <c r="F844" s="61" t="str">
        <f>IF($B844="","",IF($B$828="","",IF($F$4=1,SUMIFS(SAÍDAS[Valor],SAÍDAS[Categoria],$B$828,SAÍDAS[Status],"Concluído",SAÍDAS[Mês],F$5,SAÍDAS[Ano],$B$5,SAÍDAS[Subcategoria],$B844),SUMIFS(SAÍDAS[Valor],SAÍDAS[Categoria],$B$828,SAÍDAS[Mês],F$5,SAÍDAS[Ano],$B$5,SAÍDAS[Subcategoria],$B844))))</f>
        <v/>
      </c>
      <c r="G844" s="61" t="str">
        <f>IF($B844="","",IF($B$828="","",IF($F$4=1,SUMIFS(SAÍDAS[Valor],SAÍDAS[Categoria],$B$828,SAÍDAS[Status],"Concluído",SAÍDAS[Mês],G$5,SAÍDAS[Ano],$B$5,SAÍDAS[Subcategoria],$B844),SUMIFS(SAÍDAS[Valor],SAÍDAS[Categoria],$B$828,SAÍDAS[Mês],G$5,SAÍDAS[Ano],$B$5,SAÍDAS[Subcategoria],$B844))))</f>
        <v/>
      </c>
      <c r="H844" s="61" t="str">
        <f>IF($B844="","",IF($B$828="","",IF($F$4=1,SUMIFS(SAÍDAS[Valor],SAÍDAS[Categoria],$B$828,SAÍDAS[Status],"Concluído",SAÍDAS[Mês],H$5,SAÍDAS[Ano],$B$5,SAÍDAS[Subcategoria],$B844),SUMIFS(SAÍDAS[Valor],SAÍDAS[Categoria],$B$828,SAÍDAS[Mês],H$5,SAÍDAS[Ano],$B$5,SAÍDAS[Subcategoria],$B844))))</f>
        <v/>
      </c>
      <c r="I844" s="61" t="str">
        <f>IF($B844="","",IF($B$828="","",IF($F$4=1,SUMIFS(SAÍDAS[Valor],SAÍDAS[Categoria],$B$828,SAÍDAS[Status],"Concluído",SAÍDAS[Mês],I$5,SAÍDAS[Ano],$B$5,SAÍDAS[Subcategoria],$B844),SUMIFS(SAÍDAS[Valor],SAÍDAS[Categoria],$B$828,SAÍDAS[Mês],I$5,SAÍDAS[Ano],$B$5,SAÍDAS[Subcategoria],$B844))))</f>
        <v/>
      </c>
      <c r="J844" s="61" t="str">
        <f>IF($B844="","",IF($B$828="","",IF($F$4=1,SUMIFS(SAÍDAS[Valor],SAÍDAS[Categoria],$B$828,SAÍDAS[Status],"Concluído",SAÍDAS[Mês],J$5,SAÍDAS[Ano],$B$5,SAÍDAS[Subcategoria],$B844),SUMIFS(SAÍDAS[Valor],SAÍDAS[Categoria],$B$828,SAÍDAS[Mês],J$5,SAÍDAS[Ano],$B$5,SAÍDAS[Subcategoria],$B844))))</f>
        <v/>
      </c>
      <c r="K844" s="61" t="str">
        <f>IF($B844="","",IF($B$828="","",IF($F$4=1,SUMIFS(SAÍDAS[Valor],SAÍDAS[Categoria],$B$828,SAÍDAS[Status],"Concluído",SAÍDAS[Mês],K$5,SAÍDAS[Ano],$B$5,SAÍDAS[Subcategoria],$B844),SUMIFS(SAÍDAS[Valor],SAÍDAS[Categoria],$B$828,SAÍDAS[Mês],K$5,SAÍDAS[Ano],$B$5,SAÍDAS[Subcategoria],$B844))))</f>
        <v/>
      </c>
      <c r="L844" s="61" t="str">
        <f>IF($B844="","",IF($B$828="","",IF($F$4=1,SUMIFS(SAÍDAS[Valor],SAÍDAS[Categoria],$B$828,SAÍDAS[Status],"Concluído",SAÍDAS[Mês],L$5,SAÍDAS[Ano],$B$5,SAÍDAS[Subcategoria],$B844),SUMIFS(SAÍDAS[Valor],SAÍDAS[Categoria],$B$828,SAÍDAS[Mês],L$5,SAÍDAS[Ano],$B$5,SAÍDAS[Subcategoria],$B844))))</f>
        <v/>
      </c>
      <c r="M844" s="61" t="str">
        <f>IF($B844="","",IF($B$828="","",IF($F$4=1,SUMIFS(SAÍDAS[Valor],SAÍDAS[Categoria],$B$828,SAÍDAS[Status],"Concluído",SAÍDAS[Mês],M$5,SAÍDAS[Ano],$B$5,SAÍDAS[Subcategoria],$B844),SUMIFS(SAÍDAS[Valor],SAÍDAS[Categoria],$B$828,SAÍDAS[Mês],M$5,SAÍDAS[Ano],$B$5,SAÍDAS[Subcategoria],$B844))))</f>
        <v/>
      </c>
      <c r="N844" s="61" t="str">
        <f>IF($B844="","",IF($B$828="","",IF($F$4=1,SUMIFS(SAÍDAS[Valor],SAÍDAS[Categoria],$B$828,SAÍDAS[Status],"Concluído",SAÍDAS[Mês],N$5,SAÍDAS[Ano],$B$5,SAÍDAS[Subcategoria],$B844),SUMIFS(SAÍDAS[Valor],SAÍDAS[Categoria],$B$828,SAÍDAS[Mês],N$5,SAÍDAS[Ano],$B$5,SAÍDAS[Subcategoria],$B844))))</f>
        <v/>
      </c>
      <c r="O844" s="57">
        <f t="shared" si="38"/>
        <v>0</v>
      </c>
    </row>
    <row r="845" spans="2:15" x14ac:dyDescent="0.3">
      <c r="B845" s="93" t="str">
        <f>IF('PLANO DE CONTAS'!L177="","",'PLANO DE CONTAS'!L177)</f>
        <v/>
      </c>
      <c r="C845" s="61" t="str">
        <f>IF($B845="","",IF($B$828="","",IF($F$4=1,SUMIFS(SAÍDAS[Valor],SAÍDAS[Categoria],$B$828,SAÍDAS[Status],"Concluído",SAÍDAS[Mês],C$5,SAÍDAS[Ano],$B$5,SAÍDAS[Subcategoria],$B845),SUMIFS(SAÍDAS[Valor],SAÍDAS[Categoria],$B$828,SAÍDAS[Mês],C$5,SAÍDAS[Ano],$B$5,SAÍDAS[Subcategoria],$B845))))</f>
        <v/>
      </c>
      <c r="D845" s="61" t="str">
        <f>IF($B845="","",IF($B$828="","",IF($F$4=1,SUMIFS(SAÍDAS[Valor],SAÍDAS[Categoria],$B$828,SAÍDAS[Status],"Concluído",SAÍDAS[Mês],D$5,SAÍDAS[Ano],$B$5,SAÍDAS[Subcategoria],$B845),SUMIFS(SAÍDAS[Valor],SAÍDAS[Categoria],$B$828,SAÍDAS[Mês],D$5,SAÍDAS[Ano],$B$5,SAÍDAS[Subcategoria],$B845))))</f>
        <v/>
      </c>
      <c r="E845" s="61" t="str">
        <f>IF($B845="","",IF($B$828="","",IF($F$4=1,SUMIFS(SAÍDAS[Valor],SAÍDAS[Categoria],$B$828,SAÍDAS[Status],"Concluído",SAÍDAS[Mês],E$5,SAÍDAS[Ano],$B$5,SAÍDAS[Subcategoria],$B845),SUMIFS(SAÍDAS[Valor],SAÍDAS[Categoria],$B$828,SAÍDAS[Mês],E$5,SAÍDAS[Ano],$B$5,SAÍDAS[Subcategoria],$B845))))</f>
        <v/>
      </c>
      <c r="F845" s="61" t="str">
        <f>IF($B845="","",IF($B$828="","",IF($F$4=1,SUMIFS(SAÍDAS[Valor],SAÍDAS[Categoria],$B$828,SAÍDAS[Status],"Concluído",SAÍDAS[Mês],F$5,SAÍDAS[Ano],$B$5,SAÍDAS[Subcategoria],$B845),SUMIFS(SAÍDAS[Valor],SAÍDAS[Categoria],$B$828,SAÍDAS[Mês],F$5,SAÍDAS[Ano],$B$5,SAÍDAS[Subcategoria],$B845))))</f>
        <v/>
      </c>
      <c r="G845" s="61" t="str">
        <f>IF($B845="","",IF($B$828="","",IF($F$4=1,SUMIFS(SAÍDAS[Valor],SAÍDAS[Categoria],$B$828,SAÍDAS[Status],"Concluído",SAÍDAS[Mês],G$5,SAÍDAS[Ano],$B$5,SAÍDAS[Subcategoria],$B845),SUMIFS(SAÍDAS[Valor],SAÍDAS[Categoria],$B$828,SAÍDAS[Mês],G$5,SAÍDAS[Ano],$B$5,SAÍDAS[Subcategoria],$B845))))</f>
        <v/>
      </c>
      <c r="H845" s="61" t="str">
        <f>IF($B845="","",IF($B$828="","",IF($F$4=1,SUMIFS(SAÍDAS[Valor],SAÍDAS[Categoria],$B$828,SAÍDAS[Status],"Concluído",SAÍDAS[Mês],H$5,SAÍDAS[Ano],$B$5,SAÍDAS[Subcategoria],$B845),SUMIFS(SAÍDAS[Valor],SAÍDAS[Categoria],$B$828,SAÍDAS[Mês],H$5,SAÍDAS[Ano],$B$5,SAÍDAS[Subcategoria],$B845))))</f>
        <v/>
      </c>
      <c r="I845" s="61" t="str">
        <f>IF($B845="","",IF($B$828="","",IF($F$4=1,SUMIFS(SAÍDAS[Valor],SAÍDAS[Categoria],$B$828,SAÍDAS[Status],"Concluído",SAÍDAS[Mês],I$5,SAÍDAS[Ano],$B$5,SAÍDAS[Subcategoria],$B845),SUMIFS(SAÍDAS[Valor],SAÍDAS[Categoria],$B$828,SAÍDAS[Mês],I$5,SAÍDAS[Ano],$B$5,SAÍDAS[Subcategoria],$B845))))</f>
        <v/>
      </c>
      <c r="J845" s="61" t="str">
        <f>IF($B845="","",IF($B$828="","",IF($F$4=1,SUMIFS(SAÍDAS[Valor],SAÍDAS[Categoria],$B$828,SAÍDAS[Status],"Concluído",SAÍDAS[Mês],J$5,SAÍDAS[Ano],$B$5,SAÍDAS[Subcategoria],$B845),SUMIFS(SAÍDAS[Valor],SAÍDAS[Categoria],$B$828,SAÍDAS[Mês],J$5,SAÍDAS[Ano],$B$5,SAÍDAS[Subcategoria],$B845))))</f>
        <v/>
      </c>
      <c r="K845" s="61" t="str">
        <f>IF($B845="","",IF($B$828="","",IF($F$4=1,SUMIFS(SAÍDAS[Valor],SAÍDAS[Categoria],$B$828,SAÍDAS[Status],"Concluído",SAÍDAS[Mês],K$5,SAÍDAS[Ano],$B$5,SAÍDAS[Subcategoria],$B845),SUMIFS(SAÍDAS[Valor],SAÍDAS[Categoria],$B$828,SAÍDAS[Mês],K$5,SAÍDAS[Ano],$B$5,SAÍDAS[Subcategoria],$B845))))</f>
        <v/>
      </c>
      <c r="L845" s="61" t="str">
        <f>IF($B845="","",IF($B$828="","",IF($F$4=1,SUMIFS(SAÍDAS[Valor],SAÍDAS[Categoria],$B$828,SAÍDAS[Status],"Concluído",SAÍDAS[Mês],L$5,SAÍDAS[Ano],$B$5,SAÍDAS[Subcategoria],$B845),SUMIFS(SAÍDAS[Valor],SAÍDAS[Categoria],$B$828,SAÍDAS[Mês],L$5,SAÍDAS[Ano],$B$5,SAÍDAS[Subcategoria],$B845))))</f>
        <v/>
      </c>
      <c r="M845" s="61" t="str">
        <f>IF($B845="","",IF($B$828="","",IF($F$4=1,SUMIFS(SAÍDAS[Valor],SAÍDAS[Categoria],$B$828,SAÍDAS[Status],"Concluído",SAÍDAS[Mês],M$5,SAÍDAS[Ano],$B$5,SAÍDAS[Subcategoria],$B845),SUMIFS(SAÍDAS[Valor],SAÍDAS[Categoria],$B$828,SAÍDAS[Mês],M$5,SAÍDAS[Ano],$B$5,SAÍDAS[Subcategoria],$B845))))</f>
        <v/>
      </c>
      <c r="N845" s="61" t="str">
        <f>IF($B845="","",IF($B$828="","",IF($F$4=1,SUMIFS(SAÍDAS[Valor],SAÍDAS[Categoria],$B$828,SAÍDAS[Status],"Concluído",SAÍDAS[Mês],N$5,SAÍDAS[Ano],$B$5,SAÍDAS[Subcategoria],$B845),SUMIFS(SAÍDAS[Valor],SAÍDAS[Categoria],$B$828,SAÍDAS[Mês],N$5,SAÍDAS[Ano],$B$5,SAÍDAS[Subcategoria],$B845))))</f>
        <v/>
      </c>
      <c r="O845" s="57">
        <f t="shared" si="38"/>
        <v>0</v>
      </c>
    </row>
    <row r="846" spans="2:15" x14ac:dyDescent="0.3">
      <c r="B846" s="93" t="str">
        <f>IF('PLANO DE CONTAS'!L178="","",'PLANO DE CONTAS'!L178)</f>
        <v/>
      </c>
      <c r="C846" s="61" t="str">
        <f>IF($B846="","",IF($B$828="","",IF($F$4=1,SUMIFS(SAÍDAS[Valor],SAÍDAS[Categoria],$B$828,SAÍDAS[Status],"Concluído",SAÍDAS[Mês],C$5,SAÍDAS[Ano],$B$5,SAÍDAS[Subcategoria],$B846),SUMIFS(SAÍDAS[Valor],SAÍDAS[Categoria],$B$828,SAÍDAS[Mês],C$5,SAÍDAS[Ano],$B$5,SAÍDAS[Subcategoria],$B846))))</f>
        <v/>
      </c>
      <c r="D846" s="61" t="str">
        <f>IF($B846="","",IF($B$828="","",IF($F$4=1,SUMIFS(SAÍDAS[Valor],SAÍDAS[Categoria],$B$828,SAÍDAS[Status],"Concluído",SAÍDAS[Mês],D$5,SAÍDAS[Ano],$B$5,SAÍDAS[Subcategoria],$B846),SUMIFS(SAÍDAS[Valor],SAÍDAS[Categoria],$B$828,SAÍDAS[Mês],D$5,SAÍDAS[Ano],$B$5,SAÍDAS[Subcategoria],$B846))))</f>
        <v/>
      </c>
      <c r="E846" s="61" t="str">
        <f>IF($B846="","",IF($B$828="","",IF($F$4=1,SUMIFS(SAÍDAS[Valor],SAÍDAS[Categoria],$B$828,SAÍDAS[Status],"Concluído",SAÍDAS[Mês],E$5,SAÍDAS[Ano],$B$5,SAÍDAS[Subcategoria],$B846),SUMIFS(SAÍDAS[Valor],SAÍDAS[Categoria],$B$828,SAÍDAS[Mês],E$5,SAÍDAS[Ano],$B$5,SAÍDAS[Subcategoria],$B846))))</f>
        <v/>
      </c>
      <c r="F846" s="61" t="str">
        <f>IF($B846="","",IF($B$828="","",IF($F$4=1,SUMIFS(SAÍDAS[Valor],SAÍDAS[Categoria],$B$828,SAÍDAS[Status],"Concluído",SAÍDAS[Mês],F$5,SAÍDAS[Ano],$B$5,SAÍDAS[Subcategoria],$B846),SUMIFS(SAÍDAS[Valor],SAÍDAS[Categoria],$B$828,SAÍDAS[Mês],F$5,SAÍDAS[Ano],$B$5,SAÍDAS[Subcategoria],$B846))))</f>
        <v/>
      </c>
      <c r="G846" s="61" t="str">
        <f>IF($B846="","",IF($B$828="","",IF($F$4=1,SUMIFS(SAÍDAS[Valor],SAÍDAS[Categoria],$B$828,SAÍDAS[Status],"Concluído",SAÍDAS[Mês],G$5,SAÍDAS[Ano],$B$5,SAÍDAS[Subcategoria],$B846),SUMIFS(SAÍDAS[Valor],SAÍDAS[Categoria],$B$828,SAÍDAS[Mês],G$5,SAÍDAS[Ano],$B$5,SAÍDAS[Subcategoria],$B846))))</f>
        <v/>
      </c>
      <c r="H846" s="61" t="str">
        <f>IF($B846="","",IF($B$828="","",IF($F$4=1,SUMIFS(SAÍDAS[Valor],SAÍDAS[Categoria],$B$828,SAÍDAS[Status],"Concluído",SAÍDAS[Mês],H$5,SAÍDAS[Ano],$B$5,SAÍDAS[Subcategoria],$B846),SUMIFS(SAÍDAS[Valor],SAÍDAS[Categoria],$B$828,SAÍDAS[Mês],H$5,SAÍDAS[Ano],$B$5,SAÍDAS[Subcategoria],$B846))))</f>
        <v/>
      </c>
      <c r="I846" s="61" t="str">
        <f>IF($B846="","",IF($B$828="","",IF($F$4=1,SUMIFS(SAÍDAS[Valor],SAÍDAS[Categoria],$B$828,SAÍDAS[Status],"Concluído",SAÍDAS[Mês],I$5,SAÍDAS[Ano],$B$5,SAÍDAS[Subcategoria],$B846),SUMIFS(SAÍDAS[Valor],SAÍDAS[Categoria],$B$828,SAÍDAS[Mês],I$5,SAÍDAS[Ano],$B$5,SAÍDAS[Subcategoria],$B846))))</f>
        <v/>
      </c>
      <c r="J846" s="61" t="str">
        <f>IF($B846="","",IF($B$828="","",IF($F$4=1,SUMIFS(SAÍDAS[Valor],SAÍDAS[Categoria],$B$828,SAÍDAS[Status],"Concluído",SAÍDAS[Mês],J$5,SAÍDAS[Ano],$B$5,SAÍDAS[Subcategoria],$B846),SUMIFS(SAÍDAS[Valor],SAÍDAS[Categoria],$B$828,SAÍDAS[Mês],J$5,SAÍDAS[Ano],$B$5,SAÍDAS[Subcategoria],$B846))))</f>
        <v/>
      </c>
      <c r="K846" s="61" t="str">
        <f>IF($B846="","",IF($B$828="","",IF($F$4=1,SUMIFS(SAÍDAS[Valor],SAÍDAS[Categoria],$B$828,SAÍDAS[Status],"Concluído",SAÍDAS[Mês],K$5,SAÍDAS[Ano],$B$5,SAÍDAS[Subcategoria],$B846),SUMIFS(SAÍDAS[Valor],SAÍDAS[Categoria],$B$828,SAÍDAS[Mês],K$5,SAÍDAS[Ano],$B$5,SAÍDAS[Subcategoria],$B846))))</f>
        <v/>
      </c>
      <c r="L846" s="61" t="str">
        <f>IF($B846="","",IF($B$828="","",IF($F$4=1,SUMIFS(SAÍDAS[Valor],SAÍDAS[Categoria],$B$828,SAÍDAS[Status],"Concluído",SAÍDAS[Mês],L$5,SAÍDAS[Ano],$B$5,SAÍDAS[Subcategoria],$B846),SUMIFS(SAÍDAS[Valor],SAÍDAS[Categoria],$B$828,SAÍDAS[Mês],L$5,SAÍDAS[Ano],$B$5,SAÍDAS[Subcategoria],$B846))))</f>
        <v/>
      </c>
      <c r="M846" s="61" t="str">
        <f>IF($B846="","",IF($B$828="","",IF($F$4=1,SUMIFS(SAÍDAS[Valor],SAÍDAS[Categoria],$B$828,SAÍDAS[Status],"Concluído",SAÍDAS[Mês],M$5,SAÍDAS[Ano],$B$5,SAÍDAS[Subcategoria],$B846),SUMIFS(SAÍDAS[Valor],SAÍDAS[Categoria],$B$828,SAÍDAS[Mês],M$5,SAÍDAS[Ano],$B$5,SAÍDAS[Subcategoria],$B846))))</f>
        <v/>
      </c>
      <c r="N846" s="61" t="str">
        <f>IF($B846="","",IF($B$828="","",IF($F$4=1,SUMIFS(SAÍDAS[Valor],SAÍDAS[Categoria],$B$828,SAÍDAS[Status],"Concluído",SAÍDAS[Mês],N$5,SAÍDAS[Ano],$B$5,SAÍDAS[Subcategoria],$B846),SUMIFS(SAÍDAS[Valor],SAÍDAS[Categoria],$B$828,SAÍDAS[Mês],N$5,SAÍDAS[Ano],$B$5,SAÍDAS[Subcategoria],$B846))))</f>
        <v/>
      </c>
      <c r="O846" s="57">
        <f t="shared" si="38"/>
        <v>0</v>
      </c>
    </row>
    <row r="847" spans="2:15" x14ac:dyDescent="0.3">
      <c r="B847" s="93" t="str">
        <f>IF('PLANO DE CONTAS'!L179="","",'PLANO DE CONTAS'!L179)</f>
        <v/>
      </c>
      <c r="C847" s="61" t="str">
        <f>IF($B847="","",IF($B$828="","",IF($F$4=1,SUMIFS(SAÍDAS[Valor],SAÍDAS[Categoria],$B$828,SAÍDAS[Status],"Concluído",SAÍDAS[Mês],C$5,SAÍDAS[Ano],$B$5,SAÍDAS[Subcategoria],$B847),SUMIFS(SAÍDAS[Valor],SAÍDAS[Categoria],$B$828,SAÍDAS[Mês],C$5,SAÍDAS[Ano],$B$5,SAÍDAS[Subcategoria],$B847))))</f>
        <v/>
      </c>
      <c r="D847" s="61" t="str">
        <f>IF($B847="","",IF($B$828="","",IF($F$4=1,SUMIFS(SAÍDAS[Valor],SAÍDAS[Categoria],$B$828,SAÍDAS[Status],"Concluído",SAÍDAS[Mês],D$5,SAÍDAS[Ano],$B$5,SAÍDAS[Subcategoria],$B847),SUMIFS(SAÍDAS[Valor],SAÍDAS[Categoria],$B$828,SAÍDAS[Mês],D$5,SAÍDAS[Ano],$B$5,SAÍDAS[Subcategoria],$B847))))</f>
        <v/>
      </c>
      <c r="E847" s="61" t="str">
        <f>IF($B847="","",IF($B$828="","",IF($F$4=1,SUMIFS(SAÍDAS[Valor],SAÍDAS[Categoria],$B$828,SAÍDAS[Status],"Concluído",SAÍDAS[Mês],E$5,SAÍDAS[Ano],$B$5,SAÍDAS[Subcategoria],$B847),SUMIFS(SAÍDAS[Valor],SAÍDAS[Categoria],$B$828,SAÍDAS[Mês],E$5,SAÍDAS[Ano],$B$5,SAÍDAS[Subcategoria],$B847))))</f>
        <v/>
      </c>
      <c r="F847" s="61" t="str">
        <f>IF($B847="","",IF($B$828="","",IF($F$4=1,SUMIFS(SAÍDAS[Valor],SAÍDAS[Categoria],$B$828,SAÍDAS[Status],"Concluído",SAÍDAS[Mês],F$5,SAÍDAS[Ano],$B$5,SAÍDAS[Subcategoria],$B847),SUMIFS(SAÍDAS[Valor],SAÍDAS[Categoria],$B$828,SAÍDAS[Mês],F$5,SAÍDAS[Ano],$B$5,SAÍDAS[Subcategoria],$B847))))</f>
        <v/>
      </c>
      <c r="G847" s="61" t="str">
        <f>IF($B847="","",IF($B$828="","",IF($F$4=1,SUMIFS(SAÍDAS[Valor],SAÍDAS[Categoria],$B$828,SAÍDAS[Status],"Concluído",SAÍDAS[Mês],G$5,SAÍDAS[Ano],$B$5,SAÍDAS[Subcategoria],$B847),SUMIFS(SAÍDAS[Valor],SAÍDAS[Categoria],$B$828,SAÍDAS[Mês],G$5,SAÍDAS[Ano],$B$5,SAÍDAS[Subcategoria],$B847))))</f>
        <v/>
      </c>
      <c r="H847" s="61" t="str">
        <f>IF($B847="","",IF($B$828="","",IF($F$4=1,SUMIFS(SAÍDAS[Valor],SAÍDAS[Categoria],$B$828,SAÍDAS[Status],"Concluído",SAÍDAS[Mês],H$5,SAÍDAS[Ano],$B$5,SAÍDAS[Subcategoria],$B847),SUMIFS(SAÍDAS[Valor],SAÍDAS[Categoria],$B$828,SAÍDAS[Mês],H$5,SAÍDAS[Ano],$B$5,SAÍDAS[Subcategoria],$B847))))</f>
        <v/>
      </c>
      <c r="I847" s="61" t="str">
        <f>IF($B847="","",IF($B$828="","",IF($F$4=1,SUMIFS(SAÍDAS[Valor],SAÍDAS[Categoria],$B$828,SAÍDAS[Status],"Concluído",SAÍDAS[Mês],I$5,SAÍDAS[Ano],$B$5,SAÍDAS[Subcategoria],$B847),SUMIFS(SAÍDAS[Valor],SAÍDAS[Categoria],$B$828,SAÍDAS[Mês],I$5,SAÍDAS[Ano],$B$5,SAÍDAS[Subcategoria],$B847))))</f>
        <v/>
      </c>
      <c r="J847" s="61" t="str">
        <f>IF($B847="","",IF($B$828="","",IF($F$4=1,SUMIFS(SAÍDAS[Valor],SAÍDAS[Categoria],$B$828,SAÍDAS[Status],"Concluído",SAÍDAS[Mês],J$5,SAÍDAS[Ano],$B$5,SAÍDAS[Subcategoria],$B847),SUMIFS(SAÍDAS[Valor],SAÍDAS[Categoria],$B$828,SAÍDAS[Mês],J$5,SAÍDAS[Ano],$B$5,SAÍDAS[Subcategoria],$B847))))</f>
        <v/>
      </c>
      <c r="K847" s="61" t="str">
        <f>IF($B847="","",IF($B$828="","",IF($F$4=1,SUMIFS(SAÍDAS[Valor],SAÍDAS[Categoria],$B$828,SAÍDAS[Status],"Concluído",SAÍDAS[Mês],K$5,SAÍDAS[Ano],$B$5,SAÍDAS[Subcategoria],$B847),SUMIFS(SAÍDAS[Valor],SAÍDAS[Categoria],$B$828,SAÍDAS[Mês],K$5,SAÍDAS[Ano],$B$5,SAÍDAS[Subcategoria],$B847))))</f>
        <v/>
      </c>
      <c r="L847" s="61" t="str">
        <f>IF($B847="","",IF($B$828="","",IF($F$4=1,SUMIFS(SAÍDAS[Valor],SAÍDAS[Categoria],$B$828,SAÍDAS[Status],"Concluído",SAÍDAS[Mês],L$5,SAÍDAS[Ano],$B$5,SAÍDAS[Subcategoria],$B847),SUMIFS(SAÍDAS[Valor],SAÍDAS[Categoria],$B$828,SAÍDAS[Mês],L$5,SAÍDAS[Ano],$B$5,SAÍDAS[Subcategoria],$B847))))</f>
        <v/>
      </c>
      <c r="M847" s="61" t="str">
        <f>IF($B847="","",IF($B$828="","",IF($F$4=1,SUMIFS(SAÍDAS[Valor],SAÍDAS[Categoria],$B$828,SAÍDAS[Status],"Concluído",SAÍDAS[Mês],M$5,SAÍDAS[Ano],$B$5,SAÍDAS[Subcategoria],$B847),SUMIFS(SAÍDAS[Valor],SAÍDAS[Categoria],$B$828,SAÍDAS[Mês],M$5,SAÍDAS[Ano],$B$5,SAÍDAS[Subcategoria],$B847))))</f>
        <v/>
      </c>
      <c r="N847" s="61" t="str">
        <f>IF($B847="","",IF($B$828="","",IF($F$4=1,SUMIFS(SAÍDAS[Valor],SAÍDAS[Categoria],$B$828,SAÍDAS[Status],"Concluído",SAÍDAS[Mês],N$5,SAÍDAS[Ano],$B$5,SAÍDAS[Subcategoria],$B847),SUMIFS(SAÍDAS[Valor],SAÍDAS[Categoria],$B$828,SAÍDAS[Mês],N$5,SAÍDAS[Ano],$B$5,SAÍDAS[Subcategoria],$B847))))</f>
        <v/>
      </c>
      <c r="O847" s="57">
        <f t="shared" si="38"/>
        <v>0</v>
      </c>
    </row>
    <row r="848" spans="2:15" x14ac:dyDescent="0.3">
      <c r="B848" s="93" t="str">
        <f>IF('PLANO DE CONTAS'!L180="","",'PLANO DE CONTAS'!L180)</f>
        <v/>
      </c>
      <c r="C848" s="61" t="str">
        <f>IF($B848="","",IF($B$828="","",IF($F$4=1,SUMIFS(SAÍDAS[Valor],SAÍDAS[Categoria],$B$828,SAÍDAS[Status],"Concluído",SAÍDAS[Mês],C$5,SAÍDAS[Ano],$B$5,SAÍDAS[Subcategoria],$B848),SUMIFS(SAÍDAS[Valor],SAÍDAS[Categoria],$B$828,SAÍDAS[Mês],C$5,SAÍDAS[Ano],$B$5,SAÍDAS[Subcategoria],$B848))))</f>
        <v/>
      </c>
      <c r="D848" s="61" t="str">
        <f>IF($B848="","",IF($B$828="","",IF($F$4=1,SUMIFS(SAÍDAS[Valor],SAÍDAS[Categoria],$B$828,SAÍDAS[Status],"Concluído",SAÍDAS[Mês],D$5,SAÍDAS[Ano],$B$5,SAÍDAS[Subcategoria],$B848),SUMIFS(SAÍDAS[Valor],SAÍDAS[Categoria],$B$828,SAÍDAS[Mês],D$5,SAÍDAS[Ano],$B$5,SAÍDAS[Subcategoria],$B848))))</f>
        <v/>
      </c>
      <c r="E848" s="61" t="str">
        <f>IF($B848="","",IF($B$828="","",IF($F$4=1,SUMIFS(SAÍDAS[Valor],SAÍDAS[Categoria],$B$828,SAÍDAS[Status],"Concluído",SAÍDAS[Mês],E$5,SAÍDAS[Ano],$B$5,SAÍDAS[Subcategoria],$B848),SUMIFS(SAÍDAS[Valor],SAÍDAS[Categoria],$B$828,SAÍDAS[Mês],E$5,SAÍDAS[Ano],$B$5,SAÍDAS[Subcategoria],$B848))))</f>
        <v/>
      </c>
      <c r="F848" s="61" t="str">
        <f>IF($B848="","",IF($B$828="","",IF($F$4=1,SUMIFS(SAÍDAS[Valor],SAÍDAS[Categoria],$B$828,SAÍDAS[Status],"Concluído",SAÍDAS[Mês],F$5,SAÍDAS[Ano],$B$5,SAÍDAS[Subcategoria],$B848),SUMIFS(SAÍDAS[Valor],SAÍDAS[Categoria],$B$828,SAÍDAS[Mês],F$5,SAÍDAS[Ano],$B$5,SAÍDAS[Subcategoria],$B848))))</f>
        <v/>
      </c>
      <c r="G848" s="61" t="str">
        <f>IF($B848="","",IF($B$828="","",IF($F$4=1,SUMIFS(SAÍDAS[Valor],SAÍDAS[Categoria],$B$828,SAÍDAS[Status],"Concluído",SAÍDAS[Mês],G$5,SAÍDAS[Ano],$B$5,SAÍDAS[Subcategoria],$B848),SUMIFS(SAÍDAS[Valor],SAÍDAS[Categoria],$B$828,SAÍDAS[Mês],G$5,SAÍDAS[Ano],$B$5,SAÍDAS[Subcategoria],$B848))))</f>
        <v/>
      </c>
      <c r="H848" s="61" t="str">
        <f>IF($B848="","",IF($B$828="","",IF($F$4=1,SUMIFS(SAÍDAS[Valor],SAÍDAS[Categoria],$B$828,SAÍDAS[Status],"Concluído",SAÍDAS[Mês],H$5,SAÍDAS[Ano],$B$5,SAÍDAS[Subcategoria],$B848),SUMIFS(SAÍDAS[Valor],SAÍDAS[Categoria],$B$828,SAÍDAS[Mês],H$5,SAÍDAS[Ano],$B$5,SAÍDAS[Subcategoria],$B848))))</f>
        <v/>
      </c>
      <c r="I848" s="61" t="str">
        <f>IF($B848="","",IF($B$828="","",IF($F$4=1,SUMIFS(SAÍDAS[Valor],SAÍDAS[Categoria],$B$828,SAÍDAS[Status],"Concluído",SAÍDAS[Mês],I$5,SAÍDAS[Ano],$B$5,SAÍDAS[Subcategoria],$B848),SUMIFS(SAÍDAS[Valor],SAÍDAS[Categoria],$B$828,SAÍDAS[Mês],I$5,SAÍDAS[Ano],$B$5,SAÍDAS[Subcategoria],$B848))))</f>
        <v/>
      </c>
      <c r="J848" s="61" t="str">
        <f>IF($B848="","",IF($B$828="","",IF($F$4=1,SUMIFS(SAÍDAS[Valor],SAÍDAS[Categoria],$B$828,SAÍDAS[Status],"Concluído",SAÍDAS[Mês],J$5,SAÍDAS[Ano],$B$5,SAÍDAS[Subcategoria],$B848),SUMIFS(SAÍDAS[Valor],SAÍDAS[Categoria],$B$828,SAÍDAS[Mês],J$5,SAÍDAS[Ano],$B$5,SAÍDAS[Subcategoria],$B848))))</f>
        <v/>
      </c>
      <c r="K848" s="61" t="str">
        <f>IF($B848="","",IF($B$828="","",IF($F$4=1,SUMIFS(SAÍDAS[Valor],SAÍDAS[Categoria],$B$828,SAÍDAS[Status],"Concluído",SAÍDAS[Mês],K$5,SAÍDAS[Ano],$B$5,SAÍDAS[Subcategoria],$B848),SUMIFS(SAÍDAS[Valor],SAÍDAS[Categoria],$B$828,SAÍDAS[Mês],K$5,SAÍDAS[Ano],$B$5,SAÍDAS[Subcategoria],$B848))))</f>
        <v/>
      </c>
      <c r="L848" s="61" t="str">
        <f>IF($B848="","",IF($B$828="","",IF($F$4=1,SUMIFS(SAÍDAS[Valor],SAÍDAS[Categoria],$B$828,SAÍDAS[Status],"Concluído",SAÍDAS[Mês],L$5,SAÍDAS[Ano],$B$5,SAÍDAS[Subcategoria],$B848),SUMIFS(SAÍDAS[Valor],SAÍDAS[Categoria],$B$828,SAÍDAS[Mês],L$5,SAÍDAS[Ano],$B$5,SAÍDAS[Subcategoria],$B848))))</f>
        <v/>
      </c>
      <c r="M848" s="61" t="str">
        <f>IF($B848="","",IF($B$828="","",IF($F$4=1,SUMIFS(SAÍDAS[Valor],SAÍDAS[Categoria],$B$828,SAÍDAS[Status],"Concluído",SAÍDAS[Mês],M$5,SAÍDAS[Ano],$B$5,SAÍDAS[Subcategoria],$B848),SUMIFS(SAÍDAS[Valor],SAÍDAS[Categoria],$B$828,SAÍDAS[Mês],M$5,SAÍDAS[Ano],$B$5,SAÍDAS[Subcategoria],$B848))))</f>
        <v/>
      </c>
      <c r="N848" s="61" t="str">
        <f>IF($B848="","",IF($B$828="","",IF($F$4=1,SUMIFS(SAÍDAS[Valor],SAÍDAS[Categoria],$B$828,SAÍDAS[Status],"Concluído",SAÍDAS[Mês],N$5,SAÍDAS[Ano],$B$5,SAÍDAS[Subcategoria],$B848),SUMIFS(SAÍDAS[Valor],SAÍDAS[Categoria],$B$828,SAÍDAS[Mês],N$5,SAÍDAS[Ano],$B$5,SAÍDAS[Subcategoria],$B848))))</f>
        <v/>
      </c>
      <c r="O848" s="57">
        <f t="shared" si="38"/>
        <v>0</v>
      </c>
    </row>
    <row r="849" spans="2:15" ht="6" customHeight="1" x14ac:dyDescent="0.3"/>
    <row r="850" spans="2:15" x14ac:dyDescent="0.3">
      <c r="B850" s="53" t="s">
        <v>37</v>
      </c>
      <c r="C850" s="69">
        <f t="shared" ref="C850:O850" si="39">C6-C428</f>
        <v>0</v>
      </c>
      <c r="D850" s="69">
        <f t="shared" si="39"/>
        <v>0</v>
      </c>
      <c r="E850" s="69">
        <f t="shared" si="39"/>
        <v>0</v>
      </c>
      <c r="F850" s="69">
        <f t="shared" si="39"/>
        <v>0</v>
      </c>
      <c r="G850" s="69">
        <f t="shared" si="39"/>
        <v>0</v>
      </c>
      <c r="H850" s="69">
        <f t="shared" si="39"/>
        <v>0</v>
      </c>
      <c r="I850" s="69">
        <f t="shared" si="39"/>
        <v>0</v>
      </c>
      <c r="J850" s="69">
        <f t="shared" si="39"/>
        <v>0</v>
      </c>
      <c r="K850" s="69">
        <f t="shared" si="39"/>
        <v>0</v>
      </c>
      <c r="L850" s="69">
        <f t="shared" si="39"/>
        <v>0</v>
      </c>
      <c r="M850" s="69">
        <f t="shared" si="39"/>
        <v>0</v>
      </c>
      <c r="N850" s="69">
        <f t="shared" si="39"/>
        <v>0</v>
      </c>
      <c r="O850" s="69">
        <f t="shared" si="39"/>
        <v>0</v>
      </c>
    </row>
  </sheetData>
  <sheetProtection algorithmName="SHA-512" hashValue="41T2mJbg86zFdbMDwjD5byhyxstiF3xglN7KD15Sq7yvfTkZ7yIDh8MxFDB37g816fusxVwgp5wLOgaiSx1vZA==" saltValue="YgqdYeOTb5ukSAc9IM9XdA==" spinCount="100000" sheet="1" formatCells="0" formatColumns="0" formatRows="0"/>
  <phoneticPr fontId="5" type="noConversion"/>
  <conditionalFormatting sqref="C850:O850">
    <cfRule type="cellIs" dxfId="50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3" name="Option Button 1">
              <controlPr defaultSize="0" autoFill="0" autoLine="0" autoPict="0">
                <anchor moveWithCells="1">
                  <from>
                    <xdr:col>3</xdr:col>
                    <xdr:colOff>57150</xdr:colOff>
                    <xdr:row>2</xdr:row>
                    <xdr:rowOff>180975</xdr:rowOff>
                  </from>
                  <to>
                    <xdr:col>4</xdr:col>
                    <xdr:colOff>323850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4" name="Option Button 2">
              <controlPr defaultSize="0" autoFill="0" autoLine="0" autoPict="0">
                <anchor moveWithCells="1">
                  <from>
                    <xdr:col>4</xdr:col>
                    <xdr:colOff>219075</xdr:colOff>
                    <xdr:row>2</xdr:row>
                    <xdr:rowOff>171450</xdr:rowOff>
                  </from>
                  <to>
                    <xdr:col>5</xdr:col>
                    <xdr:colOff>485775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46</vt:i4>
      </vt:variant>
    </vt:vector>
  </HeadingPairs>
  <TitlesOfParts>
    <vt:vector size="61" baseType="lpstr">
      <vt:lpstr>COMO UTILIZAR</vt:lpstr>
      <vt:lpstr>PLANO DE CONTAS</vt:lpstr>
      <vt:lpstr>METAS</vt:lpstr>
      <vt:lpstr>BANCOS</vt:lpstr>
      <vt:lpstr>CLIENTES</vt:lpstr>
      <vt:lpstr>FORNECEDORES</vt:lpstr>
      <vt:lpstr>PREVISTO VS REALIZADO</vt:lpstr>
      <vt:lpstr>RESULTADO MÊS</vt:lpstr>
      <vt:lpstr>DRE DETALHADO</vt:lpstr>
      <vt:lpstr>MOVIMENTAÇÃO</vt:lpstr>
      <vt:lpstr>SAÍDAS</vt:lpstr>
      <vt:lpstr>AUX</vt:lpstr>
      <vt:lpstr>FLUXO DIARIO</vt:lpstr>
      <vt:lpstr>FLUXO MENSAL</vt:lpstr>
      <vt:lpstr>DASHBOARD</vt:lpstr>
      <vt:lpstr>Cliente</vt:lpstr>
      <vt:lpstr>Despesa1</vt:lpstr>
      <vt:lpstr>Despesa10</vt:lpstr>
      <vt:lpstr>Despesa11</vt:lpstr>
      <vt:lpstr>Despesa12</vt:lpstr>
      <vt:lpstr>Despesa13</vt:lpstr>
      <vt:lpstr>Despesa14</vt:lpstr>
      <vt:lpstr>Despesa15</vt:lpstr>
      <vt:lpstr>Despesa16</vt:lpstr>
      <vt:lpstr>Despesa17</vt:lpstr>
      <vt:lpstr>Despesa18</vt:lpstr>
      <vt:lpstr>Despesa19</vt:lpstr>
      <vt:lpstr>Despesa2</vt:lpstr>
      <vt:lpstr>Despesa20</vt:lpstr>
      <vt:lpstr>Despesa3</vt:lpstr>
      <vt:lpstr>Despesa4</vt:lpstr>
      <vt:lpstr>Despesa5</vt:lpstr>
      <vt:lpstr>Despesa6</vt:lpstr>
      <vt:lpstr>Despesa7</vt:lpstr>
      <vt:lpstr>Despesa8</vt:lpstr>
      <vt:lpstr>Despesa9</vt:lpstr>
      <vt:lpstr>Entrada</vt:lpstr>
      <vt:lpstr>Fornecedor</vt:lpstr>
      <vt:lpstr>Gasto</vt:lpstr>
      <vt:lpstr>Recebimento</vt:lpstr>
      <vt:lpstr>Receita1</vt:lpstr>
      <vt:lpstr>Receita10</vt:lpstr>
      <vt:lpstr>Receita11</vt:lpstr>
      <vt:lpstr>Receita12</vt:lpstr>
      <vt:lpstr>Receita13</vt:lpstr>
      <vt:lpstr>Receita14</vt:lpstr>
      <vt:lpstr>Receita15</vt:lpstr>
      <vt:lpstr>Receita16</vt:lpstr>
      <vt:lpstr>Receita17</vt:lpstr>
      <vt:lpstr>Receita18</vt:lpstr>
      <vt:lpstr>Receita19</vt:lpstr>
      <vt:lpstr>Receita2</vt:lpstr>
      <vt:lpstr>Receita20</vt:lpstr>
      <vt:lpstr>Receita3</vt:lpstr>
      <vt:lpstr>Receita4</vt:lpstr>
      <vt:lpstr>Receita5</vt:lpstr>
      <vt:lpstr>Receita6</vt:lpstr>
      <vt:lpstr>Receita7</vt:lpstr>
      <vt:lpstr>Receita8</vt:lpstr>
      <vt:lpstr>Receita9</vt:lpstr>
      <vt:lpstr>Saída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Vinícius Alexandre</dc:creator>
  <cp:lastModifiedBy>User</cp:lastModifiedBy>
  <dcterms:created xsi:type="dcterms:W3CDTF">2024-09-13T17:57:22Z</dcterms:created>
  <dcterms:modified xsi:type="dcterms:W3CDTF">2026-07-09T17:40:55Z</dcterms:modified>
</cp:coreProperties>
</file>